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5190" windowWidth="15480" windowHeight="1170" tabRatio="944" firstSheet="3" activeTab="13"/>
  </bookViews>
  <sheets>
    <sheet name="INSTRUCCIONES" sheetId="4" r:id="rId1"/>
    <sheet name="SEGUIMIENTO EQUILIBRIO" sheetId="19" r:id="rId2"/>
    <sheet name="VERIFICACION MANTENIMIENTO" sheetId="18" r:id="rId3"/>
    <sheet name="ENERO" sheetId="5" r:id="rId4"/>
    <sheet name="FEBRERO" sheetId="6" r:id="rId5"/>
    <sheet name="MARZO" sheetId="7" r:id="rId6"/>
    <sheet name="ABRIL" sheetId="8" r:id="rId7"/>
    <sheet name="MAYO" sheetId="9" r:id="rId8"/>
    <sheet name="JUNIO" sheetId="10" r:id="rId9"/>
    <sheet name="JULIO" sheetId="11" r:id="rId10"/>
    <sheet name="AGOSTO" sheetId="12" r:id="rId11"/>
    <sheet name="SEPTIEMBRE" sheetId="13" r:id="rId12"/>
    <sheet name="OCTUBRE" sheetId="14" r:id="rId13"/>
    <sheet name="NOVIEMBRE" sheetId="15" r:id="rId14"/>
    <sheet name="DICIEMBRE" sheetId="16" r:id="rId15"/>
    <sheet name="Datos para el 2193" sheetId="20" r:id="rId16"/>
  </sheets>
  <externalReferences>
    <externalReference r:id="rId17"/>
    <externalReference r:id="rId18"/>
  </externalReferences>
  <definedNames>
    <definedName name="Adiciones_y_modificaciones_gastos_abr">ABRIL!$AL$17:$AM$19,ABRIL!$AL$21:$AM$33,ABRIL!$AL$36:$AM$41,ABRIL!$AL$45:$AM$48,ABRIL!$AL$50:$AM$55,ABRIL!$AL$59:$AM$61,ABRIL!$AL$66:$AM$68,ABRIL!$AL$70:$AM$81,ABRIL!$AL$84:$AM$88,ABRIL!$AL$92:$AM$95,ABRIL!$AL$97:$AM$102,ABRIL!$AL$106:$AM$108,ABRIL!$AL$115:$AM$121,ABRIL!$AL$124:$AM$139,ABRIL!$AL$142:$AM$143,ABRIL!$AL$148:$AM$148,ABRIL!$AL$150:$AM$153,ABRIL!$AL$156:$AM$157,ABRIL!$AL$158:$AM$168,ABRIL!$AL$173:$AM$174,ABRIL!$AL$177:$AM$183,ABRIL!$AL$186:$AM$187,ABRIL!$AL$188:$AM$191,ABRIL!$AL$196:$AM$202,ABRIL!$AL$204:$AM$205,ABRIL!$AL$212:$AM$218,ABRIL!$AL$223:$AM$225,ABRIL!$AL$228:$AM$230,ABRIL!$AL$236:$AM$241,ABRIL!$AL$244:$AM$256</definedName>
    <definedName name="Adiciones_y_modificaciones_gastos_ago">AGOSTO!$AL$17:$AM$19,AGOSTO!$AL$21:$AM$33,AGOSTO!$AL$36:$AM$41,AGOSTO!$AL$45:$AM$48,AGOSTO!$AL$50:$AM$55,AGOSTO!$AL$59:$AM$61,AGOSTO!$AL$66:$AM$68,AGOSTO!$AL$70:$AM$81,AGOSTO!$AL$84:$AM$88,AGOSTO!$AL$92:$AM$95,AGOSTO!$AL$97:$AM$102,AGOSTO!$AL$106:$AM$108,AGOSTO!$AL$115:$AM$121,AGOSTO!$AL$124:$AM$139,AGOSTO!$AL$142:$AM$143,AGOSTO!$AL$148:$AM$148,AGOSTO!$AL$150:$AM$153,AGOSTO!$AL$156:$AM$157,AGOSTO!$AL$158:$AM$168,AGOSTO!$AL$173:$AM$174,AGOSTO!$AL$177:$AM$183,AGOSTO!$AL$186:$AM$187,AGOSTO!$AL$188:$AM$191,AGOSTO!$AL$196:$AM$202,AGOSTO!$AL$204:$AM$205,AGOSTO!$AL$212:$AM$218,AGOSTO!$AL$223:$AM$225,AGOSTO!$AL$228:$AM$230,AGOSTO!$AL$236:$AM$241,AGOSTO!$AL$244:$AM$256</definedName>
    <definedName name="Adiciones_y_modificaciones_gastos_dic">DICIEMBRE!$AL$17:$AM$19,DICIEMBRE!$AL$21:$AM$33,DICIEMBRE!$AL$36:$AM$41,DICIEMBRE!$AL$45:$AM$48,DICIEMBRE!$AL$50:$AM$55,DICIEMBRE!$AL$59:$AM$61,DICIEMBRE!$AL$66:$AM$68,DICIEMBRE!$AL$70:$AM$81,DICIEMBRE!$AL$84:$AM$88,DICIEMBRE!$AL$92:$AM$95,DICIEMBRE!$AL$97:$AM$102,DICIEMBRE!$AL$106:$AM$108,DICIEMBRE!$AL$115:$AM$121,DICIEMBRE!$AL$124:$AM$139,DICIEMBRE!$AL$142:$AM$143,DICIEMBRE!$AL$148:$AM$148,DICIEMBRE!$AL$150:$AM$153,DICIEMBRE!$AL$156:$AM$157,DICIEMBRE!$AL$158:$AM$168,DICIEMBRE!$AL$173:$AM$174,DICIEMBRE!$AL$177:$AM$183,DICIEMBRE!$AL$186:$AM$187,DICIEMBRE!$AL$188:$AM$191,DICIEMBRE!$AL$196:$AM$202,DICIEMBRE!$AL$204:$AM$205,DICIEMBRE!$AL$212:$AM$218,DICIEMBRE!$AL$223:$AM$225,DICIEMBRE!$AL$228:$AM$230,DICIEMBRE!$AL$236:$AM$241,DICIEMBRE!$AL$244:$AM$256</definedName>
    <definedName name="Adiciones_y_modificaciones_gastos_ene">ENERO!$AL$17:$AM$19,ENERO!$AL$21:$AM$33,ENERO!$AL$36:$AM$41,ENERO!$AL$45:$AM$48,ENERO!$AL$50:$AM$55,ENERO!$AL$59:$AM$61,ENERO!$AL$66:$AM$68,ENERO!$AL$70:$AM$81,ENERO!$AL$84:$AM$88,ENERO!$AL$92:$AM$95,ENERO!$AL$97:$AM$102,ENERO!$AL$106:$AM$108,ENERO!$AL$115:$AM$121,ENERO!$AL$124:$AM$139,ENERO!$AL$142:$AM$143,ENERO!$AL$148:$AM$148,ENERO!$AL$150:$AM$153,ENERO!$AL$156:$AM$157,ENERO!$AL$158:$AM$168,ENERO!$AL$173:$AM$174,ENERO!$AL$177:$AM$183,ENERO!$AL$186:$AM$187,ENERO!$AL$188:$AM$191,ENERO!$AL$196:$AM$202,ENERO!$AL$204:$AM$205,ENERO!$AL$212:$AM$218,ENERO!$AL$223:$AM$225,ENERO!$AL$228:$AM$230,ENERO!$AL$236:$AM$241,ENERO!$AL$244:$AM$256</definedName>
    <definedName name="Adiciones_y_modificaciones_gastos_feb">FEBRERO!$AL$17:$AM$19,FEBRERO!$AL$21:$AM$33,FEBRERO!$AL$36:$AM$41,FEBRERO!$AL$45:$AM$48,FEBRERO!$AL$50:$AM$55,FEBRERO!$AL$59:$AM$61,FEBRERO!$AL$66:$AM$68,FEBRERO!$AL$70:$AM$81,FEBRERO!$AL$84:$AM$88,FEBRERO!$AL$92:$AM$95,FEBRERO!$AL$97:$AM$102,FEBRERO!$AL$106:$AM$108,FEBRERO!$AL$115:$AM$121,FEBRERO!$AL$124:$AM$139,FEBRERO!$AL$142:$AM$143,FEBRERO!$AL$148:$AM$148,FEBRERO!$AL$150:$AM$153,FEBRERO!$AL$156:$AM$157,FEBRERO!$AL$158:$AM$168,FEBRERO!$AL$173:$AM$174,FEBRERO!$AL$177:$AM$183,FEBRERO!$AL$186:$AM$187,FEBRERO!$AL$188:$AM$191,FEBRERO!$AL$196:$AM$202,FEBRERO!$AL$204:$AM$205,FEBRERO!$AL$212:$AM$218,FEBRERO!$AL$223:$AM$225,FEBRERO!$AL$228:$AM$230,FEBRERO!$AL$236:$AM$241,FEBRERO!$AL$244:$AM$256</definedName>
    <definedName name="Adiciones_y_modificaciones_gastos_jul">JULIO!$AL$17:$AM$19,JULIO!$AL$21:$AM$33,JULIO!$AL$36:$AM$41,JULIO!$AL$45:$AM$48,JULIO!$AL$50:$AM$55,JULIO!$AL$59:$AM$61,JULIO!$AL$66:$AM$68,JULIO!$AL$70:$AM$81,JULIO!$AL$84:$AM$88,JULIO!$AL$92:$AM$95,JULIO!$AL$97:$AM$102,JULIO!$AL$106:$AM$108,JULIO!$AL$115:$AM$121,JULIO!$AL$124:$AM$139,JULIO!$AL$142:$AM$143,JULIO!$AL$148:$AM$148,JULIO!$AL$150:$AM$153,JULIO!$AL$156:$AM$157,JULIO!$AL$158:$AM$168,JULIO!$AL$173:$AM$174,JULIO!$AL$177:$AM$183,JULIO!$AL$186:$AM$187,JULIO!$AL$188:$AM$191,JULIO!$AL$196:$AM$202,JULIO!$AL$204:$AM$205,JULIO!$AL$212:$AM$218,JULIO!$AL$223:$AM$225,JULIO!$AL$228:$AM$230,JULIO!$AL$236:$AM$241,JULIO!$AL$244:$AM$256</definedName>
    <definedName name="Adiciones_y_modificaciones_gastos_jun">JUNIO!$AL$17:$AM$19,JUNIO!$AL$21:$AM$33,JUNIO!$AL$36:$AM$41,JUNIO!$AL$45:$AM$48,JUNIO!$AL$50:$AM$55,JUNIO!$AL$59:$AM$61,JUNIO!$AL$66:$AM$68,JUNIO!$AL$70:$AM$81,JUNIO!$AL$84:$AM$88,JUNIO!$AL$92:$AM$95,JUNIO!$AL$97:$AM$102,JUNIO!$AL$106:$AM$108,JUNIO!$AL$115:$AM$121,JUNIO!$AL$124:$AM$139,JUNIO!$AL$142:$AM$143,JUNIO!$AL$148:$AM$148,JUNIO!$AL$150:$AM$153,JUNIO!$AL$156:$AM$157,JUNIO!$AL$158:$AM$168,JUNIO!$AL$173:$AM$174,JUNIO!$AL$177:$AM$183,JUNIO!$AL$186:$AM$187,JUNIO!$AL$188:$AM$191,JUNIO!$AL$196:$AM$202,JUNIO!$AL$204:$AM$205,JUNIO!$AL$212:$AM$218,JUNIO!$AL$223:$AM$225,JUNIO!$AL$228:$AM$230,JUNIO!$AL$236:$AM$241,JUNIO!$AL$244:$AM$256</definedName>
    <definedName name="Adiciones_y_modificaciones_gastos_mar">MARZO!$AL$17:$AM$19,MARZO!$AL$21:$AM$33,MARZO!$AL$36:$AM$41,MARZO!$AL$45:$AM$48,MARZO!$AL$50:$AM$55,MARZO!$AL$59:$AM$61,MARZO!$AL$66:$AM$68,MARZO!$AL$70:$AM$81,MARZO!$AL$84:$AM$88,MARZO!$AL$92:$AM$95,MARZO!$AL$97:$AM$102,MARZO!$AL$106:$AM$108,MARZO!$AL$115:$AM$121,MARZO!$AL$124:$AM$139,MARZO!$AL$142:$AM$143,MARZO!$AL$148:$AM$148,MARZO!$AL$150:$AM$153,MARZO!$AL$156:$AM$157,MARZO!$AL$158:$AM$168,MARZO!$AL$173:$AM$174,MARZO!$AL$177:$AM$183,MARZO!$AL$186:$AM$187,MARZO!$AL$188:$AM$191,MARZO!$AL$196:$AM$202,MARZO!$AL$204:$AM$205,MARZO!$AL$212:$AM$218,MARZO!$AL$223:$AM$225,MARZO!$AL$228:$AM$230,MARZO!$AL$236:$AM$241,MARZO!$AL$244:$AM$256</definedName>
    <definedName name="Adiciones_y_modificaciones_gastos_may">MAYO!$AL$17:$AM$19,MAYO!$AL$21:$AM$33,MAYO!$AL$36:$AM$41,MAYO!$AL$45:$AM$48,MAYO!$AL$50:$AM$55,MAYO!$AL$59:$AM$61,MAYO!$AL$66:$AM$68,MAYO!$AL$70:$AM$81,MAYO!$AL$84:$AM$88,MAYO!$AL$92:$AM$95,MAYO!$AL$97:$AM$102,MAYO!$AL$106:$AM$108,MAYO!$AL$115:$AM$121,MAYO!$AL$124:$AM$139,MAYO!$AL$142:$AM$143,MAYO!$AL$148:$AM$148,MAYO!$AL$150:$AM$153,MAYO!$AL$156:$AM$157,MAYO!$AL$158:$AM$168,MAYO!$AL$173:$AM$174,MAYO!$AL$177:$AM$183,MAYO!$AL$186:$AM$187,MAYO!$AL$188:$AM$191,MAYO!$AL$196:$AM$202,MAYO!$AL$204:$AM$205,MAYO!$AL$212:$AM$218,MAYO!$AL$223:$AM$225,MAYO!$AL$228:$AM$230,MAYO!$AL$236:$AM$241,MAYO!$AL$244:$AM$256</definedName>
    <definedName name="Adiciones_y_modificaciones_gastos_nov">NOVIEMBRE!$AL$17:$AM$19,NOVIEMBRE!$AL$21:$AM$33,NOVIEMBRE!$AL$36:$AM$41,NOVIEMBRE!$AL$45:$AM$48,NOVIEMBRE!$AL$50:$AM$55,NOVIEMBRE!$AL$59:$AM$61,NOVIEMBRE!$AL$66:$AM$68,NOVIEMBRE!$AL$70:$AM$81,NOVIEMBRE!$AL$84:$AM$88,NOVIEMBRE!$AL$92:$AM$95,NOVIEMBRE!$AL$97:$AM$102,NOVIEMBRE!$AL$106:$AM$108,NOVIEMBRE!$AL$115:$AM$121,NOVIEMBRE!$AL$124:$AM$139,NOVIEMBRE!$AL$142:$AM$143,NOVIEMBRE!$AL$148:$AM$148,NOVIEMBRE!$AL$150:$AM$153,NOVIEMBRE!$AL$156:$AM$157,NOVIEMBRE!$AL$158:$AM$168,NOVIEMBRE!$AL$173:$AM$174,NOVIEMBRE!$AL$177:$AM$183,NOVIEMBRE!$AL$186:$AM$187,NOVIEMBRE!$AL$188:$AM$191,NOVIEMBRE!$AL$196:$AM$202,NOVIEMBRE!$AL$204:$AM$205,NOVIEMBRE!$AL$212:$AM$218,NOVIEMBRE!$AL$223:$AM$225,NOVIEMBRE!$AL$228:$AM$230,NOVIEMBRE!$AL$236:$AM$241,NOVIEMBRE!$AL$244:$AM$256</definedName>
    <definedName name="Adiciones_y_modificaciones_gastos_oct">OCTUBRE!$AL$17:$AM$19,OCTUBRE!$AL$21:$AM$33,OCTUBRE!$AL$36:$AM$41,OCTUBRE!$AL$45:$AM$48,OCTUBRE!$AL$50:$AM$55,OCTUBRE!$AL$59:$AM$61,OCTUBRE!$AL$66:$AM$68,OCTUBRE!$AL$70:$AM$81,OCTUBRE!$AL$84:$AM$88,OCTUBRE!$AL$92:$AM$95,OCTUBRE!$AL$97:$AM$102,OCTUBRE!$AL$106:$AM$108,OCTUBRE!$AL$115:$AM$121,OCTUBRE!$AL$124:$AM$139,OCTUBRE!$AL$142:$AM$143,OCTUBRE!$AL$148:$AM$148,OCTUBRE!$AL$150:$AM$153,OCTUBRE!$AL$156:$AM$157,OCTUBRE!$AL$158:$AM$168,OCTUBRE!$AL$173:$AM$174,OCTUBRE!$AL$177:$AM$183,OCTUBRE!$AL$186:$AM$187,OCTUBRE!$AL$188:$AM$191,OCTUBRE!$AL$196:$AM$202,OCTUBRE!$AL$204:$AM$205,OCTUBRE!$AL$212:$AM$218,OCTUBRE!$AL$223:$AM$225,OCTUBRE!$AL$228:$AM$230,OCTUBRE!$AL$236:$AM$241,OCTUBRE!$AL$244:$AM$256</definedName>
    <definedName name="Adiciones_y_modificaciones_gastos_sep">SEPTIEMBRE!$AL$17:$AM$19,SEPTIEMBRE!$AL$21:$AM$33,SEPTIEMBRE!$AL$36:$AM$41,SEPTIEMBRE!$AL$45:$AM$48,SEPTIEMBRE!$AL$50:$AM$55,SEPTIEMBRE!$AL$59:$AM$61,SEPTIEMBRE!$AL$66:$AM$68,SEPTIEMBRE!$AL$70:$AM$81,SEPTIEMBRE!$AL$84:$AM$88,SEPTIEMBRE!$AL$92:$AM$95,SEPTIEMBRE!$AL$97:$AM$102,SEPTIEMBRE!$AL$106:$AM$108,SEPTIEMBRE!$AL$115:$AM$121,SEPTIEMBRE!$AL$124:$AM$139,SEPTIEMBRE!$AL$142:$AM$143,SEPTIEMBRE!$AL$148:$AM$148,SEPTIEMBRE!$AL$150:$AM$153,SEPTIEMBRE!$AL$156:$AM$157,SEPTIEMBRE!$AL$158:$AM$168,SEPTIEMBRE!$AL$173:$AM$174,SEPTIEMBRE!$AL$177:$AM$183,SEPTIEMBRE!$AL$186:$AM$187,SEPTIEMBRE!$AL$188:$AM$191,SEPTIEMBRE!$AL$196:$AM$202,SEPTIEMBRE!$AL$204:$AM$205,SEPTIEMBRE!$AL$212:$AM$218,SEPTIEMBRE!$AL$223:$AM$225,SEPTIEMBRE!$AL$228:$AM$230,SEPTIEMBRE!$AL$236:$AM$241,SEPTIEMBRE!$AL$244:$AM$256</definedName>
    <definedName name="Adiciones_y_modificaciones_ingresos_abr">ABRIL!$P$12:$Q$15,ABRIL!$P$23:$Q$25,ABRIL!$P$26:$Q$27,ABRIL!$P$30:$Q$31,ABRIL!$P$33:$Q$34,ABRIL!$P$36:$Q$41,ABRIL!$P$43:$Q$44,ABRIL!$P$46:$Q$47,ABRIL!$P$49:$Q$50,ABRIL!$P$52:$Q$53,ABRIL!$P$55:$Q$56,ABRIL!$P$58:$Q$59,ABRIL!$P$61:$Q$62,ABRIL!$P$64:$Q$65,ABRIL!$P$67:$Q$68,ABRIL!$P$70:$Q$71,ABRIL!$P$73:$Q$74,ABRIL!$P$76:$Q$77,ABRIL!$P$79:$Q$80,ABRIL!$P$82:$Q$83,ABRIL!$P$86:$Q$92,ABRIL!$P$94:$Q$97,ABRIL!$P$100:$Q$106,ABRIL!$P$109:$Q$117</definedName>
    <definedName name="Adiciones_y_modificaciones_ingresos_ago">AGOSTO!$P$12:$Q$15,AGOSTO!$P$23:$Q$24,AGOSTO!$P$26:$Q$27,AGOSTO!$P$30:$Q$31,AGOSTO!$P$33:$Q$34,AGOSTO!$P$36:$Q$41,AGOSTO!$P$43:$Q$44,AGOSTO!$P$46:$Q$47,AGOSTO!$P$49:$Q$50,AGOSTO!$P$52:$Q$53,AGOSTO!$P$55:$Q$56,AGOSTO!$P$58:$Q$59,AGOSTO!$P$61:$Q$62,AGOSTO!$P$64:$Q$65,AGOSTO!$P$67:$Q$68,AGOSTO!$P$70:$Q$71,AGOSTO!$P$73:$Q$74,AGOSTO!$P$76:$Q$77,AGOSTO!$P$79:$Q$80,AGOSTO!$P$82:$Q$83,AGOSTO!$P$86:$Q$92,AGOSTO!$P$94:$Q$97,AGOSTO!$P$100:$Q$106,AGOSTO!$P$109:$Q$117</definedName>
    <definedName name="Adiciones_y_modificaciones_ingresos_dic">DICIEMBRE!$P$12:$Q$15,DICIEMBRE!$P$23:$Q$24,DICIEMBRE!$P$26:$Q$27,DICIEMBRE!$P$30:$Q$31,DICIEMBRE!$P$33:$Q$34,DICIEMBRE!$P$36:$Q$41,DICIEMBRE!$P$43:$Q$44,DICIEMBRE!$P$46:$Q$47,DICIEMBRE!$P$49:$Q$50,DICIEMBRE!$P$52:$Q$53,DICIEMBRE!$P$55:$Q$56,DICIEMBRE!$P$58:$Q$59,DICIEMBRE!$P$61:$Q$62,DICIEMBRE!$P$64:$Q$65,DICIEMBRE!$P$67:$Q$68,DICIEMBRE!$P$70:$Q$71,DICIEMBRE!$P$73:$Q$74,DICIEMBRE!$P$76:$Q$77,DICIEMBRE!$P$79:$Q$80,DICIEMBRE!$P$82:$Q$83,DICIEMBRE!$P$86:$Q$92,DICIEMBRE!$P$94:$Q$97,DICIEMBRE!$P$100:$Q$106,DICIEMBRE!$P$109:$Q$117</definedName>
    <definedName name="Adiciones_y_modificaciones_ingresos_ene">ENERO!$P$12:$Q$15,ENERO!$P$23:$Q$24,ENERO!$P$26:$Q$27,ENERO!$P$30:$Q$31,ENERO!$P$33:$Q$34,ENERO!$P$36:$Q$41,ENERO!$P$43:$Q$44,ENERO!$P$46:$Q$47,ENERO!$P$49:$Q$50,ENERO!$P$52:$Q$53,ENERO!$P$55:$Q$56,ENERO!$P$58:$Q$59,ENERO!$P$61:$Q$62,ENERO!$P$64:$Q$65,ENERO!$P$67:$Q$68,ENERO!$P$70:$Q$71,ENERO!$P$73:$Q$74,ENERO!$P$76:$Q$77,ENERO!$P$79:$Q$80,ENERO!$P$82:$Q$83,ENERO!$P$86:$Q$92,ENERO!$P$94:$Q$97,ENERO!$P$100:$Q$106,ENERO!$P$109:$Q$117</definedName>
    <definedName name="Adiciones_y_modificaciones_ingresos_feb">FEBRERO!$P$12:$Q$15,FEBRERO!$P$23:$Q$24,FEBRERO!$P$26:$Q$27,FEBRERO!$P$30:$Q$31,FEBRERO!$P$33:$Q$34,FEBRERO!$P$36:$Q$41,FEBRERO!$P$43:$Q$44,FEBRERO!$P$46:$Q$47,FEBRERO!$P$49:$Q$50,FEBRERO!$P$52:$Q$53,FEBRERO!$P$55:$Q$56,FEBRERO!$P$58:$Q$59,FEBRERO!$P$61:$Q$62,FEBRERO!$P$64:$Q$65,FEBRERO!$P$67:$Q$68,FEBRERO!$P$70:$Q$71,FEBRERO!$P$73:$Q$74,FEBRERO!$P$76:$Q$77,FEBRERO!$P$79:$Q$80,FEBRERO!$P$82:$Q$83,FEBRERO!$P$86:$Q$92,FEBRERO!$P$94:$Q$97,FEBRERO!$P$100:$Q$106,FEBRERO!$P$109:$Q$117</definedName>
    <definedName name="Adiciones_y_modificaciones_ingresos_jul">JULIO!$P$12:$Q$15,JULIO!$P$23:$Q$24,JULIO!$P$26:$Q$27,JULIO!$P$30:$Q$31,JULIO!$P$33:$Q$34,JULIO!$P$36:$Q$41,JULIO!$P$43:$Q$44,JULIO!$P$46:$Q$47,JULIO!$P$49:$Q$50,JULIO!$P$52:$Q$53,JULIO!$P$55:$Q$56,JULIO!$P$58:$Q$59,JULIO!$P$61:$Q$62,JULIO!$P$64:$Q$65,JULIO!$P$67:$Q$68,JULIO!$P$70:$Q$71,JULIO!$P$73:$Q$74,JULIO!$P$76:$Q$77,JULIO!$P$79:$Q$80,JULIO!$P$82:$Q$83,JULIO!$P$86:$Q$92,JULIO!$P$94:$Q$97,JULIO!$P$100:$Q$106,JULIO!$P$109:$Q$117</definedName>
    <definedName name="Adiciones_y_modificaciones_ingresos_jun">JUNIO!$P$12:$Q$15,JUNIO!$P$23:$Q$24,JUNIO!$P$26:$Q$27,JUNIO!$P$30:$Q$31,JUNIO!$P$33:$Q$34,JUNIO!$P$36:$Q$41,JUNIO!$P$43:$Q$44,JUNIO!$P$46:$Q$47,JUNIO!$P$49:$Q$50,JUNIO!$P$52:$Q$53,JUNIO!$P$55:$Q$56,JUNIO!$P$58:$Q$59,JUNIO!$P$61:$Q$62,JUNIO!$P$64:$Q$65,JUNIO!$P$67:$Q$68,JUNIO!$P$70:$Q$71,JUNIO!$P$73:$Q$74,JUNIO!$P$76:$Q$77,JUNIO!$P$79:$Q$80,JUNIO!$P$82:$Q$83,JUNIO!$P$86:$Q$92,JUNIO!$P$94:$Q$97,JUNIO!$P$100:$Q$106,JUNIO!$P$109:$Q$117</definedName>
    <definedName name="Adiciones_y_modificaciones_ingresos_mar">MARZO!$P$12:$Q$15,MARZO!$P$23:$Q$24,MARZO!$P$26:$Q$27,MARZO!$P$30:$Q$31,MARZO!$P$33:$Q$34,MARZO!$P$36:$Q$41,MARZO!$P$43:$Q$44,MARZO!$P$46:$Q$47,MARZO!$P$49:$Q$50,MARZO!$P$52:$Q$53,MARZO!$P$55:$Q$56,MARZO!$P$58:$Q$59,MARZO!$P$61:$Q$62,MARZO!$P$64:$Q$65,MARZO!$P$67:$Q$68,MARZO!$P$70:$Q$71,MARZO!$P$73:$Q$74,MARZO!$P$76:$Q$77,MARZO!$P$79:$Q$80,MARZO!$P$82:$Q$83,MARZO!$P$86:$Q$92,MARZO!$P$94:$Q$97,MARZO!$P$100:$Q$106,MARZO!$P$109:$Q$117</definedName>
    <definedName name="Adiciones_y_modificaciones_ingresos_may">MAYO!$P$12:$Q$15,MAYO!$P$23:$Q$24,MAYO!$P$26:$Q$27,MAYO!$P$30:$Q$31,MAYO!$P$33:$Q$34,MAYO!$P$36:$Q$41,MAYO!$P$43:$Q$44,MAYO!$P$46:$Q$47,MAYO!$P$49:$Q$50,MAYO!$P$52:$Q$53,MAYO!$P$55:$Q$56,MAYO!$P$58:$Q$59,MAYO!$P$61:$Q$62,MAYO!$P$64:$Q$65,MAYO!$P$67:$Q$68,MAYO!$P$70:$Q$71,MAYO!$P$73:$Q$74,MAYO!$P$76:$Q$77,MAYO!$P$79:$Q$80,MAYO!$P$82:$Q$83,MAYO!$P$86:$Q$92,MAYO!$P$94:$Q$97,MAYO!$P$100:$Q$106,MAYO!$P$109:$Q$117</definedName>
    <definedName name="Adiciones_y_modificaciones_ingresos_nov">NOVIEMBRE!$P$12:$Q$15,NOVIEMBRE!$P$23:$Q$24,NOVIEMBRE!$P$26:$Q$27,NOVIEMBRE!$P$30:$Q$31,NOVIEMBRE!$P$33:$Q$34,NOVIEMBRE!$P$36:$Q$41,NOVIEMBRE!$P$43:$Q$44,NOVIEMBRE!$P$46:$Q$47,NOVIEMBRE!$P$49:$Q$50,NOVIEMBRE!$P$52:$Q$53,NOVIEMBRE!$P$55:$Q$56,NOVIEMBRE!$P$58:$Q$59,NOVIEMBRE!$P$61:$Q$62,NOVIEMBRE!$P$64:$Q$65,NOVIEMBRE!$P$67:$Q$68,NOVIEMBRE!$P$70:$Q$71,NOVIEMBRE!$P$73:$Q$74,NOVIEMBRE!$P$76:$Q$77,NOVIEMBRE!$P$79:$Q$80,NOVIEMBRE!$P$82:$Q$83,NOVIEMBRE!$P$86:$Q$92,NOVIEMBRE!$P$94:$Q$97,NOVIEMBRE!$P$100:$Q$106,NOVIEMBRE!$P$109:$Q$117</definedName>
    <definedName name="Adiciones_y_modificaciones_ingresos_oct">OCTUBRE!$P$12:$Q$15,OCTUBRE!$P$23:$Q$24,OCTUBRE!$P$26:$Q$27,OCTUBRE!$P$30:$Q$31,OCTUBRE!$P$33:$Q$34,OCTUBRE!$P$36:$Q$41,OCTUBRE!$P$43:$Q$44,OCTUBRE!$P$46:$Q$47,OCTUBRE!$P$49:$Q$50,OCTUBRE!$P$52:$Q$53,OCTUBRE!$P$55:$Q$56,OCTUBRE!$P$58:$Q$59,OCTUBRE!$P$61:$Q$62,OCTUBRE!$P$64:$Q$65,OCTUBRE!$P$67:$Q$68,OCTUBRE!$P$70:$Q$71,OCTUBRE!$P$73:$Q$74,OCTUBRE!$P$76:$Q$77,OCTUBRE!$P$79:$Q$80,OCTUBRE!$P$82:$Q$83,OCTUBRE!$P$86:$Q$92,OCTUBRE!$P$94:$Q$97,OCTUBRE!$P$100:$Q$106,OCTUBRE!$P$109:$Q$117</definedName>
    <definedName name="Adiciones_y_modificaciones_ingresos_sep">SEPTIEMBRE!$P$12:$Q$15,SEPTIEMBRE!$P$23:$Q$24,SEPTIEMBRE!$P$26:$Q$27,SEPTIEMBRE!$P$30:$Q$31,SEPTIEMBRE!$P$33:$Q$34,SEPTIEMBRE!$P$36:$Q$41,SEPTIEMBRE!$P$43:$Q$44,SEPTIEMBRE!$P$46:$Q$47,SEPTIEMBRE!$P$49:$Q$50,SEPTIEMBRE!$P$52:$Q$53,SEPTIEMBRE!$P$55:$Q$56,SEPTIEMBRE!$P$58:$Q$59,SEPTIEMBRE!$P$61:$Q$62,SEPTIEMBRE!$P$64:$Q$65,SEPTIEMBRE!$P$67:$Q$68,SEPTIEMBRE!$P$70:$Q$71,SEPTIEMBRE!$P$73:$Q$74,SEPTIEMBRE!$P$76:$Q$77,SEPTIEMBRE!$P$79:$Q$80,SEPTIEMBRE!$P$82:$Q$83,SEPTIEMBRE!$P$86:$Q$92,SEPTIEMBRE!$P$94:$Q$97,SEPTIEMBRE!$P$100:$Q$106,SEPTIEMBRE!$P$109:$Q$117</definedName>
    <definedName name="_xlnm.Print_Area" localSheetId="6">ABRIL!$A$2:$N$125,ABRIL!$S$2:$AJ$259</definedName>
    <definedName name="_xlnm.Print_Area" localSheetId="10">AGOSTO!$A$2:$N$125,AGOSTO!$S$2:$AJ$259</definedName>
    <definedName name="_xlnm.Print_Area" localSheetId="15">'Datos para el 2193'!$B$1:$R$57</definedName>
    <definedName name="_xlnm.Print_Area" localSheetId="14">DICIEMBRE!$A$2:$N$125,DICIEMBRE!$S$2:$AJ$259</definedName>
    <definedName name="_xlnm.Print_Area" localSheetId="3">ENERO!$A$2:$N$125,ENERO!$S$2:$AJ$259</definedName>
    <definedName name="_xlnm.Print_Area" localSheetId="4">FEBRERO!$A$2:$N$125,FEBRERO!$S$2:$AJ$259</definedName>
    <definedName name="_xlnm.Print_Area" localSheetId="9">JULIO!$A$2:$N$125,JULIO!$S$2:$AJ$259</definedName>
    <definedName name="_xlnm.Print_Area" localSheetId="8">JUNIO!$A$2:$N$125,JUNIO!$S$2:$AJ$259</definedName>
    <definedName name="_xlnm.Print_Area" localSheetId="5">MARZO!$A$2:$N$125,MARZO!$S$2:$AJ$259</definedName>
    <definedName name="_xlnm.Print_Area" localSheetId="7">MAYO!$A$2:$N$125,MAYO!$S$2:$AJ$259</definedName>
    <definedName name="_xlnm.Print_Area" localSheetId="13">NOVIEMBRE!$A$2:$N$125,NOVIEMBRE!$S$2:$AJ$259</definedName>
    <definedName name="_xlnm.Print_Area" localSheetId="12">OCTUBRE!$A$2:$N$125,OCTUBRE!$S$2:$AJ$259</definedName>
    <definedName name="_xlnm.Print_Area" localSheetId="11">SEPTIEMBRE!$A$2:$N$125,SEPTIEMBRE!$S$2:$AJ$259</definedName>
    <definedName name="B" localSheetId="1">[1]CXP!$AJ$1:$AL$128</definedName>
    <definedName name="B">[2]CXP!$AJ$1:$AL$128</definedName>
    <definedName name="Compromisos_abr">ABRIL!$Z$17:$Z$19,ABRIL!$Z$21:$Z$33,ABRIL!$Z$36:$Z$41,ABRIL!$Z$45:$Z$48,ABRIL!$Z$50:$Z$55,ABRIL!$Z$59:$Z$61,ABRIL!$Z$66:$Z$68,ABRIL!$Z$70:$Z$81,ABRIL!$Z$84:$Z$88,ABRIL!$Z$92:$Z$95,ABRIL!$Z$97:$Z$102,ABRIL!$Z$106:$Z$108,ABRIL!$Z$115:$Z$121,ABRIL!$Z$124:$Z$139,ABRIL!$Z$142:$Z$143,ABRIL!$Z$148,ABRIL!$Z$150:$Z$153,ABRIL!$Z$156,ABRIL!$Z$158:$Z$168,ABRIL!$Z$173:$Z$174,ABRIL!$Z$177:$Z$183,ABRIL!$Z$186,ABRIL!$Z$188:$Z$191,ABRIL!$Z$196:$Z$202,ABRIL!$Z$204:$Z$205,ABRIL!$Z$212:$Z$218,ABRIL!$Z$223:$Z$225,ABRIL!$Z$228:$Z$230,ABRIL!$Z$236:$Z$241,ABRIL!$Z$245:$Z$256</definedName>
    <definedName name="Compromisos_ago">AGOSTO!$Z$17:$Z$19,AGOSTO!$Z$21:$Z$33,AGOSTO!$Z$36:$Z$41,AGOSTO!$Z$45:$Z$48,AGOSTO!$Z$50:$Z$55,AGOSTO!$Z$59:$Z$61,AGOSTO!$Z$66:$Z$68,AGOSTO!$Z$70:$Z$81,AGOSTO!$Z$84:$Z$88,AGOSTO!$Z$92:$Z$95,AGOSTO!$Z$97:$Z$102,AGOSTO!$Z$106:$Z$108,AGOSTO!$Z$115:$Z$121,AGOSTO!$Z$124:$Z$139,AGOSTO!$Z$142:$Z$143,AGOSTO!$Z$148,AGOSTO!$Z$150:$Z$153,AGOSTO!$Z$156,AGOSTO!$Z$158:$Z$168,AGOSTO!$Z$173:$Z$174,AGOSTO!$Z$177:$Z$183,AGOSTO!$Z$186,AGOSTO!$Z$188:$Z$191,AGOSTO!$Z$196:$Z$202,AGOSTO!$Z$204:$Z$205,AGOSTO!$Z$212:$Z$218,AGOSTO!$Z$223:$Z$225,AGOSTO!$Z$228:$Z$230,AGOSTO!$Z$236:$Z$241,AGOSTO!$Z$245:$Z$256</definedName>
    <definedName name="Compromisos_dic">DICIEMBRE!$Z$17:$Z$19,DICIEMBRE!$Z$21:$Z$33,DICIEMBRE!$Z$36:$Z$41,DICIEMBRE!$Z$45:$Z$48,DICIEMBRE!$Z$50:$Z$55,DICIEMBRE!$Z$59:$Z$61,DICIEMBRE!$Z$66:$Z$68,DICIEMBRE!$Z$70:$Z$81,DICIEMBRE!$Z$84:$Z$88,DICIEMBRE!$Z$92:$Z$95,DICIEMBRE!$Z$97:$Z$102,DICIEMBRE!$Z$106:$Z$108,DICIEMBRE!$Z$115:$Z$121,DICIEMBRE!$Z$124:$Z$139,DICIEMBRE!$Z$142:$Z$143,DICIEMBRE!$Z$148,DICIEMBRE!$Z$150:$Z$153,DICIEMBRE!$Z$156,DICIEMBRE!$Z$158:$Z$168,DICIEMBRE!$Z$173:$Z$174,DICIEMBRE!$Z$177:$Z$183,DICIEMBRE!$Z$186,DICIEMBRE!$Z$188:$Z$191,DICIEMBRE!$Z$196:$Z$202,DICIEMBRE!$Z$204:$Z$205,DICIEMBRE!$Z$212:$Z$218,DICIEMBRE!$Z$223:$Z$225,DICIEMBRE!$Z$228:$Z$230,DICIEMBRE!$Z$236:$Z$241,DICIEMBRE!$Z$245:$Z$256</definedName>
    <definedName name="Compromisos_ene">ENERO!$Z$17:$Z$19,ENERO!$Z$21:$Z$33,ENERO!$Z$36:$Z$41,ENERO!$Z$45:$Z$48,ENERO!$Z$50:$Z$55,ENERO!$Z$59:$Z$61,ENERO!$Z$66:$Z$68,ENERO!$Z$70:$Z$81,ENERO!$Z$84:$Z$88,ENERO!$Z$92:$Z$95,ENERO!$Z$97:$Z$102,ENERO!$Z$106:$Z$108,ENERO!$Z$115:$Z$121,ENERO!$Z$124:$Z$139,ENERO!$Z$142:$Z$143,ENERO!$Z$148,ENERO!$Z$150:$Z$153,ENERO!$Z$156,ENERO!$Z$158:$Z$168,ENERO!$Z$173:$Z$174,ENERO!$Z$177:$Z$183,ENERO!$Z$186,ENERO!$Z$188:$Z$191,ENERO!$Z$196:$Z$202,ENERO!$Z$204:$Z$205,ENERO!$Z$212:$Z$218,ENERO!$Z$223:$Z$225,ENERO!$Z$228:$Z$230,ENERO!$Z$236:$Z$241,ENERO!$Z$245:$Z$256</definedName>
    <definedName name="Compromisos_feb">FEBRERO!$Z$17:$Z$19,FEBRERO!$Z$21:$Z$33,FEBRERO!$Z$36:$Z$41,FEBRERO!$Z$45:$Z$48,FEBRERO!$Z$50:$Z$55,FEBRERO!$Z$59:$Z$61,FEBRERO!$Z$66:$Z$68,FEBRERO!$Z$70:$Z$81,FEBRERO!$Z$84:$Z$88,FEBRERO!$Z$92:$Z$95,FEBRERO!$Z$97:$Z$102,FEBRERO!$Z$106:$Z$108,FEBRERO!$Z$115:$Z$121,FEBRERO!$Z$124:$Z$139,FEBRERO!$Z$142:$Z$143,FEBRERO!$Z$148,FEBRERO!$Z$150:$Z$153,FEBRERO!$Z$156,FEBRERO!$Z$158:$Z$168,FEBRERO!$Z$173:$Z$174,FEBRERO!$Z$177:$Z$183,FEBRERO!$Z$186,FEBRERO!$Z$188:$Z$191,FEBRERO!$Z$196:$Z$202,FEBRERO!$Z$204:$Z$205,FEBRERO!$Z$212:$Z$218,FEBRERO!$Z$223:$Z$225,FEBRERO!$Z$228:$Z$230,FEBRERO!$Z$236:$Z$241,FEBRERO!$Z$245:$Z$256</definedName>
    <definedName name="Compromisos_jul">JULIO!$Z$17:$Z$19,JULIO!$Z$21:$Z$33,JULIO!$Z$36:$Z$41,JULIO!$Z$45:$Z$48,JULIO!$Z$50:$Z$55,JULIO!$Z$59:$Z$61,JULIO!$Z$66:$Z$68,JULIO!$Z$70:$Z$81,JULIO!$Z$84:$Z$88,JULIO!$Z$92:$Z$95,JULIO!$Z$97:$Z$102,JULIO!$Z$106:$Z$108,JULIO!$Z$115:$Z$121,JULIO!$Z$124:$Z$139,JULIO!$Z$142:$Z$143,JULIO!$Z$148,JULIO!$Z$150:$Z$153,JULIO!$Z$156,JULIO!$Z$158:$Z$168,JULIO!$Z$173:$Z$174,JULIO!$Z$177:$Z$183,JULIO!$Z$186,JULIO!$Z$188:$Z$191,JULIO!$Z$196:$Z$202,JULIO!$Z$204:$Z$205,JULIO!$Z$212:$Z$218,JULIO!$Z$223:$Z$225,JULIO!$Z$228:$Z$230,JULIO!$Z$236:$Z$241,JULIO!$Z$245:$Z$256</definedName>
    <definedName name="Compromisos_jun">JUNIO!$Z$17:$Z$19,JUNIO!$Z$21:$Z$33,JUNIO!$Z$36:$Z$41,JUNIO!$Z$45:$Z$48,JUNIO!$Z$50:$Z$55,JUNIO!$Z$59:$Z$61,JUNIO!$Z$66:$Z$68,JUNIO!$Z$70:$Z$81,JUNIO!$Z$84:$Z$88,JUNIO!$Z$92:$Z$95,JUNIO!$Z$97:$Z$102,JUNIO!$Z$106:$Z$108,JUNIO!$Z$115:$Z$121,JUNIO!$Z$124:$Z$139,JUNIO!$Z$142:$Z$143,JUNIO!$Z$148,JUNIO!$Z$150:$Z$153,JUNIO!$Z$156,JUNIO!$Z$158:$Z$168,JUNIO!$Z$173:$Z$174,JUNIO!$Z$177:$Z$183,JUNIO!$Z$186,JUNIO!$Z$188:$Z$191,JUNIO!$Z$196:$Z$202,JUNIO!$Z$204:$Z$205,JUNIO!$Z$212:$Z$218,JUNIO!$Z$223:$Z$225,JUNIO!$Z$228:$Z$230,JUNIO!$Z$236:$Z$241,JUNIO!$Z$245:$Z$256</definedName>
    <definedName name="Compromisos_mar">MARZO!$Z$17:$Z$19,MARZO!$Z$21:$Z$33,MARZO!$Z$36:$Z$41,MARZO!$Z$45:$Z$48,MARZO!$Z$50:$Z$55,MARZO!$Z$59:$Z$61,MARZO!$Z$66:$Z$68,MARZO!$Z$70:$Z$81,MARZO!$Z$84:$Z$88,MARZO!$Z$92:$Z$95,MARZO!$Z$97:$Z$102,MARZO!$Z$106:$Z$108,MARZO!$Z$115:$Z$121,MARZO!$Z$124:$Z$139,MARZO!$Z$142:$Z$143,MARZO!$Z$148,MARZO!$Z$150:$Z$153,MARZO!$Z$156,MARZO!$Z$158:$Z$168,MARZO!$Z$173:$Z$174,MARZO!$Z$177:$Z$183,MARZO!$Z$186,MARZO!$Z$188:$Z$191,MARZO!$Z$196:$Z$202,MARZO!$Z$204:$Z$205,MARZO!$Z$212:$Z$218,MARZO!$Z$223:$Z$225,MARZO!$Z$228:$Z$230,MARZO!$Z$236:$Z$241,MARZO!$Z$245:$Z$256</definedName>
    <definedName name="Compromisos_may">MAYO!$Z$17:$Z$19,MAYO!$Z$21:$Z$33,MAYO!$Z$36:$Z$41,MAYO!$Z$45:$Z$48,MAYO!$Z$50:$Z$55,MAYO!$Z$59:$Z$61,MAYO!$Z$66:$Z$68,MAYO!$Z$70:$Z$81,MAYO!$Z$84:$Z$88,MAYO!$Z$92:$Z$95,MAYO!$Z$97:$Z$102,MAYO!$Z$106:$Z$108,MAYO!$Z$115:$Z$121,MAYO!$Z$124:$Z$139,MAYO!$Z$142:$Z$143,MAYO!$Z$148,MAYO!$Z$150:$Z$153,MAYO!$Z$156,MAYO!$Z$158:$Z$168,MAYO!$Z$173:$Z$174,MAYO!$Z$177:$Z$183,MAYO!$Z$186,MAYO!$Z$188:$Z$191,MAYO!$Z$196:$Z$202,MAYO!$Z$204:$Z$205,MAYO!$Z$212:$Z$218,MAYO!$Z$223:$Z$225,MAYO!$Z$228:$Z$230,MAYO!$Z$236:$Z$241,MAYO!$Z$245:$Z$256</definedName>
    <definedName name="Compromisos_nov">NOVIEMBRE!$Z$17:$Z$19,NOVIEMBRE!$Z$21:$Z$33,NOVIEMBRE!$Z$36:$Z$41,NOVIEMBRE!$Z$45:$Z$48,NOVIEMBRE!$Z$50:$Z$55,NOVIEMBRE!$Z$59:$Z$61,NOVIEMBRE!$Z$66:$Z$68,NOVIEMBRE!$Z$70:$Z$81,NOVIEMBRE!$Z$84:$Z$88,NOVIEMBRE!$Z$92:$Z$95,NOVIEMBRE!$Z$97:$Z$102,NOVIEMBRE!$Z$106:$Z$108,NOVIEMBRE!$Z$115:$Z$121,NOVIEMBRE!$Z$124:$Z$139,NOVIEMBRE!$Z$142:$Z$143,NOVIEMBRE!$Z$148,NOVIEMBRE!$Z$150:$Z$153,NOVIEMBRE!$Z$156,NOVIEMBRE!$Z$158:$Z$168,NOVIEMBRE!$Z$173:$Z$174,NOVIEMBRE!$Z$177:$Z$183,NOVIEMBRE!$Z$186,NOVIEMBRE!$Z$188:$Z$191,NOVIEMBRE!$Z$196:$Z$202,NOVIEMBRE!$Z$204:$Z$205,NOVIEMBRE!$Z$212:$Z$218,NOVIEMBRE!$Z$223:$Z$225,NOVIEMBRE!$Z$228:$Z$230,NOVIEMBRE!$Z$236:$Z$241,NOVIEMBRE!$Z$245:$Z$256</definedName>
    <definedName name="Compromisos_oct">OCTUBRE!$Z$17:$Z$19,OCTUBRE!$Z$21:$Z$33,OCTUBRE!$Z$36:$Z$41,OCTUBRE!$Z$45:$Z$48,OCTUBRE!$Z$50:$Z$55,OCTUBRE!$Z$59:$Z$61,OCTUBRE!$Z$66:$Z$68,OCTUBRE!$Z$70:$Z$81,OCTUBRE!$Z$84:$Z$88,OCTUBRE!$Z$92:$Z$95,OCTUBRE!$Z$97:$Z$102,OCTUBRE!$Z$106:$Z$108,OCTUBRE!$Z$115:$Z$121,OCTUBRE!$Z$124:$Z$139,OCTUBRE!$Z$142:$Z$143,OCTUBRE!$Z$148,OCTUBRE!$Z$150:$Z$153,OCTUBRE!$Z$156,OCTUBRE!$Z$158:$Z$168,OCTUBRE!$Z$173:$Z$174,OCTUBRE!$Z$177:$Z$183,OCTUBRE!$Z$186,OCTUBRE!$Z$188:$Z$191,OCTUBRE!$Z$196:$Z$202,OCTUBRE!$Z$204:$Z$205,OCTUBRE!$Z$212:$Z$218,OCTUBRE!$Z$223:$Z$225,OCTUBRE!$Z$228:$Z$230,OCTUBRE!$Z$236:$Z$241,OCTUBRE!$Z$245:$Z$256</definedName>
    <definedName name="Compromisos_sep">SEPTIEMBRE!$Z$17:$Z$19,SEPTIEMBRE!$Z$21:$Z$33,SEPTIEMBRE!$Z$36:$Z$41,SEPTIEMBRE!$Z$45:$Z$48,SEPTIEMBRE!$Z$50:$Z$55,SEPTIEMBRE!$Z$59:$Z$61,SEPTIEMBRE!$Z$66:$Z$68,SEPTIEMBRE!$Z$70:$Z$81,SEPTIEMBRE!$Z$84:$Z$88,SEPTIEMBRE!$Z$92:$Z$95,SEPTIEMBRE!$Z$97:$Z$102,SEPTIEMBRE!$Z$106:$Z$108,SEPTIEMBRE!$Z$115:$Z$121,SEPTIEMBRE!$Z$124:$Z$139,SEPTIEMBRE!$Z$142:$Z$143,SEPTIEMBRE!$Z$148,SEPTIEMBRE!$Z$150:$Z$153,SEPTIEMBRE!$Z$156,SEPTIEMBRE!$Z$158:$Z$168,SEPTIEMBRE!$Z$173:$Z$174,SEPTIEMBRE!$Z$177:$Z$183,SEPTIEMBRE!$Z$186,SEPTIEMBRE!$Z$188:$Z$191,SEPTIEMBRE!$Z$196:$Z$202,SEPTIEMBRE!$Z$204:$Z$205,SEPTIEMBRE!$Z$212:$Z$218,SEPTIEMBRE!$Z$223:$Z$225,SEPTIEMBRE!$Z$228:$Z$230,SEPTIEMBRE!$Z$236:$Z$241,SEPTIEMBRE!$Z$245:$Z$256</definedName>
    <definedName name="Obligaciones_abr">ABRIL!$AC$17:$AC$19,ABRIL!$AC$21:$AC$33,ABRIL!$AC$36:$AC$41,ABRIL!$AC$45:$AC$48,ABRIL!$AC$50:$AC$55,ABRIL!$AC$59:$AC$61,ABRIL!$AC$66:$AC$68,ABRIL!$AC$70:$AC$81,ABRIL!$AC$84:$AC$88,ABRIL!$AC$92:$AC$95,ABRIL!$AC$97:$AC$102,ABRIL!$AC$106:$AC$108,ABRIL!$AC$115:$AC$121,ABRIL!$AC$124:$AC$139,ABRIL!$AC$142:$AC$143,ABRIL!$AC$148,ABRIL!$AC$150:$AC$153,ABRIL!$AC$156,ABRIL!$AC$158:$AC$168,ABRIL!$AC$173:$AC$174,ABRIL!$AC$177:$AC$183,ABRIL!$AC$186,ABRIL!$AC$188:$AC$191,ABRIL!$AC$196:$AC$202,ABRIL!$AC$204:$AC$205,ABRIL!$AC$212:$AC$218,ABRIL!$AC$223:$AC$225,ABRIL!$AC$228:$AC$230,ABRIL!$AC$236:$AC$241,ABRIL!$AC$245:$AC$256</definedName>
    <definedName name="Obligaciones_ago">AGOSTO!$Z$17:$Z$19,AGOSTO!$Z$21:$Z$33,AGOSTO!$Z$36:$Z$41,AGOSTO!$Z$45:$Z$48,AGOSTO!$Z$50:$Z$55,AGOSTO!$Z$59:$Z$61,AGOSTO!$Z$66:$Z$68,AGOSTO!$Z$70:$Z$81,AGOSTO!$Z$84:$Z$88,AGOSTO!$Z$92:$Z$95,AGOSTO!$Z$97:$Z$102,AGOSTO!$Z$106:$Z$108,AGOSTO!$Z$115:$Z$121,AGOSTO!$Z$124:$Z$138,AGOSTO!$Z$138,AGOSTO!$Z$139,AGOSTO!$Z$142:$Z$143,AGOSTO!$Z$148,AGOSTO!$Z$150:$Z$153,AGOSTO!$Z$156,AGOSTO!$Z$158:$Z$168,AGOSTO!$Z$173:$Z$174,AGOSTO!$Z$177:$Z$183,AGOSTO!$Z$186,AGOSTO!$Z$188:$Z$191,AGOSTO!$Z$196:$Z$202,AGOSTO!$Z$204:$Z$205,AGOSTO!$Z$212:$Z$218,AGOSTO!$Z$223:$Z$225,AGOSTO!$Z$228:$Z$230,AGOSTO!$Z$236:$Z$241,AGOSTO!$Z$245:$Z$256</definedName>
    <definedName name="Obligaciones_dic">DICIEMBRE!$AC$17:$AC$19,DICIEMBRE!$AC$21:$AC$33,DICIEMBRE!$AC$36:$AC$41,DICIEMBRE!$AC$45:$AC$48,DICIEMBRE!$AC$50:$AC$55,DICIEMBRE!$AC$59:$AC$61,DICIEMBRE!$AC$66:$AC$68,DICIEMBRE!$AC$70:$AC$81,DICIEMBRE!$AC$84:$AC$88,DICIEMBRE!$AC$92:$AC$95,DICIEMBRE!$AC$97:$AC$102,DICIEMBRE!$AC$106:$AC$108,DICIEMBRE!$AC$115:$AC$121,DICIEMBRE!$AC$124:$AC$139,DICIEMBRE!$AC$142:$AC$143,DICIEMBRE!$AC$148,DICIEMBRE!$AC$150:$AC$153,DICIEMBRE!$AC$156,DICIEMBRE!$AC$158:$AC$168,DICIEMBRE!$AC$173:$AC$174,DICIEMBRE!$AC$177:$AC$183,DICIEMBRE!$AC$186,DICIEMBRE!$AC$188:$AC$191,DICIEMBRE!$AC$196:$AC$202,DICIEMBRE!$AC$204:$AC$205,DICIEMBRE!$AC$212:$AC$218,DICIEMBRE!$AC$223:$AC$225,DICIEMBRE!$AC$228:$AC$230,DICIEMBRE!$AC$236:$AC$241,DICIEMBRE!$AC$245:$AC$256</definedName>
    <definedName name="Obligaciones_ene">ENERO!$AC$17:$AC$19,ENERO!$AC$21:$AC$33,ENERO!$AC$36:$AC$41,ENERO!$AC$45:$AC$48,ENERO!$AC$50:$AC$55,ENERO!$AC$59:$AC$61,ENERO!$AC$66:$AC$68,ENERO!$AC$70:$AC$81,ENERO!$AC$84:$AC$88,ENERO!$AC$92:$AC$95,ENERO!$AC$97:$AC$102,ENERO!$AC$106:$AC$108,ENERO!$AC$115:$AC$121,ENERO!$AC$124:$AC$139,ENERO!$AC$142:$AC$143,ENERO!$AC$148,ENERO!$AC$150:$AC$153,ENERO!$AC$156,ENERO!$AC$158:$AC$168,ENERO!$AC$173:$AC$174,ENERO!$AC$177:$AC$183,ENERO!$AC$186,ENERO!$AC$188:$AC$191,ENERO!$AC$196:$AC$202,ENERO!$AC$204:$AC$205,ENERO!$AC$212:$AC$218,ENERO!$AC$223:$AC$225,ENERO!$AC$228:$AC$230,ENERO!$AC$236:$AC$241,ENERO!$AC$245:$AC$256</definedName>
    <definedName name="Obligaciones_feb">FEBRERO!$AC$17:$AC$19,FEBRERO!$AC$21:$AC$33,FEBRERO!$AC$36:$AC$41,FEBRERO!$AC$45:$AC$48,FEBRERO!$AC$50:$AC$55,FEBRERO!$AC$59:$AC$61,FEBRERO!$AC$66:$AC$68,FEBRERO!$AC$70:$AC$81,FEBRERO!$AC$84:$AC$88,FEBRERO!$AC$92:$AC$95,FEBRERO!$AC$97:$AC$102,FEBRERO!$AC$106:$AC$108,FEBRERO!$AC$115:$AC$121,FEBRERO!$AC$124:$AC$139,FEBRERO!$AC$142:$AC$143,FEBRERO!$AC$148,FEBRERO!$AC$150:$AC$153,FEBRERO!$AC$156,FEBRERO!$AC$158:$AC$168,FEBRERO!$AC$173:$AC$174,FEBRERO!$AC$177:$AC$183,FEBRERO!$AC$186,FEBRERO!$AC$188:$AC$191,FEBRERO!$AC$196:$AC$202,FEBRERO!$AC$204:$AC$205,FEBRERO!$AC$212:$AC$218,FEBRERO!$AC$223:$AC$225,FEBRERO!$AC$228:$AC$230,FEBRERO!$AC$236:$AC$241,FEBRERO!$AC$245:$AC$256</definedName>
    <definedName name="Obligaciones_jul">JULIO!$AC$17:$AC$19,JULIO!$AC$21:$AC$33,JULIO!$AC$36:$AC$41,JULIO!$AC$45:$AC$48,JULIO!$AC$50:$AC$55,JULIO!$AC$59:$AC$61,JULIO!$AC$66:$AC$68,JULIO!$AC$70:$AC$81,JULIO!$AC$84:$AC$88,JULIO!$AC$92:$AC$95,JULIO!$AC$97:$AC$102,JULIO!$AC$106:$AC$108,JULIO!$AC$115:$AC$121,JULIO!$AC$124:$AC$139,JULIO!$AC$142:$AC$143,JULIO!$AC$148,JULIO!$AC$150:$AC$153,JULIO!$AC$156,JULIO!$AC$158:$AC$168,JULIO!$AC$173:$AC$174,JULIO!$AC$177:$AC$183,JULIO!$AC$186,JULIO!$AC$188:$AC$191,JULIO!$AC$196:$AC$202,JULIO!$AC$204:$AC$205,JULIO!$AC$212:$AC$218,JULIO!$AC$223:$AC$225,JULIO!$AC$228:$AC$230,JULIO!$AC$236:$AC$241,JULIO!$AC$245:$AC$256</definedName>
    <definedName name="Obligaciones_jun">JUNIO!$AC$17:$AC$19,JUNIO!$AC$21:$AC$33,JUNIO!$AC$36:$AC$41,JUNIO!$AC$45:$AC$48,JUNIO!$AC$50:$AC$55,JUNIO!$AC$59:$AC$61,JUNIO!$AC$66:$AC$68,JUNIO!$AC$70:$AC$81,JUNIO!$AC$84:$AC$88,JUNIO!$AC$92:$AC$95,JUNIO!$AC$97:$AC$102,JUNIO!$AC$106:$AC$108,JUNIO!$AC$115:$AC$121,JUNIO!$AC$124:$AC$139,JUNIO!$AC$142:$AC$143,JUNIO!$AC$148,JUNIO!$AC$150:$AC$153,JUNIO!$AC$156,JUNIO!$AC$158:$AC$168,JUNIO!$AC$173:$AC$174,JUNIO!$AC$177:$AC$183,JUNIO!$AC$186,JUNIO!$AC$188:$AC$191,JUNIO!$AC$196:$AC$202,JUNIO!$AC$204:$AC$205,JUNIO!$AC$212:$AC$218,JUNIO!$AC$223:$AC$225,JUNIO!$AC$228:$AC$230,JUNIO!$AC$236:$AC$241,JUNIO!$AC$245:$AC$256</definedName>
    <definedName name="Obligaciones_mar">MARZO!$AC$17:$AC$19,MARZO!$AC$21:$AC$33,MARZO!$AC$36:$AC$41,MARZO!$AC$45:$AC$48,MARZO!$AC$50:$AC$55,MARZO!$AC$59:$AC$61,MARZO!$AC$66:$AC$68,MARZO!$AC$70:$AC$81,MARZO!$AC$84:$AC$88,MARZO!$AC$92:$AC$95,MARZO!$AC$97:$AC$102,MARZO!$AC$106:$AC$108,MARZO!$AC$115:$AC$121,MARZO!$AC$124:$AC$139,MARZO!$AC$142:$AC$143,MARZO!$AC$148,MARZO!$AC$150:$AC$153,MARZO!$AC$156,MARZO!$AC$158:$AC$168,MARZO!$AC$173:$AC$174,MARZO!$AC$177:$AC$183,MARZO!$AC$186,MARZO!$AC$188:$AC$191,MARZO!$AC$196:$AC$202,MARZO!$AC$204:$AC$205,MARZO!$AC$212:$AC$218,MARZO!$AC$223:$AC$225,MARZO!$AC$228:$AC$230,MARZO!$AC$236:$AC$241,MARZO!$AC$245:$AC$256</definedName>
    <definedName name="Obligaciones_may">MAYO!$AC$17:$AC$19,MAYO!$AC$21:$AC$33,MAYO!$AC$36:$AC$41,MAYO!$AC$45:$AC$48,MAYO!$AC$50:$AC$55,MAYO!$AC$59:$AC$61,MAYO!$AC$66:$AC$68,MAYO!$AC$70:$AC$81,MAYO!$AC$84:$AC$88,MAYO!$AC$92:$AC$95,MAYO!$AC$97:$AC$102,MAYO!$AC$106:$AC$108,MAYO!$AC$115:$AC$121,MAYO!$AC$124:$AC$139,MAYO!$AC$142:$AC$143,MAYO!$AC$148,MAYO!$AC$150:$AC$153,MAYO!$AC$156,MAYO!$AC$158:$AC$168,MAYO!$AC$173:$AC$174,MAYO!$AC$177:$AC$183,MAYO!$AC$186,MAYO!$AC$188:$AC$191,MAYO!$AC$196:$AC$202,MAYO!$AC$204:$AC$205,MAYO!$AC$212:$AC$218,MAYO!$AC$223:$AC$225,MAYO!$AC$228:$AC$230,MAYO!$AC$236:$AC$241,MAYO!$AC$245:$AC$256</definedName>
    <definedName name="Obligaciones_nov">NOVIEMBRE!$AC$17:$AC$19,NOVIEMBRE!$AC$21:$AC$33,NOVIEMBRE!$AC$36:$AC$41,NOVIEMBRE!$AC$45:$AC$48,NOVIEMBRE!$AC$50:$AC$55,NOVIEMBRE!$AC$59:$AC$61,NOVIEMBRE!$AC$66:$AC$68,NOVIEMBRE!$AC$70:$AC$81,NOVIEMBRE!$AC$84:$AC$88,NOVIEMBRE!$AC$92:$AC$95,NOVIEMBRE!$AC$97:$AC$102,NOVIEMBRE!$AC$106:$AC$108,NOVIEMBRE!$AC$115:$AC$121,NOVIEMBRE!$AC$124:$AC$139,NOVIEMBRE!$AC$142:$AC$143,NOVIEMBRE!$AC$148,NOVIEMBRE!$AC$150:$AC$153,NOVIEMBRE!$AC$156,NOVIEMBRE!$AC$158:$AC$168,NOVIEMBRE!$AC$173:$AC$174,NOVIEMBRE!$AC$177:$AC$183,NOVIEMBRE!$AC$186,NOVIEMBRE!$AC$188:$AC$191,NOVIEMBRE!$AC$196:$AC$202,NOVIEMBRE!$AC$204:$AC$205,NOVIEMBRE!$AC$212:$AC$218,NOVIEMBRE!$AC$223:$AC$225,NOVIEMBRE!$AC$228:$AC$230,NOVIEMBRE!$AC$236:$AC$241,NOVIEMBRE!$AC$245:$AC$256</definedName>
    <definedName name="Obligaciones_oct">OCTUBRE!$AC$17:$AC$19,OCTUBRE!$AC$21:$AC$33,OCTUBRE!$AC$36:$AC$41,OCTUBRE!$AC$45:$AC$48,OCTUBRE!$AC$50:$AC$55,OCTUBRE!$AC$59:$AC$61,OCTUBRE!$AC$66:$AC$68,OCTUBRE!$AC$70:$AC$81,OCTUBRE!$AC$84:$AC$88,OCTUBRE!$AC$92:$AC$95,OCTUBRE!$AC$97:$AC$102,OCTUBRE!$AC$106:$AC$108,OCTUBRE!$AC$115:$AC$121,OCTUBRE!$AC$124:$AC$139,OCTUBRE!$AC$142:$AC$143,OCTUBRE!$AC$148,OCTUBRE!$AC$150:$AC$153,OCTUBRE!$AC$156,OCTUBRE!$AC$158:$AC$168,OCTUBRE!$AC$173:$AC$174,OCTUBRE!$AC$177:$AC$183,OCTUBRE!$AC$186,OCTUBRE!$AC$188:$AC$191,OCTUBRE!$AC$196:$AC$202,OCTUBRE!$AC$204:$AC$205,OCTUBRE!$AC$212:$AC$218,OCTUBRE!$AC$223:$AC$225,OCTUBRE!$AC$228:$AC$230,OCTUBRE!$AC$236:$AC$241,OCTUBRE!$AC$245:$AC$256</definedName>
    <definedName name="Obligaciones_sep">SEPTIEMBRE!$AC$17:$AC$19,SEPTIEMBRE!$AC$21:$AC$33,SEPTIEMBRE!$AC$36:$AC$41,SEPTIEMBRE!$AC$45:$AC$48,SEPTIEMBRE!$AC$50:$AC$55,SEPTIEMBRE!$AC$59:$AC$61,SEPTIEMBRE!$AC$66:$AC$68,SEPTIEMBRE!$AC$70:$AC$81,SEPTIEMBRE!$AC$84:$AC$88,SEPTIEMBRE!$AC$92:$AC$95,SEPTIEMBRE!$AC$97:$AC$102,SEPTIEMBRE!$AC$106:$AC$108,SEPTIEMBRE!$AC$115:$AC$121,SEPTIEMBRE!$AC$124:$AC$139,SEPTIEMBRE!$AC$142:$AC$143,SEPTIEMBRE!$AC$148,SEPTIEMBRE!$AC$150:$AC$153,SEPTIEMBRE!$AC$156,SEPTIEMBRE!$AC$158:$AC$168,SEPTIEMBRE!$AC$173:$AC$174,SEPTIEMBRE!$AC$177:$AC$183,SEPTIEMBRE!$AC$186,SEPTIEMBRE!$AC$188:$AC$191,SEPTIEMBRE!$AC$196:$AC$202,SEPTIEMBRE!$AC$204:$AC$205,SEPTIEMBRE!$AC$212:$AC$218,SEPTIEMBRE!$AC$223:$AC$225,SEPTIEMBRE!$AC$228:$AC$230,SEPTIEMBRE!$AC$236:$AC$241,SEPTIEMBRE!$AC$245:$AC$256</definedName>
    <definedName name="Pagos_abr">ABRIL!$AF$17:$AF$19,ABRIL!$AF$21:$AF$33,ABRIL!$AF$36:$AF$41,ABRIL!$AF$45:$AF$48,ABRIL!$AF$50:$AF$55,ABRIL!$AF$59:$AF$61,ABRIL!$AF$66:$AF$68,ABRIL!$AF$70:$AF$81,ABRIL!$AF$84:$AF$88,ABRIL!$AF$92:$AF$95,ABRIL!$AF$97:$AF$102,ABRIL!$AF$106:$AF$108,ABRIL!$AF$115:$AF$121,ABRIL!$AF$124:$AF$139,ABRIL!$AF$142:$AF$143,ABRIL!$AF$148,ABRIL!$AF$150:$AF$153,ABRIL!$AF$156,ABRIL!$AF$158:$AF$168,ABRIL!$AF$173:$AF$174,ABRIL!$AF$177:$AF$183,ABRIL!$AF$186,ABRIL!$AF$188:$AF$191,ABRIL!$AF$196:$AF$202,ABRIL!$AF$204:$AF$205,ABRIL!$AF$212:$AF$218,ABRIL!$AF$223:$AF$225,ABRIL!$AF$228:$AF$230,ABRIL!$AF$236:$AF$241,ABRIL!$AF$245:$AF$256</definedName>
    <definedName name="Pagos_ago">AGOSTO!$AF$17:$AF$19,AGOSTO!$AF$21:$AF$33,AGOSTO!$AF$36:$AF$41,AGOSTO!$AF$45:$AF$48,AGOSTO!$AF$50:$AF$55,AGOSTO!$AF$59:$AF$61,AGOSTO!$AF$66:$AF$68,AGOSTO!$AF$70:$AF$81,AGOSTO!$AF$84:$AF$88,AGOSTO!$AF$92:$AF$95,AGOSTO!$AF$97:$AF$102,AGOSTO!$AF$106:$AF$108,AGOSTO!$AF$115:$AF$121,AGOSTO!$AF$124:$AF$139,AGOSTO!$AF$142:$AF$143,AGOSTO!$AF$148,AGOSTO!$AF$150:$AF$153,AGOSTO!$AF$156,AGOSTO!$AF$158:$AF$168,AGOSTO!$AF$173:$AF$174,AGOSTO!$AF$177:$AF$183,AGOSTO!$AF$186,AGOSTO!$AF$188:$AF$191,AGOSTO!$AF$196:$AF$202,AGOSTO!$AF$204:$AF$205,AGOSTO!$AF$212:$AF$218,AGOSTO!$AF$223:$AF$225,AGOSTO!$AF$228:$AF$230,AGOSTO!$AF$236:$AF$241,AGOSTO!$AF$245:$AF$256</definedName>
    <definedName name="Pagos_dic">DICIEMBRE!$AF$17:$AF$19,DICIEMBRE!$AF$21:$AF$33,DICIEMBRE!$AF$36:$AF$41,DICIEMBRE!$AF$45:$AF$48,DICIEMBRE!$AF$50:$AF$55,DICIEMBRE!$AF$59:$AF$61,DICIEMBRE!$AF$66:$AF$68,DICIEMBRE!$AF$70:$AF$81,DICIEMBRE!$AF$84:$AF$88,DICIEMBRE!$AF$92:$AF$95,DICIEMBRE!$AF$97:$AF$102,DICIEMBRE!$AF$106:$AF$108,DICIEMBRE!$AF$115:$AF$121,DICIEMBRE!$AF$124:$AF$139,DICIEMBRE!$AF$142:$AF$143,DICIEMBRE!$AF$148,DICIEMBRE!$AF$150:$AF$153,DICIEMBRE!$AF$156,DICIEMBRE!$AF$158:$AF$168,DICIEMBRE!$AF$173:$AF$174,DICIEMBRE!$AF$177:$AF$183,DICIEMBRE!$AF$186,DICIEMBRE!$AF$188:$AF$191,DICIEMBRE!$AF$196:$AF$202,DICIEMBRE!$AF$204:$AF$205,DICIEMBRE!$AF$212:$AF$218,DICIEMBRE!$AF$223:$AF$225,DICIEMBRE!$AF$228:$AF$230,DICIEMBRE!$AF$236:$AF$241,DICIEMBRE!$AF$245:$AF$256</definedName>
    <definedName name="Pagos_ene">ENERO!$AF$17:$AF$19,ENERO!$AF$21:$AF$33,ENERO!$AF$36:$AF$41,ENERO!$AF$45:$AF$48,ENERO!$AF$50:$AF$55,ENERO!$AF$59:$AF$61,ENERO!$AF$66:$AF$68,ENERO!$AF$70:$AF$81,ENERO!$AF$84:$AF$88,ENERO!$AF$92:$AF$95,ENERO!$AF$97:$AF$102,ENERO!$AF$106:$AF$108,ENERO!$AF$115:$AF$121,ENERO!$AF$124:$AF$139,ENERO!$AF$142:$AF$143,ENERO!$AF$148,ENERO!$AF$150:$AF$153,ENERO!$AF$156,ENERO!$AF$158:$AF$168,ENERO!$AF$173:$AF$174,ENERO!$AF$177:$AF$183,ENERO!$AF$186,ENERO!$AF$188:$AF$191,ENERO!$AF$196:$AF$202,ENERO!$AF$204:$AF$205,ENERO!$AF$212:$AF$218,ENERO!$AF$223:$AF$225,ENERO!$AF$228:$AF$230,ENERO!$AF$236:$AF$241,ENERO!$AF$245:$AF$256</definedName>
    <definedName name="Pagos_feb">FEBRERO!$AF$17:$AF$19,FEBRERO!$AF$21:$AF$33,FEBRERO!$AF$36:$AF$41,FEBRERO!$AF$45:$AF$48,FEBRERO!$AF$50:$AF$55,FEBRERO!$AF$59:$AF$61,FEBRERO!$AF$66:$AF$68,FEBRERO!$AF$70:$AF$81,FEBRERO!$AF$84:$AF$88,FEBRERO!$AF$92:$AF$95,FEBRERO!$AF$97:$AF$102,FEBRERO!$AF$106:$AF$108,FEBRERO!$AF$115:$AF$121,FEBRERO!$AF$124:$AF$139,FEBRERO!$AF$142:$AF$143,FEBRERO!$AF$148,FEBRERO!$AF$150:$AF$153,FEBRERO!$AF$156,FEBRERO!$AF$158:$AF$168,FEBRERO!$AF$173:$AF$174,FEBRERO!$AF$177:$AF$183,FEBRERO!$AF$186,FEBRERO!$AF$188:$AF$191,FEBRERO!$AF$196:$AF$202,FEBRERO!$AF$204:$AF$205,FEBRERO!$AF$212:$AF$218,FEBRERO!$AF$223:$AF$225,FEBRERO!$AF$228:$AF$230,FEBRERO!$AF$236:$AF$241,FEBRERO!$AF$245:$AF$256</definedName>
    <definedName name="Pagos_jul">JULIO!$AF$17:$AF$19,JULIO!$AF$21:$AF$33,JULIO!$AF$36:$AF$41,JULIO!$AF$45:$AF$48,JULIO!$AF$50:$AF$55,JULIO!$AF$59:$AF$61,JULIO!$AF$66:$AF$68,JULIO!$AF$70:$AF$81,JULIO!$AF$84:$AF$88,JULIO!$AF$92:$AF$95,JULIO!$AF$97:$AF$102,JULIO!$AF$106:$AF$108,JULIO!$AF$115:$AF$121,JULIO!$AF$124:$AF$139,JULIO!$AF$142:$AF$143,JULIO!$AF$148,JULIO!$AF$150:$AF$153,JULIO!$AF$156,JULIO!$AF$158:$AF$168,JULIO!$AF$173:$AF$174,JULIO!$AF$177:$AF$183,JULIO!$AF$186,JULIO!$AF$188:$AF$191,JULIO!$AF$196:$AF$202,JULIO!$AF$204:$AF$205,JULIO!$AF$212:$AF$218,JULIO!$AF$223:$AF$225,JULIO!$AF$228:$AF$230,JULIO!$AF$236:$AF$241,JULIO!$AF$245:$AF$256</definedName>
    <definedName name="Pagos_jun">JUNIO!$AF$17:$AF$19,JUNIO!$AF$21:$AF$33,JUNIO!$AF$36:$AF$41,JUNIO!$AF$45:$AF$48,JUNIO!$AF$50:$AF$55,JUNIO!$AF$59:$AF$61,JUNIO!$AF$66:$AF$68,JUNIO!$AF$70:$AF$81,JUNIO!$AF$84:$AF$88,JUNIO!$AF$92:$AF$95,JUNIO!$AF$97:$AF$102,JUNIO!$AF$106:$AF$108,JUNIO!$AF$115:$AF$121,JUNIO!$AF$124:$AF$139,JUNIO!$AF$142:$AF$143,JUNIO!$AF$148,JUNIO!$AF$150:$AF$153,JUNIO!$AF$156,JUNIO!$AF$158:$AF$168,JUNIO!$AF$173:$AF$174,JUNIO!$AF$177:$AF$183,JUNIO!$AF$186,JUNIO!$AF$188:$AF$191,JUNIO!$AF$196:$AF$202,JUNIO!$AF$204:$AF$205,JUNIO!$AF$212:$AF$218,JUNIO!$AF$223:$AF$225,JUNIO!$AF$228:$AF$230,JUNIO!$AF$236:$AF$241,JUNIO!$AF$245:$AF$256</definedName>
    <definedName name="Pagos_mar">MARZO!$AF$17:$AF$19,MARZO!$AF$21:$AF$33,MARZO!$AF$36:$AF$41,MARZO!$AF$45:$AF$48,MARZO!$AF$50:$AF$55,MARZO!$AF$59:$AF$61,MARZO!$AF$66:$AF$68,MARZO!$AF$70:$AF$81,MARZO!$AF$84:$AF$88,MARZO!$AF$92:$AF$95,MARZO!$AF$97:$AF$102,MARZO!$AF$106:$AF$108,MARZO!$AF$115:$AF$121,MARZO!$AF$124:$AF$139,MARZO!$AF$142:$AF$143,MARZO!$AF$148,MARZO!$AF$150:$AF$153,MARZO!$AF$156,MARZO!$AF$158:$AF$168,MARZO!$AF$173:$AF$174,MARZO!$AF$177:$AF$183,MARZO!$AF$186,MARZO!$AF$188:$AF$191,MARZO!$AF$196:$AF$202,MARZO!$AF$204:$AF$205,MARZO!$AF$212:$AF$218,MARZO!$AF$223:$AF$225,MARZO!$AF$228:$AF$230,MARZO!$AF$236:$AF$241,MARZO!$AF$245:$AF$256</definedName>
    <definedName name="Pagos_may">MAYO!$AF$17:$AF$19,MAYO!$AF$21:$AF$33,MAYO!$AF$36:$AF$41,MAYO!$AF$45:$AF$48,MAYO!$AF$50:$AF$55,MAYO!$AF$59:$AF$61,MAYO!$AF$66:$AF$68,MAYO!$AF$70:$AF$81,MAYO!$AF$84:$AF$88,MAYO!$AF$92:$AF$95,MAYO!$AF$97:$AF$102,MAYO!$AF$106:$AF$108,MAYO!$AF$115:$AF$121,MAYO!$AF$124:$AF$139,MAYO!$AF$142:$AF$143,MAYO!$AF$148,MAYO!$AF$150:$AF$153,MAYO!$AF$156,MAYO!$AF$158:$AF$168,MAYO!$AF$173:$AF$174,MAYO!$AF$177:$AF$183,MAYO!$AF$186,MAYO!$AF$188:$AF$191,MAYO!$AF$196:$AF$202,MAYO!$AF$204:$AF$205,MAYO!$AF$212:$AF$218,MAYO!$AF$223:$AF$225,MAYO!$AF$228:$AF$230,MAYO!$AF$236:$AF$241,MAYO!$AF$245:$AF$256</definedName>
    <definedName name="Pagos_nov">NOVIEMBRE!$AF$17:$AF$19,NOVIEMBRE!$AF$21:$AF$33,NOVIEMBRE!$AF$36:$AF$41,NOVIEMBRE!$AF$45:$AF$48,NOVIEMBRE!$AF$50:$AF$55,NOVIEMBRE!$AF$59:$AF$61,NOVIEMBRE!$AF$66:$AF$68,NOVIEMBRE!$AF$70:$AF$81,NOVIEMBRE!$AF$84:$AF$88,NOVIEMBRE!$AF$92:$AF$95,NOVIEMBRE!$AF$97:$AF$102,NOVIEMBRE!$AF$106:$AF$108,NOVIEMBRE!$AF$115:$AF$121,NOVIEMBRE!$AF$124:$AF$139,NOVIEMBRE!$AF$142:$AF$143,NOVIEMBRE!$AF$148,NOVIEMBRE!$AF$150:$AF$153,NOVIEMBRE!$AF$156,NOVIEMBRE!$AF$158:$AF$168,NOVIEMBRE!$AF$173:$AF$174,NOVIEMBRE!$AF$177:$AF$183,NOVIEMBRE!$AF$186,NOVIEMBRE!$AF$188:$AF$191,NOVIEMBRE!$AF$196:$AF$202,NOVIEMBRE!$AF$204:$AF$205,NOVIEMBRE!$AF$212:$AF$218,NOVIEMBRE!$AF$223:$AF$225,NOVIEMBRE!$AF$228:$AF$230,NOVIEMBRE!$AF$236:$AF$241,NOVIEMBRE!$AF$245:$AF$256</definedName>
    <definedName name="Pagos_oct">OCTUBRE!$AF$17:$AF$19,OCTUBRE!$AF$21:$AF$33,OCTUBRE!$AF$36:$AF$41,OCTUBRE!$AF$45:$AF$48,OCTUBRE!$AF$50:$AF$55,OCTUBRE!$AF$59:$AF$61,OCTUBRE!$AF$66:$AF$68,OCTUBRE!$AF$70:$AF$81,OCTUBRE!$AF$84:$AF$88,OCTUBRE!$AF$92:$AF$95,OCTUBRE!$AF$97:$AF$102,OCTUBRE!$AF$106:$AF$108,OCTUBRE!$AF$115:$AF$121,OCTUBRE!$AF$124:$AF$139,OCTUBRE!$AF$142:$AF$143,OCTUBRE!$AF$148,OCTUBRE!$AF$150:$AF$153,OCTUBRE!$AF$156,OCTUBRE!$AF$158:$AF$168,OCTUBRE!$AF$173:$AF$174,OCTUBRE!$AF$177:$AF$183,OCTUBRE!$AF$186,OCTUBRE!$AF$188:$AF$191,OCTUBRE!$AF$196:$AF$202,OCTUBRE!$AF$204:$AF$205,OCTUBRE!$AF$212:$AF$218,OCTUBRE!$AF$223:$AF$225,OCTUBRE!$AF$228:$AF$230,OCTUBRE!$AF$236:$AF$241,OCTUBRE!$AF$245:$AF$256</definedName>
    <definedName name="Pagos_sep">SEPTIEMBRE!$AF$17:$AF$19,SEPTIEMBRE!$AF$21:$AF$33,SEPTIEMBRE!$AF$36:$AF$41,SEPTIEMBRE!$AF$45:$AF$48,SEPTIEMBRE!$AF$50:$AF$55,SEPTIEMBRE!$AF$59:$AF$61,SEPTIEMBRE!$AF$66:$AF$68,SEPTIEMBRE!$AF$70:$AF$81,SEPTIEMBRE!$AF$84:$AF$88,SEPTIEMBRE!$AF$92:$AF$95,SEPTIEMBRE!$AF$97:$AF$102,SEPTIEMBRE!$AF$106:$AF$108,SEPTIEMBRE!$AF$115:$AF$121,SEPTIEMBRE!$AF$124:$AF$139,SEPTIEMBRE!$AF$142:$AF$143,SEPTIEMBRE!$AF$148,SEPTIEMBRE!$AF$150:$AF$153,SEPTIEMBRE!$AF$156,SEPTIEMBRE!$AF$158:$AF$168,SEPTIEMBRE!$AF$173:$AF$174,SEPTIEMBRE!$AF$177:$AF$183,SEPTIEMBRE!$AF$186,SEPTIEMBRE!$AF$188:$AF$191,SEPTIEMBRE!$AF$196:$AF$202,SEPTIEMBRE!$AF$204:$AF$205,SEPTIEMBRE!$AF$212:$AF$218,SEPTIEMBRE!$AF$223:$AF$225,SEPTIEMBRE!$AF$228:$AF$230,SEPTIEMBRE!$AF$236:$AF$241,SEPTIEMBRE!$AF$245:$AF$256</definedName>
    <definedName name="Presupuesto_inicial_gastos">ENERO!$U$17:$U$19,ENERO!$U$21:$U$33,ENERO!$U$36:$U$41,ENERO!$U$45:$U$48,ENERO!$U$50:$U$56,ENERO!$U$59:$U$61,ENERO!$U$66:$U$68,ENERO!$U$70:$U$81,ENERO!$U$84:$U$88,ENERO!$U$92:$U$95,ENERO!$U$97:$U$102,ENERO!$U$106:$U$108,ENERO!$U$115:$U$121,ENERO!$U$124:$U$139,ENERO!$U$142:$U$143,ENERO!$U$148,ENERO!$U$150:$U$153,ENERO!$U$156,ENERO!$U$158:$U$168,ENERO!$U$173:$U$174,ENERO!$U$177:$U$183,ENERO!$U$186,ENERO!$U$188:$U$191,ENERO!$U$196:$U$202,ENERO!$U$204:$U$205,ENERO!$U$212:$U$218,ENERO!$U$223:$U$225,ENERO!$U$228:$U$230,ENERO!$U$236:$U$241,ENERO!$U$245:$U$256</definedName>
    <definedName name="Presupuesto_inicial_ingresos">ENERO!$C$12:$C$15,ENERO!$C$23:$C$24,ENERO!$C$26:$C$27,ENERO!$C$30:$C$31,ENERO!$C$33:$C$34,ENERO!$C$36:$C$41,ENERO!$C$43:$C$44,ENERO!$C$46:$C$47,ENERO!$C$49:$C$50,ENERO!$C$52:$C$53,ENERO!$C$55:$C$56,ENERO!$C$58:$C$59,ENERO!$C$61:$C$62,ENERO!$C$64:$C$65,ENERO!$C$67:$C$68,ENERO!$C$70:$C$71,ENERO!$C$73:$C$74,ENERO!$C$76:$C$77,ENERO!$C$79:$C$80,ENERO!$C$82:$C$83,ENERO!$C$86:$C$92,ENERO!$C$94:$C$97,ENERO!$C$100:$C$106,ENERO!$C$109:$C$117</definedName>
    <definedName name="Recaudos_abr">ABRIL!$K$109:$K$117,ABRIL!$K$100:$K$106,ABRIL!$K$93:$K$97,ABRIL!$K$86:$K$92,ABRIL!$K$82:$K$83,ABRIL!$K$79:$K$80,ABRIL!$K$76:$K$77,ABRIL!$K$73:$K$74,ABRIL!$K$70:$K$71,ABRIL!$K$67:$K$68,ABRIL!$K$64:$K$65,ABRIL!$K$61:$K$62,ABRIL!$K$58:$K$59,ABRIL!$K$55:$K$56,ABRIL!$K$52:$K$53,ABRIL!$K$49:$K$50,ABRIL!$K$46:$K$47,ABRIL!$K$43:$K$44,ABRIL!$K$36:$K$41,ABRIL!$K$33:$K$34,ABRIL!$K$30:$K$31,ABRIL!$K$26:$K$27,ABRIL!$K$23:$K$24</definedName>
    <definedName name="Recaudos_ago">AGOSTO!$K$109:$K$117,AGOSTO!$K$100:$K$106,AGOSTO!$K$93:$K$97,AGOSTO!$K$86:$K$92,AGOSTO!$K$82:$K$83,AGOSTO!$K$79:$K$80,AGOSTO!$K$76:$K$77,AGOSTO!$K$73:$K$74,AGOSTO!$K$70:$K$71,AGOSTO!$K$67:$K$68,AGOSTO!$K$64:$K$65,AGOSTO!$K$61:$K$62,AGOSTO!$K$58:$K$59,AGOSTO!$K$55:$K$56,AGOSTO!$K$52:$K$53,AGOSTO!$K$49:$K$50,AGOSTO!$K$46:$K$47,AGOSTO!$K$43:$K$44,AGOSTO!$K$36:$K$41,AGOSTO!$K$33:$K$34,AGOSTO!$K$30:$K$31,AGOSTO!$K$26:$K$27,AGOSTO!$K$23:$K$24</definedName>
    <definedName name="Recaudos_dic">DICIEMBRE!$K$109:$K$117,DICIEMBRE!$K$100:$K$106,DICIEMBRE!$K$93:$K$97,DICIEMBRE!$K$86:$K$92,DICIEMBRE!$K$82:$K$83,DICIEMBRE!$K$79:$K$80,DICIEMBRE!$K$76:$K$77,DICIEMBRE!$K$73:$K$74,DICIEMBRE!$K$70:$K$71,DICIEMBRE!$K$67:$K$68,DICIEMBRE!$K$64:$K$65,DICIEMBRE!$K$61:$K$62,DICIEMBRE!$K$58:$K$59,DICIEMBRE!$K$55:$K$56,DICIEMBRE!$K$52:$K$53,DICIEMBRE!$K$49:$K$50,DICIEMBRE!$K$46:$K$47,DICIEMBRE!$K$43:$K$44,DICIEMBRE!$K$36:$K$41,DICIEMBRE!$K$33:$K$34,DICIEMBRE!$K$30:$K$31,DICIEMBRE!$K$26:$K$27,DICIEMBRE!$K$23:$K$24</definedName>
    <definedName name="Recaudos_ene">ENERO!$K$109:$K$117,ENERO!$K$100:$K$106,ENERO!$K$93:$K$97,ENERO!$K$86:$K$92,ENERO!$K$82:$K$83,ENERO!$K$79:$K$80,ENERO!$K$76:$K$77,ENERO!$K$73:$K$74,ENERO!$K$70:$K$71,ENERO!$K$67:$K$68,ENERO!$K$64:$K$65,ENERO!$K$61:$K$62,ENERO!$K$58:$K$59,ENERO!$K$55:$K$56,ENERO!$K$52:$K$53,ENERO!$K$49:$K$50,ENERO!$K$46:$K$47,ENERO!$K$43:$K$44,ENERO!$K$36:$K$41,ENERO!$K$33:$K$34,ENERO!$K$30:$K$31,ENERO!$K$26:$K$27,ENERO!$K$23:$K$24</definedName>
    <definedName name="Recaudos_feb">FEBRERO!$K$109:$K$117,FEBRERO!$K$100:$K$106,FEBRERO!$K$93:$K$97,FEBRERO!$K$86:$K$92,FEBRERO!$K$82:$K$83,FEBRERO!$K$79:$K$80,FEBRERO!$K$76:$K$77,FEBRERO!$K$73:$K$74,FEBRERO!$K$70:$K$71,FEBRERO!$K$67:$K$68,FEBRERO!$K$64:$K$65,FEBRERO!$K$61:$K$62,FEBRERO!$K$58:$K$59,FEBRERO!$K$55:$K$56,FEBRERO!$K$52:$K$53,FEBRERO!$K$49:$K$50,FEBRERO!$K$46:$K$47,FEBRERO!$K$43:$K$44,FEBRERO!$K$36:$K$41,FEBRERO!$K$33:$K$34,FEBRERO!$K$30:$K$31,FEBRERO!$K$26:$K$27,FEBRERO!$K$23:$K$24</definedName>
    <definedName name="Recaudos_jul">JULIO!$K$109:$K$117,JULIO!$K$100:$K$106,JULIO!$K$93:$K$97,JULIO!$K$86:$K$92,JULIO!$K$82:$K$83,JULIO!$K$79:$K$80,JULIO!$K$76:$K$77,JULIO!$K$73:$K$74,JULIO!$K$70:$K$71,JULIO!$K$67:$K$68,JULIO!$K$64:$K$65,JULIO!$K$61:$K$62,JULIO!$K$58:$K$59,JULIO!$K$55:$K$56,JULIO!$K$52:$K$53,JULIO!$K$49:$K$50,JULIO!$K$46:$K$47,JULIO!$K$43:$K$44,JULIO!$K$36:$K$41,JULIO!$K$33:$K$34,JULIO!$K$30:$K$31,JULIO!$K$26:$K$27,JULIO!$K$23:$K$24</definedName>
    <definedName name="Recaudos_jun">JUNIO!$K$109:$K$117,JUNIO!$K$100:$K$106,JUNIO!$K$93:$K$97,JUNIO!$K$86:$K$92,JUNIO!$K$82:$K$83,JUNIO!$K$79:$K$80,JUNIO!$K$76:$K$77,JUNIO!$K$73:$K$74,JUNIO!$K$70:$K$71,JUNIO!$K$67:$K$68,JUNIO!$K$64:$K$65,JUNIO!$K$61:$K$62,JUNIO!$K$58:$K$59,JUNIO!$K$55:$K$56,JUNIO!$K$52:$K$53,JUNIO!$K$49:$K$50,JUNIO!$K$46:$K$47,JUNIO!$K$43:$K$44,JUNIO!$K$36:$K$41,JUNIO!$K$33:$K$34,JUNIO!$K$30:$K$31,JUNIO!$K$26:$K$27,JUNIO!$K$23:$K$24</definedName>
    <definedName name="Recaudos_mar">MARZO!$K$109:$K$117,MARZO!$K$100:$K$106,MARZO!$K$93:$K$97,MARZO!$K$86:$K$92,MARZO!$K$82:$K$83,MARZO!$K$79:$K$80,MARZO!$K$76:$K$77,MARZO!$K$73:$K$74,MARZO!$K$70:$K$71,MARZO!$K$67:$K$68,MARZO!$K$64:$K$65,MARZO!$K$61:$K$62,MARZO!$K$58:$K$59,MARZO!$K$55:$K$56,MARZO!$K$52:$K$53,MARZO!$K$49:$K$50,MARZO!$K$46:$K$47,MARZO!$K$43:$K$44,MARZO!$K$36:$K$41,MARZO!$K$33:$K$34,MARZO!$K$30:$K$31,MARZO!$K$26:$K$27,MARZO!$K$23:$K$24</definedName>
    <definedName name="Recaudos_may">MAYO!$K$109:$K$117,MAYO!$K$100:$K$106,MAYO!$K$93:$K$97,MAYO!$K$86:$K$92,MAYO!$K$82:$K$83,MAYO!$K$79:$K$80,MAYO!$K$76:$K$77,MAYO!$K$73:$K$74,MAYO!$K$70:$K$71,MAYO!$K$67:$K$68,MAYO!$K$64:$K$65,MAYO!$K$61:$K$62,MAYO!$K$58:$K$59,MAYO!$K$55:$K$56,MAYO!$K$52:$K$53,MAYO!$K$49:$K$50,MAYO!$K$46:$K$47,MAYO!$K$43:$K$44,MAYO!$K$36:$K$41,MAYO!$K$33:$K$34,MAYO!$K$30:$K$31,MAYO!$K$26:$K$27,MAYO!$K$23:$K$24</definedName>
    <definedName name="Recaudos_nov">NOVIEMBRE!$K$109:$K$117,NOVIEMBRE!$K$100:$K$106,NOVIEMBRE!$K$93:$K$97,NOVIEMBRE!$K$86:$K$92,NOVIEMBRE!$K$82:$K$83,NOVIEMBRE!$K$79:$K$80,NOVIEMBRE!$K$76:$K$77,NOVIEMBRE!$K$73:$K$74,NOVIEMBRE!$K$70:$K$71,NOVIEMBRE!$K$67:$K$68,NOVIEMBRE!$K$64:$K$65,NOVIEMBRE!$K$61:$K$62,NOVIEMBRE!$K$58:$K$59,NOVIEMBRE!$K$55:$K$56,NOVIEMBRE!$K$52:$K$53,NOVIEMBRE!$K$49:$K$50,NOVIEMBRE!$K$46:$K$47,NOVIEMBRE!$K$43:$K$44,NOVIEMBRE!$K$36:$K$41,NOVIEMBRE!$K$33:$K$34,NOVIEMBRE!$K$30:$K$31,NOVIEMBRE!$K$26:$K$27,NOVIEMBRE!$K$23:$K$24</definedName>
    <definedName name="Recaudos_oct">OCTUBRE!$K$109:$K$117,OCTUBRE!$K$100:$K$106,OCTUBRE!$K$93:$K$97,OCTUBRE!$K$86:$K$92,OCTUBRE!$K$82:$K$83,OCTUBRE!$K$79:$K$80,OCTUBRE!$K$76:$K$77,OCTUBRE!$K$73:$K$74,OCTUBRE!$K$70:$K$71,OCTUBRE!$K$67:$K$68,OCTUBRE!$K$64:$K$65,OCTUBRE!$K$61:$K$62,OCTUBRE!$K$58:$K$59,OCTUBRE!$K$55:$K$56,OCTUBRE!$K$52:$K$53,OCTUBRE!$K$49:$K$50,OCTUBRE!$K$46:$K$47,OCTUBRE!$K$43:$K$44,OCTUBRE!$K$36:$K$41,OCTUBRE!$K$33:$K$34,OCTUBRE!$K$30:$K$31,OCTUBRE!$K$26:$K$27,OCTUBRE!$K$23:$K$24</definedName>
    <definedName name="Recaudos_sep">SEPTIEMBRE!$K$109:$K$117,SEPTIEMBRE!$K$100:$K$106,SEPTIEMBRE!$K$93:$K$97,SEPTIEMBRE!$K$86:$K$92,SEPTIEMBRE!$K$82:$K$83,SEPTIEMBRE!$K$79:$K$80,SEPTIEMBRE!$K$76:$K$77,SEPTIEMBRE!$K$73:$K$74,SEPTIEMBRE!$K$70:$K$71,SEPTIEMBRE!$K$67:$K$68,SEPTIEMBRE!$K$64:$K$65,SEPTIEMBRE!$K$61:$K$62,SEPTIEMBRE!$K$58:$K$59,SEPTIEMBRE!$K$55:$K$56,SEPTIEMBRE!$K$52:$K$53,SEPTIEMBRE!$K$49:$K$50,SEPTIEMBRE!$K$46:$K$47,SEPTIEMBRE!$K$43:$K$44,SEPTIEMBRE!$K$36:$K$41,SEPTIEMBRE!$K$33:$K$34,SEPTIEMBRE!$K$30:$K$31,SEPTIEMBRE!$K$26:$K$27,SEPTIEMBRE!$K$23:$K$24</definedName>
    <definedName name="Reconocimiento_dispon_inicial_ene">ENERO!$H$12:$H$15</definedName>
    <definedName name="Reconocimiento_dispon_inicial_feb">FEBRERO!$H$12:$H$15</definedName>
    <definedName name="Reconocimiento_dispon_inicial_mar">MARZO!$H$12:$H$15</definedName>
    <definedName name="Reconocimientos_abr">ABRIL!$H$23:$H$24,ABRIL!$H$26:$H$27,ABRIL!$H$30:$H$31,ABRIL!$H$33:$H$34,ABRIL!$H$36:$H$41,ABRIL!$H$43:$H$44,ABRIL!$H$46:$H$47,ABRIL!$H$49:$H$50,ABRIL!$H$52:$H$53,ABRIL!$H$55:$H$56,ABRIL!$H$58:$H$59,ABRIL!$H$61:$H$62,ABRIL!$H$64:$H$65,ABRIL!$H$67:$H$68,ABRIL!$H$70:$H$71,ABRIL!$H$73:$H$74,ABRIL!$H$76:$H$77,ABRIL!$H$79:$H$80,ABRIL!$H$82:$H$83,ABRIL!$H$86:$H$92,ABRIL!$H$94:$H$97,ABRIL!$H$100:$H$106,ABRIL!$H$109:$H$117</definedName>
    <definedName name="Reconocimientos_ago">AGOSTO!$H$23:$H$24,AGOSTO!$H$26:$H$27,AGOSTO!$H$30:$H$31,AGOSTO!$H$33:$H$34,AGOSTO!$H$36:$H$41,AGOSTO!$H$43:$H$44,AGOSTO!$H$46:$H$47,AGOSTO!$H$49:$H$50,AGOSTO!$H$52:$H$53,AGOSTO!$H$55:$H$56,AGOSTO!$H$58:$H$59,AGOSTO!$H$61:$H$62,AGOSTO!$H$64:$H$65,AGOSTO!$H$67:$H$68,AGOSTO!$H$70:$H$71,AGOSTO!$H$73:$H$74,AGOSTO!$H$76:$H$77,AGOSTO!$H$79:$H$80,AGOSTO!$H$82:$H$83,AGOSTO!$H$86:$H$92,AGOSTO!$H$94:$H$97,AGOSTO!$H$100:$H$106,AGOSTO!$H$109:$H$117</definedName>
    <definedName name="Reconocimientos_dic">DICIEMBRE!$H$23:$H$24,DICIEMBRE!$H$26:$H$27,DICIEMBRE!$H$30:$H$31,DICIEMBRE!$H$33:$H$34,DICIEMBRE!$H$36:$H$41,DICIEMBRE!$H$43:$H$44,DICIEMBRE!$H$46:$H$47,DICIEMBRE!$H$49:$H$50,DICIEMBRE!$H$52:$H$53,DICIEMBRE!$H$55:$H$56,DICIEMBRE!$H$58:$H$59,DICIEMBRE!$H$61:$H$62,DICIEMBRE!$H$64:$H$65,DICIEMBRE!$H$67:$H$68,DICIEMBRE!$H$70:$H$71,DICIEMBRE!$H$73:$H$74,DICIEMBRE!$H$76:$H$77,DICIEMBRE!$H$79:$H$80,DICIEMBRE!$H$82:$H$83,DICIEMBRE!$H$86:$H$92,DICIEMBRE!$H$94:$H$97,DICIEMBRE!$H$100:$H$106,DICIEMBRE!$H$109:$H$117</definedName>
    <definedName name="Reconocimientos_ene">ENERO!$H$23:$H$24,ENERO!$H$26:$H$27,ENERO!$H$30:$H$31,ENERO!$H$33:$H$34,ENERO!$H$36:$H$41,ENERO!$H$43:$H$44,ENERO!$H$46:$H$47,ENERO!$H$49:$H$50,ENERO!$H$52:$H$53,ENERO!$H$55:$H$56,ENERO!$H$58:$H$59,ENERO!$H$61:$H$62,ENERO!$H$64:$H$65,ENERO!$H$67:$H$68,ENERO!$H$70:$H$71,ENERO!$H$73:$H$74,ENERO!$H$76:$H$77,ENERO!$H$79:$H$80,ENERO!$H$82:$H$83,ENERO!$H$86:$H$92,ENERO!$H$94:$H$97,ENERO!$H$100:$H$106,ENERO!$H$109:$H$117</definedName>
    <definedName name="Reconocimientos_feb">FEBRERO!$H$23:$H$24,FEBRERO!$H$26:$H$27,FEBRERO!$H$30:$H$31,FEBRERO!$H$33:$H$34,FEBRERO!$H$36:$H$41,FEBRERO!$H$43:$H$44,FEBRERO!$H$46:$H$47,FEBRERO!$H$49:$H$50,FEBRERO!$H$52:$H$53,FEBRERO!$H$55:$H$56,FEBRERO!$H$58:$H$59,FEBRERO!$H$61:$H$62,FEBRERO!$H$64:$H$65,FEBRERO!$H$67:$H$68,FEBRERO!$H$70:$H$71,FEBRERO!$H$73:$H$74,FEBRERO!$H$76:$H$77,FEBRERO!$H$79:$H$80,FEBRERO!$H$82:$H$83,FEBRERO!$H$86:$H$92,FEBRERO!$H$94:$H$97,FEBRERO!$H$100:$H$106,FEBRERO!$H$109:$H$117</definedName>
    <definedName name="Reconocimientos_jul">JULIO!$H$23:$H$24,JULIO!$H$26:$H$27,JULIO!$H$30:$H$31,JULIO!$H$33:$H$34,JULIO!$H$36:$H$41,JULIO!$H$43:$H$44,JULIO!$H$46:$H$47,JULIO!$H$49:$H$50,JULIO!$H$52:$H$53,JULIO!$H$55:$H$56,JULIO!$H$58:$H$59,JULIO!$H$61:$H$62,JULIO!$H$64:$H$65,JULIO!$H$67:$H$68,JULIO!$H$70:$H$71,JULIO!$H$73:$H$74,JULIO!$H$76:$H$77,JULIO!$H$79:$H$80,JULIO!$H$82:$H$83,JULIO!$H$86:$H$92,JULIO!$H$94:$H$97,JULIO!$H$100:$H$106,JULIO!$H$109:$H$117</definedName>
    <definedName name="Reconocimientos_jun">JUNIO!$H$23:$H$24,JUNIO!$H$26:$H$27,JUNIO!$H$30:$H$31,JUNIO!$H$33:$H$34,JUNIO!$H$36:$H$41,JUNIO!$H$43:$H$44,JUNIO!$H$46:$H$47,JUNIO!$H$49:$H$50,JUNIO!$H$52:$H$53,JUNIO!$H$55:$H$56,JUNIO!$H$58:$H$59,JUNIO!$H$61:$H$62,JUNIO!$H$64:$H$65,JUNIO!$H$67:$H$68,JUNIO!$H$70:$H$71,JUNIO!$H$73:$H$74,JUNIO!$H$76:$H$77,JUNIO!$H$79:$H$80,JUNIO!$H$82:$H$83,JUNIO!$H$86:$H$92,JUNIO!$H$94:$H$97,JUNIO!$H$100:$H$106,JUNIO!$H$109:$H$117</definedName>
    <definedName name="Reconocimientos_mar">MARZO!$H$23:$H$24,MARZO!$H$26:$H$27,MARZO!$H$30:$H$31,MARZO!$H$33:$H$34,MARZO!$H$36:$H$41,MARZO!$H$43:$H$44,MARZO!$H$46:$H$47,MARZO!$H$49:$H$50,MARZO!$H$52:$H$53,MARZO!$H$55:$H$56,MARZO!$H$58:$H$59,MARZO!$H$61:$H$62,MARZO!$H$64:$H$65,MARZO!$H$67:$H$68,MARZO!$H$70:$H$71,MARZO!$H$73:$H$74,MARZO!$H$76:$H$77,MARZO!$H$79:$H$80,MARZO!$H$82:$H$83,MARZO!$H$86:$H$92,MARZO!$H$94:$H$97,MARZO!$H$100:$H$106,MARZO!$H$109:$H$117</definedName>
    <definedName name="Reconocimientos_may">MAYO!$H$23:$H$24,MAYO!$H$26:$H$27,MAYO!$H$30:$H$31,MAYO!$H$33:$H$34,MAYO!$H$36:$H$41,MAYO!$H$43:$H$44,MAYO!$H$46:$H$47,MAYO!$H$49:$H$50,MAYO!$H$52:$H$53,MAYO!$H$55:$H$56,MAYO!$H$58:$H$59,MAYO!$H$61:$H$62,MAYO!$H$64:$H$65,MAYO!$H$67:$H$68,MAYO!$H$70:$H$71,MAYO!$H$73:$H$74,MAYO!$H$76:$H$77,MAYO!$H$79:$H$80,MAYO!$H$82:$H$83,MAYO!$H$86:$H$92,MAYO!$H$94:$H$97,MAYO!$H$100:$H$106,MAYO!$H$109:$H$117</definedName>
    <definedName name="Reconocimientos_nov">NOVIEMBRE!$H$23:$H$24,NOVIEMBRE!$H$26:$H$27,NOVIEMBRE!$H$30:$H$31,NOVIEMBRE!$H$33:$H$34,NOVIEMBRE!$H$36:$H$41,NOVIEMBRE!$H$43:$H$44,NOVIEMBRE!$H$46:$H$47,NOVIEMBRE!$H$49:$H$50,NOVIEMBRE!$H$52:$H$53,NOVIEMBRE!$H$55:$H$56,NOVIEMBRE!$H$58:$H$59,NOVIEMBRE!$H$61:$H$62,NOVIEMBRE!$H$64:$H$65,NOVIEMBRE!$H$67:$H$68,NOVIEMBRE!$H$70:$H$71,NOVIEMBRE!$H$73:$H$74,NOVIEMBRE!$H$76:$H$77,NOVIEMBRE!$H$79:$H$80,NOVIEMBRE!$H$82:$H$83,NOVIEMBRE!$H$86:$H$92,NOVIEMBRE!$H$94:$H$97,NOVIEMBRE!$H$100:$H$106,NOVIEMBRE!$H$109:$H$117</definedName>
    <definedName name="Reconocimientos_oct">OCTUBRE!$H$23:$H$24,OCTUBRE!$H$26:$H$27,OCTUBRE!$H$30:$H$31,OCTUBRE!$H$33:$H$34,OCTUBRE!$H$36:$H$41,OCTUBRE!$H$43:$H$44,OCTUBRE!$H$46:$H$47,OCTUBRE!$H$49:$H$50,OCTUBRE!$H$52:$H$53,OCTUBRE!$H$55:$H$56,OCTUBRE!$H$58:$H$59,OCTUBRE!$H$61:$H$62,OCTUBRE!$H$64:$H$65,OCTUBRE!$H$67:$H$68,OCTUBRE!$H$70:$H$71,OCTUBRE!$H$73:$H$74,OCTUBRE!$H$76:$H$77,OCTUBRE!$H$79:$H$80,OCTUBRE!$H$82:$H$83,OCTUBRE!$H$86:$H$92,OCTUBRE!$H$94:$H$97,OCTUBRE!$H$100:$H$106,OCTUBRE!$H$109:$H$117</definedName>
    <definedName name="Reconocimientos_sep">SEPTIEMBRE!$H$23:$H$24,SEPTIEMBRE!$H$26:$H$27,SEPTIEMBRE!$H$30:$H$31,SEPTIEMBRE!$H$33:$H$34,SEPTIEMBRE!$H$36:$H$41,SEPTIEMBRE!$H$43:$H$44,SEPTIEMBRE!$H$46:$H$47,SEPTIEMBRE!$H$49:$H$50,SEPTIEMBRE!$H$52:$H$53,SEPTIEMBRE!$H$55:$H$56,SEPTIEMBRE!$H$58:$H$59,SEPTIEMBRE!$H$61:$H$62,SEPTIEMBRE!$H$64:$H$65,SEPTIEMBRE!$H$67:$H$68,SEPTIEMBRE!$H$70:$H$71,SEPTIEMBRE!$H$73:$H$74,SEPTIEMBRE!$H$76:$H$77,SEPTIEMBRE!$H$79:$H$80,SEPTIEMBRE!$H$82:$H$83,SEPTIEMBRE!$H$86:$H$92,SEPTIEMBRE!$H$94:$H$97,SEPTIEMBRE!$H$100:$H$106,SEPTIEMBRE!$H$109:$H$117</definedName>
    <definedName name="_xlnm.Print_Titles" localSheetId="6">ABRIL!$2:$6</definedName>
    <definedName name="_xlnm.Print_Titles" localSheetId="10">AGOSTO!$2:$6</definedName>
    <definedName name="_xlnm.Print_Titles" localSheetId="14">DICIEMBRE!$2:$6</definedName>
    <definedName name="_xlnm.Print_Titles" localSheetId="3">ENERO!$2:$6</definedName>
    <definedName name="_xlnm.Print_Titles" localSheetId="4">FEBRERO!$2:$6</definedName>
    <definedName name="_xlnm.Print_Titles" localSheetId="9">JULIO!$2:$6</definedName>
    <definedName name="_xlnm.Print_Titles" localSheetId="8">JUNIO!$2:$6</definedName>
    <definedName name="_xlnm.Print_Titles" localSheetId="5">MARZO!$2:$6</definedName>
    <definedName name="_xlnm.Print_Titles" localSheetId="7">MAYO!$2:$6</definedName>
    <definedName name="_xlnm.Print_Titles" localSheetId="13">NOVIEMBRE!$2:$6</definedName>
    <definedName name="_xlnm.Print_Titles" localSheetId="12">OCTUBRE!$2:$6</definedName>
    <definedName name="_xlnm.Print_Titles" localSheetId="11">SEPTIEMBRE!$2:$6</definedName>
  </definedNames>
  <calcPr calcId="145621"/>
</workbook>
</file>

<file path=xl/calcChain.xml><?xml version="1.0" encoding="utf-8"?>
<calcChain xmlns="http://schemas.openxmlformats.org/spreadsheetml/2006/main">
  <c r="H70" i="15" l="1"/>
  <c r="H64" i="15" l="1"/>
  <c r="H26" i="15"/>
  <c r="AF70" i="14" l="1"/>
  <c r="AF69" i="14" s="1"/>
  <c r="AF65" i="14" s="1"/>
  <c r="AC70" i="14"/>
  <c r="AC69" i="14" s="1"/>
  <c r="Z70" i="14"/>
  <c r="AF67" i="14"/>
  <c r="AC67" i="14"/>
  <c r="Z67" i="14"/>
  <c r="AF70" i="16"/>
  <c r="AF69" i="16" s="1"/>
  <c r="AF65" i="16" s="1"/>
  <c r="AC70" i="16"/>
  <c r="Z70" i="16"/>
  <c r="Z69" i="16" s="1"/>
  <c r="AF21" i="16"/>
  <c r="AF20" i="16" s="1"/>
  <c r="AF16" i="16" s="1"/>
  <c r="AC21" i="16"/>
  <c r="AC20" i="16" s="1"/>
  <c r="AC16" i="16" s="1"/>
  <c r="Z21" i="16"/>
  <c r="AF128" i="16"/>
  <c r="AF123" i="16"/>
  <c r="AC248" i="14"/>
  <c r="AF248" i="14"/>
  <c r="AF245" i="14"/>
  <c r="AF243" i="14" s="1"/>
  <c r="AC245" i="14"/>
  <c r="AC243" i="14" s="1"/>
  <c r="Z116" i="16"/>
  <c r="Z116" i="15"/>
  <c r="Z114" i="15"/>
  <c r="Z116" i="14"/>
  <c r="Z114" i="14" s="1"/>
  <c r="K43" i="16"/>
  <c r="Q101" i="16"/>
  <c r="Q99" i="16"/>
  <c r="AC148" i="16"/>
  <c r="Z148" i="16"/>
  <c r="AC188" i="16"/>
  <c r="AC187" i="16" s="1"/>
  <c r="Z188" i="16"/>
  <c r="Z187" i="16" s="1"/>
  <c r="Z185" i="16" s="1"/>
  <c r="AF188" i="16"/>
  <c r="AC196" i="16"/>
  <c r="AC163" i="16"/>
  <c r="AC36" i="16"/>
  <c r="AC156" i="16"/>
  <c r="AC84" i="16"/>
  <c r="AC83" i="16" s="1"/>
  <c r="AC180" i="16"/>
  <c r="AC176" i="16" s="1"/>
  <c r="AC47" i="16"/>
  <c r="AC44" i="16" s="1"/>
  <c r="AF161" i="14"/>
  <c r="AL67" i="15"/>
  <c r="AF124" i="14"/>
  <c r="AF158" i="14"/>
  <c r="AF93" i="13"/>
  <c r="AF91" i="13" s="1"/>
  <c r="AC93" i="13"/>
  <c r="AC91" i="13" s="1"/>
  <c r="Z93" i="13"/>
  <c r="Z91" i="13" s="1"/>
  <c r="K96" i="6"/>
  <c r="H96" i="6"/>
  <c r="I105" i="5"/>
  <c r="G105" i="6" s="1"/>
  <c r="K86" i="7"/>
  <c r="K1" i="20"/>
  <c r="H2" i="20"/>
  <c r="B3" i="20"/>
  <c r="F18" i="20"/>
  <c r="G18" i="20"/>
  <c r="H18" i="20"/>
  <c r="I18" i="20"/>
  <c r="J18" i="20"/>
  <c r="K18" i="20"/>
  <c r="L18" i="20"/>
  <c r="M18" i="20"/>
  <c r="N18" i="20"/>
  <c r="O18" i="20"/>
  <c r="P18" i="20"/>
  <c r="Q18" i="20"/>
  <c r="F19" i="20"/>
  <c r="G19" i="20"/>
  <c r="H19" i="20"/>
  <c r="I19" i="20"/>
  <c r="J19" i="20"/>
  <c r="K19" i="20"/>
  <c r="L19" i="20"/>
  <c r="M19" i="20"/>
  <c r="N19" i="20"/>
  <c r="O19" i="20"/>
  <c r="P19" i="20"/>
  <c r="Q19" i="20"/>
  <c r="F20" i="20"/>
  <c r="G20" i="20"/>
  <c r="H20" i="20"/>
  <c r="I20" i="20"/>
  <c r="J20" i="20"/>
  <c r="K20" i="20"/>
  <c r="L20" i="20"/>
  <c r="M20" i="20"/>
  <c r="N20" i="20"/>
  <c r="O20" i="20"/>
  <c r="P20" i="20"/>
  <c r="Q20" i="20"/>
  <c r="F21" i="20"/>
  <c r="G21" i="20"/>
  <c r="H21" i="20"/>
  <c r="I21" i="20"/>
  <c r="J21" i="20"/>
  <c r="K21" i="20"/>
  <c r="L21" i="20"/>
  <c r="M21" i="20"/>
  <c r="N21" i="20"/>
  <c r="O21" i="20"/>
  <c r="P21" i="20"/>
  <c r="Q21" i="20"/>
  <c r="F29" i="20"/>
  <c r="G29" i="20"/>
  <c r="H29" i="20"/>
  <c r="I29" i="20"/>
  <c r="J29" i="20"/>
  <c r="K29" i="20"/>
  <c r="L29" i="20"/>
  <c r="M29" i="20"/>
  <c r="N29" i="20"/>
  <c r="O29" i="20"/>
  <c r="P29" i="20"/>
  <c r="Q29" i="20"/>
  <c r="C45" i="20"/>
  <c r="D45" i="20"/>
  <c r="E45" i="20"/>
  <c r="F45" i="20"/>
  <c r="G45" i="20"/>
  <c r="H45" i="20"/>
  <c r="I45" i="20"/>
  <c r="J45" i="20"/>
  <c r="K45" i="20"/>
  <c r="L45" i="20"/>
  <c r="M45" i="20"/>
  <c r="N45" i="20"/>
  <c r="O45" i="20"/>
  <c r="P45" i="20"/>
  <c r="Q45" i="20"/>
  <c r="F2" i="16"/>
  <c r="D2" i="16" s="1"/>
  <c r="Y2" i="16"/>
  <c r="V2" i="16" s="1"/>
  <c r="BE2" i="16"/>
  <c r="BK2" i="16" s="1"/>
  <c r="BQ2" i="16" s="1"/>
  <c r="F3" i="16"/>
  <c r="D3" i="16" s="1"/>
  <c r="N3" i="16"/>
  <c r="BC5" i="16" s="1"/>
  <c r="Y3" i="16"/>
  <c r="V3" i="16" s="1"/>
  <c r="AH3" i="16"/>
  <c r="BB3" i="16"/>
  <c r="BG3" i="16"/>
  <c r="BM3" i="16"/>
  <c r="AR6" i="16"/>
  <c r="H10" i="16"/>
  <c r="K10" i="16"/>
  <c r="P10" i="16"/>
  <c r="Q10" i="16"/>
  <c r="BQ10" i="16"/>
  <c r="Q34" i="20" s="1"/>
  <c r="AT11" i="16"/>
  <c r="BE11" i="16"/>
  <c r="Q11" i="20"/>
  <c r="BQ11" i="16"/>
  <c r="Q35" i="20" s="1"/>
  <c r="C12" i="16"/>
  <c r="BE12" i="16"/>
  <c r="Q12" i="20" s="1"/>
  <c r="C13" i="16"/>
  <c r="BE13" i="16"/>
  <c r="C14" i="16"/>
  <c r="BE14" i="16"/>
  <c r="C15" i="16"/>
  <c r="BE15" i="16"/>
  <c r="Q15" i="20" s="1"/>
  <c r="BE16" i="16"/>
  <c r="U17" i="16"/>
  <c r="BE17" i="16"/>
  <c r="U18" i="16"/>
  <c r="BE18" i="16"/>
  <c r="BQ18" i="16"/>
  <c r="Q42" i="20"/>
  <c r="U19" i="16"/>
  <c r="BQ19" i="16"/>
  <c r="Z20" i="16"/>
  <c r="Z16" i="16"/>
  <c r="AL20" i="16"/>
  <c r="AL16" i="16"/>
  <c r="AM20" i="16"/>
  <c r="AM16" i="16" s="1"/>
  <c r="BE20" i="16"/>
  <c r="Q23" i="20" s="1"/>
  <c r="U21" i="16"/>
  <c r="BR21" i="16"/>
  <c r="H22" i="16"/>
  <c r="K22" i="16"/>
  <c r="P22" i="16"/>
  <c r="Q22" i="16"/>
  <c r="U22" i="16"/>
  <c r="B23" i="16"/>
  <c r="C23" i="16"/>
  <c r="U23" i="16"/>
  <c r="BQ23" i="16"/>
  <c r="C24" i="16"/>
  <c r="U24" i="16"/>
  <c r="H25" i="16"/>
  <c r="K25" i="16"/>
  <c r="P25" i="16"/>
  <c r="Q25" i="16"/>
  <c r="U25" i="16"/>
  <c r="B26" i="16"/>
  <c r="C26" i="16"/>
  <c r="U26" i="16"/>
  <c r="AT26" i="16"/>
  <c r="BQ26" i="16"/>
  <c r="C27" i="16"/>
  <c r="U27" i="16"/>
  <c r="U28" i="16"/>
  <c r="H29" i="16"/>
  <c r="K29" i="16"/>
  <c r="P29" i="16"/>
  <c r="Q29" i="16"/>
  <c r="U29" i="16"/>
  <c r="B30" i="16"/>
  <c r="C30" i="16"/>
  <c r="U30" i="16"/>
  <c r="C31" i="16"/>
  <c r="U31" i="16"/>
  <c r="BQ31" i="16"/>
  <c r="H32" i="16"/>
  <c r="K32" i="16"/>
  <c r="P32" i="16"/>
  <c r="Q32" i="16"/>
  <c r="U32" i="16"/>
  <c r="B33" i="16"/>
  <c r="C33" i="16"/>
  <c r="U33" i="16"/>
  <c r="C34" i="16"/>
  <c r="H35" i="16"/>
  <c r="K35" i="16"/>
  <c r="P35" i="16"/>
  <c r="Q35" i="16"/>
  <c r="Z35" i="16"/>
  <c r="AC35" i="16"/>
  <c r="AF35" i="16"/>
  <c r="AL35" i="16"/>
  <c r="AM35" i="16"/>
  <c r="B36" i="16"/>
  <c r="C36" i="16"/>
  <c r="U36" i="16"/>
  <c r="C37" i="16"/>
  <c r="U37" i="16"/>
  <c r="U38" i="16"/>
  <c r="U39" i="16"/>
  <c r="U40" i="16"/>
  <c r="U41" i="16"/>
  <c r="H42" i="16"/>
  <c r="K42" i="16"/>
  <c r="P42" i="16"/>
  <c r="Q42" i="16"/>
  <c r="B43" i="16"/>
  <c r="C43" i="16"/>
  <c r="C44" i="16"/>
  <c r="Z44" i="16"/>
  <c r="AF44" i="16"/>
  <c r="AF43" i="16"/>
  <c r="AL44" i="16"/>
  <c r="AM44" i="16"/>
  <c r="H45" i="16"/>
  <c r="K45" i="16"/>
  <c r="P45" i="16"/>
  <c r="Q45" i="16"/>
  <c r="U45" i="16"/>
  <c r="B46" i="16"/>
  <c r="C46" i="16"/>
  <c r="U46" i="16"/>
  <c r="C47" i="16"/>
  <c r="U47" i="16"/>
  <c r="H48" i="16"/>
  <c r="K48" i="16"/>
  <c r="P48" i="16"/>
  <c r="Q48" i="16"/>
  <c r="U48" i="16"/>
  <c r="B49" i="16"/>
  <c r="C49" i="16"/>
  <c r="Z49" i="16"/>
  <c r="AC49" i="16"/>
  <c r="AF49" i="16"/>
  <c r="AL49" i="16"/>
  <c r="AM49" i="16"/>
  <c r="C50" i="16"/>
  <c r="U50" i="16"/>
  <c r="H51" i="16"/>
  <c r="K51" i="16"/>
  <c r="P51" i="16"/>
  <c r="Q51" i="16"/>
  <c r="U51" i="16"/>
  <c r="B52" i="16"/>
  <c r="C52" i="16"/>
  <c r="U52" i="16"/>
  <c r="C53" i="16"/>
  <c r="U53" i="16"/>
  <c r="H54" i="16"/>
  <c r="K54" i="16"/>
  <c r="P54" i="16"/>
  <c r="Q54" i="16"/>
  <c r="U54" i="16"/>
  <c r="B55" i="16"/>
  <c r="C55" i="16"/>
  <c r="U55" i="16"/>
  <c r="C56" i="16"/>
  <c r="H57" i="16"/>
  <c r="K57" i="16"/>
  <c r="P57" i="16"/>
  <c r="Q57" i="16"/>
  <c r="B58" i="16"/>
  <c r="C58" i="16"/>
  <c r="Z58" i="16"/>
  <c r="Z57" i="16" s="1"/>
  <c r="AC58" i="16"/>
  <c r="AC57" i="16" s="1"/>
  <c r="AF58" i="16"/>
  <c r="AF57" i="16"/>
  <c r="AL58" i="16"/>
  <c r="AL57" i="16" s="1"/>
  <c r="AM58" i="16"/>
  <c r="AM57" i="16"/>
  <c r="C59" i="16"/>
  <c r="C57" i="16" s="1"/>
  <c r="U59" i="16"/>
  <c r="H60" i="16"/>
  <c r="K60" i="16"/>
  <c r="P60" i="16"/>
  <c r="Q60" i="16"/>
  <c r="U60" i="16"/>
  <c r="B61" i="16"/>
  <c r="C61" i="16"/>
  <c r="U61" i="16"/>
  <c r="C62" i="16"/>
  <c r="H63" i="16"/>
  <c r="K63" i="16"/>
  <c r="P63" i="16"/>
  <c r="Q63" i="16"/>
  <c r="B64" i="16"/>
  <c r="C64" i="16"/>
  <c r="C63" i="16" s="1"/>
  <c r="C65" i="16"/>
  <c r="H66" i="16"/>
  <c r="K66" i="16"/>
  <c r="P66" i="16"/>
  <c r="Q66" i="16"/>
  <c r="U66" i="16"/>
  <c r="B67" i="16"/>
  <c r="C67" i="16"/>
  <c r="U67" i="16"/>
  <c r="C68" i="16"/>
  <c r="U68" i="16"/>
  <c r="H69" i="16"/>
  <c r="K69" i="16"/>
  <c r="P69" i="16"/>
  <c r="Q69" i="16"/>
  <c r="Z65" i="16"/>
  <c r="AC69" i="16"/>
  <c r="AC65" i="16" s="1"/>
  <c r="AL69" i="16"/>
  <c r="AL65" i="16" s="1"/>
  <c r="AM69" i="16"/>
  <c r="AM65" i="16"/>
  <c r="B70" i="16"/>
  <c r="C70" i="16"/>
  <c r="U70" i="16"/>
  <c r="C71" i="16"/>
  <c r="U71" i="16"/>
  <c r="H72" i="16"/>
  <c r="K72" i="16"/>
  <c r="P72" i="16"/>
  <c r="Q72" i="16"/>
  <c r="U72" i="16"/>
  <c r="B73" i="16"/>
  <c r="C73" i="16"/>
  <c r="U73" i="16"/>
  <c r="C74" i="16"/>
  <c r="U74" i="16"/>
  <c r="H75" i="16"/>
  <c r="K75" i="16"/>
  <c r="P75" i="16"/>
  <c r="Q75" i="16"/>
  <c r="U75" i="16"/>
  <c r="B76" i="16"/>
  <c r="C76" i="16"/>
  <c r="U76" i="16"/>
  <c r="C77" i="16"/>
  <c r="U77" i="16"/>
  <c r="H78" i="16"/>
  <c r="K78" i="16"/>
  <c r="P78" i="16"/>
  <c r="Q78" i="16"/>
  <c r="U78" i="16"/>
  <c r="B79" i="16"/>
  <c r="C79" i="16"/>
  <c r="U79" i="16"/>
  <c r="C80" i="16"/>
  <c r="U80" i="16"/>
  <c r="H81" i="16"/>
  <c r="K81" i="16"/>
  <c r="P81" i="16"/>
  <c r="Q81" i="16"/>
  <c r="U81" i="16"/>
  <c r="B82" i="16"/>
  <c r="C82" i="16"/>
  <c r="C83" i="16"/>
  <c r="Z83" i="16"/>
  <c r="AF83" i="16"/>
  <c r="BQ14" i="16" s="1"/>
  <c r="AL83" i="16"/>
  <c r="AM83" i="16"/>
  <c r="U84" i="16"/>
  <c r="U85" i="16"/>
  <c r="C86" i="16"/>
  <c r="U86" i="16"/>
  <c r="C87" i="16"/>
  <c r="U87" i="16"/>
  <c r="C88" i="16"/>
  <c r="U88" i="16"/>
  <c r="C89" i="16"/>
  <c r="C90" i="16"/>
  <c r="C91" i="16"/>
  <c r="Z91" i="16"/>
  <c r="AC91" i="16"/>
  <c r="AF91" i="16"/>
  <c r="AL91" i="16"/>
  <c r="AM91" i="16"/>
  <c r="C92" i="16"/>
  <c r="U92" i="16"/>
  <c r="H93" i="16"/>
  <c r="H85" i="16"/>
  <c r="K93" i="16"/>
  <c r="P93" i="16"/>
  <c r="P85" i="16" s="1"/>
  <c r="Q93" i="16"/>
  <c r="Q85" i="16" s="1"/>
  <c r="U93" i="16"/>
  <c r="C94" i="16"/>
  <c r="U94" i="16"/>
  <c r="C95" i="16"/>
  <c r="U95" i="16"/>
  <c r="C96" i="16"/>
  <c r="Z96" i="16"/>
  <c r="AC96" i="16"/>
  <c r="AF96" i="16"/>
  <c r="AL96" i="16"/>
  <c r="AM96" i="16"/>
  <c r="C97" i="16"/>
  <c r="U97" i="16"/>
  <c r="U98" i="16"/>
  <c r="H99" i="16"/>
  <c r="K99" i="16"/>
  <c r="P99" i="16"/>
  <c r="U99" i="16"/>
  <c r="C100" i="16"/>
  <c r="U100" i="16"/>
  <c r="C101" i="16"/>
  <c r="U101" i="16"/>
  <c r="C102" i="16"/>
  <c r="U102" i="16"/>
  <c r="C103" i="16"/>
  <c r="C104" i="16"/>
  <c r="C105" i="16"/>
  <c r="Z105" i="16"/>
  <c r="Z104" i="16" s="1"/>
  <c r="AC105" i="16"/>
  <c r="AC104" i="16" s="1"/>
  <c r="AF105" i="16"/>
  <c r="AF104" i="16" s="1"/>
  <c r="AL105" i="16"/>
  <c r="AL104" i="16"/>
  <c r="AM105" i="16"/>
  <c r="AM104" i="16" s="1"/>
  <c r="C106" i="16"/>
  <c r="U106" i="16"/>
  <c r="U107" i="16"/>
  <c r="U108" i="16"/>
  <c r="C109" i="16"/>
  <c r="C110" i="16"/>
  <c r="C111" i="16"/>
  <c r="C112" i="16"/>
  <c r="C113" i="16"/>
  <c r="C114" i="16"/>
  <c r="Z114" i="16"/>
  <c r="AC114" i="16"/>
  <c r="AF114" i="16"/>
  <c r="AL114" i="16"/>
  <c r="AM114" i="16"/>
  <c r="C115" i="16"/>
  <c r="U115" i="16"/>
  <c r="C116" i="16"/>
  <c r="U116" i="16"/>
  <c r="H117" i="16"/>
  <c r="H108" i="16" s="1"/>
  <c r="K117" i="16"/>
  <c r="K108" i="16" s="1"/>
  <c r="P117" i="16"/>
  <c r="P108" i="16" s="1"/>
  <c r="Q117" i="16"/>
  <c r="Q108" i="16" s="1"/>
  <c r="U117" i="16"/>
  <c r="C118" i="16"/>
  <c r="U118" i="16"/>
  <c r="C119" i="16"/>
  <c r="U119" i="16"/>
  <c r="U120" i="16"/>
  <c r="U121" i="16"/>
  <c r="Z123" i="16"/>
  <c r="AC123" i="16"/>
  <c r="AL123" i="16"/>
  <c r="AM123" i="16"/>
  <c r="U124" i="16"/>
  <c r="U125" i="16"/>
  <c r="U126" i="16"/>
  <c r="U127" i="16"/>
  <c r="U128" i="16"/>
  <c r="U129" i="16"/>
  <c r="U130" i="16"/>
  <c r="U131" i="16"/>
  <c r="U132" i="16"/>
  <c r="U133" i="16"/>
  <c r="U134" i="16"/>
  <c r="U135" i="16"/>
  <c r="U136" i="16"/>
  <c r="U137" i="16"/>
  <c r="U138" i="16"/>
  <c r="U139" i="16"/>
  <c r="Z141" i="16"/>
  <c r="AC141" i="16"/>
  <c r="AF141" i="16"/>
  <c r="BQ20" i="16" s="1"/>
  <c r="Q44" i="20" s="1"/>
  <c r="AL141" i="16"/>
  <c r="AM141" i="16"/>
  <c r="U142" i="16"/>
  <c r="U143" i="16"/>
  <c r="U148" i="16"/>
  <c r="Z149" i="16"/>
  <c r="Z147" i="16" s="1"/>
  <c r="AC149" i="16"/>
  <c r="AF149" i="16"/>
  <c r="AF147" i="16" s="1"/>
  <c r="AL149" i="16"/>
  <c r="AL147" i="16"/>
  <c r="AM149" i="16"/>
  <c r="AM147" i="16" s="1"/>
  <c r="U150" i="16"/>
  <c r="U151" i="16"/>
  <c r="U152" i="16"/>
  <c r="U153" i="16"/>
  <c r="U156" i="16"/>
  <c r="Z157" i="16"/>
  <c r="Z155" i="16" s="1"/>
  <c r="AC157" i="16"/>
  <c r="AC155" i="16" s="1"/>
  <c r="AF157" i="16"/>
  <c r="AF155" i="16"/>
  <c r="AL157" i="16"/>
  <c r="AL155" i="16" s="1"/>
  <c r="AM157" i="16"/>
  <c r="AM155" i="16"/>
  <c r="U158" i="16"/>
  <c r="U159" i="16"/>
  <c r="U160" i="16"/>
  <c r="U161" i="16"/>
  <c r="U162" i="16"/>
  <c r="U163" i="16"/>
  <c r="U164" i="16"/>
  <c r="U165" i="16"/>
  <c r="U166" i="16"/>
  <c r="U167" i="16"/>
  <c r="U168" i="16"/>
  <c r="Z172" i="16"/>
  <c r="AC172" i="16"/>
  <c r="AF172" i="16"/>
  <c r="AL172" i="16"/>
  <c r="AM172" i="16"/>
  <c r="U173" i="16"/>
  <c r="U174" i="16"/>
  <c r="Z176" i="16"/>
  <c r="AF176" i="16"/>
  <c r="AL176" i="16"/>
  <c r="AM176" i="16"/>
  <c r="U177" i="16"/>
  <c r="U178" i="16"/>
  <c r="U179" i="16"/>
  <c r="U180" i="16"/>
  <c r="U181" i="16"/>
  <c r="U182" i="16"/>
  <c r="U183" i="16"/>
  <c r="U186" i="16"/>
  <c r="AC185" i="16"/>
  <c r="AF187" i="16"/>
  <c r="AF185" i="16" s="1"/>
  <c r="AL187" i="16"/>
  <c r="AL185" i="16" s="1"/>
  <c r="AM187" i="16"/>
  <c r="AM185" i="16" s="1"/>
  <c r="U188" i="16"/>
  <c r="U189" i="16"/>
  <c r="U190" i="16"/>
  <c r="U191" i="16"/>
  <c r="Z195" i="16"/>
  <c r="AC195" i="16"/>
  <c r="AF195" i="16"/>
  <c r="AL195" i="16"/>
  <c r="AM195" i="16"/>
  <c r="U196" i="16"/>
  <c r="U197" i="16"/>
  <c r="U198" i="16"/>
  <c r="U199" i="16"/>
  <c r="U200" i="16"/>
  <c r="U201" i="16"/>
  <c r="U202" i="16"/>
  <c r="Z203" i="16"/>
  <c r="AC203" i="16"/>
  <c r="AF203" i="16"/>
  <c r="AL203" i="16"/>
  <c r="AM203" i="16"/>
  <c r="U204" i="16"/>
  <c r="U203" i="16" s="1"/>
  <c r="U205" i="16"/>
  <c r="Z211" i="16"/>
  <c r="Z210" i="16" s="1"/>
  <c r="Z209" i="16" s="1"/>
  <c r="Z207" i="16" s="1"/>
  <c r="AC211" i="16"/>
  <c r="AC210" i="16" s="1"/>
  <c r="AC209" i="16" s="1"/>
  <c r="AC207" i="16" s="1"/>
  <c r="AF211" i="16"/>
  <c r="AF210" i="16" s="1"/>
  <c r="AF209" i="16" s="1"/>
  <c r="AF207" i="16" s="1"/>
  <c r="AL211" i="16"/>
  <c r="AL210" i="16" s="1"/>
  <c r="AL209" i="16" s="1"/>
  <c r="AL207" i="16" s="1"/>
  <c r="AM211" i="16"/>
  <c r="AM210" i="16" s="1"/>
  <c r="AM209" i="16" s="1"/>
  <c r="AM207" i="16" s="1"/>
  <c r="U212" i="16"/>
  <c r="U213" i="16"/>
  <c r="U214" i="16"/>
  <c r="U215" i="16"/>
  <c r="U216" i="16"/>
  <c r="U217" i="16"/>
  <c r="U218" i="16"/>
  <c r="Z222" i="16"/>
  <c r="AC222" i="16"/>
  <c r="AF222" i="16"/>
  <c r="AL222" i="16"/>
  <c r="AM222" i="16"/>
  <c r="U223" i="16"/>
  <c r="U224" i="16"/>
  <c r="U225" i="16"/>
  <c r="Z227" i="16"/>
  <c r="AC227" i="16"/>
  <c r="AF227" i="16"/>
  <c r="AL227" i="16"/>
  <c r="AM227" i="16"/>
  <c r="U228" i="16"/>
  <c r="U229" i="16"/>
  <c r="U230" i="16"/>
  <c r="Z235" i="16"/>
  <c r="AC235" i="16"/>
  <c r="AF235" i="16"/>
  <c r="AL235" i="16"/>
  <c r="AM235" i="16"/>
  <c r="U236" i="16"/>
  <c r="U237" i="16"/>
  <c r="U238" i="16"/>
  <c r="U239" i="16"/>
  <c r="U240" i="16"/>
  <c r="U241" i="16"/>
  <c r="Z243" i="16"/>
  <c r="AC243" i="16"/>
  <c r="AC234" i="16"/>
  <c r="AC232" i="16" s="1"/>
  <c r="AF243" i="16"/>
  <c r="AL243" i="16"/>
  <c r="AM243" i="16"/>
  <c r="U244" i="16"/>
  <c r="U245" i="16"/>
  <c r="U246" i="16"/>
  <c r="U247" i="16"/>
  <c r="U248" i="16"/>
  <c r="U249" i="16"/>
  <c r="U250" i="16"/>
  <c r="U251" i="16"/>
  <c r="U252" i="16"/>
  <c r="U253" i="16"/>
  <c r="U254" i="16"/>
  <c r="U255" i="16"/>
  <c r="U256" i="16"/>
  <c r="AL259" i="16"/>
  <c r="F2" i="15"/>
  <c r="D2" i="15" s="1"/>
  <c r="Y2" i="15"/>
  <c r="V2" i="15" s="1"/>
  <c r="BE2" i="15"/>
  <c r="BK2" i="15"/>
  <c r="BQ2" i="15" s="1"/>
  <c r="F3" i="15"/>
  <c r="D3" i="15" s="1"/>
  <c r="N3" i="15"/>
  <c r="Y3" i="15"/>
  <c r="V3" i="15" s="1"/>
  <c r="AH3" i="15"/>
  <c r="BB3" i="15"/>
  <c r="BG3" i="15"/>
  <c r="BM3" i="15"/>
  <c r="AR6" i="15"/>
  <c r="H10" i="15"/>
  <c r="K10" i="15"/>
  <c r="P10" i="15"/>
  <c r="Q10" i="15"/>
  <c r="BQ10" i="15"/>
  <c r="AT11" i="15"/>
  <c r="BE11" i="15"/>
  <c r="BQ11" i="15"/>
  <c r="P35" i="20" s="1"/>
  <c r="C12" i="15"/>
  <c r="BE12" i="15"/>
  <c r="P12" i="20"/>
  <c r="C13" i="15"/>
  <c r="BE13" i="15"/>
  <c r="C14" i="15"/>
  <c r="BE14" i="15"/>
  <c r="P14" i="20" s="1"/>
  <c r="C15" i="15"/>
  <c r="BE15" i="15"/>
  <c r="P15" i="20"/>
  <c r="BE16" i="15"/>
  <c r="U17" i="15"/>
  <c r="BE17" i="15"/>
  <c r="P17" i="20"/>
  <c r="U18" i="15"/>
  <c r="BE18" i="15"/>
  <c r="BQ18" i="15"/>
  <c r="U19" i="15"/>
  <c r="BQ19" i="15"/>
  <c r="P43" i="20" s="1"/>
  <c r="Z20" i="15"/>
  <c r="Z16" i="15"/>
  <c r="AC20" i="15"/>
  <c r="AC16" i="15" s="1"/>
  <c r="AF20" i="15"/>
  <c r="AF16" i="15"/>
  <c r="AL20" i="15"/>
  <c r="AL16" i="15" s="1"/>
  <c r="AM20" i="15"/>
  <c r="AM16" i="15"/>
  <c r="BE20" i="15"/>
  <c r="P23" i="20" s="1"/>
  <c r="U21" i="15"/>
  <c r="H22" i="15"/>
  <c r="K22" i="15"/>
  <c r="P22" i="15"/>
  <c r="Q22" i="15"/>
  <c r="U22" i="15"/>
  <c r="B23" i="15"/>
  <c r="C23" i="15"/>
  <c r="U23" i="15"/>
  <c r="BQ23" i="15"/>
  <c r="P47" i="20" s="1"/>
  <c r="C24" i="15"/>
  <c r="U24" i="15"/>
  <c r="H25" i="15"/>
  <c r="K25" i="15"/>
  <c r="P25" i="15"/>
  <c r="Q25" i="15"/>
  <c r="U25" i="15"/>
  <c r="B26" i="15"/>
  <c r="C26" i="15"/>
  <c r="U26" i="15"/>
  <c r="AT26" i="15"/>
  <c r="BQ26" i="15"/>
  <c r="P50" i="20"/>
  <c r="C27" i="15"/>
  <c r="U27" i="15"/>
  <c r="U28" i="15"/>
  <c r="H29" i="15"/>
  <c r="K29" i="15"/>
  <c r="P29" i="15"/>
  <c r="Q29" i="15"/>
  <c r="U29" i="15"/>
  <c r="B30" i="15"/>
  <c r="C30" i="15"/>
  <c r="U30" i="15"/>
  <c r="C31" i="15"/>
  <c r="U31" i="15"/>
  <c r="BQ31" i="15"/>
  <c r="P55" i="20" s="1"/>
  <c r="H32" i="15"/>
  <c r="K32" i="15"/>
  <c r="P32" i="15"/>
  <c r="Q32" i="15"/>
  <c r="U32" i="15"/>
  <c r="B33" i="15"/>
  <c r="C33" i="15"/>
  <c r="U33" i="15"/>
  <c r="C34" i="15"/>
  <c r="H35" i="15"/>
  <c r="K35" i="15"/>
  <c r="P35" i="15"/>
  <c r="Q35" i="15"/>
  <c r="Z35" i="15"/>
  <c r="AC35" i="15"/>
  <c r="AF35" i="15"/>
  <c r="AL35" i="15"/>
  <c r="AM35" i="15"/>
  <c r="B36" i="15"/>
  <c r="C36" i="15"/>
  <c r="U36" i="15"/>
  <c r="C37" i="15"/>
  <c r="C35" i="15" s="1"/>
  <c r="U37" i="15"/>
  <c r="U38" i="15"/>
  <c r="U39" i="15"/>
  <c r="U40" i="15"/>
  <c r="A41" i="15"/>
  <c r="B41" i="15"/>
  <c r="C41" i="15"/>
  <c r="D41" i="15"/>
  <c r="E41" i="15"/>
  <c r="G41" i="15"/>
  <c r="I41" i="15" s="1"/>
  <c r="J41" i="15"/>
  <c r="L41" i="15" s="1"/>
  <c r="U41" i="15"/>
  <c r="H42" i="15"/>
  <c r="K42" i="15"/>
  <c r="P42" i="15"/>
  <c r="Q42" i="15"/>
  <c r="B43" i="15"/>
  <c r="C43" i="15"/>
  <c r="C44" i="15"/>
  <c r="Z44" i="15"/>
  <c r="AC44" i="15"/>
  <c r="AF44" i="15"/>
  <c r="AL44" i="15"/>
  <c r="AM44" i="15"/>
  <c r="H45" i="15"/>
  <c r="K45" i="15"/>
  <c r="P45" i="15"/>
  <c r="Q45" i="15"/>
  <c r="U45" i="15"/>
  <c r="B46" i="15"/>
  <c r="C46" i="15"/>
  <c r="U46" i="15"/>
  <c r="C47" i="15"/>
  <c r="U47" i="15"/>
  <c r="H48" i="15"/>
  <c r="K48" i="15"/>
  <c r="P48" i="15"/>
  <c r="Q48" i="15"/>
  <c r="U48" i="15"/>
  <c r="B49" i="15"/>
  <c r="C49" i="15"/>
  <c r="Z49" i="15"/>
  <c r="AC49" i="15"/>
  <c r="AF49" i="15"/>
  <c r="AL49" i="15"/>
  <c r="AM49" i="15"/>
  <c r="C50" i="15"/>
  <c r="U50" i="15"/>
  <c r="H51" i="15"/>
  <c r="K51" i="15"/>
  <c r="P51" i="15"/>
  <c r="Q51" i="15"/>
  <c r="U51" i="15"/>
  <c r="B52" i="15"/>
  <c r="C52" i="15"/>
  <c r="U52" i="15"/>
  <c r="C53" i="15"/>
  <c r="U53" i="15"/>
  <c r="H54" i="15"/>
  <c r="K54" i="15"/>
  <c r="P54" i="15"/>
  <c r="Q54" i="15"/>
  <c r="U54" i="15"/>
  <c r="B55" i="15"/>
  <c r="C55" i="15"/>
  <c r="U55" i="15"/>
  <c r="C56" i="15"/>
  <c r="H57" i="15"/>
  <c r="K57" i="15"/>
  <c r="P57" i="15"/>
  <c r="Q57" i="15"/>
  <c r="B58" i="15"/>
  <c r="C58" i="15"/>
  <c r="Z58" i="15"/>
  <c r="Z57" i="15"/>
  <c r="AC58" i="15"/>
  <c r="AC57" i="15"/>
  <c r="AF58" i="15"/>
  <c r="AF57" i="15"/>
  <c r="AL58" i="15"/>
  <c r="AL57" i="15"/>
  <c r="AM58" i="15"/>
  <c r="AM57" i="15"/>
  <c r="C59" i="15"/>
  <c r="C57" i="15" s="1"/>
  <c r="U59" i="15"/>
  <c r="H60" i="15"/>
  <c r="K60" i="15"/>
  <c r="P60" i="15"/>
  <c r="Q60" i="15"/>
  <c r="U60" i="15"/>
  <c r="B61" i="15"/>
  <c r="C61" i="15"/>
  <c r="U61" i="15"/>
  <c r="C62" i="15"/>
  <c r="H63" i="15"/>
  <c r="K63" i="15"/>
  <c r="P63" i="15"/>
  <c r="Q63" i="15"/>
  <c r="B64" i="15"/>
  <c r="C64" i="15"/>
  <c r="C65" i="15"/>
  <c r="H66" i="15"/>
  <c r="K66" i="15"/>
  <c r="P66" i="15"/>
  <c r="Q66" i="15"/>
  <c r="U66" i="15"/>
  <c r="B67" i="15"/>
  <c r="C67" i="15"/>
  <c r="U67" i="15"/>
  <c r="C68" i="15"/>
  <c r="U68" i="15"/>
  <c r="H69" i="15"/>
  <c r="K69" i="15"/>
  <c r="P69" i="15"/>
  <c r="Q69" i="15"/>
  <c r="Z69" i="15"/>
  <c r="Z65" i="15"/>
  <c r="AC69" i="15"/>
  <c r="AC65" i="15"/>
  <c r="AF69" i="15"/>
  <c r="AF65" i="15"/>
  <c r="AL69" i="15"/>
  <c r="AM69" i="15"/>
  <c r="AM65" i="15" s="1"/>
  <c r="B70" i="15"/>
  <c r="C70" i="15"/>
  <c r="U70" i="15"/>
  <c r="C71" i="15"/>
  <c r="U71" i="15"/>
  <c r="H72" i="15"/>
  <c r="K72" i="15"/>
  <c r="P72" i="15"/>
  <c r="Q72" i="15"/>
  <c r="U72" i="15"/>
  <c r="B73" i="15"/>
  <c r="C73" i="15"/>
  <c r="U73" i="15"/>
  <c r="C74" i="15"/>
  <c r="U74" i="15"/>
  <c r="H75" i="15"/>
  <c r="K75" i="15"/>
  <c r="P75" i="15"/>
  <c r="Q75" i="15"/>
  <c r="U75" i="15"/>
  <c r="B76" i="15"/>
  <c r="C76" i="15"/>
  <c r="U76" i="15"/>
  <c r="C77" i="15"/>
  <c r="U77" i="15"/>
  <c r="H78" i="15"/>
  <c r="K78" i="15"/>
  <c r="P78" i="15"/>
  <c r="Q78" i="15"/>
  <c r="U78" i="15"/>
  <c r="B79" i="15"/>
  <c r="C79" i="15"/>
  <c r="U79" i="15"/>
  <c r="C80" i="15"/>
  <c r="U80" i="15"/>
  <c r="H81" i="15"/>
  <c r="K81" i="15"/>
  <c r="P81" i="15"/>
  <c r="Q81" i="15"/>
  <c r="U81" i="15"/>
  <c r="B82" i="15"/>
  <c r="C82" i="15"/>
  <c r="C83" i="15"/>
  <c r="Z83" i="15"/>
  <c r="AC83" i="15"/>
  <c r="AF83" i="15"/>
  <c r="AL83" i="15"/>
  <c r="AM83" i="15"/>
  <c r="U84" i="15"/>
  <c r="U85" i="15"/>
  <c r="C86" i="15"/>
  <c r="U86" i="15"/>
  <c r="C87" i="15"/>
  <c r="U87" i="15"/>
  <c r="C88" i="15"/>
  <c r="U88" i="15"/>
  <c r="C89" i="15"/>
  <c r="C90" i="15"/>
  <c r="C91" i="15"/>
  <c r="Z91" i="15"/>
  <c r="AC91" i="15"/>
  <c r="AF91" i="15"/>
  <c r="AL91" i="15"/>
  <c r="AL90" i="15" s="1"/>
  <c r="AM91" i="15"/>
  <c r="C92" i="15"/>
  <c r="U92" i="15"/>
  <c r="H93" i="15"/>
  <c r="H85" i="15" s="1"/>
  <c r="K93" i="15"/>
  <c r="K85" i="15" s="1"/>
  <c r="P93" i="15"/>
  <c r="P85" i="15" s="1"/>
  <c r="Q93" i="15"/>
  <c r="Q85" i="15" s="1"/>
  <c r="U93" i="15"/>
  <c r="C94" i="15"/>
  <c r="U94" i="15"/>
  <c r="C95" i="15"/>
  <c r="U95" i="15"/>
  <c r="C96" i="15"/>
  <c r="Z96" i="15"/>
  <c r="AC96" i="15"/>
  <c r="AF96" i="15"/>
  <c r="AL96" i="15"/>
  <c r="AM96" i="15"/>
  <c r="C97" i="15"/>
  <c r="U97" i="15"/>
  <c r="U98" i="15"/>
  <c r="H99" i="15"/>
  <c r="K99" i="15"/>
  <c r="P99" i="15"/>
  <c r="Q99" i="15"/>
  <c r="U99" i="15"/>
  <c r="C100" i="15"/>
  <c r="U100" i="15"/>
  <c r="C101" i="15"/>
  <c r="U101" i="15"/>
  <c r="C102" i="15"/>
  <c r="U102" i="15"/>
  <c r="C103" i="15"/>
  <c r="C104" i="15"/>
  <c r="C105" i="15"/>
  <c r="Z105" i="15"/>
  <c r="Z104" i="15" s="1"/>
  <c r="AC105" i="15"/>
  <c r="AC104" i="15"/>
  <c r="AF105" i="15"/>
  <c r="AF104" i="15" s="1"/>
  <c r="AL105" i="15"/>
  <c r="AL104" i="15"/>
  <c r="AM105" i="15"/>
  <c r="AM104" i="15" s="1"/>
  <c r="C106" i="15"/>
  <c r="U106" i="15"/>
  <c r="U107" i="15"/>
  <c r="U108" i="15"/>
  <c r="C109" i="15"/>
  <c r="C110" i="15"/>
  <c r="C111" i="15"/>
  <c r="C112" i="15"/>
  <c r="C113" i="15"/>
  <c r="C114" i="15"/>
  <c r="AC114" i="15"/>
  <c r="AF114" i="15"/>
  <c r="AL114" i="15"/>
  <c r="AM114" i="15"/>
  <c r="C115" i="15"/>
  <c r="U115" i="15"/>
  <c r="C116" i="15"/>
  <c r="U116" i="15"/>
  <c r="H117" i="15"/>
  <c r="H108" i="15" s="1"/>
  <c r="K117" i="15"/>
  <c r="P117" i="15"/>
  <c r="P108" i="15"/>
  <c r="Q117" i="15"/>
  <c r="Q108" i="15" s="1"/>
  <c r="U117" i="15"/>
  <c r="C118" i="15"/>
  <c r="U118" i="15"/>
  <c r="C119" i="15"/>
  <c r="U119" i="15"/>
  <c r="U120" i="15"/>
  <c r="U121" i="15"/>
  <c r="Z123" i="15"/>
  <c r="AC123" i="15"/>
  <c r="AF123" i="15"/>
  <c r="AL123" i="15"/>
  <c r="AM123" i="15"/>
  <c r="U124" i="15"/>
  <c r="U125" i="15"/>
  <c r="U126" i="15"/>
  <c r="U127" i="15"/>
  <c r="U128" i="15"/>
  <c r="U129" i="15"/>
  <c r="U130" i="15"/>
  <c r="U131" i="15"/>
  <c r="U132" i="15"/>
  <c r="U133" i="15"/>
  <c r="U134" i="15"/>
  <c r="U135" i="15"/>
  <c r="U136" i="15"/>
  <c r="U137" i="15"/>
  <c r="U138" i="15"/>
  <c r="U139" i="15"/>
  <c r="Z141" i="15"/>
  <c r="AC141" i="15"/>
  <c r="AC112" i="15" s="1"/>
  <c r="AF141" i="15"/>
  <c r="BQ20" i="15"/>
  <c r="P44" i="20" s="1"/>
  <c r="AL141" i="15"/>
  <c r="AM141" i="15"/>
  <c r="U142" i="15"/>
  <c r="U143" i="15"/>
  <c r="U148" i="15"/>
  <c r="Z149" i="15"/>
  <c r="Z147" i="15" s="1"/>
  <c r="AC149" i="15"/>
  <c r="AC147" i="15" s="1"/>
  <c r="AF149" i="15"/>
  <c r="AF147" i="15" s="1"/>
  <c r="AL149" i="15"/>
  <c r="AL147" i="15" s="1"/>
  <c r="AM149" i="15"/>
  <c r="AM147" i="15" s="1"/>
  <c r="U150" i="15"/>
  <c r="U151" i="15"/>
  <c r="U152" i="15"/>
  <c r="U153" i="15"/>
  <c r="U156" i="15"/>
  <c r="Z157" i="15"/>
  <c r="Z155" i="15" s="1"/>
  <c r="AC157" i="15"/>
  <c r="AC155" i="15" s="1"/>
  <c r="AF157" i="15"/>
  <c r="AF155" i="15" s="1"/>
  <c r="AL157" i="15"/>
  <c r="AL155" i="15" s="1"/>
  <c r="AM157" i="15"/>
  <c r="AM155" i="15" s="1"/>
  <c r="U158" i="15"/>
  <c r="U159" i="15"/>
  <c r="U160" i="15"/>
  <c r="U161" i="15"/>
  <c r="U162" i="15"/>
  <c r="U163" i="15"/>
  <c r="U164" i="15"/>
  <c r="U165" i="15"/>
  <c r="U166" i="15"/>
  <c r="U167" i="15"/>
  <c r="U168" i="15"/>
  <c r="Z172" i="15"/>
  <c r="AC172" i="15"/>
  <c r="AF172" i="15"/>
  <c r="AL172" i="15"/>
  <c r="AM172" i="15"/>
  <c r="U173" i="15"/>
  <c r="U174" i="15"/>
  <c r="Z176" i="15"/>
  <c r="AC176" i="15"/>
  <c r="AF176" i="15"/>
  <c r="AL176" i="15"/>
  <c r="AM176" i="15"/>
  <c r="U177" i="15"/>
  <c r="U178" i="15"/>
  <c r="U179" i="15"/>
  <c r="U180" i="15"/>
  <c r="U181" i="15"/>
  <c r="U182" i="15"/>
  <c r="U183" i="15"/>
  <c r="U186" i="15"/>
  <c r="Z187" i="15"/>
  <c r="Z185" i="15" s="1"/>
  <c r="AC187" i="15"/>
  <c r="AC185" i="15" s="1"/>
  <c r="AF187" i="15"/>
  <c r="AF185" i="15" s="1"/>
  <c r="AL187" i="15"/>
  <c r="AL185" i="15" s="1"/>
  <c r="AM187" i="15"/>
  <c r="AM185" i="15" s="1"/>
  <c r="U188" i="15"/>
  <c r="U189" i="15"/>
  <c r="U190" i="15"/>
  <c r="U191" i="15"/>
  <c r="Z195" i="15"/>
  <c r="AC195" i="15"/>
  <c r="AF195" i="15"/>
  <c r="AL195" i="15"/>
  <c r="AM195" i="15"/>
  <c r="U196" i="15"/>
  <c r="U197" i="15"/>
  <c r="U198" i="15"/>
  <c r="U199" i="15"/>
  <c r="U200" i="15"/>
  <c r="U201" i="15"/>
  <c r="U202" i="15"/>
  <c r="Z203" i="15"/>
  <c r="AC203" i="15"/>
  <c r="AF203" i="15"/>
  <c r="AL203" i="15"/>
  <c r="AM203" i="15"/>
  <c r="U204" i="15"/>
  <c r="U203" i="15" s="1"/>
  <c r="U205" i="15"/>
  <c r="Z211" i="15"/>
  <c r="Z210" i="15" s="1"/>
  <c r="Z209" i="15" s="1"/>
  <c r="Z207" i="15" s="1"/>
  <c r="AC211" i="15"/>
  <c r="AC210" i="15" s="1"/>
  <c r="AC209" i="15" s="1"/>
  <c r="AC207" i="15" s="1"/>
  <c r="AF211" i="15"/>
  <c r="AF210" i="15" s="1"/>
  <c r="AF209" i="15" s="1"/>
  <c r="AF207" i="15" s="1"/>
  <c r="AL211" i="15"/>
  <c r="AL210" i="15" s="1"/>
  <c r="AL209" i="15" s="1"/>
  <c r="AL207" i="15" s="1"/>
  <c r="AM211" i="15"/>
  <c r="AM210" i="15" s="1"/>
  <c r="AM209" i="15" s="1"/>
  <c r="AM207" i="15" s="1"/>
  <c r="U212" i="15"/>
  <c r="U213" i="15"/>
  <c r="U214" i="15"/>
  <c r="U215" i="15"/>
  <c r="U216" i="15"/>
  <c r="U217" i="15"/>
  <c r="U218" i="15"/>
  <c r="Z222" i="15"/>
  <c r="AC222" i="15"/>
  <c r="AF222" i="15"/>
  <c r="AL222" i="15"/>
  <c r="AM222" i="15"/>
  <c r="U223" i="15"/>
  <c r="U224" i="15"/>
  <c r="U225" i="15"/>
  <c r="Z227" i="15"/>
  <c r="AC227" i="15"/>
  <c r="AF227" i="15"/>
  <c r="AL227" i="15"/>
  <c r="AM227" i="15"/>
  <c r="U228" i="15"/>
  <c r="U229" i="15"/>
  <c r="U230" i="15"/>
  <c r="Z235" i="15"/>
  <c r="AC235" i="15"/>
  <c r="AF235" i="15"/>
  <c r="AL235" i="15"/>
  <c r="AM235" i="15"/>
  <c r="U236" i="15"/>
  <c r="U237" i="15"/>
  <c r="U238" i="15"/>
  <c r="U239" i="15"/>
  <c r="U240" i="15"/>
  <c r="U241" i="15"/>
  <c r="U235" i="15" s="1"/>
  <c r="Z243" i="15"/>
  <c r="Z234" i="15" s="1"/>
  <c r="Z232" i="15" s="1"/>
  <c r="AC243" i="15"/>
  <c r="AC234" i="15" s="1"/>
  <c r="AC232" i="15" s="1"/>
  <c r="AF243" i="15"/>
  <c r="AL243" i="15"/>
  <c r="AM243" i="15"/>
  <c r="U244" i="15"/>
  <c r="U245" i="15"/>
  <c r="U246" i="15"/>
  <c r="U247" i="15"/>
  <c r="U248" i="15"/>
  <c r="U249" i="15"/>
  <c r="U250" i="15"/>
  <c r="U251" i="15"/>
  <c r="U252" i="15"/>
  <c r="U253" i="15"/>
  <c r="U254" i="15"/>
  <c r="U255" i="15"/>
  <c r="U256" i="15"/>
  <c r="AL259" i="15"/>
  <c r="F2" i="14"/>
  <c r="D2" i="14" s="1"/>
  <c r="Y2" i="14"/>
  <c r="V2" i="14" s="1"/>
  <c r="BE2" i="14"/>
  <c r="BK2" i="14"/>
  <c r="BQ2" i="14" s="1"/>
  <c r="F3" i="14"/>
  <c r="D3" i="14" s="1"/>
  <c r="N3" i="14"/>
  <c r="Y3" i="14"/>
  <c r="V3" i="14" s="1"/>
  <c r="AH3" i="14"/>
  <c r="BB3" i="14"/>
  <c r="BG3" i="14"/>
  <c r="BM3" i="14"/>
  <c r="AR6" i="14"/>
  <c r="H10" i="14"/>
  <c r="K10" i="14"/>
  <c r="P10" i="14"/>
  <c r="Q10" i="14"/>
  <c r="BQ10" i="14"/>
  <c r="O34" i="20"/>
  <c r="AT11" i="14"/>
  <c r="BE11" i="14"/>
  <c r="O11" i="20"/>
  <c r="BQ11" i="14"/>
  <c r="O35" i="20" s="1"/>
  <c r="C12" i="14"/>
  <c r="BE12" i="14"/>
  <c r="O12" i="20"/>
  <c r="C13" i="14"/>
  <c r="BE13" i="14"/>
  <c r="C14" i="14"/>
  <c r="BE14" i="14"/>
  <c r="C15" i="14"/>
  <c r="BE15" i="14"/>
  <c r="O15" i="20" s="1"/>
  <c r="BE16" i="14"/>
  <c r="O16" i="20" s="1"/>
  <c r="U17" i="14"/>
  <c r="BE17" i="14"/>
  <c r="O17" i="20"/>
  <c r="U18" i="14"/>
  <c r="BE18" i="14"/>
  <c r="BQ18" i="14"/>
  <c r="O42" i="20" s="1"/>
  <c r="U19" i="14"/>
  <c r="BQ19" i="14"/>
  <c r="O43" i="20" s="1"/>
  <c r="Z20" i="14"/>
  <c r="Z16" i="14"/>
  <c r="AC20" i="14"/>
  <c r="AC16" i="14"/>
  <c r="AF20" i="14"/>
  <c r="AF16" i="14"/>
  <c r="AL20" i="14"/>
  <c r="AL16" i="14"/>
  <c r="AM20" i="14"/>
  <c r="AM16" i="14"/>
  <c r="BE20" i="14"/>
  <c r="O23" i="20" s="1"/>
  <c r="U21" i="14"/>
  <c r="H22" i="14"/>
  <c r="K22" i="14"/>
  <c r="P22" i="14"/>
  <c r="Q22" i="14"/>
  <c r="U22" i="14"/>
  <c r="B23" i="14"/>
  <c r="C23" i="14"/>
  <c r="U23" i="14"/>
  <c r="BQ23" i="14"/>
  <c r="O47" i="20" s="1"/>
  <c r="C24" i="14"/>
  <c r="U24" i="14"/>
  <c r="H25" i="14"/>
  <c r="K25" i="14"/>
  <c r="P25" i="14"/>
  <c r="Q25" i="14"/>
  <c r="U25" i="14"/>
  <c r="B26" i="14"/>
  <c r="C26" i="14"/>
  <c r="U26" i="14"/>
  <c r="AT26" i="14"/>
  <c r="BQ26" i="14"/>
  <c r="C27" i="14"/>
  <c r="U27" i="14"/>
  <c r="U28" i="14"/>
  <c r="H29" i="14"/>
  <c r="K29" i="14"/>
  <c r="P29" i="14"/>
  <c r="Q29" i="14"/>
  <c r="U29" i="14"/>
  <c r="B30" i="14"/>
  <c r="C30" i="14"/>
  <c r="U30" i="14"/>
  <c r="C31" i="14"/>
  <c r="U31" i="14"/>
  <c r="BQ31" i="14"/>
  <c r="H32" i="14"/>
  <c r="K32" i="14"/>
  <c r="P32" i="14"/>
  <c r="Q32" i="14"/>
  <c r="U32" i="14"/>
  <c r="B33" i="14"/>
  <c r="C33" i="14"/>
  <c r="U33" i="14"/>
  <c r="C34" i="14"/>
  <c r="H35" i="14"/>
  <c r="K35" i="14"/>
  <c r="P35" i="14"/>
  <c r="Q35" i="14"/>
  <c r="Z35" i="14"/>
  <c r="AC35" i="14"/>
  <c r="AF35" i="14"/>
  <c r="AL35" i="14"/>
  <c r="AM35" i="14"/>
  <c r="B36" i="14"/>
  <c r="C36" i="14"/>
  <c r="U36" i="14"/>
  <c r="C37" i="14"/>
  <c r="U37" i="14"/>
  <c r="U38" i="14"/>
  <c r="U39" i="14"/>
  <c r="U40" i="14"/>
  <c r="U41" i="14"/>
  <c r="H42" i="14"/>
  <c r="K42" i="14"/>
  <c r="P42" i="14"/>
  <c r="Q42" i="14"/>
  <c r="B43" i="14"/>
  <c r="C43" i="14"/>
  <c r="C44" i="14"/>
  <c r="C42" i="14"/>
  <c r="Z44" i="14"/>
  <c r="AC44" i="14"/>
  <c r="AF44" i="14"/>
  <c r="AL44" i="14"/>
  <c r="AM44" i="14"/>
  <c r="H45" i="14"/>
  <c r="K45" i="14"/>
  <c r="P45" i="14"/>
  <c r="Q45" i="14"/>
  <c r="U45" i="14"/>
  <c r="B46" i="14"/>
  <c r="C46" i="14"/>
  <c r="U46" i="14"/>
  <c r="C47" i="14"/>
  <c r="U47" i="14"/>
  <c r="U44" i="14" s="1"/>
  <c r="H48" i="14"/>
  <c r="K48" i="14"/>
  <c r="P48" i="14"/>
  <c r="Q48" i="14"/>
  <c r="U48" i="14"/>
  <c r="B49" i="14"/>
  <c r="C49" i="14"/>
  <c r="Z49" i="14"/>
  <c r="AC49" i="14"/>
  <c r="AC43" i="14"/>
  <c r="AF49" i="14"/>
  <c r="AL49" i="14"/>
  <c r="AM49" i="14"/>
  <c r="C50" i="14"/>
  <c r="U50" i="14"/>
  <c r="H51" i="14"/>
  <c r="K51" i="14"/>
  <c r="P51" i="14"/>
  <c r="Q51" i="14"/>
  <c r="U51" i="14"/>
  <c r="B52" i="14"/>
  <c r="C52" i="14"/>
  <c r="U52" i="14"/>
  <c r="C53" i="14"/>
  <c r="C51" i="14" s="1"/>
  <c r="U53" i="14"/>
  <c r="H54" i="14"/>
  <c r="K54" i="14"/>
  <c r="P54" i="14"/>
  <c r="Q54" i="14"/>
  <c r="U54" i="14"/>
  <c r="B55" i="14"/>
  <c r="C55" i="14"/>
  <c r="C54" i="14" s="1"/>
  <c r="U55" i="14"/>
  <c r="C56" i="14"/>
  <c r="H57" i="14"/>
  <c r="K57" i="14"/>
  <c r="P57" i="14"/>
  <c r="Q57" i="14"/>
  <c r="B58" i="14"/>
  <c r="C58" i="14"/>
  <c r="Z58" i="14"/>
  <c r="Z57" i="14" s="1"/>
  <c r="AC58" i="14"/>
  <c r="AC57" i="14"/>
  <c r="AF58" i="14"/>
  <c r="AF57" i="14" s="1"/>
  <c r="AL58" i="14"/>
  <c r="AL57" i="14" s="1"/>
  <c r="AM58" i="14"/>
  <c r="AM57" i="14" s="1"/>
  <c r="C59" i="14"/>
  <c r="U59" i="14"/>
  <c r="H60" i="14"/>
  <c r="K60" i="14"/>
  <c r="P60" i="14"/>
  <c r="Q60" i="14"/>
  <c r="U60" i="14"/>
  <c r="B61" i="14"/>
  <c r="C61" i="14"/>
  <c r="U61" i="14"/>
  <c r="C62" i="14"/>
  <c r="H63" i="14"/>
  <c r="K63" i="14"/>
  <c r="P63" i="14"/>
  <c r="Q63" i="14"/>
  <c r="B64" i="14"/>
  <c r="C64" i="14"/>
  <c r="C63" i="14"/>
  <c r="C65" i="14"/>
  <c r="H66" i="14"/>
  <c r="K66" i="14"/>
  <c r="P66" i="14"/>
  <c r="Q66" i="14"/>
  <c r="U66" i="14"/>
  <c r="B67" i="14"/>
  <c r="C67" i="14"/>
  <c r="U67" i="14"/>
  <c r="C68" i="14"/>
  <c r="U68" i="14"/>
  <c r="H69" i="14"/>
  <c r="K69" i="14"/>
  <c r="P69" i="14"/>
  <c r="Q69" i="14"/>
  <c r="Z69" i="14"/>
  <c r="AL69" i="14"/>
  <c r="AL65" i="14"/>
  <c r="AM69" i="14"/>
  <c r="AM65" i="14" s="1"/>
  <c r="B70" i="14"/>
  <c r="C70" i="14"/>
  <c r="C69" i="14"/>
  <c r="U70" i="14"/>
  <c r="C71" i="14"/>
  <c r="U71" i="14"/>
  <c r="H72" i="14"/>
  <c r="K72" i="14"/>
  <c r="P72" i="14"/>
  <c r="Q72" i="14"/>
  <c r="U72" i="14"/>
  <c r="B73" i="14"/>
  <c r="C73" i="14"/>
  <c r="U73" i="14"/>
  <c r="C74" i="14"/>
  <c r="U74" i="14"/>
  <c r="H75" i="14"/>
  <c r="K75" i="14"/>
  <c r="P75" i="14"/>
  <c r="Q75" i="14"/>
  <c r="U75" i="14"/>
  <c r="B76" i="14"/>
  <c r="C76" i="14"/>
  <c r="U76" i="14"/>
  <c r="C77" i="14"/>
  <c r="U77" i="14"/>
  <c r="H78" i="14"/>
  <c r="K78" i="14"/>
  <c r="P78" i="14"/>
  <c r="Q78" i="14"/>
  <c r="U78" i="14"/>
  <c r="B79" i="14"/>
  <c r="C79" i="14"/>
  <c r="U79" i="14"/>
  <c r="C80" i="14"/>
  <c r="U80" i="14"/>
  <c r="H81" i="14"/>
  <c r="K81" i="14"/>
  <c r="P81" i="14"/>
  <c r="Q81" i="14"/>
  <c r="U81" i="14"/>
  <c r="B82" i="14"/>
  <c r="C82" i="14"/>
  <c r="C83" i="14"/>
  <c r="Z83" i="14"/>
  <c r="AC83" i="14"/>
  <c r="AF83" i="14"/>
  <c r="AL83" i="14"/>
  <c r="AM83" i="14"/>
  <c r="U84" i="14"/>
  <c r="U85" i="14"/>
  <c r="C86" i="14"/>
  <c r="U86" i="14"/>
  <c r="C87" i="14"/>
  <c r="U87" i="14"/>
  <c r="C88" i="14"/>
  <c r="U88" i="14"/>
  <c r="C89" i="14"/>
  <c r="C90" i="14"/>
  <c r="C91" i="14"/>
  <c r="Z91" i="14"/>
  <c r="AC91" i="14"/>
  <c r="AF91" i="14"/>
  <c r="AL91" i="14"/>
  <c r="AM91" i="14"/>
  <c r="C92" i="14"/>
  <c r="U92" i="14"/>
  <c r="H93" i="14"/>
  <c r="H85" i="14" s="1"/>
  <c r="K93" i="14"/>
  <c r="K85" i="14" s="1"/>
  <c r="P93" i="14"/>
  <c r="P85" i="14"/>
  <c r="Q93" i="14"/>
  <c r="Q85" i="14"/>
  <c r="U93" i="14"/>
  <c r="C94" i="14"/>
  <c r="U94" i="14"/>
  <c r="C95" i="14"/>
  <c r="U95" i="14"/>
  <c r="C96" i="14"/>
  <c r="Z96" i="14"/>
  <c r="AC96" i="14"/>
  <c r="AF96" i="14"/>
  <c r="AL96" i="14"/>
  <c r="AM96" i="14"/>
  <c r="C97" i="14"/>
  <c r="U97" i="14"/>
  <c r="U98" i="14"/>
  <c r="H99" i="14"/>
  <c r="K99" i="14"/>
  <c r="P99" i="14"/>
  <c r="Q99" i="14"/>
  <c r="U99" i="14"/>
  <c r="C100" i="14"/>
  <c r="U100" i="14"/>
  <c r="C101" i="14"/>
  <c r="U101" i="14"/>
  <c r="C102" i="14"/>
  <c r="U102" i="14"/>
  <c r="C103" i="14"/>
  <c r="C104" i="14"/>
  <c r="C105" i="14"/>
  <c r="Z105" i="14"/>
  <c r="Z104" i="14" s="1"/>
  <c r="AC105" i="14"/>
  <c r="AC104" i="14" s="1"/>
  <c r="AF105" i="14"/>
  <c r="AF104" i="14"/>
  <c r="AL105" i="14"/>
  <c r="AL104" i="14" s="1"/>
  <c r="AM105" i="14"/>
  <c r="AM104" i="14"/>
  <c r="C106" i="14"/>
  <c r="U106" i="14"/>
  <c r="U107" i="14"/>
  <c r="U108" i="14"/>
  <c r="C109" i="14"/>
  <c r="C110" i="14"/>
  <c r="C111" i="14"/>
  <c r="C112" i="14"/>
  <c r="C113" i="14"/>
  <c r="C114" i="14"/>
  <c r="AC114" i="14"/>
  <c r="AF114" i="14"/>
  <c r="AL114" i="14"/>
  <c r="AM114" i="14"/>
  <c r="C115" i="14"/>
  <c r="U115" i="14"/>
  <c r="C116" i="14"/>
  <c r="U116" i="14"/>
  <c r="H117" i="14"/>
  <c r="H108" i="14"/>
  <c r="K117" i="14"/>
  <c r="BE21" i="14" s="1"/>
  <c r="O24" i="20" s="1"/>
  <c r="P117" i="14"/>
  <c r="P108" i="14" s="1"/>
  <c r="Q117" i="14"/>
  <c r="Q108" i="14"/>
  <c r="U117" i="14"/>
  <c r="C118" i="14"/>
  <c r="U118" i="14"/>
  <c r="C119" i="14"/>
  <c r="U119" i="14"/>
  <c r="U120" i="14"/>
  <c r="U121" i="14"/>
  <c r="Z123" i="14"/>
  <c r="AC123" i="14"/>
  <c r="AF123" i="14"/>
  <c r="AL123" i="14"/>
  <c r="AM123" i="14"/>
  <c r="U124" i="14"/>
  <c r="U125" i="14"/>
  <c r="U126" i="14"/>
  <c r="U127" i="14"/>
  <c r="U128" i="14"/>
  <c r="U129" i="14"/>
  <c r="U130" i="14"/>
  <c r="U131" i="14"/>
  <c r="U132" i="14"/>
  <c r="U133" i="14"/>
  <c r="U134" i="14"/>
  <c r="U135" i="14"/>
  <c r="U136" i="14"/>
  <c r="U137" i="14"/>
  <c r="U138" i="14"/>
  <c r="U139" i="14"/>
  <c r="Z141" i="14"/>
  <c r="AC141" i="14"/>
  <c r="AF141" i="14"/>
  <c r="BQ20" i="14"/>
  <c r="O44" i="20"/>
  <c r="AL141" i="14"/>
  <c r="AM141" i="14"/>
  <c r="U142" i="14"/>
  <c r="U143" i="14"/>
  <c r="U148" i="14"/>
  <c r="Z149" i="14"/>
  <c r="Z147" i="14"/>
  <c r="AC149" i="14"/>
  <c r="AC147" i="14" s="1"/>
  <c r="AF149" i="14"/>
  <c r="AF147" i="14"/>
  <c r="AL149" i="14"/>
  <c r="AL147" i="14" s="1"/>
  <c r="AM149" i="14"/>
  <c r="AM147" i="14" s="1"/>
  <c r="U150" i="14"/>
  <c r="U151" i="14"/>
  <c r="U152" i="14"/>
  <c r="U153" i="14"/>
  <c r="U156" i="14"/>
  <c r="Z157" i="14"/>
  <c r="Z155" i="14" s="1"/>
  <c r="Z145" i="14" s="1"/>
  <c r="AC157" i="14"/>
  <c r="AC155" i="14" s="1"/>
  <c r="AF157" i="14"/>
  <c r="AF155" i="14" s="1"/>
  <c r="AL157" i="14"/>
  <c r="AL155" i="14" s="1"/>
  <c r="AM157" i="14"/>
  <c r="AM155" i="14" s="1"/>
  <c r="U158" i="14"/>
  <c r="U159" i="14"/>
  <c r="U160" i="14"/>
  <c r="U161" i="14"/>
  <c r="U162" i="14"/>
  <c r="U163" i="14"/>
  <c r="U164" i="14"/>
  <c r="U165" i="14"/>
  <c r="U166" i="14"/>
  <c r="U167" i="14"/>
  <c r="U168" i="14"/>
  <c r="Z172" i="14"/>
  <c r="AC172" i="14"/>
  <c r="AF172" i="14"/>
  <c r="AL172" i="14"/>
  <c r="AM172" i="14"/>
  <c r="U173" i="14"/>
  <c r="U174" i="14"/>
  <c r="Z176" i="14"/>
  <c r="AC176" i="14"/>
  <c r="AF176" i="14"/>
  <c r="AL176" i="14"/>
  <c r="AM176" i="14"/>
  <c r="U177" i="14"/>
  <c r="U178" i="14"/>
  <c r="U179" i="14"/>
  <c r="U180" i="14"/>
  <c r="U181" i="14"/>
  <c r="U182" i="14"/>
  <c r="U183" i="14"/>
  <c r="U186" i="14"/>
  <c r="Z187" i="14"/>
  <c r="Z185" i="14"/>
  <c r="AC187" i="14"/>
  <c r="AC185" i="14" s="1"/>
  <c r="AF187" i="14"/>
  <c r="AF185" i="14"/>
  <c r="AL187" i="14"/>
  <c r="AL185" i="14" s="1"/>
  <c r="AM187" i="14"/>
  <c r="AM185" i="14" s="1"/>
  <c r="U188" i="14"/>
  <c r="U189" i="14"/>
  <c r="U190" i="14"/>
  <c r="U191" i="14"/>
  <c r="Z195" i="14"/>
  <c r="AC195" i="14"/>
  <c r="AF195" i="14"/>
  <c r="AL195" i="14"/>
  <c r="AM195" i="14"/>
  <c r="U196" i="14"/>
  <c r="U197" i="14"/>
  <c r="U198" i="14"/>
  <c r="U199" i="14"/>
  <c r="U200" i="14"/>
  <c r="U201" i="14"/>
  <c r="U202" i="14"/>
  <c r="Z203" i="14"/>
  <c r="AC203" i="14"/>
  <c r="AF203" i="14"/>
  <c r="AL203" i="14"/>
  <c r="AM203" i="14"/>
  <c r="U204" i="14"/>
  <c r="U203" i="14" s="1"/>
  <c r="U205" i="14"/>
  <c r="Z211" i="14"/>
  <c r="Z210" i="14" s="1"/>
  <c r="Z209" i="14" s="1"/>
  <c r="Z207" i="14" s="1"/>
  <c r="AC211" i="14"/>
  <c r="AC210" i="14" s="1"/>
  <c r="AC209" i="14" s="1"/>
  <c r="AC207" i="14" s="1"/>
  <c r="AF211" i="14"/>
  <c r="AF210" i="14" s="1"/>
  <c r="AF209" i="14" s="1"/>
  <c r="BQ27" i="14" s="1"/>
  <c r="O51" i="20" s="1"/>
  <c r="AL211" i="14"/>
  <c r="AL210" i="14" s="1"/>
  <c r="AL209" i="14" s="1"/>
  <c r="AL207" i="14" s="1"/>
  <c r="AM211" i="14"/>
  <c r="AM210" i="14" s="1"/>
  <c r="AM209" i="14" s="1"/>
  <c r="AM207" i="14" s="1"/>
  <c r="U212" i="14"/>
  <c r="U213" i="14"/>
  <c r="U214" i="14"/>
  <c r="U215" i="14"/>
  <c r="U216" i="14"/>
  <c r="U217" i="14"/>
  <c r="U218" i="14"/>
  <c r="Z222" i="14"/>
  <c r="AC222" i="14"/>
  <c r="AF222" i="14"/>
  <c r="AL222" i="14"/>
  <c r="AM222" i="14"/>
  <c r="U223" i="14"/>
  <c r="U224" i="14"/>
  <c r="U225" i="14"/>
  <c r="Z227" i="14"/>
  <c r="AC227" i="14"/>
  <c r="AF227" i="14"/>
  <c r="AL227" i="14"/>
  <c r="AM227" i="14"/>
  <c r="U228" i="14"/>
  <c r="U229" i="14"/>
  <c r="U230" i="14"/>
  <c r="Z235" i="14"/>
  <c r="AC235" i="14"/>
  <c r="AF235" i="14"/>
  <c r="AF234" i="14" s="1"/>
  <c r="AF232" i="14" s="1"/>
  <c r="BQ29" i="14" s="1"/>
  <c r="BK13" i="14" s="1"/>
  <c r="AL235" i="14"/>
  <c r="AM235" i="14"/>
  <c r="U236" i="14"/>
  <c r="U237" i="14"/>
  <c r="U238" i="14"/>
  <c r="U239" i="14"/>
  <c r="U240" i="14"/>
  <c r="U241" i="14"/>
  <c r="Z243" i="14"/>
  <c r="AL243" i="14"/>
  <c r="AM243" i="14"/>
  <c r="U244" i="14"/>
  <c r="U245" i="14"/>
  <c r="U246" i="14"/>
  <c r="U247" i="14"/>
  <c r="U248" i="14"/>
  <c r="U249" i="14"/>
  <c r="U250" i="14"/>
  <c r="U251" i="14"/>
  <c r="U252" i="14"/>
  <c r="U253" i="14"/>
  <c r="U254" i="14"/>
  <c r="U255" i="14"/>
  <c r="U256" i="14"/>
  <c r="AL259" i="14"/>
  <c r="F2" i="13"/>
  <c r="D2" i="13" s="1"/>
  <c r="Y2" i="13"/>
  <c r="V2" i="13" s="1"/>
  <c r="BE2" i="13"/>
  <c r="BK2" i="13" s="1"/>
  <c r="BQ2" i="13" s="1"/>
  <c r="F3" i="13"/>
  <c r="D3" i="13" s="1"/>
  <c r="N3" i="13"/>
  <c r="BE3" i="13" s="1"/>
  <c r="BK3" i="13" s="1"/>
  <c r="BQ3" i="13" s="1"/>
  <c r="BN5" i="13" s="1"/>
  <c r="Y3" i="13"/>
  <c r="V3" i="13" s="1"/>
  <c r="AH3" i="13"/>
  <c r="BB3" i="13"/>
  <c r="BG3" i="13"/>
  <c r="BM3" i="13"/>
  <c r="AR6" i="13"/>
  <c r="H10" i="13"/>
  <c r="K10" i="13"/>
  <c r="P10" i="13"/>
  <c r="Q10" i="13"/>
  <c r="BQ10" i="13"/>
  <c r="N34" i="20" s="1"/>
  <c r="AT11" i="13"/>
  <c r="BE11" i="13"/>
  <c r="BQ11" i="13"/>
  <c r="C12" i="13"/>
  <c r="BE12" i="13"/>
  <c r="C13" i="13"/>
  <c r="BE13" i="13"/>
  <c r="N13" i="20" s="1"/>
  <c r="C14" i="13"/>
  <c r="BE14" i="13"/>
  <c r="C15" i="13"/>
  <c r="BE15" i="13"/>
  <c r="N15" i="20" s="1"/>
  <c r="BE16" i="13"/>
  <c r="N16" i="20" s="1"/>
  <c r="U17" i="13"/>
  <c r="BE17" i="13"/>
  <c r="N17" i="20" s="1"/>
  <c r="U18" i="13"/>
  <c r="BE18" i="13"/>
  <c r="BQ18" i="13"/>
  <c r="U19" i="13"/>
  <c r="BQ19" i="13"/>
  <c r="N43" i="20" s="1"/>
  <c r="Z20" i="13"/>
  <c r="Z16" i="13"/>
  <c r="AC20" i="13"/>
  <c r="AC16" i="13" s="1"/>
  <c r="AF20" i="13"/>
  <c r="AF16" i="13"/>
  <c r="AL20" i="13"/>
  <c r="AL16" i="13" s="1"/>
  <c r="AM20" i="13"/>
  <c r="AM16" i="13"/>
  <c r="BE20" i="13"/>
  <c r="N23" i="20" s="1"/>
  <c r="U21" i="13"/>
  <c r="H22" i="13"/>
  <c r="K22" i="13"/>
  <c r="P22" i="13"/>
  <c r="Q22" i="13"/>
  <c r="U22" i="13"/>
  <c r="B23" i="13"/>
  <c r="C23" i="13"/>
  <c r="U23" i="13"/>
  <c r="BQ23" i="13"/>
  <c r="C24" i="13"/>
  <c r="U24" i="13"/>
  <c r="H25" i="13"/>
  <c r="K25" i="13"/>
  <c r="P25" i="13"/>
  <c r="Q25" i="13"/>
  <c r="U25" i="13"/>
  <c r="B26" i="13"/>
  <c r="C26" i="13"/>
  <c r="U26" i="13"/>
  <c r="AT26" i="13"/>
  <c r="BQ26" i="13"/>
  <c r="N50" i="20" s="1"/>
  <c r="C27" i="13"/>
  <c r="U27" i="13"/>
  <c r="U28" i="13"/>
  <c r="H29" i="13"/>
  <c r="K29" i="13"/>
  <c r="P29" i="13"/>
  <c r="Q29" i="13"/>
  <c r="U29" i="13"/>
  <c r="B30" i="13"/>
  <c r="C30" i="13"/>
  <c r="U30" i="13"/>
  <c r="C31" i="13"/>
  <c r="U31" i="13"/>
  <c r="BQ31" i="13"/>
  <c r="H32" i="13"/>
  <c r="K32" i="13"/>
  <c r="P32" i="13"/>
  <c r="Q32" i="13"/>
  <c r="U32" i="13"/>
  <c r="B33" i="13"/>
  <c r="C33" i="13"/>
  <c r="U33" i="13"/>
  <c r="C34" i="13"/>
  <c r="H35" i="13"/>
  <c r="K35" i="13"/>
  <c r="P35" i="13"/>
  <c r="Q35" i="13"/>
  <c r="Z35" i="13"/>
  <c r="AC35" i="13"/>
  <c r="AF35" i="13"/>
  <c r="AL35" i="13"/>
  <c r="AM35" i="13"/>
  <c r="B36" i="13"/>
  <c r="C36" i="13"/>
  <c r="U36" i="13"/>
  <c r="C37" i="13"/>
  <c r="U37" i="13"/>
  <c r="A38" i="13"/>
  <c r="U38" i="13"/>
  <c r="A39" i="13"/>
  <c r="U39" i="13"/>
  <c r="A40" i="13"/>
  <c r="U40" i="13"/>
  <c r="A41" i="13"/>
  <c r="U41" i="13"/>
  <c r="H42" i="13"/>
  <c r="K42" i="13"/>
  <c r="P42" i="13"/>
  <c r="Q42" i="13"/>
  <c r="B43" i="13"/>
  <c r="C43" i="13"/>
  <c r="C44" i="13"/>
  <c r="Z44" i="13"/>
  <c r="AC44" i="13"/>
  <c r="AF44" i="13"/>
  <c r="AL44" i="13"/>
  <c r="AM44" i="13"/>
  <c r="H45" i="13"/>
  <c r="K45" i="13"/>
  <c r="P45" i="13"/>
  <c r="Q45" i="13"/>
  <c r="U45" i="13"/>
  <c r="B46" i="13"/>
  <c r="C46" i="13"/>
  <c r="U46" i="13"/>
  <c r="C47" i="13"/>
  <c r="U47" i="13"/>
  <c r="H48" i="13"/>
  <c r="K48" i="13"/>
  <c r="P48" i="13"/>
  <c r="Q48" i="13"/>
  <c r="U48" i="13"/>
  <c r="B49" i="13"/>
  <c r="C49" i="13"/>
  <c r="Z49" i="13"/>
  <c r="AC49" i="13"/>
  <c r="AF49" i="13"/>
  <c r="AL49" i="13"/>
  <c r="AM49" i="13"/>
  <c r="C50" i="13"/>
  <c r="U50" i="13"/>
  <c r="H51" i="13"/>
  <c r="K51" i="13"/>
  <c r="P51" i="13"/>
  <c r="Q51" i="13"/>
  <c r="U51" i="13"/>
  <c r="B52" i="13"/>
  <c r="C52" i="13"/>
  <c r="U52" i="13"/>
  <c r="C53" i="13"/>
  <c r="U53" i="13"/>
  <c r="H54" i="13"/>
  <c r="K54" i="13"/>
  <c r="P54" i="13"/>
  <c r="Q54" i="13"/>
  <c r="U54" i="13"/>
  <c r="B55" i="13"/>
  <c r="C55" i="13"/>
  <c r="U55" i="13"/>
  <c r="C56" i="13"/>
  <c r="H57" i="13"/>
  <c r="K57" i="13"/>
  <c r="P57" i="13"/>
  <c r="Q57" i="13"/>
  <c r="B58" i="13"/>
  <c r="C58" i="13"/>
  <c r="Z58" i="13"/>
  <c r="Z57" i="13" s="1"/>
  <c r="AC58" i="13"/>
  <c r="AC57" i="13" s="1"/>
  <c r="AF58" i="13"/>
  <c r="AF57" i="13" s="1"/>
  <c r="AL58" i="13"/>
  <c r="AL57" i="13" s="1"/>
  <c r="AM58" i="13"/>
  <c r="AM57" i="13"/>
  <c r="C59" i="13"/>
  <c r="U59" i="13"/>
  <c r="H60" i="13"/>
  <c r="K60" i="13"/>
  <c r="P60" i="13"/>
  <c r="Q60" i="13"/>
  <c r="U60" i="13"/>
  <c r="B61" i="13"/>
  <c r="C61" i="13"/>
  <c r="U61" i="13"/>
  <c r="C62" i="13"/>
  <c r="H63" i="13"/>
  <c r="K63" i="13"/>
  <c r="P63" i="13"/>
  <c r="Q63" i="13"/>
  <c r="B64" i="13"/>
  <c r="C64" i="13"/>
  <c r="C65" i="13"/>
  <c r="H66" i="13"/>
  <c r="K66" i="13"/>
  <c r="P66" i="13"/>
  <c r="Q66" i="13"/>
  <c r="U66" i="13"/>
  <c r="B67" i="13"/>
  <c r="C67" i="13"/>
  <c r="U67" i="13"/>
  <c r="C68" i="13"/>
  <c r="U68" i="13"/>
  <c r="H69" i="13"/>
  <c r="K69" i="13"/>
  <c r="P69" i="13"/>
  <c r="Q69" i="13"/>
  <c r="Z69" i="13"/>
  <c r="Z65" i="13" s="1"/>
  <c r="AC69" i="13"/>
  <c r="AC65" i="13"/>
  <c r="AF69" i="13"/>
  <c r="AF65" i="13" s="1"/>
  <c r="AL69" i="13"/>
  <c r="AL65" i="13" s="1"/>
  <c r="AM69" i="13"/>
  <c r="AM65" i="13" s="1"/>
  <c r="B70" i="13"/>
  <c r="C70" i="13"/>
  <c r="U70" i="13"/>
  <c r="C71" i="13"/>
  <c r="U71" i="13"/>
  <c r="H72" i="13"/>
  <c r="K72" i="13"/>
  <c r="P72" i="13"/>
  <c r="Q72" i="13"/>
  <c r="U72" i="13"/>
  <c r="B73" i="13"/>
  <c r="C73" i="13"/>
  <c r="U73" i="13"/>
  <c r="C74" i="13"/>
  <c r="U74" i="13"/>
  <c r="H75" i="13"/>
  <c r="K75" i="13"/>
  <c r="P75" i="13"/>
  <c r="Q75" i="13"/>
  <c r="U75" i="13"/>
  <c r="B76" i="13"/>
  <c r="C76" i="13"/>
  <c r="U76" i="13"/>
  <c r="C77" i="13"/>
  <c r="U77" i="13"/>
  <c r="H78" i="13"/>
  <c r="K78" i="13"/>
  <c r="P78" i="13"/>
  <c r="Q78" i="13"/>
  <c r="U78" i="13"/>
  <c r="B79" i="13"/>
  <c r="C79" i="13"/>
  <c r="U79" i="13"/>
  <c r="C80" i="13"/>
  <c r="U80" i="13"/>
  <c r="H81" i="13"/>
  <c r="K81" i="13"/>
  <c r="P81" i="13"/>
  <c r="Q81" i="13"/>
  <c r="U81" i="13"/>
  <c r="B82" i="13"/>
  <c r="C82" i="13"/>
  <c r="C83" i="13"/>
  <c r="Z83" i="13"/>
  <c r="AC83" i="13"/>
  <c r="AF83" i="13"/>
  <c r="AL83" i="13"/>
  <c r="AM83" i="13"/>
  <c r="U84" i="13"/>
  <c r="U85" i="13"/>
  <c r="C86" i="13"/>
  <c r="U86" i="13"/>
  <c r="C87" i="13"/>
  <c r="U87" i="13"/>
  <c r="C88" i="13"/>
  <c r="U88" i="13"/>
  <c r="C89" i="13"/>
  <c r="C90" i="13"/>
  <c r="C91" i="13"/>
  <c r="AL91" i="13"/>
  <c r="AM91" i="13"/>
  <c r="C92" i="13"/>
  <c r="U92" i="13"/>
  <c r="H93" i="13"/>
  <c r="H85" i="13"/>
  <c r="K93" i="13"/>
  <c r="BE19" i="13" s="1"/>
  <c r="N22" i="20" s="1"/>
  <c r="P93" i="13"/>
  <c r="P85" i="13"/>
  <c r="Q93" i="13"/>
  <c r="Q85" i="13" s="1"/>
  <c r="U93" i="13"/>
  <c r="C94" i="13"/>
  <c r="U94" i="13"/>
  <c r="C95" i="13"/>
  <c r="U95" i="13"/>
  <c r="C96" i="13"/>
  <c r="Z96" i="13"/>
  <c r="AC96" i="13"/>
  <c r="AF96" i="13"/>
  <c r="AL96" i="13"/>
  <c r="AM96" i="13"/>
  <c r="C97" i="13"/>
  <c r="U97" i="13"/>
  <c r="U98" i="13"/>
  <c r="H99" i="13"/>
  <c r="K99" i="13"/>
  <c r="P99" i="13"/>
  <c r="Q99" i="13"/>
  <c r="U99" i="13"/>
  <c r="C100" i="13"/>
  <c r="U100" i="13"/>
  <c r="C101" i="13"/>
  <c r="U101" i="13"/>
  <c r="C102" i="13"/>
  <c r="U102" i="13"/>
  <c r="C103" i="13"/>
  <c r="C104" i="13"/>
  <c r="C105" i="13"/>
  <c r="Z105" i="13"/>
  <c r="Z104" i="13"/>
  <c r="AC105" i="13"/>
  <c r="AC104" i="13" s="1"/>
  <c r="AF105" i="13"/>
  <c r="AF104" i="13" s="1"/>
  <c r="AL105" i="13"/>
  <c r="AL104" i="13" s="1"/>
  <c r="AM105" i="13"/>
  <c r="AM104" i="13"/>
  <c r="C106" i="13"/>
  <c r="U106" i="13"/>
  <c r="U107" i="13"/>
  <c r="U108" i="13"/>
  <c r="C109" i="13"/>
  <c r="C110" i="13"/>
  <c r="C111" i="13"/>
  <c r="C112" i="13"/>
  <c r="C113" i="13"/>
  <c r="C114" i="13"/>
  <c r="Z114" i="13"/>
  <c r="AC114" i="13"/>
  <c r="AF114" i="13"/>
  <c r="AL114" i="13"/>
  <c r="AM114" i="13"/>
  <c r="C115" i="13"/>
  <c r="U115" i="13"/>
  <c r="C116" i="13"/>
  <c r="U116" i="13"/>
  <c r="H117" i="13"/>
  <c r="H108" i="13" s="1"/>
  <c r="K117" i="13"/>
  <c r="P117" i="13"/>
  <c r="P108" i="13"/>
  <c r="Q117" i="13"/>
  <c r="Q108" i="13" s="1"/>
  <c r="U117" i="13"/>
  <c r="C118" i="13"/>
  <c r="U118" i="13"/>
  <c r="C119" i="13"/>
  <c r="U119" i="13"/>
  <c r="U120" i="13"/>
  <c r="U121" i="13"/>
  <c r="Z123" i="13"/>
  <c r="AC123" i="13"/>
  <c r="AF123" i="13"/>
  <c r="AL123" i="13"/>
  <c r="AM123" i="13"/>
  <c r="U124" i="13"/>
  <c r="U125" i="13"/>
  <c r="U126" i="13"/>
  <c r="U127" i="13"/>
  <c r="U128" i="13"/>
  <c r="U129" i="13"/>
  <c r="U130" i="13"/>
  <c r="U131" i="13"/>
  <c r="U132" i="13"/>
  <c r="U133" i="13"/>
  <c r="U134" i="13"/>
  <c r="U135" i="13"/>
  <c r="U136" i="13"/>
  <c r="U137" i="13"/>
  <c r="U138" i="13"/>
  <c r="U139" i="13"/>
  <c r="Z141" i="13"/>
  <c r="AC141" i="13"/>
  <c r="AF141" i="13"/>
  <c r="BQ20" i="13" s="1"/>
  <c r="N44" i="20" s="1"/>
  <c r="AL141" i="13"/>
  <c r="AM141" i="13"/>
  <c r="U142" i="13"/>
  <c r="U143" i="13"/>
  <c r="U148" i="13"/>
  <c r="Z149" i="13"/>
  <c r="Z147" i="13" s="1"/>
  <c r="AC149" i="13"/>
  <c r="AC147" i="13"/>
  <c r="AF149" i="13"/>
  <c r="AF147" i="13" s="1"/>
  <c r="AL149" i="13"/>
  <c r="AL147" i="13" s="1"/>
  <c r="AM149" i="13"/>
  <c r="AM147" i="13" s="1"/>
  <c r="U150" i="13"/>
  <c r="U151" i="13"/>
  <c r="U152" i="13"/>
  <c r="U153" i="13"/>
  <c r="U156" i="13"/>
  <c r="Z157" i="13"/>
  <c r="Z155" i="13" s="1"/>
  <c r="AC157" i="13"/>
  <c r="AC155" i="13" s="1"/>
  <c r="AF157" i="13"/>
  <c r="AF155" i="13" s="1"/>
  <c r="AL157" i="13"/>
  <c r="AL155" i="13" s="1"/>
  <c r="AM157" i="13"/>
  <c r="AM155" i="13" s="1"/>
  <c r="U158" i="13"/>
  <c r="U159" i="13"/>
  <c r="U160" i="13"/>
  <c r="U161" i="13"/>
  <c r="U162" i="13"/>
  <c r="U163" i="13"/>
  <c r="U164" i="13"/>
  <c r="U165" i="13"/>
  <c r="U166" i="13"/>
  <c r="U167" i="13"/>
  <c r="U168" i="13"/>
  <c r="Z172" i="13"/>
  <c r="AC172" i="13"/>
  <c r="AF172" i="13"/>
  <c r="AL172" i="13"/>
  <c r="AM172" i="13"/>
  <c r="U173" i="13"/>
  <c r="U174" i="13"/>
  <c r="Z176" i="13"/>
  <c r="AC176" i="13"/>
  <c r="AF176" i="13"/>
  <c r="AL176" i="13"/>
  <c r="AM176" i="13"/>
  <c r="U177" i="13"/>
  <c r="U178" i="13"/>
  <c r="U179" i="13"/>
  <c r="U180" i="13"/>
  <c r="U181" i="13"/>
  <c r="U182" i="13"/>
  <c r="U183" i="13"/>
  <c r="U186" i="13"/>
  <c r="Z187" i="13"/>
  <c r="Z185" i="13" s="1"/>
  <c r="AC187" i="13"/>
  <c r="AC185" i="13"/>
  <c r="AF187" i="13"/>
  <c r="AF185" i="13" s="1"/>
  <c r="AL187" i="13"/>
  <c r="AL185" i="13" s="1"/>
  <c r="AM187" i="13"/>
  <c r="AM185" i="13" s="1"/>
  <c r="U188" i="13"/>
  <c r="U189" i="13"/>
  <c r="U187" i="13" s="1"/>
  <c r="U190" i="13"/>
  <c r="U191" i="13"/>
  <c r="Z195" i="13"/>
  <c r="AC195" i="13"/>
  <c r="AF195" i="13"/>
  <c r="AL195" i="13"/>
  <c r="AM195" i="13"/>
  <c r="U196" i="13"/>
  <c r="U197" i="13"/>
  <c r="U198" i="13"/>
  <c r="U199" i="13"/>
  <c r="U200" i="13"/>
  <c r="U201" i="13"/>
  <c r="U202" i="13"/>
  <c r="Z203" i="13"/>
  <c r="AC203" i="13"/>
  <c r="AF203" i="13"/>
  <c r="AL203" i="13"/>
  <c r="AM203" i="13"/>
  <c r="U204" i="13"/>
  <c r="U203" i="13" s="1"/>
  <c r="U205" i="13"/>
  <c r="Z211" i="13"/>
  <c r="Z210" i="13" s="1"/>
  <c r="Z209" i="13" s="1"/>
  <c r="Z207" i="13" s="1"/>
  <c r="AC211" i="13"/>
  <c r="AC210" i="13" s="1"/>
  <c r="AC209" i="13" s="1"/>
  <c r="AC207" i="13" s="1"/>
  <c r="AF211" i="13"/>
  <c r="AF210" i="13" s="1"/>
  <c r="AF209" i="13" s="1"/>
  <c r="AL211" i="13"/>
  <c r="AL210" i="13" s="1"/>
  <c r="AL209" i="13" s="1"/>
  <c r="AL207" i="13" s="1"/>
  <c r="AM211" i="13"/>
  <c r="AM210" i="13" s="1"/>
  <c r="AM209" i="13" s="1"/>
  <c r="AM207" i="13" s="1"/>
  <c r="U212" i="13"/>
  <c r="U213" i="13"/>
  <c r="U214" i="13"/>
  <c r="U215" i="13"/>
  <c r="U216" i="13"/>
  <c r="U217" i="13"/>
  <c r="U218" i="13"/>
  <c r="Z222" i="13"/>
  <c r="AC222" i="13"/>
  <c r="AF222" i="13"/>
  <c r="AL222" i="13"/>
  <c r="AM222" i="13"/>
  <c r="U223" i="13"/>
  <c r="U224" i="13"/>
  <c r="U225" i="13"/>
  <c r="Z227" i="13"/>
  <c r="AC227" i="13"/>
  <c r="AF227" i="13"/>
  <c r="AL227" i="13"/>
  <c r="AM227" i="13"/>
  <c r="U228" i="13"/>
  <c r="U229" i="13"/>
  <c r="U230" i="13"/>
  <c r="Z235" i="13"/>
  <c r="Z234" i="13" s="1"/>
  <c r="Z232" i="13" s="1"/>
  <c r="AC235" i="13"/>
  <c r="AF235" i="13"/>
  <c r="AL235" i="13"/>
  <c r="AM235" i="13"/>
  <c r="U236" i="13"/>
  <c r="U237" i="13"/>
  <c r="U238" i="13"/>
  <c r="U239" i="13"/>
  <c r="U240" i="13"/>
  <c r="U241" i="13"/>
  <c r="Z243" i="13"/>
  <c r="AC243" i="13"/>
  <c r="AC234" i="13" s="1"/>
  <c r="AC232" i="13" s="1"/>
  <c r="AF243" i="13"/>
  <c r="AL243" i="13"/>
  <c r="AM243" i="13"/>
  <c r="AM234" i="13" s="1"/>
  <c r="AM232" i="13" s="1"/>
  <c r="U244" i="13"/>
  <c r="U245" i="13"/>
  <c r="U246" i="13"/>
  <c r="U247" i="13"/>
  <c r="U248" i="13"/>
  <c r="U249" i="13"/>
  <c r="U250" i="13"/>
  <c r="U251" i="13"/>
  <c r="U252" i="13"/>
  <c r="U253" i="13"/>
  <c r="U254" i="13"/>
  <c r="U255" i="13"/>
  <c r="U256" i="13"/>
  <c r="AL259" i="13"/>
  <c r="F2" i="12"/>
  <c r="D2" i="12" s="1"/>
  <c r="Y2" i="12"/>
  <c r="V2" i="12" s="1"/>
  <c r="BE2" i="12"/>
  <c r="BK2" i="12" s="1"/>
  <c r="BQ2" i="12" s="1"/>
  <c r="F3" i="12"/>
  <c r="D3" i="12" s="1"/>
  <c r="N3" i="12"/>
  <c r="Y3" i="12"/>
  <c r="V3" i="12" s="1"/>
  <c r="AH3" i="12"/>
  <c r="BB3" i="12"/>
  <c r="BG3" i="12"/>
  <c r="BM3" i="12"/>
  <c r="AR6" i="12"/>
  <c r="H10" i="12"/>
  <c r="K10" i="12"/>
  <c r="BE7" i="12"/>
  <c r="P10" i="12"/>
  <c r="Q10" i="12"/>
  <c r="BQ10" i="12"/>
  <c r="AT11" i="12"/>
  <c r="BE11" i="12"/>
  <c r="M11" i="20" s="1"/>
  <c r="BQ11" i="12"/>
  <c r="C12" i="12"/>
  <c r="BE12" i="12"/>
  <c r="M12" i="20" s="1"/>
  <c r="C13" i="12"/>
  <c r="BE13" i="12"/>
  <c r="C14" i="12"/>
  <c r="BE14" i="12"/>
  <c r="M14" i="20" s="1"/>
  <c r="C15" i="12"/>
  <c r="BE15" i="12"/>
  <c r="BE16" i="12"/>
  <c r="U17" i="12"/>
  <c r="BE17" i="12"/>
  <c r="M17" i="20" s="1"/>
  <c r="U18" i="12"/>
  <c r="BE18" i="12"/>
  <c r="BQ18" i="12"/>
  <c r="M42" i="20" s="1"/>
  <c r="U19" i="12"/>
  <c r="BQ19" i="12"/>
  <c r="M43" i="20" s="1"/>
  <c r="Z20" i="12"/>
  <c r="Z16" i="12"/>
  <c r="AC20" i="12"/>
  <c r="AC16" i="12" s="1"/>
  <c r="AF20" i="12"/>
  <c r="AF16" i="12"/>
  <c r="AL20" i="12"/>
  <c r="AL16" i="12" s="1"/>
  <c r="AM20" i="12"/>
  <c r="AM16" i="12"/>
  <c r="BE20" i="12"/>
  <c r="U21" i="12"/>
  <c r="H22" i="12"/>
  <c r="K22" i="12"/>
  <c r="P22" i="12"/>
  <c r="Q22" i="12"/>
  <c r="U22" i="12"/>
  <c r="B23" i="12"/>
  <c r="C23" i="12"/>
  <c r="U23" i="12"/>
  <c r="BQ23" i="12"/>
  <c r="M47" i="20"/>
  <c r="C24" i="12"/>
  <c r="U24" i="12"/>
  <c r="H25" i="12"/>
  <c r="K25" i="12"/>
  <c r="P25" i="12"/>
  <c r="Q25" i="12"/>
  <c r="U25" i="12"/>
  <c r="B26" i="12"/>
  <c r="C26" i="12"/>
  <c r="U26" i="12"/>
  <c r="AT26" i="12"/>
  <c r="BQ26" i="12"/>
  <c r="M50" i="20" s="1"/>
  <c r="C27" i="12"/>
  <c r="U27" i="12"/>
  <c r="U28" i="12"/>
  <c r="H29" i="12"/>
  <c r="K29" i="12"/>
  <c r="P29" i="12"/>
  <c r="Q29" i="12"/>
  <c r="U29" i="12"/>
  <c r="B30" i="12"/>
  <c r="C30" i="12"/>
  <c r="U30" i="12"/>
  <c r="C31" i="12"/>
  <c r="U31" i="12"/>
  <c r="BQ31" i="12"/>
  <c r="H32" i="12"/>
  <c r="K32" i="12"/>
  <c r="P32" i="12"/>
  <c r="Q32" i="12"/>
  <c r="U32" i="12"/>
  <c r="B33" i="12"/>
  <c r="C33" i="12"/>
  <c r="U33" i="12"/>
  <c r="C34" i="12"/>
  <c r="H35" i="12"/>
  <c r="K35" i="12"/>
  <c r="P35" i="12"/>
  <c r="Q35" i="12"/>
  <c r="Z35" i="12"/>
  <c r="AC35" i="12"/>
  <c r="AF35" i="12"/>
  <c r="AL35" i="12"/>
  <c r="AM35" i="12"/>
  <c r="B36" i="12"/>
  <c r="C36" i="12"/>
  <c r="U36" i="12"/>
  <c r="C37" i="12"/>
  <c r="U37" i="12"/>
  <c r="U38" i="12"/>
  <c r="U39" i="12"/>
  <c r="U40" i="12"/>
  <c r="U41" i="12"/>
  <c r="H42" i="12"/>
  <c r="K42" i="12"/>
  <c r="P42" i="12"/>
  <c r="Q42" i="12"/>
  <c r="B43" i="12"/>
  <c r="C43" i="12"/>
  <c r="C44" i="12"/>
  <c r="Z44" i="12"/>
  <c r="Z43" i="12" s="1"/>
  <c r="AC44" i="12"/>
  <c r="AF44" i="12"/>
  <c r="AL44" i="12"/>
  <c r="AM44" i="12"/>
  <c r="H45" i="12"/>
  <c r="K45" i="12"/>
  <c r="P45" i="12"/>
  <c r="Q45" i="12"/>
  <c r="U45" i="12"/>
  <c r="B46" i="12"/>
  <c r="C46" i="12"/>
  <c r="U46" i="12"/>
  <c r="C47" i="12"/>
  <c r="U47" i="12"/>
  <c r="H48" i="12"/>
  <c r="K48" i="12"/>
  <c r="P48" i="12"/>
  <c r="Q48" i="12"/>
  <c r="U48" i="12"/>
  <c r="B49" i="12"/>
  <c r="C49" i="12"/>
  <c r="Z49" i="12"/>
  <c r="AC49" i="12"/>
  <c r="AC43" i="12" s="1"/>
  <c r="AF49" i="12"/>
  <c r="AL49" i="12"/>
  <c r="AM49" i="12"/>
  <c r="AM43" i="12" s="1"/>
  <c r="C50" i="12"/>
  <c r="U50" i="12"/>
  <c r="H51" i="12"/>
  <c r="K51" i="12"/>
  <c r="P51" i="12"/>
  <c r="Q51" i="12"/>
  <c r="U51" i="12"/>
  <c r="B52" i="12"/>
  <c r="C52" i="12"/>
  <c r="U52" i="12"/>
  <c r="C53" i="12"/>
  <c r="U53" i="12"/>
  <c r="H54" i="12"/>
  <c r="K54" i="12"/>
  <c r="P54" i="12"/>
  <c r="Q54" i="12"/>
  <c r="U54" i="12"/>
  <c r="B55" i="12"/>
  <c r="C55" i="12"/>
  <c r="U55" i="12"/>
  <c r="C56" i="12"/>
  <c r="H57" i="12"/>
  <c r="K57" i="12"/>
  <c r="P57" i="12"/>
  <c r="Q57" i="12"/>
  <c r="B58" i="12"/>
  <c r="C58" i="12"/>
  <c r="Z58" i="12"/>
  <c r="Z57" i="12" s="1"/>
  <c r="AC58" i="12"/>
  <c r="AC57" i="12" s="1"/>
  <c r="AF58" i="12"/>
  <c r="AF57" i="12" s="1"/>
  <c r="AL58" i="12"/>
  <c r="AL57" i="12" s="1"/>
  <c r="AM58" i="12"/>
  <c r="AM57" i="12" s="1"/>
  <c r="C59" i="12"/>
  <c r="U59" i="12"/>
  <c r="H60" i="12"/>
  <c r="K60" i="12"/>
  <c r="P60" i="12"/>
  <c r="Q60" i="12"/>
  <c r="U60" i="12"/>
  <c r="B61" i="12"/>
  <c r="C61" i="12"/>
  <c r="U61" i="12"/>
  <c r="C62" i="12"/>
  <c r="H63" i="12"/>
  <c r="K63" i="12"/>
  <c r="P63" i="12"/>
  <c r="Q63" i="12"/>
  <c r="B64" i="12"/>
  <c r="C64" i="12"/>
  <c r="C65" i="12"/>
  <c r="H66" i="12"/>
  <c r="K66" i="12"/>
  <c r="P66" i="12"/>
  <c r="Q66" i="12"/>
  <c r="U66" i="12"/>
  <c r="B67" i="12"/>
  <c r="C67" i="12"/>
  <c r="U67" i="12"/>
  <c r="C68" i="12"/>
  <c r="U68" i="12"/>
  <c r="H69" i="12"/>
  <c r="K69" i="12"/>
  <c r="P69" i="12"/>
  <c r="Q69" i="12"/>
  <c r="Z69" i="12"/>
  <c r="Z65" i="12" s="1"/>
  <c r="AC69" i="12"/>
  <c r="AC65" i="12" s="1"/>
  <c r="AF69" i="12"/>
  <c r="AF65" i="12" s="1"/>
  <c r="AL69" i="12"/>
  <c r="AL65" i="12" s="1"/>
  <c r="AM69" i="12"/>
  <c r="AM65" i="12" s="1"/>
  <c r="B70" i="12"/>
  <c r="C70" i="12"/>
  <c r="U70" i="12"/>
  <c r="C71" i="12"/>
  <c r="U71" i="12"/>
  <c r="H72" i="12"/>
  <c r="K72" i="12"/>
  <c r="P72" i="12"/>
  <c r="Q72" i="12"/>
  <c r="U72" i="12"/>
  <c r="B73" i="12"/>
  <c r="C73" i="12"/>
  <c r="U73" i="12"/>
  <c r="C74" i="12"/>
  <c r="U74" i="12"/>
  <c r="H75" i="12"/>
  <c r="K75" i="12"/>
  <c r="P75" i="12"/>
  <c r="Q75" i="12"/>
  <c r="U75" i="12"/>
  <c r="B76" i="12"/>
  <c r="C76" i="12"/>
  <c r="U76" i="12"/>
  <c r="C77" i="12"/>
  <c r="U77" i="12"/>
  <c r="H78" i="12"/>
  <c r="K78" i="12"/>
  <c r="P78" i="12"/>
  <c r="Q78" i="12"/>
  <c r="U78" i="12"/>
  <c r="B79" i="12"/>
  <c r="C79" i="12"/>
  <c r="U79" i="12"/>
  <c r="C80" i="12"/>
  <c r="U80" i="12"/>
  <c r="H81" i="12"/>
  <c r="K81" i="12"/>
  <c r="P81" i="12"/>
  <c r="Q81" i="12"/>
  <c r="U81" i="12"/>
  <c r="B82" i="12"/>
  <c r="C82" i="12"/>
  <c r="C83" i="12"/>
  <c r="Z83" i="12"/>
  <c r="AC83" i="12"/>
  <c r="AF83" i="12"/>
  <c r="BQ14" i="12" s="1"/>
  <c r="AL83" i="12"/>
  <c r="AM83" i="12"/>
  <c r="U84" i="12"/>
  <c r="U85" i="12"/>
  <c r="C86" i="12"/>
  <c r="U86" i="12"/>
  <c r="C87" i="12"/>
  <c r="U87" i="12"/>
  <c r="C88" i="12"/>
  <c r="U88" i="12"/>
  <c r="C89" i="12"/>
  <c r="C90" i="12"/>
  <c r="C91" i="12"/>
  <c r="Z91" i="12"/>
  <c r="AC91" i="12"/>
  <c r="AF91" i="12"/>
  <c r="AL91" i="12"/>
  <c r="AM91" i="12"/>
  <c r="C92" i="12"/>
  <c r="U92" i="12"/>
  <c r="H93" i="12"/>
  <c r="H85" i="12" s="1"/>
  <c r="K93" i="12"/>
  <c r="K85" i="12" s="1"/>
  <c r="P93" i="12"/>
  <c r="P85" i="12" s="1"/>
  <c r="Q93" i="12"/>
  <c r="Q85" i="12" s="1"/>
  <c r="U93" i="12"/>
  <c r="C94" i="12"/>
  <c r="U94" i="12"/>
  <c r="C95" i="12"/>
  <c r="U95" i="12"/>
  <c r="C96" i="12"/>
  <c r="Z96" i="12"/>
  <c r="AC96" i="12"/>
  <c r="AF96" i="12"/>
  <c r="AL96" i="12"/>
  <c r="AM96" i="12"/>
  <c r="C97" i="12"/>
  <c r="U97" i="12"/>
  <c r="U98" i="12"/>
  <c r="H99" i="12"/>
  <c r="K99" i="12"/>
  <c r="P99" i="12"/>
  <c r="Q99" i="12"/>
  <c r="U99" i="12"/>
  <c r="C100" i="12"/>
  <c r="U100" i="12"/>
  <c r="C101" i="12"/>
  <c r="U101" i="12"/>
  <c r="C102" i="12"/>
  <c r="U102" i="12"/>
  <c r="C103" i="12"/>
  <c r="C104" i="12"/>
  <c r="C105" i="12"/>
  <c r="Z105" i="12"/>
  <c r="Z104" i="12"/>
  <c r="AC105" i="12"/>
  <c r="AC104" i="12"/>
  <c r="AF105" i="12"/>
  <c r="AF104" i="12"/>
  <c r="AL105" i="12"/>
  <c r="AL104" i="12"/>
  <c r="AM105" i="12"/>
  <c r="AM104" i="12"/>
  <c r="C106" i="12"/>
  <c r="U106" i="12"/>
  <c r="U107" i="12"/>
  <c r="U108" i="12"/>
  <c r="C109" i="12"/>
  <c r="C110" i="12"/>
  <c r="C111" i="12"/>
  <c r="C112" i="12"/>
  <c r="C113" i="12"/>
  <c r="C114" i="12"/>
  <c r="Z114" i="12"/>
  <c r="AC114" i="12"/>
  <c r="AF114" i="12"/>
  <c r="AL114" i="12"/>
  <c r="AM114" i="12"/>
  <c r="C115" i="12"/>
  <c r="U115" i="12"/>
  <c r="C116" i="12"/>
  <c r="U116" i="12"/>
  <c r="H117" i="12"/>
  <c r="H108" i="12" s="1"/>
  <c r="K117" i="12"/>
  <c r="P117" i="12"/>
  <c r="P108" i="12"/>
  <c r="Q117" i="12"/>
  <c r="Q108" i="12" s="1"/>
  <c r="U117" i="12"/>
  <c r="C118" i="12"/>
  <c r="U118" i="12"/>
  <c r="C119" i="12"/>
  <c r="U119" i="12"/>
  <c r="U120" i="12"/>
  <c r="U121" i="12"/>
  <c r="Z123" i="12"/>
  <c r="AC123" i="12"/>
  <c r="AF123" i="12"/>
  <c r="AL123" i="12"/>
  <c r="AM123" i="12"/>
  <c r="U124" i="12"/>
  <c r="U125" i="12"/>
  <c r="U126" i="12"/>
  <c r="U127" i="12"/>
  <c r="U128" i="12"/>
  <c r="U129" i="12"/>
  <c r="U130" i="12"/>
  <c r="U131" i="12"/>
  <c r="U132" i="12"/>
  <c r="U133" i="12"/>
  <c r="U134" i="12"/>
  <c r="U135" i="12"/>
  <c r="U136" i="12"/>
  <c r="U137" i="12"/>
  <c r="U138" i="12"/>
  <c r="U139" i="12"/>
  <c r="Z141" i="12"/>
  <c r="AC141" i="12"/>
  <c r="AF141" i="12"/>
  <c r="BQ20" i="12" s="1"/>
  <c r="M44" i="20" s="1"/>
  <c r="AL141" i="12"/>
  <c r="AM141" i="12"/>
  <c r="AM112" i="12"/>
  <c r="U142" i="12"/>
  <c r="U143" i="12"/>
  <c r="U148" i="12"/>
  <c r="Z149" i="12"/>
  <c r="Z147" i="12" s="1"/>
  <c r="AC149" i="12"/>
  <c r="AC147" i="12" s="1"/>
  <c r="AF149" i="12"/>
  <c r="AF147" i="12" s="1"/>
  <c r="AL149" i="12"/>
  <c r="AL147" i="12"/>
  <c r="AM149" i="12"/>
  <c r="AM147" i="12"/>
  <c r="U150" i="12"/>
  <c r="U151" i="12"/>
  <c r="U152" i="12"/>
  <c r="U153" i="12"/>
  <c r="U156" i="12"/>
  <c r="Z157" i="12"/>
  <c r="Z155" i="12" s="1"/>
  <c r="AC157" i="12"/>
  <c r="AC155" i="12" s="1"/>
  <c r="AF157" i="12"/>
  <c r="AF155" i="12" s="1"/>
  <c r="AL157" i="12"/>
  <c r="AL155" i="12" s="1"/>
  <c r="AM157" i="12"/>
  <c r="AM155" i="12" s="1"/>
  <c r="U158" i="12"/>
  <c r="U159" i="12"/>
  <c r="U160" i="12"/>
  <c r="U161" i="12"/>
  <c r="U162" i="12"/>
  <c r="U163" i="12"/>
  <c r="U164" i="12"/>
  <c r="U165" i="12"/>
  <c r="U166" i="12"/>
  <c r="U167" i="12"/>
  <c r="U168" i="12"/>
  <c r="Z172" i="12"/>
  <c r="AC172" i="12"/>
  <c r="AF172" i="12"/>
  <c r="AL172" i="12"/>
  <c r="AM172" i="12"/>
  <c r="U173" i="12"/>
  <c r="U174" i="12"/>
  <c r="Z176" i="12"/>
  <c r="AC176" i="12"/>
  <c r="AF176" i="12"/>
  <c r="AL176" i="12"/>
  <c r="AM176" i="12"/>
  <c r="U177" i="12"/>
  <c r="U178" i="12"/>
  <c r="U179" i="12"/>
  <c r="U180" i="12"/>
  <c r="U181" i="12"/>
  <c r="U182" i="12"/>
  <c r="U183" i="12"/>
  <c r="U186" i="12"/>
  <c r="Z187" i="12"/>
  <c r="Z185" i="12"/>
  <c r="AC187" i="12"/>
  <c r="AC185" i="12" s="1"/>
  <c r="AF187" i="12"/>
  <c r="AF185" i="12"/>
  <c r="AL187" i="12"/>
  <c r="AL185" i="12" s="1"/>
  <c r="AL170" i="12" s="1"/>
  <c r="AM187" i="12"/>
  <c r="AM185" i="12" s="1"/>
  <c r="U188" i="12"/>
  <c r="U189" i="12"/>
  <c r="U190" i="12"/>
  <c r="U191" i="12"/>
  <c r="Z195" i="12"/>
  <c r="AC195" i="12"/>
  <c r="AF195" i="12"/>
  <c r="AL195" i="12"/>
  <c r="AM195" i="12"/>
  <c r="U196" i="12"/>
  <c r="U197" i="12"/>
  <c r="U198" i="12"/>
  <c r="U199" i="12"/>
  <c r="U200" i="12"/>
  <c r="U201" i="12"/>
  <c r="U202" i="12"/>
  <c r="Z203" i="12"/>
  <c r="AC203" i="12"/>
  <c r="AF203" i="12"/>
  <c r="AL203" i="12"/>
  <c r="AM203" i="12"/>
  <c r="U204" i="12"/>
  <c r="U205" i="12"/>
  <c r="Z211" i="12"/>
  <c r="Z210" i="12" s="1"/>
  <c r="Z209" i="12" s="1"/>
  <c r="Z207" i="12" s="1"/>
  <c r="AC211" i="12"/>
  <c r="AC210" i="12" s="1"/>
  <c r="AC209" i="12" s="1"/>
  <c r="AC207" i="12" s="1"/>
  <c r="AF211" i="12"/>
  <c r="AF210" i="12" s="1"/>
  <c r="AF209" i="12" s="1"/>
  <c r="AL211" i="12"/>
  <c r="AL210" i="12"/>
  <c r="AL209" i="12" s="1"/>
  <c r="AL207" i="12" s="1"/>
  <c r="AM211" i="12"/>
  <c r="AM210" i="12" s="1"/>
  <c r="AM209" i="12" s="1"/>
  <c r="AM207" i="12" s="1"/>
  <c r="U212" i="12"/>
  <c r="U213" i="12"/>
  <c r="U214" i="12"/>
  <c r="U215" i="12"/>
  <c r="U216" i="12"/>
  <c r="U217" i="12"/>
  <c r="U218" i="12"/>
  <c r="Z222" i="12"/>
  <c r="AC222" i="12"/>
  <c r="AF222" i="12"/>
  <c r="AL222" i="12"/>
  <c r="AM222" i="12"/>
  <c r="U223" i="12"/>
  <c r="U224" i="12"/>
  <c r="U225" i="12"/>
  <c r="Z227" i="12"/>
  <c r="AC227" i="12"/>
  <c r="AF227" i="12"/>
  <c r="AL227" i="12"/>
  <c r="AM227" i="12"/>
  <c r="U228" i="12"/>
  <c r="U227" i="12" s="1"/>
  <c r="U229" i="12"/>
  <c r="U230" i="12"/>
  <c r="Z235" i="12"/>
  <c r="AC235" i="12"/>
  <c r="AF235" i="12"/>
  <c r="AL235" i="12"/>
  <c r="AM235" i="12"/>
  <c r="U236" i="12"/>
  <c r="U237" i="12"/>
  <c r="U238" i="12"/>
  <c r="U239" i="12"/>
  <c r="U240" i="12"/>
  <c r="U241" i="12"/>
  <c r="Z243" i="12"/>
  <c r="AC243" i="12"/>
  <c r="AF243" i="12"/>
  <c r="AL243" i="12"/>
  <c r="AL234" i="12"/>
  <c r="AL232" i="12" s="1"/>
  <c r="AM243" i="12"/>
  <c r="U244" i="12"/>
  <c r="U245" i="12"/>
  <c r="U246" i="12"/>
  <c r="U247" i="12"/>
  <c r="U248" i="12"/>
  <c r="U249" i="12"/>
  <c r="U250" i="12"/>
  <c r="U251" i="12"/>
  <c r="U252" i="12"/>
  <c r="U253" i="12"/>
  <c r="U254" i="12"/>
  <c r="U255" i="12"/>
  <c r="U256" i="12"/>
  <c r="AL259" i="12"/>
  <c r="F2" i="11"/>
  <c r="D2" i="11" s="1"/>
  <c r="Y2" i="11"/>
  <c r="V2" i="11" s="1"/>
  <c r="BE2" i="11"/>
  <c r="BK2" i="11" s="1"/>
  <c r="BQ2" i="11" s="1"/>
  <c r="F3" i="11"/>
  <c r="D3" i="11" s="1"/>
  <c r="N3" i="11"/>
  <c r="Y3" i="11"/>
  <c r="V3" i="11" s="1"/>
  <c r="AH3" i="11"/>
  <c r="BB3" i="11"/>
  <c r="BG3" i="11"/>
  <c r="BM3" i="11"/>
  <c r="AR6" i="11"/>
  <c r="H10" i="11"/>
  <c r="K10" i="11"/>
  <c r="P10" i="11"/>
  <c r="Q10" i="11"/>
  <c r="BQ10" i="11"/>
  <c r="L34" i="20" s="1"/>
  <c r="AT11" i="11"/>
  <c r="BE11" i="11"/>
  <c r="BQ11" i="11"/>
  <c r="C12" i="11"/>
  <c r="BE12" i="11"/>
  <c r="L12" i="20" s="1"/>
  <c r="C13" i="11"/>
  <c r="BE13" i="11"/>
  <c r="L13" i="20" s="1"/>
  <c r="C14" i="11"/>
  <c r="BE14" i="11"/>
  <c r="L14" i="20" s="1"/>
  <c r="C15" i="11"/>
  <c r="BE15" i="11"/>
  <c r="L15" i="20"/>
  <c r="BE16" i="11"/>
  <c r="L16" i="20" s="1"/>
  <c r="U17" i="11"/>
  <c r="BE17" i="11"/>
  <c r="U18" i="11"/>
  <c r="BE18" i="11"/>
  <c r="BQ18" i="11"/>
  <c r="L42" i="20"/>
  <c r="U19" i="11"/>
  <c r="BQ19" i="11"/>
  <c r="Z20" i="11"/>
  <c r="Z16" i="11"/>
  <c r="AC20" i="11"/>
  <c r="AC16" i="11" s="1"/>
  <c r="AF20" i="11"/>
  <c r="AF16" i="11"/>
  <c r="AL20" i="11"/>
  <c r="AL16" i="11" s="1"/>
  <c r="AM20" i="11"/>
  <c r="AM16" i="11"/>
  <c r="BE20" i="11"/>
  <c r="L23" i="20" s="1"/>
  <c r="U21" i="11"/>
  <c r="H22" i="11"/>
  <c r="K22" i="11"/>
  <c r="P22" i="11"/>
  <c r="Q22" i="11"/>
  <c r="U22" i="11"/>
  <c r="B23" i="11"/>
  <c r="C23" i="11"/>
  <c r="U23" i="11"/>
  <c r="BQ23" i="11"/>
  <c r="L47" i="20" s="1"/>
  <c r="C24" i="11"/>
  <c r="U24" i="11"/>
  <c r="H25" i="11"/>
  <c r="K25" i="11"/>
  <c r="P25" i="11"/>
  <c r="Q25" i="11"/>
  <c r="U25" i="11"/>
  <c r="B26" i="11"/>
  <c r="C26" i="11"/>
  <c r="U26" i="11"/>
  <c r="AT26" i="11"/>
  <c r="BQ26" i="11"/>
  <c r="C27" i="11"/>
  <c r="U27" i="11"/>
  <c r="U28" i="11"/>
  <c r="H29" i="11"/>
  <c r="K29" i="11"/>
  <c r="P29" i="11"/>
  <c r="Q29" i="11"/>
  <c r="U29" i="11"/>
  <c r="B30" i="11"/>
  <c r="C30" i="11"/>
  <c r="U30" i="11"/>
  <c r="C31" i="11"/>
  <c r="U31" i="11"/>
  <c r="BQ31" i="11"/>
  <c r="BK15" i="11" s="1"/>
  <c r="H32" i="11"/>
  <c r="K32" i="11"/>
  <c r="P32" i="11"/>
  <c r="Q32" i="11"/>
  <c r="U32" i="11"/>
  <c r="B33" i="11"/>
  <c r="C33" i="11"/>
  <c r="U33" i="11"/>
  <c r="C34" i="11"/>
  <c r="H35" i="11"/>
  <c r="K35" i="11"/>
  <c r="P35" i="11"/>
  <c r="Q35" i="11"/>
  <c r="Z35" i="11"/>
  <c r="AC35" i="11"/>
  <c r="AF35" i="11"/>
  <c r="AL35" i="11"/>
  <c r="AM35" i="11"/>
  <c r="B36" i="11"/>
  <c r="C36" i="11"/>
  <c r="U36" i="11"/>
  <c r="C37" i="11"/>
  <c r="U37" i="11"/>
  <c r="U38" i="11"/>
  <c r="U39" i="11"/>
  <c r="U40" i="11"/>
  <c r="U41" i="11"/>
  <c r="H42" i="11"/>
  <c r="K42" i="11"/>
  <c r="P42" i="11"/>
  <c r="Q42" i="11"/>
  <c r="B43" i="11"/>
  <c r="C43" i="11"/>
  <c r="C44" i="11"/>
  <c r="Z44" i="11"/>
  <c r="AC44" i="11"/>
  <c r="AF44" i="11"/>
  <c r="AL44" i="11"/>
  <c r="AM44" i="11"/>
  <c r="H45" i="11"/>
  <c r="K45" i="11"/>
  <c r="P45" i="11"/>
  <c r="Q45" i="11"/>
  <c r="U45" i="11"/>
  <c r="B46" i="11"/>
  <c r="C46" i="11"/>
  <c r="U46" i="11"/>
  <c r="C47" i="11"/>
  <c r="U47" i="11"/>
  <c r="H48" i="11"/>
  <c r="K48" i="11"/>
  <c r="P48" i="11"/>
  <c r="Q48" i="11"/>
  <c r="U48" i="11"/>
  <c r="B49" i="11"/>
  <c r="C49" i="11"/>
  <c r="Z49" i="11"/>
  <c r="AC49" i="11"/>
  <c r="AF49" i="11"/>
  <c r="AL49" i="11"/>
  <c r="AM49" i="11"/>
  <c r="AM43" i="11"/>
  <c r="C50" i="11"/>
  <c r="U50" i="11"/>
  <c r="H51" i="11"/>
  <c r="K51" i="11"/>
  <c r="P51" i="11"/>
  <c r="Q51" i="11"/>
  <c r="U51" i="11"/>
  <c r="B52" i="11"/>
  <c r="C52" i="11"/>
  <c r="U52" i="11"/>
  <c r="C53" i="11"/>
  <c r="U53" i="11"/>
  <c r="H54" i="11"/>
  <c r="K54" i="11"/>
  <c r="P54" i="11"/>
  <c r="Q54" i="11"/>
  <c r="U54" i="11"/>
  <c r="B55" i="11"/>
  <c r="C55" i="11"/>
  <c r="U55" i="11"/>
  <c r="C56" i="11"/>
  <c r="H57" i="11"/>
  <c r="K57" i="11"/>
  <c r="P57" i="11"/>
  <c r="Q57" i="11"/>
  <c r="B58" i="11"/>
  <c r="C58" i="11"/>
  <c r="Z58" i="11"/>
  <c r="Z57" i="11" s="1"/>
  <c r="AC58" i="11"/>
  <c r="AC57" i="11" s="1"/>
  <c r="AF58" i="11"/>
  <c r="AF57" i="11" s="1"/>
  <c r="AL58" i="11"/>
  <c r="AL57" i="11" s="1"/>
  <c r="AM58" i="11"/>
  <c r="AM57" i="11" s="1"/>
  <c r="C59" i="11"/>
  <c r="U59" i="11"/>
  <c r="H60" i="11"/>
  <c r="K60" i="11"/>
  <c r="P60" i="11"/>
  <c r="Q60" i="11"/>
  <c r="U60" i="11"/>
  <c r="B61" i="11"/>
  <c r="C61" i="11"/>
  <c r="C60" i="11" s="1"/>
  <c r="U61" i="11"/>
  <c r="C62" i="11"/>
  <c r="H63" i="11"/>
  <c r="K63" i="11"/>
  <c r="P63" i="11"/>
  <c r="Q63" i="11"/>
  <c r="B64" i="11"/>
  <c r="C64" i="11"/>
  <c r="C65" i="11"/>
  <c r="H66" i="11"/>
  <c r="K66" i="11"/>
  <c r="P66" i="11"/>
  <c r="Q66" i="11"/>
  <c r="U66" i="11"/>
  <c r="B67" i="11"/>
  <c r="C67" i="11"/>
  <c r="U67" i="11"/>
  <c r="C68" i="11"/>
  <c r="U68" i="11"/>
  <c r="H69" i="11"/>
  <c r="K69" i="11"/>
  <c r="P69" i="11"/>
  <c r="Q69" i="11"/>
  <c r="Z69" i="11"/>
  <c r="Z65" i="11" s="1"/>
  <c r="AC69" i="11"/>
  <c r="AC65" i="11"/>
  <c r="AF69" i="11"/>
  <c r="AF65" i="11" s="1"/>
  <c r="AL69" i="11"/>
  <c r="AL65" i="11"/>
  <c r="AM69" i="11"/>
  <c r="AM65" i="11"/>
  <c r="B70" i="11"/>
  <c r="C70" i="11"/>
  <c r="U70" i="11"/>
  <c r="C71" i="11"/>
  <c r="U71" i="11"/>
  <c r="H72" i="11"/>
  <c r="K72" i="11"/>
  <c r="P72" i="11"/>
  <c r="Q72" i="11"/>
  <c r="U72" i="11"/>
  <c r="B73" i="11"/>
  <c r="C73" i="11"/>
  <c r="U73" i="11"/>
  <c r="C74" i="11"/>
  <c r="U74" i="11"/>
  <c r="H75" i="11"/>
  <c r="K75" i="11"/>
  <c r="P75" i="11"/>
  <c r="Q75" i="11"/>
  <c r="U75" i="11"/>
  <c r="B76" i="11"/>
  <c r="C76" i="11"/>
  <c r="U76" i="11"/>
  <c r="C77" i="11"/>
  <c r="U77" i="11"/>
  <c r="H78" i="11"/>
  <c r="K78" i="11"/>
  <c r="P78" i="11"/>
  <c r="Q78" i="11"/>
  <c r="U78" i="11"/>
  <c r="B79" i="11"/>
  <c r="C79" i="11"/>
  <c r="U79" i="11"/>
  <c r="C80" i="11"/>
  <c r="U80" i="11"/>
  <c r="H81" i="11"/>
  <c r="K81" i="11"/>
  <c r="P81" i="11"/>
  <c r="Q81" i="11"/>
  <c r="U81" i="11"/>
  <c r="B82" i="11"/>
  <c r="C82" i="11"/>
  <c r="C83" i="11"/>
  <c r="Z83" i="11"/>
  <c r="AC83" i="11"/>
  <c r="AF83" i="11"/>
  <c r="AL83" i="11"/>
  <c r="AM83" i="11"/>
  <c r="U84" i="11"/>
  <c r="U85" i="11"/>
  <c r="C86" i="11"/>
  <c r="U86" i="11"/>
  <c r="C87" i="11"/>
  <c r="U87" i="11"/>
  <c r="C88" i="11"/>
  <c r="U88" i="11"/>
  <c r="C89" i="11"/>
  <c r="C90" i="11"/>
  <c r="C91" i="11"/>
  <c r="Z91" i="11"/>
  <c r="AC91" i="11"/>
  <c r="AF91" i="11"/>
  <c r="AL91" i="11"/>
  <c r="AM91" i="11"/>
  <c r="C92" i="11"/>
  <c r="U92" i="11"/>
  <c r="H93" i="11"/>
  <c r="H85" i="11"/>
  <c r="K93" i="11"/>
  <c r="BE19" i="11" s="1"/>
  <c r="P93" i="11"/>
  <c r="P85" i="11" s="1"/>
  <c r="Q93" i="11"/>
  <c r="Q85" i="11"/>
  <c r="U93" i="11"/>
  <c r="C94" i="11"/>
  <c r="U94" i="11"/>
  <c r="C95" i="11"/>
  <c r="U95" i="11"/>
  <c r="C96" i="11"/>
  <c r="Z96" i="11"/>
  <c r="AC96" i="11"/>
  <c r="AF96" i="11"/>
  <c r="AL96" i="11"/>
  <c r="AM96" i="11"/>
  <c r="C97" i="11"/>
  <c r="U97" i="11"/>
  <c r="U98" i="11"/>
  <c r="H99" i="11"/>
  <c r="K99" i="11"/>
  <c r="P99" i="11"/>
  <c r="Q99" i="11"/>
  <c r="U99" i="11"/>
  <c r="C100" i="11"/>
  <c r="U100" i="11"/>
  <c r="C101" i="11"/>
  <c r="U101" i="11"/>
  <c r="C102" i="11"/>
  <c r="U102" i="11"/>
  <c r="C103" i="11"/>
  <c r="C104" i="11"/>
  <c r="C105" i="11"/>
  <c r="Z105" i="11"/>
  <c r="Z104" i="11" s="1"/>
  <c r="AC105" i="11"/>
  <c r="AC104" i="11" s="1"/>
  <c r="AF105" i="11"/>
  <c r="AF104" i="11" s="1"/>
  <c r="AL105" i="11"/>
  <c r="AL104" i="11" s="1"/>
  <c r="AM105" i="11"/>
  <c r="AM104" i="11" s="1"/>
  <c r="C106" i="11"/>
  <c r="U106" i="11"/>
  <c r="U107" i="11"/>
  <c r="U108" i="11"/>
  <c r="C109" i="11"/>
  <c r="C110" i="11"/>
  <c r="C111" i="11"/>
  <c r="C112" i="11"/>
  <c r="C113" i="11"/>
  <c r="C114" i="11"/>
  <c r="Z114" i="11"/>
  <c r="AC114" i="11"/>
  <c r="AF114" i="11"/>
  <c r="AL114" i="11"/>
  <c r="AM114" i="11"/>
  <c r="C115" i="11"/>
  <c r="U115" i="11"/>
  <c r="C116" i="11"/>
  <c r="U116" i="11"/>
  <c r="H117" i="11"/>
  <c r="H108" i="11"/>
  <c r="K117" i="11"/>
  <c r="K108" i="11"/>
  <c r="P117" i="11"/>
  <c r="P108" i="11"/>
  <c r="Q117" i="11"/>
  <c r="Q108" i="11"/>
  <c r="U117" i="11"/>
  <c r="C118" i="11"/>
  <c r="U118" i="11"/>
  <c r="C119" i="11"/>
  <c r="U119" i="11"/>
  <c r="U120" i="11"/>
  <c r="U121" i="11"/>
  <c r="Z123" i="11"/>
  <c r="AC123" i="11"/>
  <c r="AF123" i="11"/>
  <c r="AL123" i="11"/>
  <c r="AM123" i="11"/>
  <c r="U124" i="11"/>
  <c r="U125" i="11"/>
  <c r="U126" i="11"/>
  <c r="U127" i="11"/>
  <c r="U128" i="11"/>
  <c r="U129" i="11"/>
  <c r="U130" i="11"/>
  <c r="U131" i="11"/>
  <c r="U132" i="11"/>
  <c r="U133" i="11"/>
  <c r="U134" i="11"/>
  <c r="U135" i="11"/>
  <c r="U136" i="11"/>
  <c r="U137" i="11"/>
  <c r="U138" i="11"/>
  <c r="U139" i="11"/>
  <c r="Z141" i="11"/>
  <c r="AC141" i="11"/>
  <c r="AF141" i="11"/>
  <c r="BQ20" i="11" s="1"/>
  <c r="L44" i="20" s="1"/>
  <c r="AL141" i="11"/>
  <c r="AM141" i="11"/>
  <c r="U142" i="11"/>
  <c r="U143" i="11"/>
  <c r="U148" i="11"/>
  <c r="Z149" i="11"/>
  <c r="Z147" i="11"/>
  <c r="AC149" i="11"/>
  <c r="AC147" i="11" s="1"/>
  <c r="AF149" i="11"/>
  <c r="AF147" i="11"/>
  <c r="AL149" i="11"/>
  <c r="AL147" i="11"/>
  <c r="AM149" i="11"/>
  <c r="AM147" i="11"/>
  <c r="U150" i="11"/>
  <c r="U151" i="11"/>
  <c r="U152" i="11"/>
  <c r="U153" i="11"/>
  <c r="U156" i="11"/>
  <c r="Z157" i="11"/>
  <c r="Z155" i="11" s="1"/>
  <c r="AC157" i="11"/>
  <c r="AC155" i="11" s="1"/>
  <c r="AF157" i="11"/>
  <c r="AF155" i="11" s="1"/>
  <c r="AL157" i="11"/>
  <c r="AL155" i="11" s="1"/>
  <c r="AM157" i="11"/>
  <c r="AM155" i="11" s="1"/>
  <c r="U158" i="11"/>
  <c r="U159" i="11"/>
  <c r="U160" i="11"/>
  <c r="U161" i="11"/>
  <c r="U162" i="11"/>
  <c r="U163" i="11"/>
  <c r="U164" i="11"/>
  <c r="U165" i="11"/>
  <c r="U166" i="11"/>
  <c r="U167" i="11"/>
  <c r="U168" i="11"/>
  <c r="Z172" i="11"/>
  <c r="AC172" i="11"/>
  <c r="AF172" i="11"/>
  <c r="AL172" i="11"/>
  <c r="AM172" i="11"/>
  <c r="U173" i="11"/>
  <c r="U174" i="11"/>
  <c r="Z176" i="11"/>
  <c r="AC176" i="11"/>
  <c r="AF176" i="11"/>
  <c r="AL176" i="11"/>
  <c r="AM176" i="11"/>
  <c r="U177" i="11"/>
  <c r="U178" i="11"/>
  <c r="U179" i="11"/>
  <c r="U180" i="11"/>
  <c r="U181" i="11"/>
  <c r="U182" i="11"/>
  <c r="U183" i="11"/>
  <c r="U186" i="11"/>
  <c r="Z187" i="11"/>
  <c r="Z185" i="11"/>
  <c r="AC187" i="11"/>
  <c r="AC185" i="11" s="1"/>
  <c r="AF187" i="11"/>
  <c r="AF185" i="11"/>
  <c r="AL187" i="11"/>
  <c r="AL185" i="11" s="1"/>
  <c r="AM187" i="11"/>
  <c r="AM185" i="11" s="1"/>
  <c r="U188" i="11"/>
  <c r="U189" i="11"/>
  <c r="U190" i="11"/>
  <c r="U191" i="11"/>
  <c r="Z195" i="11"/>
  <c r="AC195" i="11"/>
  <c r="AF195" i="11"/>
  <c r="AL195" i="11"/>
  <c r="AM195" i="11"/>
  <c r="U196" i="11"/>
  <c r="U197" i="11"/>
  <c r="U198" i="11"/>
  <c r="U199" i="11"/>
  <c r="U200" i="11"/>
  <c r="U201" i="11"/>
  <c r="U202" i="11"/>
  <c r="Z203" i="11"/>
  <c r="AC203" i="11"/>
  <c r="AF203" i="11"/>
  <c r="AL203" i="11"/>
  <c r="AM203" i="11"/>
  <c r="U204" i="11"/>
  <c r="U203" i="11" s="1"/>
  <c r="U205" i="11"/>
  <c r="Z211" i="11"/>
  <c r="Z210" i="11" s="1"/>
  <c r="Z209" i="11" s="1"/>
  <c r="Z207" i="11" s="1"/>
  <c r="AC211" i="11"/>
  <c r="AC210" i="11" s="1"/>
  <c r="AC209" i="11" s="1"/>
  <c r="AC207" i="11" s="1"/>
  <c r="AF211" i="11"/>
  <c r="AF210" i="11" s="1"/>
  <c r="AF209" i="11" s="1"/>
  <c r="BQ27" i="11" s="1"/>
  <c r="L51" i="20" s="1"/>
  <c r="AL211" i="11"/>
  <c r="AL210" i="11" s="1"/>
  <c r="AL209" i="11" s="1"/>
  <c r="AL207" i="11" s="1"/>
  <c r="AM211" i="11"/>
  <c r="AM210" i="11" s="1"/>
  <c r="AM209" i="11" s="1"/>
  <c r="AM207" i="11" s="1"/>
  <c r="U212" i="11"/>
  <c r="U213" i="11"/>
  <c r="U214" i="11"/>
  <c r="U215" i="11"/>
  <c r="U216" i="11"/>
  <c r="U217" i="11"/>
  <c r="U218" i="11"/>
  <c r="Z222" i="11"/>
  <c r="AC222" i="11"/>
  <c r="AF222" i="11"/>
  <c r="AL222" i="11"/>
  <c r="AM222" i="11"/>
  <c r="U223" i="11"/>
  <c r="U224" i="11"/>
  <c r="U225" i="11"/>
  <c r="Z227" i="11"/>
  <c r="AC227" i="11"/>
  <c r="AF227" i="11"/>
  <c r="AL227" i="11"/>
  <c r="AM227" i="11"/>
  <c r="U228" i="11"/>
  <c r="U229" i="11"/>
  <c r="U230" i="11"/>
  <c r="Z235" i="11"/>
  <c r="AC235" i="11"/>
  <c r="AF235" i="11"/>
  <c r="AL235" i="11"/>
  <c r="AM235" i="11"/>
  <c r="U236" i="11"/>
  <c r="U237" i="11"/>
  <c r="U238" i="11"/>
  <c r="U239" i="11"/>
  <c r="U240" i="11"/>
  <c r="U241" i="11"/>
  <c r="Z243" i="11"/>
  <c r="AC243" i="11"/>
  <c r="AF243" i="11"/>
  <c r="AL243" i="11"/>
  <c r="AM243" i="11"/>
  <c r="U244" i="11"/>
  <c r="U245" i="11"/>
  <c r="U246" i="11"/>
  <c r="U247" i="11"/>
  <c r="U248" i="11"/>
  <c r="U249" i="11"/>
  <c r="U250" i="11"/>
  <c r="U251" i="11"/>
  <c r="U252" i="11"/>
  <c r="U253" i="11"/>
  <c r="U254" i="11"/>
  <c r="U255" i="11"/>
  <c r="U256" i="11"/>
  <c r="AL259" i="11"/>
  <c r="F2" i="10"/>
  <c r="D2" i="10" s="1"/>
  <c r="Y2" i="10"/>
  <c r="V2" i="10" s="1"/>
  <c r="BE2" i="10"/>
  <c r="BK2" i="10" s="1"/>
  <c r="BQ2" i="10" s="1"/>
  <c r="F3" i="10"/>
  <c r="D3" i="10" s="1"/>
  <c r="N3" i="10"/>
  <c r="Y3" i="10"/>
  <c r="V3" i="10" s="1"/>
  <c r="AH3" i="10"/>
  <c r="BB3" i="10"/>
  <c r="BG3" i="10"/>
  <c r="BM3" i="10"/>
  <c r="AR6" i="10"/>
  <c r="AT6" i="10" s="1"/>
  <c r="H10" i="10"/>
  <c r="K10" i="10"/>
  <c r="BE7" i="10"/>
  <c r="P10" i="10"/>
  <c r="Q10" i="10"/>
  <c r="BQ10" i="10"/>
  <c r="K34" i="20"/>
  <c r="AT11" i="10"/>
  <c r="BE11" i="10"/>
  <c r="BQ11" i="10"/>
  <c r="C12" i="10"/>
  <c r="BE12" i="10"/>
  <c r="C13" i="10"/>
  <c r="BE13" i="10"/>
  <c r="C14" i="10"/>
  <c r="BE14" i="10"/>
  <c r="K14" i="20" s="1"/>
  <c r="C15" i="10"/>
  <c r="BE15" i="10"/>
  <c r="K15" i="20" s="1"/>
  <c r="BE16" i="10"/>
  <c r="K16" i="20" s="1"/>
  <c r="U17" i="10"/>
  <c r="BE17" i="10"/>
  <c r="U18" i="10"/>
  <c r="BE18" i="10"/>
  <c r="BQ18" i="10"/>
  <c r="K42" i="20" s="1"/>
  <c r="U19" i="10"/>
  <c r="BQ19" i="10"/>
  <c r="K43" i="20"/>
  <c r="Z20" i="10"/>
  <c r="Z16" i="10" s="1"/>
  <c r="AC20" i="10"/>
  <c r="AC16" i="10"/>
  <c r="AF20" i="10"/>
  <c r="AF16" i="10" s="1"/>
  <c r="AL20" i="10"/>
  <c r="AL16" i="10"/>
  <c r="AM20" i="10"/>
  <c r="AM16" i="10" s="1"/>
  <c r="BE20" i="10"/>
  <c r="K23" i="20" s="1"/>
  <c r="U21" i="10"/>
  <c r="H22" i="10"/>
  <c r="K22" i="10"/>
  <c r="P22" i="10"/>
  <c r="Q22" i="10"/>
  <c r="U22" i="10"/>
  <c r="B23" i="10"/>
  <c r="C23" i="10"/>
  <c r="U23" i="10"/>
  <c r="BQ23" i="10"/>
  <c r="K47" i="20" s="1"/>
  <c r="C24" i="10"/>
  <c r="U24" i="10"/>
  <c r="H25" i="10"/>
  <c r="K25" i="10"/>
  <c r="P25" i="10"/>
  <c r="Q25" i="10"/>
  <c r="U25" i="10"/>
  <c r="B26" i="10"/>
  <c r="C26" i="10"/>
  <c r="U26" i="10"/>
  <c r="AT26" i="10"/>
  <c r="BQ26" i="10"/>
  <c r="C27" i="10"/>
  <c r="U27" i="10"/>
  <c r="U28" i="10"/>
  <c r="H29" i="10"/>
  <c r="K29" i="10"/>
  <c r="P29" i="10"/>
  <c r="Q29" i="10"/>
  <c r="U29" i="10"/>
  <c r="B30" i="10"/>
  <c r="C30" i="10"/>
  <c r="U30" i="10"/>
  <c r="C31" i="10"/>
  <c r="U31" i="10"/>
  <c r="BQ31" i="10"/>
  <c r="H32" i="10"/>
  <c r="K32" i="10"/>
  <c r="P32" i="10"/>
  <c r="Q32" i="10"/>
  <c r="U32" i="10"/>
  <c r="B33" i="10"/>
  <c r="C33" i="10"/>
  <c r="U33" i="10"/>
  <c r="C34" i="10"/>
  <c r="H35" i="10"/>
  <c r="K35" i="10"/>
  <c r="P35" i="10"/>
  <c r="Q35" i="10"/>
  <c r="Z35" i="10"/>
  <c r="AC35" i="10"/>
  <c r="AF35" i="10"/>
  <c r="AL35" i="10"/>
  <c r="AM35" i="10"/>
  <c r="B36" i="10"/>
  <c r="C36" i="10"/>
  <c r="U36" i="10"/>
  <c r="C37" i="10"/>
  <c r="U37" i="10"/>
  <c r="U38" i="10"/>
  <c r="U39" i="10"/>
  <c r="U40" i="10"/>
  <c r="U41" i="10"/>
  <c r="H42" i="10"/>
  <c r="K42" i="10"/>
  <c r="P42" i="10"/>
  <c r="Q42" i="10"/>
  <c r="B43" i="10"/>
  <c r="C43" i="10"/>
  <c r="C44" i="10"/>
  <c r="Z44" i="10"/>
  <c r="AC44" i="10"/>
  <c r="AF44" i="10"/>
  <c r="AL44" i="10"/>
  <c r="AM44" i="10"/>
  <c r="H45" i="10"/>
  <c r="K45" i="10"/>
  <c r="P45" i="10"/>
  <c r="Q45" i="10"/>
  <c r="U45" i="10"/>
  <c r="B46" i="10"/>
  <c r="C46" i="10"/>
  <c r="U46" i="10"/>
  <c r="C47" i="10"/>
  <c r="U47" i="10"/>
  <c r="H48" i="10"/>
  <c r="K48" i="10"/>
  <c r="P48" i="10"/>
  <c r="Q48" i="10"/>
  <c r="U48" i="10"/>
  <c r="B49" i="10"/>
  <c r="C49" i="10"/>
  <c r="Z49" i="10"/>
  <c r="AC49" i="10"/>
  <c r="AF49" i="10"/>
  <c r="AL49" i="10"/>
  <c r="AL43" i="10" s="1"/>
  <c r="AM49" i="10"/>
  <c r="AM43" i="10" s="1"/>
  <c r="C50" i="10"/>
  <c r="U50" i="10"/>
  <c r="H51" i="10"/>
  <c r="K51" i="10"/>
  <c r="P51" i="10"/>
  <c r="Q51" i="10"/>
  <c r="U51" i="10"/>
  <c r="B52" i="10"/>
  <c r="C52" i="10"/>
  <c r="U52" i="10"/>
  <c r="C53" i="10"/>
  <c r="U53" i="10"/>
  <c r="H54" i="10"/>
  <c r="K54" i="10"/>
  <c r="P54" i="10"/>
  <c r="Q54" i="10"/>
  <c r="U54" i="10"/>
  <c r="B55" i="10"/>
  <c r="C55" i="10"/>
  <c r="U55" i="10"/>
  <c r="C56" i="10"/>
  <c r="H57" i="10"/>
  <c r="K57" i="10"/>
  <c r="P57" i="10"/>
  <c r="Q57" i="10"/>
  <c r="B58" i="10"/>
  <c r="C58" i="10"/>
  <c r="Z58" i="10"/>
  <c r="Z57" i="10" s="1"/>
  <c r="AC58" i="10"/>
  <c r="AC57" i="10" s="1"/>
  <c r="AF58" i="10"/>
  <c r="AF57" i="10" s="1"/>
  <c r="AL58" i="10"/>
  <c r="AL57" i="10" s="1"/>
  <c r="AM58" i="10"/>
  <c r="AM57" i="10" s="1"/>
  <c r="C59" i="10"/>
  <c r="U59" i="10"/>
  <c r="H60" i="10"/>
  <c r="K60" i="10"/>
  <c r="P60" i="10"/>
  <c r="Q60" i="10"/>
  <c r="U60" i="10"/>
  <c r="B61" i="10"/>
  <c r="C61" i="10"/>
  <c r="U61" i="10"/>
  <c r="C62" i="10"/>
  <c r="H63" i="10"/>
  <c r="K63" i="10"/>
  <c r="P63" i="10"/>
  <c r="Q63" i="10"/>
  <c r="B64" i="10"/>
  <c r="C64" i="10"/>
  <c r="C65" i="10"/>
  <c r="H66" i="10"/>
  <c r="K66" i="10"/>
  <c r="P66" i="10"/>
  <c r="Q66" i="10"/>
  <c r="U66" i="10"/>
  <c r="B67" i="10"/>
  <c r="C67" i="10"/>
  <c r="U67" i="10"/>
  <c r="C68" i="10"/>
  <c r="U68" i="10"/>
  <c r="H69" i="10"/>
  <c r="K69" i="10"/>
  <c r="P69" i="10"/>
  <c r="Q69" i="10"/>
  <c r="Z69" i="10"/>
  <c r="Z65" i="10" s="1"/>
  <c r="AC69" i="10"/>
  <c r="AC65" i="10" s="1"/>
  <c r="AF69" i="10"/>
  <c r="AF65" i="10" s="1"/>
  <c r="AL69" i="10"/>
  <c r="AL65" i="10" s="1"/>
  <c r="AM69" i="10"/>
  <c r="AM65" i="10" s="1"/>
  <c r="B70" i="10"/>
  <c r="C70" i="10"/>
  <c r="U70" i="10"/>
  <c r="C71" i="10"/>
  <c r="U71" i="10"/>
  <c r="H72" i="10"/>
  <c r="K72" i="10"/>
  <c r="P72" i="10"/>
  <c r="Q72" i="10"/>
  <c r="U72" i="10"/>
  <c r="B73" i="10"/>
  <c r="C73" i="10"/>
  <c r="U73" i="10"/>
  <c r="C74" i="10"/>
  <c r="U74" i="10"/>
  <c r="H75" i="10"/>
  <c r="K75" i="10"/>
  <c r="P75" i="10"/>
  <c r="Q75" i="10"/>
  <c r="U75" i="10"/>
  <c r="B76" i="10"/>
  <c r="C76" i="10"/>
  <c r="U76" i="10"/>
  <c r="C77" i="10"/>
  <c r="U77" i="10"/>
  <c r="H78" i="10"/>
  <c r="K78" i="10"/>
  <c r="P78" i="10"/>
  <c r="Q78" i="10"/>
  <c r="U78" i="10"/>
  <c r="B79" i="10"/>
  <c r="C79" i="10"/>
  <c r="U79" i="10"/>
  <c r="C80" i="10"/>
  <c r="U80" i="10"/>
  <c r="H81" i="10"/>
  <c r="K81" i="10"/>
  <c r="P81" i="10"/>
  <c r="Q81" i="10"/>
  <c r="U81" i="10"/>
  <c r="B82" i="10"/>
  <c r="C82" i="10"/>
  <c r="C83" i="10"/>
  <c r="Z83" i="10"/>
  <c r="AC83" i="10"/>
  <c r="AF83" i="10"/>
  <c r="AL83" i="10"/>
  <c r="AM83" i="10"/>
  <c r="U84" i="10"/>
  <c r="U83" i="10" s="1"/>
  <c r="U85" i="10"/>
  <c r="C86" i="10"/>
  <c r="U86" i="10"/>
  <c r="C87" i="10"/>
  <c r="U87" i="10"/>
  <c r="C88" i="10"/>
  <c r="U88" i="10"/>
  <c r="C89" i="10"/>
  <c r="C90" i="10"/>
  <c r="C91" i="10"/>
  <c r="Z91" i="10"/>
  <c r="AC91" i="10"/>
  <c r="AF91" i="10"/>
  <c r="AL91" i="10"/>
  <c r="AM91" i="10"/>
  <c r="C92" i="10"/>
  <c r="U92" i="10"/>
  <c r="H93" i="10"/>
  <c r="H85" i="10" s="1"/>
  <c r="K93" i="10"/>
  <c r="BE19" i="10" s="1"/>
  <c r="P93" i="10"/>
  <c r="P85" i="10" s="1"/>
  <c r="Q93" i="10"/>
  <c r="Q85" i="10" s="1"/>
  <c r="U93" i="10"/>
  <c r="C94" i="10"/>
  <c r="U94" i="10"/>
  <c r="C95" i="10"/>
  <c r="U95" i="10"/>
  <c r="C96" i="10"/>
  <c r="Z96" i="10"/>
  <c r="AC96" i="10"/>
  <c r="AF96" i="10"/>
  <c r="AL96" i="10"/>
  <c r="AM96" i="10"/>
  <c r="C97" i="10"/>
  <c r="U97" i="10"/>
  <c r="U98" i="10"/>
  <c r="H99" i="10"/>
  <c r="K99" i="10"/>
  <c r="P99" i="10"/>
  <c r="Q99" i="10"/>
  <c r="U99" i="10"/>
  <c r="C100" i="10"/>
  <c r="U100" i="10"/>
  <c r="C101" i="10"/>
  <c r="U101" i="10"/>
  <c r="C102" i="10"/>
  <c r="U102" i="10"/>
  <c r="C103" i="10"/>
  <c r="C104" i="10"/>
  <c r="C105" i="10"/>
  <c r="Z105" i="10"/>
  <c r="Z104" i="10" s="1"/>
  <c r="AC105" i="10"/>
  <c r="AC104" i="10" s="1"/>
  <c r="AF105" i="10"/>
  <c r="AF104" i="10" s="1"/>
  <c r="AL105" i="10"/>
  <c r="AL104" i="10" s="1"/>
  <c r="AM105" i="10"/>
  <c r="AM104" i="10" s="1"/>
  <c r="C106" i="10"/>
  <c r="U106" i="10"/>
  <c r="U107" i="10"/>
  <c r="U108" i="10"/>
  <c r="C109" i="10"/>
  <c r="C110" i="10"/>
  <c r="C111" i="10"/>
  <c r="C112" i="10"/>
  <c r="C113" i="10"/>
  <c r="C114" i="10"/>
  <c r="Z114" i="10"/>
  <c r="AC114" i="10"/>
  <c r="AF114" i="10"/>
  <c r="AL114" i="10"/>
  <c r="AM114" i="10"/>
  <c r="C115" i="10"/>
  <c r="U115" i="10"/>
  <c r="C116" i="10"/>
  <c r="U116" i="10"/>
  <c r="H117" i="10"/>
  <c r="H108" i="10"/>
  <c r="K117" i="10"/>
  <c r="K108" i="10"/>
  <c r="P117" i="10"/>
  <c r="P108" i="10"/>
  <c r="Q117" i="10"/>
  <c r="Q108" i="10"/>
  <c r="U117" i="10"/>
  <c r="C118" i="10"/>
  <c r="U118" i="10"/>
  <c r="C119" i="10"/>
  <c r="U119" i="10"/>
  <c r="U120" i="10"/>
  <c r="U121" i="10"/>
  <c r="Z123" i="10"/>
  <c r="AC123" i="10"/>
  <c r="AF123" i="10"/>
  <c r="AL123" i="10"/>
  <c r="AM123" i="10"/>
  <c r="U124" i="10"/>
  <c r="U125" i="10"/>
  <c r="U126" i="10"/>
  <c r="U127" i="10"/>
  <c r="U128" i="10"/>
  <c r="U129" i="10"/>
  <c r="U130" i="10"/>
  <c r="U131" i="10"/>
  <c r="U132" i="10"/>
  <c r="U133" i="10"/>
  <c r="U134" i="10"/>
  <c r="U135" i="10"/>
  <c r="U136" i="10"/>
  <c r="U137" i="10"/>
  <c r="U138" i="10"/>
  <c r="U139" i="10"/>
  <c r="Z141" i="10"/>
  <c r="AC141" i="10"/>
  <c r="AF141" i="10"/>
  <c r="BQ20" i="10"/>
  <c r="K44" i="20" s="1"/>
  <c r="AL141" i="10"/>
  <c r="AL112" i="10" s="1"/>
  <c r="AM141" i="10"/>
  <c r="U142" i="10"/>
  <c r="U143" i="10"/>
  <c r="U148" i="10"/>
  <c r="Z149" i="10"/>
  <c r="Z147" i="10"/>
  <c r="AC149" i="10"/>
  <c r="AC147" i="10"/>
  <c r="AF149" i="10"/>
  <c r="AF147" i="10" s="1"/>
  <c r="AL149" i="10"/>
  <c r="AL147" i="10" s="1"/>
  <c r="AM149" i="10"/>
  <c r="AM147" i="10" s="1"/>
  <c r="U150" i="10"/>
  <c r="U151" i="10"/>
  <c r="U152" i="10"/>
  <c r="U153" i="10"/>
  <c r="U156" i="10"/>
  <c r="Z157" i="10"/>
  <c r="Z155" i="10"/>
  <c r="AC157" i="10"/>
  <c r="AC155" i="10" s="1"/>
  <c r="AF157" i="10"/>
  <c r="AF155" i="10"/>
  <c r="AL157" i="10"/>
  <c r="AL155" i="10"/>
  <c r="AM157" i="10"/>
  <c r="AM155" i="10"/>
  <c r="AM145" i="10" s="1"/>
  <c r="U158" i="10"/>
  <c r="U159" i="10"/>
  <c r="U160" i="10"/>
  <c r="U161" i="10"/>
  <c r="U162" i="10"/>
  <c r="U163" i="10"/>
  <c r="U164" i="10"/>
  <c r="U165" i="10"/>
  <c r="U166" i="10"/>
  <c r="U167" i="10"/>
  <c r="U168" i="10"/>
  <c r="Z172" i="10"/>
  <c r="AC172" i="10"/>
  <c r="AF172" i="10"/>
  <c r="AL172" i="10"/>
  <c r="AM172" i="10"/>
  <c r="U173" i="10"/>
  <c r="U174" i="10"/>
  <c r="Z176" i="10"/>
  <c r="AC176" i="10"/>
  <c r="AF176" i="10"/>
  <c r="AL176" i="10"/>
  <c r="AM176" i="10"/>
  <c r="U177" i="10"/>
  <c r="U178" i="10"/>
  <c r="U179" i="10"/>
  <c r="U180" i="10"/>
  <c r="U181" i="10"/>
  <c r="U182" i="10"/>
  <c r="U183" i="10"/>
  <c r="U186" i="10"/>
  <c r="Z187" i="10"/>
  <c r="Z185" i="10" s="1"/>
  <c r="AC187" i="10"/>
  <c r="AC185" i="10" s="1"/>
  <c r="AF187" i="10"/>
  <c r="AF185" i="10" s="1"/>
  <c r="AL187" i="10"/>
  <c r="AL185" i="10" s="1"/>
  <c r="AM187" i="10"/>
  <c r="AM185" i="10" s="1"/>
  <c r="U188" i="10"/>
  <c r="U189" i="10"/>
  <c r="U190" i="10"/>
  <c r="U191" i="10"/>
  <c r="Z195" i="10"/>
  <c r="AC195" i="10"/>
  <c r="AF195" i="10"/>
  <c r="AL195" i="10"/>
  <c r="AM195" i="10"/>
  <c r="U196" i="10"/>
  <c r="U197" i="10"/>
  <c r="U198" i="10"/>
  <c r="U199" i="10"/>
  <c r="U200" i="10"/>
  <c r="U201" i="10"/>
  <c r="U202" i="10"/>
  <c r="Z203" i="10"/>
  <c r="AC203" i="10"/>
  <c r="AF203" i="10"/>
  <c r="AL203" i="10"/>
  <c r="AM203" i="10"/>
  <c r="U204" i="10"/>
  <c r="U203" i="10" s="1"/>
  <c r="U205" i="10"/>
  <c r="T209" i="10"/>
  <c r="T209" i="11" s="1"/>
  <c r="T209" i="12" s="1"/>
  <c r="Z211" i="10"/>
  <c r="Z210" i="10" s="1"/>
  <c r="Z209" i="10" s="1"/>
  <c r="Z207" i="10" s="1"/>
  <c r="AC211" i="10"/>
  <c r="AC210" i="10"/>
  <c r="AC209" i="10" s="1"/>
  <c r="AC207" i="10" s="1"/>
  <c r="AF211" i="10"/>
  <c r="AF210" i="10" s="1"/>
  <c r="AF209" i="10" s="1"/>
  <c r="BQ27" i="10" s="1"/>
  <c r="K51" i="20" s="1"/>
  <c r="AL211" i="10"/>
  <c r="AL210" i="10" s="1"/>
  <c r="AL209" i="10" s="1"/>
  <c r="AL207" i="10" s="1"/>
  <c r="AM211" i="10"/>
  <c r="AM210" i="10" s="1"/>
  <c r="AM209" i="10" s="1"/>
  <c r="AM207" i="10" s="1"/>
  <c r="U212" i="10"/>
  <c r="U213" i="10"/>
  <c r="U214" i="10"/>
  <c r="U215" i="10"/>
  <c r="U216" i="10"/>
  <c r="U217" i="10"/>
  <c r="U218" i="10"/>
  <c r="Z222" i="10"/>
  <c r="AC222" i="10"/>
  <c r="AF222" i="10"/>
  <c r="AL222" i="10"/>
  <c r="AM222" i="10"/>
  <c r="U223" i="10"/>
  <c r="U224" i="10"/>
  <c r="U225" i="10"/>
  <c r="Z227" i="10"/>
  <c r="AC227" i="10"/>
  <c r="AF227" i="10"/>
  <c r="AL227" i="10"/>
  <c r="AM227" i="10"/>
  <c r="U228" i="10"/>
  <c r="U229" i="10"/>
  <c r="U230" i="10"/>
  <c r="Z235" i="10"/>
  <c r="AC235" i="10"/>
  <c r="AF235" i="10"/>
  <c r="AL235" i="10"/>
  <c r="AM235" i="10"/>
  <c r="AM234" i="10" s="1"/>
  <c r="AM232" i="10" s="1"/>
  <c r="U236" i="10"/>
  <c r="U237" i="10"/>
  <c r="U238" i="10"/>
  <c r="U239" i="10"/>
  <c r="U240" i="10"/>
  <c r="U241" i="10"/>
  <c r="Z243" i="10"/>
  <c r="AC243" i="10"/>
  <c r="AF243" i="10"/>
  <c r="AL243" i="10"/>
  <c r="AM243" i="10"/>
  <c r="U244" i="10"/>
  <c r="U245" i="10"/>
  <c r="U246" i="10"/>
  <c r="U247" i="10"/>
  <c r="U248" i="10"/>
  <c r="U249" i="10"/>
  <c r="U250" i="10"/>
  <c r="U251" i="10"/>
  <c r="U252" i="10"/>
  <c r="U253" i="10"/>
  <c r="U254" i="10"/>
  <c r="U255" i="10"/>
  <c r="U256" i="10"/>
  <c r="AL259" i="10"/>
  <c r="F2" i="9"/>
  <c r="D2" i="9" s="1"/>
  <c r="Y2" i="9"/>
  <c r="V2" i="9"/>
  <c r="BE2" i="9"/>
  <c r="BK2" i="9" s="1"/>
  <c r="BQ2" i="9" s="1"/>
  <c r="F3" i="9"/>
  <c r="D3" i="9" s="1"/>
  <c r="N3" i="9"/>
  <c r="Y3" i="9"/>
  <c r="V3" i="9" s="1"/>
  <c r="AH3" i="9"/>
  <c r="BB3" i="9"/>
  <c r="BG3" i="9"/>
  <c r="BM3" i="9"/>
  <c r="AR6" i="9"/>
  <c r="H10" i="9"/>
  <c r="K10" i="9"/>
  <c r="P10" i="9"/>
  <c r="Q10" i="9"/>
  <c r="BQ10" i="9"/>
  <c r="J34" i="20" s="1"/>
  <c r="AT11" i="9"/>
  <c r="BE11" i="9"/>
  <c r="BQ11" i="9"/>
  <c r="J35" i="20" s="1"/>
  <c r="C12" i="9"/>
  <c r="BE12" i="9"/>
  <c r="J12" i="20" s="1"/>
  <c r="C13" i="9"/>
  <c r="BE13" i="9"/>
  <c r="J13" i="20" s="1"/>
  <c r="C14" i="9"/>
  <c r="BE14" i="9"/>
  <c r="J14" i="20" s="1"/>
  <c r="C15" i="9"/>
  <c r="BE15" i="9"/>
  <c r="J15" i="20" s="1"/>
  <c r="BE16" i="9"/>
  <c r="U17" i="9"/>
  <c r="BE17" i="9"/>
  <c r="J17" i="20" s="1"/>
  <c r="U18" i="9"/>
  <c r="BE18" i="9"/>
  <c r="BQ18" i="9"/>
  <c r="J42" i="20" s="1"/>
  <c r="U19" i="9"/>
  <c r="BQ19" i="9"/>
  <c r="J43" i="20" s="1"/>
  <c r="Z20" i="9"/>
  <c r="Z16" i="9"/>
  <c r="AC20" i="9"/>
  <c r="AC16" i="9" s="1"/>
  <c r="AF20" i="9"/>
  <c r="AF16" i="9"/>
  <c r="AL20" i="9"/>
  <c r="AL16" i="9" s="1"/>
  <c r="AM20" i="9"/>
  <c r="AM16" i="9" s="1"/>
  <c r="BE20" i="9"/>
  <c r="J23" i="20" s="1"/>
  <c r="U21" i="9"/>
  <c r="H22" i="9"/>
  <c r="K22" i="9"/>
  <c r="P22" i="9"/>
  <c r="Q22" i="9"/>
  <c r="U22" i="9"/>
  <c r="B23" i="9"/>
  <c r="C23" i="9"/>
  <c r="U23" i="9"/>
  <c r="BQ23" i="9"/>
  <c r="C24" i="9"/>
  <c r="U24" i="9"/>
  <c r="H25" i="9"/>
  <c r="K25" i="9"/>
  <c r="P25" i="9"/>
  <c r="Q25" i="9"/>
  <c r="U25" i="9"/>
  <c r="B26" i="9"/>
  <c r="C26" i="9"/>
  <c r="U26" i="9"/>
  <c r="AT26" i="9"/>
  <c r="BQ26" i="9"/>
  <c r="J50" i="20" s="1"/>
  <c r="C27" i="9"/>
  <c r="U27" i="9"/>
  <c r="U28" i="9"/>
  <c r="H29" i="9"/>
  <c r="K29" i="9"/>
  <c r="P29" i="9"/>
  <c r="Q29" i="9"/>
  <c r="U29" i="9"/>
  <c r="B30" i="9"/>
  <c r="C30" i="9"/>
  <c r="U30" i="9"/>
  <c r="C31" i="9"/>
  <c r="U31" i="9"/>
  <c r="BQ31" i="9"/>
  <c r="J55" i="20" s="1"/>
  <c r="H32" i="9"/>
  <c r="K32" i="9"/>
  <c r="P32" i="9"/>
  <c r="Q32" i="9"/>
  <c r="U32" i="9"/>
  <c r="B33" i="9"/>
  <c r="C33" i="9"/>
  <c r="U33" i="9"/>
  <c r="C34" i="9"/>
  <c r="H35" i="9"/>
  <c r="K35" i="9"/>
  <c r="P35" i="9"/>
  <c r="Q35" i="9"/>
  <c r="Z35" i="9"/>
  <c r="AC35" i="9"/>
  <c r="AF35" i="9"/>
  <c r="AL35" i="9"/>
  <c r="AM35" i="9"/>
  <c r="B36" i="9"/>
  <c r="C36" i="9"/>
  <c r="U36" i="9"/>
  <c r="C37" i="9"/>
  <c r="U37" i="9"/>
  <c r="U38" i="9"/>
  <c r="U39" i="9"/>
  <c r="U40" i="9"/>
  <c r="U41" i="9"/>
  <c r="H42" i="9"/>
  <c r="K42" i="9"/>
  <c r="P42" i="9"/>
  <c r="Q42" i="9"/>
  <c r="B43" i="9"/>
  <c r="C43" i="9"/>
  <c r="C44" i="9"/>
  <c r="Z44" i="9"/>
  <c r="AC44" i="9"/>
  <c r="AF44" i="9"/>
  <c r="AL44" i="9"/>
  <c r="AM44" i="9"/>
  <c r="H45" i="9"/>
  <c r="K45" i="9"/>
  <c r="P45" i="9"/>
  <c r="Q45" i="9"/>
  <c r="U45" i="9"/>
  <c r="B46" i="9"/>
  <c r="C46" i="9"/>
  <c r="U46" i="9"/>
  <c r="C47" i="9"/>
  <c r="U47" i="9"/>
  <c r="H48" i="9"/>
  <c r="K48" i="9"/>
  <c r="P48" i="9"/>
  <c r="Q48" i="9"/>
  <c r="U48" i="9"/>
  <c r="B49" i="9"/>
  <c r="C49" i="9"/>
  <c r="Z49" i="9"/>
  <c r="AC49" i="9"/>
  <c r="AF49" i="9"/>
  <c r="AL49" i="9"/>
  <c r="AM49" i="9"/>
  <c r="C50" i="9"/>
  <c r="U50" i="9"/>
  <c r="H51" i="9"/>
  <c r="K51" i="9"/>
  <c r="P51" i="9"/>
  <c r="Q51" i="9"/>
  <c r="U51" i="9"/>
  <c r="B52" i="9"/>
  <c r="C52" i="9"/>
  <c r="U52" i="9"/>
  <c r="C53" i="9"/>
  <c r="U53" i="9"/>
  <c r="H54" i="9"/>
  <c r="K54" i="9"/>
  <c r="P54" i="9"/>
  <c r="Q54" i="9"/>
  <c r="U54" i="9"/>
  <c r="B55" i="9"/>
  <c r="C55" i="9"/>
  <c r="U55" i="9"/>
  <c r="C56" i="9"/>
  <c r="H57" i="9"/>
  <c r="K57" i="9"/>
  <c r="P57" i="9"/>
  <c r="Q57" i="9"/>
  <c r="B58" i="9"/>
  <c r="C58" i="9"/>
  <c r="Z58" i="9"/>
  <c r="Z57" i="9" s="1"/>
  <c r="AC58" i="9"/>
  <c r="AC57" i="9" s="1"/>
  <c r="AF58" i="9"/>
  <c r="AF57" i="9" s="1"/>
  <c r="AL58" i="9"/>
  <c r="AL57" i="9" s="1"/>
  <c r="AM58" i="9"/>
  <c r="AM57" i="9" s="1"/>
  <c r="C59" i="9"/>
  <c r="U59" i="9"/>
  <c r="H60" i="9"/>
  <c r="K60" i="9"/>
  <c r="P60" i="9"/>
  <c r="Q60" i="9"/>
  <c r="U60" i="9"/>
  <c r="B61" i="9"/>
  <c r="C61" i="9"/>
  <c r="U61" i="9"/>
  <c r="C62" i="9"/>
  <c r="H63" i="9"/>
  <c r="K63" i="9"/>
  <c r="P63" i="9"/>
  <c r="Q63" i="9"/>
  <c r="B64" i="9"/>
  <c r="C64" i="9"/>
  <c r="C65" i="9"/>
  <c r="H66" i="9"/>
  <c r="K66" i="9"/>
  <c r="P66" i="9"/>
  <c r="Q66" i="9"/>
  <c r="U66" i="9"/>
  <c r="B67" i="9"/>
  <c r="C67" i="9"/>
  <c r="U67" i="9"/>
  <c r="C68" i="9"/>
  <c r="U68" i="9"/>
  <c r="H69" i="9"/>
  <c r="K69" i="9"/>
  <c r="P69" i="9"/>
  <c r="Q69" i="9"/>
  <c r="Z69" i="9"/>
  <c r="Z65" i="9" s="1"/>
  <c r="AC69" i="9"/>
  <c r="AC65" i="9" s="1"/>
  <c r="AF69" i="9"/>
  <c r="AF65" i="9" s="1"/>
  <c r="AL69" i="9"/>
  <c r="AL65" i="9" s="1"/>
  <c r="AM69" i="9"/>
  <c r="AM65" i="9" s="1"/>
  <c r="B70" i="9"/>
  <c r="C70" i="9"/>
  <c r="U70" i="9"/>
  <c r="C71" i="9"/>
  <c r="U71" i="9"/>
  <c r="H72" i="9"/>
  <c r="K72" i="9"/>
  <c r="P72" i="9"/>
  <c r="Q72" i="9"/>
  <c r="U72" i="9"/>
  <c r="B73" i="9"/>
  <c r="C73" i="9"/>
  <c r="U73" i="9"/>
  <c r="C74" i="9"/>
  <c r="U74" i="9"/>
  <c r="H75" i="9"/>
  <c r="K75" i="9"/>
  <c r="P75" i="9"/>
  <c r="Q75" i="9"/>
  <c r="U75" i="9"/>
  <c r="B76" i="9"/>
  <c r="C76" i="9"/>
  <c r="U76" i="9"/>
  <c r="C77" i="9"/>
  <c r="U77" i="9"/>
  <c r="H78" i="9"/>
  <c r="K78" i="9"/>
  <c r="P78" i="9"/>
  <c r="Q78" i="9"/>
  <c r="U78" i="9"/>
  <c r="B79" i="9"/>
  <c r="C79" i="9"/>
  <c r="U79" i="9"/>
  <c r="C80" i="9"/>
  <c r="C78" i="9" s="1"/>
  <c r="U80" i="9"/>
  <c r="H81" i="9"/>
  <c r="K81" i="9"/>
  <c r="P81" i="9"/>
  <c r="Q81" i="9"/>
  <c r="U81" i="9"/>
  <c r="B82" i="9"/>
  <c r="C82" i="9"/>
  <c r="C83" i="9"/>
  <c r="Z83" i="9"/>
  <c r="AC83" i="9"/>
  <c r="AF83" i="9"/>
  <c r="BQ14" i="9" s="1"/>
  <c r="AL83" i="9"/>
  <c r="AM83" i="9"/>
  <c r="U84" i="9"/>
  <c r="U85" i="9"/>
  <c r="C86" i="9"/>
  <c r="U86" i="9"/>
  <c r="C87" i="9"/>
  <c r="U87" i="9"/>
  <c r="C88" i="9"/>
  <c r="U88" i="9"/>
  <c r="C89" i="9"/>
  <c r="C90" i="9"/>
  <c r="C91" i="9"/>
  <c r="Z91" i="9"/>
  <c r="AC91" i="9"/>
  <c r="AF91" i="9"/>
  <c r="AL91" i="9"/>
  <c r="AM91" i="9"/>
  <c r="C92" i="9"/>
  <c r="U92" i="9"/>
  <c r="H93" i="9"/>
  <c r="H85" i="9" s="1"/>
  <c r="K93" i="9"/>
  <c r="P93" i="9"/>
  <c r="P85" i="9" s="1"/>
  <c r="Q93" i="9"/>
  <c r="Q85" i="9" s="1"/>
  <c r="U93" i="9"/>
  <c r="C94" i="9"/>
  <c r="U94" i="9"/>
  <c r="C95" i="9"/>
  <c r="U95" i="9"/>
  <c r="C96" i="9"/>
  <c r="Z96" i="9"/>
  <c r="AC96" i="9"/>
  <c r="AF96" i="9"/>
  <c r="AL96" i="9"/>
  <c r="AL90" i="9" s="1"/>
  <c r="AM96" i="9"/>
  <c r="C97" i="9"/>
  <c r="U97" i="9"/>
  <c r="U98" i="9"/>
  <c r="H99" i="9"/>
  <c r="K99" i="9"/>
  <c r="P99" i="9"/>
  <c r="Q99" i="9"/>
  <c r="U99" i="9"/>
  <c r="C100" i="9"/>
  <c r="U100" i="9"/>
  <c r="C101" i="9"/>
  <c r="U101" i="9"/>
  <c r="C102" i="9"/>
  <c r="U102" i="9"/>
  <c r="C103" i="9"/>
  <c r="C104" i="9"/>
  <c r="C105" i="9"/>
  <c r="Z105" i="9"/>
  <c r="Z104" i="9"/>
  <c r="AC105" i="9"/>
  <c r="AC104" i="9" s="1"/>
  <c r="AF105" i="9"/>
  <c r="AF104" i="9"/>
  <c r="AL105" i="9"/>
  <c r="AL104" i="9" s="1"/>
  <c r="AM105" i="9"/>
  <c r="AM104" i="9" s="1"/>
  <c r="C106" i="9"/>
  <c r="U106" i="9"/>
  <c r="U107" i="9"/>
  <c r="U108" i="9"/>
  <c r="C109" i="9"/>
  <c r="C110" i="9"/>
  <c r="C111" i="9"/>
  <c r="C112" i="9"/>
  <c r="C113" i="9"/>
  <c r="C114" i="9"/>
  <c r="Z114" i="9"/>
  <c r="AC114" i="9"/>
  <c r="AF114" i="9"/>
  <c r="AL114" i="9"/>
  <c r="AM114" i="9"/>
  <c r="C115" i="9"/>
  <c r="U115" i="9"/>
  <c r="C116" i="9"/>
  <c r="U116" i="9"/>
  <c r="H117" i="9"/>
  <c r="H108" i="9" s="1"/>
  <c r="K117" i="9"/>
  <c r="K108" i="9" s="1"/>
  <c r="P117" i="9"/>
  <c r="P108" i="9" s="1"/>
  <c r="Q117" i="9"/>
  <c r="Q108" i="9" s="1"/>
  <c r="U117" i="9"/>
  <c r="C118" i="9"/>
  <c r="U118" i="9"/>
  <c r="C119" i="9"/>
  <c r="U119" i="9"/>
  <c r="U120" i="9"/>
  <c r="U121" i="9"/>
  <c r="Z123" i="9"/>
  <c r="AC123" i="9"/>
  <c r="AF123" i="9"/>
  <c r="AL123" i="9"/>
  <c r="AM123" i="9"/>
  <c r="U124" i="9"/>
  <c r="U125" i="9"/>
  <c r="U126" i="9"/>
  <c r="U127" i="9"/>
  <c r="U128" i="9"/>
  <c r="U129" i="9"/>
  <c r="U130" i="9"/>
  <c r="U131" i="9"/>
  <c r="U132" i="9"/>
  <c r="U133" i="9"/>
  <c r="U134" i="9"/>
  <c r="U135" i="9"/>
  <c r="U136" i="9"/>
  <c r="U137" i="9"/>
  <c r="U138" i="9"/>
  <c r="U139" i="9"/>
  <c r="Z141" i="9"/>
  <c r="Z112" i="9" s="1"/>
  <c r="AC141" i="9"/>
  <c r="AF141" i="9"/>
  <c r="BQ20" i="9"/>
  <c r="J44" i="20" s="1"/>
  <c r="AL141" i="9"/>
  <c r="AM141" i="9"/>
  <c r="U142" i="9"/>
  <c r="U143" i="9"/>
  <c r="U148" i="9"/>
  <c r="Z149" i="9"/>
  <c r="Z147" i="9"/>
  <c r="AC149" i="9"/>
  <c r="AC147" i="9" s="1"/>
  <c r="AF149" i="9"/>
  <c r="AF147" i="9"/>
  <c r="AL149" i="9"/>
  <c r="AL147" i="9"/>
  <c r="AM149" i="9"/>
  <c r="AM147" i="9"/>
  <c r="U150" i="9"/>
  <c r="U151" i="9"/>
  <c r="U152" i="9"/>
  <c r="U153" i="9"/>
  <c r="U156" i="9"/>
  <c r="Z157" i="9"/>
  <c r="Z155" i="9" s="1"/>
  <c r="AC157" i="9"/>
  <c r="AC155" i="9" s="1"/>
  <c r="AF157" i="9"/>
  <c r="AF155" i="9" s="1"/>
  <c r="AL157" i="9"/>
  <c r="AL155" i="9"/>
  <c r="AM157" i="9"/>
  <c r="AM155" i="9" s="1"/>
  <c r="U158" i="9"/>
  <c r="U159" i="9"/>
  <c r="U160" i="9"/>
  <c r="U161" i="9"/>
  <c r="U162" i="9"/>
  <c r="U163" i="9"/>
  <c r="U164" i="9"/>
  <c r="U165" i="9"/>
  <c r="U166" i="9"/>
  <c r="U167" i="9"/>
  <c r="U168" i="9"/>
  <c r="Z172" i="9"/>
  <c r="AC172" i="9"/>
  <c r="AF172" i="9"/>
  <c r="AL172" i="9"/>
  <c r="AM172" i="9"/>
  <c r="U173" i="9"/>
  <c r="U174" i="9"/>
  <c r="Z176" i="9"/>
  <c r="AC176" i="9"/>
  <c r="AF176" i="9"/>
  <c r="AL176" i="9"/>
  <c r="AM176" i="9"/>
  <c r="U177" i="9"/>
  <c r="U178" i="9"/>
  <c r="U179" i="9"/>
  <c r="U180" i="9"/>
  <c r="U181" i="9"/>
  <c r="U182" i="9"/>
  <c r="U183" i="9"/>
  <c r="U186" i="9"/>
  <c r="Z187" i="9"/>
  <c r="Z185" i="9" s="1"/>
  <c r="AC187" i="9"/>
  <c r="AC185" i="9" s="1"/>
  <c r="AF187" i="9"/>
  <c r="AF185" i="9" s="1"/>
  <c r="AL187" i="9"/>
  <c r="AL185" i="9" s="1"/>
  <c r="AM187" i="9"/>
  <c r="AM185" i="9" s="1"/>
  <c r="U188" i="9"/>
  <c r="U189" i="9"/>
  <c r="U190" i="9"/>
  <c r="U191" i="9"/>
  <c r="Z195" i="9"/>
  <c r="AC195" i="9"/>
  <c r="AF195" i="9"/>
  <c r="AL195" i="9"/>
  <c r="AM195" i="9"/>
  <c r="U196" i="9"/>
  <c r="U197" i="9"/>
  <c r="U198" i="9"/>
  <c r="U199" i="9"/>
  <c r="U200" i="9"/>
  <c r="U201" i="9"/>
  <c r="U202" i="9"/>
  <c r="Z203" i="9"/>
  <c r="AC203" i="9"/>
  <c r="AF203" i="9"/>
  <c r="AL203" i="9"/>
  <c r="AM203" i="9"/>
  <c r="U204" i="9"/>
  <c r="U203" i="9" s="1"/>
  <c r="U205" i="9"/>
  <c r="Z211" i="9"/>
  <c r="Z210" i="9" s="1"/>
  <c r="Z209" i="9" s="1"/>
  <c r="Z207" i="9" s="1"/>
  <c r="AC211" i="9"/>
  <c r="AC210" i="9" s="1"/>
  <c r="AC209" i="9" s="1"/>
  <c r="AC207" i="9" s="1"/>
  <c r="AF211" i="9"/>
  <c r="AF210" i="9" s="1"/>
  <c r="AF209" i="9" s="1"/>
  <c r="AL211" i="9"/>
  <c r="AL210" i="9" s="1"/>
  <c r="AL209" i="9" s="1"/>
  <c r="AL207" i="9" s="1"/>
  <c r="AM211" i="9"/>
  <c r="AM210" i="9"/>
  <c r="AM209" i="9" s="1"/>
  <c r="AM207" i="9"/>
  <c r="U212" i="9"/>
  <c r="U213" i="9"/>
  <c r="U214" i="9"/>
  <c r="U215" i="9"/>
  <c r="U216" i="9"/>
  <c r="U217" i="9"/>
  <c r="U218" i="9"/>
  <c r="Z222" i="9"/>
  <c r="AC222" i="9"/>
  <c r="AF222" i="9"/>
  <c r="AL222" i="9"/>
  <c r="AM222" i="9"/>
  <c r="U223" i="9"/>
  <c r="U224" i="9"/>
  <c r="U225" i="9"/>
  <c r="Z227" i="9"/>
  <c r="AC227" i="9"/>
  <c r="AF227" i="9"/>
  <c r="AL227" i="9"/>
  <c r="AM227" i="9"/>
  <c r="U228" i="9"/>
  <c r="U229" i="9"/>
  <c r="U230" i="9"/>
  <c r="Z235" i="9"/>
  <c r="AC235" i="9"/>
  <c r="AF235" i="9"/>
  <c r="AL235" i="9"/>
  <c r="AM235" i="9"/>
  <c r="AM234" i="9" s="1"/>
  <c r="AM232" i="9" s="1"/>
  <c r="U236" i="9"/>
  <c r="U237" i="9"/>
  <c r="U238" i="9"/>
  <c r="U239" i="9"/>
  <c r="U240" i="9"/>
  <c r="U241" i="9"/>
  <c r="Z243" i="9"/>
  <c r="AC243" i="9"/>
  <c r="AF243" i="9"/>
  <c r="AL243" i="9"/>
  <c r="AM243" i="9"/>
  <c r="U244" i="9"/>
  <c r="U245" i="9"/>
  <c r="U246" i="9"/>
  <c r="U247" i="9"/>
  <c r="U248" i="9"/>
  <c r="U249" i="9"/>
  <c r="U250" i="9"/>
  <c r="U251" i="9"/>
  <c r="U252" i="9"/>
  <c r="U253" i="9"/>
  <c r="U254" i="9"/>
  <c r="U255" i="9"/>
  <c r="U256" i="9"/>
  <c r="AL259" i="9"/>
  <c r="B2" i="8"/>
  <c r="F2" i="8"/>
  <c r="D2" i="8" s="1"/>
  <c r="Y2" i="8"/>
  <c r="V2" i="8" s="1"/>
  <c r="BE2" i="8"/>
  <c r="BK2" i="8" s="1"/>
  <c r="BQ2" i="8" s="1"/>
  <c r="F3" i="8"/>
  <c r="D3" i="8" s="1"/>
  <c r="N3" i="8"/>
  <c r="Y3" i="8"/>
  <c r="V3" i="8" s="1"/>
  <c r="AH3" i="8"/>
  <c r="BB3" i="8"/>
  <c r="BG3" i="8"/>
  <c r="BM3" i="8"/>
  <c r="AR6" i="8"/>
  <c r="H10" i="8"/>
  <c r="K10" i="8"/>
  <c r="BE7" i="8" s="1"/>
  <c r="P10" i="8"/>
  <c r="Q10" i="8"/>
  <c r="BQ10" i="8"/>
  <c r="I34" i="20" s="1"/>
  <c r="AT11" i="8"/>
  <c r="BE11" i="8"/>
  <c r="BQ11" i="8"/>
  <c r="I35" i="20" s="1"/>
  <c r="C12" i="8"/>
  <c r="BE12" i="8"/>
  <c r="I12" i="20" s="1"/>
  <c r="C13" i="8"/>
  <c r="BE13" i="8"/>
  <c r="I13" i="20" s="1"/>
  <c r="C14" i="8"/>
  <c r="BE14" i="8"/>
  <c r="I14" i="20"/>
  <c r="C15" i="8"/>
  <c r="BE15" i="8"/>
  <c r="I15" i="20" s="1"/>
  <c r="BE16" i="8"/>
  <c r="U17" i="8"/>
  <c r="BE17" i="8"/>
  <c r="U18" i="8"/>
  <c r="BE18" i="8"/>
  <c r="BQ18" i="8"/>
  <c r="I42" i="20"/>
  <c r="U19" i="8"/>
  <c r="BQ19" i="8"/>
  <c r="I43" i="20" s="1"/>
  <c r="Z20" i="8"/>
  <c r="Z16" i="8" s="1"/>
  <c r="AC20" i="8"/>
  <c r="AC16" i="8" s="1"/>
  <c r="AF20" i="8"/>
  <c r="AF16" i="8" s="1"/>
  <c r="AL20" i="8"/>
  <c r="AL16" i="8" s="1"/>
  <c r="AM20" i="8"/>
  <c r="AM16" i="8" s="1"/>
  <c r="BE20" i="8"/>
  <c r="I23" i="20" s="1"/>
  <c r="U21" i="8"/>
  <c r="H22" i="8"/>
  <c r="K22" i="8"/>
  <c r="P22" i="8"/>
  <c r="Q22" i="8"/>
  <c r="U22" i="8"/>
  <c r="B23" i="8"/>
  <c r="C23" i="8"/>
  <c r="U23" i="8"/>
  <c r="BQ23" i="8"/>
  <c r="C24" i="8"/>
  <c r="U24" i="8"/>
  <c r="H25" i="8"/>
  <c r="K25" i="8"/>
  <c r="P25" i="8"/>
  <c r="Q25" i="8"/>
  <c r="U25" i="8"/>
  <c r="B26" i="8"/>
  <c r="C26" i="8"/>
  <c r="C25" i="8" s="1"/>
  <c r="U26" i="8"/>
  <c r="AT26" i="8"/>
  <c r="BQ26" i="8"/>
  <c r="I50" i="20" s="1"/>
  <c r="C27" i="8"/>
  <c r="U27" i="8"/>
  <c r="U28" i="8"/>
  <c r="H29" i="8"/>
  <c r="K29" i="8"/>
  <c r="P29" i="8"/>
  <c r="Q29" i="8"/>
  <c r="U29" i="8"/>
  <c r="B30" i="8"/>
  <c r="C30" i="8"/>
  <c r="U30" i="8"/>
  <c r="C31" i="8"/>
  <c r="U31" i="8"/>
  <c r="BQ31" i="8"/>
  <c r="H32" i="8"/>
  <c r="K32" i="8"/>
  <c r="P32" i="8"/>
  <c r="P28" i="8"/>
  <c r="Q32" i="8"/>
  <c r="U32" i="8"/>
  <c r="B33" i="8"/>
  <c r="C33" i="8"/>
  <c r="U33" i="8"/>
  <c r="C34" i="8"/>
  <c r="H35" i="8"/>
  <c r="K35" i="8"/>
  <c r="P35" i="8"/>
  <c r="Q35" i="8"/>
  <c r="Z35" i="8"/>
  <c r="AC35" i="8"/>
  <c r="AF35" i="8"/>
  <c r="AL35" i="8"/>
  <c r="AM35" i="8"/>
  <c r="B36" i="8"/>
  <c r="C36" i="8"/>
  <c r="U36" i="8"/>
  <c r="C37" i="8"/>
  <c r="U37" i="8"/>
  <c r="U38" i="8"/>
  <c r="U39" i="8"/>
  <c r="U40" i="8"/>
  <c r="C41" i="8"/>
  <c r="U41" i="8"/>
  <c r="H42" i="8"/>
  <c r="K42" i="8"/>
  <c r="P42" i="8"/>
  <c r="Q42" i="8"/>
  <c r="B43" i="8"/>
  <c r="C43" i="8"/>
  <c r="C44" i="8"/>
  <c r="Z44" i="8"/>
  <c r="AC44" i="8"/>
  <c r="AC43" i="8" s="1"/>
  <c r="AF44" i="8"/>
  <c r="AL44" i="8"/>
  <c r="AM44" i="8"/>
  <c r="H45" i="8"/>
  <c r="K45" i="8"/>
  <c r="P45" i="8"/>
  <c r="Q45" i="8"/>
  <c r="U45" i="8"/>
  <c r="B46" i="8"/>
  <c r="C46" i="8"/>
  <c r="U46" i="8"/>
  <c r="C47" i="8"/>
  <c r="U47" i="8"/>
  <c r="H48" i="8"/>
  <c r="K48" i="8"/>
  <c r="P48" i="8"/>
  <c r="Q48" i="8"/>
  <c r="U48" i="8"/>
  <c r="B49" i="8"/>
  <c r="C49" i="8"/>
  <c r="Z49" i="8"/>
  <c r="AC49" i="8"/>
  <c r="AF49" i="8"/>
  <c r="AL49" i="8"/>
  <c r="AM49" i="8"/>
  <c r="C50" i="8"/>
  <c r="U50" i="8"/>
  <c r="H51" i="8"/>
  <c r="K51" i="8"/>
  <c r="P51" i="8"/>
  <c r="Q51" i="8"/>
  <c r="U51" i="8"/>
  <c r="B52" i="8"/>
  <c r="C52" i="8"/>
  <c r="U52" i="8"/>
  <c r="C53" i="8"/>
  <c r="U53" i="8"/>
  <c r="H54" i="8"/>
  <c r="K54" i="8"/>
  <c r="P54" i="8"/>
  <c r="Q54" i="8"/>
  <c r="U54" i="8"/>
  <c r="B55" i="8"/>
  <c r="C55" i="8"/>
  <c r="U55" i="8"/>
  <c r="C56" i="8"/>
  <c r="H57" i="8"/>
  <c r="K57" i="8"/>
  <c r="P57" i="8"/>
  <c r="Q57" i="8"/>
  <c r="B58" i="8"/>
  <c r="C58" i="8"/>
  <c r="Z58" i="8"/>
  <c r="Z57" i="8" s="1"/>
  <c r="AC58" i="8"/>
  <c r="AC57" i="8" s="1"/>
  <c r="AF58" i="8"/>
  <c r="AF57" i="8" s="1"/>
  <c r="AL58" i="8"/>
  <c r="AL57" i="8" s="1"/>
  <c r="AM58" i="8"/>
  <c r="AM57" i="8" s="1"/>
  <c r="C59" i="8"/>
  <c r="U59" i="8"/>
  <c r="H60" i="8"/>
  <c r="K60" i="8"/>
  <c r="P60" i="8"/>
  <c r="Q60" i="8"/>
  <c r="U60" i="8"/>
  <c r="B61" i="8"/>
  <c r="C61" i="8"/>
  <c r="U61" i="8"/>
  <c r="C62" i="8"/>
  <c r="H63" i="8"/>
  <c r="K63" i="8"/>
  <c r="P63" i="8"/>
  <c r="Q63" i="8"/>
  <c r="B64" i="8"/>
  <c r="C64" i="8"/>
  <c r="C65" i="8"/>
  <c r="H66" i="8"/>
  <c r="K66" i="8"/>
  <c r="P66" i="8"/>
  <c r="Q66" i="8"/>
  <c r="U66" i="8"/>
  <c r="B67" i="8"/>
  <c r="C67" i="8"/>
  <c r="U67" i="8"/>
  <c r="C68" i="8"/>
  <c r="U68" i="8"/>
  <c r="H69" i="8"/>
  <c r="K69" i="8"/>
  <c r="P69" i="8"/>
  <c r="Q69" i="8"/>
  <c r="Z69" i="8"/>
  <c r="Z65" i="8" s="1"/>
  <c r="AC69" i="8"/>
  <c r="AC65" i="8"/>
  <c r="AF69" i="8"/>
  <c r="AF65" i="8" s="1"/>
  <c r="AL69" i="8"/>
  <c r="AL65" i="8"/>
  <c r="AM69" i="8"/>
  <c r="AM65" i="8" s="1"/>
  <c r="B70" i="8"/>
  <c r="C70" i="8"/>
  <c r="U70" i="8"/>
  <c r="C71" i="8"/>
  <c r="U71" i="8"/>
  <c r="H72" i="8"/>
  <c r="K72" i="8"/>
  <c r="P72" i="8"/>
  <c r="Q72" i="8"/>
  <c r="U72" i="8"/>
  <c r="B73" i="8"/>
  <c r="C73" i="8"/>
  <c r="U73" i="8"/>
  <c r="C74" i="8"/>
  <c r="U74" i="8"/>
  <c r="H75" i="8"/>
  <c r="K75" i="8"/>
  <c r="P75" i="8"/>
  <c r="Q75" i="8"/>
  <c r="U75" i="8"/>
  <c r="B76" i="8"/>
  <c r="C76" i="8"/>
  <c r="C75" i="8" s="1"/>
  <c r="U76" i="8"/>
  <c r="C77" i="8"/>
  <c r="U77" i="8"/>
  <c r="H78" i="8"/>
  <c r="K78" i="8"/>
  <c r="P78" i="8"/>
  <c r="Q78" i="8"/>
  <c r="U78" i="8"/>
  <c r="B79" i="8"/>
  <c r="C79" i="8"/>
  <c r="U79" i="8"/>
  <c r="C80" i="8"/>
  <c r="U80" i="8"/>
  <c r="H81" i="8"/>
  <c r="K81" i="8"/>
  <c r="P81" i="8"/>
  <c r="Q81" i="8"/>
  <c r="U81" i="8"/>
  <c r="B82" i="8"/>
  <c r="C82" i="8"/>
  <c r="C83" i="8"/>
  <c r="Z83" i="8"/>
  <c r="AC83" i="8"/>
  <c r="AF83" i="8"/>
  <c r="BQ14" i="8"/>
  <c r="BK9" i="8" s="1"/>
  <c r="AL83" i="8"/>
  <c r="AM83" i="8"/>
  <c r="U84" i="8"/>
  <c r="U85" i="8"/>
  <c r="C86" i="8"/>
  <c r="U86" i="8"/>
  <c r="C87" i="8"/>
  <c r="U87" i="8"/>
  <c r="C88" i="8"/>
  <c r="U88" i="8"/>
  <c r="C89" i="8"/>
  <c r="C90" i="8"/>
  <c r="C91" i="8"/>
  <c r="Z91" i="8"/>
  <c r="Z90" i="8" s="1"/>
  <c r="AC91" i="8"/>
  <c r="AF91" i="8"/>
  <c r="AL91" i="8"/>
  <c r="AL90" i="8" s="1"/>
  <c r="AM91" i="8"/>
  <c r="C92" i="8"/>
  <c r="U92" i="8"/>
  <c r="H93" i="8"/>
  <c r="H85" i="8" s="1"/>
  <c r="K93" i="8"/>
  <c r="K85" i="8" s="1"/>
  <c r="P93" i="8"/>
  <c r="P85" i="8" s="1"/>
  <c r="Q93" i="8"/>
  <c r="Q85" i="8" s="1"/>
  <c r="U93" i="8"/>
  <c r="C94" i="8"/>
  <c r="U94" i="8"/>
  <c r="C95" i="8"/>
  <c r="U95" i="8"/>
  <c r="C96" i="8"/>
  <c r="Z96" i="8"/>
  <c r="AC96" i="8"/>
  <c r="AF96" i="8"/>
  <c r="AL96" i="8"/>
  <c r="AM96" i="8"/>
  <c r="C97" i="8"/>
  <c r="U97" i="8"/>
  <c r="U98" i="8"/>
  <c r="H99" i="8"/>
  <c r="K99" i="8"/>
  <c r="P99" i="8"/>
  <c r="Q99" i="8"/>
  <c r="U99" i="8"/>
  <c r="C100" i="8"/>
  <c r="U100" i="8"/>
  <c r="C101" i="8"/>
  <c r="U101" i="8"/>
  <c r="C102" i="8"/>
  <c r="U102" i="8"/>
  <c r="C103" i="8"/>
  <c r="C104" i="8"/>
  <c r="C105" i="8"/>
  <c r="Z105" i="8"/>
  <c r="Z104" i="8" s="1"/>
  <c r="AC105" i="8"/>
  <c r="AC104" i="8"/>
  <c r="AF105" i="8"/>
  <c r="AF104" i="8" s="1"/>
  <c r="AL105" i="8"/>
  <c r="AL104" i="8" s="1"/>
  <c r="AM105" i="8"/>
  <c r="AM104" i="8" s="1"/>
  <c r="C106" i="8"/>
  <c r="U106" i="8"/>
  <c r="U107" i="8"/>
  <c r="U108" i="8"/>
  <c r="C109" i="8"/>
  <c r="C110" i="8"/>
  <c r="C111" i="8"/>
  <c r="C112" i="8"/>
  <c r="C113" i="8"/>
  <c r="C114" i="8"/>
  <c r="Z114" i="8"/>
  <c r="AC114" i="8"/>
  <c r="AF114" i="8"/>
  <c r="AL114" i="8"/>
  <c r="AM114" i="8"/>
  <c r="C115" i="8"/>
  <c r="U115" i="8"/>
  <c r="C116" i="8"/>
  <c r="U116" i="8"/>
  <c r="H117" i="8"/>
  <c r="H108" i="8"/>
  <c r="K117" i="8"/>
  <c r="P117" i="8"/>
  <c r="P108" i="8" s="1"/>
  <c r="Q117" i="8"/>
  <c r="Q108" i="8" s="1"/>
  <c r="U117" i="8"/>
  <c r="C118" i="8"/>
  <c r="U118" i="8"/>
  <c r="C119" i="8"/>
  <c r="U119" i="8"/>
  <c r="U120" i="8"/>
  <c r="U121" i="8"/>
  <c r="Z123" i="8"/>
  <c r="AC123" i="8"/>
  <c r="AF123" i="8"/>
  <c r="AL123" i="8"/>
  <c r="AM123" i="8"/>
  <c r="U124" i="8"/>
  <c r="U125" i="8"/>
  <c r="U126" i="8"/>
  <c r="U127" i="8"/>
  <c r="U128" i="8"/>
  <c r="U129" i="8"/>
  <c r="U130" i="8"/>
  <c r="U131" i="8"/>
  <c r="U132" i="8"/>
  <c r="U133" i="8"/>
  <c r="U134" i="8"/>
  <c r="U135" i="8"/>
  <c r="U136" i="8"/>
  <c r="U137" i="8"/>
  <c r="U138" i="8"/>
  <c r="U139" i="8"/>
  <c r="Z141" i="8"/>
  <c r="AC141" i="8"/>
  <c r="AC112" i="8"/>
  <c r="AF141" i="8"/>
  <c r="BQ20" i="8" s="1"/>
  <c r="I44" i="20" s="1"/>
  <c r="AL141" i="8"/>
  <c r="AM141" i="8"/>
  <c r="U142" i="8"/>
  <c r="U143" i="8"/>
  <c r="U148" i="8"/>
  <c r="Z149" i="8"/>
  <c r="Z147" i="8"/>
  <c r="AC149" i="8"/>
  <c r="AC147" i="8" s="1"/>
  <c r="AF149" i="8"/>
  <c r="AF147" i="8" s="1"/>
  <c r="AL149" i="8"/>
  <c r="AL147" i="8" s="1"/>
  <c r="AM149" i="8"/>
  <c r="AM147" i="8" s="1"/>
  <c r="U150" i="8"/>
  <c r="U151" i="8"/>
  <c r="U152" i="8"/>
  <c r="U153" i="8"/>
  <c r="U156" i="8"/>
  <c r="Z157" i="8"/>
  <c r="Z155" i="8" s="1"/>
  <c r="AC157" i="8"/>
  <c r="AC155" i="8"/>
  <c r="AF157" i="8"/>
  <c r="AF155" i="8" s="1"/>
  <c r="AL157" i="8"/>
  <c r="AL155" i="8" s="1"/>
  <c r="AM157" i="8"/>
  <c r="AM155" i="8" s="1"/>
  <c r="U158" i="8"/>
  <c r="U159" i="8"/>
  <c r="U160" i="8"/>
  <c r="U161" i="8"/>
  <c r="U162" i="8"/>
  <c r="U163" i="8"/>
  <c r="U164" i="8"/>
  <c r="U165" i="8"/>
  <c r="U166" i="8"/>
  <c r="U167" i="8"/>
  <c r="U168" i="8"/>
  <c r="Z172" i="8"/>
  <c r="AC172" i="8"/>
  <c r="AF172" i="8"/>
  <c r="AL172" i="8"/>
  <c r="AM172" i="8"/>
  <c r="U173" i="8"/>
  <c r="U174" i="8"/>
  <c r="Z176" i="8"/>
  <c r="AC176" i="8"/>
  <c r="AF176" i="8"/>
  <c r="AL176" i="8"/>
  <c r="AM176" i="8"/>
  <c r="U177" i="8"/>
  <c r="U178" i="8"/>
  <c r="U179" i="8"/>
  <c r="U180" i="8"/>
  <c r="U181" i="8"/>
  <c r="U182" i="8"/>
  <c r="U183" i="8"/>
  <c r="U186" i="8"/>
  <c r="Z187" i="8"/>
  <c r="Z185" i="8" s="1"/>
  <c r="AC187" i="8"/>
  <c r="AC185" i="8" s="1"/>
  <c r="AF187" i="8"/>
  <c r="AF185" i="8"/>
  <c r="AL187" i="8"/>
  <c r="AL185" i="8" s="1"/>
  <c r="AM187" i="8"/>
  <c r="AM185" i="8" s="1"/>
  <c r="U188" i="8"/>
  <c r="U189" i="8"/>
  <c r="U190" i="8"/>
  <c r="U191" i="8"/>
  <c r="Z195" i="8"/>
  <c r="AC195" i="8"/>
  <c r="AF195" i="8"/>
  <c r="AL195" i="8"/>
  <c r="AM195" i="8"/>
  <c r="U196" i="8"/>
  <c r="U197" i="8"/>
  <c r="U198" i="8"/>
  <c r="U199" i="8"/>
  <c r="U200" i="8"/>
  <c r="U201" i="8"/>
  <c r="U202" i="8"/>
  <c r="Z203" i="8"/>
  <c r="AC203" i="8"/>
  <c r="AF203" i="8"/>
  <c r="AL203" i="8"/>
  <c r="AM203" i="8"/>
  <c r="U204" i="8"/>
  <c r="U203" i="8" s="1"/>
  <c r="U205" i="8"/>
  <c r="Z211" i="8"/>
  <c r="Z210" i="8" s="1"/>
  <c r="Z209" i="8" s="1"/>
  <c r="Z207" i="8" s="1"/>
  <c r="AC211" i="8"/>
  <c r="AC210" i="8" s="1"/>
  <c r="AC209" i="8" s="1"/>
  <c r="AC207" i="8" s="1"/>
  <c r="AF211" i="8"/>
  <c r="AF210" i="8" s="1"/>
  <c r="AF209" i="8" s="1"/>
  <c r="BQ27" i="8" s="1"/>
  <c r="AL211" i="8"/>
  <c r="AL210" i="8" s="1"/>
  <c r="AL209" i="8" s="1"/>
  <c r="AL207" i="8" s="1"/>
  <c r="AM211" i="8"/>
  <c r="AM210" i="8" s="1"/>
  <c r="AM209" i="8" s="1"/>
  <c r="AM207" i="8" s="1"/>
  <c r="U212" i="8"/>
  <c r="U213" i="8"/>
  <c r="U214" i="8"/>
  <c r="U215" i="8"/>
  <c r="U216" i="8"/>
  <c r="U217" i="8"/>
  <c r="U218" i="8"/>
  <c r="Z222" i="8"/>
  <c r="AC222" i="8"/>
  <c r="AF222" i="8"/>
  <c r="AL222" i="8"/>
  <c r="AM222" i="8"/>
  <c r="U223" i="8"/>
  <c r="U224" i="8"/>
  <c r="U225" i="8"/>
  <c r="Z227" i="8"/>
  <c r="AC227" i="8"/>
  <c r="AF227" i="8"/>
  <c r="AL227" i="8"/>
  <c r="AM227" i="8"/>
  <c r="U228" i="8"/>
  <c r="U227" i="8" s="1"/>
  <c r="U229" i="8"/>
  <c r="U230" i="8"/>
  <c r="Z235" i="8"/>
  <c r="AC235" i="8"/>
  <c r="AF235" i="8"/>
  <c r="AL235" i="8"/>
  <c r="AM235" i="8"/>
  <c r="U236" i="8"/>
  <c r="U237" i="8"/>
  <c r="U238" i="8"/>
  <c r="U239" i="8"/>
  <c r="U240" i="8"/>
  <c r="U241" i="8"/>
  <c r="Z243" i="8"/>
  <c r="Z234" i="8"/>
  <c r="Z232" i="8" s="1"/>
  <c r="AC243" i="8"/>
  <c r="AF243" i="8"/>
  <c r="AL243" i="8"/>
  <c r="AM243" i="8"/>
  <c r="U244" i="8"/>
  <c r="U245" i="8"/>
  <c r="U246" i="8"/>
  <c r="U247" i="8"/>
  <c r="U248" i="8"/>
  <c r="U249" i="8"/>
  <c r="U250" i="8"/>
  <c r="U251" i="8"/>
  <c r="U252" i="8"/>
  <c r="U253" i="8"/>
  <c r="U254" i="8"/>
  <c r="U255" i="8"/>
  <c r="U256" i="8"/>
  <c r="AL259" i="8"/>
  <c r="F2" i="7"/>
  <c r="D2" i="7" s="1"/>
  <c r="Y2" i="7"/>
  <c r="V2" i="7" s="1"/>
  <c r="BE2" i="7"/>
  <c r="BK2" i="7" s="1"/>
  <c r="BQ2" i="7" s="1"/>
  <c r="F3" i="7"/>
  <c r="D3" i="7" s="1"/>
  <c r="N3" i="7"/>
  <c r="AJ3" i="7" s="1"/>
  <c r="Y3" i="7"/>
  <c r="V3" i="7" s="1"/>
  <c r="AH3" i="7"/>
  <c r="BB3" i="7"/>
  <c r="BG3" i="7"/>
  <c r="BM3" i="7"/>
  <c r="AR6" i="7"/>
  <c r="AS6" i="7" s="1"/>
  <c r="H10" i="7"/>
  <c r="P10" i="7"/>
  <c r="Q10" i="7"/>
  <c r="BQ10" i="7"/>
  <c r="AT11" i="7"/>
  <c r="BE11" i="7"/>
  <c r="H11" i="20"/>
  <c r="BQ11" i="7"/>
  <c r="H35" i="20" s="1"/>
  <c r="C12" i="7"/>
  <c r="K12" i="7"/>
  <c r="BE12" i="7"/>
  <c r="C13" i="7"/>
  <c r="K13" i="7"/>
  <c r="BE13" i="7"/>
  <c r="C14" i="7"/>
  <c r="K14" i="7"/>
  <c r="BE14" i="7"/>
  <c r="H14" i="20" s="1"/>
  <c r="C15" i="7"/>
  <c r="K15" i="7"/>
  <c r="BE15" i="7"/>
  <c r="H15" i="20" s="1"/>
  <c r="BE16" i="7"/>
  <c r="U17" i="7"/>
  <c r="BE17" i="7"/>
  <c r="BL17" i="7"/>
  <c r="BL17" i="10" s="1"/>
  <c r="BL17" i="13" s="1"/>
  <c r="BL17" i="16" s="1"/>
  <c r="U18" i="7"/>
  <c r="BE18" i="7"/>
  <c r="BQ18" i="7"/>
  <c r="H42" i="20" s="1"/>
  <c r="U19" i="7"/>
  <c r="BQ19" i="7"/>
  <c r="H43" i="20" s="1"/>
  <c r="Z20" i="7"/>
  <c r="Z16" i="7" s="1"/>
  <c r="AC20" i="7"/>
  <c r="AC16" i="7" s="1"/>
  <c r="AF20" i="7"/>
  <c r="AF16" i="7" s="1"/>
  <c r="AL20" i="7"/>
  <c r="AL16" i="7" s="1"/>
  <c r="AM20" i="7"/>
  <c r="AM16" i="7" s="1"/>
  <c r="BE20" i="7"/>
  <c r="H23" i="20" s="1"/>
  <c r="U21" i="7"/>
  <c r="H22" i="7"/>
  <c r="K22" i="7"/>
  <c r="P22" i="7"/>
  <c r="Q22" i="7"/>
  <c r="U22" i="7"/>
  <c r="B23" i="7"/>
  <c r="C23" i="7"/>
  <c r="U23" i="7"/>
  <c r="BQ23" i="7"/>
  <c r="H47" i="20"/>
  <c r="C24" i="7"/>
  <c r="U24" i="7"/>
  <c r="H25" i="7"/>
  <c r="K25" i="7"/>
  <c r="P25" i="7"/>
  <c r="Q25" i="7"/>
  <c r="U25" i="7"/>
  <c r="B26" i="7"/>
  <c r="C26" i="7"/>
  <c r="U26" i="7"/>
  <c r="AT26" i="7"/>
  <c r="BQ26" i="7"/>
  <c r="H50" i="20" s="1"/>
  <c r="C27" i="7"/>
  <c r="U27" i="7"/>
  <c r="U28" i="7"/>
  <c r="H29" i="7"/>
  <c r="K29" i="7"/>
  <c r="P29" i="7"/>
  <c r="Q29" i="7"/>
  <c r="U29" i="7"/>
  <c r="B30" i="7"/>
  <c r="C30" i="7"/>
  <c r="U30" i="7"/>
  <c r="C31" i="7"/>
  <c r="U31" i="7"/>
  <c r="BQ31" i="7"/>
  <c r="H32" i="7"/>
  <c r="K32" i="7"/>
  <c r="P32" i="7"/>
  <c r="Q32" i="7"/>
  <c r="U32" i="7"/>
  <c r="B33" i="7"/>
  <c r="C33" i="7"/>
  <c r="U33" i="7"/>
  <c r="C34" i="7"/>
  <c r="H35" i="7"/>
  <c r="K35" i="7"/>
  <c r="P35" i="7"/>
  <c r="Q35" i="7"/>
  <c r="Z35" i="7"/>
  <c r="AC35" i="7"/>
  <c r="AF35" i="7"/>
  <c r="AL35" i="7"/>
  <c r="AM35" i="7"/>
  <c r="B36" i="7"/>
  <c r="C36" i="7"/>
  <c r="U36" i="7"/>
  <c r="C37" i="7"/>
  <c r="U37" i="7"/>
  <c r="U38" i="7"/>
  <c r="U39" i="7"/>
  <c r="U40" i="7"/>
  <c r="C41" i="7"/>
  <c r="U41" i="7"/>
  <c r="H42" i="7"/>
  <c r="K42" i="7"/>
  <c r="P42" i="7"/>
  <c r="Q42" i="7"/>
  <c r="B43" i="7"/>
  <c r="C43" i="7"/>
  <c r="C44" i="7"/>
  <c r="Z44" i="7"/>
  <c r="AC44" i="7"/>
  <c r="AF44" i="7"/>
  <c r="AL44" i="7"/>
  <c r="AM44" i="7"/>
  <c r="H45" i="7"/>
  <c r="K45" i="7"/>
  <c r="P45" i="7"/>
  <c r="Q45" i="7"/>
  <c r="U45" i="7"/>
  <c r="B46" i="7"/>
  <c r="C46" i="7"/>
  <c r="U46" i="7"/>
  <c r="C47" i="7"/>
  <c r="U47" i="7"/>
  <c r="H48" i="7"/>
  <c r="K48" i="7"/>
  <c r="P48" i="7"/>
  <c r="Q48" i="7"/>
  <c r="U48" i="7"/>
  <c r="B49" i="7"/>
  <c r="C49" i="7"/>
  <c r="Z49" i="7"/>
  <c r="AC49" i="7"/>
  <c r="AF49" i="7"/>
  <c r="AL49" i="7"/>
  <c r="AM49" i="7"/>
  <c r="C50" i="7"/>
  <c r="U50" i="7"/>
  <c r="H51" i="7"/>
  <c r="K51" i="7"/>
  <c r="P51" i="7"/>
  <c r="Q51" i="7"/>
  <c r="U51" i="7"/>
  <c r="B52" i="7"/>
  <c r="C52" i="7"/>
  <c r="U52" i="7"/>
  <c r="C53" i="7"/>
  <c r="U53" i="7"/>
  <c r="H54" i="7"/>
  <c r="K54" i="7"/>
  <c r="P54" i="7"/>
  <c r="Q54" i="7"/>
  <c r="U54" i="7"/>
  <c r="B55" i="7"/>
  <c r="C55" i="7"/>
  <c r="U55" i="7"/>
  <c r="C56" i="7"/>
  <c r="H57" i="7"/>
  <c r="K57" i="7"/>
  <c r="P57" i="7"/>
  <c r="Q57" i="7"/>
  <c r="B58" i="7"/>
  <c r="C58" i="7"/>
  <c r="Z58" i="7"/>
  <c r="Z57" i="7" s="1"/>
  <c r="AC58" i="7"/>
  <c r="AC57" i="7" s="1"/>
  <c r="AF58" i="7"/>
  <c r="AF57" i="7"/>
  <c r="AL58" i="7"/>
  <c r="AL57" i="7" s="1"/>
  <c r="AM58" i="7"/>
  <c r="AM57" i="7" s="1"/>
  <c r="C59" i="7"/>
  <c r="U59" i="7"/>
  <c r="H60" i="7"/>
  <c r="K60" i="7"/>
  <c r="P60" i="7"/>
  <c r="Q60" i="7"/>
  <c r="U60" i="7"/>
  <c r="B61" i="7"/>
  <c r="C61" i="7"/>
  <c r="U61" i="7"/>
  <c r="C62" i="7"/>
  <c r="H63" i="7"/>
  <c r="K63" i="7"/>
  <c r="P63" i="7"/>
  <c r="Q63" i="7"/>
  <c r="B64" i="7"/>
  <c r="C64" i="7"/>
  <c r="C65" i="7"/>
  <c r="H66" i="7"/>
  <c r="K66" i="7"/>
  <c r="P66" i="7"/>
  <c r="Q66" i="7"/>
  <c r="U66" i="7"/>
  <c r="B67" i="7"/>
  <c r="C67" i="7"/>
  <c r="U67" i="7"/>
  <c r="C68" i="7"/>
  <c r="U68" i="7"/>
  <c r="H69" i="7"/>
  <c r="K69" i="7"/>
  <c r="P69" i="7"/>
  <c r="Q69" i="7"/>
  <c r="Z69" i="7"/>
  <c r="Z65" i="7" s="1"/>
  <c r="AC69" i="7"/>
  <c r="AC65" i="7"/>
  <c r="AF69" i="7"/>
  <c r="AF65" i="7" s="1"/>
  <c r="AL69" i="7"/>
  <c r="AL65" i="7" s="1"/>
  <c r="AM69" i="7"/>
  <c r="AM65" i="7" s="1"/>
  <c r="B70" i="7"/>
  <c r="C70" i="7"/>
  <c r="U70" i="7"/>
  <c r="C71" i="7"/>
  <c r="U71" i="7"/>
  <c r="H72" i="7"/>
  <c r="K72" i="7"/>
  <c r="P72" i="7"/>
  <c r="Q72" i="7"/>
  <c r="U72" i="7"/>
  <c r="B73" i="7"/>
  <c r="C73" i="7"/>
  <c r="U73" i="7"/>
  <c r="C74" i="7"/>
  <c r="U74" i="7"/>
  <c r="H75" i="7"/>
  <c r="K75" i="7"/>
  <c r="P75" i="7"/>
  <c r="Q75" i="7"/>
  <c r="U75" i="7"/>
  <c r="B76" i="7"/>
  <c r="C76" i="7"/>
  <c r="U76" i="7"/>
  <c r="C77" i="7"/>
  <c r="U77" i="7"/>
  <c r="H78" i="7"/>
  <c r="P78" i="7"/>
  <c r="Q78" i="7"/>
  <c r="U78" i="7"/>
  <c r="B79" i="7"/>
  <c r="C79" i="7"/>
  <c r="U79" i="7"/>
  <c r="C80" i="7"/>
  <c r="U80" i="7"/>
  <c r="H81" i="7"/>
  <c r="K81" i="7"/>
  <c r="P81" i="7"/>
  <c r="Q81" i="7"/>
  <c r="U81" i="7"/>
  <c r="B82" i="7"/>
  <c r="C82" i="7"/>
  <c r="C83" i="7"/>
  <c r="Z83" i="7"/>
  <c r="AC83" i="7"/>
  <c r="AF83" i="7"/>
  <c r="AL83" i="7"/>
  <c r="AM83" i="7"/>
  <c r="U84" i="7"/>
  <c r="U85" i="7"/>
  <c r="C86" i="7"/>
  <c r="U86" i="7"/>
  <c r="C87" i="7"/>
  <c r="U87" i="7"/>
  <c r="C88" i="7"/>
  <c r="U88" i="7"/>
  <c r="C89" i="7"/>
  <c r="C90" i="7"/>
  <c r="C91" i="7"/>
  <c r="Z91" i="7"/>
  <c r="AC91" i="7"/>
  <c r="AF91" i="7"/>
  <c r="AL91" i="7"/>
  <c r="AM91" i="7"/>
  <c r="C92" i="7"/>
  <c r="U92" i="7"/>
  <c r="H93" i="7"/>
  <c r="H85" i="7" s="1"/>
  <c r="K93" i="7"/>
  <c r="P93" i="7"/>
  <c r="P85" i="7"/>
  <c r="Q93" i="7"/>
  <c r="Q85" i="7" s="1"/>
  <c r="U93" i="7"/>
  <c r="C94" i="7"/>
  <c r="U94" i="7"/>
  <c r="C95" i="7"/>
  <c r="U95" i="7"/>
  <c r="C96" i="7"/>
  <c r="Z96" i="7"/>
  <c r="AC96" i="7"/>
  <c r="AC90" i="7" s="1"/>
  <c r="AF96" i="7"/>
  <c r="AL96" i="7"/>
  <c r="AM96" i="7"/>
  <c r="AM90" i="7" s="1"/>
  <c r="C97" i="7"/>
  <c r="U97" i="7"/>
  <c r="U98" i="7"/>
  <c r="H99" i="7"/>
  <c r="K99" i="7"/>
  <c r="P99" i="7"/>
  <c r="Q99" i="7"/>
  <c r="U99" i="7"/>
  <c r="C100" i="7"/>
  <c r="U100" i="7"/>
  <c r="C101" i="7"/>
  <c r="U101" i="7"/>
  <c r="C102" i="7"/>
  <c r="U102" i="7"/>
  <c r="C103" i="7"/>
  <c r="C104" i="7"/>
  <c r="C105" i="7"/>
  <c r="Z105" i="7"/>
  <c r="Z104" i="7" s="1"/>
  <c r="AC105" i="7"/>
  <c r="AC104" i="7" s="1"/>
  <c r="AF105" i="7"/>
  <c r="AF104" i="7"/>
  <c r="AL105" i="7"/>
  <c r="AL104" i="7" s="1"/>
  <c r="AM105" i="7"/>
  <c r="AM104" i="7" s="1"/>
  <c r="C106" i="7"/>
  <c r="U106" i="7"/>
  <c r="U105" i="7" s="1"/>
  <c r="U107" i="7"/>
  <c r="U108" i="7"/>
  <c r="C109" i="7"/>
  <c r="C110" i="7"/>
  <c r="C111" i="7"/>
  <c r="C112" i="7"/>
  <c r="C113" i="7"/>
  <c r="C114" i="7"/>
  <c r="Z114" i="7"/>
  <c r="AC114" i="7"/>
  <c r="AF114" i="7"/>
  <c r="AL114" i="7"/>
  <c r="AM114" i="7"/>
  <c r="C115" i="7"/>
  <c r="U115" i="7"/>
  <c r="C116" i="7"/>
  <c r="U116" i="7"/>
  <c r="H117" i="7"/>
  <c r="H108" i="7"/>
  <c r="K117" i="7"/>
  <c r="P117" i="7"/>
  <c r="P108" i="7" s="1"/>
  <c r="Q117" i="7"/>
  <c r="Q108" i="7" s="1"/>
  <c r="U117" i="7"/>
  <c r="C118" i="7"/>
  <c r="U118" i="7"/>
  <c r="C119" i="7"/>
  <c r="U119" i="7"/>
  <c r="U120" i="7"/>
  <c r="U121" i="7"/>
  <c r="Z123" i="7"/>
  <c r="AC123" i="7"/>
  <c r="AF123" i="7"/>
  <c r="AL123" i="7"/>
  <c r="AM123" i="7"/>
  <c r="U124" i="7"/>
  <c r="U125" i="7"/>
  <c r="U126" i="7"/>
  <c r="U127" i="7"/>
  <c r="U128" i="7"/>
  <c r="U129" i="7"/>
  <c r="U130" i="7"/>
  <c r="U131" i="7"/>
  <c r="U132" i="7"/>
  <c r="U133" i="7"/>
  <c r="U134" i="7"/>
  <c r="U135" i="7"/>
  <c r="U136" i="7"/>
  <c r="U137" i="7"/>
  <c r="U138" i="7"/>
  <c r="U139" i="7"/>
  <c r="Z141" i="7"/>
  <c r="AC141" i="7"/>
  <c r="AF141" i="7"/>
  <c r="BQ20" i="7" s="1"/>
  <c r="H44" i="20" s="1"/>
  <c r="AL141" i="7"/>
  <c r="AM141" i="7"/>
  <c r="U142" i="7"/>
  <c r="U143" i="7"/>
  <c r="U148" i="7"/>
  <c r="Z149" i="7"/>
  <c r="Z147" i="7" s="1"/>
  <c r="AC149" i="7"/>
  <c r="AC147" i="7" s="1"/>
  <c r="AF149" i="7"/>
  <c r="AF147" i="7" s="1"/>
  <c r="AL149" i="7"/>
  <c r="AL147" i="7" s="1"/>
  <c r="AM149" i="7"/>
  <c r="AM147" i="7" s="1"/>
  <c r="U150" i="7"/>
  <c r="U151" i="7"/>
  <c r="U152" i="7"/>
  <c r="U153" i="7"/>
  <c r="U156" i="7"/>
  <c r="Z157" i="7"/>
  <c r="Z155" i="7" s="1"/>
  <c r="AC157" i="7"/>
  <c r="AC155" i="7" s="1"/>
  <c r="AF157" i="7"/>
  <c r="AF155" i="7"/>
  <c r="BQ17" i="7" s="1"/>
  <c r="H41" i="20" s="1"/>
  <c r="AL157" i="7"/>
  <c r="AL155" i="7"/>
  <c r="AM157" i="7"/>
  <c r="AM155" i="7" s="1"/>
  <c r="U158" i="7"/>
  <c r="U159" i="7"/>
  <c r="U160" i="7"/>
  <c r="U161" i="7"/>
  <c r="U162" i="7"/>
  <c r="U163" i="7"/>
  <c r="U164" i="7"/>
  <c r="U165" i="7"/>
  <c r="U166" i="7"/>
  <c r="U167" i="7"/>
  <c r="U168" i="7"/>
  <c r="Z172" i="7"/>
  <c r="AC172" i="7"/>
  <c r="AF172" i="7"/>
  <c r="AL172" i="7"/>
  <c r="AM172" i="7"/>
  <c r="U173" i="7"/>
  <c r="U174" i="7"/>
  <c r="Z176" i="7"/>
  <c r="AC176" i="7"/>
  <c r="AF176" i="7"/>
  <c r="AL176" i="7"/>
  <c r="AM176" i="7"/>
  <c r="U177" i="7"/>
  <c r="U178" i="7"/>
  <c r="U179" i="7"/>
  <c r="U180" i="7"/>
  <c r="U181" i="7"/>
  <c r="U182" i="7"/>
  <c r="U183" i="7"/>
  <c r="U186" i="7"/>
  <c r="Z187" i="7"/>
  <c r="Z185" i="7"/>
  <c r="AC187" i="7"/>
  <c r="AC185" i="7" s="1"/>
  <c r="AF187" i="7"/>
  <c r="AF185" i="7"/>
  <c r="AL187" i="7"/>
  <c r="AL185" i="7" s="1"/>
  <c r="AM187" i="7"/>
  <c r="AM185" i="7" s="1"/>
  <c r="U188" i="7"/>
  <c r="U189" i="7"/>
  <c r="U190" i="7"/>
  <c r="U191" i="7"/>
  <c r="Z195" i="7"/>
  <c r="AC195" i="7"/>
  <c r="AF195" i="7"/>
  <c r="AL195" i="7"/>
  <c r="AM195" i="7"/>
  <c r="U196" i="7"/>
  <c r="U197" i="7"/>
  <c r="U198" i="7"/>
  <c r="U199" i="7"/>
  <c r="U200" i="7"/>
  <c r="U201" i="7"/>
  <c r="U202" i="7"/>
  <c r="Z203" i="7"/>
  <c r="AC203" i="7"/>
  <c r="AF203" i="7"/>
  <c r="AL203" i="7"/>
  <c r="AM203" i="7"/>
  <c r="U204" i="7"/>
  <c r="U203" i="7" s="1"/>
  <c r="U205" i="7"/>
  <c r="Z211" i="7"/>
  <c r="Z210" i="7" s="1"/>
  <c r="Z209" i="7" s="1"/>
  <c r="Z207" i="7" s="1"/>
  <c r="AC211" i="7"/>
  <c r="AC210" i="7" s="1"/>
  <c r="AC209" i="7" s="1"/>
  <c r="AC207" i="7" s="1"/>
  <c r="AF211" i="7"/>
  <c r="AF210" i="7" s="1"/>
  <c r="AF209" i="7" s="1"/>
  <c r="AL211" i="7"/>
  <c r="AL210" i="7"/>
  <c r="AL209" i="7" s="1"/>
  <c r="AL207" i="7" s="1"/>
  <c r="AM211" i="7"/>
  <c r="AM210" i="7" s="1"/>
  <c r="AM209" i="7" s="1"/>
  <c r="AM207" i="7" s="1"/>
  <c r="U212" i="7"/>
  <c r="U213" i="7"/>
  <c r="U214" i="7"/>
  <c r="U215" i="7"/>
  <c r="U216" i="7"/>
  <c r="U217" i="7"/>
  <c r="U218" i="7"/>
  <c r="Z222" i="7"/>
  <c r="AC222" i="7"/>
  <c r="AF222" i="7"/>
  <c r="AL222" i="7"/>
  <c r="AM222" i="7"/>
  <c r="U223" i="7"/>
  <c r="U224" i="7"/>
  <c r="U225" i="7"/>
  <c r="Z227" i="7"/>
  <c r="AC227" i="7"/>
  <c r="AF227" i="7"/>
  <c r="AL227" i="7"/>
  <c r="AM227" i="7"/>
  <c r="U228" i="7"/>
  <c r="U229" i="7"/>
  <c r="U230" i="7"/>
  <c r="Z235" i="7"/>
  <c r="AC235" i="7"/>
  <c r="AF235" i="7"/>
  <c r="AL235" i="7"/>
  <c r="AM235" i="7"/>
  <c r="U236" i="7"/>
  <c r="U237" i="7"/>
  <c r="U238" i="7"/>
  <c r="U239" i="7"/>
  <c r="U240" i="7"/>
  <c r="U241" i="7"/>
  <c r="Z243" i="7"/>
  <c r="AC243" i="7"/>
  <c r="AF243" i="7"/>
  <c r="AL243" i="7"/>
  <c r="AM243" i="7"/>
  <c r="U244" i="7"/>
  <c r="U245" i="7"/>
  <c r="U246" i="7"/>
  <c r="U247" i="7"/>
  <c r="U248" i="7"/>
  <c r="U249" i="7"/>
  <c r="U250" i="7"/>
  <c r="U251" i="7"/>
  <c r="U252" i="7"/>
  <c r="U253" i="7"/>
  <c r="U254" i="7"/>
  <c r="U255" i="7"/>
  <c r="U256" i="7"/>
  <c r="AL259" i="7"/>
  <c r="F2" i="6"/>
  <c r="D2" i="6" s="1"/>
  <c r="Y2" i="6"/>
  <c r="V2" i="6" s="1"/>
  <c r="BE2" i="6"/>
  <c r="BK2" i="6" s="1"/>
  <c r="BQ2" i="6" s="1"/>
  <c r="F3" i="6"/>
  <c r="D3" i="6" s="1"/>
  <c r="N3" i="6"/>
  <c r="Y3" i="6"/>
  <c r="V3" i="6" s="1"/>
  <c r="AH3" i="6"/>
  <c r="BB3" i="6"/>
  <c r="BG3" i="6"/>
  <c r="BM3" i="6"/>
  <c r="BJ5" i="6"/>
  <c r="AR6" i="6"/>
  <c r="A8" i="6"/>
  <c r="A8" i="7" s="1"/>
  <c r="A8" i="8" s="1"/>
  <c r="A8" i="9" s="1"/>
  <c r="A8" i="10" s="1"/>
  <c r="A8" i="11" s="1"/>
  <c r="A8" i="12" s="1"/>
  <c r="A8" i="13" s="1"/>
  <c r="A8" i="14" s="1"/>
  <c r="A8" i="15" s="1"/>
  <c r="A8" i="16" s="1"/>
  <c r="B8" i="6"/>
  <c r="B8" i="7" s="1"/>
  <c r="S8" i="6"/>
  <c r="S8" i="7" s="1"/>
  <c r="S8" i="8" s="1"/>
  <c r="S8" i="9" s="1"/>
  <c r="S8" i="10" s="1"/>
  <c r="S8" i="11" s="1"/>
  <c r="S8" i="12" s="1"/>
  <c r="S8" i="13" s="1"/>
  <c r="S8" i="14" s="1"/>
  <c r="S8" i="15" s="1"/>
  <c r="S8" i="16" s="1"/>
  <c r="T8" i="6"/>
  <c r="T8" i="7" s="1"/>
  <c r="T8" i="8" s="1"/>
  <c r="A10" i="6"/>
  <c r="A10" i="7" s="1"/>
  <c r="A10" i="8" s="1"/>
  <c r="A10" i="9" s="1"/>
  <c r="A10" i="10" s="1"/>
  <c r="A10" i="11" s="1"/>
  <c r="A10" i="12" s="1"/>
  <c r="A10" i="13" s="1"/>
  <c r="A10" i="14" s="1"/>
  <c r="A10" i="15" s="1"/>
  <c r="A10" i="16" s="1"/>
  <c r="B10" i="6"/>
  <c r="B10" i="7" s="1"/>
  <c r="B10" i="8"/>
  <c r="B10" i="9" s="1"/>
  <c r="B10" i="10" s="1"/>
  <c r="B10" i="11" s="1"/>
  <c r="H10" i="6"/>
  <c r="P10" i="6"/>
  <c r="Q10" i="6"/>
  <c r="S10" i="6"/>
  <c r="S10" i="7" s="1"/>
  <c r="S10" i="8" s="1"/>
  <c r="S10" i="9" s="1"/>
  <c r="S10" i="10" s="1"/>
  <c r="S10" i="11" s="1"/>
  <c r="S10" i="12" s="1"/>
  <c r="S10" i="13" s="1"/>
  <c r="S10" i="14" s="1"/>
  <c r="S10" i="15" s="1"/>
  <c r="S10" i="16" s="1"/>
  <c r="T10" i="6"/>
  <c r="T10" i="7" s="1"/>
  <c r="T10" i="8" s="1"/>
  <c r="T10" i="9" s="1"/>
  <c r="T10" i="10" s="1"/>
  <c r="T10" i="11" s="1"/>
  <c r="T10" i="12" s="1"/>
  <c r="T10" i="13" s="1"/>
  <c r="T10" i="14" s="1"/>
  <c r="T10" i="15" s="1"/>
  <c r="T10" i="16" s="1"/>
  <c r="BQ10" i="6"/>
  <c r="G34" i="20" s="1"/>
  <c r="AT11" i="6"/>
  <c r="BE11" i="6"/>
  <c r="G11" i="20" s="1"/>
  <c r="BQ11" i="6"/>
  <c r="G35" i="20" s="1"/>
  <c r="A12" i="6"/>
  <c r="A12" i="7" s="1"/>
  <c r="A12" i="8" s="1"/>
  <c r="A12" i="9" s="1"/>
  <c r="A12" i="10" s="1"/>
  <c r="A12" i="11" s="1"/>
  <c r="A12" i="12" s="1"/>
  <c r="A12" i="13" s="1"/>
  <c r="A12" i="14" s="1"/>
  <c r="A12" i="15" s="1"/>
  <c r="A12" i="16" s="1"/>
  <c r="C12" i="6"/>
  <c r="K12" i="6"/>
  <c r="S12" i="6"/>
  <c r="S12" i="7" s="1"/>
  <c r="S12" i="8" s="1"/>
  <c r="S12" i="9" s="1"/>
  <c r="S12" i="10" s="1"/>
  <c r="S12" i="11" s="1"/>
  <c r="S12" i="12" s="1"/>
  <c r="S12" i="13" s="1"/>
  <c r="S12" i="14" s="1"/>
  <c r="S12" i="15" s="1"/>
  <c r="S12" i="16" s="1"/>
  <c r="T12" i="6"/>
  <c r="T12" i="7" s="1"/>
  <c r="T12" i="8" s="1"/>
  <c r="T12" i="9" s="1"/>
  <c r="T12" i="10" s="1"/>
  <c r="T12" i="11" s="1"/>
  <c r="T12" i="12" s="1"/>
  <c r="T12" i="13" s="1"/>
  <c r="T12" i="14" s="1"/>
  <c r="T12" i="15" s="1"/>
  <c r="T12" i="16" s="1"/>
  <c r="BE12" i="6"/>
  <c r="G12" i="20" s="1"/>
  <c r="A13" i="6"/>
  <c r="A13" i="7" s="1"/>
  <c r="A13" i="8" s="1"/>
  <c r="A13" i="9" s="1"/>
  <c r="A13" i="10" s="1"/>
  <c r="A13" i="11" s="1"/>
  <c r="A13" i="12" s="1"/>
  <c r="A13" i="13" s="1"/>
  <c r="A13" i="14" s="1"/>
  <c r="A13" i="15" s="1"/>
  <c r="A13" i="16" s="1"/>
  <c r="C13" i="6"/>
  <c r="K13" i="6"/>
  <c r="BE13" i="6"/>
  <c r="A14" i="6"/>
  <c r="A14" i="7" s="1"/>
  <c r="A14" i="8" s="1"/>
  <c r="A14" i="9" s="1"/>
  <c r="A14" i="10" s="1"/>
  <c r="A14" i="11" s="1"/>
  <c r="A14" i="12" s="1"/>
  <c r="A14" i="13" s="1"/>
  <c r="A14" i="14" s="1"/>
  <c r="A14" i="15" s="1"/>
  <c r="A14" i="16" s="1"/>
  <c r="C14" i="6"/>
  <c r="K14" i="6"/>
  <c r="S14" i="6"/>
  <c r="S14" i="7" s="1"/>
  <c r="S14" i="8" s="1"/>
  <c r="S14" i="9" s="1"/>
  <c r="S14" i="10" s="1"/>
  <c r="S14" i="11" s="1"/>
  <c r="S14" i="12" s="1"/>
  <c r="S14" i="13" s="1"/>
  <c r="S14" i="14" s="1"/>
  <c r="S14" i="15" s="1"/>
  <c r="S14" i="16" s="1"/>
  <c r="T14" i="6"/>
  <c r="T14" i="7" s="1"/>
  <c r="T14" i="8" s="1"/>
  <c r="T14" i="9" s="1"/>
  <c r="T14" i="10" s="1"/>
  <c r="T14" i="11" s="1"/>
  <c r="T14" i="12" s="1"/>
  <c r="T14" i="13" s="1"/>
  <c r="T14" i="14" s="1"/>
  <c r="T14" i="15" s="1"/>
  <c r="T14" i="16" s="1"/>
  <c r="BE14" i="6"/>
  <c r="G14" i="20" s="1"/>
  <c r="A15" i="6"/>
  <c r="A15" i="7" s="1"/>
  <c r="A15" i="8" s="1"/>
  <c r="A15" i="9" s="1"/>
  <c r="A15" i="10" s="1"/>
  <c r="A15" i="11" s="1"/>
  <c r="A15" i="12" s="1"/>
  <c r="A15" i="13" s="1"/>
  <c r="A15" i="14" s="1"/>
  <c r="A15" i="15" s="1"/>
  <c r="A15" i="16" s="1"/>
  <c r="C15" i="6"/>
  <c r="K15" i="6"/>
  <c r="S15" i="6"/>
  <c r="S15" i="7" s="1"/>
  <c r="S15" i="8" s="1"/>
  <c r="S15" i="9" s="1"/>
  <c r="S15" i="10" s="1"/>
  <c r="S15" i="11" s="1"/>
  <c r="S15" i="12" s="1"/>
  <c r="S15" i="13" s="1"/>
  <c r="S15" i="14" s="1"/>
  <c r="S15" i="15" s="1"/>
  <c r="S15" i="16" s="1"/>
  <c r="BE15" i="6"/>
  <c r="A16" i="6"/>
  <c r="A16" i="7" s="1"/>
  <c r="A16" i="8" s="1"/>
  <c r="A16" i="9" s="1"/>
  <c r="A16" i="10" s="1"/>
  <c r="A16" i="11" s="1"/>
  <c r="A16" i="12" s="1"/>
  <c r="A16" i="13" s="1"/>
  <c r="A16" i="14" s="1"/>
  <c r="A16" i="15" s="1"/>
  <c r="A16" i="16" s="1"/>
  <c r="B16" i="6"/>
  <c r="S16" i="6"/>
  <c r="S16" i="7" s="1"/>
  <c r="S16" i="8" s="1"/>
  <c r="S16" i="9" s="1"/>
  <c r="S16" i="10" s="1"/>
  <c r="S16" i="11" s="1"/>
  <c r="S16" i="12" s="1"/>
  <c r="S16" i="13" s="1"/>
  <c r="S16" i="14" s="1"/>
  <c r="S16" i="15" s="1"/>
  <c r="S16" i="16" s="1"/>
  <c r="T16" i="6"/>
  <c r="T16" i="7" s="1"/>
  <c r="T16" i="8" s="1"/>
  <c r="T16" i="9" s="1"/>
  <c r="T16" i="10" s="1"/>
  <c r="T16" i="11" s="1"/>
  <c r="T16" i="12" s="1"/>
  <c r="T16" i="13" s="1"/>
  <c r="T16" i="14" s="1"/>
  <c r="T16" i="15" s="1"/>
  <c r="T16" i="16" s="1"/>
  <c r="BE16" i="6"/>
  <c r="A17" i="6"/>
  <c r="A17" i="7" s="1"/>
  <c r="A17" i="8" s="1"/>
  <c r="A17" i="9" s="1"/>
  <c r="A17" i="10" s="1"/>
  <c r="A17" i="11" s="1"/>
  <c r="A17" i="12" s="1"/>
  <c r="A17" i="13" s="1"/>
  <c r="A17" i="14" s="1"/>
  <c r="A17" i="15" s="1"/>
  <c r="A17" i="16" s="1"/>
  <c r="B17" i="6"/>
  <c r="B17" i="7" s="1"/>
  <c r="B17" i="8" s="1"/>
  <c r="B17" i="9" s="1"/>
  <c r="B17" i="10" s="1"/>
  <c r="B17" i="11" s="1"/>
  <c r="B17" i="12" s="1"/>
  <c r="B17" i="13" s="1"/>
  <c r="B17" i="14" s="1"/>
  <c r="B17" i="15" s="1"/>
  <c r="B17" i="16" s="1"/>
  <c r="S17" i="6"/>
  <c r="S17" i="7" s="1"/>
  <c r="S17" i="8" s="1"/>
  <c r="S17" i="9" s="1"/>
  <c r="S17" i="10" s="1"/>
  <c r="S17" i="11" s="1"/>
  <c r="S17" i="12" s="1"/>
  <c r="S17" i="13" s="1"/>
  <c r="S17" i="14" s="1"/>
  <c r="S17" i="15" s="1"/>
  <c r="S17" i="16" s="1"/>
  <c r="T17" i="6"/>
  <c r="T17" i="7" s="1"/>
  <c r="T17" i="8" s="1"/>
  <c r="T17" i="9" s="1"/>
  <c r="T17" i="10" s="1"/>
  <c r="T17" i="11" s="1"/>
  <c r="T17" i="12" s="1"/>
  <c r="T17" i="13" s="1"/>
  <c r="T17" i="14" s="1"/>
  <c r="T17" i="15" s="1"/>
  <c r="T17" i="16" s="1"/>
  <c r="U17" i="6"/>
  <c r="BE17" i="6"/>
  <c r="A18" i="6"/>
  <c r="A18" i="7" s="1"/>
  <c r="A18" i="8" s="1"/>
  <c r="A18" i="9" s="1"/>
  <c r="A18" i="10" s="1"/>
  <c r="A18" i="11" s="1"/>
  <c r="A18" i="12" s="1"/>
  <c r="A18" i="13" s="1"/>
  <c r="A18" i="14" s="1"/>
  <c r="A18" i="15" s="1"/>
  <c r="A18" i="16" s="1"/>
  <c r="B18" i="6"/>
  <c r="B18" i="7" s="1"/>
  <c r="B18" i="8" s="1"/>
  <c r="B18" i="9" s="1"/>
  <c r="B18" i="10" s="1"/>
  <c r="B18" i="11" s="1"/>
  <c r="B18" i="12" s="1"/>
  <c r="B18" i="13" s="1"/>
  <c r="B18" i="14" s="1"/>
  <c r="B18" i="15" s="1"/>
  <c r="B18" i="16" s="1"/>
  <c r="S18" i="6"/>
  <c r="S18" i="7" s="1"/>
  <c r="S18" i="8" s="1"/>
  <c r="S18" i="9" s="1"/>
  <c r="S18" i="10" s="1"/>
  <c r="S18" i="11" s="1"/>
  <c r="S18" i="12" s="1"/>
  <c r="S18" i="13" s="1"/>
  <c r="S18" i="14" s="1"/>
  <c r="S18" i="15" s="1"/>
  <c r="S18" i="16" s="1"/>
  <c r="T18" i="6"/>
  <c r="T18" i="7" s="1"/>
  <c r="T18" i="8" s="1"/>
  <c r="T18" i="9" s="1"/>
  <c r="T18" i="10" s="1"/>
  <c r="T18" i="11" s="1"/>
  <c r="T18" i="12" s="1"/>
  <c r="T18" i="13" s="1"/>
  <c r="T18" i="14" s="1"/>
  <c r="T18" i="15" s="1"/>
  <c r="T18" i="16" s="1"/>
  <c r="U18" i="6"/>
  <c r="BE18" i="6"/>
  <c r="BQ18" i="6"/>
  <c r="G42" i="20" s="1"/>
  <c r="A19" i="6"/>
  <c r="A19" i="7" s="1"/>
  <c r="A19" i="8" s="1"/>
  <c r="A19" i="9" s="1"/>
  <c r="A19" i="10" s="1"/>
  <c r="A19" i="11" s="1"/>
  <c r="A19" i="12" s="1"/>
  <c r="A19" i="13" s="1"/>
  <c r="A19" i="14" s="1"/>
  <c r="A19" i="15" s="1"/>
  <c r="A19" i="16" s="1"/>
  <c r="B19" i="6"/>
  <c r="B19" i="7" s="1"/>
  <c r="B19" i="8" s="1"/>
  <c r="B19" i="9" s="1"/>
  <c r="B19" i="10" s="1"/>
  <c r="B19" i="11" s="1"/>
  <c r="B19" i="12" s="1"/>
  <c r="B19" i="13" s="1"/>
  <c r="B19" i="14" s="1"/>
  <c r="B19" i="15" s="1"/>
  <c r="B19" i="16" s="1"/>
  <c r="S19" i="6"/>
  <c r="S19" i="7" s="1"/>
  <c r="S19" i="8" s="1"/>
  <c r="S19" i="9" s="1"/>
  <c r="S19" i="10" s="1"/>
  <c r="S19" i="11" s="1"/>
  <c r="S19" i="12" s="1"/>
  <c r="S19" i="13" s="1"/>
  <c r="S19" i="14" s="1"/>
  <c r="S19" i="15" s="1"/>
  <c r="S19" i="16" s="1"/>
  <c r="T19" i="6"/>
  <c r="T19" i="7" s="1"/>
  <c r="T19" i="8" s="1"/>
  <c r="T19" i="9" s="1"/>
  <c r="T19" i="10" s="1"/>
  <c r="T19" i="11" s="1"/>
  <c r="T19" i="12" s="1"/>
  <c r="T19" i="13" s="1"/>
  <c r="T19" i="14" s="1"/>
  <c r="T19" i="15" s="1"/>
  <c r="T19" i="16" s="1"/>
  <c r="U19" i="6"/>
  <c r="BQ19" i="6"/>
  <c r="G43" i="20" s="1"/>
  <c r="A20" i="6"/>
  <c r="A20" i="7" s="1"/>
  <c r="A20" i="8" s="1"/>
  <c r="A20" i="9" s="1"/>
  <c r="A20" i="10" s="1"/>
  <c r="A20" i="11" s="1"/>
  <c r="A20" i="12" s="1"/>
  <c r="A20" i="13" s="1"/>
  <c r="A20" i="14" s="1"/>
  <c r="A20" i="15" s="1"/>
  <c r="A20" i="16" s="1"/>
  <c r="B20" i="6"/>
  <c r="S20" i="6"/>
  <c r="S20" i="7" s="1"/>
  <c r="S20" i="8" s="1"/>
  <c r="S20" i="9" s="1"/>
  <c r="S20" i="10" s="1"/>
  <c r="S20" i="11" s="1"/>
  <c r="S20" i="12" s="1"/>
  <c r="S20" i="13" s="1"/>
  <c r="S20" i="14" s="1"/>
  <c r="S20" i="15" s="1"/>
  <c r="S20" i="16" s="1"/>
  <c r="T20" i="6"/>
  <c r="T20" i="7" s="1"/>
  <c r="T20" i="8" s="1"/>
  <c r="T20" i="9" s="1"/>
  <c r="T20" i="10" s="1"/>
  <c r="T20" i="11" s="1"/>
  <c r="T20" i="12" s="1"/>
  <c r="T20" i="13" s="1"/>
  <c r="T20" i="14" s="1"/>
  <c r="T20" i="15" s="1"/>
  <c r="T20" i="16" s="1"/>
  <c r="Z20" i="6"/>
  <c r="Z16" i="6" s="1"/>
  <c r="AC20" i="6"/>
  <c r="AC16" i="6"/>
  <c r="AF20" i="6"/>
  <c r="AF16" i="6" s="1"/>
  <c r="AL20" i="6"/>
  <c r="AL16" i="6" s="1"/>
  <c r="AM20" i="6"/>
  <c r="AM16" i="6" s="1"/>
  <c r="BE20" i="6"/>
  <c r="G23" i="20"/>
  <c r="A21" i="6"/>
  <c r="A21" i="7" s="1"/>
  <c r="A21" i="8" s="1"/>
  <c r="A21" i="9" s="1"/>
  <c r="A21" i="10" s="1"/>
  <c r="A21" i="11" s="1"/>
  <c r="A21" i="12" s="1"/>
  <c r="A21" i="13" s="1"/>
  <c r="A21" i="14" s="1"/>
  <c r="A21" i="15" s="1"/>
  <c r="A21" i="16" s="1"/>
  <c r="B21" i="6"/>
  <c r="B21" i="7" s="1"/>
  <c r="B21" i="8" s="1"/>
  <c r="B21" i="9" s="1"/>
  <c r="B21" i="10" s="1"/>
  <c r="B21" i="11" s="1"/>
  <c r="B21" i="12" s="1"/>
  <c r="B21" i="13" s="1"/>
  <c r="B21" i="14" s="1"/>
  <c r="B21" i="15" s="1"/>
  <c r="B21" i="16" s="1"/>
  <c r="S21" i="6"/>
  <c r="S21" i="7" s="1"/>
  <c r="S21" i="8" s="1"/>
  <c r="S21" i="9" s="1"/>
  <c r="S21" i="10" s="1"/>
  <c r="S21" i="11" s="1"/>
  <c r="S21" i="12" s="1"/>
  <c r="S21" i="13" s="1"/>
  <c r="S21" i="14" s="1"/>
  <c r="S21" i="15" s="1"/>
  <c r="S21" i="16" s="1"/>
  <c r="T21" i="6"/>
  <c r="T21" i="7" s="1"/>
  <c r="T21" i="8" s="1"/>
  <c r="T21" i="9" s="1"/>
  <c r="T21" i="10" s="1"/>
  <c r="T21" i="11" s="1"/>
  <c r="T21" i="12" s="1"/>
  <c r="T21" i="13" s="1"/>
  <c r="T21" i="14" s="1"/>
  <c r="T21" i="15" s="1"/>
  <c r="T21" i="16" s="1"/>
  <c r="U21" i="6"/>
  <c r="A22" i="6"/>
  <c r="A22" i="7" s="1"/>
  <c r="A22" i="8" s="1"/>
  <c r="A22" i="9" s="1"/>
  <c r="A22" i="10" s="1"/>
  <c r="A22" i="11" s="1"/>
  <c r="A22" i="12" s="1"/>
  <c r="A22" i="13" s="1"/>
  <c r="A22" i="14" s="1"/>
  <c r="A22" i="15" s="1"/>
  <c r="A22" i="16" s="1"/>
  <c r="B22" i="6"/>
  <c r="B22" i="7" s="1"/>
  <c r="B22" i="8" s="1"/>
  <c r="B22" i="9" s="1"/>
  <c r="B22" i="10" s="1"/>
  <c r="B22" i="11" s="1"/>
  <c r="B22" i="12" s="1"/>
  <c r="B22" i="13" s="1"/>
  <c r="B22" i="14" s="1"/>
  <c r="B22" i="15" s="1"/>
  <c r="B22" i="16" s="1"/>
  <c r="H22" i="6"/>
  <c r="K22" i="6"/>
  <c r="P22" i="6"/>
  <c r="Q22" i="6"/>
  <c r="S22" i="6"/>
  <c r="S22" i="7" s="1"/>
  <c r="S22" i="8" s="1"/>
  <c r="S22" i="9" s="1"/>
  <c r="S22" i="10" s="1"/>
  <c r="S22" i="11" s="1"/>
  <c r="S22" i="12" s="1"/>
  <c r="S22" i="13" s="1"/>
  <c r="S22" i="14" s="1"/>
  <c r="S22" i="15" s="1"/>
  <c r="S22" i="16" s="1"/>
  <c r="T22" i="6"/>
  <c r="T22" i="7" s="1"/>
  <c r="T22" i="8" s="1"/>
  <c r="T22" i="9" s="1"/>
  <c r="T22" i="10" s="1"/>
  <c r="T22" i="11" s="1"/>
  <c r="T22" i="12" s="1"/>
  <c r="T22" i="13" s="1"/>
  <c r="T22" i="14" s="1"/>
  <c r="T22" i="15" s="1"/>
  <c r="T22" i="16" s="1"/>
  <c r="U22" i="6"/>
  <c r="A23" i="6"/>
  <c r="A23" i="7" s="1"/>
  <c r="A23" i="8" s="1"/>
  <c r="A23" i="9" s="1"/>
  <c r="A23" i="10" s="1"/>
  <c r="A23" i="11" s="1"/>
  <c r="A23" i="12" s="1"/>
  <c r="A23" i="13" s="1"/>
  <c r="A23" i="14" s="1"/>
  <c r="A23" i="15" s="1"/>
  <c r="A23" i="16" s="1"/>
  <c r="B23" i="6"/>
  <c r="C23" i="6"/>
  <c r="S23" i="6"/>
  <c r="S23" i="7" s="1"/>
  <c r="S23" i="8" s="1"/>
  <c r="S23" i="9" s="1"/>
  <c r="S23" i="10" s="1"/>
  <c r="S23" i="11" s="1"/>
  <c r="S23" i="12" s="1"/>
  <c r="S23" i="13" s="1"/>
  <c r="S23" i="14" s="1"/>
  <c r="S23" i="15" s="1"/>
  <c r="S23" i="16" s="1"/>
  <c r="T23" i="6"/>
  <c r="T23" i="7" s="1"/>
  <c r="T23" i="8" s="1"/>
  <c r="T23" i="9" s="1"/>
  <c r="T23" i="10" s="1"/>
  <c r="T23" i="11" s="1"/>
  <c r="T23" i="12" s="1"/>
  <c r="T23" i="13" s="1"/>
  <c r="T23" i="14" s="1"/>
  <c r="T23" i="15" s="1"/>
  <c r="T23" i="16" s="1"/>
  <c r="U23" i="6"/>
  <c r="BQ23" i="6"/>
  <c r="G47" i="20" s="1"/>
  <c r="A24" i="6"/>
  <c r="A24" i="7" s="1"/>
  <c r="A24" i="8" s="1"/>
  <c r="A24" i="9" s="1"/>
  <c r="A24" i="10" s="1"/>
  <c r="A24" i="11" s="1"/>
  <c r="A24" i="12" s="1"/>
  <c r="A24" i="13" s="1"/>
  <c r="A24" i="14" s="1"/>
  <c r="A24" i="15" s="1"/>
  <c r="A24" i="16" s="1"/>
  <c r="B24" i="6"/>
  <c r="C24" i="6"/>
  <c r="S24" i="6"/>
  <c r="S24" i="7" s="1"/>
  <c r="S24" i="8" s="1"/>
  <c r="S24" i="9" s="1"/>
  <c r="S24" i="10" s="1"/>
  <c r="S24" i="11" s="1"/>
  <c r="S24" i="12" s="1"/>
  <c r="S24" i="13" s="1"/>
  <c r="S24" i="14" s="1"/>
  <c r="S24" i="15" s="1"/>
  <c r="S24" i="16" s="1"/>
  <c r="T24" i="6"/>
  <c r="T24" i="7" s="1"/>
  <c r="T24" i="8" s="1"/>
  <c r="T24" i="9" s="1"/>
  <c r="T24" i="10" s="1"/>
  <c r="T24" i="11" s="1"/>
  <c r="T24" i="12" s="1"/>
  <c r="T24" i="13" s="1"/>
  <c r="T24" i="14" s="1"/>
  <c r="T24" i="15" s="1"/>
  <c r="T24" i="16" s="1"/>
  <c r="U24" i="6"/>
  <c r="A25" i="6"/>
  <c r="A25" i="7" s="1"/>
  <c r="A25" i="8" s="1"/>
  <c r="A25" i="9" s="1"/>
  <c r="A25" i="10" s="1"/>
  <c r="A25" i="11" s="1"/>
  <c r="A25" i="12" s="1"/>
  <c r="A25" i="13" s="1"/>
  <c r="A25" i="14" s="1"/>
  <c r="A25" i="15" s="1"/>
  <c r="A25" i="16" s="1"/>
  <c r="B25" i="6"/>
  <c r="B25" i="7" s="1"/>
  <c r="B25" i="8" s="1"/>
  <c r="B25" i="9" s="1"/>
  <c r="B25" i="10" s="1"/>
  <c r="B25" i="11" s="1"/>
  <c r="B25" i="12" s="1"/>
  <c r="B25" i="13" s="1"/>
  <c r="B25" i="14" s="1"/>
  <c r="B25" i="15" s="1"/>
  <c r="B25" i="16" s="1"/>
  <c r="H25" i="6"/>
  <c r="K25" i="6"/>
  <c r="P25" i="6"/>
  <c r="Q25" i="6"/>
  <c r="S25" i="6"/>
  <c r="S25" i="7" s="1"/>
  <c r="S25" i="8" s="1"/>
  <c r="S25" i="9" s="1"/>
  <c r="S25" i="10" s="1"/>
  <c r="S25" i="11" s="1"/>
  <c r="S25" i="12" s="1"/>
  <c r="S25" i="13" s="1"/>
  <c r="S25" i="14" s="1"/>
  <c r="S25" i="15" s="1"/>
  <c r="S25" i="16" s="1"/>
  <c r="T25" i="6"/>
  <c r="T25" i="7" s="1"/>
  <c r="T25" i="8" s="1"/>
  <c r="T25" i="9" s="1"/>
  <c r="T25" i="10" s="1"/>
  <c r="T25" i="11" s="1"/>
  <c r="T25" i="12" s="1"/>
  <c r="T25" i="13" s="1"/>
  <c r="T25" i="14" s="1"/>
  <c r="T25" i="15" s="1"/>
  <c r="T25" i="16" s="1"/>
  <c r="U25" i="6"/>
  <c r="A26" i="6"/>
  <c r="A26" i="7" s="1"/>
  <c r="A26" i="8" s="1"/>
  <c r="A26" i="9" s="1"/>
  <c r="A26" i="10" s="1"/>
  <c r="A26" i="11" s="1"/>
  <c r="A26" i="12" s="1"/>
  <c r="A26" i="13" s="1"/>
  <c r="A26" i="14" s="1"/>
  <c r="A26" i="15" s="1"/>
  <c r="A26" i="16" s="1"/>
  <c r="B26" i="6"/>
  <c r="C26" i="6"/>
  <c r="S26" i="6"/>
  <c r="S26" i="7" s="1"/>
  <c r="S26" i="8" s="1"/>
  <c r="S26" i="9" s="1"/>
  <c r="S26" i="10" s="1"/>
  <c r="S26" i="11" s="1"/>
  <c r="S26" i="12" s="1"/>
  <c r="S26" i="13" s="1"/>
  <c r="S26" i="14" s="1"/>
  <c r="S26" i="15" s="1"/>
  <c r="S26" i="16" s="1"/>
  <c r="T26" i="6"/>
  <c r="T26" i="7" s="1"/>
  <c r="T26" i="8" s="1"/>
  <c r="T26" i="9" s="1"/>
  <c r="T26" i="10" s="1"/>
  <c r="T26" i="11" s="1"/>
  <c r="T26" i="12" s="1"/>
  <c r="T26" i="13" s="1"/>
  <c r="T26" i="14" s="1"/>
  <c r="T26" i="15" s="1"/>
  <c r="T26" i="16" s="1"/>
  <c r="U26" i="6"/>
  <c r="AT26" i="6"/>
  <c r="BQ26" i="6"/>
  <c r="A27" i="6"/>
  <c r="A27" i="7" s="1"/>
  <c r="A27" i="8" s="1"/>
  <c r="A27" i="9" s="1"/>
  <c r="A27" i="10" s="1"/>
  <c r="A27" i="11" s="1"/>
  <c r="A27" i="12" s="1"/>
  <c r="A27" i="13" s="1"/>
  <c r="A27" i="14" s="1"/>
  <c r="A27" i="15" s="1"/>
  <c r="A27" i="16" s="1"/>
  <c r="B27" i="6"/>
  <c r="B27" i="7" s="1"/>
  <c r="B27" i="8" s="1"/>
  <c r="B27" i="9" s="1"/>
  <c r="B27" i="10" s="1"/>
  <c r="B27" i="11" s="1"/>
  <c r="B27" i="12" s="1"/>
  <c r="B27" i="13" s="1"/>
  <c r="B27" i="14" s="1"/>
  <c r="B27" i="15" s="1"/>
  <c r="B27" i="16" s="1"/>
  <c r="C27" i="6"/>
  <c r="S27" i="6"/>
  <c r="S27" i="7" s="1"/>
  <c r="S27" i="8"/>
  <c r="S27" i="9" s="1"/>
  <c r="S27" i="10" s="1"/>
  <c r="S27" i="11" s="1"/>
  <c r="S27" i="12" s="1"/>
  <c r="S27" i="13" s="1"/>
  <c r="S27" i="14" s="1"/>
  <c r="S27" i="15" s="1"/>
  <c r="S27" i="16" s="1"/>
  <c r="T27" i="6"/>
  <c r="T27" i="7" s="1"/>
  <c r="T27" i="8"/>
  <c r="T27" i="9" s="1"/>
  <c r="T27" i="10" s="1"/>
  <c r="T27" i="11" s="1"/>
  <c r="T27" i="12" s="1"/>
  <c r="T27" i="13" s="1"/>
  <c r="T27" i="14" s="1"/>
  <c r="T27" i="15" s="1"/>
  <c r="T27" i="16" s="1"/>
  <c r="U27" i="6"/>
  <c r="A28" i="6"/>
  <c r="A28" i="7" s="1"/>
  <c r="A28" i="8" s="1"/>
  <c r="A28" i="9" s="1"/>
  <c r="A28" i="10" s="1"/>
  <c r="A28" i="11" s="1"/>
  <c r="A28" i="12" s="1"/>
  <c r="A28" i="13" s="1"/>
  <c r="A28" i="14" s="1"/>
  <c r="A28" i="15" s="1"/>
  <c r="A28" i="16" s="1"/>
  <c r="B28" i="6"/>
  <c r="B28" i="7" s="1"/>
  <c r="B28" i="8" s="1"/>
  <c r="B28" i="9" s="1"/>
  <c r="B28" i="10" s="1"/>
  <c r="B28" i="11" s="1"/>
  <c r="B28" i="12" s="1"/>
  <c r="B28" i="13" s="1"/>
  <c r="B28" i="14" s="1"/>
  <c r="B28" i="15" s="1"/>
  <c r="B28" i="16" s="1"/>
  <c r="S28" i="6"/>
  <c r="S28" i="7" s="1"/>
  <c r="S28" i="8" s="1"/>
  <c r="S28" i="9" s="1"/>
  <c r="S28" i="10" s="1"/>
  <c r="S28" i="11" s="1"/>
  <c r="S28" i="12" s="1"/>
  <c r="S28" i="13" s="1"/>
  <c r="S28" i="14" s="1"/>
  <c r="S28" i="15" s="1"/>
  <c r="S28" i="16" s="1"/>
  <c r="T28" i="6"/>
  <c r="T28" i="7" s="1"/>
  <c r="T28" i="8" s="1"/>
  <c r="T28" i="9" s="1"/>
  <c r="T28" i="10" s="1"/>
  <c r="T28" i="11" s="1"/>
  <c r="T28" i="12" s="1"/>
  <c r="T28" i="13" s="1"/>
  <c r="T28" i="14" s="1"/>
  <c r="T28" i="15" s="1"/>
  <c r="T28" i="16" s="1"/>
  <c r="U28" i="6"/>
  <c r="A29" i="6"/>
  <c r="A29" i="7"/>
  <c r="A29" i="8" s="1"/>
  <c r="A29" i="9" s="1"/>
  <c r="A29" i="10" s="1"/>
  <c r="A29" i="11" s="1"/>
  <c r="A29" i="12" s="1"/>
  <c r="A29" i="13" s="1"/>
  <c r="A29" i="14" s="1"/>
  <c r="A29" i="15" s="1"/>
  <c r="A29" i="16" s="1"/>
  <c r="B29" i="6"/>
  <c r="B29" i="7" s="1"/>
  <c r="B29" i="8" s="1"/>
  <c r="B29" i="9" s="1"/>
  <c r="B29" i="10" s="1"/>
  <c r="B29" i="11" s="1"/>
  <c r="B29" i="12" s="1"/>
  <c r="B29" i="13" s="1"/>
  <c r="B29" i="14" s="1"/>
  <c r="B29" i="15" s="1"/>
  <c r="B29" i="16" s="1"/>
  <c r="H29" i="6"/>
  <c r="K29" i="6"/>
  <c r="P29" i="6"/>
  <c r="Q29" i="6"/>
  <c r="S29" i="6"/>
  <c r="S29" i="7" s="1"/>
  <c r="S29" i="8" s="1"/>
  <c r="S29" i="9" s="1"/>
  <c r="S29" i="10" s="1"/>
  <c r="S29" i="11" s="1"/>
  <c r="S29" i="12" s="1"/>
  <c r="S29" i="13" s="1"/>
  <c r="S29" i="14" s="1"/>
  <c r="S29" i="15" s="1"/>
  <c r="S29" i="16" s="1"/>
  <c r="T29" i="6"/>
  <c r="T29" i="7" s="1"/>
  <c r="T29" i="8" s="1"/>
  <c r="T29" i="9" s="1"/>
  <c r="T29" i="10" s="1"/>
  <c r="T29" i="11" s="1"/>
  <c r="T29" i="12" s="1"/>
  <c r="T29" i="13" s="1"/>
  <c r="T29" i="14" s="1"/>
  <c r="T29" i="15" s="1"/>
  <c r="T29" i="16" s="1"/>
  <c r="U29" i="6"/>
  <c r="A30" i="6"/>
  <c r="A30" i="7" s="1"/>
  <c r="A30" i="8" s="1"/>
  <c r="A30" i="9" s="1"/>
  <c r="A30" i="10" s="1"/>
  <c r="A30" i="11" s="1"/>
  <c r="A30" i="12" s="1"/>
  <c r="A30" i="13" s="1"/>
  <c r="A30" i="14" s="1"/>
  <c r="A30" i="15" s="1"/>
  <c r="A30" i="16" s="1"/>
  <c r="B30" i="6"/>
  <c r="C30" i="6"/>
  <c r="S30" i="6"/>
  <c r="S30" i="7" s="1"/>
  <c r="S30" i="8" s="1"/>
  <c r="S30" i="9" s="1"/>
  <c r="S30" i="10" s="1"/>
  <c r="S30" i="11" s="1"/>
  <c r="S30" i="12" s="1"/>
  <c r="S30" i="13" s="1"/>
  <c r="S30" i="14" s="1"/>
  <c r="S30" i="15" s="1"/>
  <c r="S30" i="16" s="1"/>
  <c r="T30" i="6"/>
  <c r="T30" i="7" s="1"/>
  <c r="T30" i="8" s="1"/>
  <c r="T30" i="9" s="1"/>
  <c r="T30" i="10" s="1"/>
  <c r="T30" i="11" s="1"/>
  <c r="T30" i="12" s="1"/>
  <c r="T30" i="13" s="1"/>
  <c r="T30" i="14" s="1"/>
  <c r="T30" i="15" s="1"/>
  <c r="T30" i="16" s="1"/>
  <c r="U30" i="6"/>
  <c r="A31" i="6"/>
  <c r="A31" i="7" s="1"/>
  <c r="A31" i="8" s="1"/>
  <c r="A31" i="9" s="1"/>
  <c r="A31" i="10" s="1"/>
  <c r="A31" i="11" s="1"/>
  <c r="A31" i="12" s="1"/>
  <c r="A31" i="13" s="1"/>
  <c r="A31" i="14" s="1"/>
  <c r="A31" i="15" s="1"/>
  <c r="A31" i="16" s="1"/>
  <c r="B31" i="6"/>
  <c r="B31" i="7" s="1"/>
  <c r="B31" i="8" s="1"/>
  <c r="B31" i="9" s="1"/>
  <c r="B31" i="10" s="1"/>
  <c r="B31" i="11" s="1"/>
  <c r="B31" i="12" s="1"/>
  <c r="B31" i="13" s="1"/>
  <c r="B31" i="14" s="1"/>
  <c r="B31" i="15" s="1"/>
  <c r="B31" i="16" s="1"/>
  <c r="C31" i="6"/>
  <c r="S31" i="6"/>
  <c r="S31" i="7" s="1"/>
  <c r="S31" i="8" s="1"/>
  <c r="S31" i="9" s="1"/>
  <c r="S31" i="10" s="1"/>
  <c r="S31" i="11" s="1"/>
  <c r="S31" i="12" s="1"/>
  <c r="S31" i="13" s="1"/>
  <c r="S31" i="14" s="1"/>
  <c r="S31" i="15" s="1"/>
  <c r="S31" i="16" s="1"/>
  <c r="T31" i="6"/>
  <c r="T31" i="7" s="1"/>
  <c r="T31" i="8" s="1"/>
  <c r="T31" i="9" s="1"/>
  <c r="T31" i="10" s="1"/>
  <c r="T31" i="11" s="1"/>
  <c r="T31" i="12" s="1"/>
  <c r="T31" i="13" s="1"/>
  <c r="T31" i="14" s="1"/>
  <c r="T31" i="15" s="1"/>
  <c r="T31" i="16" s="1"/>
  <c r="U31" i="6"/>
  <c r="BQ31" i="6"/>
  <c r="A32" i="6"/>
  <c r="A32" i="7" s="1"/>
  <c r="A32" i="8" s="1"/>
  <c r="A32" i="9" s="1"/>
  <c r="A32" i="10" s="1"/>
  <c r="A32" i="11" s="1"/>
  <c r="A32" i="12" s="1"/>
  <c r="A32" i="13" s="1"/>
  <c r="A32" i="14" s="1"/>
  <c r="A32" i="15" s="1"/>
  <c r="A32" i="16" s="1"/>
  <c r="B32" i="6"/>
  <c r="B32" i="7" s="1"/>
  <c r="B32" i="8" s="1"/>
  <c r="B32" i="9" s="1"/>
  <c r="B32" i="10" s="1"/>
  <c r="B32" i="11" s="1"/>
  <c r="B32" i="12" s="1"/>
  <c r="B32" i="13" s="1"/>
  <c r="B32" i="14" s="1"/>
  <c r="B32" i="15" s="1"/>
  <c r="B32" i="16" s="1"/>
  <c r="H32" i="6"/>
  <c r="K32" i="6"/>
  <c r="P32" i="6"/>
  <c r="Q32" i="6"/>
  <c r="S32" i="6"/>
  <c r="S32" i="7" s="1"/>
  <c r="S32" i="8" s="1"/>
  <c r="S32" i="9"/>
  <c r="S32" i="10" s="1"/>
  <c r="S32" i="11" s="1"/>
  <c r="S32" i="12" s="1"/>
  <c r="S32" i="13" s="1"/>
  <c r="S32" i="14" s="1"/>
  <c r="S32" i="15" s="1"/>
  <c r="S32" i="16" s="1"/>
  <c r="T32" i="6"/>
  <c r="T32" i="7" s="1"/>
  <c r="T32" i="8"/>
  <c r="T32" i="9" s="1"/>
  <c r="T32" i="10" s="1"/>
  <c r="T32" i="11" s="1"/>
  <c r="T32" i="12" s="1"/>
  <c r="T32" i="13" s="1"/>
  <c r="T32" i="14" s="1"/>
  <c r="T32" i="15" s="1"/>
  <c r="T32" i="16" s="1"/>
  <c r="U32" i="6"/>
  <c r="A33" i="6"/>
  <c r="A33" i="7" s="1"/>
  <c r="A33" i="8" s="1"/>
  <c r="A33" i="9" s="1"/>
  <c r="A33" i="10" s="1"/>
  <c r="A33" i="11" s="1"/>
  <c r="A33" i="12" s="1"/>
  <c r="A33" i="13" s="1"/>
  <c r="A33" i="14" s="1"/>
  <c r="A33" i="15" s="1"/>
  <c r="A33" i="16" s="1"/>
  <c r="B33" i="6"/>
  <c r="C33" i="6"/>
  <c r="S33" i="6"/>
  <c r="S33" i="7" s="1"/>
  <c r="S33" i="8" s="1"/>
  <c r="S33" i="9" s="1"/>
  <c r="S33" i="10" s="1"/>
  <c r="S33" i="11" s="1"/>
  <c r="S33" i="12" s="1"/>
  <c r="S33" i="13" s="1"/>
  <c r="S33" i="14" s="1"/>
  <c r="S33" i="15" s="1"/>
  <c r="S33" i="16" s="1"/>
  <c r="T33" i="6"/>
  <c r="T33" i="7" s="1"/>
  <c r="T33" i="8" s="1"/>
  <c r="T33" i="9" s="1"/>
  <c r="T33" i="10" s="1"/>
  <c r="T33" i="11" s="1"/>
  <c r="T33" i="12" s="1"/>
  <c r="T33" i="13" s="1"/>
  <c r="T33" i="14" s="1"/>
  <c r="T33" i="15" s="1"/>
  <c r="T33" i="16" s="1"/>
  <c r="U33" i="6"/>
  <c r="A34" i="6"/>
  <c r="A34" i="7" s="1"/>
  <c r="A34" i="8" s="1"/>
  <c r="A34" i="9" s="1"/>
  <c r="A34" i="10" s="1"/>
  <c r="A34" i="11" s="1"/>
  <c r="A34" i="12" s="1"/>
  <c r="A34" i="13" s="1"/>
  <c r="A34" i="14" s="1"/>
  <c r="A34" i="15" s="1"/>
  <c r="A34" i="16" s="1"/>
  <c r="B34" i="6"/>
  <c r="B34" i="7" s="1"/>
  <c r="B34" i="8" s="1"/>
  <c r="B34" i="9" s="1"/>
  <c r="B34" i="10" s="1"/>
  <c r="B34" i="11" s="1"/>
  <c r="B34" i="12" s="1"/>
  <c r="B34" i="13" s="1"/>
  <c r="B34" i="14" s="1"/>
  <c r="B34" i="15" s="1"/>
  <c r="B34" i="16" s="1"/>
  <c r="C34" i="6"/>
  <c r="S34" i="6"/>
  <c r="S34" i="7" s="1"/>
  <c r="S34" i="8" s="1"/>
  <c r="S34" i="9" s="1"/>
  <c r="S34" i="10" s="1"/>
  <c r="S34" i="11" s="1"/>
  <c r="S34" i="12" s="1"/>
  <c r="S34" i="13" s="1"/>
  <c r="S34" i="14" s="1"/>
  <c r="S34" i="15" s="1"/>
  <c r="S34" i="16" s="1"/>
  <c r="T34" i="6"/>
  <c r="T34" i="7" s="1"/>
  <c r="T34" i="8" s="1"/>
  <c r="T34" i="9" s="1"/>
  <c r="T34" i="10" s="1"/>
  <c r="T34" i="11" s="1"/>
  <c r="T34" i="12" s="1"/>
  <c r="T34" i="13" s="1"/>
  <c r="T34" i="14" s="1"/>
  <c r="T34" i="15" s="1"/>
  <c r="T34" i="16" s="1"/>
  <c r="A35" i="6"/>
  <c r="A35" i="7" s="1"/>
  <c r="A35" i="8" s="1"/>
  <c r="A35" i="9" s="1"/>
  <c r="A35" i="10" s="1"/>
  <c r="A35" i="11" s="1"/>
  <c r="A35" i="12" s="1"/>
  <c r="A35" i="13" s="1"/>
  <c r="A35" i="14" s="1"/>
  <c r="A35" i="15" s="1"/>
  <c r="A35" i="16" s="1"/>
  <c r="B35" i="6"/>
  <c r="B35" i="7" s="1"/>
  <c r="B35" i="8" s="1"/>
  <c r="B35" i="9" s="1"/>
  <c r="B35" i="10" s="1"/>
  <c r="B35" i="11" s="1"/>
  <c r="B35" i="12" s="1"/>
  <c r="B35" i="13" s="1"/>
  <c r="B35" i="14" s="1"/>
  <c r="B35" i="15" s="1"/>
  <c r="B35" i="16" s="1"/>
  <c r="H35" i="6"/>
  <c r="K35" i="6"/>
  <c r="P35" i="6"/>
  <c r="Q35" i="6"/>
  <c r="S35" i="6"/>
  <c r="S35" i="7" s="1"/>
  <c r="S35" i="8" s="1"/>
  <c r="S35" i="9" s="1"/>
  <c r="S35" i="10" s="1"/>
  <c r="S35" i="11" s="1"/>
  <c r="S35" i="12" s="1"/>
  <c r="S35" i="13" s="1"/>
  <c r="S35" i="14" s="1"/>
  <c r="S35" i="15" s="1"/>
  <c r="S35" i="16" s="1"/>
  <c r="T35" i="6"/>
  <c r="T35" i="7" s="1"/>
  <c r="T35" i="8" s="1"/>
  <c r="T35" i="9" s="1"/>
  <c r="T35" i="10" s="1"/>
  <c r="T35" i="11" s="1"/>
  <c r="T35" i="12" s="1"/>
  <c r="T35" i="13" s="1"/>
  <c r="T35" i="14" s="1"/>
  <c r="T35" i="15" s="1"/>
  <c r="T35" i="16" s="1"/>
  <c r="Z35" i="6"/>
  <c r="AC35" i="6"/>
  <c r="AF35" i="6"/>
  <c r="AL35" i="6"/>
  <c r="AM35" i="6"/>
  <c r="A36" i="6"/>
  <c r="A36" i="7" s="1"/>
  <c r="A36" i="8" s="1"/>
  <c r="A36" i="9" s="1"/>
  <c r="A36" i="10" s="1"/>
  <c r="A36" i="11" s="1"/>
  <c r="A36" i="12" s="1"/>
  <c r="A36" i="13" s="1"/>
  <c r="A36" i="14" s="1"/>
  <c r="A36" i="15" s="1"/>
  <c r="A36" i="16" s="1"/>
  <c r="B36" i="6"/>
  <c r="C36" i="6"/>
  <c r="S36" i="6"/>
  <c r="S36" i="7" s="1"/>
  <c r="S36" i="8" s="1"/>
  <c r="S36" i="9" s="1"/>
  <c r="S36" i="10" s="1"/>
  <c r="S36" i="11" s="1"/>
  <c r="S36" i="12" s="1"/>
  <c r="S36" i="13" s="1"/>
  <c r="S36" i="14" s="1"/>
  <c r="S36" i="15" s="1"/>
  <c r="S36" i="16" s="1"/>
  <c r="T36" i="6"/>
  <c r="T36" i="7" s="1"/>
  <c r="T36" i="8" s="1"/>
  <c r="T36" i="9" s="1"/>
  <c r="T36" i="10" s="1"/>
  <c r="T36" i="11" s="1"/>
  <c r="T36" i="12" s="1"/>
  <c r="T36" i="13" s="1"/>
  <c r="T36" i="14" s="1"/>
  <c r="T36" i="15" s="1"/>
  <c r="T36" i="16" s="1"/>
  <c r="U36" i="6"/>
  <c r="A37" i="6"/>
  <c r="A37" i="7"/>
  <c r="A37" i="8" s="1"/>
  <c r="A37" i="9" s="1"/>
  <c r="A37" i="10" s="1"/>
  <c r="A37" i="11" s="1"/>
  <c r="A37" i="12" s="1"/>
  <c r="A37" i="13" s="1"/>
  <c r="A37" i="14" s="1"/>
  <c r="A37" i="15" s="1"/>
  <c r="A37" i="16" s="1"/>
  <c r="B37" i="6"/>
  <c r="B37" i="7"/>
  <c r="B37" i="8" s="1"/>
  <c r="B37" i="9" s="1"/>
  <c r="B37" i="10" s="1"/>
  <c r="B37" i="11" s="1"/>
  <c r="B37" i="12" s="1"/>
  <c r="B37" i="13" s="1"/>
  <c r="B37" i="14" s="1"/>
  <c r="B37" i="15" s="1"/>
  <c r="B37" i="16" s="1"/>
  <c r="C37" i="6"/>
  <c r="S37" i="6"/>
  <c r="S37" i="7"/>
  <c r="S37" i="8" s="1"/>
  <c r="S37" i="9" s="1"/>
  <c r="S37" i="10" s="1"/>
  <c r="S37" i="11" s="1"/>
  <c r="S37" i="12" s="1"/>
  <c r="S37" i="13" s="1"/>
  <c r="S37" i="14" s="1"/>
  <c r="S37" i="15" s="1"/>
  <c r="S37" i="16" s="1"/>
  <c r="T37" i="6"/>
  <c r="T37" i="7" s="1"/>
  <c r="T37" i="8" s="1"/>
  <c r="T37" i="9" s="1"/>
  <c r="T37" i="10" s="1"/>
  <c r="T37" i="11" s="1"/>
  <c r="T37" i="12" s="1"/>
  <c r="T37" i="13" s="1"/>
  <c r="T37" i="14" s="1"/>
  <c r="T37" i="15" s="1"/>
  <c r="T37" i="16" s="1"/>
  <c r="U37" i="6"/>
  <c r="S38" i="6"/>
  <c r="S38" i="7" s="1"/>
  <c r="S38" i="8" s="1"/>
  <c r="S38" i="9"/>
  <c r="S38" i="10" s="1"/>
  <c r="S38" i="11" s="1"/>
  <c r="S38" i="12" s="1"/>
  <c r="S38" i="13" s="1"/>
  <c r="S38" i="14" s="1"/>
  <c r="S38" i="15" s="1"/>
  <c r="S38" i="16" s="1"/>
  <c r="T38" i="6"/>
  <c r="T38" i="7" s="1"/>
  <c r="T38" i="8" s="1"/>
  <c r="T38" i="9" s="1"/>
  <c r="T38" i="10" s="1"/>
  <c r="T38" i="11" s="1"/>
  <c r="T38" i="12" s="1"/>
  <c r="T38" i="13"/>
  <c r="T38" i="14" s="1"/>
  <c r="T38" i="15" s="1"/>
  <c r="T38" i="16" s="1"/>
  <c r="U38" i="6"/>
  <c r="S39" i="6"/>
  <c r="S39" i="7" s="1"/>
  <c r="S39" i="8" s="1"/>
  <c r="S39" i="9" s="1"/>
  <c r="S39" i="10" s="1"/>
  <c r="S39" i="11" s="1"/>
  <c r="S39" i="12" s="1"/>
  <c r="S39" i="13" s="1"/>
  <c r="S39" i="14" s="1"/>
  <c r="S39" i="15" s="1"/>
  <c r="S39" i="16" s="1"/>
  <c r="T39" i="6"/>
  <c r="T39" i="7" s="1"/>
  <c r="T39" i="8" s="1"/>
  <c r="T39" i="9" s="1"/>
  <c r="T39" i="10" s="1"/>
  <c r="T39" i="11" s="1"/>
  <c r="T39" i="12" s="1"/>
  <c r="T39" i="13" s="1"/>
  <c r="T39" i="14" s="1"/>
  <c r="T39" i="15" s="1"/>
  <c r="T39" i="16" s="1"/>
  <c r="U39" i="6"/>
  <c r="S40" i="6"/>
  <c r="S40" i="7" s="1"/>
  <c r="S40" i="8" s="1"/>
  <c r="S40" i="9" s="1"/>
  <c r="S40" i="10" s="1"/>
  <c r="S40" i="11" s="1"/>
  <c r="S40" i="12" s="1"/>
  <c r="S40" i="13" s="1"/>
  <c r="S40" i="14" s="1"/>
  <c r="S40" i="15" s="1"/>
  <c r="S40" i="16" s="1"/>
  <c r="T40" i="6"/>
  <c r="T40" i="7" s="1"/>
  <c r="T40" i="8" s="1"/>
  <c r="T40" i="9" s="1"/>
  <c r="T40" i="10" s="1"/>
  <c r="T40" i="11" s="1"/>
  <c r="T40" i="12" s="1"/>
  <c r="T40" i="13" s="1"/>
  <c r="T40" i="14" s="1"/>
  <c r="T40" i="15" s="1"/>
  <c r="T40" i="16" s="1"/>
  <c r="U40" i="6"/>
  <c r="A41" i="6"/>
  <c r="A41" i="7"/>
  <c r="A41" i="8" s="1"/>
  <c r="B41" i="6"/>
  <c r="B41" i="7" s="1"/>
  <c r="B41" i="8" s="1"/>
  <c r="C41" i="6"/>
  <c r="S41" i="6"/>
  <c r="S41" i="7" s="1"/>
  <c r="S41" i="8" s="1"/>
  <c r="S41" i="9" s="1"/>
  <c r="S41" i="10" s="1"/>
  <c r="S41" i="11" s="1"/>
  <c r="S41" i="12" s="1"/>
  <c r="S41" i="13" s="1"/>
  <c r="S41" i="14" s="1"/>
  <c r="S41" i="15" s="1"/>
  <c r="S41" i="16" s="1"/>
  <c r="T41" i="6"/>
  <c r="T41" i="7" s="1"/>
  <c r="T41" i="8" s="1"/>
  <c r="T41" i="9" s="1"/>
  <c r="T41" i="10" s="1"/>
  <c r="T41" i="11" s="1"/>
  <c r="T41" i="12" s="1"/>
  <c r="T41" i="13" s="1"/>
  <c r="T41" i="14" s="1"/>
  <c r="T41" i="15" s="1"/>
  <c r="T41" i="16" s="1"/>
  <c r="U41" i="6"/>
  <c r="A42" i="6"/>
  <c r="A42" i="7" s="1"/>
  <c r="A42" i="8" s="1"/>
  <c r="A42" i="9"/>
  <c r="A42" i="10" s="1"/>
  <c r="A42" i="11" s="1"/>
  <c r="A42" i="12" s="1"/>
  <c r="A42" i="13" s="1"/>
  <c r="A42" i="14" s="1"/>
  <c r="A42" i="15" s="1"/>
  <c r="A42" i="16" s="1"/>
  <c r="B42" i="6"/>
  <c r="B42" i="7" s="1"/>
  <c r="B42" i="8" s="1"/>
  <c r="B42" i="9" s="1"/>
  <c r="B42" i="10" s="1"/>
  <c r="B42" i="11" s="1"/>
  <c r="B42" i="12" s="1"/>
  <c r="B42" i="13" s="1"/>
  <c r="B42" i="14"/>
  <c r="B42" i="15" s="1"/>
  <c r="B42" i="16" s="1"/>
  <c r="H42" i="6"/>
  <c r="K42" i="6"/>
  <c r="P42" i="6"/>
  <c r="Q42" i="6"/>
  <c r="S42" i="6"/>
  <c r="S42" i="7" s="1"/>
  <c r="S42" i="8" s="1"/>
  <c r="S42" i="9" s="1"/>
  <c r="S42" i="10" s="1"/>
  <c r="S42" i="11" s="1"/>
  <c r="S42" i="12" s="1"/>
  <c r="S42" i="13" s="1"/>
  <c r="S42" i="14" s="1"/>
  <c r="S42" i="15" s="1"/>
  <c r="S42" i="16" s="1"/>
  <c r="T42" i="6"/>
  <c r="T42" i="7" s="1"/>
  <c r="T42" i="8" s="1"/>
  <c r="T42" i="9" s="1"/>
  <c r="T42" i="10" s="1"/>
  <c r="T42" i="11" s="1"/>
  <c r="T42" i="12" s="1"/>
  <c r="T42" i="13" s="1"/>
  <c r="T42" i="14" s="1"/>
  <c r="T42" i="15" s="1"/>
  <c r="T42" i="16" s="1"/>
  <c r="A43" i="6"/>
  <c r="A43" i="7" s="1"/>
  <c r="A43" i="8" s="1"/>
  <c r="A43" i="9" s="1"/>
  <c r="A43" i="10" s="1"/>
  <c r="A43" i="11" s="1"/>
  <c r="A43" i="12" s="1"/>
  <c r="A43" i="13" s="1"/>
  <c r="A43" i="14" s="1"/>
  <c r="A43" i="15" s="1"/>
  <c r="A43" i="16" s="1"/>
  <c r="B43" i="6"/>
  <c r="C43" i="6"/>
  <c r="S43" i="6"/>
  <c r="S43" i="7" s="1"/>
  <c r="S43" i="8" s="1"/>
  <c r="S43" i="9" s="1"/>
  <c r="S43" i="10" s="1"/>
  <c r="S43" i="11" s="1"/>
  <c r="S43" i="12" s="1"/>
  <c r="S43" i="13" s="1"/>
  <c r="S43" i="14" s="1"/>
  <c r="S43" i="15" s="1"/>
  <c r="S43" i="16" s="1"/>
  <c r="T43" i="6"/>
  <c r="T43" i="7" s="1"/>
  <c r="T43" i="8" s="1"/>
  <c r="T43" i="9" s="1"/>
  <c r="T43" i="10" s="1"/>
  <c r="T43" i="11" s="1"/>
  <c r="T43" i="12" s="1"/>
  <c r="T43" i="13" s="1"/>
  <c r="T43" i="14"/>
  <c r="T43" i="15" s="1"/>
  <c r="T43" i="16" s="1"/>
  <c r="A44" i="6"/>
  <c r="A44" i="7" s="1"/>
  <c r="A44" i="8" s="1"/>
  <c r="A44" i="9" s="1"/>
  <c r="A44" i="10" s="1"/>
  <c r="A44" i="11" s="1"/>
  <c r="A44" i="12" s="1"/>
  <c r="A44" i="13" s="1"/>
  <c r="A44" i="14" s="1"/>
  <c r="A44" i="15" s="1"/>
  <c r="A44" i="16" s="1"/>
  <c r="B44" i="6"/>
  <c r="B44" i="7" s="1"/>
  <c r="B44" i="8" s="1"/>
  <c r="B44" i="9" s="1"/>
  <c r="B44" i="10" s="1"/>
  <c r="B44" i="11" s="1"/>
  <c r="B44" i="12" s="1"/>
  <c r="B44" i="13" s="1"/>
  <c r="B44" i="14" s="1"/>
  <c r="B44" i="15" s="1"/>
  <c r="B44" i="16" s="1"/>
  <c r="C44" i="6"/>
  <c r="S44" i="6"/>
  <c r="S44" i="7" s="1"/>
  <c r="S44" i="8" s="1"/>
  <c r="S44" i="9" s="1"/>
  <c r="S44" i="10" s="1"/>
  <c r="S44" i="11" s="1"/>
  <c r="S44" i="12" s="1"/>
  <c r="S44" i="13" s="1"/>
  <c r="S44" i="14" s="1"/>
  <c r="S44" i="15" s="1"/>
  <c r="S44" i="16" s="1"/>
  <c r="T44" i="6"/>
  <c r="T44" i="7" s="1"/>
  <c r="T44" i="8"/>
  <c r="T44" i="9" s="1"/>
  <c r="T44" i="10" s="1"/>
  <c r="T44" i="11" s="1"/>
  <c r="T44" i="12" s="1"/>
  <c r="T44" i="13" s="1"/>
  <c r="T44" i="14" s="1"/>
  <c r="T44" i="15" s="1"/>
  <c r="T44" i="16" s="1"/>
  <c r="Z44" i="6"/>
  <c r="AC44" i="6"/>
  <c r="AF44" i="6"/>
  <c r="AL44" i="6"/>
  <c r="AM44" i="6"/>
  <c r="A45" i="6"/>
  <c r="A45" i="7" s="1"/>
  <c r="A45" i="8" s="1"/>
  <c r="A45" i="9" s="1"/>
  <c r="A45" i="10" s="1"/>
  <c r="A45" i="11" s="1"/>
  <c r="A45" i="12" s="1"/>
  <c r="A45" i="13" s="1"/>
  <c r="A45" i="14" s="1"/>
  <c r="A45" i="15" s="1"/>
  <c r="A45" i="16" s="1"/>
  <c r="B45" i="6"/>
  <c r="B45" i="7" s="1"/>
  <c r="B45" i="8" s="1"/>
  <c r="B45" i="9" s="1"/>
  <c r="B45" i="10" s="1"/>
  <c r="B45" i="11" s="1"/>
  <c r="B45" i="12" s="1"/>
  <c r="B45" i="13" s="1"/>
  <c r="B45" i="14" s="1"/>
  <c r="B45" i="15" s="1"/>
  <c r="B45" i="16" s="1"/>
  <c r="H45" i="6"/>
  <c r="K45" i="6"/>
  <c r="P45" i="6"/>
  <c r="Q45" i="6"/>
  <c r="S45" i="6"/>
  <c r="S45" i="7" s="1"/>
  <c r="S45" i="8" s="1"/>
  <c r="S45" i="9" s="1"/>
  <c r="S45" i="10" s="1"/>
  <c r="S45" i="11" s="1"/>
  <c r="S45" i="12" s="1"/>
  <c r="S45" i="13" s="1"/>
  <c r="S45" i="14" s="1"/>
  <c r="S45" i="15" s="1"/>
  <c r="S45" i="16" s="1"/>
  <c r="T45" i="6"/>
  <c r="T45" i="7"/>
  <c r="T45" i="8" s="1"/>
  <c r="T45" i="9" s="1"/>
  <c r="T45" i="10" s="1"/>
  <c r="T45" i="11" s="1"/>
  <c r="T45" i="12" s="1"/>
  <c r="T45" i="13" s="1"/>
  <c r="T45" i="14" s="1"/>
  <c r="T45" i="15" s="1"/>
  <c r="T45" i="16" s="1"/>
  <c r="U45" i="6"/>
  <c r="A46" i="6"/>
  <c r="A46" i="7" s="1"/>
  <c r="A46" i="8" s="1"/>
  <c r="A46" i="9" s="1"/>
  <c r="A46" i="10" s="1"/>
  <c r="A46" i="11" s="1"/>
  <c r="A46" i="12" s="1"/>
  <c r="A46" i="13" s="1"/>
  <c r="A46" i="14" s="1"/>
  <c r="A46" i="15" s="1"/>
  <c r="A46" i="16" s="1"/>
  <c r="B46" i="6"/>
  <c r="C46" i="6"/>
  <c r="S46" i="6"/>
  <c r="S46" i="7" s="1"/>
  <c r="S46" i="8" s="1"/>
  <c r="S46" i="9" s="1"/>
  <c r="S46" i="10" s="1"/>
  <c r="S46" i="11" s="1"/>
  <c r="S46" i="12" s="1"/>
  <c r="S46" i="13" s="1"/>
  <c r="S46" i="14" s="1"/>
  <c r="S46" i="15" s="1"/>
  <c r="S46" i="16" s="1"/>
  <c r="T46" i="6"/>
  <c r="T46" i="7" s="1"/>
  <c r="T46" i="8" s="1"/>
  <c r="T46" i="9" s="1"/>
  <c r="T46" i="10" s="1"/>
  <c r="T46" i="11" s="1"/>
  <c r="T46" i="12" s="1"/>
  <c r="T46" i="13" s="1"/>
  <c r="T46" i="14" s="1"/>
  <c r="T46" i="15" s="1"/>
  <c r="T46" i="16" s="1"/>
  <c r="U46" i="6"/>
  <c r="A47" i="6"/>
  <c r="A47" i="7" s="1"/>
  <c r="A47" i="8" s="1"/>
  <c r="A47" i="9" s="1"/>
  <c r="A47" i="10" s="1"/>
  <c r="A47" i="11" s="1"/>
  <c r="A47" i="12" s="1"/>
  <c r="A47" i="13" s="1"/>
  <c r="A47" i="14" s="1"/>
  <c r="A47" i="15" s="1"/>
  <c r="A47" i="16" s="1"/>
  <c r="B47" i="6"/>
  <c r="B47" i="7"/>
  <c r="B47" i="8" s="1"/>
  <c r="B47" i="9" s="1"/>
  <c r="B47" i="10" s="1"/>
  <c r="B47" i="11" s="1"/>
  <c r="B47" i="12" s="1"/>
  <c r="B47" i="13" s="1"/>
  <c r="B47" i="14" s="1"/>
  <c r="B47" i="15" s="1"/>
  <c r="B47" i="16" s="1"/>
  <c r="C47" i="6"/>
  <c r="S47" i="6"/>
  <c r="S47" i="7" s="1"/>
  <c r="S47" i="8" s="1"/>
  <c r="S47" i="9" s="1"/>
  <c r="S47" i="10" s="1"/>
  <c r="S47" i="11" s="1"/>
  <c r="S47" i="12" s="1"/>
  <c r="S47" i="13" s="1"/>
  <c r="S47" i="14" s="1"/>
  <c r="S47" i="15" s="1"/>
  <c r="S47" i="16" s="1"/>
  <c r="T47" i="6"/>
  <c r="T47" i="7" s="1"/>
  <c r="T47" i="8" s="1"/>
  <c r="T47" i="9" s="1"/>
  <c r="T47" i="10" s="1"/>
  <c r="T47" i="11" s="1"/>
  <c r="T47" i="12" s="1"/>
  <c r="T47" i="13" s="1"/>
  <c r="T47" i="14" s="1"/>
  <c r="T47" i="15" s="1"/>
  <c r="T47" i="16" s="1"/>
  <c r="U47" i="6"/>
  <c r="A48" i="6"/>
  <c r="A48" i="7" s="1"/>
  <c r="A48" i="8" s="1"/>
  <c r="A48" i="9"/>
  <c r="A48" i="10" s="1"/>
  <c r="A48" i="11" s="1"/>
  <c r="A48" i="12" s="1"/>
  <c r="A48" i="13" s="1"/>
  <c r="A48" i="14" s="1"/>
  <c r="A48" i="15" s="1"/>
  <c r="A48" i="16" s="1"/>
  <c r="B48" i="6"/>
  <c r="B48" i="7" s="1"/>
  <c r="B48" i="8" s="1"/>
  <c r="B48" i="9" s="1"/>
  <c r="B48" i="10" s="1"/>
  <c r="B48" i="11" s="1"/>
  <c r="B48" i="12" s="1"/>
  <c r="B48" i="13" s="1"/>
  <c r="B48" i="14" s="1"/>
  <c r="B48" i="15" s="1"/>
  <c r="B48" i="16" s="1"/>
  <c r="H48" i="6"/>
  <c r="K48" i="6"/>
  <c r="P48" i="6"/>
  <c r="Q48" i="6"/>
  <c r="S48" i="6"/>
  <c r="S48" i="7" s="1"/>
  <c r="S48" i="8" s="1"/>
  <c r="S48" i="9" s="1"/>
  <c r="S48" i="10" s="1"/>
  <c r="S48" i="11" s="1"/>
  <c r="S48" i="12" s="1"/>
  <c r="S48" i="13" s="1"/>
  <c r="S48" i="14" s="1"/>
  <c r="S48" i="15" s="1"/>
  <c r="S48" i="16" s="1"/>
  <c r="T48" i="6"/>
  <c r="T48" i="7" s="1"/>
  <c r="T48" i="8" s="1"/>
  <c r="T48" i="9" s="1"/>
  <c r="T48" i="10" s="1"/>
  <c r="T48" i="11" s="1"/>
  <c r="T48" i="12" s="1"/>
  <c r="T48" i="13" s="1"/>
  <c r="T48" i="14" s="1"/>
  <c r="T48" i="15" s="1"/>
  <c r="T48" i="16" s="1"/>
  <c r="U48" i="6"/>
  <c r="A49" i="6"/>
  <c r="A49" i="7"/>
  <c r="A49" i="8" s="1"/>
  <c r="A49" i="9" s="1"/>
  <c r="A49" i="10" s="1"/>
  <c r="A49" i="11" s="1"/>
  <c r="A49" i="12" s="1"/>
  <c r="A49" i="13" s="1"/>
  <c r="A49" i="14" s="1"/>
  <c r="A49" i="15" s="1"/>
  <c r="A49" i="16" s="1"/>
  <c r="B49" i="6"/>
  <c r="C49" i="6"/>
  <c r="S49" i="6"/>
  <c r="S49" i="7" s="1"/>
  <c r="S49" i="8" s="1"/>
  <c r="S49" i="9" s="1"/>
  <c r="S49" i="10" s="1"/>
  <c r="S49" i="11" s="1"/>
  <c r="S49" i="12" s="1"/>
  <c r="S49" i="13" s="1"/>
  <c r="S49" i="14" s="1"/>
  <c r="S49" i="15" s="1"/>
  <c r="S49" i="16" s="1"/>
  <c r="T49" i="6"/>
  <c r="T49" i="7" s="1"/>
  <c r="T49" i="8" s="1"/>
  <c r="T49" i="9"/>
  <c r="T49" i="10" s="1"/>
  <c r="T49" i="11" s="1"/>
  <c r="T49" i="12" s="1"/>
  <c r="T49" i="13" s="1"/>
  <c r="T49" i="14" s="1"/>
  <c r="T49" i="15" s="1"/>
  <c r="T49" i="16" s="1"/>
  <c r="Z49" i="6"/>
  <c r="AC49" i="6"/>
  <c r="AF49" i="6"/>
  <c r="AL49" i="6"/>
  <c r="AM49" i="6"/>
  <c r="A50" i="6"/>
  <c r="A50" i="7" s="1"/>
  <c r="A50" i="8" s="1"/>
  <c r="A50" i="9" s="1"/>
  <c r="A50" i="10" s="1"/>
  <c r="A50" i="11" s="1"/>
  <c r="A50" i="12" s="1"/>
  <c r="A50" i="13" s="1"/>
  <c r="A50" i="14" s="1"/>
  <c r="A50" i="15" s="1"/>
  <c r="A50" i="16" s="1"/>
  <c r="B50" i="6"/>
  <c r="B50" i="7" s="1"/>
  <c r="B50" i="8" s="1"/>
  <c r="B50" i="9" s="1"/>
  <c r="B50" i="10" s="1"/>
  <c r="B50" i="11" s="1"/>
  <c r="B50" i="12" s="1"/>
  <c r="B50" i="13" s="1"/>
  <c r="B50" i="14" s="1"/>
  <c r="B50" i="15" s="1"/>
  <c r="B50" i="16" s="1"/>
  <c r="C50" i="6"/>
  <c r="S50" i="6"/>
  <c r="S50" i="7" s="1"/>
  <c r="S50" i="8" s="1"/>
  <c r="S50" i="9" s="1"/>
  <c r="S50" i="10"/>
  <c r="S50" i="11" s="1"/>
  <c r="S50" i="12" s="1"/>
  <c r="S50" i="13" s="1"/>
  <c r="S50" i="14" s="1"/>
  <c r="S50" i="15" s="1"/>
  <c r="S50" i="16" s="1"/>
  <c r="T50" i="6"/>
  <c r="T50" i="7" s="1"/>
  <c r="T50" i="8" s="1"/>
  <c r="T50" i="9" s="1"/>
  <c r="T50" i="10"/>
  <c r="T50" i="11" s="1"/>
  <c r="T50" i="12" s="1"/>
  <c r="T50" i="13" s="1"/>
  <c r="T50" i="14" s="1"/>
  <c r="T50" i="15" s="1"/>
  <c r="T50" i="16" s="1"/>
  <c r="U50" i="6"/>
  <c r="A51" i="6"/>
  <c r="A51" i="7" s="1"/>
  <c r="A51" i="8" s="1"/>
  <c r="A51" i="9" s="1"/>
  <c r="A51" i="10" s="1"/>
  <c r="A51" i="11" s="1"/>
  <c r="A51" i="12" s="1"/>
  <c r="A51" i="13" s="1"/>
  <c r="A51" i="14" s="1"/>
  <c r="A51" i="15" s="1"/>
  <c r="A51" i="16" s="1"/>
  <c r="B51" i="6"/>
  <c r="B51" i="7" s="1"/>
  <c r="B51" i="8" s="1"/>
  <c r="B51" i="9" s="1"/>
  <c r="B51" i="10" s="1"/>
  <c r="B51" i="11" s="1"/>
  <c r="B51" i="12" s="1"/>
  <c r="B51" i="13" s="1"/>
  <c r="B51" i="14" s="1"/>
  <c r="B51" i="15" s="1"/>
  <c r="B51" i="16" s="1"/>
  <c r="H51" i="6"/>
  <c r="K51" i="6"/>
  <c r="P51" i="6"/>
  <c r="Q51" i="6"/>
  <c r="S51" i="6"/>
  <c r="S51" i="7" s="1"/>
  <c r="S51" i="8" s="1"/>
  <c r="S51" i="9" s="1"/>
  <c r="S51" i="10" s="1"/>
  <c r="S51" i="11" s="1"/>
  <c r="S51" i="12" s="1"/>
  <c r="S51" i="13" s="1"/>
  <c r="S51" i="14" s="1"/>
  <c r="S51" i="15" s="1"/>
  <c r="S51" i="16" s="1"/>
  <c r="T51" i="6"/>
  <c r="T51" i="7" s="1"/>
  <c r="T51" i="8" s="1"/>
  <c r="T51" i="9" s="1"/>
  <c r="T51" i="10" s="1"/>
  <c r="T51" i="11" s="1"/>
  <c r="T51" i="12" s="1"/>
  <c r="T51" i="13" s="1"/>
  <c r="T51" i="14" s="1"/>
  <c r="T51" i="15" s="1"/>
  <c r="T51" i="16" s="1"/>
  <c r="U51" i="6"/>
  <c r="A52" i="6"/>
  <c r="A52" i="7" s="1"/>
  <c r="A52" i="8" s="1"/>
  <c r="A52" i="9" s="1"/>
  <c r="A52" i="10" s="1"/>
  <c r="A52" i="11" s="1"/>
  <c r="A52" i="12" s="1"/>
  <c r="A52" i="13" s="1"/>
  <c r="A52" i="14" s="1"/>
  <c r="A52" i="15" s="1"/>
  <c r="A52" i="16" s="1"/>
  <c r="B52" i="6"/>
  <c r="C52" i="6"/>
  <c r="S52" i="6"/>
  <c r="S52" i="7" s="1"/>
  <c r="S52" i="8" s="1"/>
  <c r="S52" i="9" s="1"/>
  <c r="S52" i="10" s="1"/>
  <c r="S52" i="11" s="1"/>
  <c r="S52" i="12" s="1"/>
  <c r="S52" i="13" s="1"/>
  <c r="S52" i="14" s="1"/>
  <c r="S52" i="15" s="1"/>
  <c r="S52" i="16" s="1"/>
  <c r="T52" i="6"/>
  <c r="T52" i="7" s="1"/>
  <c r="T52" i="8" s="1"/>
  <c r="T52" i="9" s="1"/>
  <c r="T52" i="10" s="1"/>
  <c r="T52" i="11" s="1"/>
  <c r="T52" i="12" s="1"/>
  <c r="T52" i="13" s="1"/>
  <c r="T52" i="14" s="1"/>
  <c r="T52" i="15" s="1"/>
  <c r="T52" i="16" s="1"/>
  <c r="U52" i="6"/>
  <c r="A53" i="6"/>
  <c r="A53" i="7" s="1"/>
  <c r="A53" i="8" s="1"/>
  <c r="A53" i="9" s="1"/>
  <c r="A53" i="10" s="1"/>
  <c r="A53" i="11" s="1"/>
  <c r="A53" i="12" s="1"/>
  <c r="A53" i="13" s="1"/>
  <c r="A53" i="14" s="1"/>
  <c r="A53" i="15" s="1"/>
  <c r="A53" i="16" s="1"/>
  <c r="B53" i="6"/>
  <c r="B53" i="7" s="1"/>
  <c r="B53" i="8" s="1"/>
  <c r="B53" i="9" s="1"/>
  <c r="B53" i="10" s="1"/>
  <c r="B53" i="11" s="1"/>
  <c r="B53" i="12" s="1"/>
  <c r="B53" i="13" s="1"/>
  <c r="B53" i="14" s="1"/>
  <c r="B53" i="15" s="1"/>
  <c r="B53" i="16" s="1"/>
  <c r="C53" i="6"/>
  <c r="S53" i="6"/>
  <c r="S53" i="7"/>
  <c r="S53" i="8" s="1"/>
  <c r="S53" i="9" s="1"/>
  <c r="S53" i="10" s="1"/>
  <c r="S53" i="11" s="1"/>
  <c r="S53" i="12" s="1"/>
  <c r="S53" i="13" s="1"/>
  <c r="S53" i="14" s="1"/>
  <c r="S53" i="15" s="1"/>
  <c r="S53" i="16" s="1"/>
  <c r="T53" i="6"/>
  <c r="T53" i="7"/>
  <c r="T53" i="8" s="1"/>
  <c r="T53" i="9" s="1"/>
  <c r="T53" i="10" s="1"/>
  <c r="T53" i="11" s="1"/>
  <c r="T53" i="12" s="1"/>
  <c r="T53" i="13" s="1"/>
  <c r="T53" i="14" s="1"/>
  <c r="T53" i="15" s="1"/>
  <c r="T53" i="16" s="1"/>
  <c r="U53" i="6"/>
  <c r="A54" i="6"/>
  <c r="A54" i="7" s="1"/>
  <c r="A54" i="8" s="1"/>
  <c r="A54" i="9" s="1"/>
  <c r="A54" i="10" s="1"/>
  <c r="A54" i="11" s="1"/>
  <c r="A54" i="12" s="1"/>
  <c r="A54" i="13" s="1"/>
  <c r="A54" i="14" s="1"/>
  <c r="A54" i="15" s="1"/>
  <c r="A54" i="16" s="1"/>
  <c r="B54" i="6"/>
  <c r="B54" i="7" s="1"/>
  <c r="B54" i="8" s="1"/>
  <c r="B54" i="9" s="1"/>
  <c r="B54" i="10" s="1"/>
  <c r="B54" i="11" s="1"/>
  <c r="B54" i="12" s="1"/>
  <c r="B54" i="13" s="1"/>
  <c r="B54" i="14" s="1"/>
  <c r="B54" i="15" s="1"/>
  <c r="B54" i="16" s="1"/>
  <c r="H54" i="6"/>
  <c r="K54" i="6"/>
  <c r="P54" i="6"/>
  <c r="Q54" i="6"/>
  <c r="S54" i="6"/>
  <c r="S54" i="7" s="1"/>
  <c r="S54" i="8" s="1"/>
  <c r="S54" i="9" s="1"/>
  <c r="S54" i="10" s="1"/>
  <c r="S54" i="11" s="1"/>
  <c r="S54" i="12" s="1"/>
  <c r="S54" i="13" s="1"/>
  <c r="S54" i="14" s="1"/>
  <c r="S54" i="15" s="1"/>
  <c r="S54" i="16" s="1"/>
  <c r="T54" i="6"/>
  <c r="T54" i="7" s="1"/>
  <c r="T54" i="8" s="1"/>
  <c r="T54" i="9" s="1"/>
  <c r="T54" i="10" s="1"/>
  <c r="T54" i="11" s="1"/>
  <c r="T54" i="12" s="1"/>
  <c r="T54" i="13" s="1"/>
  <c r="T54" i="14" s="1"/>
  <c r="T54" i="15" s="1"/>
  <c r="T54" i="16" s="1"/>
  <c r="U54" i="6"/>
  <c r="A55" i="6"/>
  <c r="A55" i="7" s="1"/>
  <c r="A55" i="8" s="1"/>
  <c r="A55" i="9" s="1"/>
  <c r="A55" i="10" s="1"/>
  <c r="A55" i="11" s="1"/>
  <c r="A55" i="12" s="1"/>
  <c r="A55" i="13" s="1"/>
  <c r="A55" i="14" s="1"/>
  <c r="A55" i="15" s="1"/>
  <c r="A55" i="16" s="1"/>
  <c r="B55" i="6"/>
  <c r="C55" i="6"/>
  <c r="S55" i="6"/>
  <c r="S55" i="7" s="1"/>
  <c r="S55" i="8" s="1"/>
  <c r="S55" i="9" s="1"/>
  <c r="S55" i="10" s="1"/>
  <c r="S55" i="11" s="1"/>
  <c r="S55" i="12" s="1"/>
  <c r="S55" i="13" s="1"/>
  <c r="S55" i="14" s="1"/>
  <c r="S55" i="15" s="1"/>
  <c r="S55" i="16" s="1"/>
  <c r="T55" i="6"/>
  <c r="T55" i="7" s="1"/>
  <c r="T55" i="8" s="1"/>
  <c r="T55" i="9" s="1"/>
  <c r="T55" i="10" s="1"/>
  <c r="T55" i="11" s="1"/>
  <c r="T55" i="12" s="1"/>
  <c r="T55" i="13" s="1"/>
  <c r="T55" i="14" s="1"/>
  <c r="T55" i="15" s="1"/>
  <c r="T55" i="16" s="1"/>
  <c r="U55" i="6"/>
  <c r="A56" i="6"/>
  <c r="A56" i="7" s="1"/>
  <c r="A56" i="8" s="1"/>
  <c r="A56" i="9" s="1"/>
  <c r="A56" i="10" s="1"/>
  <c r="A56" i="11" s="1"/>
  <c r="A56" i="12" s="1"/>
  <c r="A56" i="13" s="1"/>
  <c r="A56" i="14" s="1"/>
  <c r="A56" i="15" s="1"/>
  <c r="A56" i="16" s="1"/>
  <c r="B56" i="6"/>
  <c r="B56" i="7" s="1"/>
  <c r="B56" i="8" s="1"/>
  <c r="B56" i="9" s="1"/>
  <c r="B56" i="10" s="1"/>
  <c r="B56" i="11" s="1"/>
  <c r="B56" i="12" s="1"/>
  <c r="B56" i="13" s="1"/>
  <c r="B56" i="14" s="1"/>
  <c r="B56" i="15" s="1"/>
  <c r="B56" i="16" s="1"/>
  <c r="C56" i="6"/>
  <c r="S56" i="6"/>
  <c r="S56" i="7" s="1"/>
  <c r="S56" i="8" s="1"/>
  <c r="S56" i="9" s="1"/>
  <c r="S56" i="10" s="1"/>
  <c r="S56" i="11" s="1"/>
  <c r="S56" i="12" s="1"/>
  <c r="S56" i="13" s="1"/>
  <c r="S56" i="14" s="1"/>
  <c r="S56" i="15" s="1"/>
  <c r="S56" i="16" s="1"/>
  <c r="T56" i="6"/>
  <c r="T56" i="7" s="1"/>
  <c r="T56" i="8" s="1"/>
  <c r="T56" i="9" s="1"/>
  <c r="T56" i="10" s="1"/>
  <c r="T56" i="11" s="1"/>
  <c r="T56" i="12" s="1"/>
  <c r="T56" i="13" s="1"/>
  <c r="T56" i="14" s="1"/>
  <c r="T56" i="15" s="1"/>
  <c r="T56" i="16" s="1"/>
  <c r="A57" i="6"/>
  <c r="A57" i="7" s="1"/>
  <c r="A57" i="8" s="1"/>
  <c r="A57" i="9" s="1"/>
  <c r="A57" i="10" s="1"/>
  <c r="A57" i="11" s="1"/>
  <c r="A57" i="12" s="1"/>
  <c r="A57" i="13" s="1"/>
  <c r="A57" i="14" s="1"/>
  <c r="A57" i="15" s="1"/>
  <c r="A57" i="16" s="1"/>
  <c r="B57" i="6"/>
  <c r="B57" i="7" s="1"/>
  <c r="B57" i="8" s="1"/>
  <c r="B57" i="9" s="1"/>
  <c r="B57" i="10" s="1"/>
  <c r="B57" i="11" s="1"/>
  <c r="B57" i="12" s="1"/>
  <c r="B57" i="13" s="1"/>
  <c r="B57" i="14" s="1"/>
  <c r="B57" i="15" s="1"/>
  <c r="B57" i="16" s="1"/>
  <c r="H57" i="6"/>
  <c r="K57" i="6"/>
  <c r="P57" i="6"/>
  <c r="Q57" i="6"/>
  <c r="S57" i="6"/>
  <c r="S57" i="7" s="1"/>
  <c r="S57" i="8" s="1"/>
  <c r="S57" i="9" s="1"/>
  <c r="S57" i="10" s="1"/>
  <c r="S57" i="11" s="1"/>
  <c r="S57" i="12" s="1"/>
  <c r="S57" i="13" s="1"/>
  <c r="S57" i="14" s="1"/>
  <c r="S57" i="15" s="1"/>
  <c r="S57" i="16" s="1"/>
  <c r="T57" i="6"/>
  <c r="T57" i="7" s="1"/>
  <c r="T57" i="8" s="1"/>
  <c r="T57" i="9" s="1"/>
  <c r="T57" i="10" s="1"/>
  <c r="T57" i="11" s="1"/>
  <c r="T57" i="12" s="1"/>
  <c r="T57" i="13" s="1"/>
  <c r="T57" i="14" s="1"/>
  <c r="T57" i="15" s="1"/>
  <c r="T57" i="16" s="1"/>
  <c r="A58" i="6"/>
  <c r="A58" i="7" s="1"/>
  <c r="A58" i="8" s="1"/>
  <c r="A58" i="9" s="1"/>
  <c r="A58" i="10" s="1"/>
  <c r="A58" i="11" s="1"/>
  <c r="A58" i="12" s="1"/>
  <c r="A58" i="13" s="1"/>
  <c r="A58" i="14" s="1"/>
  <c r="A58" i="15" s="1"/>
  <c r="A58" i="16" s="1"/>
  <c r="B58" i="6"/>
  <c r="C58" i="6"/>
  <c r="S58" i="6"/>
  <c r="S58" i="7"/>
  <c r="S58" i="8" s="1"/>
  <c r="S58" i="9" s="1"/>
  <c r="S58" i="10" s="1"/>
  <c r="S58" i="11" s="1"/>
  <c r="S58" i="12" s="1"/>
  <c r="S58" i="13" s="1"/>
  <c r="S58" i="14" s="1"/>
  <c r="S58" i="15" s="1"/>
  <c r="S58" i="16" s="1"/>
  <c r="T58" i="6"/>
  <c r="T58" i="7" s="1"/>
  <c r="T58" i="8" s="1"/>
  <c r="T58" i="9" s="1"/>
  <c r="T58" i="10" s="1"/>
  <c r="T58" i="11" s="1"/>
  <c r="T58" i="12" s="1"/>
  <c r="T58" i="13" s="1"/>
  <c r="T58" i="14" s="1"/>
  <c r="T58" i="15" s="1"/>
  <c r="T58" i="16" s="1"/>
  <c r="Z58" i="6"/>
  <c r="Z57" i="6" s="1"/>
  <c r="AC58" i="6"/>
  <c r="AC57" i="6" s="1"/>
  <c r="AF58" i="6"/>
  <c r="AF57" i="6" s="1"/>
  <c r="AL58" i="6"/>
  <c r="AL57" i="6" s="1"/>
  <c r="AM58" i="6"/>
  <c r="AM57" i="6" s="1"/>
  <c r="A59" i="6"/>
  <c r="A59" i="7" s="1"/>
  <c r="A59" i="8" s="1"/>
  <c r="A59" i="9" s="1"/>
  <c r="A59" i="10" s="1"/>
  <c r="A59" i="11" s="1"/>
  <c r="A59" i="12" s="1"/>
  <c r="A59" i="13" s="1"/>
  <c r="A59" i="14" s="1"/>
  <c r="A59" i="15" s="1"/>
  <c r="A59" i="16" s="1"/>
  <c r="B59" i="6"/>
  <c r="B59" i="7" s="1"/>
  <c r="B59" i="8" s="1"/>
  <c r="B59" i="9" s="1"/>
  <c r="B59" i="10" s="1"/>
  <c r="B59" i="11" s="1"/>
  <c r="B59" i="12" s="1"/>
  <c r="B59" i="13" s="1"/>
  <c r="B59" i="14" s="1"/>
  <c r="B59" i="15" s="1"/>
  <c r="B59" i="16" s="1"/>
  <c r="C59" i="6"/>
  <c r="S59" i="6"/>
  <c r="S59" i="7" s="1"/>
  <c r="S59" i="8" s="1"/>
  <c r="S59" i="9" s="1"/>
  <c r="S59" i="10" s="1"/>
  <c r="S59" i="11" s="1"/>
  <c r="S59" i="12" s="1"/>
  <c r="S59" i="13" s="1"/>
  <c r="S59" i="14" s="1"/>
  <c r="S59" i="15" s="1"/>
  <c r="S59" i="16" s="1"/>
  <c r="T59" i="6"/>
  <c r="T59" i="7" s="1"/>
  <c r="T59" i="8" s="1"/>
  <c r="T59" i="9" s="1"/>
  <c r="T59" i="10" s="1"/>
  <c r="T59" i="11" s="1"/>
  <c r="T59" i="12" s="1"/>
  <c r="T59" i="13" s="1"/>
  <c r="T59" i="14" s="1"/>
  <c r="T59" i="15" s="1"/>
  <c r="T59" i="16" s="1"/>
  <c r="U59" i="6"/>
  <c r="A60" i="6"/>
  <c r="A60" i="7" s="1"/>
  <c r="A60" i="8" s="1"/>
  <c r="A60" i="9" s="1"/>
  <c r="A60" i="10" s="1"/>
  <c r="A60" i="11" s="1"/>
  <c r="A60" i="12" s="1"/>
  <c r="A60" i="13" s="1"/>
  <c r="A60" i="14" s="1"/>
  <c r="A60" i="15" s="1"/>
  <c r="A60" i="16" s="1"/>
  <c r="B60" i="6"/>
  <c r="B60" i="7" s="1"/>
  <c r="B60" i="8" s="1"/>
  <c r="B60" i="9" s="1"/>
  <c r="B60" i="10" s="1"/>
  <c r="B60" i="11" s="1"/>
  <c r="B60" i="12" s="1"/>
  <c r="B60" i="13" s="1"/>
  <c r="B60" i="14" s="1"/>
  <c r="B60" i="15" s="1"/>
  <c r="B60" i="16" s="1"/>
  <c r="H60" i="6"/>
  <c r="K60" i="6"/>
  <c r="P60" i="6"/>
  <c r="Q60" i="6"/>
  <c r="S60" i="6"/>
  <c r="S60" i="7"/>
  <c r="S60" i="8" s="1"/>
  <c r="S60" i="9" s="1"/>
  <c r="S60" i="10" s="1"/>
  <c r="S60" i="11" s="1"/>
  <c r="S60" i="12" s="1"/>
  <c r="S60" i="13" s="1"/>
  <c r="S60" i="14" s="1"/>
  <c r="S60" i="15" s="1"/>
  <c r="S60" i="16" s="1"/>
  <c r="T60" i="6"/>
  <c r="T60" i="7"/>
  <c r="T60" i="8" s="1"/>
  <c r="T60" i="9" s="1"/>
  <c r="T60" i="10" s="1"/>
  <c r="T60" i="11" s="1"/>
  <c r="T60" i="12" s="1"/>
  <c r="T60" i="13" s="1"/>
  <c r="T60" i="14" s="1"/>
  <c r="T60" i="15" s="1"/>
  <c r="T60" i="16" s="1"/>
  <c r="U60" i="6"/>
  <c r="A61" i="6"/>
  <c r="A61" i="7" s="1"/>
  <c r="A61" i="8" s="1"/>
  <c r="A61" i="9" s="1"/>
  <c r="A61" i="10" s="1"/>
  <c r="A61" i="11" s="1"/>
  <c r="A61" i="12" s="1"/>
  <c r="A61" i="13" s="1"/>
  <c r="A61" i="14" s="1"/>
  <c r="A61" i="15" s="1"/>
  <c r="A61" i="16" s="1"/>
  <c r="B61" i="6"/>
  <c r="C61" i="6"/>
  <c r="S61" i="6"/>
  <c r="S61" i="7" s="1"/>
  <c r="S61" i="8" s="1"/>
  <c r="S61" i="9" s="1"/>
  <c r="S61" i="10" s="1"/>
  <c r="S61" i="11" s="1"/>
  <c r="S61" i="12" s="1"/>
  <c r="S61" i="13" s="1"/>
  <c r="S61" i="14" s="1"/>
  <c r="S61" i="15" s="1"/>
  <c r="S61" i="16" s="1"/>
  <c r="T61" i="6"/>
  <c r="T61" i="7" s="1"/>
  <c r="T61" i="8" s="1"/>
  <c r="T61" i="9" s="1"/>
  <c r="T61" i="10" s="1"/>
  <c r="T61" i="11" s="1"/>
  <c r="T61" i="12" s="1"/>
  <c r="T61" i="13" s="1"/>
  <c r="T61" i="14" s="1"/>
  <c r="T61" i="15" s="1"/>
  <c r="T61" i="16" s="1"/>
  <c r="U61" i="6"/>
  <c r="A62" i="6"/>
  <c r="A62" i="7"/>
  <c r="A62" i="8" s="1"/>
  <c r="A62" i="9" s="1"/>
  <c r="A62" i="10" s="1"/>
  <c r="A62" i="11" s="1"/>
  <c r="A62" i="12" s="1"/>
  <c r="A62" i="13" s="1"/>
  <c r="A62" i="14" s="1"/>
  <c r="A62" i="15" s="1"/>
  <c r="A62" i="16" s="1"/>
  <c r="B62" i="6"/>
  <c r="B62" i="7" s="1"/>
  <c r="B62" i="8" s="1"/>
  <c r="B62" i="9" s="1"/>
  <c r="B62" i="10" s="1"/>
  <c r="B62" i="11" s="1"/>
  <c r="B62" i="12" s="1"/>
  <c r="B62" i="13" s="1"/>
  <c r="B62" i="14" s="1"/>
  <c r="B62" i="15" s="1"/>
  <c r="B62" i="16" s="1"/>
  <c r="C62" i="6"/>
  <c r="S62" i="6"/>
  <c r="S62" i="7" s="1"/>
  <c r="S62" i="8" s="1"/>
  <c r="S62" i="9" s="1"/>
  <c r="S62" i="10" s="1"/>
  <c r="S62" i="11" s="1"/>
  <c r="S62" i="12" s="1"/>
  <c r="S62" i="13" s="1"/>
  <c r="S62" i="14" s="1"/>
  <c r="S62" i="15" s="1"/>
  <c r="S62" i="16" s="1"/>
  <c r="T62" i="6"/>
  <c r="T62" i="7" s="1"/>
  <c r="T62" i="8" s="1"/>
  <c r="T62" i="9" s="1"/>
  <c r="T62" i="10" s="1"/>
  <c r="T62" i="11" s="1"/>
  <c r="T62" i="12" s="1"/>
  <c r="T62" i="13" s="1"/>
  <c r="T62" i="14" s="1"/>
  <c r="T62" i="15" s="1"/>
  <c r="T62" i="16" s="1"/>
  <c r="A63" i="6"/>
  <c r="A63" i="7"/>
  <c r="A63" i="8" s="1"/>
  <c r="A63" i="9" s="1"/>
  <c r="A63" i="10" s="1"/>
  <c r="A63" i="11" s="1"/>
  <c r="A63" i="12" s="1"/>
  <c r="A63" i="13" s="1"/>
  <c r="A63" i="14" s="1"/>
  <c r="A63" i="15" s="1"/>
  <c r="A63" i="16" s="1"/>
  <c r="B63" i="6"/>
  <c r="B63" i="7" s="1"/>
  <c r="B63" i="8" s="1"/>
  <c r="B63" i="9" s="1"/>
  <c r="B63" i="10" s="1"/>
  <c r="B63" i="11" s="1"/>
  <c r="B63" i="12" s="1"/>
  <c r="B63" i="13" s="1"/>
  <c r="B63" i="14" s="1"/>
  <c r="B63" i="15" s="1"/>
  <c r="B63" i="16" s="1"/>
  <c r="H63" i="6"/>
  <c r="K63" i="6"/>
  <c r="P63" i="6"/>
  <c r="Q63" i="6"/>
  <c r="S63" i="6"/>
  <c r="S63" i="7" s="1"/>
  <c r="S63" i="8" s="1"/>
  <c r="S63" i="9" s="1"/>
  <c r="S63" i="10" s="1"/>
  <c r="S63" i="11" s="1"/>
  <c r="S63" i="12" s="1"/>
  <c r="S63" i="13" s="1"/>
  <c r="S63" i="14" s="1"/>
  <c r="S63" i="15" s="1"/>
  <c r="S63" i="16" s="1"/>
  <c r="T63" i="6"/>
  <c r="T63" i="7" s="1"/>
  <c r="T63" i="8" s="1"/>
  <c r="T63" i="9" s="1"/>
  <c r="T63" i="10" s="1"/>
  <c r="T63" i="11" s="1"/>
  <c r="T63" i="12" s="1"/>
  <c r="T63" i="13" s="1"/>
  <c r="T63" i="14" s="1"/>
  <c r="T63" i="15" s="1"/>
  <c r="T63" i="16" s="1"/>
  <c r="A64" i="6"/>
  <c r="A64" i="7" s="1"/>
  <c r="A64" i="8" s="1"/>
  <c r="A64" i="9" s="1"/>
  <c r="A64" i="10" s="1"/>
  <c r="A64" i="11" s="1"/>
  <c r="A64" i="12" s="1"/>
  <c r="A64" i="13" s="1"/>
  <c r="A64" i="14" s="1"/>
  <c r="A64" i="15" s="1"/>
  <c r="A64" i="16" s="1"/>
  <c r="B64" i="6"/>
  <c r="C64" i="6"/>
  <c r="S64" i="6"/>
  <c r="S64" i="7" s="1"/>
  <c r="S64" i="8" s="1"/>
  <c r="S64" i="9" s="1"/>
  <c r="S64" i="10" s="1"/>
  <c r="S64" i="11" s="1"/>
  <c r="S64" i="12" s="1"/>
  <c r="S64" i="13" s="1"/>
  <c r="S64" i="14" s="1"/>
  <c r="S64" i="15" s="1"/>
  <c r="S64" i="16" s="1"/>
  <c r="T64" i="6"/>
  <c r="T64" i="7"/>
  <c r="T64" i="8" s="1"/>
  <c r="T64" i="9" s="1"/>
  <c r="T64" i="10" s="1"/>
  <c r="T64" i="11" s="1"/>
  <c r="T64" i="12" s="1"/>
  <c r="T64" i="13" s="1"/>
  <c r="T64" i="14" s="1"/>
  <c r="T64" i="15" s="1"/>
  <c r="T64" i="16" s="1"/>
  <c r="A65" i="6"/>
  <c r="A65" i="7"/>
  <c r="A65" i="8" s="1"/>
  <c r="A65" i="9" s="1"/>
  <c r="A65" i="10" s="1"/>
  <c r="A65" i="11" s="1"/>
  <c r="A65" i="12" s="1"/>
  <c r="A65" i="13" s="1"/>
  <c r="A65" i="14" s="1"/>
  <c r="A65" i="15" s="1"/>
  <c r="A65" i="16" s="1"/>
  <c r="B65" i="6"/>
  <c r="B65" i="7" s="1"/>
  <c r="B65" i="8" s="1"/>
  <c r="B65" i="9" s="1"/>
  <c r="B65" i="10" s="1"/>
  <c r="B65" i="11" s="1"/>
  <c r="B65" i="12" s="1"/>
  <c r="B65" i="13" s="1"/>
  <c r="B65" i="14" s="1"/>
  <c r="B65" i="15" s="1"/>
  <c r="B65" i="16" s="1"/>
  <c r="C65" i="6"/>
  <c r="S65" i="6"/>
  <c r="S65" i="7" s="1"/>
  <c r="S65" i="8"/>
  <c r="S65" i="9" s="1"/>
  <c r="S65" i="10" s="1"/>
  <c r="S65" i="11" s="1"/>
  <c r="S65" i="12" s="1"/>
  <c r="S65" i="13" s="1"/>
  <c r="S65" i="14" s="1"/>
  <c r="S65" i="15" s="1"/>
  <c r="S65" i="16" s="1"/>
  <c r="T65" i="6"/>
  <c r="T65" i="7"/>
  <c r="T65" i="8" s="1"/>
  <c r="T65" i="9" s="1"/>
  <c r="T65" i="10" s="1"/>
  <c r="T65" i="11" s="1"/>
  <c r="T65" i="12" s="1"/>
  <c r="T65" i="13" s="1"/>
  <c r="T65" i="14" s="1"/>
  <c r="T65" i="15" s="1"/>
  <c r="T65" i="16" s="1"/>
  <c r="A66" i="6"/>
  <c r="A66" i="7" s="1"/>
  <c r="A66" i="8" s="1"/>
  <c r="A66" i="9" s="1"/>
  <c r="A66" i="10" s="1"/>
  <c r="A66" i="11" s="1"/>
  <c r="A66" i="12" s="1"/>
  <c r="A66" i="13" s="1"/>
  <c r="A66" i="14" s="1"/>
  <c r="A66" i="15" s="1"/>
  <c r="A66" i="16" s="1"/>
  <c r="B66" i="6"/>
  <c r="B66" i="7" s="1"/>
  <c r="B66" i="8" s="1"/>
  <c r="B66" i="9" s="1"/>
  <c r="B66" i="10" s="1"/>
  <c r="B66" i="11" s="1"/>
  <c r="B66" i="12" s="1"/>
  <c r="B66" i="13" s="1"/>
  <c r="B66" i="14" s="1"/>
  <c r="B66" i="15" s="1"/>
  <c r="B66" i="16" s="1"/>
  <c r="H66" i="6"/>
  <c r="K66" i="6"/>
  <c r="P66" i="6"/>
  <c r="Q66" i="6"/>
  <c r="S66" i="6"/>
  <c r="S66" i="7" s="1"/>
  <c r="S66" i="8" s="1"/>
  <c r="S66" i="9" s="1"/>
  <c r="S66" i="10" s="1"/>
  <c r="S66" i="11" s="1"/>
  <c r="S66" i="12" s="1"/>
  <c r="S66" i="13" s="1"/>
  <c r="S66" i="14" s="1"/>
  <c r="S66" i="15" s="1"/>
  <c r="S66" i="16" s="1"/>
  <c r="T66" i="6"/>
  <c r="T66" i="7" s="1"/>
  <c r="T66" i="8" s="1"/>
  <c r="T66" i="9" s="1"/>
  <c r="T66" i="10" s="1"/>
  <c r="T66" i="11" s="1"/>
  <c r="T66" i="12" s="1"/>
  <c r="T66" i="13" s="1"/>
  <c r="T66" i="14" s="1"/>
  <c r="T66" i="15" s="1"/>
  <c r="T66" i="16" s="1"/>
  <c r="U66" i="6"/>
  <c r="A67" i="6"/>
  <c r="A67" i="7" s="1"/>
  <c r="A67" i="8" s="1"/>
  <c r="A67" i="9" s="1"/>
  <c r="A67" i="10" s="1"/>
  <c r="A67" i="11" s="1"/>
  <c r="A67" i="12" s="1"/>
  <c r="A67" i="13" s="1"/>
  <c r="A67" i="14" s="1"/>
  <c r="A67" i="15" s="1"/>
  <c r="A67" i="16" s="1"/>
  <c r="B67" i="6"/>
  <c r="C67" i="6"/>
  <c r="S67" i="6"/>
  <c r="S67" i="7" s="1"/>
  <c r="S67" i="8" s="1"/>
  <c r="S67" i="9" s="1"/>
  <c r="S67" i="10" s="1"/>
  <c r="S67" i="11" s="1"/>
  <c r="S67" i="12" s="1"/>
  <c r="S67" i="13" s="1"/>
  <c r="S67" i="14" s="1"/>
  <c r="S67" i="15" s="1"/>
  <c r="S67" i="16" s="1"/>
  <c r="T67" i="6"/>
  <c r="T67" i="7" s="1"/>
  <c r="T67" i="8" s="1"/>
  <c r="T67" i="9" s="1"/>
  <c r="T67" i="10" s="1"/>
  <c r="T67" i="11" s="1"/>
  <c r="T67" i="12" s="1"/>
  <c r="T67" i="13" s="1"/>
  <c r="T67" i="14" s="1"/>
  <c r="T67" i="15" s="1"/>
  <c r="T67" i="16" s="1"/>
  <c r="U67" i="6"/>
  <c r="A68" i="6"/>
  <c r="A68" i="7" s="1"/>
  <c r="A68" i="8" s="1"/>
  <c r="A68" i="9" s="1"/>
  <c r="A68" i="10" s="1"/>
  <c r="A68" i="11" s="1"/>
  <c r="A68" i="12" s="1"/>
  <c r="A68" i="13" s="1"/>
  <c r="A68" i="14" s="1"/>
  <c r="A68" i="15" s="1"/>
  <c r="A68" i="16" s="1"/>
  <c r="B68" i="6"/>
  <c r="B68" i="7" s="1"/>
  <c r="B68" i="8" s="1"/>
  <c r="B68" i="9" s="1"/>
  <c r="B68" i="10" s="1"/>
  <c r="B68" i="11" s="1"/>
  <c r="B68" i="12" s="1"/>
  <c r="B68" i="13" s="1"/>
  <c r="B68" i="14" s="1"/>
  <c r="B68" i="15" s="1"/>
  <c r="B68" i="16" s="1"/>
  <c r="C68" i="6"/>
  <c r="S68" i="6"/>
  <c r="S68" i="7" s="1"/>
  <c r="S68" i="8" s="1"/>
  <c r="S68" i="9" s="1"/>
  <c r="S68" i="10" s="1"/>
  <c r="S68" i="11" s="1"/>
  <c r="S68" i="12" s="1"/>
  <c r="S68" i="13" s="1"/>
  <c r="S68" i="14" s="1"/>
  <c r="S68" i="15" s="1"/>
  <c r="S68" i="16" s="1"/>
  <c r="T68" i="6"/>
  <c r="T68" i="7" s="1"/>
  <c r="T68" i="8" s="1"/>
  <c r="T68" i="9" s="1"/>
  <c r="T68" i="10" s="1"/>
  <c r="T68" i="11" s="1"/>
  <c r="T68" i="12" s="1"/>
  <c r="T68" i="13" s="1"/>
  <c r="T68" i="14" s="1"/>
  <c r="T68" i="15" s="1"/>
  <c r="T68" i="16" s="1"/>
  <c r="U68" i="6"/>
  <c r="A69" i="6"/>
  <c r="A69" i="7" s="1"/>
  <c r="A69" i="8" s="1"/>
  <c r="A69" i="9" s="1"/>
  <c r="A69" i="10" s="1"/>
  <c r="A69" i="11" s="1"/>
  <c r="A69" i="12" s="1"/>
  <c r="A69" i="13" s="1"/>
  <c r="A69" i="14" s="1"/>
  <c r="A69" i="15" s="1"/>
  <c r="A69" i="16" s="1"/>
  <c r="B69" i="6"/>
  <c r="B69" i="7" s="1"/>
  <c r="B69" i="8" s="1"/>
  <c r="B69" i="9" s="1"/>
  <c r="B69" i="10" s="1"/>
  <c r="B69" i="11" s="1"/>
  <c r="B69" i="12" s="1"/>
  <c r="B69" i="13" s="1"/>
  <c r="B69" i="14" s="1"/>
  <c r="B69" i="15" s="1"/>
  <c r="B69" i="16" s="1"/>
  <c r="H69" i="6"/>
  <c r="K69" i="6"/>
  <c r="P69" i="6"/>
  <c r="Q69" i="6"/>
  <c r="S69" i="6"/>
  <c r="S69" i="7" s="1"/>
  <c r="S69" i="8" s="1"/>
  <c r="S69" i="9" s="1"/>
  <c r="S69" i="10" s="1"/>
  <c r="S69" i="11" s="1"/>
  <c r="S69" i="12" s="1"/>
  <c r="S69" i="13" s="1"/>
  <c r="S69" i="14" s="1"/>
  <c r="S69" i="15" s="1"/>
  <c r="S69" i="16" s="1"/>
  <c r="T69" i="6"/>
  <c r="T69" i="7" s="1"/>
  <c r="T69" i="8" s="1"/>
  <c r="T69" i="9" s="1"/>
  <c r="T69" i="10" s="1"/>
  <c r="T69" i="11" s="1"/>
  <c r="T69" i="12" s="1"/>
  <c r="T69" i="13" s="1"/>
  <c r="T69" i="14" s="1"/>
  <c r="T69" i="15" s="1"/>
  <c r="T69" i="16" s="1"/>
  <c r="Z69" i="6"/>
  <c r="Z65" i="6" s="1"/>
  <c r="AC69" i="6"/>
  <c r="AC65" i="6" s="1"/>
  <c r="AF69" i="6"/>
  <c r="AF65" i="6" s="1"/>
  <c r="AL69" i="6"/>
  <c r="AL65" i="6" s="1"/>
  <c r="AM69" i="6"/>
  <c r="AM65" i="6" s="1"/>
  <c r="A70" i="6"/>
  <c r="A70" i="7" s="1"/>
  <c r="A70" i="8" s="1"/>
  <c r="A70" i="9" s="1"/>
  <c r="A70" i="10" s="1"/>
  <c r="A70" i="11" s="1"/>
  <c r="A70" i="12" s="1"/>
  <c r="A70" i="13" s="1"/>
  <c r="A70" i="14" s="1"/>
  <c r="A70" i="15" s="1"/>
  <c r="A70" i="16" s="1"/>
  <c r="B70" i="6"/>
  <c r="C70" i="6"/>
  <c r="S70" i="6"/>
  <c r="S70" i="7" s="1"/>
  <c r="S70" i="8" s="1"/>
  <c r="S70" i="9" s="1"/>
  <c r="S70" i="10" s="1"/>
  <c r="S70" i="11" s="1"/>
  <c r="S70" i="12" s="1"/>
  <c r="S70" i="13" s="1"/>
  <c r="S70" i="14" s="1"/>
  <c r="S70" i="15" s="1"/>
  <c r="S70" i="16" s="1"/>
  <c r="T70" i="6"/>
  <c r="T70" i="7" s="1"/>
  <c r="T70" i="8" s="1"/>
  <c r="T70" i="9" s="1"/>
  <c r="T70" i="10" s="1"/>
  <c r="T70" i="11" s="1"/>
  <c r="T70" i="12" s="1"/>
  <c r="T70" i="13" s="1"/>
  <c r="T70" i="14" s="1"/>
  <c r="T70" i="15" s="1"/>
  <c r="T70" i="16" s="1"/>
  <c r="U70" i="6"/>
  <c r="A71" i="6"/>
  <c r="A71" i="7" s="1"/>
  <c r="A71" i="8" s="1"/>
  <c r="A71" i="9" s="1"/>
  <c r="A71" i="10" s="1"/>
  <c r="A71" i="11" s="1"/>
  <c r="A71" i="12" s="1"/>
  <c r="A71" i="13" s="1"/>
  <c r="A71" i="14" s="1"/>
  <c r="A71" i="15" s="1"/>
  <c r="A71" i="16" s="1"/>
  <c r="B71" i="6"/>
  <c r="B71" i="7" s="1"/>
  <c r="B71" i="8" s="1"/>
  <c r="B71" i="9" s="1"/>
  <c r="B71" i="10" s="1"/>
  <c r="B71" i="11" s="1"/>
  <c r="B71" i="12" s="1"/>
  <c r="B71" i="13" s="1"/>
  <c r="B71" i="14" s="1"/>
  <c r="B71" i="15" s="1"/>
  <c r="B71" i="16" s="1"/>
  <c r="C71" i="6"/>
  <c r="S71" i="6"/>
  <c r="S71" i="7" s="1"/>
  <c r="S71" i="8" s="1"/>
  <c r="S71" i="9" s="1"/>
  <c r="S71" i="10" s="1"/>
  <c r="S71" i="11" s="1"/>
  <c r="S71" i="12" s="1"/>
  <c r="S71" i="13" s="1"/>
  <c r="S71" i="14" s="1"/>
  <c r="S71" i="15" s="1"/>
  <c r="S71" i="16" s="1"/>
  <c r="T71" i="6"/>
  <c r="T71" i="7"/>
  <c r="T71" i="8" s="1"/>
  <c r="T71" i="9" s="1"/>
  <c r="T71" i="10" s="1"/>
  <c r="T71" i="11" s="1"/>
  <c r="T71" i="12" s="1"/>
  <c r="T71" i="13" s="1"/>
  <c r="T71" i="14" s="1"/>
  <c r="T71" i="15" s="1"/>
  <c r="T71" i="16" s="1"/>
  <c r="U71" i="6"/>
  <c r="A72" i="6"/>
  <c r="A72" i="7" s="1"/>
  <c r="A72" i="8" s="1"/>
  <c r="A72" i="9" s="1"/>
  <c r="A72" i="10" s="1"/>
  <c r="A72" i="11" s="1"/>
  <c r="A72" i="12" s="1"/>
  <c r="A72" i="13" s="1"/>
  <c r="A72" i="14" s="1"/>
  <c r="A72" i="15" s="1"/>
  <c r="A72" i="16" s="1"/>
  <c r="B72" i="6"/>
  <c r="B72" i="7" s="1"/>
  <c r="B72" i="8" s="1"/>
  <c r="B72" i="9" s="1"/>
  <c r="B72" i="10" s="1"/>
  <c r="B72" i="11" s="1"/>
  <c r="B72" i="12" s="1"/>
  <c r="B72" i="13" s="1"/>
  <c r="B72" i="14" s="1"/>
  <c r="B72" i="15" s="1"/>
  <c r="B72" i="16" s="1"/>
  <c r="H72" i="6"/>
  <c r="K72" i="6"/>
  <c r="P72" i="6"/>
  <c r="Q72" i="6"/>
  <c r="S72" i="6"/>
  <c r="S72" i="7" s="1"/>
  <c r="S72" i="8" s="1"/>
  <c r="S72" i="9" s="1"/>
  <c r="S72" i="10" s="1"/>
  <c r="S72" i="11" s="1"/>
  <c r="S72" i="12" s="1"/>
  <c r="S72" i="13" s="1"/>
  <c r="S72" i="14" s="1"/>
  <c r="S72" i="15" s="1"/>
  <c r="S72" i="16" s="1"/>
  <c r="T72" i="6"/>
  <c r="T72" i="7" s="1"/>
  <c r="T72" i="8" s="1"/>
  <c r="T72" i="9" s="1"/>
  <c r="T72" i="10" s="1"/>
  <c r="T72" i="11" s="1"/>
  <c r="T72" i="12" s="1"/>
  <c r="T72" i="13" s="1"/>
  <c r="T72" i="14" s="1"/>
  <c r="T72" i="15" s="1"/>
  <c r="T72" i="16" s="1"/>
  <c r="U72" i="6"/>
  <c r="A73" i="6"/>
  <c r="A73" i="7" s="1"/>
  <c r="A73" i="8" s="1"/>
  <c r="A73" i="9" s="1"/>
  <c r="A73" i="10" s="1"/>
  <c r="A73" i="11" s="1"/>
  <c r="A73" i="12" s="1"/>
  <c r="A73" i="13" s="1"/>
  <c r="A73" i="14" s="1"/>
  <c r="A73" i="15" s="1"/>
  <c r="A73" i="16" s="1"/>
  <c r="B73" i="6"/>
  <c r="C73" i="6"/>
  <c r="S73" i="6"/>
  <c r="S73" i="7" s="1"/>
  <c r="S73" i="8" s="1"/>
  <c r="S73" i="9" s="1"/>
  <c r="S73" i="10" s="1"/>
  <c r="S73" i="11" s="1"/>
  <c r="S73" i="12" s="1"/>
  <c r="S73" i="13" s="1"/>
  <c r="S73" i="14" s="1"/>
  <c r="S73" i="15" s="1"/>
  <c r="S73" i="16" s="1"/>
  <c r="T73" i="6"/>
  <c r="T73" i="7"/>
  <c r="T73" i="8" s="1"/>
  <c r="T73" i="9" s="1"/>
  <c r="T73" i="10" s="1"/>
  <c r="T73" i="11" s="1"/>
  <c r="T73" i="12" s="1"/>
  <c r="T73" i="13" s="1"/>
  <c r="T73" i="14" s="1"/>
  <c r="T73" i="15" s="1"/>
  <c r="T73" i="16" s="1"/>
  <c r="U73" i="6"/>
  <c r="A74" i="6"/>
  <c r="A74" i="7" s="1"/>
  <c r="A74" i="8" s="1"/>
  <c r="A74" i="9" s="1"/>
  <c r="A74" i="10" s="1"/>
  <c r="A74" i="11" s="1"/>
  <c r="A74" i="12" s="1"/>
  <c r="A74" i="13" s="1"/>
  <c r="A74" i="14" s="1"/>
  <c r="A74" i="15" s="1"/>
  <c r="A74" i="16" s="1"/>
  <c r="B74" i="6"/>
  <c r="B74" i="7" s="1"/>
  <c r="B74" i="8" s="1"/>
  <c r="B74" i="9" s="1"/>
  <c r="B74" i="10" s="1"/>
  <c r="B74" i="11" s="1"/>
  <c r="B74" i="12" s="1"/>
  <c r="B74" i="13" s="1"/>
  <c r="B74" i="14" s="1"/>
  <c r="B74" i="15" s="1"/>
  <c r="B74" i="16" s="1"/>
  <c r="C74" i="6"/>
  <c r="S74" i="6"/>
  <c r="S74" i="7" s="1"/>
  <c r="S74" i="8" s="1"/>
  <c r="S74" i="9" s="1"/>
  <c r="S74" i="10" s="1"/>
  <c r="S74" i="11" s="1"/>
  <c r="S74" i="12" s="1"/>
  <c r="S74" i="13" s="1"/>
  <c r="S74" i="14" s="1"/>
  <c r="S74" i="15"/>
  <c r="S74" i="16" s="1"/>
  <c r="T74" i="6"/>
  <c r="T74" i="7" s="1"/>
  <c r="T74" i="8" s="1"/>
  <c r="T74" i="9" s="1"/>
  <c r="T74" i="10"/>
  <c r="T74" i="11" s="1"/>
  <c r="T74" i="12" s="1"/>
  <c r="T74" i="13" s="1"/>
  <c r="T74" i="14" s="1"/>
  <c r="T74" i="15" s="1"/>
  <c r="T74" i="16" s="1"/>
  <c r="U74" i="6"/>
  <c r="A75" i="6"/>
  <c r="A75" i="7" s="1"/>
  <c r="A75" i="8" s="1"/>
  <c r="A75" i="9" s="1"/>
  <c r="A75" i="10" s="1"/>
  <c r="A75" i="11" s="1"/>
  <c r="A75" i="12" s="1"/>
  <c r="A75" i="13" s="1"/>
  <c r="A75" i="14" s="1"/>
  <c r="A75" i="15" s="1"/>
  <c r="A75" i="16" s="1"/>
  <c r="B75" i="6"/>
  <c r="B75" i="7" s="1"/>
  <c r="B75" i="8" s="1"/>
  <c r="B75" i="9" s="1"/>
  <c r="B75" i="10" s="1"/>
  <c r="B75" i="11" s="1"/>
  <c r="B75" i="12" s="1"/>
  <c r="B75" i="13" s="1"/>
  <c r="B75" i="14" s="1"/>
  <c r="B75" i="15" s="1"/>
  <c r="B75" i="16" s="1"/>
  <c r="H75" i="6"/>
  <c r="K75" i="6"/>
  <c r="P75" i="6"/>
  <c r="Q75" i="6"/>
  <c r="S75" i="6"/>
  <c r="S75" i="7" s="1"/>
  <c r="S75" i="8" s="1"/>
  <c r="S75" i="9" s="1"/>
  <c r="S75" i="10" s="1"/>
  <c r="S75" i="11" s="1"/>
  <c r="S75" i="12" s="1"/>
  <c r="S75" i="13" s="1"/>
  <c r="S75" i="14" s="1"/>
  <c r="S75" i="15" s="1"/>
  <c r="S75" i="16" s="1"/>
  <c r="T75" i="6"/>
  <c r="T75" i="7" s="1"/>
  <c r="T75" i="8" s="1"/>
  <c r="T75" i="9" s="1"/>
  <c r="T75" i="10" s="1"/>
  <c r="T75" i="11" s="1"/>
  <c r="T75" i="12" s="1"/>
  <c r="T75" i="13" s="1"/>
  <c r="T75" i="14" s="1"/>
  <c r="T75" i="15" s="1"/>
  <c r="T75" i="16" s="1"/>
  <c r="U75" i="6"/>
  <c r="A76" i="6"/>
  <c r="A76" i="7" s="1"/>
  <c r="A76" i="8" s="1"/>
  <c r="A76" i="9" s="1"/>
  <c r="A76" i="10" s="1"/>
  <c r="A76" i="11" s="1"/>
  <c r="A76" i="12" s="1"/>
  <c r="A76" i="13" s="1"/>
  <c r="A76" i="14" s="1"/>
  <c r="A76" i="15" s="1"/>
  <c r="A76" i="16" s="1"/>
  <c r="B76" i="6"/>
  <c r="C76" i="6"/>
  <c r="S76" i="6"/>
  <c r="S76" i="7" s="1"/>
  <c r="S76" i="8" s="1"/>
  <c r="S76" i="9" s="1"/>
  <c r="S76" i="10" s="1"/>
  <c r="S76" i="11" s="1"/>
  <c r="S76" i="12" s="1"/>
  <c r="S76" i="13" s="1"/>
  <c r="S76" i="14" s="1"/>
  <c r="S76" i="15" s="1"/>
  <c r="S76" i="16" s="1"/>
  <c r="T76" i="6"/>
  <c r="T76" i="7" s="1"/>
  <c r="T76" i="8" s="1"/>
  <c r="T76" i="9" s="1"/>
  <c r="T76" i="10" s="1"/>
  <c r="T76" i="11" s="1"/>
  <c r="T76" i="12" s="1"/>
  <c r="T76" i="13" s="1"/>
  <c r="T76" i="14" s="1"/>
  <c r="T76" i="15" s="1"/>
  <c r="T76" i="16" s="1"/>
  <c r="U76" i="6"/>
  <c r="A77" i="6"/>
  <c r="A77" i="7"/>
  <c r="A77" i="8" s="1"/>
  <c r="A77" i="9" s="1"/>
  <c r="A77" i="10" s="1"/>
  <c r="A77" i="11" s="1"/>
  <c r="A77" i="12" s="1"/>
  <c r="A77" i="13" s="1"/>
  <c r="A77" i="14" s="1"/>
  <c r="A77" i="15" s="1"/>
  <c r="A77" i="16" s="1"/>
  <c r="B77" i="6"/>
  <c r="B77" i="7" s="1"/>
  <c r="B77" i="8" s="1"/>
  <c r="B77" i="9" s="1"/>
  <c r="B77" i="10"/>
  <c r="B77" i="11" s="1"/>
  <c r="B77" i="12" s="1"/>
  <c r="B77" i="13" s="1"/>
  <c r="B77" i="14" s="1"/>
  <c r="B77" i="15" s="1"/>
  <c r="B77" i="16" s="1"/>
  <c r="C77" i="6"/>
  <c r="S77" i="6"/>
  <c r="S77" i="7" s="1"/>
  <c r="S77" i="8" s="1"/>
  <c r="S77" i="9" s="1"/>
  <c r="S77" i="10" s="1"/>
  <c r="S77" i="11" s="1"/>
  <c r="S77" i="12" s="1"/>
  <c r="S77" i="13" s="1"/>
  <c r="S77" i="14" s="1"/>
  <c r="S77" i="15" s="1"/>
  <c r="S77" i="16" s="1"/>
  <c r="T77" i="6"/>
  <c r="T77" i="7" s="1"/>
  <c r="T77" i="8" s="1"/>
  <c r="T77" i="9" s="1"/>
  <c r="T77" i="10" s="1"/>
  <c r="T77" i="11" s="1"/>
  <c r="T77" i="12" s="1"/>
  <c r="T77" i="13" s="1"/>
  <c r="T77" i="14" s="1"/>
  <c r="T77" i="15" s="1"/>
  <c r="T77" i="16" s="1"/>
  <c r="U77" i="6"/>
  <c r="A78" i="6"/>
  <c r="A78" i="7" s="1"/>
  <c r="A78" i="8" s="1"/>
  <c r="A78" i="9" s="1"/>
  <c r="A78" i="10" s="1"/>
  <c r="A78" i="11" s="1"/>
  <c r="A78" i="12" s="1"/>
  <c r="A78" i="13" s="1"/>
  <c r="A78" i="14" s="1"/>
  <c r="A78" i="15" s="1"/>
  <c r="A78" i="16" s="1"/>
  <c r="B78" i="6"/>
  <c r="B78" i="7" s="1"/>
  <c r="B78" i="8" s="1"/>
  <c r="B78" i="9" s="1"/>
  <c r="B78" i="10" s="1"/>
  <c r="B78" i="11" s="1"/>
  <c r="B78" i="12" s="1"/>
  <c r="B78" i="13" s="1"/>
  <c r="B78" i="14" s="1"/>
  <c r="B78" i="15" s="1"/>
  <c r="B78" i="16" s="1"/>
  <c r="H78" i="6"/>
  <c r="K78" i="6"/>
  <c r="P78" i="6"/>
  <c r="Q78" i="6"/>
  <c r="S78" i="6"/>
  <c r="S78" i="7" s="1"/>
  <c r="S78" i="8" s="1"/>
  <c r="S78" i="9" s="1"/>
  <c r="S78" i="10" s="1"/>
  <c r="S78" i="11" s="1"/>
  <c r="S78" i="12" s="1"/>
  <c r="S78" i="13" s="1"/>
  <c r="S78" i="14" s="1"/>
  <c r="S78" i="15" s="1"/>
  <c r="S78" i="16" s="1"/>
  <c r="T78" i="6"/>
  <c r="T78" i="7" s="1"/>
  <c r="T78" i="8" s="1"/>
  <c r="T78" i="9" s="1"/>
  <c r="T78" i="10" s="1"/>
  <c r="T78" i="11" s="1"/>
  <c r="T78" i="12" s="1"/>
  <c r="T78" i="13" s="1"/>
  <c r="T78" i="14" s="1"/>
  <c r="T78" i="15" s="1"/>
  <c r="T78" i="16" s="1"/>
  <c r="U78" i="6"/>
  <c r="A79" i="6"/>
  <c r="A79" i="7" s="1"/>
  <c r="A79" i="8" s="1"/>
  <c r="A79" i="9"/>
  <c r="A79" i="10" s="1"/>
  <c r="A79" i="11" s="1"/>
  <c r="A79" i="12" s="1"/>
  <c r="A79" i="13" s="1"/>
  <c r="A79" i="14" s="1"/>
  <c r="A79" i="15" s="1"/>
  <c r="A79" i="16" s="1"/>
  <c r="B79" i="6"/>
  <c r="C79" i="6"/>
  <c r="S79" i="6"/>
  <c r="S79" i="7" s="1"/>
  <c r="S79" i="8" s="1"/>
  <c r="S79" i="9" s="1"/>
  <c r="S79" i="10" s="1"/>
  <c r="S79" i="11"/>
  <c r="S79" i="12" s="1"/>
  <c r="S79" i="13" s="1"/>
  <c r="S79" i="14" s="1"/>
  <c r="S79" i="15" s="1"/>
  <c r="S79" i="16" s="1"/>
  <c r="T79" i="6"/>
  <c r="T79" i="7" s="1"/>
  <c r="T79" i="8" s="1"/>
  <c r="T79" i="9" s="1"/>
  <c r="T79" i="10" s="1"/>
  <c r="T79" i="11" s="1"/>
  <c r="T79" i="12"/>
  <c r="T79" i="13" s="1"/>
  <c r="T79" i="14" s="1"/>
  <c r="T79" i="15" s="1"/>
  <c r="T79" i="16" s="1"/>
  <c r="U79" i="6"/>
  <c r="A80" i="6"/>
  <c r="A80" i="7" s="1"/>
  <c r="A80" i="8" s="1"/>
  <c r="A80" i="9" s="1"/>
  <c r="A80" i="10" s="1"/>
  <c r="A80" i="11" s="1"/>
  <c r="A80" i="12" s="1"/>
  <c r="A80" i="13" s="1"/>
  <c r="A80" i="14" s="1"/>
  <c r="A80" i="15" s="1"/>
  <c r="A80" i="16" s="1"/>
  <c r="B80" i="6"/>
  <c r="B80" i="7" s="1"/>
  <c r="B80" i="8" s="1"/>
  <c r="B80" i="9" s="1"/>
  <c r="B80" i="10" s="1"/>
  <c r="B80" i="11" s="1"/>
  <c r="B80" i="12" s="1"/>
  <c r="B80" i="13" s="1"/>
  <c r="B80" i="14" s="1"/>
  <c r="B80" i="15" s="1"/>
  <c r="B80" i="16" s="1"/>
  <c r="C80" i="6"/>
  <c r="S80" i="6"/>
  <c r="S80" i="7" s="1"/>
  <c r="S80" i="8" s="1"/>
  <c r="S80" i="9" s="1"/>
  <c r="S80" i="10" s="1"/>
  <c r="S80" i="11" s="1"/>
  <c r="S80" i="12" s="1"/>
  <c r="S80" i="13" s="1"/>
  <c r="S80" i="14" s="1"/>
  <c r="S80" i="15" s="1"/>
  <c r="S80" i="16" s="1"/>
  <c r="T80" i="6"/>
  <c r="T80" i="7" s="1"/>
  <c r="T80" i="8" s="1"/>
  <c r="T80" i="9" s="1"/>
  <c r="T80" i="10" s="1"/>
  <c r="T80" i="11" s="1"/>
  <c r="T80" i="12" s="1"/>
  <c r="T80" i="13" s="1"/>
  <c r="T80" i="14" s="1"/>
  <c r="T80" i="15" s="1"/>
  <c r="T80" i="16" s="1"/>
  <c r="U80" i="6"/>
  <c r="A81" i="6"/>
  <c r="A81" i="7" s="1"/>
  <c r="A81" i="8" s="1"/>
  <c r="A81" i="9" s="1"/>
  <c r="A81" i="10" s="1"/>
  <c r="A81" i="11" s="1"/>
  <c r="A81" i="12" s="1"/>
  <c r="A81" i="13" s="1"/>
  <c r="A81" i="14" s="1"/>
  <c r="A81" i="15" s="1"/>
  <c r="A81" i="16" s="1"/>
  <c r="B81" i="6"/>
  <c r="B81" i="7" s="1"/>
  <c r="B81" i="8" s="1"/>
  <c r="B81" i="9" s="1"/>
  <c r="B81" i="10" s="1"/>
  <c r="B81" i="11" s="1"/>
  <c r="B81" i="12" s="1"/>
  <c r="B81" i="13" s="1"/>
  <c r="B81" i="14" s="1"/>
  <c r="B81" i="15" s="1"/>
  <c r="B81" i="16" s="1"/>
  <c r="H81" i="6"/>
  <c r="K81" i="6"/>
  <c r="P81" i="6"/>
  <c r="Q81" i="6"/>
  <c r="S81" i="6"/>
  <c r="S81" i="7" s="1"/>
  <c r="S81" i="8"/>
  <c r="S81" i="9" s="1"/>
  <c r="S81" i="10" s="1"/>
  <c r="S81" i="11" s="1"/>
  <c r="S81" i="12" s="1"/>
  <c r="S81" i="13" s="1"/>
  <c r="S81" i="14" s="1"/>
  <c r="S81" i="15" s="1"/>
  <c r="S81" i="16" s="1"/>
  <c r="T81" i="6"/>
  <c r="T81" i="7" s="1"/>
  <c r="T81" i="8" s="1"/>
  <c r="T81" i="9"/>
  <c r="T81" i="10" s="1"/>
  <c r="T81" i="11" s="1"/>
  <c r="T81" i="12" s="1"/>
  <c r="T81" i="13" s="1"/>
  <c r="T81" i="14" s="1"/>
  <c r="T81" i="15" s="1"/>
  <c r="T81" i="16" s="1"/>
  <c r="U81" i="6"/>
  <c r="A82" i="6"/>
  <c r="A82" i="7" s="1"/>
  <c r="A82" i="8" s="1"/>
  <c r="A82" i="9" s="1"/>
  <c r="A82" i="10" s="1"/>
  <c r="A82" i="11" s="1"/>
  <c r="A82" i="12" s="1"/>
  <c r="A82" i="13" s="1"/>
  <c r="A82" i="14" s="1"/>
  <c r="A82" i="15" s="1"/>
  <c r="A82" i="16" s="1"/>
  <c r="B82" i="6"/>
  <c r="C82" i="6"/>
  <c r="S82" i="6"/>
  <c r="S82" i="7" s="1"/>
  <c r="S82" i="8" s="1"/>
  <c r="S82" i="9" s="1"/>
  <c r="S82" i="10" s="1"/>
  <c r="S82" i="11" s="1"/>
  <c r="S82" i="12" s="1"/>
  <c r="S82" i="13" s="1"/>
  <c r="S82" i="14" s="1"/>
  <c r="S82" i="15" s="1"/>
  <c r="S82" i="16" s="1"/>
  <c r="T82" i="6"/>
  <c r="T82" i="7" s="1"/>
  <c r="T82" i="8" s="1"/>
  <c r="T82" i="9" s="1"/>
  <c r="T82" i="10" s="1"/>
  <c r="T82" i="11" s="1"/>
  <c r="T82" i="12" s="1"/>
  <c r="T82" i="13" s="1"/>
  <c r="T82" i="14" s="1"/>
  <c r="T82" i="15" s="1"/>
  <c r="T82" i="16" s="1"/>
  <c r="A83" i="6"/>
  <c r="A83" i="7" s="1"/>
  <c r="A83" i="8" s="1"/>
  <c r="A83" i="9" s="1"/>
  <c r="A83" i="10" s="1"/>
  <c r="A83" i="11" s="1"/>
  <c r="A83" i="12" s="1"/>
  <c r="A83" i="13" s="1"/>
  <c r="A83" i="14" s="1"/>
  <c r="A83" i="15" s="1"/>
  <c r="A83" i="16" s="1"/>
  <c r="B83" i="6"/>
  <c r="B83" i="7" s="1"/>
  <c r="B83" i="8" s="1"/>
  <c r="B83" i="9" s="1"/>
  <c r="B83" i="10" s="1"/>
  <c r="B83" i="11" s="1"/>
  <c r="B83" i="12" s="1"/>
  <c r="B83" i="13" s="1"/>
  <c r="B83" i="14" s="1"/>
  <c r="B83" i="15" s="1"/>
  <c r="B83" i="16" s="1"/>
  <c r="C83" i="6"/>
  <c r="S83" i="6"/>
  <c r="S83" i="7" s="1"/>
  <c r="S83" i="8" s="1"/>
  <c r="S83" i="9" s="1"/>
  <c r="S83" i="10" s="1"/>
  <c r="S83" i="11" s="1"/>
  <c r="S83" i="12" s="1"/>
  <c r="S83" i="13" s="1"/>
  <c r="S83" i="14" s="1"/>
  <c r="S83" i="15" s="1"/>
  <c r="S83" i="16" s="1"/>
  <c r="T83" i="6"/>
  <c r="T83" i="7" s="1"/>
  <c r="T83" i="8" s="1"/>
  <c r="T83" i="9" s="1"/>
  <c r="T83" i="10" s="1"/>
  <c r="T83" i="11" s="1"/>
  <c r="T83" i="12" s="1"/>
  <c r="T83" i="13" s="1"/>
  <c r="T83" i="14" s="1"/>
  <c r="T83" i="15" s="1"/>
  <c r="T83" i="16" s="1"/>
  <c r="Z83" i="6"/>
  <c r="AC83" i="6"/>
  <c r="AF83" i="6"/>
  <c r="AL83" i="6"/>
  <c r="AM83" i="6"/>
  <c r="A84" i="6"/>
  <c r="A84" i="7" s="1"/>
  <c r="A84" i="8" s="1"/>
  <c r="A84" i="9" s="1"/>
  <c r="A84" i="10" s="1"/>
  <c r="A84" i="11" s="1"/>
  <c r="A84" i="12" s="1"/>
  <c r="A84" i="13" s="1"/>
  <c r="A84" i="14" s="1"/>
  <c r="A84" i="15" s="1"/>
  <c r="A84" i="16" s="1"/>
  <c r="B84" i="6"/>
  <c r="B84" i="7" s="1"/>
  <c r="B84" i="8" s="1"/>
  <c r="B84" i="9" s="1"/>
  <c r="B84" i="10" s="1"/>
  <c r="B84" i="11" s="1"/>
  <c r="B84" i="12" s="1"/>
  <c r="B84" i="13" s="1"/>
  <c r="B84" i="14" s="1"/>
  <c r="B84" i="15" s="1"/>
  <c r="B84" i="16" s="1"/>
  <c r="S84" i="6"/>
  <c r="S84" i="7" s="1"/>
  <c r="S84" i="8" s="1"/>
  <c r="S84" i="9" s="1"/>
  <c r="S84" i="10" s="1"/>
  <c r="S84" i="11" s="1"/>
  <c r="S84" i="12" s="1"/>
  <c r="S84" i="13" s="1"/>
  <c r="S84" i="14" s="1"/>
  <c r="S84" i="15" s="1"/>
  <c r="S84" i="16" s="1"/>
  <c r="T84" i="6"/>
  <c r="T84" i="7" s="1"/>
  <c r="T84" i="8" s="1"/>
  <c r="T84" i="9" s="1"/>
  <c r="T84" i="10" s="1"/>
  <c r="T84" i="11" s="1"/>
  <c r="T84" i="12" s="1"/>
  <c r="T84" i="13" s="1"/>
  <c r="T84" i="14" s="1"/>
  <c r="T84" i="15" s="1"/>
  <c r="T84" i="16" s="1"/>
  <c r="U84" i="6"/>
  <c r="A85" i="6"/>
  <c r="A85" i="7"/>
  <c r="A85" i="8" s="1"/>
  <c r="A85" i="9" s="1"/>
  <c r="A85" i="10" s="1"/>
  <c r="A85" i="11" s="1"/>
  <c r="A85" i="12" s="1"/>
  <c r="A85" i="13" s="1"/>
  <c r="A85" i="14" s="1"/>
  <c r="A85" i="15" s="1"/>
  <c r="A85" i="16" s="1"/>
  <c r="B85" i="6"/>
  <c r="B85" i="7" s="1"/>
  <c r="B85" i="8" s="1"/>
  <c r="B85" i="9"/>
  <c r="B85" i="10" s="1"/>
  <c r="B85" i="11" s="1"/>
  <c r="B85" i="12" s="1"/>
  <c r="B85" i="13" s="1"/>
  <c r="B85" i="14" s="1"/>
  <c r="B85" i="15" s="1"/>
  <c r="B85" i="16" s="1"/>
  <c r="S85" i="6"/>
  <c r="S85" i="7" s="1"/>
  <c r="S85" i="8" s="1"/>
  <c r="S85" i="9"/>
  <c r="S85" i="10" s="1"/>
  <c r="S85" i="11" s="1"/>
  <c r="S85" i="12" s="1"/>
  <c r="S85" i="13" s="1"/>
  <c r="S85" i="14" s="1"/>
  <c r="S85" i="15" s="1"/>
  <c r="S85" i="16" s="1"/>
  <c r="T85" i="6"/>
  <c r="T85" i="7"/>
  <c r="T85" i="8" s="1"/>
  <c r="T85" i="9" s="1"/>
  <c r="T85" i="10" s="1"/>
  <c r="T85" i="11" s="1"/>
  <c r="T85" i="12" s="1"/>
  <c r="T85" i="13" s="1"/>
  <c r="T85" i="14" s="1"/>
  <c r="T85" i="15" s="1"/>
  <c r="T85" i="16" s="1"/>
  <c r="U85" i="6"/>
  <c r="A86" i="6"/>
  <c r="A86" i="7" s="1"/>
  <c r="A86" i="8" s="1"/>
  <c r="A86" i="9" s="1"/>
  <c r="A86" i="10" s="1"/>
  <c r="A86" i="11" s="1"/>
  <c r="A86" i="12" s="1"/>
  <c r="A86" i="13" s="1"/>
  <c r="A86" i="14" s="1"/>
  <c r="A86" i="15" s="1"/>
  <c r="A86" i="16" s="1"/>
  <c r="B86" i="6"/>
  <c r="B86" i="7" s="1"/>
  <c r="B86" i="8" s="1"/>
  <c r="B86" i="9" s="1"/>
  <c r="B86" i="10" s="1"/>
  <c r="B86" i="11" s="1"/>
  <c r="B86" i="12" s="1"/>
  <c r="B86" i="13" s="1"/>
  <c r="B86" i="14" s="1"/>
  <c r="B86" i="15" s="1"/>
  <c r="B86" i="16" s="1"/>
  <c r="C86" i="6"/>
  <c r="S86" i="6"/>
  <c r="S86" i="7" s="1"/>
  <c r="S86" i="8" s="1"/>
  <c r="S86" i="9" s="1"/>
  <c r="S86" i="10" s="1"/>
  <c r="S86" i="11" s="1"/>
  <c r="S86" i="12" s="1"/>
  <c r="S86" i="13" s="1"/>
  <c r="S86" i="14" s="1"/>
  <c r="S86" i="15" s="1"/>
  <c r="S86" i="16" s="1"/>
  <c r="T86" i="6"/>
  <c r="T86" i="7" s="1"/>
  <c r="T86" i="8" s="1"/>
  <c r="T86" i="9" s="1"/>
  <c r="T86" i="10"/>
  <c r="T86" i="11" s="1"/>
  <c r="T86" i="12" s="1"/>
  <c r="T86" i="13" s="1"/>
  <c r="T86" i="14" s="1"/>
  <c r="T86" i="15" s="1"/>
  <c r="T86" i="16" s="1"/>
  <c r="U86" i="6"/>
  <c r="A87" i="6"/>
  <c r="A87" i="7" s="1"/>
  <c r="A87" i="8" s="1"/>
  <c r="A87" i="9" s="1"/>
  <c r="A87" i="10" s="1"/>
  <c r="A87" i="11" s="1"/>
  <c r="A87" i="12" s="1"/>
  <c r="A87" i="13" s="1"/>
  <c r="A87" i="14" s="1"/>
  <c r="A87" i="15" s="1"/>
  <c r="A87" i="16" s="1"/>
  <c r="B87" i="6"/>
  <c r="B87" i="7" s="1"/>
  <c r="B87" i="8" s="1"/>
  <c r="B87" i="9" s="1"/>
  <c r="B87" i="10" s="1"/>
  <c r="B87" i="11" s="1"/>
  <c r="B87" i="12" s="1"/>
  <c r="B87" i="13" s="1"/>
  <c r="B87" i="14" s="1"/>
  <c r="B87" i="15" s="1"/>
  <c r="B87" i="16" s="1"/>
  <c r="C87" i="6"/>
  <c r="S87" i="6"/>
  <c r="S87" i="7" s="1"/>
  <c r="S87" i="8" s="1"/>
  <c r="S87" i="9" s="1"/>
  <c r="S87" i="10" s="1"/>
  <c r="S87" i="11" s="1"/>
  <c r="S87" i="12" s="1"/>
  <c r="S87" i="13" s="1"/>
  <c r="S87" i="14" s="1"/>
  <c r="S87" i="15" s="1"/>
  <c r="S87" i="16" s="1"/>
  <c r="T87" i="6"/>
  <c r="T87" i="7" s="1"/>
  <c r="T87" i="8" s="1"/>
  <c r="T87" i="9" s="1"/>
  <c r="T87" i="10" s="1"/>
  <c r="T87" i="11" s="1"/>
  <c r="T87" i="12" s="1"/>
  <c r="T87" i="13" s="1"/>
  <c r="T87" i="14" s="1"/>
  <c r="T87" i="15" s="1"/>
  <c r="T87" i="16" s="1"/>
  <c r="U87" i="6"/>
  <c r="A88" i="6"/>
  <c r="A88" i="7" s="1"/>
  <c r="A88" i="8" s="1"/>
  <c r="A88" i="9" s="1"/>
  <c r="A88" i="10" s="1"/>
  <c r="A88" i="11" s="1"/>
  <c r="A88" i="12" s="1"/>
  <c r="A88" i="13" s="1"/>
  <c r="A88" i="14" s="1"/>
  <c r="A88" i="15" s="1"/>
  <c r="A88" i="16" s="1"/>
  <c r="B88" i="6"/>
  <c r="B88" i="7" s="1"/>
  <c r="B88" i="8" s="1"/>
  <c r="B88" i="9" s="1"/>
  <c r="B88" i="10" s="1"/>
  <c r="B88" i="11" s="1"/>
  <c r="B88" i="12" s="1"/>
  <c r="B88" i="13" s="1"/>
  <c r="B88" i="14" s="1"/>
  <c r="B88" i="15" s="1"/>
  <c r="B88" i="16" s="1"/>
  <c r="C88" i="6"/>
  <c r="S88" i="6"/>
  <c r="S88" i="7" s="1"/>
  <c r="S88" i="8" s="1"/>
  <c r="S88" i="9" s="1"/>
  <c r="S88" i="10" s="1"/>
  <c r="S88" i="11" s="1"/>
  <c r="S88" i="12" s="1"/>
  <c r="S88" i="13" s="1"/>
  <c r="S88" i="14" s="1"/>
  <c r="S88" i="15" s="1"/>
  <c r="S88" i="16"/>
  <c r="T88" i="6"/>
  <c r="T88" i="7" s="1"/>
  <c r="T88" i="8" s="1"/>
  <c r="T88" i="9" s="1"/>
  <c r="T88" i="10"/>
  <c r="T88" i="11" s="1"/>
  <c r="T88" i="12" s="1"/>
  <c r="T88" i="13" s="1"/>
  <c r="T88" i="14" s="1"/>
  <c r="T88" i="15" s="1"/>
  <c r="T88" i="16" s="1"/>
  <c r="U88" i="6"/>
  <c r="A89" i="6"/>
  <c r="A89" i="7" s="1"/>
  <c r="A89" i="8" s="1"/>
  <c r="A89" i="9" s="1"/>
  <c r="A89" i="10" s="1"/>
  <c r="A89" i="11" s="1"/>
  <c r="A89" i="12" s="1"/>
  <c r="A89" i="13" s="1"/>
  <c r="A89" i="14" s="1"/>
  <c r="A89" i="15" s="1"/>
  <c r="A89" i="16" s="1"/>
  <c r="B89" i="6"/>
  <c r="B89" i="7" s="1"/>
  <c r="B89" i="8" s="1"/>
  <c r="B89" i="9" s="1"/>
  <c r="B89" i="10" s="1"/>
  <c r="B89" i="11" s="1"/>
  <c r="B89" i="12" s="1"/>
  <c r="B89" i="13" s="1"/>
  <c r="B89" i="14" s="1"/>
  <c r="B89" i="15" s="1"/>
  <c r="B89" i="16" s="1"/>
  <c r="C89" i="6"/>
  <c r="S89" i="6"/>
  <c r="S89" i="7" s="1"/>
  <c r="S89" i="8" s="1"/>
  <c r="S89" i="9" s="1"/>
  <c r="S89" i="10" s="1"/>
  <c r="S89" i="11" s="1"/>
  <c r="S89" i="12" s="1"/>
  <c r="S89" i="13" s="1"/>
  <c r="S89" i="14" s="1"/>
  <c r="S89" i="15" s="1"/>
  <c r="S89" i="16" s="1"/>
  <c r="T89" i="6"/>
  <c r="T89" i="7" s="1"/>
  <c r="T89" i="8" s="1"/>
  <c r="T89" i="9" s="1"/>
  <c r="T89" i="10" s="1"/>
  <c r="T89" i="11" s="1"/>
  <c r="T89" i="12" s="1"/>
  <c r="T89" i="13" s="1"/>
  <c r="T89" i="14" s="1"/>
  <c r="T89" i="15" s="1"/>
  <c r="T89" i="16" s="1"/>
  <c r="A90" i="6"/>
  <c r="A90" i="7" s="1"/>
  <c r="A90" i="8" s="1"/>
  <c r="A90" i="9" s="1"/>
  <c r="A90" i="10" s="1"/>
  <c r="A90" i="11" s="1"/>
  <c r="A90" i="12" s="1"/>
  <c r="A90" i="13" s="1"/>
  <c r="A90" i="14" s="1"/>
  <c r="A90" i="15" s="1"/>
  <c r="A90" i="16" s="1"/>
  <c r="B90" i="6"/>
  <c r="B90" i="7" s="1"/>
  <c r="B90" i="8" s="1"/>
  <c r="B90" i="9" s="1"/>
  <c r="B90" i="10" s="1"/>
  <c r="B90" i="11" s="1"/>
  <c r="B90" i="12" s="1"/>
  <c r="B90" i="13" s="1"/>
  <c r="B90" i="14" s="1"/>
  <c r="B90" i="15" s="1"/>
  <c r="B90" i="16" s="1"/>
  <c r="C90" i="6"/>
  <c r="S90" i="6"/>
  <c r="S90" i="7" s="1"/>
  <c r="S90" i="8" s="1"/>
  <c r="S90" i="9" s="1"/>
  <c r="S90" i="10" s="1"/>
  <c r="S90" i="11" s="1"/>
  <c r="S90" i="12" s="1"/>
  <c r="S90" i="13" s="1"/>
  <c r="S90" i="14" s="1"/>
  <c r="S90" i="15" s="1"/>
  <c r="S90" i="16" s="1"/>
  <c r="T90" i="6"/>
  <c r="T90" i="7" s="1"/>
  <c r="T90" i="8" s="1"/>
  <c r="T90" i="9" s="1"/>
  <c r="T90" i="10" s="1"/>
  <c r="T90" i="11" s="1"/>
  <c r="T90" i="12" s="1"/>
  <c r="T90" i="13" s="1"/>
  <c r="T90" i="14" s="1"/>
  <c r="T90" i="15" s="1"/>
  <c r="T90" i="16" s="1"/>
  <c r="A91" i="6"/>
  <c r="A91" i="7" s="1"/>
  <c r="A91" i="8" s="1"/>
  <c r="A91" i="9" s="1"/>
  <c r="A91" i="10" s="1"/>
  <c r="A91" i="11" s="1"/>
  <c r="A91" i="12" s="1"/>
  <c r="A91" i="13" s="1"/>
  <c r="A91" i="14" s="1"/>
  <c r="A91" i="15" s="1"/>
  <c r="A91" i="16" s="1"/>
  <c r="B91" i="6"/>
  <c r="B91" i="7" s="1"/>
  <c r="B91" i="8" s="1"/>
  <c r="B91" i="9" s="1"/>
  <c r="B91" i="10" s="1"/>
  <c r="B91" i="11" s="1"/>
  <c r="B91" i="12" s="1"/>
  <c r="B91" i="13" s="1"/>
  <c r="B91" i="14" s="1"/>
  <c r="B91" i="15" s="1"/>
  <c r="B91" i="16" s="1"/>
  <c r="C91" i="6"/>
  <c r="S91" i="6"/>
  <c r="S91" i="7" s="1"/>
  <c r="S91" i="8" s="1"/>
  <c r="S91" i="9" s="1"/>
  <c r="S91" i="10" s="1"/>
  <c r="S91" i="11" s="1"/>
  <c r="S91" i="12" s="1"/>
  <c r="S91" i="13" s="1"/>
  <c r="S91" i="14" s="1"/>
  <c r="S91" i="15" s="1"/>
  <c r="S91" i="16" s="1"/>
  <c r="T91" i="6"/>
  <c r="T91" i="7" s="1"/>
  <c r="T91" i="8" s="1"/>
  <c r="T91" i="9" s="1"/>
  <c r="T91" i="10" s="1"/>
  <c r="T91" i="11" s="1"/>
  <c r="T91" i="12" s="1"/>
  <c r="T91" i="13" s="1"/>
  <c r="T91" i="14" s="1"/>
  <c r="T91" i="15" s="1"/>
  <c r="T91" i="16" s="1"/>
  <c r="Z91" i="6"/>
  <c r="AC91" i="6"/>
  <c r="AF91" i="6"/>
  <c r="AL91" i="6"/>
  <c r="AM91" i="6"/>
  <c r="A92" i="6"/>
  <c r="A92" i="7" s="1"/>
  <c r="A92" i="8" s="1"/>
  <c r="A92" i="9" s="1"/>
  <c r="A92" i="10" s="1"/>
  <c r="A92" i="11" s="1"/>
  <c r="A92" i="12" s="1"/>
  <c r="A92" i="13" s="1"/>
  <c r="A92" i="14" s="1"/>
  <c r="A92" i="15" s="1"/>
  <c r="A92" i="16" s="1"/>
  <c r="C92" i="6"/>
  <c r="S92" i="6"/>
  <c r="S92" i="7" s="1"/>
  <c r="S92" i="8" s="1"/>
  <c r="S92" i="9" s="1"/>
  <c r="S92" i="10" s="1"/>
  <c r="S92" i="11" s="1"/>
  <c r="S92" i="12" s="1"/>
  <c r="S92" i="13" s="1"/>
  <c r="S92" i="14" s="1"/>
  <c r="S92" i="15" s="1"/>
  <c r="S92" i="16"/>
  <c r="T92" i="6"/>
  <c r="T92" i="7" s="1"/>
  <c r="T92" i="8" s="1"/>
  <c r="T92" i="9" s="1"/>
  <c r="T92" i="10" s="1"/>
  <c r="T92" i="11" s="1"/>
  <c r="T92" i="12" s="1"/>
  <c r="T92" i="13"/>
  <c r="T92" i="14" s="1"/>
  <c r="T92" i="15" s="1"/>
  <c r="T92" i="16" s="1"/>
  <c r="U92" i="6"/>
  <c r="A93" i="6"/>
  <c r="A93" i="7" s="1"/>
  <c r="A93" i="8" s="1"/>
  <c r="A93" i="9" s="1"/>
  <c r="A93" i="10" s="1"/>
  <c r="A93" i="11" s="1"/>
  <c r="A93" i="12" s="1"/>
  <c r="A93" i="13" s="1"/>
  <c r="A93" i="14" s="1"/>
  <c r="A93" i="15" s="1"/>
  <c r="A93" i="16" s="1"/>
  <c r="B93" i="6"/>
  <c r="B93" i="7" s="1"/>
  <c r="B93" i="8" s="1"/>
  <c r="B93" i="9"/>
  <c r="B93" i="10" s="1"/>
  <c r="B93" i="11" s="1"/>
  <c r="B93" i="12" s="1"/>
  <c r="B93" i="13" s="1"/>
  <c r="B93" i="14" s="1"/>
  <c r="B93" i="15" s="1"/>
  <c r="B93" i="16" s="1"/>
  <c r="K93" i="6"/>
  <c r="P93" i="6"/>
  <c r="P85" i="6" s="1"/>
  <c r="Q93" i="6"/>
  <c r="Q85" i="6" s="1"/>
  <c r="S93" i="6"/>
  <c r="S93" i="7" s="1"/>
  <c r="S93" i="8" s="1"/>
  <c r="S93" i="9" s="1"/>
  <c r="S93" i="10" s="1"/>
  <c r="S93" i="11" s="1"/>
  <c r="S93" i="12" s="1"/>
  <c r="S93" i="13" s="1"/>
  <c r="S93" i="14" s="1"/>
  <c r="S93" i="15" s="1"/>
  <c r="S93" i="16" s="1"/>
  <c r="T93" i="6"/>
  <c r="T93" i="7" s="1"/>
  <c r="T93" i="8" s="1"/>
  <c r="T93" i="9" s="1"/>
  <c r="T93" i="10" s="1"/>
  <c r="T93" i="11" s="1"/>
  <c r="T93" i="12" s="1"/>
  <c r="T93" i="13" s="1"/>
  <c r="T93" i="14" s="1"/>
  <c r="T93" i="15" s="1"/>
  <c r="T93" i="16" s="1"/>
  <c r="U93" i="6"/>
  <c r="A94" i="6"/>
  <c r="A94" i="7" s="1"/>
  <c r="A94" i="8" s="1"/>
  <c r="A94" i="9" s="1"/>
  <c r="A94" i="10" s="1"/>
  <c r="A94" i="11" s="1"/>
  <c r="A94" i="12" s="1"/>
  <c r="A94" i="13" s="1"/>
  <c r="A94" i="14" s="1"/>
  <c r="A94" i="15" s="1"/>
  <c r="A94" i="16" s="1"/>
  <c r="B94" i="6"/>
  <c r="B94" i="7" s="1"/>
  <c r="B94" i="8" s="1"/>
  <c r="B94" i="9" s="1"/>
  <c r="B94" i="10" s="1"/>
  <c r="B94" i="11" s="1"/>
  <c r="B94" i="12" s="1"/>
  <c r="B94" i="13" s="1"/>
  <c r="B94" i="14" s="1"/>
  <c r="B94" i="15" s="1"/>
  <c r="B94" i="16" s="1"/>
  <c r="C94" i="6"/>
  <c r="S94" i="6"/>
  <c r="S94" i="7"/>
  <c r="S94" i="8" s="1"/>
  <c r="S94" i="9" s="1"/>
  <c r="S94" i="10" s="1"/>
  <c r="S94" i="11" s="1"/>
  <c r="S94" i="12" s="1"/>
  <c r="S94" i="13" s="1"/>
  <c r="S94" i="14" s="1"/>
  <c r="S94" i="15" s="1"/>
  <c r="S94" i="16" s="1"/>
  <c r="T94" i="6"/>
  <c r="T94" i="7" s="1"/>
  <c r="T94" i="8" s="1"/>
  <c r="T94" i="9" s="1"/>
  <c r="T94" i="10" s="1"/>
  <c r="T94" i="11" s="1"/>
  <c r="T94" i="12" s="1"/>
  <c r="T94" i="13" s="1"/>
  <c r="T94" i="14" s="1"/>
  <c r="T94" i="15" s="1"/>
  <c r="T94" i="16" s="1"/>
  <c r="U94" i="6"/>
  <c r="A95" i="6"/>
  <c r="A95" i="7" s="1"/>
  <c r="A95" i="8" s="1"/>
  <c r="A95" i="9" s="1"/>
  <c r="A95" i="10" s="1"/>
  <c r="A95" i="11" s="1"/>
  <c r="A95" i="12" s="1"/>
  <c r="A95" i="13" s="1"/>
  <c r="A95" i="14" s="1"/>
  <c r="A95" i="15" s="1"/>
  <c r="A95" i="16" s="1"/>
  <c r="B95" i="6"/>
  <c r="B95" i="7" s="1"/>
  <c r="B95" i="8" s="1"/>
  <c r="B95" i="9" s="1"/>
  <c r="B95" i="10" s="1"/>
  <c r="B95" i="11" s="1"/>
  <c r="B95" i="12" s="1"/>
  <c r="B95" i="13" s="1"/>
  <c r="B95" i="14" s="1"/>
  <c r="B95" i="15" s="1"/>
  <c r="B95" i="16" s="1"/>
  <c r="C95" i="6"/>
  <c r="S95" i="6"/>
  <c r="S95" i="7" s="1"/>
  <c r="S95" i="8" s="1"/>
  <c r="S95" i="9" s="1"/>
  <c r="S95" i="10" s="1"/>
  <c r="S95" i="11" s="1"/>
  <c r="S95" i="12" s="1"/>
  <c r="S95" i="13" s="1"/>
  <c r="S95" i="14" s="1"/>
  <c r="S95" i="15" s="1"/>
  <c r="S95" i="16" s="1"/>
  <c r="T95" i="6"/>
  <c r="T95" i="7" s="1"/>
  <c r="T95" i="8" s="1"/>
  <c r="T95" i="9" s="1"/>
  <c r="T95" i="10" s="1"/>
  <c r="T95" i="11" s="1"/>
  <c r="T95" i="12" s="1"/>
  <c r="T95" i="13" s="1"/>
  <c r="T95" i="14" s="1"/>
  <c r="T95" i="15" s="1"/>
  <c r="T95" i="16" s="1"/>
  <c r="U95" i="6"/>
  <c r="A96" i="6"/>
  <c r="A96" i="7" s="1"/>
  <c r="A96" i="8" s="1"/>
  <c r="A96" i="9" s="1"/>
  <c r="A96" i="10" s="1"/>
  <c r="A96" i="11" s="1"/>
  <c r="A96" i="12" s="1"/>
  <c r="A96" i="13" s="1"/>
  <c r="A96" i="14" s="1"/>
  <c r="A96" i="15" s="1"/>
  <c r="A96" i="16" s="1"/>
  <c r="B96" i="6"/>
  <c r="B96" i="7" s="1"/>
  <c r="B96" i="8" s="1"/>
  <c r="B96" i="9" s="1"/>
  <c r="B96" i="10" s="1"/>
  <c r="B96" i="11" s="1"/>
  <c r="B96" i="12" s="1"/>
  <c r="B96" i="13" s="1"/>
  <c r="B96" i="14" s="1"/>
  <c r="B96" i="15" s="1"/>
  <c r="B96" i="16" s="1"/>
  <c r="C96" i="6"/>
  <c r="S96" i="6"/>
  <c r="S96" i="7"/>
  <c r="S96" i="8" s="1"/>
  <c r="S96" i="9" s="1"/>
  <c r="S96" i="10" s="1"/>
  <c r="S96" i="11" s="1"/>
  <c r="S96" i="12" s="1"/>
  <c r="S96" i="13" s="1"/>
  <c r="S96" i="14" s="1"/>
  <c r="S96" i="15" s="1"/>
  <c r="S96" i="16" s="1"/>
  <c r="T96" i="6"/>
  <c r="T96" i="7" s="1"/>
  <c r="T96" i="8" s="1"/>
  <c r="T96" i="9" s="1"/>
  <c r="T96" i="10" s="1"/>
  <c r="T96" i="11" s="1"/>
  <c r="T96" i="12" s="1"/>
  <c r="T96" i="13" s="1"/>
  <c r="T96" i="14" s="1"/>
  <c r="T96" i="15" s="1"/>
  <c r="T96" i="16" s="1"/>
  <c r="Z96" i="6"/>
  <c r="AC96" i="6"/>
  <c r="AF96" i="6"/>
  <c r="AL96" i="6"/>
  <c r="AM96" i="6"/>
  <c r="A97" i="6"/>
  <c r="A97" i="7" s="1"/>
  <c r="A97" i="8"/>
  <c r="A97" i="9" s="1"/>
  <c r="A97" i="10" s="1"/>
  <c r="A97" i="11" s="1"/>
  <c r="A97" i="12" s="1"/>
  <c r="A97" i="13" s="1"/>
  <c r="A97" i="14" s="1"/>
  <c r="A97" i="15" s="1"/>
  <c r="A97" i="16" s="1"/>
  <c r="B97" i="6"/>
  <c r="B97" i="7" s="1"/>
  <c r="B97" i="8" s="1"/>
  <c r="B97" i="9"/>
  <c r="B97" i="10" s="1"/>
  <c r="B97" i="11" s="1"/>
  <c r="B97" i="12" s="1"/>
  <c r="B97" i="13" s="1"/>
  <c r="B97" i="14" s="1"/>
  <c r="B97" i="15" s="1"/>
  <c r="B97" i="16" s="1"/>
  <c r="C97" i="6"/>
  <c r="S97" i="6"/>
  <c r="S97" i="7" s="1"/>
  <c r="S97" i="8" s="1"/>
  <c r="S97" i="9" s="1"/>
  <c r="S97" i="10" s="1"/>
  <c r="S97" i="11" s="1"/>
  <c r="S97" i="12" s="1"/>
  <c r="S97" i="13" s="1"/>
  <c r="S97" i="14" s="1"/>
  <c r="S97" i="15" s="1"/>
  <c r="S97" i="16" s="1"/>
  <c r="T97" i="6"/>
  <c r="T97" i="7" s="1"/>
  <c r="T97" i="8" s="1"/>
  <c r="T97" i="9" s="1"/>
  <c r="T97" i="10" s="1"/>
  <c r="T97" i="11" s="1"/>
  <c r="T97" i="12" s="1"/>
  <c r="T97" i="13" s="1"/>
  <c r="T97" i="14" s="1"/>
  <c r="T97" i="15" s="1"/>
  <c r="T97" i="16" s="1"/>
  <c r="U97" i="6"/>
  <c r="S98" i="6"/>
  <c r="S98" i="7" s="1"/>
  <c r="S98" i="8" s="1"/>
  <c r="S98" i="9" s="1"/>
  <c r="S98" i="10" s="1"/>
  <c r="S98" i="11" s="1"/>
  <c r="S98" i="12" s="1"/>
  <c r="S98" i="13" s="1"/>
  <c r="S98" i="14" s="1"/>
  <c r="S98" i="15" s="1"/>
  <c r="S98" i="16" s="1"/>
  <c r="T98" i="6"/>
  <c r="T98" i="7" s="1"/>
  <c r="T98" i="8" s="1"/>
  <c r="T98" i="9" s="1"/>
  <c r="T98" i="10" s="1"/>
  <c r="T98" i="11" s="1"/>
  <c r="T98" i="12" s="1"/>
  <c r="T98" i="13" s="1"/>
  <c r="T98" i="14" s="1"/>
  <c r="T98" i="15" s="1"/>
  <c r="T98" i="16" s="1"/>
  <c r="U98" i="6"/>
  <c r="A99" i="6"/>
  <c r="A99" i="7"/>
  <c r="A99" i="8" s="1"/>
  <c r="A99" i="9" s="1"/>
  <c r="A99" i="10" s="1"/>
  <c r="A99" i="11" s="1"/>
  <c r="A99" i="12" s="1"/>
  <c r="A99" i="13" s="1"/>
  <c r="A99" i="14" s="1"/>
  <c r="A99" i="15" s="1"/>
  <c r="A99" i="16" s="1"/>
  <c r="B99" i="6"/>
  <c r="B99" i="7" s="1"/>
  <c r="B99" i="8" s="1"/>
  <c r="B99" i="9" s="1"/>
  <c r="B99" i="10" s="1"/>
  <c r="B99" i="11" s="1"/>
  <c r="B99" i="12" s="1"/>
  <c r="B99" i="13"/>
  <c r="B99" i="14" s="1"/>
  <c r="B99" i="15" s="1"/>
  <c r="B99" i="16" s="1"/>
  <c r="H99" i="6"/>
  <c r="K99" i="6"/>
  <c r="P99" i="6"/>
  <c r="Q99" i="6"/>
  <c r="S99" i="6"/>
  <c r="S99" i="7" s="1"/>
  <c r="S99" i="8" s="1"/>
  <c r="S99" i="9"/>
  <c r="S99" i="10" s="1"/>
  <c r="S99" i="11" s="1"/>
  <c r="S99" i="12" s="1"/>
  <c r="S99" i="13" s="1"/>
  <c r="S99" i="14" s="1"/>
  <c r="S99" i="15" s="1"/>
  <c r="S99" i="16" s="1"/>
  <c r="T99" i="6"/>
  <c r="T99" i="7" s="1"/>
  <c r="T99" i="8" s="1"/>
  <c r="T99" i="9" s="1"/>
  <c r="T99" i="10" s="1"/>
  <c r="T99" i="11" s="1"/>
  <c r="T99" i="12" s="1"/>
  <c r="T99" i="13" s="1"/>
  <c r="T99" i="14" s="1"/>
  <c r="T99" i="15" s="1"/>
  <c r="T99" i="16" s="1"/>
  <c r="U99" i="6"/>
  <c r="A100" i="6"/>
  <c r="A100" i="7" s="1"/>
  <c r="A100" i="8" s="1"/>
  <c r="A100" i="9" s="1"/>
  <c r="A100" i="10"/>
  <c r="A100" i="11" s="1"/>
  <c r="A100" i="12" s="1"/>
  <c r="A100" i="13" s="1"/>
  <c r="A100" i="14" s="1"/>
  <c r="A100" i="15" s="1"/>
  <c r="A100" i="16" s="1"/>
  <c r="B100" i="6"/>
  <c r="B100" i="7" s="1"/>
  <c r="B100" i="8"/>
  <c r="B100" i="9" s="1"/>
  <c r="B100" i="10" s="1"/>
  <c r="B100" i="11" s="1"/>
  <c r="B100" i="12" s="1"/>
  <c r="B100" i="13" s="1"/>
  <c r="B100" i="14" s="1"/>
  <c r="B100" i="15" s="1"/>
  <c r="B100" i="16" s="1"/>
  <c r="C100" i="6"/>
  <c r="S100" i="6"/>
  <c r="S100" i="7" s="1"/>
  <c r="S100" i="8" s="1"/>
  <c r="S100" i="9" s="1"/>
  <c r="S100" i="10" s="1"/>
  <c r="S100" i="11" s="1"/>
  <c r="S100" i="12" s="1"/>
  <c r="S100" i="13" s="1"/>
  <c r="S100" i="14" s="1"/>
  <c r="S100" i="15" s="1"/>
  <c r="S100" i="16" s="1"/>
  <c r="T100" i="6"/>
  <c r="T100" i="7" s="1"/>
  <c r="T100" i="8" s="1"/>
  <c r="T100" i="9" s="1"/>
  <c r="T100" i="10" s="1"/>
  <c r="T100" i="11" s="1"/>
  <c r="T100" i="12" s="1"/>
  <c r="T100" i="13" s="1"/>
  <c r="T100" i="14" s="1"/>
  <c r="T100" i="15" s="1"/>
  <c r="T100" i="16" s="1"/>
  <c r="U100" i="6"/>
  <c r="A101" i="6"/>
  <c r="A101" i="7" s="1"/>
  <c r="A101" i="8" s="1"/>
  <c r="A101" i="9" s="1"/>
  <c r="A101" i="10" s="1"/>
  <c r="A101" i="11" s="1"/>
  <c r="A101" i="12" s="1"/>
  <c r="A101" i="13" s="1"/>
  <c r="A101" i="14" s="1"/>
  <c r="A101" i="15" s="1"/>
  <c r="A101" i="16" s="1"/>
  <c r="B101" i="6"/>
  <c r="B101" i="7" s="1"/>
  <c r="B101" i="8" s="1"/>
  <c r="B101" i="9" s="1"/>
  <c r="B101" i="10" s="1"/>
  <c r="B101" i="11" s="1"/>
  <c r="B101" i="12" s="1"/>
  <c r="B101" i="13" s="1"/>
  <c r="B101" i="14" s="1"/>
  <c r="B101" i="15" s="1"/>
  <c r="B101" i="16" s="1"/>
  <c r="C101" i="6"/>
  <c r="S101" i="6"/>
  <c r="S101" i="7" s="1"/>
  <c r="S101" i="8" s="1"/>
  <c r="S101" i="9" s="1"/>
  <c r="S101" i="10" s="1"/>
  <c r="S101" i="11" s="1"/>
  <c r="S101" i="12" s="1"/>
  <c r="S101" i="13" s="1"/>
  <c r="S101" i="14" s="1"/>
  <c r="S101" i="15" s="1"/>
  <c r="S101" i="16" s="1"/>
  <c r="T101" i="6"/>
  <c r="T101" i="7" s="1"/>
  <c r="T101" i="8" s="1"/>
  <c r="T101" i="9" s="1"/>
  <c r="T101" i="10" s="1"/>
  <c r="T101" i="11" s="1"/>
  <c r="T101" i="12" s="1"/>
  <c r="T101" i="13" s="1"/>
  <c r="T101" i="14" s="1"/>
  <c r="T101" i="15" s="1"/>
  <c r="T101" i="16" s="1"/>
  <c r="U101" i="6"/>
  <c r="A102" i="6"/>
  <c r="A102" i="7" s="1"/>
  <c r="A102" i="8" s="1"/>
  <c r="A102" i="9" s="1"/>
  <c r="A102" i="10" s="1"/>
  <c r="A102" i="11" s="1"/>
  <c r="A102" i="12" s="1"/>
  <c r="A102" i="13" s="1"/>
  <c r="A102" i="14" s="1"/>
  <c r="A102" i="15" s="1"/>
  <c r="A102" i="16" s="1"/>
  <c r="B102" i="6"/>
  <c r="B102" i="7" s="1"/>
  <c r="B102" i="8" s="1"/>
  <c r="B102" i="9" s="1"/>
  <c r="B102" i="10" s="1"/>
  <c r="B102" i="11" s="1"/>
  <c r="B102" i="12" s="1"/>
  <c r="B102" i="13" s="1"/>
  <c r="B102" i="14" s="1"/>
  <c r="B102" i="15" s="1"/>
  <c r="B102" i="16" s="1"/>
  <c r="C102" i="6"/>
  <c r="S102" i="6"/>
  <c r="S102" i="7" s="1"/>
  <c r="S102" i="8" s="1"/>
  <c r="S102" i="9" s="1"/>
  <c r="S102" i="10" s="1"/>
  <c r="S102" i="11" s="1"/>
  <c r="S102" i="12" s="1"/>
  <c r="S102" i="13" s="1"/>
  <c r="S102" i="14" s="1"/>
  <c r="S102" i="15" s="1"/>
  <c r="S102" i="16" s="1"/>
  <c r="T102" i="6"/>
  <c r="T102" i="7" s="1"/>
  <c r="T102" i="8" s="1"/>
  <c r="T102" i="9" s="1"/>
  <c r="T102" i="10" s="1"/>
  <c r="T102" i="11" s="1"/>
  <c r="T102" i="12" s="1"/>
  <c r="T102" i="13" s="1"/>
  <c r="T102" i="14" s="1"/>
  <c r="T102" i="15" s="1"/>
  <c r="T102" i="16" s="1"/>
  <c r="U102" i="6"/>
  <c r="A103" i="6"/>
  <c r="A103" i="7" s="1"/>
  <c r="A103" i="8" s="1"/>
  <c r="A103" i="9" s="1"/>
  <c r="A103" i="10" s="1"/>
  <c r="A103" i="11" s="1"/>
  <c r="A103" i="12" s="1"/>
  <c r="A103" i="13" s="1"/>
  <c r="A103" i="14" s="1"/>
  <c r="A103" i="15" s="1"/>
  <c r="A103" i="16" s="1"/>
  <c r="B103" i="6"/>
  <c r="B103" i="7" s="1"/>
  <c r="B103" i="8" s="1"/>
  <c r="B103" i="9" s="1"/>
  <c r="B103" i="10" s="1"/>
  <c r="B103" i="11" s="1"/>
  <c r="B103" i="12" s="1"/>
  <c r="B103" i="13" s="1"/>
  <c r="B103" i="14" s="1"/>
  <c r="B103" i="15" s="1"/>
  <c r="B103" i="16" s="1"/>
  <c r="C103" i="6"/>
  <c r="S103" i="6"/>
  <c r="S103" i="7" s="1"/>
  <c r="S103" i="8" s="1"/>
  <c r="S103" i="9" s="1"/>
  <c r="S103" i="10" s="1"/>
  <c r="S103" i="11" s="1"/>
  <c r="S103" i="12" s="1"/>
  <c r="S103" i="13" s="1"/>
  <c r="S103" i="14" s="1"/>
  <c r="S103" i="15" s="1"/>
  <c r="S103" i="16" s="1"/>
  <c r="T103" i="6"/>
  <c r="T103" i="7" s="1"/>
  <c r="T103" i="8" s="1"/>
  <c r="T103" i="9" s="1"/>
  <c r="T103" i="10" s="1"/>
  <c r="T103" i="11" s="1"/>
  <c r="T103" i="12" s="1"/>
  <c r="T103" i="13" s="1"/>
  <c r="T103" i="14" s="1"/>
  <c r="T103" i="15" s="1"/>
  <c r="T103" i="16" s="1"/>
  <c r="A104" i="6"/>
  <c r="A104" i="7" s="1"/>
  <c r="A104" i="8" s="1"/>
  <c r="A104" i="9" s="1"/>
  <c r="A104" i="10" s="1"/>
  <c r="A104" i="11" s="1"/>
  <c r="A104" i="12" s="1"/>
  <c r="A104" i="13" s="1"/>
  <c r="A104" i="14" s="1"/>
  <c r="A104" i="15" s="1"/>
  <c r="A104" i="16" s="1"/>
  <c r="B104" i="6"/>
  <c r="B104" i="7" s="1"/>
  <c r="B104" i="8" s="1"/>
  <c r="B104" i="9" s="1"/>
  <c r="B104" i="10" s="1"/>
  <c r="B104" i="11" s="1"/>
  <c r="B104" i="12" s="1"/>
  <c r="B104" i="13" s="1"/>
  <c r="B104" i="14" s="1"/>
  <c r="B104" i="15" s="1"/>
  <c r="B104" i="16" s="1"/>
  <c r="C104" i="6"/>
  <c r="S104" i="6"/>
  <c r="S104" i="7" s="1"/>
  <c r="S104" i="8" s="1"/>
  <c r="S104" i="9" s="1"/>
  <c r="S104" i="10" s="1"/>
  <c r="S104" i="11" s="1"/>
  <c r="S104" i="12" s="1"/>
  <c r="S104" i="13" s="1"/>
  <c r="S104" i="14" s="1"/>
  <c r="S104" i="15" s="1"/>
  <c r="S104" i="16" s="1"/>
  <c r="T104" i="6"/>
  <c r="T104" i="7" s="1"/>
  <c r="T104" i="8" s="1"/>
  <c r="T104" i="9" s="1"/>
  <c r="T104" i="10" s="1"/>
  <c r="T104" i="11" s="1"/>
  <c r="T104" i="12" s="1"/>
  <c r="T104" i="13" s="1"/>
  <c r="T104" i="14" s="1"/>
  <c r="T104" i="15" s="1"/>
  <c r="T104" i="16" s="1"/>
  <c r="A105" i="6"/>
  <c r="A105" i="7" s="1"/>
  <c r="A105" i="8" s="1"/>
  <c r="A105" i="9" s="1"/>
  <c r="A105" i="10" s="1"/>
  <c r="A105" i="11" s="1"/>
  <c r="A105" i="12" s="1"/>
  <c r="A105" i="13" s="1"/>
  <c r="A105" i="14" s="1"/>
  <c r="A105" i="15" s="1"/>
  <c r="A105" i="16" s="1"/>
  <c r="B105" i="6"/>
  <c r="B105" i="7"/>
  <c r="B105" i="8" s="1"/>
  <c r="B105" i="9" s="1"/>
  <c r="B105" i="10" s="1"/>
  <c r="B105" i="11" s="1"/>
  <c r="B105" i="12" s="1"/>
  <c r="B105" i="13" s="1"/>
  <c r="B105" i="14" s="1"/>
  <c r="B105" i="15" s="1"/>
  <c r="B105" i="16" s="1"/>
  <c r="C105" i="6"/>
  <c r="S105" i="6"/>
  <c r="S105" i="7" s="1"/>
  <c r="S105" i="8" s="1"/>
  <c r="S105" i="9" s="1"/>
  <c r="S105" i="10" s="1"/>
  <c r="S105" i="11" s="1"/>
  <c r="S105" i="12" s="1"/>
  <c r="S105" i="13" s="1"/>
  <c r="S105" i="14" s="1"/>
  <c r="S105" i="15" s="1"/>
  <c r="S105" i="16" s="1"/>
  <c r="T105" i="6"/>
  <c r="T105" i="7" s="1"/>
  <c r="T105" i="8" s="1"/>
  <c r="T105" i="9" s="1"/>
  <c r="T105" i="10" s="1"/>
  <c r="T105" i="11" s="1"/>
  <c r="T105" i="12" s="1"/>
  <c r="T105" i="13" s="1"/>
  <c r="T105" i="14" s="1"/>
  <c r="T105" i="15" s="1"/>
  <c r="T105" i="16" s="1"/>
  <c r="Z105" i="6"/>
  <c r="Z104" i="6" s="1"/>
  <c r="AC105" i="6"/>
  <c r="AC104" i="6" s="1"/>
  <c r="AF105" i="6"/>
  <c r="AF104" i="6" s="1"/>
  <c r="AL105" i="6"/>
  <c r="AL104" i="6" s="1"/>
  <c r="AM105" i="6"/>
  <c r="AM104" i="6" s="1"/>
  <c r="A106" i="6"/>
  <c r="A106" i="7" s="1"/>
  <c r="A106" i="8" s="1"/>
  <c r="A106" i="9" s="1"/>
  <c r="A106" i="10" s="1"/>
  <c r="A106" i="11" s="1"/>
  <c r="A106" i="12" s="1"/>
  <c r="A106" i="13" s="1"/>
  <c r="A106" i="14" s="1"/>
  <c r="A106" i="15" s="1"/>
  <c r="A106" i="16" s="1"/>
  <c r="B106" i="6"/>
  <c r="B106" i="7" s="1"/>
  <c r="B106" i="8" s="1"/>
  <c r="B106" i="9" s="1"/>
  <c r="B106" i="10" s="1"/>
  <c r="B106" i="11" s="1"/>
  <c r="B106" i="12" s="1"/>
  <c r="B106" i="13" s="1"/>
  <c r="B106" i="14" s="1"/>
  <c r="B106" i="15" s="1"/>
  <c r="B106" i="16" s="1"/>
  <c r="C106" i="6"/>
  <c r="S106" i="6"/>
  <c r="S106" i="7" s="1"/>
  <c r="S106" i="8" s="1"/>
  <c r="S106" i="9" s="1"/>
  <c r="S106" i="10" s="1"/>
  <c r="S106" i="11" s="1"/>
  <c r="S106" i="12" s="1"/>
  <c r="S106" i="13" s="1"/>
  <c r="S106" i="14" s="1"/>
  <c r="S106" i="15" s="1"/>
  <c r="S106" i="16" s="1"/>
  <c r="T106" i="6"/>
  <c r="T106" i="7" s="1"/>
  <c r="T106" i="8" s="1"/>
  <c r="T106" i="9" s="1"/>
  <c r="T106" i="10" s="1"/>
  <c r="T106" i="11" s="1"/>
  <c r="T106" i="12" s="1"/>
  <c r="T106" i="13" s="1"/>
  <c r="T106" i="14" s="1"/>
  <c r="T106" i="15" s="1"/>
  <c r="T106" i="16" s="1"/>
  <c r="U106" i="6"/>
  <c r="S107" i="6"/>
  <c r="S107" i="7" s="1"/>
  <c r="S107" i="8" s="1"/>
  <c r="S107" i="9" s="1"/>
  <c r="S107" i="10" s="1"/>
  <c r="S107" i="11" s="1"/>
  <c r="S107" i="12" s="1"/>
  <c r="S107" i="13" s="1"/>
  <c r="S107" i="14" s="1"/>
  <c r="S107" i="15" s="1"/>
  <c r="S107" i="16" s="1"/>
  <c r="T107" i="6"/>
  <c r="T107" i="7" s="1"/>
  <c r="T107" i="8" s="1"/>
  <c r="T107" i="9" s="1"/>
  <c r="T107" i="10" s="1"/>
  <c r="T107" i="11" s="1"/>
  <c r="T107" i="12" s="1"/>
  <c r="T107" i="13" s="1"/>
  <c r="T107" i="14" s="1"/>
  <c r="T107" i="15" s="1"/>
  <c r="T107" i="16" s="1"/>
  <c r="U107" i="6"/>
  <c r="A108" i="6"/>
  <c r="A108" i="7" s="1"/>
  <c r="A108" i="8" s="1"/>
  <c r="A108" i="9" s="1"/>
  <c r="A108" i="10"/>
  <c r="A108" i="11" s="1"/>
  <c r="A108" i="12" s="1"/>
  <c r="A108" i="13" s="1"/>
  <c r="A108" i="14" s="1"/>
  <c r="A108" i="15" s="1"/>
  <c r="A108" i="16" s="1"/>
  <c r="B108" i="6"/>
  <c r="B108" i="7" s="1"/>
  <c r="B108" i="8" s="1"/>
  <c r="B108" i="9" s="1"/>
  <c r="B108" i="10" s="1"/>
  <c r="B108" i="11" s="1"/>
  <c r="B108" i="12" s="1"/>
  <c r="B108" i="13" s="1"/>
  <c r="B108" i="14" s="1"/>
  <c r="B108" i="15"/>
  <c r="B108" i="16" s="1"/>
  <c r="S108" i="6"/>
  <c r="S108" i="7" s="1"/>
  <c r="S108" i="8"/>
  <c r="S108" i="9" s="1"/>
  <c r="S108" i="10" s="1"/>
  <c r="S108" i="11" s="1"/>
  <c r="S108" i="12" s="1"/>
  <c r="S108" i="13" s="1"/>
  <c r="S108" i="14" s="1"/>
  <c r="S108" i="15" s="1"/>
  <c r="S108" i="16" s="1"/>
  <c r="T108" i="6"/>
  <c r="U108" i="6"/>
  <c r="A109" i="6"/>
  <c r="A109" i="7" s="1"/>
  <c r="A109" i="8" s="1"/>
  <c r="A109" i="9" s="1"/>
  <c r="A109" i="10" s="1"/>
  <c r="A109" i="11" s="1"/>
  <c r="A109" i="12" s="1"/>
  <c r="A109" i="13" s="1"/>
  <c r="A109" i="14" s="1"/>
  <c r="A109" i="15" s="1"/>
  <c r="A109" i="16" s="1"/>
  <c r="B109" i="6"/>
  <c r="C109" i="6"/>
  <c r="S109" i="6"/>
  <c r="S109" i="7" s="1"/>
  <c r="S109" i="8" s="1"/>
  <c r="S109" i="9" s="1"/>
  <c r="S109" i="10" s="1"/>
  <c r="S109" i="11" s="1"/>
  <c r="S109" i="12" s="1"/>
  <c r="S109" i="13" s="1"/>
  <c r="S109" i="14" s="1"/>
  <c r="S109" i="15" s="1"/>
  <c r="S109" i="16" s="1"/>
  <c r="T109" i="6"/>
  <c r="T109" i="7" s="1"/>
  <c r="T109" i="8" s="1"/>
  <c r="T109" i="9" s="1"/>
  <c r="T109" i="10" s="1"/>
  <c r="T109" i="11" s="1"/>
  <c r="T109" i="12"/>
  <c r="T109" i="13" s="1"/>
  <c r="T109" i="14" s="1"/>
  <c r="T109" i="15" s="1"/>
  <c r="T109" i="16" s="1"/>
  <c r="A110" i="6"/>
  <c r="A110" i="7" s="1"/>
  <c r="A110" i="8" s="1"/>
  <c r="A110" i="9" s="1"/>
  <c r="A110" i="10" s="1"/>
  <c r="A110" i="11" s="1"/>
  <c r="A110" i="12" s="1"/>
  <c r="A110" i="13" s="1"/>
  <c r="A110" i="14" s="1"/>
  <c r="A110" i="15" s="1"/>
  <c r="A110" i="16" s="1"/>
  <c r="C110" i="6"/>
  <c r="S110" i="6"/>
  <c r="S110" i="7" s="1"/>
  <c r="S110" i="8"/>
  <c r="S110" i="9" s="1"/>
  <c r="S110" i="10" s="1"/>
  <c r="S110" i="11" s="1"/>
  <c r="S110" i="12" s="1"/>
  <c r="S110" i="13" s="1"/>
  <c r="S110" i="14" s="1"/>
  <c r="S110" i="15" s="1"/>
  <c r="S110" i="16" s="1"/>
  <c r="T110" i="6"/>
  <c r="T110" i="7" s="1"/>
  <c r="T110" i="8" s="1"/>
  <c r="T110" i="9" s="1"/>
  <c r="T110" i="10" s="1"/>
  <c r="T110" i="11" s="1"/>
  <c r="T110" i="12" s="1"/>
  <c r="T110" i="13"/>
  <c r="T110" i="14" s="1"/>
  <c r="T110" i="15" s="1"/>
  <c r="T110" i="16" s="1"/>
  <c r="A111" i="6"/>
  <c r="A111" i="7" s="1"/>
  <c r="A111" i="8" s="1"/>
  <c r="A111" i="9" s="1"/>
  <c r="A111" i="10" s="1"/>
  <c r="A111" i="11" s="1"/>
  <c r="A111" i="12" s="1"/>
  <c r="A111" i="13" s="1"/>
  <c r="A111" i="14" s="1"/>
  <c r="A111" i="15" s="1"/>
  <c r="A111" i="16" s="1"/>
  <c r="B111" i="6"/>
  <c r="B111" i="7" s="1"/>
  <c r="B111" i="8" s="1"/>
  <c r="B111" i="9" s="1"/>
  <c r="B111" i="10" s="1"/>
  <c r="B111" i="11" s="1"/>
  <c r="B111" i="12" s="1"/>
  <c r="B111" i="13" s="1"/>
  <c r="B111" i="14" s="1"/>
  <c r="B111" i="15" s="1"/>
  <c r="B111" i="16" s="1"/>
  <c r="C111" i="6"/>
  <c r="S111" i="6"/>
  <c r="S111" i="7" s="1"/>
  <c r="S111" i="8" s="1"/>
  <c r="S111" i="9" s="1"/>
  <c r="S111" i="10" s="1"/>
  <c r="S111" i="11" s="1"/>
  <c r="S111" i="12" s="1"/>
  <c r="S111" i="13" s="1"/>
  <c r="S111" i="14" s="1"/>
  <c r="S111" i="15" s="1"/>
  <c r="S111" i="16" s="1"/>
  <c r="T111" i="6"/>
  <c r="T111" i="7" s="1"/>
  <c r="T111" i="8" s="1"/>
  <c r="T111" i="9" s="1"/>
  <c r="T111" i="10" s="1"/>
  <c r="T111" i="11" s="1"/>
  <c r="T111" i="12" s="1"/>
  <c r="T111" i="13" s="1"/>
  <c r="T111" i="14" s="1"/>
  <c r="T111" i="15" s="1"/>
  <c r="T111" i="16" s="1"/>
  <c r="A112" i="6"/>
  <c r="A112" i="7"/>
  <c r="A112" i="8" s="1"/>
  <c r="A112" i="9" s="1"/>
  <c r="A112" i="10" s="1"/>
  <c r="A112" i="11" s="1"/>
  <c r="A112" i="12" s="1"/>
  <c r="A112" i="13" s="1"/>
  <c r="A112" i="14" s="1"/>
  <c r="A112" i="15" s="1"/>
  <c r="A112" i="16" s="1"/>
  <c r="C112" i="6"/>
  <c r="S112" i="6"/>
  <c r="S112" i="7" s="1"/>
  <c r="S112" i="8" s="1"/>
  <c r="S112" i="9" s="1"/>
  <c r="S112" i="10" s="1"/>
  <c r="S112" i="11" s="1"/>
  <c r="S112" i="12" s="1"/>
  <c r="S112" i="13" s="1"/>
  <c r="S112" i="14" s="1"/>
  <c r="S112" i="15" s="1"/>
  <c r="S112" i="16" s="1"/>
  <c r="T112" i="6"/>
  <c r="T112" i="7" s="1"/>
  <c r="T112" i="8" s="1"/>
  <c r="T112" i="9" s="1"/>
  <c r="T112" i="10" s="1"/>
  <c r="T112" i="11" s="1"/>
  <c r="T112" i="12" s="1"/>
  <c r="T112" i="13" s="1"/>
  <c r="T112" i="14" s="1"/>
  <c r="T112" i="15" s="1"/>
  <c r="T112" i="16" s="1"/>
  <c r="A113" i="6"/>
  <c r="A113" i="7" s="1"/>
  <c r="A113" i="8" s="1"/>
  <c r="A113" i="9" s="1"/>
  <c r="A113" i="10" s="1"/>
  <c r="A113" i="11" s="1"/>
  <c r="A113" i="12" s="1"/>
  <c r="A113" i="13" s="1"/>
  <c r="A113" i="14" s="1"/>
  <c r="A113" i="15" s="1"/>
  <c r="A113" i="16" s="1"/>
  <c r="B113" i="6"/>
  <c r="B113" i="7" s="1"/>
  <c r="B113" i="8" s="1"/>
  <c r="B113" i="9" s="1"/>
  <c r="B113" i="10" s="1"/>
  <c r="B113" i="11" s="1"/>
  <c r="B113" i="12" s="1"/>
  <c r="B113" i="13" s="1"/>
  <c r="B113" i="14" s="1"/>
  <c r="B113" i="15" s="1"/>
  <c r="B113" i="16" s="1"/>
  <c r="C113" i="6"/>
  <c r="S113" i="6"/>
  <c r="S113" i="7" s="1"/>
  <c r="S113" i="8" s="1"/>
  <c r="S113" i="9" s="1"/>
  <c r="S113" i="10" s="1"/>
  <c r="S113" i="11" s="1"/>
  <c r="S113" i="12" s="1"/>
  <c r="S113" i="13"/>
  <c r="S113" i="14" s="1"/>
  <c r="S113" i="15" s="1"/>
  <c r="S113" i="16" s="1"/>
  <c r="T113" i="6"/>
  <c r="T113" i="7" s="1"/>
  <c r="T113" i="8" s="1"/>
  <c r="T113" i="9" s="1"/>
  <c r="T113" i="10" s="1"/>
  <c r="T113" i="11" s="1"/>
  <c r="T113" i="12" s="1"/>
  <c r="T113" i="13" s="1"/>
  <c r="T113" i="14" s="1"/>
  <c r="T113" i="15" s="1"/>
  <c r="T113" i="16" s="1"/>
  <c r="A114" i="6"/>
  <c r="A114" i="7" s="1"/>
  <c r="A114" i="8" s="1"/>
  <c r="A114" i="9" s="1"/>
  <c r="A114" i="10" s="1"/>
  <c r="A114" i="11" s="1"/>
  <c r="A114" i="12" s="1"/>
  <c r="A114" i="13" s="1"/>
  <c r="A114" i="14" s="1"/>
  <c r="A114" i="15" s="1"/>
  <c r="A114" i="16" s="1"/>
  <c r="B114" i="6"/>
  <c r="B114" i="7" s="1"/>
  <c r="B114" i="8" s="1"/>
  <c r="B114" i="9" s="1"/>
  <c r="B114" i="10" s="1"/>
  <c r="B114" i="11" s="1"/>
  <c r="B114" i="12" s="1"/>
  <c r="B114" i="13" s="1"/>
  <c r="B114" i="14" s="1"/>
  <c r="B114" i="15" s="1"/>
  <c r="B114" i="16" s="1"/>
  <c r="C114" i="6"/>
  <c r="S114" i="6"/>
  <c r="S114" i="7"/>
  <c r="S114" i="8" s="1"/>
  <c r="S114" i="9" s="1"/>
  <c r="S114" i="10" s="1"/>
  <c r="S114" i="11" s="1"/>
  <c r="S114" i="12" s="1"/>
  <c r="S114" i="13" s="1"/>
  <c r="S114" i="14" s="1"/>
  <c r="S114" i="15" s="1"/>
  <c r="S114" i="16" s="1"/>
  <c r="T114" i="6"/>
  <c r="T114" i="7" s="1"/>
  <c r="T114" i="8"/>
  <c r="T114" i="9" s="1"/>
  <c r="T114" i="10" s="1"/>
  <c r="T114" i="11" s="1"/>
  <c r="T114" i="12" s="1"/>
  <c r="T114" i="13" s="1"/>
  <c r="T114" i="14" s="1"/>
  <c r="T114" i="15" s="1"/>
  <c r="T114" i="16" s="1"/>
  <c r="Z114" i="6"/>
  <c r="AC114" i="6"/>
  <c r="AF114" i="6"/>
  <c r="AL114" i="6"/>
  <c r="AM114" i="6"/>
  <c r="A115" i="6"/>
  <c r="A115" i="7" s="1"/>
  <c r="A115" i="8" s="1"/>
  <c r="A115" i="9" s="1"/>
  <c r="A115" i="10" s="1"/>
  <c r="A115" i="11" s="1"/>
  <c r="A115" i="12" s="1"/>
  <c r="A115" i="13" s="1"/>
  <c r="A115" i="14" s="1"/>
  <c r="A115" i="15" s="1"/>
  <c r="A115" i="16" s="1"/>
  <c r="B115" i="6"/>
  <c r="B115" i="7" s="1"/>
  <c r="B115" i="8" s="1"/>
  <c r="B115" i="9" s="1"/>
  <c r="B115" i="10"/>
  <c r="B115" i="11" s="1"/>
  <c r="B115" i="12" s="1"/>
  <c r="B115" i="13" s="1"/>
  <c r="B115" i="14" s="1"/>
  <c r="B115" i="15" s="1"/>
  <c r="B115" i="16" s="1"/>
  <c r="C115" i="6"/>
  <c r="S115" i="6"/>
  <c r="S115" i="7" s="1"/>
  <c r="S115" i="8" s="1"/>
  <c r="S115" i="9" s="1"/>
  <c r="S115" i="10" s="1"/>
  <c r="S115" i="11" s="1"/>
  <c r="S115" i="12" s="1"/>
  <c r="S115" i="13" s="1"/>
  <c r="S115" i="14" s="1"/>
  <c r="S115" i="15" s="1"/>
  <c r="S115" i="16" s="1"/>
  <c r="T115" i="6"/>
  <c r="T115" i="7" s="1"/>
  <c r="T115" i="8" s="1"/>
  <c r="T115" i="9" s="1"/>
  <c r="T115" i="10" s="1"/>
  <c r="T115" i="11" s="1"/>
  <c r="T115" i="12" s="1"/>
  <c r="T115" i="13" s="1"/>
  <c r="T115" i="14" s="1"/>
  <c r="T115" i="15" s="1"/>
  <c r="T115" i="16" s="1"/>
  <c r="U115" i="6"/>
  <c r="A116" i="6"/>
  <c r="A116" i="7" s="1"/>
  <c r="A116" i="8" s="1"/>
  <c r="A116" i="9" s="1"/>
  <c r="A116" i="10" s="1"/>
  <c r="A116" i="11" s="1"/>
  <c r="A116" i="12" s="1"/>
  <c r="A116" i="13"/>
  <c r="A116" i="14" s="1"/>
  <c r="A116" i="15" s="1"/>
  <c r="A116" i="16" s="1"/>
  <c r="C116" i="6"/>
  <c r="S116" i="6"/>
  <c r="S116" i="7" s="1"/>
  <c r="S116" i="8" s="1"/>
  <c r="S116" i="9" s="1"/>
  <c r="S116" i="10" s="1"/>
  <c r="S116" i="11" s="1"/>
  <c r="S116" i="12" s="1"/>
  <c r="S116" i="13" s="1"/>
  <c r="S116" i="14" s="1"/>
  <c r="S116" i="15" s="1"/>
  <c r="S116" i="16" s="1"/>
  <c r="T116" i="6"/>
  <c r="T116" i="7" s="1"/>
  <c r="T116" i="8" s="1"/>
  <c r="T116" i="9" s="1"/>
  <c r="T116" i="10" s="1"/>
  <c r="T116" i="11" s="1"/>
  <c r="T116" i="12" s="1"/>
  <c r="T116" i="13" s="1"/>
  <c r="T116" i="14" s="1"/>
  <c r="T116" i="15" s="1"/>
  <c r="T116" i="16" s="1"/>
  <c r="U116" i="6"/>
  <c r="A117" i="6"/>
  <c r="A117" i="7" s="1"/>
  <c r="A117" i="8" s="1"/>
  <c r="A117" i="9" s="1"/>
  <c r="A117" i="10" s="1"/>
  <c r="A117" i="11" s="1"/>
  <c r="A117" i="12" s="1"/>
  <c r="A117" i="13" s="1"/>
  <c r="A117" i="14" s="1"/>
  <c r="A117" i="15" s="1"/>
  <c r="A117" i="16" s="1"/>
  <c r="B117" i="6"/>
  <c r="B117" i="7" s="1"/>
  <c r="B117" i="8" s="1"/>
  <c r="B117" i="9" s="1"/>
  <c r="B117" i="10" s="1"/>
  <c r="B117" i="11" s="1"/>
  <c r="B117" i="12" s="1"/>
  <c r="B117" i="13" s="1"/>
  <c r="B117" i="14" s="1"/>
  <c r="B117" i="15" s="1"/>
  <c r="B117" i="16" s="1"/>
  <c r="H117" i="6"/>
  <c r="H108" i="6" s="1"/>
  <c r="K117" i="6"/>
  <c r="BE21" i="6" s="1"/>
  <c r="P117" i="6"/>
  <c r="P108" i="6" s="1"/>
  <c r="Q117" i="6"/>
  <c r="Q108" i="6" s="1"/>
  <c r="S117" i="6"/>
  <c r="S117" i="7" s="1"/>
  <c r="S117" i="8" s="1"/>
  <c r="S117" i="9" s="1"/>
  <c r="S117" i="10" s="1"/>
  <c r="S117" i="11" s="1"/>
  <c r="S117" i="12" s="1"/>
  <c r="S117" i="13" s="1"/>
  <c r="S117" i="14" s="1"/>
  <c r="S117" i="15" s="1"/>
  <c r="S117" i="16" s="1"/>
  <c r="T117" i="6"/>
  <c r="T117" i="7" s="1"/>
  <c r="T117" i="8" s="1"/>
  <c r="T117" i="9" s="1"/>
  <c r="T117" i="10" s="1"/>
  <c r="T117" i="11" s="1"/>
  <c r="T117" i="12" s="1"/>
  <c r="T117" i="13" s="1"/>
  <c r="T117" i="14" s="1"/>
  <c r="T117" i="15" s="1"/>
  <c r="T117" i="16" s="1"/>
  <c r="U117" i="6"/>
  <c r="A118" i="6"/>
  <c r="A118" i="7" s="1"/>
  <c r="A118" i="8" s="1"/>
  <c r="A118" i="9" s="1"/>
  <c r="A118" i="10" s="1"/>
  <c r="A118" i="11" s="1"/>
  <c r="A118" i="12" s="1"/>
  <c r="A118" i="13" s="1"/>
  <c r="A118" i="14" s="1"/>
  <c r="A118" i="15" s="1"/>
  <c r="A118" i="16" s="1"/>
  <c r="B118" i="6"/>
  <c r="B118" i="7" s="1"/>
  <c r="B118" i="8" s="1"/>
  <c r="B118" i="9" s="1"/>
  <c r="B118" i="10" s="1"/>
  <c r="B118" i="11" s="1"/>
  <c r="B118" i="12" s="1"/>
  <c r="B118" i="13" s="1"/>
  <c r="B118" i="14" s="1"/>
  <c r="B118" i="15" s="1"/>
  <c r="B118" i="16" s="1"/>
  <c r="C118" i="6"/>
  <c r="S118" i="6"/>
  <c r="S118" i="7" s="1"/>
  <c r="S118" i="8" s="1"/>
  <c r="S118" i="9" s="1"/>
  <c r="S118" i="10"/>
  <c r="S118" i="11" s="1"/>
  <c r="S118" i="12" s="1"/>
  <c r="S118" i="13" s="1"/>
  <c r="S118" i="14" s="1"/>
  <c r="S118" i="15" s="1"/>
  <c r="S118" i="16" s="1"/>
  <c r="T118" i="6"/>
  <c r="T118" i="7"/>
  <c r="T118" i="8" s="1"/>
  <c r="T118" i="9" s="1"/>
  <c r="T118" i="10" s="1"/>
  <c r="T118" i="11" s="1"/>
  <c r="T118" i="12" s="1"/>
  <c r="T118" i="13" s="1"/>
  <c r="T118" i="14" s="1"/>
  <c r="T118" i="15" s="1"/>
  <c r="T118" i="16" s="1"/>
  <c r="U118" i="6"/>
  <c r="A119" i="6"/>
  <c r="A119" i="7" s="1"/>
  <c r="A119" i="8" s="1"/>
  <c r="A119" i="9" s="1"/>
  <c r="A119" i="10" s="1"/>
  <c r="A119" i="11" s="1"/>
  <c r="A119" i="12" s="1"/>
  <c r="A119" i="13" s="1"/>
  <c r="A119" i="14" s="1"/>
  <c r="A119" i="15" s="1"/>
  <c r="A119" i="16" s="1"/>
  <c r="B119" i="6"/>
  <c r="B119" i="7" s="1"/>
  <c r="B119" i="8" s="1"/>
  <c r="B119" i="9" s="1"/>
  <c r="B119" i="10" s="1"/>
  <c r="B119" i="11" s="1"/>
  <c r="B119" i="12" s="1"/>
  <c r="B119" i="13" s="1"/>
  <c r="B119" i="14" s="1"/>
  <c r="B119" i="15" s="1"/>
  <c r="B119" i="16" s="1"/>
  <c r="C119" i="6"/>
  <c r="S119" i="6"/>
  <c r="S119" i="7"/>
  <c r="S119" i="8" s="1"/>
  <c r="S119" i="9" s="1"/>
  <c r="S119" i="10" s="1"/>
  <c r="S119" i="11" s="1"/>
  <c r="S119" i="12" s="1"/>
  <c r="S119" i="13" s="1"/>
  <c r="S119" i="14" s="1"/>
  <c r="S119" i="15" s="1"/>
  <c r="S119" i="16" s="1"/>
  <c r="T119" i="6"/>
  <c r="T119" i="7" s="1"/>
  <c r="T119" i="8" s="1"/>
  <c r="T119" i="9" s="1"/>
  <c r="T119" i="10" s="1"/>
  <c r="T119" i="11" s="1"/>
  <c r="T119" i="12" s="1"/>
  <c r="T119" i="13" s="1"/>
  <c r="T119" i="14" s="1"/>
  <c r="T119" i="15" s="1"/>
  <c r="T119" i="16" s="1"/>
  <c r="U119" i="6"/>
  <c r="S120" i="6"/>
  <c r="S120" i="7" s="1"/>
  <c r="S120" i="8" s="1"/>
  <c r="S120" i="9"/>
  <c r="S120" i="10" s="1"/>
  <c r="S120" i="11" s="1"/>
  <c r="S120" i="12" s="1"/>
  <c r="S120" i="13" s="1"/>
  <c r="S120" i="14" s="1"/>
  <c r="S120" i="15" s="1"/>
  <c r="S120" i="16" s="1"/>
  <c r="T120" i="6"/>
  <c r="T120" i="7" s="1"/>
  <c r="T120" i="8" s="1"/>
  <c r="T120" i="9" s="1"/>
  <c r="T120" i="10" s="1"/>
  <c r="T120" i="11" s="1"/>
  <c r="T120" i="12" s="1"/>
  <c r="T120" i="13" s="1"/>
  <c r="T120" i="14" s="1"/>
  <c r="T120" i="15" s="1"/>
  <c r="T120" i="16" s="1"/>
  <c r="U120" i="6"/>
  <c r="A121" i="6"/>
  <c r="A121" i="7" s="1"/>
  <c r="A121" i="8" s="1"/>
  <c r="A121" i="9" s="1"/>
  <c r="A121" i="10" s="1"/>
  <c r="A121" i="11" s="1"/>
  <c r="A121" i="12" s="1"/>
  <c r="A121" i="13" s="1"/>
  <c r="A121" i="14" s="1"/>
  <c r="A121" i="15" s="1"/>
  <c r="A121" i="16" s="1"/>
  <c r="S121" i="6"/>
  <c r="S121" i="7" s="1"/>
  <c r="S121" i="8" s="1"/>
  <c r="S121" i="9" s="1"/>
  <c r="S121" i="10" s="1"/>
  <c r="S121" i="11" s="1"/>
  <c r="S121" i="12" s="1"/>
  <c r="S121" i="13" s="1"/>
  <c r="S121" i="14" s="1"/>
  <c r="S121" i="15" s="1"/>
  <c r="S121" i="16" s="1"/>
  <c r="T121" i="6"/>
  <c r="T121" i="7" s="1"/>
  <c r="T121" i="8" s="1"/>
  <c r="T121" i="9" s="1"/>
  <c r="T121" i="10" s="1"/>
  <c r="T121" i="11" s="1"/>
  <c r="T121" i="12" s="1"/>
  <c r="T121" i="13" s="1"/>
  <c r="T121" i="14" s="1"/>
  <c r="T121" i="15" s="1"/>
  <c r="T121" i="16" s="1"/>
  <c r="U121" i="6"/>
  <c r="S122" i="6"/>
  <c r="S122" i="7" s="1"/>
  <c r="S122" i="8" s="1"/>
  <c r="S122" i="9" s="1"/>
  <c r="S122" i="10" s="1"/>
  <c r="S122" i="11" s="1"/>
  <c r="S122" i="12" s="1"/>
  <c r="S122" i="13" s="1"/>
  <c r="S122" i="14" s="1"/>
  <c r="S122" i="15" s="1"/>
  <c r="S122" i="16" s="1"/>
  <c r="T122" i="6"/>
  <c r="T122" i="7" s="1"/>
  <c r="T122" i="8" s="1"/>
  <c r="T122" i="9" s="1"/>
  <c r="T122" i="10" s="1"/>
  <c r="T122" i="11" s="1"/>
  <c r="T122" i="12" s="1"/>
  <c r="T122" i="13" s="1"/>
  <c r="T122" i="14" s="1"/>
  <c r="T122" i="15" s="1"/>
  <c r="T122" i="16" s="1"/>
  <c r="A123" i="6"/>
  <c r="A123" i="7" s="1"/>
  <c r="A123" i="8" s="1"/>
  <c r="A123" i="9" s="1"/>
  <c r="A123" i="10" s="1"/>
  <c r="A123" i="11" s="1"/>
  <c r="A123" i="12" s="1"/>
  <c r="A123" i="13" s="1"/>
  <c r="A123" i="14" s="1"/>
  <c r="A123" i="15" s="1"/>
  <c r="A123" i="16" s="1"/>
  <c r="S123" i="6"/>
  <c r="S123" i="7" s="1"/>
  <c r="S123" i="8" s="1"/>
  <c r="S123" i="9" s="1"/>
  <c r="S123" i="10" s="1"/>
  <c r="S123" i="11" s="1"/>
  <c r="S123" i="12" s="1"/>
  <c r="S123" i="13" s="1"/>
  <c r="S123" i="14" s="1"/>
  <c r="S123" i="15" s="1"/>
  <c r="S123" i="16" s="1"/>
  <c r="T123" i="6"/>
  <c r="T123" i="7" s="1"/>
  <c r="T123" i="8" s="1"/>
  <c r="T123" i="9" s="1"/>
  <c r="T123" i="10" s="1"/>
  <c r="T123" i="11" s="1"/>
  <c r="T123" i="12" s="1"/>
  <c r="T123" i="13" s="1"/>
  <c r="T123" i="14" s="1"/>
  <c r="T123" i="15" s="1"/>
  <c r="T123" i="16" s="1"/>
  <c r="Z123" i="6"/>
  <c r="AC123" i="6"/>
  <c r="AF123" i="6"/>
  <c r="AL123" i="6"/>
  <c r="AM123" i="6"/>
  <c r="S124" i="6"/>
  <c r="S124" i="7" s="1"/>
  <c r="S124" i="8" s="1"/>
  <c r="S124" i="9" s="1"/>
  <c r="S124" i="10" s="1"/>
  <c r="S124" i="11" s="1"/>
  <c r="S124" i="12" s="1"/>
  <c r="S124" i="13" s="1"/>
  <c r="S124" i="14" s="1"/>
  <c r="S124" i="15" s="1"/>
  <c r="S124" i="16" s="1"/>
  <c r="T124" i="6"/>
  <c r="T124" i="7" s="1"/>
  <c r="T124" i="8" s="1"/>
  <c r="T124" i="9" s="1"/>
  <c r="T124" i="10" s="1"/>
  <c r="T124" i="11" s="1"/>
  <c r="T124" i="12" s="1"/>
  <c r="T124" i="13" s="1"/>
  <c r="T124" i="14" s="1"/>
  <c r="T124" i="15" s="1"/>
  <c r="T124" i="16" s="1"/>
  <c r="U124" i="6"/>
  <c r="A125" i="6"/>
  <c r="A125" i="7" s="1"/>
  <c r="A125" i="8" s="1"/>
  <c r="A125" i="9" s="1"/>
  <c r="A125" i="10"/>
  <c r="A125" i="11" s="1"/>
  <c r="A125" i="12" s="1"/>
  <c r="A125" i="13" s="1"/>
  <c r="A125" i="14" s="1"/>
  <c r="A125" i="15" s="1"/>
  <c r="A125" i="16" s="1"/>
  <c r="S125" i="6"/>
  <c r="S125" i="7"/>
  <c r="S125" i="8" s="1"/>
  <c r="S125" i="9" s="1"/>
  <c r="S125" i="10" s="1"/>
  <c r="S125" i="11" s="1"/>
  <c r="S125" i="12" s="1"/>
  <c r="S125" i="13" s="1"/>
  <c r="S125" i="14" s="1"/>
  <c r="S125" i="15" s="1"/>
  <c r="S125" i="16" s="1"/>
  <c r="T125" i="6"/>
  <c r="T125" i="7"/>
  <c r="T125" i="8" s="1"/>
  <c r="T125" i="9" s="1"/>
  <c r="T125" i="10" s="1"/>
  <c r="T125" i="11" s="1"/>
  <c r="T125" i="12" s="1"/>
  <c r="T125" i="13" s="1"/>
  <c r="T125" i="14" s="1"/>
  <c r="T125" i="15" s="1"/>
  <c r="T125" i="16" s="1"/>
  <c r="U125" i="6"/>
  <c r="S126" i="6"/>
  <c r="S126" i="7" s="1"/>
  <c r="S126" i="8" s="1"/>
  <c r="S126" i="9" s="1"/>
  <c r="S126" i="10" s="1"/>
  <c r="S126" i="11" s="1"/>
  <c r="S126" i="12" s="1"/>
  <c r="S126" i="13" s="1"/>
  <c r="S126" i="14" s="1"/>
  <c r="S126" i="15" s="1"/>
  <c r="S126" i="16"/>
  <c r="T126" i="6"/>
  <c r="T126" i="7"/>
  <c r="T126" i="8" s="1"/>
  <c r="T126" i="9" s="1"/>
  <c r="T126" i="10" s="1"/>
  <c r="T126" i="11" s="1"/>
  <c r="T126" i="12" s="1"/>
  <c r="T126" i="13" s="1"/>
  <c r="T126" i="14" s="1"/>
  <c r="T126" i="15" s="1"/>
  <c r="T126" i="16" s="1"/>
  <c r="U126" i="6"/>
  <c r="S127" i="6"/>
  <c r="S127" i="7" s="1"/>
  <c r="S127" i="8" s="1"/>
  <c r="S127" i="9" s="1"/>
  <c r="S127" i="10" s="1"/>
  <c r="S127" i="11" s="1"/>
  <c r="S127" i="12" s="1"/>
  <c r="S127" i="13" s="1"/>
  <c r="S127" i="14" s="1"/>
  <c r="S127" i="15" s="1"/>
  <c r="S127" i="16" s="1"/>
  <c r="T127" i="6"/>
  <c r="T127" i="7" s="1"/>
  <c r="T127" i="8" s="1"/>
  <c r="T127" i="9" s="1"/>
  <c r="T127" i="10" s="1"/>
  <c r="T127" i="11" s="1"/>
  <c r="T127" i="12" s="1"/>
  <c r="T127" i="13" s="1"/>
  <c r="T127" i="14" s="1"/>
  <c r="T127" i="15" s="1"/>
  <c r="T127" i="16" s="1"/>
  <c r="U127" i="6"/>
  <c r="S128" i="6"/>
  <c r="S128" i="7" s="1"/>
  <c r="S128" i="8" s="1"/>
  <c r="S128" i="9" s="1"/>
  <c r="S128" i="10" s="1"/>
  <c r="S128" i="11" s="1"/>
  <c r="S128" i="12" s="1"/>
  <c r="S128" i="13" s="1"/>
  <c r="S128" i="14" s="1"/>
  <c r="S128" i="15" s="1"/>
  <c r="S128" i="16" s="1"/>
  <c r="T128" i="6"/>
  <c r="T128" i="7" s="1"/>
  <c r="T128" i="8" s="1"/>
  <c r="T128" i="9" s="1"/>
  <c r="T128" i="10" s="1"/>
  <c r="T128" i="11" s="1"/>
  <c r="T128" i="12" s="1"/>
  <c r="T128" i="13" s="1"/>
  <c r="T128" i="14" s="1"/>
  <c r="T128" i="15" s="1"/>
  <c r="T128" i="16" s="1"/>
  <c r="U128" i="6"/>
  <c r="S129" i="6"/>
  <c r="S129" i="7" s="1"/>
  <c r="S129" i="8" s="1"/>
  <c r="S129" i="9" s="1"/>
  <c r="S129" i="10"/>
  <c r="S129" i="11" s="1"/>
  <c r="S129" i="12" s="1"/>
  <c r="S129" i="13" s="1"/>
  <c r="S129" i="14" s="1"/>
  <c r="S129" i="15" s="1"/>
  <c r="S129" i="16" s="1"/>
  <c r="T129" i="6"/>
  <c r="T129" i="7"/>
  <c r="T129" i="8" s="1"/>
  <c r="T129" i="9" s="1"/>
  <c r="T129" i="10" s="1"/>
  <c r="T129" i="11" s="1"/>
  <c r="T129" i="12" s="1"/>
  <c r="T129" i="13" s="1"/>
  <c r="T129" i="14" s="1"/>
  <c r="T129" i="15" s="1"/>
  <c r="T129" i="16" s="1"/>
  <c r="U129" i="6"/>
  <c r="S130" i="6"/>
  <c r="S130" i="7" s="1"/>
  <c r="S130" i="8" s="1"/>
  <c r="S130" i="9" s="1"/>
  <c r="S130" i="10" s="1"/>
  <c r="S130" i="11" s="1"/>
  <c r="S130" i="12" s="1"/>
  <c r="S130" i="13" s="1"/>
  <c r="S130" i="14" s="1"/>
  <c r="S130" i="15" s="1"/>
  <c r="S130" i="16" s="1"/>
  <c r="T130" i="6"/>
  <c r="T130" i="7" s="1"/>
  <c r="T130" i="8"/>
  <c r="T130" i="9" s="1"/>
  <c r="T130" i="10" s="1"/>
  <c r="T130" i="11" s="1"/>
  <c r="T130" i="12" s="1"/>
  <c r="T130" i="13" s="1"/>
  <c r="T130" i="14" s="1"/>
  <c r="T130" i="15" s="1"/>
  <c r="T130" i="16" s="1"/>
  <c r="U130" i="6"/>
  <c r="S131" i="6"/>
  <c r="S131" i="7" s="1"/>
  <c r="S131" i="8" s="1"/>
  <c r="S131" i="9" s="1"/>
  <c r="S131" i="10" s="1"/>
  <c r="S131" i="11" s="1"/>
  <c r="S131" i="12" s="1"/>
  <c r="S131" i="13" s="1"/>
  <c r="S131" i="14" s="1"/>
  <c r="S131" i="15" s="1"/>
  <c r="S131" i="16" s="1"/>
  <c r="T131" i="6"/>
  <c r="T131" i="7" s="1"/>
  <c r="T131" i="8" s="1"/>
  <c r="T131" i="9" s="1"/>
  <c r="T131" i="10" s="1"/>
  <c r="T131" i="11" s="1"/>
  <c r="T131" i="12" s="1"/>
  <c r="T131" i="13" s="1"/>
  <c r="T131" i="14" s="1"/>
  <c r="T131" i="15" s="1"/>
  <c r="T131" i="16" s="1"/>
  <c r="U131" i="6"/>
  <c r="S132" i="6"/>
  <c r="S132" i="7" s="1"/>
  <c r="S132" i="8" s="1"/>
  <c r="S132" i="9" s="1"/>
  <c r="S132" i="10" s="1"/>
  <c r="S132" i="11" s="1"/>
  <c r="S132" i="12" s="1"/>
  <c r="S132" i="13" s="1"/>
  <c r="S132" i="14" s="1"/>
  <c r="S132" i="15" s="1"/>
  <c r="S132" i="16" s="1"/>
  <c r="T132" i="6"/>
  <c r="T132" i="7" s="1"/>
  <c r="T132" i="8" s="1"/>
  <c r="T132" i="9" s="1"/>
  <c r="T132" i="10" s="1"/>
  <c r="T132" i="11" s="1"/>
  <c r="T132" i="12" s="1"/>
  <c r="T132" i="13" s="1"/>
  <c r="T132" i="14" s="1"/>
  <c r="T132" i="15" s="1"/>
  <c r="T132" i="16" s="1"/>
  <c r="U132" i="6"/>
  <c r="S133" i="6"/>
  <c r="S133" i="7"/>
  <c r="S133" i="8" s="1"/>
  <c r="S133" i="9" s="1"/>
  <c r="S133" i="10" s="1"/>
  <c r="S133" i="11" s="1"/>
  <c r="S133" i="12" s="1"/>
  <c r="S133" i="13" s="1"/>
  <c r="S133" i="14" s="1"/>
  <c r="S133" i="15" s="1"/>
  <c r="S133" i="16" s="1"/>
  <c r="T133" i="6"/>
  <c r="T133" i="7" s="1"/>
  <c r="T133" i="8" s="1"/>
  <c r="T133" i="9" s="1"/>
  <c r="T133" i="10" s="1"/>
  <c r="T133" i="11" s="1"/>
  <c r="T133" i="12" s="1"/>
  <c r="T133" i="13" s="1"/>
  <c r="T133" i="14" s="1"/>
  <c r="T133" i="15" s="1"/>
  <c r="T133" i="16" s="1"/>
  <c r="U133" i="6"/>
  <c r="S134" i="6"/>
  <c r="S134" i="7" s="1"/>
  <c r="S134" i="8"/>
  <c r="S134" i="9" s="1"/>
  <c r="S134" i="10" s="1"/>
  <c r="S134" i="11" s="1"/>
  <c r="S134" i="12" s="1"/>
  <c r="S134" i="13" s="1"/>
  <c r="S134" i="14" s="1"/>
  <c r="S134" i="15" s="1"/>
  <c r="S134" i="16" s="1"/>
  <c r="T134" i="6"/>
  <c r="T134" i="7"/>
  <c r="T134" i="8" s="1"/>
  <c r="T134" i="9" s="1"/>
  <c r="T134" i="10" s="1"/>
  <c r="T134" i="11" s="1"/>
  <c r="T134" i="12" s="1"/>
  <c r="T134" i="13" s="1"/>
  <c r="T134" i="14" s="1"/>
  <c r="T134" i="15" s="1"/>
  <c r="T134" i="16" s="1"/>
  <c r="U134" i="6"/>
  <c r="S135" i="6"/>
  <c r="S135" i="7" s="1"/>
  <c r="S135" i="8" s="1"/>
  <c r="S135" i="9" s="1"/>
  <c r="S135" i="10" s="1"/>
  <c r="S135" i="11" s="1"/>
  <c r="S135" i="12" s="1"/>
  <c r="S135" i="13" s="1"/>
  <c r="S135" i="14" s="1"/>
  <c r="S135" i="15" s="1"/>
  <c r="S135" i="16" s="1"/>
  <c r="T135" i="6"/>
  <c r="T135" i="7" s="1"/>
  <c r="T135" i="8" s="1"/>
  <c r="T135" i="9" s="1"/>
  <c r="T135" i="10" s="1"/>
  <c r="T135" i="11" s="1"/>
  <c r="T135" i="12" s="1"/>
  <c r="T135" i="13" s="1"/>
  <c r="T135" i="14" s="1"/>
  <c r="T135" i="15" s="1"/>
  <c r="T135" i="16" s="1"/>
  <c r="U135" i="6"/>
  <c r="S136" i="6"/>
  <c r="S136" i="7" s="1"/>
  <c r="S136" i="8" s="1"/>
  <c r="S136" i="9" s="1"/>
  <c r="S136" i="10" s="1"/>
  <c r="S136" i="11" s="1"/>
  <c r="S136" i="12" s="1"/>
  <c r="S136" i="13" s="1"/>
  <c r="S136" i="14" s="1"/>
  <c r="S136" i="15" s="1"/>
  <c r="S136" i="16" s="1"/>
  <c r="T136" i="6"/>
  <c r="T136" i="7" s="1"/>
  <c r="T136" i="8" s="1"/>
  <c r="T136" i="9" s="1"/>
  <c r="T136" i="10" s="1"/>
  <c r="T136" i="11" s="1"/>
  <c r="T136" i="12" s="1"/>
  <c r="T136" i="13" s="1"/>
  <c r="T136" i="14" s="1"/>
  <c r="T136" i="15" s="1"/>
  <c r="T136" i="16" s="1"/>
  <c r="U136" i="6"/>
  <c r="S137" i="6"/>
  <c r="S137" i="7" s="1"/>
  <c r="S137" i="8" s="1"/>
  <c r="S137" i="9" s="1"/>
  <c r="S137" i="10" s="1"/>
  <c r="S137" i="11" s="1"/>
  <c r="S137" i="12" s="1"/>
  <c r="S137" i="13" s="1"/>
  <c r="S137" i="14" s="1"/>
  <c r="S137" i="15" s="1"/>
  <c r="S137" i="16" s="1"/>
  <c r="T137" i="6"/>
  <c r="T137" i="7" s="1"/>
  <c r="T137" i="8" s="1"/>
  <c r="T137" i="9" s="1"/>
  <c r="T137" i="10" s="1"/>
  <c r="T137" i="11" s="1"/>
  <c r="T137" i="12" s="1"/>
  <c r="T137" i="13" s="1"/>
  <c r="T137" i="14" s="1"/>
  <c r="T137" i="15" s="1"/>
  <c r="T137" i="16" s="1"/>
  <c r="U137" i="6"/>
  <c r="S138" i="6"/>
  <c r="S138" i="7" s="1"/>
  <c r="S138" i="8" s="1"/>
  <c r="S138" i="9" s="1"/>
  <c r="S138" i="10" s="1"/>
  <c r="S138" i="11" s="1"/>
  <c r="S138" i="12" s="1"/>
  <c r="S138" i="13" s="1"/>
  <c r="S138" i="14" s="1"/>
  <c r="S138" i="15" s="1"/>
  <c r="S138" i="16" s="1"/>
  <c r="T138" i="6"/>
  <c r="T138" i="7" s="1"/>
  <c r="T138" i="8" s="1"/>
  <c r="T138" i="9" s="1"/>
  <c r="T138" i="10" s="1"/>
  <c r="T138" i="11" s="1"/>
  <c r="T138" i="12" s="1"/>
  <c r="T138" i="13" s="1"/>
  <c r="T138" i="14" s="1"/>
  <c r="T138" i="15" s="1"/>
  <c r="T138" i="16" s="1"/>
  <c r="U138" i="6"/>
  <c r="S139" i="6"/>
  <c r="S139" i="7" s="1"/>
  <c r="S139" i="8" s="1"/>
  <c r="S139" i="9" s="1"/>
  <c r="S139" i="10" s="1"/>
  <c r="S139" i="11" s="1"/>
  <c r="S139" i="12" s="1"/>
  <c r="S139" i="13" s="1"/>
  <c r="S139" i="14" s="1"/>
  <c r="S139" i="15" s="1"/>
  <c r="S139" i="16" s="1"/>
  <c r="T139" i="6"/>
  <c r="T139" i="7" s="1"/>
  <c r="T139" i="8" s="1"/>
  <c r="T139" i="9" s="1"/>
  <c r="T139" i="10"/>
  <c r="T139" i="11" s="1"/>
  <c r="T139" i="12" s="1"/>
  <c r="T139" i="13" s="1"/>
  <c r="T139" i="14" s="1"/>
  <c r="T139" i="15" s="1"/>
  <c r="T139" i="16" s="1"/>
  <c r="U139" i="6"/>
  <c r="S140" i="6"/>
  <c r="S140" i="7" s="1"/>
  <c r="S140" i="8" s="1"/>
  <c r="S140" i="9" s="1"/>
  <c r="S140" i="10" s="1"/>
  <c r="S140" i="11" s="1"/>
  <c r="S140" i="12" s="1"/>
  <c r="S140" i="13" s="1"/>
  <c r="S140" i="14" s="1"/>
  <c r="S140" i="15" s="1"/>
  <c r="S140" i="16" s="1"/>
  <c r="T140" i="6"/>
  <c r="T140" i="7" s="1"/>
  <c r="T140" i="8" s="1"/>
  <c r="T140" i="9" s="1"/>
  <c r="T140" i="10" s="1"/>
  <c r="T140" i="11" s="1"/>
  <c r="T140" i="12" s="1"/>
  <c r="T140" i="13" s="1"/>
  <c r="T140" i="14" s="1"/>
  <c r="T140" i="15" s="1"/>
  <c r="T140" i="16" s="1"/>
  <c r="S141" i="6"/>
  <c r="S141" i="7" s="1"/>
  <c r="S141" i="8" s="1"/>
  <c r="S141" i="9" s="1"/>
  <c r="S141" i="10" s="1"/>
  <c r="S141" i="11" s="1"/>
  <c r="S141" i="12" s="1"/>
  <c r="S141" i="13" s="1"/>
  <c r="S141" i="14" s="1"/>
  <c r="S141" i="15" s="1"/>
  <c r="S141" i="16" s="1"/>
  <c r="T141" i="6"/>
  <c r="T141" i="7"/>
  <c r="T141" i="8" s="1"/>
  <c r="T141" i="9" s="1"/>
  <c r="T141" i="10" s="1"/>
  <c r="T141" i="11" s="1"/>
  <c r="T141" i="12" s="1"/>
  <c r="T141" i="13" s="1"/>
  <c r="T141" i="14" s="1"/>
  <c r="T141" i="15" s="1"/>
  <c r="T141" i="16" s="1"/>
  <c r="Z141" i="6"/>
  <c r="AC141" i="6"/>
  <c r="AF141" i="6"/>
  <c r="BQ20" i="6" s="1"/>
  <c r="G44" i="20"/>
  <c r="AL141" i="6"/>
  <c r="AM141" i="6"/>
  <c r="S142" i="6"/>
  <c r="S142" i="7"/>
  <c r="S142" i="8" s="1"/>
  <c r="S142" i="9" s="1"/>
  <c r="S142" i="10" s="1"/>
  <c r="S142" i="11" s="1"/>
  <c r="S142" i="12" s="1"/>
  <c r="S142" i="13" s="1"/>
  <c r="S142" i="14" s="1"/>
  <c r="S142" i="15" s="1"/>
  <c r="S142" i="16" s="1"/>
  <c r="T142" i="6"/>
  <c r="T142" i="7"/>
  <c r="T142" i="8" s="1"/>
  <c r="T142" i="9" s="1"/>
  <c r="T142" i="10" s="1"/>
  <c r="T142" i="11" s="1"/>
  <c r="T142" i="12" s="1"/>
  <c r="T142" i="13" s="1"/>
  <c r="T142" i="14" s="1"/>
  <c r="T142" i="15" s="1"/>
  <c r="T142" i="16" s="1"/>
  <c r="U142" i="6"/>
  <c r="S143" i="6"/>
  <c r="S143" i="7" s="1"/>
  <c r="S143" i="8" s="1"/>
  <c r="S143" i="9" s="1"/>
  <c r="S143" i="10" s="1"/>
  <c r="S143" i="11" s="1"/>
  <c r="S143" i="12" s="1"/>
  <c r="S143" i="13" s="1"/>
  <c r="S143" i="14" s="1"/>
  <c r="S143" i="15" s="1"/>
  <c r="S143" i="16" s="1"/>
  <c r="T143" i="6"/>
  <c r="T143" i="7" s="1"/>
  <c r="T143" i="8" s="1"/>
  <c r="T143" i="9" s="1"/>
  <c r="T143" i="10" s="1"/>
  <c r="T143" i="11" s="1"/>
  <c r="T143" i="12" s="1"/>
  <c r="T143" i="13" s="1"/>
  <c r="T143" i="14" s="1"/>
  <c r="T143" i="15" s="1"/>
  <c r="T143" i="16" s="1"/>
  <c r="U143" i="6"/>
  <c r="S144" i="6"/>
  <c r="S144" i="7"/>
  <c r="S144" i="8" s="1"/>
  <c r="S144" i="9" s="1"/>
  <c r="S144" i="10" s="1"/>
  <c r="S144" i="11" s="1"/>
  <c r="S144" i="12" s="1"/>
  <c r="S144" i="13" s="1"/>
  <c r="S144" i="14" s="1"/>
  <c r="S144" i="15" s="1"/>
  <c r="S144" i="16" s="1"/>
  <c r="T144" i="6"/>
  <c r="T144" i="7" s="1"/>
  <c r="T144" i="8" s="1"/>
  <c r="T144" i="9" s="1"/>
  <c r="T144" i="10" s="1"/>
  <c r="T144" i="11" s="1"/>
  <c r="T144" i="12" s="1"/>
  <c r="T144" i="13" s="1"/>
  <c r="T144" i="14" s="1"/>
  <c r="T144" i="15" s="1"/>
  <c r="T144" i="16" s="1"/>
  <c r="S145" i="6"/>
  <c r="S145" i="7" s="1"/>
  <c r="S145" i="8" s="1"/>
  <c r="S145" i="9" s="1"/>
  <c r="S145" i="10" s="1"/>
  <c r="S145" i="11" s="1"/>
  <c r="S145" i="12" s="1"/>
  <c r="S145" i="13" s="1"/>
  <c r="S145" i="14" s="1"/>
  <c r="S145" i="15" s="1"/>
  <c r="S145" i="16" s="1"/>
  <c r="T145" i="6"/>
  <c r="T145" i="7" s="1"/>
  <c r="T145" i="8" s="1"/>
  <c r="T145" i="9" s="1"/>
  <c r="T145" i="10" s="1"/>
  <c r="T145" i="11" s="1"/>
  <c r="T145" i="12" s="1"/>
  <c r="T145" i="13" s="1"/>
  <c r="T145" i="14" s="1"/>
  <c r="T145" i="15" s="1"/>
  <c r="T145" i="16" s="1"/>
  <c r="S146" i="6"/>
  <c r="S146" i="7" s="1"/>
  <c r="S146" i="8" s="1"/>
  <c r="S146" i="9" s="1"/>
  <c r="S146" i="10" s="1"/>
  <c r="S146" i="11" s="1"/>
  <c r="S146" i="12" s="1"/>
  <c r="S146" i="13" s="1"/>
  <c r="S146" i="14" s="1"/>
  <c r="S146" i="15" s="1"/>
  <c r="S146" i="16" s="1"/>
  <c r="T146" i="6"/>
  <c r="T146" i="7" s="1"/>
  <c r="T146" i="8" s="1"/>
  <c r="T146" i="9" s="1"/>
  <c r="T146" i="10" s="1"/>
  <c r="T146" i="11" s="1"/>
  <c r="T146" i="12" s="1"/>
  <c r="T146" i="13" s="1"/>
  <c r="T146" i="14" s="1"/>
  <c r="T146" i="15" s="1"/>
  <c r="T146" i="16" s="1"/>
  <c r="S147" i="6"/>
  <c r="S147" i="7"/>
  <c r="S147" i="8" s="1"/>
  <c r="S147" i="9" s="1"/>
  <c r="S147" i="10" s="1"/>
  <c r="S147" i="11" s="1"/>
  <c r="S147" i="12" s="1"/>
  <c r="S147" i="13" s="1"/>
  <c r="S147" i="14" s="1"/>
  <c r="S147" i="15" s="1"/>
  <c r="S147" i="16" s="1"/>
  <c r="T147" i="6"/>
  <c r="T147" i="7"/>
  <c r="T147" i="8" s="1"/>
  <c r="T147" i="9" s="1"/>
  <c r="T147" i="10" s="1"/>
  <c r="T147" i="11" s="1"/>
  <c r="T147" i="12" s="1"/>
  <c r="T147" i="13" s="1"/>
  <c r="T147" i="14" s="1"/>
  <c r="T147" i="15" s="1"/>
  <c r="T147" i="16" s="1"/>
  <c r="S148" i="6"/>
  <c r="S148" i="7"/>
  <c r="S148" i="8" s="1"/>
  <c r="S148" i="9" s="1"/>
  <c r="S148" i="10" s="1"/>
  <c r="S148" i="11" s="1"/>
  <c r="S148" i="12" s="1"/>
  <c r="S148" i="13" s="1"/>
  <c r="S148" i="14" s="1"/>
  <c r="S148" i="15" s="1"/>
  <c r="S148" i="16" s="1"/>
  <c r="T148" i="6"/>
  <c r="T148" i="7" s="1"/>
  <c r="T148" i="8" s="1"/>
  <c r="T148" i="9" s="1"/>
  <c r="T148" i="10" s="1"/>
  <c r="T148" i="11" s="1"/>
  <c r="T148" i="12" s="1"/>
  <c r="T148" i="13" s="1"/>
  <c r="T148" i="14" s="1"/>
  <c r="T148" i="15" s="1"/>
  <c r="T148" i="16"/>
  <c r="U148" i="6"/>
  <c r="S149" i="6"/>
  <c r="S149" i="7" s="1"/>
  <c r="S149" i="8" s="1"/>
  <c r="S149" i="9" s="1"/>
  <c r="S149" i="10" s="1"/>
  <c r="S149" i="11" s="1"/>
  <c r="S149" i="12" s="1"/>
  <c r="S149" i="13" s="1"/>
  <c r="S149" i="14" s="1"/>
  <c r="S149" i="15" s="1"/>
  <c r="S149" i="16" s="1"/>
  <c r="T149" i="6"/>
  <c r="T149" i="7" s="1"/>
  <c r="T149" i="8" s="1"/>
  <c r="T149" i="9" s="1"/>
  <c r="T149" i="10" s="1"/>
  <c r="T149" i="11" s="1"/>
  <c r="T149" i="12" s="1"/>
  <c r="T149" i="13" s="1"/>
  <c r="T149" i="14" s="1"/>
  <c r="T149" i="15" s="1"/>
  <c r="T149" i="16" s="1"/>
  <c r="Z149" i="6"/>
  <c r="Z147" i="6" s="1"/>
  <c r="AC149" i="6"/>
  <c r="AC147" i="6" s="1"/>
  <c r="AF149" i="6"/>
  <c r="AF147" i="6" s="1"/>
  <c r="AL149" i="6"/>
  <c r="AL147" i="6" s="1"/>
  <c r="AM149" i="6"/>
  <c r="AM147" i="6" s="1"/>
  <c r="S150" i="6"/>
  <c r="S150" i="7" s="1"/>
  <c r="S150" i="8" s="1"/>
  <c r="S150" i="9" s="1"/>
  <c r="S150" i="10" s="1"/>
  <c r="S150" i="11" s="1"/>
  <c r="S150" i="12" s="1"/>
  <c r="S150" i="13" s="1"/>
  <c r="S150" i="14" s="1"/>
  <c r="S150" i="15" s="1"/>
  <c r="S150" i="16" s="1"/>
  <c r="T150" i="6"/>
  <c r="T150" i="7" s="1"/>
  <c r="T150" i="8" s="1"/>
  <c r="T150" i="9" s="1"/>
  <c r="T150" i="10" s="1"/>
  <c r="T150" i="11" s="1"/>
  <c r="T150" i="12" s="1"/>
  <c r="T150" i="13" s="1"/>
  <c r="T150" i="14" s="1"/>
  <c r="T150" i="15" s="1"/>
  <c r="T150" i="16" s="1"/>
  <c r="U150" i="6"/>
  <c r="S151" i="6"/>
  <c r="S151" i="7" s="1"/>
  <c r="S151" i="8" s="1"/>
  <c r="S151" i="9" s="1"/>
  <c r="S151" i="10" s="1"/>
  <c r="S151" i="11" s="1"/>
  <c r="S151" i="12" s="1"/>
  <c r="S151" i="13" s="1"/>
  <c r="S151" i="14" s="1"/>
  <c r="S151" i="15" s="1"/>
  <c r="S151" i="16" s="1"/>
  <c r="T151" i="6"/>
  <c r="T151" i="7" s="1"/>
  <c r="T151" i="8" s="1"/>
  <c r="T151" i="9" s="1"/>
  <c r="T151" i="10" s="1"/>
  <c r="T151" i="11" s="1"/>
  <c r="T151" i="12" s="1"/>
  <c r="T151" i="13" s="1"/>
  <c r="T151" i="14" s="1"/>
  <c r="T151" i="15" s="1"/>
  <c r="T151" i="16" s="1"/>
  <c r="U151" i="6"/>
  <c r="S152" i="6"/>
  <c r="S152" i="7" s="1"/>
  <c r="S152" i="8" s="1"/>
  <c r="S152" i="9" s="1"/>
  <c r="S152" i="10" s="1"/>
  <c r="S152" i="11" s="1"/>
  <c r="S152" i="12" s="1"/>
  <c r="S152" i="13" s="1"/>
  <c r="S152" i="14" s="1"/>
  <c r="S152" i="15" s="1"/>
  <c r="S152" i="16" s="1"/>
  <c r="T152" i="6"/>
  <c r="T152" i="7" s="1"/>
  <c r="T152" i="8" s="1"/>
  <c r="T152" i="9" s="1"/>
  <c r="T152" i="10" s="1"/>
  <c r="T152" i="11" s="1"/>
  <c r="T152" i="12" s="1"/>
  <c r="T152" i="13" s="1"/>
  <c r="T152" i="14" s="1"/>
  <c r="T152" i="15" s="1"/>
  <c r="T152" i="16" s="1"/>
  <c r="U152" i="6"/>
  <c r="S153" i="6"/>
  <c r="S153" i="7" s="1"/>
  <c r="S153" i="8" s="1"/>
  <c r="S153" i="9" s="1"/>
  <c r="S153" i="10" s="1"/>
  <c r="S153" i="11" s="1"/>
  <c r="S153" i="12" s="1"/>
  <c r="S153" i="13" s="1"/>
  <c r="S153" i="14" s="1"/>
  <c r="S153" i="15" s="1"/>
  <c r="S153" i="16" s="1"/>
  <c r="T153" i="6"/>
  <c r="T153" i="7" s="1"/>
  <c r="T153" i="8" s="1"/>
  <c r="T153" i="9" s="1"/>
  <c r="T153" i="10" s="1"/>
  <c r="T153" i="11" s="1"/>
  <c r="T153" i="12" s="1"/>
  <c r="T153" i="13" s="1"/>
  <c r="T153" i="14" s="1"/>
  <c r="T153" i="15" s="1"/>
  <c r="T153" i="16" s="1"/>
  <c r="U153" i="6"/>
  <c r="S154" i="6"/>
  <c r="S154" i="7"/>
  <c r="S154" i="8" s="1"/>
  <c r="S154" i="9" s="1"/>
  <c r="S154" i="10" s="1"/>
  <c r="S154" i="11" s="1"/>
  <c r="S154" i="12" s="1"/>
  <c r="S154" i="13" s="1"/>
  <c r="S154" i="14" s="1"/>
  <c r="S154" i="15" s="1"/>
  <c r="S154" i="16" s="1"/>
  <c r="T154" i="6"/>
  <c r="T154" i="7" s="1"/>
  <c r="T154" i="8" s="1"/>
  <c r="T154" i="9" s="1"/>
  <c r="T154" i="10" s="1"/>
  <c r="T154" i="11" s="1"/>
  <c r="T154" i="12" s="1"/>
  <c r="T154" i="13" s="1"/>
  <c r="T154" i="14" s="1"/>
  <c r="T154" i="15" s="1"/>
  <c r="T154" i="16" s="1"/>
  <c r="S155" i="6"/>
  <c r="S155" i="7" s="1"/>
  <c r="S155" i="8" s="1"/>
  <c r="S155" i="9" s="1"/>
  <c r="S155" i="10" s="1"/>
  <c r="S155" i="11" s="1"/>
  <c r="S155" i="12" s="1"/>
  <c r="S155" i="13" s="1"/>
  <c r="S155" i="14" s="1"/>
  <c r="S155" i="15" s="1"/>
  <c r="S155" i="16" s="1"/>
  <c r="T155" i="6"/>
  <c r="T155" i="7" s="1"/>
  <c r="T155" i="8" s="1"/>
  <c r="T155" i="9" s="1"/>
  <c r="T155" i="10" s="1"/>
  <c r="T155" i="11" s="1"/>
  <c r="T155" i="12" s="1"/>
  <c r="T155" i="13" s="1"/>
  <c r="T155" i="14" s="1"/>
  <c r="T155" i="15" s="1"/>
  <c r="T155" i="16" s="1"/>
  <c r="S156" i="6"/>
  <c r="S156" i="7" s="1"/>
  <c r="S156" i="8" s="1"/>
  <c r="S156" i="9" s="1"/>
  <c r="S156" i="10" s="1"/>
  <c r="S156" i="11" s="1"/>
  <c r="S156" i="12" s="1"/>
  <c r="S156" i="13" s="1"/>
  <c r="S156" i="14" s="1"/>
  <c r="S156" i="15" s="1"/>
  <c r="S156" i="16" s="1"/>
  <c r="T156" i="6"/>
  <c r="T156" i="7" s="1"/>
  <c r="T156" i="8" s="1"/>
  <c r="T156" i="9" s="1"/>
  <c r="T156" i="10" s="1"/>
  <c r="T156" i="11" s="1"/>
  <c r="T156" i="12" s="1"/>
  <c r="T156" i="13" s="1"/>
  <c r="T156" i="14" s="1"/>
  <c r="T156" i="15" s="1"/>
  <c r="T156" i="16" s="1"/>
  <c r="U156" i="6"/>
  <c r="S157" i="6"/>
  <c r="S157" i="7" s="1"/>
  <c r="S157" i="8" s="1"/>
  <c r="S157" i="9" s="1"/>
  <c r="S157" i="10" s="1"/>
  <c r="S157" i="11" s="1"/>
  <c r="S157" i="12" s="1"/>
  <c r="S157" i="13" s="1"/>
  <c r="S157" i="14" s="1"/>
  <c r="S157" i="15" s="1"/>
  <c r="S157" i="16" s="1"/>
  <c r="T157" i="6"/>
  <c r="T157" i="7" s="1"/>
  <c r="T157" i="8" s="1"/>
  <c r="T157" i="9" s="1"/>
  <c r="T157" i="10" s="1"/>
  <c r="T157" i="11" s="1"/>
  <c r="T157" i="12" s="1"/>
  <c r="T157" i="13" s="1"/>
  <c r="T157" i="14" s="1"/>
  <c r="T157" i="15" s="1"/>
  <c r="T157" i="16" s="1"/>
  <c r="Z157" i="6"/>
  <c r="Z155" i="6" s="1"/>
  <c r="AC157" i="6"/>
  <c r="AC155" i="6" s="1"/>
  <c r="AF157" i="6"/>
  <c r="AF155" i="6" s="1"/>
  <c r="AL157" i="6"/>
  <c r="AL155" i="6" s="1"/>
  <c r="AM157" i="6"/>
  <c r="AM155" i="6" s="1"/>
  <c r="S158" i="6"/>
  <c r="S158" i="7" s="1"/>
  <c r="S158" i="8" s="1"/>
  <c r="S158" i="9" s="1"/>
  <c r="S158" i="10" s="1"/>
  <c r="S158" i="11" s="1"/>
  <c r="S158" i="12" s="1"/>
  <c r="S158" i="13" s="1"/>
  <c r="S158" i="14" s="1"/>
  <c r="S158" i="15" s="1"/>
  <c r="S158" i="16" s="1"/>
  <c r="T158" i="6"/>
  <c r="T158" i="7" s="1"/>
  <c r="T158" i="8" s="1"/>
  <c r="T158" i="9" s="1"/>
  <c r="T158" i="10" s="1"/>
  <c r="T158" i="11" s="1"/>
  <c r="T158" i="12" s="1"/>
  <c r="T158" i="13" s="1"/>
  <c r="T158" i="14" s="1"/>
  <c r="T158" i="15" s="1"/>
  <c r="T158" i="16" s="1"/>
  <c r="U158" i="6"/>
  <c r="S159" i="6"/>
  <c r="S159" i="7" s="1"/>
  <c r="S159" i="8" s="1"/>
  <c r="S159" i="9" s="1"/>
  <c r="S159" i="10" s="1"/>
  <c r="S159" i="11" s="1"/>
  <c r="S159" i="12" s="1"/>
  <c r="S159" i="13" s="1"/>
  <c r="S159" i="14" s="1"/>
  <c r="S159" i="15" s="1"/>
  <c r="S159" i="16" s="1"/>
  <c r="T159" i="6"/>
  <c r="T159" i="7" s="1"/>
  <c r="T159" i="8" s="1"/>
  <c r="T159" i="9" s="1"/>
  <c r="T159" i="10" s="1"/>
  <c r="T159" i="11" s="1"/>
  <c r="T159" i="12" s="1"/>
  <c r="T159" i="13" s="1"/>
  <c r="T159" i="14" s="1"/>
  <c r="T159" i="15" s="1"/>
  <c r="T159" i="16" s="1"/>
  <c r="U159" i="6"/>
  <c r="S160" i="6"/>
  <c r="S160" i="7" s="1"/>
  <c r="S160" i="8" s="1"/>
  <c r="S160" i="9" s="1"/>
  <c r="S160" i="10" s="1"/>
  <c r="S160" i="11" s="1"/>
  <c r="S160" i="12" s="1"/>
  <c r="S160" i="13" s="1"/>
  <c r="S160" i="14" s="1"/>
  <c r="S160" i="15" s="1"/>
  <c r="S160" i="16" s="1"/>
  <c r="T160" i="6"/>
  <c r="T160" i="7" s="1"/>
  <c r="T160" i="8" s="1"/>
  <c r="T160" i="9" s="1"/>
  <c r="T160" i="10" s="1"/>
  <c r="T160" i="11" s="1"/>
  <c r="T160" i="12" s="1"/>
  <c r="T160" i="13" s="1"/>
  <c r="T160" i="14" s="1"/>
  <c r="T160" i="15" s="1"/>
  <c r="T160" i="16" s="1"/>
  <c r="U160" i="6"/>
  <c r="S161" i="6"/>
  <c r="S161" i="7" s="1"/>
  <c r="S161" i="8" s="1"/>
  <c r="S161" i="9" s="1"/>
  <c r="S161" i="10" s="1"/>
  <c r="S161" i="11" s="1"/>
  <c r="S161" i="12" s="1"/>
  <c r="S161" i="13" s="1"/>
  <c r="S161" i="14" s="1"/>
  <c r="S161" i="15" s="1"/>
  <c r="S161" i="16" s="1"/>
  <c r="T161" i="6"/>
  <c r="T161" i="7" s="1"/>
  <c r="T161" i="8" s="1"/>
  <c r="T161" i="9" s="1"/>
  <c r="T161" i="10" s="1"/>
  <c r="T161" i="11" s="1"/>
  <c r="T161" i="12" s="1"/>
  <c r="T161" i="13" s="1"/>
  <c r="T161" i="14" s="1"/>
  <c r="T161" i="15" s="1"/>
  <c r="T161" i="16" s="1"/>
  <c r="U161" i="6"/>
  <c r="S162" i="6"/>
  <c r="S162" i="7" s="1"/>
  <c r="S162" i="8" s="1"/>
  <c r="S162" i="9" s="1"/>
  <c r="S162" i="10" s="1"/>
  <c r="S162" i="11" s="1"/>
  <c r="S162" i="12" s="1"/>
  <c r="S162" i="13" s="1"/>
  <c r="S162" i="14" s="1"/>
  <c r="S162" i="15" s="1"/>
  <c r="S162" i="16" s="1"/>
  <c r="T162" i="6"/>
  <c r="T162" i="7" s="1"/>
  <c r="T162" i="8" s="1"/>
  <c r="T162" i="9" s="1"/>
  <c r="T162" i="10" s="1"/>
  <c r="T162" i="11" s="1"/>
  <c r="T162" i="12" s="1"/>
  <c r="T162" i="13" s="1"/>
  <c r="T162" i="14" s="1"/>
  <c r="T162" i="15" s="1"/>
  <c r="T162" i="16" s="1"/>
  <c r="U162" i="6"/>
  <c r="S163" i="6"/>
  <c r="S163" i="7"/>
  <c r="S163" i="8" s="1"/>
  <c r="S163" i="9" s="1"/>
  <c r="S163" i="10" s="1"/>
  <c r="S163" i="11" s="1"/>
  <c r="S163" i="12" s="1"/>
  <c r="S163" i="13" s="1"/>
  <c r="S163" i="14" s="1"/>
  <c r="S163" i="15" s="1"/>
  <c r="S163" i="16" s="1"/>
  <c r="T163" i="6"/>
  <c r="T163" i="7"/>
  <c r="T163" i="8" s="1"/>
  <c r="T163" i="9" s="1"/>
  <c r="T163" i="10" s="1"/>
  <c r="T163" i="11" s="1"/>
  <c r="T163" i="12" s="1"/>
  <c r="T163" i="13" s="1"/>
  <c r="T163" i="14" s="1"/>
  <c r="T163" i="15" s="1"/>
  <c r="T163" i="16" s="1"/>
  <c r="U163" i="6"/>
  <c r="S164" i="6"/>
  <c r="S164" i="7" s="1"/>
  <c r="S164" i="8" s="1"/>
  <c r="S164" i="9" s="1"/>
  <c r="S164" i="10" s="1"/>
  <c r="S164" i="11" s="1"/>
  <c r="S164" i="12" s="1"/>
  <c r="S164" i="13" s="1"/>
  <c r="S164" i="14" s="1"/>
  <c r="S164" i="15" s="1"/>
  <c r="S164" i="16" s="1"/>
  <c r="T164" i="6"/>
  <c r="T164" i="7"/>
  <c r="T164" i="8" s="1"/>
  <c r="T164" i="9" s="1"/>
  <c r="T164" i="10" s="1"/>
  <c r="T164" i="11" s="1"/>
  <c r="T164" i="12" s="1"/>
  <c r="T164" i="13" s="1"/>
  <c r="T164" i="14" s="1"/>
  <c r="T164" i="15" s="1"/>
  <c r="T164" i="16" s="1"/>
  <c r="U164" i="6"/>
  <c r="S165" i="6"/>
  <c r="S165" i="7" s="1"/>
  <c r="S165" i="8" s="1"/>
  <c r="S165" i="9" s="1"/>
  <c r="S165" i="10" s="1"/>
  <c r="S165" i="11" s="1"/>
  <c r="S165" i="12" s="1"/>
  <c r="S165" i="13" s="1"/>
  <c r="S165" i="14" s="1"/>
  <c r="S165" i="15" s="1"/>
  <c r="S165" i="16" s="1"/>
  <c r="T165" i="6"/>
  <c r="T165" i="7" s="1"/>
  <c r="T165" i="8" s="1"/>
  <c r="T165" i="9" s="1"/>
  <c r="T165" i="10" s="1"/>
  <c r="T165" i="11" s="1"/>
  <c r="T165" i="12" s="1"/>
  <c r="T165" i="13" s="1"/>
  <c r="T165" i="14" s="1"/>
  <c r="T165" i="15" s="1"/>
  <c r="T165" i="16" s="1"/>
  <c r="U165" i="6"/>
  <c r="S166" i="6"/>
  <c r="S166" i="7" s="1"/>
  <c r="S166" i="8"/>
  <c r="S166" i="9" s="1"/>
  <c r="S166" i="10" s="1"/>
  <c r="S166" i="11" s="1"/>
  <c r="S166" i="12" s="1"/>
  <c r="S166" i="13" s="1"/>
  <c r="S166" i="14" s="1"/>
  <c r="S166" i="15" s="1"/>
  <c r="S166" i="16" s="1"/>
  <c r="T166" i="6"/>
  <c r="T166" i="7"/>
  <c r="T166" i="8" s="1"/>
  <c r="T166" i="9" s="1"/>
  <c r="T166" i="10" s="1"/>
  <c r="T166" i="11" s="1"/>
  <c r="T166" i="12" s="1"/>
  <c r="T166" i="13" s="1"/>
  <c r="T166" i="14" s="1"/>
  <c r="T166" i="15" s="1"/>
  <c r="T166" i="16" s="1"/>
  <c r="U166" i="6"/>
  <c r="S167" i="6"/>
  <c r="S167" i="7"/>
  <c r="S167" i="8" s="1"/>
  <c r="S167" i="9" s="1"/>
  <c r="S167" i="10" s="1"/>
  <c r="S167" i="11" s="1"/>
  <c r="S167" i="12" s="1"/>
  <c r="S167" i="13" s="1"/>
  <c r="S167" i="14" s="1"/>
  <c r="S167" i="15" s="1"/>
  <c r="S167" i="16" s="1"/>
  <c r="T167" i="6"/>
  <c r="T167" i="7" s="1"/>
  <c r="T167" i="8" s="1"/>
  <c r="T167" i="9" s="1"/>
  <c r="T167" i="10" s="1"/>
  <c r="T167" i="11" s="1"/>
  <c r="T167" i="12" s="1"/>
  <c r="T167" i="13" s="1"/>
  <c r="T167" i="14" s="1"/>
  <c r="T167" i="15" s="1"/>
  <c r="T167" i="16" s="1"/>
  <c r="U167" i="6"/>
  <c r="S168" i="6"/>
  <c r="S168" i="7" s="1"/>
  <c r="S168" i="8" s="1"/>
  <c r="S168" i="9" s="1"/>
  <c r="S168" i="10" s="1"/>
  <c r="S168" i="11" s="1"/>
  <c r="S168" i="12" s="1"/>
  <c r="S168" i="13" s="1"/>
  <c r="S168" i="14" s="1"/>
  <c r="S168" i="15" s="1"/>
  <c r="S168" i="16" s="1"/>
  <c r="T168" i="6"/>
  <c r="T168" i="7" s="1"/>
  <c r="T168" i="8" s="1"/>
  <c r="T168" i="9" s="1"/>
  <c r="T168" i="10" s="1"/>
  <c r="T168" i="11" s="1"/>
  <c r="T168" i="12" s="1"/>
  <c r="T168" i="13" s="1"/>
  <c r="T168" i="14" s="1"/>
  <c r="T168" i="15" s="1"/>
  <c r="T168" i="16" s="1"/>
  <c r="U168" i="6"/>
  <c r="S169" i="6"/>
  <c r="S169" i="7" s="1"/>
  <c r="S169" i="8" s="1"/>
  <c r="S169" i="9" s="1"/>
  <c r="S169" i="10" s="1"/>
  <c r="S169" i="11" s="1"/>
  <c r="S169" i="12" s="1"/>
  <c r="S169" i="13" s="1"/>
  <c r="S169" i="14" s="1"/>
  <c r="S169" i="15" s="1"/>
  <c r="S169" i="16" s="1"/>
  <c r="T169" i="6"/>
  <c r="T169" i="7" s="1"/>
  <c r="T169" i="8" s="1"/>
  <c r="T169" i="9" s="1"/>
  <c r="T169" i="10" s="1"/>
  <c r="T169" i="11" s="1"/>
  <c r="T169" i="12" s="1"/>
  <c r="T169" i="13" s="1"/>
  <c r="T169" i="14" s="1"/>
  <c r="T169" i="15" s="1"/>
  <c r="T169" i="16" s="1"/>
  <c r="S170" i="6"/>
  <c r="S170" i="7" s="1"/>
  <c r="S170" i="8" s="1"/>
  <c r="S170" i="9" s="1"/>
  <c r="S170" i="10" s="1"/>
  <c r="S170" i="11" s="1"/>
  <c r="S170" i="12" s="1"/>
  <c r="S170" i="13" s="1"/>
  <c r="S170" i="14" s="1"/>
  <c r="S170" i="15" s="1"/>
  <c r="S170" i="16" s="1"/>
  <c r="T170" i="6"/>
  <c r="T170" i="7" s="1"/>
  <c r="T170" i="8" s="1"/>
  <c r="T170" i="9" s="1"/>
  <c r="T170" i="10" s="1"/>
  <c r="T170" i="11" s="1"/>
  <c r="T170" i="12" s="1"/>
  <c r="T170" i="13" s="1"/>
  <c r="T170" i="14" s="1"/>
  <c r="T170" i="15" s="1"/>
  <c r="T170" i="16" s="1"/>
  <c r="S171" i="6"/>
  <c r="S171" i="7" s="1"/>
  <c r="S171" i="8" s="1"/>
  <c r="S171" i="9" s="1"/>
  <c r="S171" i="10" s="1"/>
  <c r="S171" i="11" s="1"/>
  <c r="S171" i="12" s="1"/>
  <c r="S171" i="13" s="1"/>
  <c r="S171" i="14" s="1"/>
  <c r="S171" i="15" s="1"/>
  <c r="S171" i="16" s="1"/>
  <c r="T171" i="6"/>
  <c r="T171" i="7" s="1"/>
  <c r="T171" i="8" s="1"/>
  <c r="T171" i="9" s="1"/>
  <c r="T171" i="10" s="1"/>
  <c r="T171" i="11" s="1"/>
  <c r="T171" i="12" s="1"/>
  <c r="T171" i="13" s="1"/>
  <c r="T171" i="14" s="1"/>
  <c r="T171" i="15" s="1"/>
  <c r="T171" i="16" s="1"/>
  <c r="S172" i="6"/>
  <c r="S172" i="7" s="1"/>
  <c r="S172" i="8" s="1"/>
  <c r="S172" i="9" s="1"/>
  <c r="S172" i="10" s="1"/>
  <c r="S172" i="11" s="1"/>
  <c r="S172" i="12" s="1"/>
  <c r="S172" i="13" s="1"/>
  <c r="S172" i="14" s="1"/>
  <c r="S172" i="15" s="1"/>
  <c r="S172" i="16" s="1"/>
  <c r="T172" i="6"/>
  <c r="T172" i="7"/>
  <c r="T172" i="8" s="1"/>
  <c r="T172" i="9" s="1"/>
  <c r="T172" i="10" s="1"/>
  <c r="T172" i="11" s="1"/>
  <c r="T172" i="12" s="1"/>
  <c r="T172" i="13" s="1"/>
  <c r="T172" i="14" s="1"/>
  <c r="T172" i="15" s="1"/>
  <c r="T172" i="16" s="1"/>
  <c r="Z172" i="6"/>
  <c r="AC172" i="6"/>
  <c r="AF172" i="6"/>
  <c r="AL172" i="6"/>
  <c r="AM172" i="6"/>
  <c r="S173" i="6"/>
  <c r="S173" i="7" s="1"/>
  <c r="S173" i="8" s="1"/>
  <c r="S173" i="9" s="1"/>
  <c r="S173" i="10" s="1"/>
  <c r="S173" i="11" s="1"/>
  <c r="S173" i="12" s="1"/>
  <c r="S173" i="13" s="1"/>
  <c r="S173" i="14" s="1"/>
  <c r="S173" i="15" s="1"/>
  <c r="S173" i="16" s="1"/>
  <c r="T173" i="6"/>
  <c r="T173" i="7" s="1"/>
  <c r="T173" i="8" s="1"/>
  <c r="T173" i="9" s="1"/>
  <c r="T173" i="10" s="1"/>
  <c r="T173" i="11" s="1"/>
  <c r="T173" i="12" s="1"/>
  <c r="T173" i="13" s="1"/>
  <c r="T173" i="14" s="1"/>
  <c r="T173" i="15" s="1"/>
  <c r="T173" i="16" s="1"/>
  <c r="U173" i="6"/>
  <c r="S174" i="6"/>
  <c r="S174" i="7" s="1"/>
  <c r="S174" i="8" s="1"/>
  <c r="S174" i="9" s="1"/>
  <c r="S174" i="10" s="1"/>
  <c r="S174" i="11" s="1"/>
  <c r="S174" i="12" s="1"/>
  <c r="S174" i="13" s="1"/>
  <c r="S174" i="14" s="1"/>
  <c r="S174" i="15" s="1"/>
  <c r="S174" i="16" s="1"/>
  <c r="T174" i="6"/>
  <c r="T174" i="7"/>
  <c r="T174" i="8" s="1"/>
  <c r="T174" i="9" s="1"/>
  <c r="T174" i="10" s="1"/>
  <c r="T174" i="11" s="1"/>
  <c r="T174" i="12" s="1"/>
  <c r="T174" i="13" s="1"/>
  <c r="T174" i="14" s="1"/>
  <c r="T174" i="15" s="1"/>
  <c r="T174" i="16" s="1"/>
  <c r="U174" i="6"/>
  <c r="S175" i="6"/>
  <c r="S175" i="7" s="1"/>
  <c r="S175" i="8" s="1"/>
  <c r="S175" i="9" s="1"/>
  <c r="S175" i="10" s="1"/>
  <c r="S175" i="11" s="1"/>
  <c r="S175" i="12" s="1"/>
  <c r="S175" i="13" s="1"/>
  <c r="S175" i="14" s="1"/>
  <c r="S175" i="15" s="1"/>
  <c r="S175" i="16" s="1"/>
  <c r="T175" i="6"/>
  <c r="T175" i="7" s="1"/>
  <c r="T175" i="8" s="1"/>
  <c r="T175" i="9" s="1"/>
  <c r="T175" i="10" s="1"/>
  <c r="T175" i="11" s="1"/>
  <c r="T175" i="12" s="1"/>
  <c r="T175" i="13" s="1"/>
  <c r="T175" i="14" s="1"/>
  <c r="T175" i="15" s="1"/>
  <c r="T175" i="16" s="1"/>
  <c r="S176" i="6"/>
  <c r="S176" i="7" s="1"/>
  <c r="S176" i="8" s="1"/>
  <c r="S176" i="9" s="1"/>
  <c r="S176" i="10" s="1"/>
  <c r="S176" i="11" s="1"/>
  <c r="S176" i="12" s="1"/>
  <c r="S176" i="13" s="1"/>
  <c r="S176" i="14" s="1"/>
  <c r="S176" i="15" s="1"/>
  <c r="S176" i="16" s="1"/>
  <c r="T176" i="6"/>
  <c r="T176" i="7" s="1"/>
  <c r="T176" i="8" s="1"/>
  <c r="T176" i="9" s="1"/>
  <c r="T176" i="10" s="1"/>
  <c r="T176" i="11" s="1"/>
  <c r="T176" i="12" s="1"/>
  <c r="T176" i="13" s="1"/>
  <c r="T176" i="14" s="1"/>
  <c r="T176" i="15" s="1"/>
  <c r="T176" i="16" s="1"/>
  <c r="Z176" i="6"/>
  <c r="AC176" i="6"/>
  <c r="AF176" i="6"/>
  <c r="AL176" i="6"/>
  <c r="AM176" i="6"/>
  <c r="S177" i="6"/>
  <c r="S177" i="7" s="1"/>
  <c r="S177" i="8" s="1"/>
  <c r="S177" i="9" s="1"/>
  <c r="S177" i="10" s="1"/>
  <c r="S177" i="11" s="1"/>
  <c r="S177" i="12" s="1"/>
  <c r="S177" i="13" s="1"/>
  <c r="S177" i="14" s="1"/>
  <c r="S177" i="15" s="1"/>
  <c r="S177" i="16" s="1"/>
  <c r="T177" i="6"/>
  <c r="T177" i="7" s="1"/>
  <c r="T177" i="8" s="1"/>
  <c r="T177" i="9" s="1"/>
  <c r="T177" i="10" s="1"/>
  <c r="T177" i="11" s="1"/>
  <c r="T177" i="12" s="1"/>
  <c r="T177" i="13" s="1"/>
  <c r="T177" i="14" s="1"/>
  <c r="T177" i="15" s="1"/>
  <c r="T177" i="16" s="1"/>
  <c r="U177" i="6"/>
  <c r="S178" i="6"/>
  <c r="S178" i="7" s="1"/>
  <c r="S178" i="8"/>
  <c r="S178" i="9" s="1"/>
  <c r="S178" i="10" s="1"/>
  <c r="S178" i="11" s="1"/>
  <c r="S178" i="12" s="1"/>
  <c r="S178" i="13" s="1"/>
  <c r="S178" i="14" s="1"/>
  <c r="S178" i="15" s="1"/>
  <c r="S178" i="16" s="1"/>
  <c r="T178" i="6"/>
  <c r="T178" i="7" s="1"/>
  <c r="T178" i="8"/>
  <c r="T178" i="9" s="1"/>
  <c r="T178" i="10" s="1"/>
  <c r="T178" i="11" s="1"/>
  <c r="T178" i="12" s="1"/>
  <c r="T178" i="13" s="1"/>
  <c r="T178" i="14" s="1"/>
  <c r="T178" i="15" s="1"/>
  <c r="T178" i="16" s="1"/>
  <c r="U178" i="6"/>
  <c r="S179" i="6"/>
  <c r="S179" i="7" s="1"/>
  <c r="S179" i="8" s="1"/>
  <c r="S179" i="9" s="1"/>
  <c r="S179" i="10" s="1"/>
  <c r="S179" i="11" s="1"/>
  <c r="S179" i="12" s="1"/>
  <c r="S179" i="13" s="1"/>
  <c r="S179" i="14" s="1"/>
  <c r="S179" i="15" s="1"/>
  <c r="S179" i="16" s="1"/>
  <c r="T179" i="6"/>
  <c r="T179" i="7"/>
  <c r="T179" i="8" s="1"/>
  <c r="T179" i="9" s="1"/>
  <c r="T179" i="10" s="1"/>
  <c r="T179" i="11" s="1"/>
  <c r="T179" i="12" s="1"/>
  <c r="T179" i="13" s="1"/>
  <c r="T179" i="14" s="1"/>
  <c r="T179" i="15" s="1"/>
  <c r="T179" i="16" s="1"/>
  <c r="U179" i="6"/>
  <c r="S180" i="6"/>
  <c r="S180" i="7" s="1"/>
  <c r="S180" i="8" s="1"/>
  <c r="S180" i="9" s="1"/>
  <c r="S180" i="10" s="1"/>
  <c r="S180" i="11" s="1"/>
  <c r="S180" i="12" s="1"/>
  <c r="S180" i="13" s="1"/>
  <c r="S180" i="14" s="1"/>
  <c r="S180" i="15" s="1"/>
  <c r="S180" i="16" s="1"/>
  <c r="T180" i="6"/>
  <c r="T180" i="7" s="1"/>
  <c r="T180" i="8" s="1"/>
  <c r="T180" i="9" s="1"/>
  <c r="T180" i="10" s="1"/>
  <c r="T180" i="11" s="1"/>
  <c r="T180" i="12" s="1"/>
  <c r="T180" i="13" s="1"/>
  <c r="T180" i="14" s="1"/>
  <c r="T180" i="15" s="1"/>
  <c r="T180" i="16" s="1"/>
  <c r="U180" i="6"/>
  <c r="S181" i="6"/>
  <c r="S181" i="7"/>
  <c r="S181" i="8" s="1"/>
  <c r="S181" i="9" s="1"/>
  <c r="S181" i="10" s="1"/>
  <c r="S181" i="11" s="1"/>
  <c r="S181" i="12" s="1"/>
  <c r="S181" i="13" s="1"/>
  <c r="S181" i="14" s="1"/>
  <c r="S181" i="15" s="1"/>
  <c r="S181" i="16" s="1"/>
  <c r="T181" i="6"/>
  <c r="T181" i="7" s="1"/>
  <c r="T181" i="8" s="1"/>
  <c r="T181" i="9" s="1"/>
  <c r="T181" i="10" s="1"/>
  <c r="T181" i="11" s="1"/>
  <c r="T181" i="12" s="1"/>
  <c r="T181" i="13" s="1"/>
  <c r="T181" i="14" s="1"/>
  <c r="T181" i="15" s="1"/>
  <c r="T181" i="16" s="1"/>
  <c r="U181" i="6"/>
  <c r="S182" i="6"/>
  <c r="S182" i="7"/>
  <c r="S182" i="8" s="1"/>
  <c r="S182" i="9" s="1"/>
  <c r="S182" i="10" s="1"/>
  <c r="S182" i="11" s="1"/>
  <c r="S182" i="12" s="1"/>
  <c r="S182" i="13" s="1"/>
  <c r="S182" i="14" s="1"/>
  <c r="S182" i="15" s="1"/>
  <c r="S182" i="16" s="1"/>
  <c r="T182" i="6"/>
  <c r="T182" i="7" s="1"/>
  <c r="T182" i="8" s="1"/>
  <c r="T182" i="9" s="1"/>
  <c r="T182" i="10" s="1"/>
  <c r="T182" i="11" s="1"/>
  <c r="T182" i="12" s="1"/>
  <c r="T182" i="13" s="1"/>
  <c r="T182" i="14" s="1"/>
  <c r="T182" i="15" s="1"/>
  <c r="T182" i="16" s="1"/>
  <c r="U182" i="6"/>
  <c r="S183" i="6"/>
  <c r="S183" i="7" s="1"/>
  <c r="S183" i="8" s="1"/>
  <c r="S183" i="9" s="1"/>
  <c r="S183" i="10" s="1"/>
  <c r="S183" i="11" s="1"/>
  <c r="S183" i="12" s="1"/>
  <c r="S183" i="13" s="1"/>
  <c r="S183" i="14" s="1"/>
  <c r="S183" i="15" s="1"/>
  <c r="S183" i="16" s="1"/>
  <c r="T183" i="6"/>
  <c r="T183" i="7" s="1"/>
  <c r="T183" i="8" s="1"/>
  <c r="T183" i="9" s="1"/>
  <c r="T183" i="10" s="1"/>
  <c r="T183" i="11" s="1"/>
  <c r="T183" i="12" s="1"/>
  <c r="T183" i="13" s="1"/>
  <c r="T183" i="14" s="1"/>
  <c r="T183" i="15" s="1"/>
  <c r="T183" i="16" s="1"/>
  <c r="U183" i="6"/>
  <c r="S184" i="6"/>
  <c r="S184" i="7" s="1"/>
  <c r="S184" i="8" s="1"/>
  <c r="S184" i="9" s="1"/>
  <c r="S184" i="10" s="1"/>
  <c r="S184" i="11" s="1"/>
  <c r="S184" i="12" s="1"/>
  <c r="S184" i="13" s="1"/>
  <c r="S184" i="14" s="1"/>
  <c r="S184" i="15" s="1"/>
  <c r="S184" i="16" s="1"/>
  <c r="T184" i="6"/>
  <c r="T184" i="7" s="1"/>
  <c r="T184" i="8" s="1"/>
  <c r="T184" i="9" s="1"/>
  <c r="T184" i="10" s="1"/>
  <c r="T184" i="11" s="1"/>
  <c r="T184" i="12" s="1"/>
  <c r="T184" i="13" s="1"/>
  <c r="T184" i="14" s="1"/>
  <c r="T184" i="15"/>
  <c r="T184" i="16" s="1"/>
  <c r="S185" i="6"/>
  <c r="S185" i="7"/>
  <c r="S185" i="8" s="1"/>
  <c r="S185" i="9" s="1"/>
  <c r="S185" i="10" s="1"/>
  <c r="S185" i="11" s="1"/>
  <c r="S185" i="12" s="1"/>
  <c r="S185" i="13" s="1"/>
  <c r="S185" i="14" s="1"/>
  <c r="S185" i="15" s="1"/>
  <c r="S185" i="16" s="1"/>
  <c r="T185" i="6"/>
  <c r="T185" i="7" s="1"/>
  <c r="T185" i="8" s="1"/>
  <c r="T185" i="9" s="1"/>
  <c r="T185" i="10" s="1"/>
  <c r="T185" i="11" s="1"/>
  <c r="T185" i="12" s="1"/>
  <c r="T185" i="13" s="1"/>
  <c r="T185" i="14" s="1"/>
  <c r="T185" i="15" s="1"/>
  <c r="T185" i="16" s="1"/>
  <c r="S186" i="6"/>
  <c r="S186" i="7" s="1"/>
  <c r="S186" i="8" s="1"/>
  <c r="S186" i="9" s="1"/>
  <c r="S186" i="10" s="1"/>
  <c r="S186" i="11" s="1"/>
  <c r="S186" i="12" s="1"/>
  <c r="S186" i="13" s="1"/>
  <c r="S186" i="14" s="1"/>
  <c r="S186" i="15" s="1"/>
  <c r="S186" i="16" s="1"/>
  <c r="T186" i="6"/>
  <c r="T186" i="7" s="1"/>
  <c r="T186" i="8" s="1"/>
  <c r="T186" i="9" s="1"/>
  <c r="T186" i="10" s="1"/>
  <c r="T186" i="11" s="1"/>
  <c r="T186" i="12" s="1"/>
  <c r="T186" i="13" s="1"/>
  <c r="T186" i="14" s="1"/>
  <c r="T186" i="15" s="1"/>
  <c r="T186" i="16" s="1"/>
  <c r="U186" i="6"/>
  <c r="S187" i="6"/>
  <c r="S187" i="7" s="1"/>
  <c r="S187" i="8" s="1"/>
  <c r="S187" i="9" s="1"/>
  <c r="S187" i="10"/>
  <c r="S187" i="11" s="1"/>
  <c r="S187" i="12" s="1"/>
  <c r="S187" i="13" s="1"/>
  <c r="S187" i="14" s="1"/>
  <c r="S187" i="15" s="1"/>
  <c r="S187" i="16" s="1"/>
  <c r="T187" i="6"/>
  <c r="T187" i="7" s="1"/>
  <c r="T187" i="8" s="1"/>
  <c r="T187" i="9"/>
  <c r="T187" i="10" s="1"/>
  <c r="T187" i="11" s="1"/>
  <c r="T187" i="12" s="1"/>
  <c r="T187" i="13" s="1"/>
  <c r="T187" i="14" s="1"/>
  <c r="T187" i="15" s="1"/>
  <c r="T187" i="16" s="1"/>
  <c r="Z187" i="6"/>
  <c r="Z185" i="6"/>
  <c r="AC187" i="6"/>
  <c r="AC185" i="6"/>
  <c r="AF187" i="6"/>
  <c r="AF185" i="6"/>
  <c r="AL187" i="6"/>
  <c r="AL185" i="6"/>
  <c r="AM187" i="6"/>
  <c r="AM185" i="6"/>
  <c r="S188" i="6"/>
  <c r="S188" i="7" s="1"/>
  <c r="S188" i="8" s="1"/>
  <c r="S188" i="9" s="1"/>
  <c r="S188" i="10" s="1"/>
  <c r="S188" i="11" s="1"/>
  <c r="S188" i="12" s="1"/>
  <c r="S188" i="13" s="1"/>
  <c r="S188" i="14" s="1"/>
  <c r="S188" i="15" s="1"/>
  <c r="S188" i="16" s="1"/>
  <c r="T188" i="6"/>
  <c r="T188" i="7" s="1"/>
  <c r="T188" i="8" s="1"/>
  <c r="T188" i="9" s="1"/>
  <c r="T188" i="10" s="1"/>
  <c r="T188" i="11" s="1"/>
  <c r="T188" i="12" s="1"/>
  <c r="T188" i="13" s="1"/>
  <c r="T188" i="14" s="1"/>
  <c r="T188" i="15" s="1"/>
  <c r="T188" i="16" s="1"/>
  <c r="U188" i="6"/>
  <c r="S189" i="6"/>
  <c r="S189" i="7" s="1"/>
  <c r="S189" i="8" s="1"/>
  <c r="S189" i="9" s="1"/>
  <c r="S189" i="10" s="1"/>
  <c r="S189" i="11" s="1"/>
  <c r="S189" i="12" s="1"/>
  <c r="S189" i="13" s="1"/>
  <c r="S189" i="14" s="1"/>
  <c r="S189" i="15" s="1"/>
  <c r="S189" i="16" s="1"/>
  <c r="T189" i="6"/>
  <c r="T189" i="7" s="1"/>
  <c r="T189" i="8" s="1"/>
  <c r="T189" i="9" s="1"/>
  <c r="T189" i="10" s="1"/>
  <c r="T189" i="11" s="1"/>
  <c r="T189" i="12" s="1"/>
  <c r="T189" i="13" s="1"/>
  <c r="T189" i="14" s="1"/>
  <c r="T189" i="15" s="1"/>
  <c r="T189" i="16" s="1"/>
  <c r="U189" i="6"/>
  <c r="S190" i="6"/>
  <c r="S190" i="7" s="1"/>
  <c r="S190" i="8" s="1"/>
  <c r="S190" i="9" s="1"/>
  <c r="S190" i="10" s="1"/>
  <c r="S190" i="11" s="1"/>
  <c r="S190" i="12" s="1"/>
  <c r="S190" i="13" s="1"/>
  <c r="S190" i="14" s="1"/>
  <c r="S190" i="15" s="1"/>
  <c r="S190" i="16" s="1"/>
  <c r="T190" i="6"/>
  <c r="T190" i="7" s="1"/>
  <c r="T190" i="8" s="1"/>
  <c r="T190" i="9" s="1"/>
  <c r="T190" i="10" s="1"/>
  <c r="T190" i="11" s="1"/>
  <c r="T190" i="12" s="1"/>
  <c r="T190" i="13" s="1"/>
  <c r="T190" i="14" s="1"/>
  <c r="T190" i="15" s="1"/>
  <c r="T190" i="16" s="1"/>
  <c r="U190" i="6"/>
  <c r="S191" i="6"/>
  <c r="S191" i="7" s="1"/>
  <c r="S191" i="8" s="1"/>
  <c r="S191" i="9" s="1"/>
  <c r="S191" i="10" s="1"/>
  <c r="S191" i="11" s="1"/>
  <c r="S191" i="12" s="1"/>
  <c r="S191" i="13" s="1"/>
  <c r="S191" i="14" s="1"/>
  <c r="S191" i="15" s="1"/>
  <c r="S191" i="16" s="1"/>
  <c r="T191" i="6"/>
  <c r="T191" i="7" s="1"/>
  <c r="T191" i="8" s="1"/>
  <c r="T191" i="9" s="1"/>
  <c r="T191" i="10" s="1"/>
  <c r="T191" i="11" s="1"/>
  <c r="T191" i="12" s="1"/>
  <c r="T191" i="13" s="1"/>
  <c r="T191" i="14" s="1"/>
  <c r="T191" i="15" s="1"/>
  <c r="T191" i="16" s="1"/>
  <c r="U191" i="6"/>
  <c r="S192" i="6"/>
  <c r="S192" i="7" s="1"/>
  <c r="S192" i="8" s="1"/>
  <c r="S192" i="9" s="1"/>
  <c r="S192" i="10" s="1"/>
  <c r="S192" i="11" s="1"/>
  <c r="S192" i="12" s="1"/>
  <c r="S192" i="13" s="1"/>
  <c r="S192" i="14" s="1"/>
  <c r="S192" i="15" s="1"/>
  <c r="S192" i="16" s="1"/>
  <c r="T192" i="6"/>
  <c r="T192" i="7" s="1"/>
  <c r="T192" i="8" s="1"/>
  <c r="T192" i="9" s="1"/>
  <c r="T192" i="10" s="1"/>
  <c r="T192" i="11" s="1"/>
  <c r="T192" i="12" s="1"/>
  <c r="T192" i="13" s="1"/>
  <c r="T192" i="14" s="1"/>
  <c r="T192" i="15" s="1"/>
  <c r="T192" i="16" s="1"/>
  <c r="S193" i="6"/>
  <c r="S193" i="7" s="1"/>
  <c r="S193" i="8" s="1"/>
  <c r="S193" i="9" s="1"/>
  <c r="S193" i="10" s="1"/>
  <c r="S193" i="11" s="1"/>
  <c r="S193" i="12" s="1"/>
  <c r="S193" i="13" s="1"/>
  <c r="S193" i="14" s="1"/>
  <c r="S193" i="15" s="1"/>
  <c r="S193" i="16" s="1"/>
  <c r="T193" i="6"/>
  <c r="T193" i="7" s="1"/>
  <c r="T193" i="8" s="1"/>
  <c r="T193" i="9" s="1"/>
  <c r="T193" i="10" s="1"/>
  <c r="T193" i="11" s="1"/>
  <c r="T193" i="12" s="1"/>
  <c r="T193" i="13" s="1"/>
  <c r="T193" i="14" s="1"/>
  <c r="T193" i="15" s="1"/>
  <c r="T193" i="16" s="1"/>
  <c r="S194" i="6"/>
  <c r="S194" i="7" s="1"/>
  <c r="S194" i="8"/>
  <c r="S194" i="9" s="1"/>
  <c r="S194" i="10" s="1"/>
  <c r="S194" i="11" s="1"/>
  <c r="S194" i="12" s="1"/>
  <c r="S194" i="13" s="1"/>
  <c r="S194" i="14" s="1"/>
  <c r="S194" i="15" s="1"/>
  <c r="S194" i="16" s="1"/>
  <c r="T194" i="6"/>
  <c r="T194" i="7" s="1"/>
  <c r="T194" i="8" s="1"/>
  <c r="T194" i="9" s="1"/>
  <c r="T194" i="10" s="1"/>
  <c r="T194" i="11" s="1"/>
  <c r="T194" i="12" s="1"/>
  <c r="T194" i="13" s="1"/>
  <c r="T194" i="14" s="1"/>
  <c r="T194" i="15" s="1"/>
  <c r="T194" i="16" s="1"/>
  <c r="S195" i="6"/>
  <c r="S195" i="7" s="1"/>
  <c r="S195" i="8" s="1"/>
  <c r="S195" i="9" s="1"/>
  <c r="S195" i="10" s="1"/>
  <c r="S195" i="11" s="1"/>
  <c r="S195" i="12" s="1"/>
  <c r="S195" i="13" s="1"/>
  <c r="S195" i="14" s="1"/>
  <c r="S195" i="15" s="1"/>
  <c r="S195" i="16" s="1"/>
  <c r="T195" i="6"/>
  <c r="T195" i="7" s="1"/>
  <c r="T195" i="8" s="1"/>
  <c r="T195" i="9" s="1"/>
  <c r="T195" i="10" s="1"/>
  <c r="T195" i="11" s="1"/>
  <c r="T195" i="12" s="1"/>
  <c r="T195" i="13" s="1"/>
  <c r="T195" i="14" s="1"/>
  <c r="T195" i="15" s="1"/>
  <c r="T195" i="16" s="1"/>
  <c r="Z195" i="6"/>
  <c r="AC195" i="6"/>
  <c r="AF195" i="6"/>
  <c r="AL195" i="6"/>
  <c r="AM195" i="6"/>
  <c r="S196" i="6"/>
  <c r="S196" i="7"/>
  <c r="S196" i="8" s="1"/>
  <c r="S196" i="9" s="1"/>
  <c r="S196" i="10" s="1"/>
  <c r="S196" i="11" s="1"/>
  <c r="S196" i="12" s="1"/>
  <c r="S196" i="13" s="1"/>
  <c r="S196" i="14" s="1"/>
  <c r="S196" i="15" s="1"/>
  <c r="S196" i="16" s="1"/>
  <c r="T196" i="6"/>
  <c r="T196" i="7" s="1"/>
  <c r="T196" i="8" s="1"/>
  <c r="T196" i="9" s="1"/>
  <c r="T196" i="10" s="1"/>
  <c r="T196" i="11" s="1"/>
  <c r="T196" i="12" s="1"/>
  <c r="T196" i="13" s="1"/>
  <c r="T196" i="14" s="1"/>
  <c r="T196" i="15" s="1"/>
  <c r="T196" i="16" s="1"/>
  <c r="U196" i="6"/>
  <c r="S197" i="6"/>
  <c r="S197" i="7" s="1"/>
  <c r="S197" i="8" s="1"/>
  <c r="S197" i="9" s="1"/>
  <c r="S197" i="10" s="1"/>
  <c r="S197" i="11" s="1"/>
  <c r="S197" i="12" s="1"/>
  <c r="S197" i="13" s="1"/>
  <c r="S197" i="14" s="1"/>
  <c r="S197" i="15" s="1"/>
  <c r="S197" i="16" s="1"/>
  <c r="T197" i="6"/>
  <c r="T197" i="7" s="1"/>
  <c r="T197" i="8" s="1"/>
  <c r="T197" i="9" s="1"/>
  <c r="T197" i="10" s="1"/>
  <c r="T197" i="11" s="1"/>
  <c r="T197" i="12" s="1"/>
  <c r="T197" i="13" s="1"/>
  <c r="T197" i="14" s="1"/>
  <c r="T197" i="15" s="1"/>
  <c r="T197" i="16" s="1"/>
  <c r="U197" i="6"/>
  <c r="S198" i="6"/>
  <c r="S198" i="7"/>
  <c r="S198" i="8" s="1"/>
  <c r="S198" i="9" s="1"/>
  <c r="S198" i="10" s="1"/>
  <c r="S198" i="11" s="1"/>
  <c r="S198" i="12" s="1"/>
  <c r="S198" i="13" s="1"/>
  <c r="S198" i="14" s="1"/>
  <c r="S198" i="15" s="1"/>
  <c r="S198" i="16" s="1"/>
  <c r="T198" i="6"/>
  <c r="T198" i="7"/>
  <c r="T198" i="8" s="1"/>
  <c r="T198" i="9" s="1"/>
  <c r="T198" i="10" s="1"/>
  <c r="T198" i="11" s="1"/>
  <c r="T198" i="12" s="1"/>
  <c r="T198" i="13" s="1"/>
  <c r="T198" i="14" s="1"/>
  <c r="T198" i="15" s="1"/>
  <c r="T198" i="16" s="1"/>
  <c r="U198" i="6"/>
  <c r="S199" i="6"/>
  <c r="S199" i="7" s="1"/>
  <c r="S199" i="8" s="1"/>
  <c r="S199" i="9" s="1"/>
  <c r="S199" i="10"/>
  <c r="S199" i="11" s="1"/>
  <c r="S199" i="12" s="1"/>
  <c r="S199" i="13" s="1"/>
  <c r="S199" i="14" s="1"/>
  <c r="S199" i="15" s="1"/>
  <c r="S199" i="16" s="1"/>
  <c r="T199" i="6"/>
  <c r="T199" i="7" s="1"/>
  <c r="T199" i="8" s="1"/>
  <c r="T199" i="9" s="1"/>
  <c r="T199" i="10" s="1"/>
  <c r="T199" i="11" s="1"/>
  <c r="T199" i="12" s="1"/>
  <c r="T199" i="13" s="1"/>
  <c r="T199" i="14" s="1"/>
  <c r="T199" i="15" s="1"/>
  <c r="T199" i="16" s="1"/>
  <c r="U199" i="6"/>
  <c r="S200" i="6"/>
  <c r="S200" i="7" s="1"/>
  <c r="S200" i="8" s="1"/>
  <c r="S200" i="9" s="1"/>
  <c r="S200" i="10" s="1"/>
  <c r="S200" i="11" s="1"/>
  <c r="S200" i="12" s="1"/>
  <c r="S200" i="13" s="1"/>
  <c r="S200" i="14" s="1"/>
  <c r="S200" i="15" s="1"/>
  <c r="S200" i="16" s="1"/>
  <c r="T200" i="6"/>
  <c r="T200" i="7" s="1"/>
  <c r="T200" i="8" s="1"/>
  <c r="T200" i="9" s="1"/>
  <c r="T200" i="10" s="1"/>
  <c r="T200" i="11" s="1"/>
  <c r="T200" i="12" s="1"/>
  <c r="T200" i="13" s="1"/>
  <c r="T200" i="14" s="1"/>
  <c r="T200" i="15" s="1"/>
  <c r="T200" i="16" s="1"/>
  <c r="U200" i="6"/>
  <c r="S201" i="6"/>
  <c r="S201" i="7" s="1"/>
  <c r="S201" i="8" s="1"/>
  <c r="S201" i="9" s="1"/>
  <c r="S201" i="10" s="1"/>
  <c r="S201" i="11" s="1"/>
  <c r="S201" i="12" s="1"/>
  <c r="S201" i="13" s="1"/>
  <c r="S201" i="14" s="1"/>
  <c r="S201" i="15" s="1"/>
  <c r="S201" i="16" s="1"/>
  <c r="T201" i="6"/>
  <c r="T201" i="7" s="1"/>
  <c r="T201" i="8" s="1"/>
  <c r="T201" i="9" s="1"/>
  <c r="T201" i="10" s="1"/>
  <c r="T201" i="11" s="1"/>
  <c r="T201" i="12" s="1"/>
  <c r="T201" i="13" s="1"/>
  <c r="T201" i="14" s="1"/>
  <c r="T201" i="15" s="1"/>
  <c r="T201" i="16" s="1"/>
  <c r="U201" i="6"/>
  <c r="S202" i="6"/>
  <c r="S202" i="7" s="1"/>
  <c r="S202" i="8" s="1"/>
  <c r="S202" i="9" s="1"/>
  <c r="S202" i="10" s="1"/>
  <c r="S202" i="11" s="1"/>
  <c r="S202" i="12" s="1"/>
  <c r="S202" i="13" s="1"/>
  <c r="S202" i="14"/>
  <c r="S202" i="15" s="1"/>
  <c r="S202" i="16" s="1"/>
  <c r="T202" i="6"/>
  <c r="U202" i="6"/>
  <c r="S203" i="6"/>
  <c r="S203" i="7" s="1"/>
  <c r="S203" i="8" s="1"/>
  <c r="S203" i="9" s="1"/>
  <c r="S203" i="10"/>
  <c r="S203" i="11" s="1"/>
  <c r="S203" i="12" s="1"/>
  <c r="S203" i="13" s="1"/>
  <c r="S203" i="14" s="1"/>
  <c r="S203" i="15" s="1"/>
  <c r="S203" i="16" s="1"/>
  <c r="T203" i="6"/>
  <c r="T203" i="7" s="1"/>
  <c r="T203" i="8" s="1"/>
  <c r="T203" i="9" s="1"/>
  <c r="T203" i="10" s="1"/>
  <c r="T203" i="11"/>
  <c r="T203" i="12" s="1"/>
  <c r="T203" i="13" s="1"/>
  <c r="T203" i="14" s="1"/>
  <c r="T203" i="15" s="1"/>
  <c r="T203" i="16" s="1"/>
  <c r="Z203" i="6"/>
  <c r="AC203" i="6"/>
  <c r="AF203" i="6"/>
  <c r="AL203" i="6"/>
  <c r="AL194" i="6" s="1"/>
  <c r="AL193" i="6" s="1"/>
  <c r="AM203" i="6"/>
  <c r="S204" i="6"/>
  <c r="S204" i="7" s="1"/>
  <c r="S204" i="8" s="1"/>
  <c r="S204" i="9" s="1"/>
  <c r="S204" i="10" s="1"/>
  <c r="S204" i="11" s="1"/>
  <c r="S204" i="12" s="1"/>
  <c r="S204" i="13" s="1"/>
  <c r="S204" i="14" s="1"/>
  <c r="S204" i="15" s="1"/>
  <c r="S204" i="16" s="1"/>
  <c r="T204" i="6"/>
  <c r="T204" i="7" s="1"/>
  <c r="T204" i="8" s="1"/>
  <c r="T204" i="9" s="1"/>
  <c r="T204" i="10" s="1"/>
  <c r="T204" i="11" s="1"/>
  <c r="T204" i="12" s="1"/>
  <c r="T204" i="13" s="1"/>
  <c r="T204" i="14" s="1"/>
  <c r="T204" i="15" s="1"/>
  <c r="T204" i="16" s="1"/>
  <c r="U204" i="6"/>
  <c r="U203" i="6" s="1"/>
  <c r="S205" i="6"/>
  <c r="S205" i="7" s="1"/>
  <c r="S205" i="8" s="1"/>
  <c r="S205" i="9" s="1"/>
  <c r="S205" i="10" s="1"/>
  <c r="S205" i="11" s="1"/>
  <c r="S205" i="12" s="1"/>
  <c r="S205" i="13" s="1"/>
  <c r="S205" i="14" s="1"/>
  <c r="S205" i="15" s="1"/>
  <c r="S205" i="16" s="1"/>
  <c r="T205" i="6"/>
  <c r="T205" i="7" s="1"/>
  <c r="T205" i="8" s="1"/>
  <c r="T205" i="9" s="1"/>
  <c r="T205" i="10" s="1"/>
  <c r="T205" i="11" s="1"/>
  <c r="T205" i="12" s="1"/>
  <c r="T205" i="13" s="1"/>
  <c r="T205" i="14" s="1"/>
  <c r="T205" i="15" s="1"/>
  <c r="T205" i="16" s="1"/>
  <c r="U205" i="6"/>
  <c r="S206" i="6"/>
  <c r="S206" i="7" s="1"/>
  <c r="S206" i="8"/>
  <c r="S206" i="9" s="1"/>
  <c r="S206" i="10" s="1"/>
  <c r="S206" i="11" s="1"/>
  <c r="S206" i="12" s="1"/>
  <c r="S206" i="13" s="1"/>
  <c r="S206" i="14" s="1"/>
  <c r="S206" i="15" s="1"/>
  <c r="S206" i="16" s="1"/>
  <c r="T206" i="6"/>
  <c r="T206" i="7"/>
  <c r="T206" i="8" s="1"/>
  <c r="T206" i="9" s="1"/>
  <c r="T206" i="10" s="1"/>
  <c r="T206" i="11" s="1"/>
  <c r="T206" i="12" s="1"/>
  <c r="T206" i="13" s="1"/>
  <c r="T206" i="14" s="1"/>
  <c r="T206" i="15" s="1"/>
  <c r="T206" i="16" s="1"/>
  <c r="S207" i="6"/>
  <c r="S207" i="7" s="1"/>
  <c r="S207" i="8" s="1"/>
  <c r="S207" i="9" s="1"/>
  <c r="S207" i="10"/>
  <c r="S207" i="11" s="1"/>
  <c r="S207" i="12" s="1"/>
  <c r="S207" i="13" s="1"/>
  <c r="S207" i="14" s="1"/>
  <c r="S207" i="15" s="1"/>
  <c r="S207" i="16" s="1"/>
  <c r="T207" i="6"/>
  <c r="T207" i="7" s="1"/>
  <c r="T207" i="8" s="1"/>
  <c r="T207" i="9" s="1"/>
  <c r="T207" i="10" s="1"/>
  <c r="T207" i="11" s="1"/>
  <c r="T207" i="12" s="1"/>
  <c r="T207" i="13" s="1"/>
  <c r="T207" i="14" s="1"/>
  <c r="T207" i="15" s="1"/>
  <c r="T207" i="16" s="1"/>
  <c r="S209" i="6"/>
  <c r="S209" i="7" s="1"/>
  <c r="S209" i="8" s="1"/>
  <c r="S209" i="9" s="1"/>
  <c r="S209" i="10" s="1"/>
  <c r="S209" i="11" s="1"/>
  <c r="S209" i="12" s="1"/>
  <c r="S209" i="13" s="1"/>
  <c r="S209" i="14" s="1"/>
  <c r="S209" i="15" s="1"/>
  <c r="S209" i="16" s="1"/>
  <c r="T209" i="6"/>
  <c r="T209" i="7"/>
  <c r="T209" i="8" s="1"/>
  <c r="S210" i="6"/>
  <c r="S210" i="7" s="1"/>
  <c r="S210" i="8" s="1"/>
  <c r="S210" i="9" s="1"/>
  <c r="S210" i="10" s="1"/>
  <c r="S210" i="11" s="1"/>
  <c r="S210" i="12" s="1"/>
  <c r="S210" i="13" s="1"/>
  <c r="S210" i="14" s="1"/>
  <c r="S210" i="15" s="1"/>
  <c r="S210" i="16" s="1"/>
  <c r="T210" i="6"/>
  <c r="T210" i="7" s="1"/>
  <c r="T210" i="8" s="1"/>
  <c r="T210" i="9" s="1"/>
  <c r="T210" i="10" s="1"/>
  <c r="T210" i="11" s="1"/>
  <c r="T210" i="12" s="1"/>
  <c r="T210" i="13" s="1"/>
  <c r="T210" i="14" s="1"/>
  <c r="T210" i="15" s="1"/>
  <c r="T210" i="16" s="1"/>
  <c r="S211" i="6"/>
  <c r="S211" i="7" s="1"/>
  <c r="S211" i="8" s="1"/>
  <c r="S211" i="9" s="1"/>
  <c r="S211" i="10" s="1"/>
  <c r="S211" i="11" s="1"/>
  <c r="S211" i="12" s="1"/>
  <c r="S211" i="13" s="1"/>
  <c r="S211" i="14" s="1"/>
  <c r="S211" i="15" s="1"/>
  <c r="S211" i="16" s="1"/>
  <c r="T211" i="6"/>
  <c r="T211" i="7" s="1"/>
  <c r="T211" i="8" s="1"/>
  <c r="T211" i="9" s="1"/>
  <c r="T211" i="10" s="1"/>
  <c r="T211" i="11" s="1"/>
  <c r="T211" i="12" s="1"/>
  <c r="T211" i="13" s="1"/>
  <c r="T211" i="14" s="1"/>
  <c r="T211" i="15" s="1"/>
  <c r="T211" i="16" s="1"/>
  <c r="Z211" i="6"/>
  <c r="Z210" i="6" s="1"/>
  <c r="Z209" i="6" s="1"/>
  <c r="Z207" i="6" s="1"/>
  <c r="AC211" i="6"/>
  <c r="AC210" i="6" s="1"/>
  <c r="AC209" i="6" s="1"/>
  <c r="AC207" i="6" s="1"/>
  <c r="AF211" i="6"/>
  <c r="AF210" i="6"/>
  <c r="AF209" i="6" s="1"/>
  <c r="AL211" i="6"/>
  <c r="AL210" i="6" s="1"/>
  <c r="AL209" i="6" s="1"/>
  <c r="AL207" i="6" s="1"/>
  <c r="AM211" i="6"/>
  <c r="AM210" i="6" s="1"/>
  <c r="AM209" i="6" s="1"/>
  <c r="AM207" i="6" s="1"/>
  <c r="S212" i="6"/>
  <c r="S212" i="7" s="1"/>
  <c r="S212" i="8" s="1"/>
  <c r="S212" i="9" s="1"/>
  <c r="S212" i="10" s="1"/>
  <c r="S212" i="11" s="1"/>
  <c r="S212" i="12" s="1"/>
  <c r="S212" i="13" s="1"/>
  <c r="S212" i="14" s="1"/>
  <c r="S212" i="15" s="1"/>
  <c r="S212" i="16" s="1"/>
  <c r="T212" i="6"/>
  <c r="T212" i="7" s="1"/>
  <c r="T212" i="8" s="1"/>
  <c r="T212" i="9" s="1"/>
  <c r="T212" i="10" s="1"/>
  <c r="T212" i="11" s="1"/>
  <c r="T212" i="12" s="1"/>
  <c r="T212" i="13" s="1"/>
  <c r="T212" i="14" s="1"/>
  <c r="T212" i="15" s="1"/>
  <c r="T212" i="16" s="1"/>
  <c r="U212" i="6"/>
  <c r="S213" i="6"/>
  <c r="S213" i="7" s="1"/>
  <c r="S213" i="8" s="1"/>
  <c r="S213" i="9" s="1"/>
  <c r="S213" i="10" s="1"/>
  <c r="S213" i="11" s="1"/>
  <c r="S213" i="12" s="1"/>
  <c r="S213" i="13" s="1"/>
  <c r="S213" i="14" s="1"/>
  <c r="S213" i="15" s="1"/>
  <c r="S213" i="16" s="1"/>
  <c r="T213" i="6"/>
  <c r="T213" i="7" s="1"/>
  <c r="T213" i="8" s="1"/>
  <c r="U213" i="6"/>
  <c r="S214" i="6"/>
  <c r="S214" i="7" s="1"/>
  <c r="S214" i="8" s="1"/>
  <c r="S214" i="9" s="1"/>
  <c r="S214" i="10" s="1"/>
  <c r="S214" i="11" s="1"/>
  <c r="S214" i="12" s="1"/>
  <c r="S214" i="13" s="1"/>
  <c r="S214" i="14" s="1"/>
  <c r="S214" i="15" s="1"/>
  <c r="S214" i="16" s="1"/>
  <c r="T214" i="6"/>
  <c r="T214" i="7" s="1"/>
  <c r="T214" i="8" s="1"/>
  <c r="T214" i="9" s="1"/>
  <c r="T214" i="10" s="1"/>
  <c r="T214" i="11" s="1"/>
  <c r="T214" i="12" s="1"/>
  <c r="T214" i="13" s="1"/>
  <c r="T214" i="14" s="1"/>
  <c r="T214" i="15" s="1"/>
  <c r="T214" i="16" s="1"/>
  <c r="U214" i="6"/>
  <c r="S215" i="6"/>
  <c r="S215" i="7"/>
  <c r="S215" i="8" s="1"/>
  <c r="S215" i="9" s="1"/>
  <c r="S215" i="10" s="1"/>
  <c r="S215" i="11" s="1"/>
  <c r="S215" i="12" s="1"/>
  <c r="S215" i="13" s="1"/>
  <c r="S215" i="14" s="1"/>
  <c r="S215" i="15" s="1"/>
  <c r="S215" i="16" s="1"/>
  <c r="T215" i="6"/>
  <c r="T215" i="7"/>
  <c r="T215" i="8" s="1"/>
  <c r="T215" i="9" s="1"/>
  <c r="T215" i="10" s="1"/>
  <c r="T215" i="11" s="1"/>
  <c r="T215" i="12" s="1"/>
  <c r="T215" i="13" s="1"/>
  <c r="T215" i="14" s="1"/>
  <c r="T215" i="15" s="1"/>
  <c r="T215" i="16" s="1"/>
  <c r="U215" i="6"/>
  <c r="S216" i="6"/>
  <c r="S216" i="7" s="1"/>
  <c r="S216" i="8" s="1"/>
  <c r="S216" i="9" s="1"/>
  <c r="S216" i="10" s="1"/>
  <c r="S216" i="11" s="1"/>
  <c r="S216" i="12" s="1"/>
  <c r="S216" i="13" s="1"/>
  <c r="S216" i="14" s="1"/>
  <c r="S216" i="15" s="1"/>
  <c r="S216" i="16" s="1"/>
  <c r="T216" i="6"/>
  <c r="T216" i="7" s="1"/>
  <c r="T216" i="8"/>
  <c r="T216" i="9" s="1"/>
  <c r="T216" i="10" s="1"/>
  <c r="T216" i="11" s="1"/>
  <c r="T216" i="12" s="1"/>
  <c r="T216" i="13" s="1"/>
  <c r="T216" i="14" s="1"/>
  <c r="T216" i="15" s="1"/>
  <c r="T216" i="16" s="1"/>
  <c r="U216" i="6"/>
  <c r="S217" i="6"/>
  <c r="S217" i="7" s="1"/>
  <c r="S217" i="8" s="1"/>
  <c r="S217" i="9" s="1"/>
  <c r="S217" i="10" s="1"/>
  <c r="S217" i="11" s="1"/>
  <c r="S217" i="12" s="1"/>
  <c r="S217" i="13" s="1"/>
  <c r="S217" i="14" s="1"/>
  <c r="S217" i="15" s="1"/>
  <c r="S217" i="16" s="1"/>
  <c r="T217" i="6"/>
  <c r="T217" i="7" s="1"/>
  <c r="T217" i="8" s="1"/>
  <c r="T217" i="9" s="1"/>
  <c r="T217" i="10" s="1"/>
  <c r="T217" i="11" s="1"/>
  <c r="T217" i="12" s="1"/>
  <c r="T217" i="13" s="1"/>
  <c r="T217" i="14" s="1"/>
  <c r="T217" i="15" s="1"/>
  <c r="T217" i="16" s="1"/>
  <c r="U217" i="6"/>
  <c r="S218" i="6"/>
  <c r="S218" i="7" s="1"/>
  <c r="S218" i="8" s="1"/>
  <c r="S218" i="9" s="1"/>
  <c r="S218" i="10" s="1"/>
  <c r="S218" i="11" s="1"/>
  <c r="S218" i="12" s="1"/>
  <c r="S218" i="13" s="1"/>
  <c r="S218" i="14" s="1"/>
  <c r="S218" i="15" s="1"/>
  <c r="S218" i="16" s="1"/>
  <c r="T218" i="6"/>
  <c r="T218" i="7" s="1"/>
  <c r="T218" i="8" s="1"/>
  <c r="T218" i="9" s="1"/>
  <c r="T218" i="10" s="1"/>
  <c r="T218" i="11" s="1"/>
  <c r="T218" i="12" s="1"/>
  <c r="T218" i="13" s="1"/>
  <c r="T218" i="14" s="1"/>
  <c r="T218" i="15" s="1"/>
  <c r="T218" i="16" s="1"/>
  <c r="U218" i="6"/>
  <c r="S219" i="6"/>
  <c r="S219" i="7" s="1"/>
  <c r="S219" i="8" s="1"/>
  <c r="S219" i="9" s="1"/>
  <c r="S219" i="10" s="1"/>
  <c r="S219" i="11" s="1"/>
  <c r="S219" i="12" s="1"/>
  <c r="S219" i="13" s="1"/>
  <c r="S219" i="14" s="1"/>
  <c r="S219" i="15" s="1"/>
  <c r="S219" i="16" s="1"/>
  <c r="T219" i="6"/>
  <c r="T219" i="7" s="1"/>
  <c r="T219" i="8" s="1"/>
  <c r="T219" i="9" s="1"/>
  <c r="T219" i="10" s="1"/>
  <c r="T219" i="11" s="1"/>
  <c r="T219" i="12" s="1"/>
  <c r="T219" i="13" s="1"/>
  <c r="T219" i="14" s="1"/>
  <c r="T219" i="15" s="1"/>
  <c r="T219" i="16" s="1"/>
  <c r="S220" i="6"/>
  <c r="S220" i="7" s="1"/>
  <c r="S220" i="8" s="1"/>
  <c r="S220" i="9" s="1"/>
  <c r="S220" i="10" s="1"/>
  <c r="S220" i="11" s="1"/>
  <c r="S220" i="12" s="1"/>
  <c r="S220" i="13" s="1"/>
  <c r="S220" i="14" s="1"/>
  <c r="S220" i="15" s="1"/>
  <c r="S220" i="16" s="1"/>
  <c r="T220" i="6"/>
  <c r="T220" i="7" s="1"/>
  <c r="T220" i="8" s="1"/>
  <c r="T220" i="9" s="1"/>
  <c r="T220" i="10" s="1"/>
  <c r="T220" i="11" s="1"/>
  <c r="T220" i="12" s="1"/>
  <c r="T220" i="13" s="1"/>
  <c r="T220" i="14" s="1"/>
  <c r="T220" i="15" s="1"/>
  <c r="T220" i="16" s="1"/>
  <c r="S221" i="6"/>
  <c r="S221" i="7" s="1"/>
  <c r="S221" i="8" s="1"/>
  <c r="S221" i="9" s="1"/>
  <c r="S221" i="10" s="1"/>
  <c r="S221" i="11" s="1"/>
  <c r="S221" i="12" s="1"/>
  <c r="S221" i="13" s="1"/>
  <c r="S221" i="14" s="1"/>
  <c r="S221" i="15" s="1"/>
  <c r="S221" i="16" s="1"/>
  <c r="T221" i="6"/>
  <c r="T221" i="7" s="1"/>
  <c r="T221" i="8" s="1"/>
  <c r="T221" i="9" s="1"/>
  <c r="T221" i="10" s="1"/>
  <c r="T221" i="11" s="1"/>
  <c r="T221" i="12" s="1"/>
  <c r="T221" i="13" s="1"/>
  <c r="T221" i="14" s="1"/>
  <c r="T221" i="15" s="1"/>
  <c r="T221" i="16" s="1"/>
  <c r="S222" i="6"/>
  <c r="S222" i="7" s="1"/>
  <c r="S222" i="8" s="1"/>
  <c r="S222" i="9" s="1"/>
  <c r="S222" i="10" s="1"/>
  <c r="S222" i="11" s="1"/>
  <c r="S222" i="12" s="1"/>
  <c r="S222" i="13" s="1"/>
  <c r="S222" i="14" s="1"/>
  <c r="S222" i="15" s="1"/>
  <c r="S222" i="16" s="1"/>
  <c r="T222" i="6"/>
  <c r="T222" i="7" s="1"/>
  <c r="T222" i="8" s="1"/>
  <c r="T222" i="9" s="1"/>
  <c r="T222" i="10" s="1"/>
  <c r="T222" i="11" s="1"/>
  <c r="T222" i="12" s="1"/>
  <c r="T222" i="13" s="1"/>
  <c r="T222" i="14" s="1"/>
  <c r="T222" i="15" s="1"/>
  <c r="T222" i="16" s="1"/>
  <c r="Z222" i="6"/>
  <c r="AC222" i="6"/>
  <c r="AF222" i="6"/>
  <c r="AL222" i="6"/>
  <c r="AM222" i="6"/>
  <c r="S223" i="6"/>
  <c r="S223" i="7" s="1"/>
  <c r="S223" i="8" s="1"/>
  <c r="S223" i="9" s="1"/>
  <c r="S223" i="10" s="1"/>
  <c r="S223" i="11" s="1"/>
  <c r="S223" i="12"/>
  <c r="S223" i="13" s="1"/>
  <c r="S223" i="14" s="1"/>
  <c r="S223" i="15" s="1"/>
  <c r="S223" i="16" s="1"/>
  <c r="T223" i="6"/>
  <c r="T223" i="7" s="1"/>
  <c r="T223" i="8" s="1"/>
  <c r="T223" i="9" s="1"/>
  <c r="T223" i="10"/>
  <c r="T223" i="11" s="1"/>
  <c r="T223" i="12" s="1"/>
  <c r="T223" i="13" s="1"/>
  <c r="T223" i="14" s="1"/>
  <c r="T223" i="15" s="1"/>
  <c r="T223" i="16" s="1"/>
  <c r="U223" i="6"/>
  <c r="S224" i="6"/>
  <c r="S224" i="7" s="1"/>
  <c r="S224" i="8" s="1"/>
  <c r="S224" i="9" s="1"/>
  <c r="S224" i="10" s="1"/>
  <c r="S224" i="11" s="1"/>
  <c r="S224" i="12" s="1"/>
  <c r="S224" i="13" s="1"/>
  <c r="S224" i="14" s="1"/>
  <c r="S224" i="15" s="1"/>
  <c r="S224" i="16" s="1"/>
  <c r="T224" i="6"/>
  <c r="T224" i="7" s="1"/>
  <c r="T224" i="8" s="1"/>
  <c r="T224" i="9" s="1"/>
  <c r="T224" i="10" s="1"/>
  <c r="T224" i="11" s="1"/>
  <c r="T224" i="12" s="1"/>
  <c r="T224" i="13" s="1"/>
  <c r="T224" i="14" s="1"/>
  <c r="T224" i="15" s="1"/>
  <c r="T224" i="16" s="1"/>
  <c r="U224" i="6"/>
  <c r="S225" i="6"/>
  <c r="S225" i="7" s="1"/>
  <c r="S225" i="8" s="1"/>
  <c r="S225" i="9" s="1"/>
  <c r="S225" i="10" s="1"/>
  <c r="S225" i="11" s="1"/>
  <c r="S225" i="12" s="1"/>
  <c r="S225" i="13" s="1"/>
  <c r="S225" i="14" s="1"/>
  <c r="S225" i="15" s="1"/>
  <c r="S225" i="16" s="1"/>
  <c r="T225" i="6"/>
  <c r="T225" i="7" s="1"/>
  <c r="T225" i="8" s="1"/>
  <c r="T225" i="9" s="1"/>
  <c r="T225" i="10" s="1"/>
  <c r="T225" i="11" s="1"/>
  <c r="T225" i="12" s="1"/>
  <c r="T225" i="13" s="1"/>
  <c r="T225" i="14" s="1"/>
  <c r="T225" i="15" s="1"/>
  <c r="T225" i="16" s="1"/>
  <c r="U225" i="6"/>
  <c r="S226" i="6"/>
  <c r="S226" i="7" s="1"/>
  <c r="S226" i="8" s="1"/>
  <c r="S226" i="9" s="1"/>
  <c r="S226" i="10" s="1"/>
  <c r="S226" i="11" s="1"/>
  <c r="S226" i="12" s="1"/>
  <c r="S226" i="13" s="1"/>
  <c r="S226" i="14" s="1"/>
  <c r="S226" i="15" s="1"/>
  <c r="S226" i="16" s="1"/>
  <c r="T226" i="6"/>
  <c r="T226" i="7" s="1"/>
  <c r="T226" i="8" s="1"/>
  <c r="T226" i="9" s="1"/>
  <c r="T226" i="10" s="1"/>
  <c r="T226" i="11" s="1"/>
  <c r="T226" i="12" s="1"/>
  <c r="T226" i="13" s="1"/>
  <c r="T226" i="14" s="1"/>
  <c r="T226" i="15" s="1"/>
  <c r="T226" i="16" s="1"/>
  <c r="S227" i="6"/>
  <c r="S227" i="7" s="1"/>
  <c r="S227" i="8" s="1"/>
  <c r="S227" i="9" s="1"/>
  <c r="S227" i="10" s="1"/>
  <c r="S227" i="11" s="1"/>
  <c r="S227" i="12" s="1"/>
  <c r="S227" i="13" s="1"/>
  <c r="S227" i="14" s="1"/>
  <c r="S227" i="15" s="1"/>
  <c r="S227" i="16" s="1"/>
  <c r="T227" i="6"/>
  <c r="T227" i="7" s="1"/>
  <c r="T227" i="8" s="1"/>
  <c r="T227" i="9" s="1"/>
  <c r="T227" i="10" s="1"/>
  <c r="T227" i="11" s="1"/>
  <c r="T227" i="12" s="1"/>
  <c r="T227" i="13" s="1"/>
  <c r="T227" i="14" s="1"/>
  <c r="T227" i="15" s="1"/>
  <c r="T227" i="16" s="1"/>
  <c r="Z227" i="6"/>
  <c r="AC227" i="6"/>
  <c r="AF227" i="6"/>
  <c r="AL227" i="6"/>
  <c r="AL220" i="6" s="1"/>
  <c r="AM227" i="6"/>
  <c r="S228" i="6"/>
  <c r="S228" i="7"/>
  <c r="S228" i="8" s="1"/>
  <c r="S228" i="9" s="1"/>
  <c r="S228" i="10" s="1"/>
  <c r="S228" i="11" s="1"/>
  <c r="S228" i="12" s="1"/>
  <c r="S228" i="13" s="1"/>
  <c r="S228" i="14" s="1"/>
  <c r="S228" i="15" s="1"/>
  <c r="S228" i="16" s="1"/>
  <c r="T228" i="6"/>
  <c r="T228" i="7" s="1"/>
  <c r="T228" i="8" s="1"/>
  <c r="T228" i="9" s="1"/>
  <c r="T228" i="10" s="1"/>
  <c r="T228" i="11" s="1"/>
  <c r="T228" i="12" s="1"/>
  <c r="T228" i="13" s="1"/>
  <c r="T228" i="14" s="1"/>
  <c r="T228" i="15" s="1"/>
  <c r="T228" i="16" s="1"/>
  <c r="U228" i="6"/>
  <c r="S229" i="6"/>
  <c r="S229" i="7" s="1"/>
  <c r="S229" i="8" s="1"/>
  <c r="S229" i="9" s="1"/>
  <c r="S229" i="10" s="1"/>
  <c r="S229" i="11" s="1"/>
  <c r="S229" i="12" s="1"/>
  <c r="S229" i="13" s="1"/>
  <c r="S229" i="14" s="1"/>
  <c r="S229" i="15" s="1"/>
  <c r="S229" i="16" s="1"/>
  <c r="T229" i="6"/>
  <c r="T229" i="7" s="1"/>
  <c r="T229" i="8" s="1"/>
  <c r="T229" i="9" s="1"/>
  <c r="T229" i="10" s="1"/>
  <c r="T229" i="11" s="1"/>
  <c r="T229" i="12" s="1"/>
  <c r="T229" i="13" s="1"/>
  <c r="T229" i="14" s="1"/>
  <c r="T229" i="15" s="1"/>
  <c r="T229" i="16" s="1"/>
  <c r="U229" i="6"/>
  <c r="S230" i="6"/>
  <c r="S230" i="7" s="1"/>
  <c r="S230" i="8" s="1"/>
  <c r="S230" i="9" s="1"/>
  <c r="S230" i="10" s="1"/>
  <c r="S230" i="11" s="1"/>
  <c r="S230" i="12" s="1"/>
  <c r="S230" i="13" s="1"/>
  <c r="S230" i="14" s="1"/>
  <c r="S230" i="15" s="1"/>
  <c r="S230" i="16" s="1"/>
  <c r="T230" i="6"/>
  <c r="T230" i="7" s="1"/>
  <c r="T230" i="8" s="1"/>
  <c r="T230" i="9" s="1"/>
  <c r="T230" i="10" s="1"/>
  <c r="T230" i="11" s="1"/>
  <c r="T230" i="12"/>
  <c r="T230" i="13" s="1"/>
  <c r="T230" i="14" s="1"/>
  <c r="T230" i="15" s="1"/>
  <c r="T230" i="16" s="1"/>
  <c r="U230" i="6"/>
  <c r="S231" i="6"/>
  <c r="S231" i="7" s="1"/>
  <c r="S231" i="8" s="1"/>
  <c r="S231" i="9" s="1"/>
  <c r="S231" i="10" s="1"/>
  <c r="S231" i="11" s="1"/>
  <c r="S231" i="12" s="1"/>
  <c r="S231" i="13" s="1"/>
  <c r="S231" i="14" s="1"/>
  <c r="S231" i="15" s="1"/>
  <c r="S231" i="16" s="1"/>
  <c r="T231" i="6"/>
  <c r="T231" i="7" s="1"/>
  <c r="T231" i="8" s="1"/>
  <c r="T231" i="9" s="1"/>
  <c r="T231" i="10" s="1"/>
  <c r="T231" i="11" s="1"/>
  <c r="T231" i="12" s="1"/>
  <c r="T231" i="13" s="1"/>
  <c r="T231" i="14" s="1"/>
  <c r="T231" i="15" s="1"/>
  <c r="T231" i="16" s="1"/>
  <c r="S232" i="6"/>
  <c r="S232" i="7" s="1"/>
  <c r="S232" i="8" s="1"/>
  <c r="S232" i="9" s="1"/>
  <c r="S232" i="10" s="1"/>
  <c r="S232" i="11" s="1"/>
  <c r="S232" i="12" s="1"/>
  <c r="S232" i="13" s="1"/>
  <c r="S232" i="14" s="1"/>
  <c r="S232" i="15" s="1"/>
  <c r="S232" i="16" s="1"/>
  <c r="T232" i="6"/>
  <c r="T232" i="7" s="1"/>
  <c r="T232" i="8" s="1"/>
  <c r="T232" i="9" s="1"/>
  <c r="T232" i="10" s="1"/>
  <c r="T232" i="11" s="1"/>
  <c r="T232" i="12" s="1"/>
  <c r="T232" i="13" s="1"/>
  <c r="T232" i="14" s="1"/>
  <c r="T232" i="15" s="1"/>
  <c r="T232" i="16" s="1"/>
  <c r="S233" i="6"/>
  <c r="S233" i="7" s="1"/>
  <c r="S233" i="8" s="1"/>
  <c r="S233" i="9" s="1"/>
  <c r="S233" i="10" s="1"/>
  <c r="S233" i="11" s="1"/>
  <c r="S233" i="12" s="1"/>
  <c r="S233" i="13" s="1"/>
  <c r="S233" i="14" s="1"/>
  <c r="S233" i="15" s="1"/>
  <c r="S233" i="16" s="1"/>
  <c r="T233" i="6"/>
  <c r="T233" i="7"/>
  <c r="T233" i="8" s="1"/>
  <c r="T233" i="9" s="1"/>
  <c r="T233" i="10" s="1"/>
  <c r="T233" i="11" s="1"/>
  <c r="T233" i="12" s="1"/>
  <c r="T233" i="13" s="1"/>
  <c r="T233" i="14" s="1"/>
  <c r="T233" i="15" s="1"/>
  <c r="T233" i="16" s="1"/>
  <c r="S234" i="6"/>
  <c r="S234" i="7"/>
  <c r="S234" i="8" s="1"/>
  <c r="S234" i="9" s="1"/>
  <c r="S234" i="10" s="1"/>
  <c r="S234" i="11" s="1"/>
  <c r="S234" i="12" s="1"/>
  <c r="S234" i="13" s="1"/>
  <c r="S234" i="14" s="1"/>
  <c r="S234" i="15" s="1"/>
  <c r="S234" i="16" s="1"/>
  <c r="T234" i="6"/>
  <c r="T234" i="7" s="1"/>
  <c r="T234" i="8" s="1"/>
  <c r="T234" i="9" s="1"/>
  <c r="T234" i="10" s="1"/>
  <c r="T234" i="11" s="1"/>
  <c r="T234" i="12" s="1"/>
  <c r="T234" i="13" s="1"/>
  <c r="T234" i="14" s="1"/>
  <c r="T234" i="15" s="1"/>
  <c r="T234" i="16" s="1"/>
  <c r="S235" i="6"/>
  <c r="S235" i="7" s="1"/>
  <c r="S235" i="8" s="1"/>
  <c r="S235" i="9" s="1"/>
  <c r="S235" i="10" s="1"/>
  <c r="S235" i="11" s="1"/>
  <c r="S235" i="12" s="1"/>
  <c r="S235" i="13" s="1"/>
  <c r="S235" i="14" s="1"/>
  <c r="S235" i="15" s="1"/>
  <c r="S235" i="16" s="1"/>
  <c r="T235" i="6"/>
  <c r="T235" i="7" s="1"/>
  <c r="T235" i="8" s="1"/>
  <c r="T235" i="9" s="1"/>
  <c r="T235" i="10" s="1"/>
  <c r="T235" i="11" s="1"/>
  <c r="T235" i="12" s="1"/>
  <c r="T235" i="13" s="1"/>
  <c r="T235" i="14" s="1"/>
  <c r="T235" i="15" s="1"/>
  <c r="T235" i="16" s="1"/>
  <c r="Z235" i="6"/>
  <c r="AC235" i="6"/>
  <c r="AF235" i="6"/>
  <c r="AL235" i="6"/>
  <c r="AM235" i="6"/>
  <c r="S236" i="6"/>
  <c r="S236" i="7"/>
  <c r="S236" i="8" s="1"/>
  <c r="S236" i="9" s="1"/>
  <c r="S236" i="10" s="1"/>
  <c r="S236" i="11" s="1"/>
  <c r="S236" i="12" s="1"/>
  <c r="S236" i="13" s="1"/>
  <c r="S236" i="14" s="1"/>
  <c r="S236" i="15" s="1"/>
  <c r="S236" i="16" s="1"/>
  <c r="T236" i="6"/>
  <c r="T236" i="7" s="1"/>
  <c r="T236" i="8" s="1"/>
  <c r="T236" i="9" s="1"/>
  <c r="T236" i="10" s="1"/>
  <c r="T236" i="11" s="1"/>
  <c r="T236" i="12" s="1"/>
  <c r="T236" i="13" s="1"/>
  <c r="T236" i="14" s="1"/>
  <c r="T236" i="15" s="1"/>
  <c r="T236" i="16" s="1"/>
  <c r="U236" i="6"/>
  <c r="S237" i="6"/>
  <c r="S237" i="7" s="1"/>
  <c r="S237" i="8" s="1"/>
  <c r="S237" i="9" s="1"/>
  <c r="S237" i="10" s="1"/>
  <c r="S237" i="11" s="1"/>
  <c r="S237" i="12" s="1"/>
  <c r="S237" i="13" s="1"/>
  <c r="S237" i="14" s="1"/>
  <c r="S237" i="15" s="1"/>
  <c r="S237" i="16" s="1"/>
  <c r="T237" i="6"/>
  <c r="T237" i="7"/>
  <c r="T237" i="8" s="1"/>
  <c r="T237" i="9" s="1"/>
  <c r="T237" i="10" s="1"/>
  <c r="T237" i="11" s="1"/>
  <c r="T237" i="12" s="1"/>
  <c r="T237" i="13" s="1"/>
  <c r="T237" i="14" s="1"/>
  <c r="T237" i="15" s="1"/>
  <c r="T237" i="16" s="1"/>
  <c r="U237" i="6"/>
  <c r="S238" i="6"/>
  <c r="S238" i="7"/>
  <c r="S238" i="8" s="1"/>
  <c r="S238" i="9" s="1"/>
  <c r="S238" i="10" s="1"/>
  <c r="S238" i="11" s="1"/>
  <c r="S238" i="12" s="1"/>
  <c r="S238" i="13" s="1"/>
  <c r="S238" i="14" s="1"/>
  <c r="S238" i="15" s="1"/>
  <c r="S238" i="16" s="1"/>
  <c r="T238" i="6"/>
  <c r="T238" i="7" s="1"/>
  <c r="T238" i="8" s="1"/>
  <c r="T238" i="9" s="1"/>
  <c r="T238" i="10" s="1"/>
  <c r="T238" i="11" s="1"/>
  <c r="T238" i="12" s="1"/>
  <c r="T238" i="13" s="1"/>
  <c r="T238" i="14" s="1"/>
  <c r="T238" i="15" s="1"/>
  <c r="T238" i="16" s="1"/>
  <c r="U238" i="6"/>
  <c r="S239" i="6"/>
  <c r="S239" i="7" s="1"/>
  <c r="S239" i="8" s="1"/>
  <c r="S239" i="9" s="1"/>
  <c r="S239" i="10" s="1"/>
  <c r="S239" i="11" s="1"/>
  <c r="S239" i="12" s="1"/>
  <c r="S239" i="13" s="1"/>
  <c r="S239" i="14" s="1"/>
  <c r="S239" i="15" s="1"/>
  <c r="S239" i="16" s="1"/>
  <c r="T239" i="6"/>
  <c r="T239" i="7" s="1"/>
  <c r="T239" i="8" s="1"/>
  <c r="T239" i="9" s="1"/>
  <c r="T239" i="10" s="1"/>
  <c r="T239" i="11" s="1"/>
  <c r="T239" i="12" s="1"/>
  <c r="T239" i="13" s="1"/>
  <c r="T239" i="14" s="1"/>
  <c r="T239" i="15" s="1"/>
  <c r="T239" i="16" s="1"/>
  <c r="U239" i="6"/>
  <c r="S240" i="6"/>
  <c r="S240" i="7" s="1"/>
  <c r="S240" i="8" s="1"/>
  <c r="S240" i="9" s="1"/>
  <c r="S240" i="10" s="1"/>
  <c r="S240" i="11" s="1"/>
  <c r="S240" i="12" s="1"/>
  <c r="S240" i="13" s="1"/>
  <c r="S240" i="14" s="1"/>
  <c r="S240" i="15" s="1"/>
  <c r="S240" i="16" s="1"/>
  <c r="T240" i="6"/>
  <c r="T240" i="7" s="1"/>
  <c r="T240" i="8" s="1"/>
  <c r="T240" i="9" s="1"/>
  <c r="T240" i="10" s="1"/>
  <c r="T240" i="11" s="1"/>
  <c r="T240" i="12" s="1"/>
  <c r="T240" i="13" s="1"/>
  <c r="T240" i="14" s="1"/>
  <c r="T240" i="15" s="1"/>
  <c r="T240" i="16" s="1"/>
  <c r="U240" i="6"/>
  <c r="S241" i="6"/>
  <c r="S241" i="7" s="1"/>
  <c r="S241" i="8" s="1"/>
  <c r="S241" i="9" s="1"/>
  <c r="S241" i="10" s="1"/>
  <c r="S241" i="11" s="1"/>
  <c r="S241" i="12" s="1"/>
  <c r="S241" i="13" s="1"/>
  <c r="S241" i="14" s="1"/>
  <c r="S241" i="15"/>
  <c r="S241" i="16" s="1"/>
  <c r="T241" i="6"/>
  <c r="T241" i="7" s="1"/>
  <c r="T241" i="8"/>
  <c r="T241" i="9" s="1"/>
  <c r="T241" i="10" s="1"/>
  <c r="T241" i="11" s="1"/>
  <c r="T241" i="12" s="1"/>
  <c r="T241" i="13" s="1"/>
  <c r="T241" i="14" s="1"/>
  <c r="T241" i="15" s="1"/>
  <c r="T241" i="16" s="1"/>
  <c r="U241" i="6"/>
  <c r="S242" i="6"/>
  <c r="S242" i="7" s="1"/>
  <c r="S242" i="8" s="1"/>
  <c r="S242" i="9" s="1"/>
  <c r="S242" i="10" s="1"/>
  <c r="S242" i="11" s="1"/>
  <c r="S242" i="12" s="1"/>
  <c r="S242" i="13" s="1"/>
  <c r="S242" i="14" s="1"/>
  <c r="S242" i="15" s="1"/>
  <c r="S242" i="16" s="1"/>
  <c r="T242" i="6"/>
  <c r="T242" i="7"/>
  <c r="T242" i="8" s="1"/>
  <c r="T242" i="9" s="1"/>
  <c r="T242" i="10" s="1"/>
  <c r="T242" i="11" s="1"/>
  <c r="T242" i="12" s="1"/>
  <c r="T242" i="13" s="1"/>
  <c r="T242" i="14" s="1"/>
  <c r="T242" i="15" s="1"/>
  <c r="T242" i="16" s="1"/>
  <c r="S243" i="6"/>
  <c r="S243" i="7" s="1"/>
  <c r="S243" i="8" s="1"/>
  <c r="S243" i="9" s="1"/>
  <c r="S243" i="10" s="1"/>
  <c r="S243" i="11" s="1"/>
  <c r="S243" i="12" s="1"/>
  <c r="S243" i="13" s="1"/>
  <c r="S243" i="14" s="1"/>
  <c r="S243" i="15" s="1"/>
  <c r="S243" i="16" s="1"/>
  <c r="T243" i="6"/>
  <c r="T243" i="7" s="1"/>
  <c r="T243" i="8" s="1"/>
  <c r="T243" i="9" s="1"/>
  <c r="T243" i="10" s="1"/>
  <c r="T243" i="11" s="1"/>
  <c r="T243" i="12" s="1"/>
  <c r="T243" i="13" s="1"/>
  <c r="T243" i="14" s="1"/>
  <c r="T243" i="15" s="1"/>
  <c r="T243" i="16" s="1"/>
  <c r="Z243" i="6"/>
  <c r="AC243" i="6"/>
  <c r="AF243" i="6"/>
  <c r="AL243" i="6"/>
  <c r="AM243" i="6"/>
  <c r="S244" i="6"/>
  <c r="S244" i="7" s="1"/>
  <c r="S244" i="8" s="1"/>
  <c r="S244" i="9" s="1"/>
  <c r="S244" i="10" s="1"/>
  <c r="S244" i="11" s="1"/>
  <c r="S244" i="12" s="1"/>
  <c r="S244" i="13" s="1"/>
  <c r="S244" i="14" s="1"/>
  <c r="S244" i="15" s="1"/>
  <c r="S244" i="16" s="1"/>
  <c r="T244" i="6"/>
  <c r="T244" i="7" s="1"/>
  <c r="T244" i="8" s="1"/>
  <c r="T244" i="9" s="1"/>
  <c r="T244" i="10" s="1"/>
  <c r="T244" i="11" s="1"/>
  <c r="T244" i="12" s="1"/>
  <c r="T244" i="13" s="1"/>
  <c r="T244" i="14" s="1"/>
  <c r="T244" i="15" s="1"/>
  <c r="T244" i="16" s="1"/>
  <c r="U244" i="6"/>
  <c r="S245" i="6"/>
  <c r="S245" i="7"/>
  <c r="S245" i="8" s="1"/>
  <c r="S245" i="9" s="1"/>
  <c r="S245" i="10" s="1"/>
  <c r="S245" i="11" s="1"/>
  <c r="S245" i="12" s="1"/>
  <c r="S245" i="13" s="1"/>
  <c r="S245" i="14" s="1"/>
  <c r="S245" i="15" s="1"/>
  <c r="S245" i="16" s="1"/>
  <c r="T245" i="6"/>
  <c r="T245" i="7" s="1"/>
  <c r="T245" i="8" s="1"/>
  <c r="T245" i="9"/>
  <c r="T245" i="10" s="1"/>
  <c r="T245" i="11" s="1"/>
  <c r="T245" i="12" s="1"/>
  <c r="T245" i="13" s="1"/>
  <c r="T245" i="14" s="1"/>
  <c r="T245" i="15" s="1"/>
  <c r="T245" i="16" s="1"/>
  <c r="U245" i="6"/>
  <c r="S246" i="6"/>
  <c r="S246" i="7" s="1"/>
  <c r="S246" i="8" s="1"/>
  <c r="S246" i="9" s="1"/>
  <c r="S246" i="10" s="1"/>
  <c r="S246" i="11" s="1"/>
  <c r="S246" i="12" s="1"/>
  <c r="S246" i="13" s="1"/>
  <c r="S246" i="14" s="1"/>
  <c r="S246" i="15" s="1"/>
  <c r="S246" i="16" s="1"/>
  <c r="T246" i="6"/>
  <c r="T246" i="7" s="1"/>
  <c r="T246" i="8" s="1"/>
  <c r="T246" i="9" s="1"/>
  <c r="T246" i="10" s="1"/>
  <c r="T246" i="11" s="1"/>
  <c r="T246" i="12" s="1"/>
  <c r="T246" i="13" s="1"/>
  <c r="T246" i="14" s="1"/>
  <c r="T246" i="15" s="1"/>
  <c r="T246" i="16" s="1"/>
  <c r="U246" i="6"/>
  <c r="S247" i="6"/>
  <c r="S247" i="7" s="1"/>
  <c r="S247" i="8" s="1"/>
  <c r="S247" i="9" s="1"/>
  <c r="S247" i="10" s="1"/>
  <c r="S247" i="11" s="1"/>
  <c r="S247" i="12" s="1"/>
  <c r="S247" i="13" s="1"/>
  <c r="S247" i="14" s="1"/>
  <c r="S247" i="15" s="1"/>
  <c r="S247" i="16" s="1"/>
  <c r="T247" i="6"/>
  <c r="T247" i="7" s="1"/>
  <c r="T247" i="8" s="1"/>
  <c r="T247" i="9" s="1"/>
  <c r="T247" i="10" s="1"/>
  <c r="T247" i="11" s="1"/>
  <c r="T247" i="12" s="1"/>
  <c r="T247" i="13" s="1"/>
  <c r="T247" i="14" s="1"/>
  <c r="T247" i="15" s="1"/>
  <c r="T247" i="16" s="1"/>
  <c r="U247" i="6"/>
  <c r="S248" i="6"/>
  <c r="S248" i="7" s="1"/>
  <c r="S248" i="8" s="1"/>
  <c r="S248" i="9" s="1"/>
  <c r="S248" i="10" s="1"/>
  <c r="S248" i="11" s="1"/>
  <c r="S248" i="12" s="1"/>
  <c r="S248" i="13" s="1"/>
  <c r="S248" i="14" s="1"/>
  <c r="S248" i="15" s="1"/>
  <c r="S248" i="16" s="1"/>
  <c r="T248" i="6"/>
  <c r="T248" i="7" s="1"/>
  <c r="T248" i="8" s="1"/>
  <c r="T248" i="9" s="1"/>
  <c r="T248" i="10" s="1"/>
  <c r="T248" i="11" s="1"/>
  <c r="T248" i="12" s="1"/>
  <c r="T248" i="13" s="1"/>
  <c r="T248" i="14" s="1"/>
  <c r="T248" i="15" s="1"/>
  <c r="T248" i="16" s="1"/>
  <c r="U248" i="6"/>
  <c r="S249" i="6"/>
  <c r="S249" i="7" s="1"/>
  <c r="S249" i="8" s="1"/>
  <c r="S249" i="9" s="1"/>
  <c r="S249" i="10" s="1"/>
  <c r="S249" i="11" s="1"/>
  <c r="S249" i="12" s="1"/>
  <c r="S249" i="13" s="1"/>
  <c r="S249" i="14" s="1"/>
  <c r="S249" i="15" s="1"/>
  <c r="S249" i="16" s="1"/>
  <c r="T249" i="6"/>
  <c r="T249" i="7" s="1"/>
  <c r="T249" i="8" s="1"/>
  <c r="T249" i="9" s="1"/>
  <c r="T249" i="10"/>
  <c r="T249" i="11" s="1"/>
  <c r="T249" i="12" s="1"/>
  <c r="T249" i="13" s="1"/>
  <c r="T249" i="14" s="1"/>
  <c r="T249" i="15" s="1"/>
  <c r="T249" i="16" s="1"/>
  <c r="U249" i="6"/>
  <c r="S250" i="6"/>
  <c r="S250" i="7" s="1"/>
  <c r="S250" i="8" s="1"/>
  <c r="S250" i="9" s="1"/>
  <c r="S250" i="10" s="1"/>
  <c r="S250" i="11" s="1"/>
  <c r="S250" i="12" s="1"/>
  <c r="S250" i="13" s="1"/>
  <c r="S250" i="14" s="1"/>
  <c r="S250" i="15" s="1"/>
  <c r="S250" i="16" s="1"/>
  <c r="T250" i="6"/>
  <c r="T250" i="7" s="1"/>
  <c r="T250" i="8" s="1"/>
  <c r="T250" i="9"/>
  <c r="T250" i="10" s="1"/>
  <c r="T250" i="11" s="1"/>
  <c r="T250" i="12" s="1"/>
  <c r="T250" i="13" s="1"/>
  <c r="T250" i="14" s="1"/>
  <c r="T250" i="15" s="1"/>
  <c r="T250" i="16" s="1"/>
  <c r="U250" i="6"/>
  <c r="S251" i="6"/>
  <c r="S251" i="7" s="1"/>
  <c r="S251" i="8" s="1"/>
  <c r="S251" i="9" s="1"/>
  <c r="S251" i="10" s="1"/>
  <c r="S251" i="11" s="1"/>
  <c r="S251" i="12" s="1"/>
  <c r="S251" i="13" s="1"/>
  <c r="S251" i="14" s="1"/>
  <c r="S251" i="15" s="1"/>
  <c r="S251" i="16" s="1"/>
  <c r="T251" i="6"/>
  <c r="T251" i="7"/>
  <c r="T251" i="8" s="1"/>
  <c r="T251" i="9" s="1"/>
  <c r="T251" i="10" s="1"/>
  <c r="T251" i="11" s="1"/>
  <c r="T251" i="12" s="1"/>
  <c r="T251" i="13" s="1"/>
  <c r="T251" i="14" s="1"/>
  <c r="T251" i="15" s="1"/>
  <c r="T251" i="16" s="1"/>
  <c r="U251" i="6"/>
  <c r="S252" i="6"/>
  <c r="S252" i="7" s="1"/>
  <c r="S252" i="8" s="1"/>
  <c r="S252" i="9" s="1"/>
  <c r="S252" i="10" s="1"/>
  <c r="S252" i="11" s="1"/>
  <c r="S252" i="12" s="1"/>
  <c r="S252" i="13" s="1"/>
  <c r="S252" i="14" s="1"/>
  <c r="S252" i="15" s="1"/>
  <c r="S252" i="16" s="1"/>
  <c r="T252" i="6"/>
  <c r="T252" i="7" s="1"/>
  <c r="T252" i="8" s="1"/>
  <c r="T252" i="9" s="1"/>
  <c r="T252" i="10" s="1"/>
  <c r="T252" i="11" s="1"/>
  <c r="T252" i="12" s="1"/>
  <c r="T252" i="13" s="1"/>
  <c r="T252" i="14" s="1"/>
  <c r="T252" i="15" s="1"/>
  <c r="T252" i="16" s="1"/>
  <c r="U252" i="6"/>
  <c r="S253" i="6"/>
  <c r="S253" i="7"/>
  <c r="S253" i="8" s="1"/>
  <c r="S253" i="9" s="1"/>
  <c r="S253" i="10" s="1"/>
  <c r="S253" i="11" s="1"/>
  <c r="S253" i="12" s="1"/>
  <c r="S253" i="13" s="1"/>
  <c r="S253" i="14" s="1"/>
  <c r="S253" i="15" s="1"/>
  <c r="S253" i="16" s="1"/>
  <c r="T253" i="6"/>
  <c r="T253" i="7" s="1"/>
  <c r="T253" i="8" s="1"/>
  <c r="T253" i="9"/>
  <c r="T253" i="10" s="1"/>
  <c r="T253" i="11" s="1"/>
  <c r="T253" i="12" s="1"/>
  <c r="T253" i="13" s="1"/>
  <c r="T253" i="14" s="1"/>
  <c r="T253" i="15" s="1"/>
  <c r="T253" i="16" s="1"/>
  <c r="U253" i="6"/>
  <c r="S254" i="6"/>
  <c r="S254" i="7" s="1"/>
  <c r="S254" i="8" s="1"/>
  <c r="S254" i="9" s="1"/>
  <c r="S254" i="10" s="1"/>
  <c r="S254" i="11" s="1"/>
  <c r="S254" i="12" s="1"/>
  <c r="S254" i="13" s="1"/>
  <c r="S254" i="14" s="1"/>
  <c r="S254" i="15" s="1"/>
  <c r="S254" i="16" s="1"/>
  <c r="T254" i="6"/>
  <c r="T254" i="7" s="1"/>
  <c r="T254" i="8" s="1"/>
  <c r="T254" i="9" s="1"/>
  <c r="T254" i="10" s="1"/>
  <c r="T254" i="11" s="1"/>
  <c r="T254" i="12" s="1"/>
  <c r="T254" i="13" s="1"/>
  <c r="T254" i="14" s="1"/>
  <c r="T254" i="15" s="1"/>
  <c r="T254" i="16" s="1"/>
  <c r="U254" i="6"/>
  <c r="S255" i="6"/>
  <c r="S255" i="7"/>
  <c r="S255" i="8" s="1"/>
  <c r="S255" i="9" s="1"/>
  <c r="S255" i="10" s="1"/>
  <c r="S255" i="11" s="1"/>
  <c r="S255" i="12" s="1"/>
  <c r="S255" i="13" s="1"/>
  <c r="S255" i="14" s="1"/>
  <c r="S255" i="15" s="1"/>
  <c r="S255" i="16" s="1"/>
  <c r="T255" i="6"/>
  <c r="T255" i="7"/>
  <c r="T255" i="8" s="1"/>
  <c r="T255" i="9" s="1"/>
  <c r="T255" i="10" s="1"/>
  <c r="T255" i="11" s="1"/>
  <c r="T255" i="12" s="1"/>
  <c r="T255" i="13" s="1"/>
  <c r="T255" i="14" s="1"/>
  <c r="T255" i="15" s="1"/>
  <c r="T255" i="16" s="1"/>
  <c r="U255" i="6"/>
  <c r="S256" i="6"/>
  <c r="S256" i="7" s="1"/>
  <c r="S256" i="8" s="1"/>
  <c r="S256" i="9" s="1"/>
  <c r="S256" i="10" s="1"/>
  <c r="S256" i="11" s="1"/>
  <c r="S256" i="12" s="1"/>
  <c r="S256" i="13" s="1"/>
  <c r="S256" i="14" s="1"/>
  <c r="S256" i="15" s="1"/>
  <c r="S256" i="16" s="1"/>
  <c r="T256" i="6"/>
  <c r="T256" i="7" s="1"/>
  <c r="T256" i="8" s="1"/>
  <c r="T256" i="9" s="1"/>
  <c r="T256" i="10" s="1"/>
  <c r="T256" i="11" s="1"/>
  <c r="T256" i="12" s="1"/>
  <c r="T256" i="13" s="1"/>
  <c r="T256" i="14" s="1"/>
  <c r="T256" i="15" s="1"/>
  <c r="T256" i="16" s="1"/>
  <c r="U256" i="6"/>
  <c r="S257" i="6"/>
  <c r="S257" i="7"/>
  <c r="S257" i="8" s="1"/>
  <c r="S257" i="9" s="1"/>
  <c r="S257" i="10" s="1"/>
  <c r="S257" i="11" s="1"/>
  <c r="S257" i="12" s="1"/>
  <c r="S257" i="13" s="1"/>
  <c r="S257" i="14" s="1"/>
  <c r="S257" i="15" s="1"/>
  <c r="S257" i="16" s="1"/>
  <c r="T257" i="6"/>
  <c r="T257" i="7" s="1"/>
  <c r="T257" i="8" s="1"/>
  <c r="T257" i="9" s="1"/>
  <c r="T257" i="10" s="1"/>
  <c r="T257" i="11" s="1"/>
  <c r="T257" i="12" s="1"/>
  <c r="T257" i="13" s="1"/>
  <c r="T257" i="14" s="1"/>
  <c r="T257" i="15" s="1"/>
  <c r="T257" i="16" s="1"/>
  <c r="S258" i="6"/>
  <c r="S258" i="7" s="1"/>
  <c r="S258" i="8" s="1"/>
  <c r="S258" i="9" s="1"/>
  <c r="S258" i="10" s="1"/>
  <c r="S258" i="11" s="1"/>
  <c r="S258" i="12" s="1"/>
  <c r="S258" i="13" s="1"/>
  <c r="S258" i="14" s="1"/>
  <c r="S258" i="15" s="1"/>
  <c r="S258" i="16" s="1"/>
  <c r="T258" i="6"/>
  <c r="T258" i="7" s="1"/>
  <c r="T258" i="8" s="1"/>
  <c r="T258" i="9" s="1"/>
  <c r="T258" i="10" s="1"/>
  <c r="T258" i="11" s="1"/>
  <c r="T258" i="12" s="1"/>
  <c r="T258" i="13" s="1"/>
  <c r="T258" i="14" s="1"/>
  <c r="T258" i="15" s="1"/>
  <c r="T258" i="16" s="1"/>
  <c r="S259" i="6"/>
  <c r="S259" i="7" s="1"/>
  <c r="S259" i="8" s="1"/>
  <c r="S259" i="9" s="1"/>
  <c r="S259" i="10" s="1"/>
  <c r="S259" i="11" s="1"/>
  <c r="S259" i="12" s="1"/>
  <c r="S259" i="13" s="1"/>
  <c r="S259" i="14" s="1"/>
  <c r="S259" i="15" s="1"/>
  <c r="S259" i="16" s="1"/>
  <c r="AL259" i="6"/>
  <c r="C1" i="5"/>
  <c r="F2" i="5"/>
  <c r="D2" i="5" s="1"/>
  <c r="Y2" i="5"/>
  <c r="V2" i="5" s="1"/>
  <c r="BE2" i="5"/>
  <c r="BK2" i="5"/>
  <c r="BQ2" i="5" s="1"/>
  <c r="F3" i="5"/>
  <c r="N3" i="5"/>
  <c r="Y3" i="5"/>
  <c r="AH3" i="5"/>
  <c r="BB3" i="5"/>
  <c r="BG3" i="5"/>
  <c r="BM3" i="5"/>
  <c r="AR6" i="5"/>
  <c r="C10" i="5"/>
  <c r="G10" i="5"/>
  <c r="H10" i="5"/>
  <c r="J10" i="5"/>
  <c r="P10" i="5"/>
  <c r="Q10" i="5"/>
  <c r="BQ10" i="5"/>
  <c r="F34" i="20" s="1"/>
  <c r="AT11" i="5"/>
  <c r="BE11" i="5"/>
  <c r="BF11" i="7" s="1"/>
  <c r="BQ11" i="5"/>
  <c r="F35" i="20" s="1"/>
  <c r="B12" i="5"/>
  <c r="D12" i="5"/>
  <c r="D12" i="6"/>
  <c r="E12" i="5"/>
  <c r="E12" i="6" s="1"/>
  <c r="I12" i="5"/>
  <c r="G12" i="6" s="1"/>
  <c r="K12" i="5"/>
  <c r="L12" i="5"/>
  <c r="J12" i="6" s="1"/>
  <c r="L12" i="6" s="1"/>
  <c r="BE12" i="5"/>
  <c r="F12" i="20" s="1"/>
  <c r="B13" i="5"/>
  <c r="D13" i="5"/>
  <c r="E13" i="5"/>
  <c r="E13" i="6" s="1"/>
  <c r="E13" i="7" s="1"/>
  <c r="I13" i="5"/>
  <c r="K13" i="5"/>
  <c r="BE13" i="5"/>
  <c r="BF13" i="7" s="1"/>
  <c r="BF13" i="10" s="1"/>
  <c r="BF13" i="13" s="1"/>
  <c r="BF13" i="16" s="1"/>
  <c r="B14" i="5"/>
  <c r="B14" i="6" s="1"/>
  <c r="B14" i="7" s="1"/>
  <c r="B14" i="8" s="1"/>
  <c r="B14" i="9" s="1"/>
  <c r="B14" i="10" s="1"/>
  <c r="B14" i="11" s="1"/>
  <c r="B14" i="12" s="1"/>
  <c r="B14" i="13" s="1"/>
  <c r="B14" i="14" s="1"/>
  <c r="B14" i="15" s="1"/>
  <c r="B14" i="16" s="1"/>
  <c r="D14" i="5"/>
  <c r="E14" i="5"/>
  <c r="E14" i="6"/>
  <c r="E14" i="7" s="1"/>
  <c r="E14" i="8" s="1"/>
  <c r="E14" i="9" s="1"/>
  <c r="E14" i="10" s="1"/>
  <c r="I14" i="5"/>
  <c r="K14" i="5"/>
  <c r="L14" i="5" s="1"/>
  <c r="J14" i="6" s="1"/>
  <c r="L14" i="6" s="1"/>
  <c r="J14" i="7" s="1"/>
  <c r="L14" i="7" s="1"/>
  <c r="J14" i="8" s="1"/>
  <c r="L14" i="8" s="1"/>
  <c r="J14" i="9" s="1"/>
  <c r="L14" i="9" s="1"/>
  <c r="J14" i="10" s="1"/>
  <c r="L14" i="10" s="1"/>
  <c r="J14" i="11" s="1"/>
  <c r="L14" i="11" s="1"/>
  <c r="J14" i="12" s="1"/>
  <c r="L14" i="12" s="1"/>
  <c r="J14" i="13" s="1"/>
  <c r="L14" i="13" s="1"/>
  <c r="BE14" i="5"/>
  <c r="F14" i="20" s="1"/>
  <c r="B15" i="5"/>
  <c r="B15" i="6" s="1"/>
  <c r="B15" i="7" s="1"/>
  <c r="D15" i="5"/>
  <c r="E15" i="5"/>
  <c r="I15" i="5"/>
  <c r="K15" i="5"/>
  <c r="L15" i="5" s="1"/>
  <c r="J15" i="6" s="1"/>
  <c r="L15" i="6" s="1"/>
  <c r="J15" i="7" s="1"/>
  <c r="L15" i="7" s="1"/>
  <c r="J15" i="8" s="1"/>
  <c r="L15" i="8" s="1"/>
  <c r="J15" i="9" s="1"/>
  <c r="L15" i="9" s="1"/>
  <c r="BE15" i="5"/>
  <c r="F15" i="20"/>
  <c r="BE16" i="5"/>
  <c r="F16" i="20" s="1"/>
  <c r="V17" i="5"/>
  <c r="W17" i="5"/>
  <c r="W17" i="6"/>
  <c r="AA17" i="5"/>
  <c r="AD17" i="5"/>
  <c r="AB17" i="6" s="1"/>
  <c r="AD17" i="6" s="1"/>
  <c r="AG17" i="5"/>
  <c r="BE17" i="5"/>
  <c r="F17" i="20" s="1"/>
  <c r="V18" i="5"/>
  <c r="W18" i="5"/>
  <c r="W18" i="6"/>
  <c r="W18" i="7" s="1"/>
  <c r="W18" i="8" s="1"/>
  <c r="W18" i="9" s="1"/>
  <c r="W18" i="10" s="1"/>
  <c r="W18" i="11" s="1"/>
  <c r="W18" i="12" s="1"/>
  <c r="W18" i="13" s="1"/>
  <c r="W18" i="14" s="1"/>
  <c r="W18" i="15" s="1"/>
  <c r="W18" i="16" s="1"/>
  <c r="AA18" i="5"/>
  <c r="Y18" i="6"/>
  <c r="AA18" i="6" s="1"/>
  <c r="Y18" i="7" s="1"/>
  <c r="AA18" i="7" s="1"/>
  <c r="AD18" i="5"/>
  <c r="AG18" i="5"/>
  <c r="AE18" i="6" s="1"/>
  <c r="BE18" i="5"/>
  <c r="BF18" i="7"/>
  <c r="BF18" i="10" s="1"/>
  <c r="BF18" i="13" s="1"/>
  <c r="BQ18" i="5"/>
  <c r="F42" i="20" s="1"/>
  <c r="V19" i="5"/>
  <c r="V19" i="6" s="1"/>
  <c r="V19" i="7" s="1"/>
  <c r="V19" i="8" s="1"/>
  <c r="V19" i="9" s="1"/>
  <c r="V19" i="10" s="1"/>
  <c r="V19" i="11" s="1"/>
  <c r="W19" i="5"/>
  <c r="AA19" i="5"/>
  <c r="Y19" i="6" s="1"/>
  <c r="AA19" i="6" s="1"/>
  <c r="AD19" i="5"/>
  <c r="AB19" i="6" s="1"/>
  <c r="AG19" i="5"/>
  <c r="AE19" i="6" s="1"/>
  <c r="AG19" i="6" s="1"/>
  <c r="AE19" i="7" s="1"/>
  <c r="AG19" i="7" s="1"/>
  <c r="AE19" i="8" s="1"/>
  <c r="AG19" i="8" s="1"/>
  <c r="AE19" i="9" s="1"/>
  <c r="AG19" i="9" s="1"/>
  <c r="AE19" i="10" s="1"/>
  <c r="AG19" i="10" s="1"/>
  <c r="AE19" i="11" s="1"/>
  <c r="AG19" i="11" s="1"/>
  <c r="AE19" i="12" s="1"/>
  <c r="AG19" i="12" s="1"/>
  <c r="AE19" i="13" s="1"/>
  <c r="AG19" i="13" s="1"/>
  <c r="AE19" i="14" s="1"/>
  <c r="AG19" i="14" s="1"/>
  <c r="AE19" i="15" s="1"/>
  <c r="AG19" i="15" s="1"/>
  <c r="AE19" i="16" s="1"/>
  <c r="AG19" i="16" s="1"/>
  <c r="BQ19" i="5"/>
  <c r="F43" i="20" s="1"/>
  <c r="U20" i="5"/>
  <c r="U16" i="5" s="1"/>
  <c r="Y20" i="5"/>
  <c r="Y16" i="5" s="1"/>
  <c r="Z20" i="5"/>
  <c r="Z16" i="5" s="1"/>
  <c r="AB20" i="5"/>
  <c r="AB16" i="5" s="1"/>
  <c r="AC20" i="5"/>
  <c r="AC16" i="5" s="1"/>
  <c r="AE20" i="5"/>
  <c r="AE16" i="5" s="1"/>
  <c r="AF20" i="5"/>
  <c r="AF16" i="5" s="1"/>
  <c r="AL20" i="5"/>
  <c r="AL16" i="5" s="1"/>
  <c r="AM20" i="5"/>
  <c r="AM16" i="5" s="1"/>
  <c r="BE20" i="5"/>
  <c r="F23" i="20" s="1"/>
  <c r="V21" i="5"/>
  <c r="W21" i="5"/>
  <c r="W21" i="6" s="1"/>
  <c r="W21" i="7"/>
  <c r="AA21" i="5"/>
  <c r="AD21" i="5"/>
  <c r="AB21" i="6" s="1"/>
  <c r="AD21" i="6" s="1"/>
  <c r="AB21" i="7" s="1"/>
  <c r="AD21" i="7" s="1"/>
  <c r="AB21" i="8" s="1"/>
  <c r="AD21" i="8" s="1"/>
  <c r="AB21" i="9" s="1"/>
  <c r="AD21" i="9" s="1"/>
  <c r="AB21" i="10" s="1"/>
  <c r="AD21" i="10" s="1"/>
  <c r="AB21" i="11" s="1"/>
  <c r="AD21" i="11" s="1"/>
  <c r="AB21" i="12" s="1"/>
  <c r="AD21" i="12" s="1"/>
  <c r="AB21" i="13" s="1"/>
  <c r="AD21" i="13" s="1"/>
  <c r="AB21" i="14" s="1"/>
  <c r="AD21" i="14" s="1"/>
  <c r="AB21" i="15" s="1"/>
  <c r="AD21" i="15" s="1"/>
  <c r="AB21" i="16" s="1"/>
  <c r="AD21" i="16" s="1"/>
  <c r="AG21" i="5"/>
  <c r="C22" i="5"/>
  <c r="G22" i="5"/>
  <c r="H22" i="5"/>
  <c r="J22" i="5"/>
  <c r="K22" i="5"/>
  <c r="P22" i="5"/>
  <c r="Q22" i="5"/>
  <c r="V22" i="5"/>
  <c r="W22" i="5"/>
  <c r="W22" i="6" s="1"/>
  <c r="W22" i="7" s="1"/>
  <c r="AA22" i="5"/>
  <c r="Y22" i="6" s="1"/>
  <c r="AA22" i="6" s="1"/>
  <c r="Y22" i="7" s="1"/>
  <c r="AA22" i="7" s="1"/>
  <c r="Y22" i="8" s="1"/>
  <c r="AA22" i="8" s="1"/>
  <c r="Y22" i="9" s="1"/>
  <c r="AA22" i="9" s="1"/>
  <c r="Y22" i="10" s="1"/>
  <c r="AA22" i="10" s="1"/>
  <c r="Y22" i="11" s="1"/>
  <c r="AA22" i="11" s="1"/>
  <c r="Y22" i="12" s="1"/>
  <c r="AA22" i="12" s="1"/>
  <c r="Y22" i="13" s="1"/>
  <c r="AA22" i="13" s="1"/>
  <c r="Y22" i="14" s="1"/>
  <c r="AA22" i="14" s="1"/>
  <c r="Y22" i="15" s="1"/>
  <c r="AA22" i="15" s="1"/>
  <c r="Y22" i="16" s="1"/>
  <c r="AA22" i="16" s="1"/>
  <c r="AD22" i="5"/>
  <c r="AG22" i="5"/>
  <c r="AE22" i="6" s="1"/>
  <c r="AG22" i="6" s="1"/>
  <c r="B23" i="5"/>
  <c r="D23" i="5"/>
  <c r="E23" i="5"/>
  <c r="I23" i="5"/>
  <c r="BD12" i="5" s="1"/>
  <c r="L23" i="5"/>
  <c r="J23" i="6" s="1"/>
  <c r="V23" i="5"/>
  <c r="V23" i="6"/>
  <c r="V23" i="7" s="1"/>
  <c r="V23" i="8" s="1"/>
  <c r="W23" i="5"/>
  <c r="W23" i="6" s="1"/>
  <c r="AA23" i="5"/>
  <c r="AD23" i="5"/>
  <c r="AB23" i="6" s="1"/>
  <c r="AD23" i="6" s="1"/>
  <c r="AG23" i="5"/>
  <c r="AE23" i="6" s="1"/>
  <c r="AG23" i="6" s="1"/>
  <c r="AE23" i="7" s="1"/>
  <c r="AG23" i="7" s="1"/>
  <c r="AE23" i="8" s="1"/>
  <c r="AG23" i="8" s="1"/>
  <c r="AE23" i="9" s="1"/>
  <c r="AG23" i="9" s="1"/>
  <c r="AE23" i="10" s="1"/>
  <c r="AG23" i="10" s="1"/>
  <c r="AE23" i="11" s="1"/>
  <c r="AG23" i="11" s="1"/>
  <c r="AE23" i="12" s="1"/>
  <c r="AG23" i="12" s="1"/>
  <c r="AE23" i="13" s="1"/>
  <c r="AG23" i="13" s="1"/>
  <c r="AE23" i="14" s="1"/>
  <c r="AG23" i="14" s="1"/>
  <c r="AE23" i="15" s="1"/>
  <c r="AG23" i="15" s="1"/>
  <c r="AE23" i="16" s="1"/>
  <c r="AG23" i="16" s="1"/>
  <c r="BQ23" i="5"/>
  <c r="D24" i="5"/>
  <c r="E24" i="5"/>
  <c r="I24" i="5"/>
  <c r="L24" i="5"/>
  <c r="V24" i="5"/>
  <c r="V24" i="6" s="1"/>
  <c r="V24" i="7" s="1"/>
  <c r="V24" i="8" s="1"/>
  <c r="V24" i="9" s="1"/>
  <c r="W24" i="5"/>
  <c r="AA24" i="5"/>
  <c r="Y24" i="6"/>
  <c r="AA24" i="6" s="1"/>
  <c r="AD24" i="5"/>
  <c r="AG24" i="5"/>
  <c r="AE24" i="6" s="1"/>
  <c r="AG24" i="6" s="1"/>
  <c r="C25" i="5"/>
  <c r="G25" i="5"/>
  <c r="H25" i="5"/>
  <c r="J25" i="5"/>
  <c r="K25" i="5"/>
  <c r="P25" i="5"/>
  <c r="Q25" i="5"/>
  <c r="V25" i="5"/>
  <c r="V25" i="6" s="1"/>
  <c r="W25" i="5"/>
  <c r="AA25" i="5"/>
  <c r="Y25" i="6" s="1"/>
  <c r="AA25" i="6" s="1"/>
  <c r="Y25" i="7" s="1"/>
  <c r="AA25" i="7" s="1"/>
  <c r="Y25" i="8" s="1"/>
  <c r="AA25" i="8" s="1"/>
  <c r="AD25" i="5"/>
  <c r="AB25" i="6" s="1"/>
  <c r="AG25" i="5"/>
  <c r="B26" i="5"/>
  <c r="D26" i="5"/>
  <c r="D26" i="6" s="1"/>
  <c r="E26" i="5"/>
  <c r="E26" i="6" s="1"/>
  <c r="I26" i="5"/>
  <c r="BD11" i="5"/>
  <c r="L26" i="5"/>
  <c r="V26" i="5"/>
  <c r="W26" i="5"/>
  <c r="W26" i="6"/>
  <c r="W26" i="7" s="1"/>
  <c r="W26" i="8" s="1"/>
  <c r="W26" i="9" s="1"/>
  <c r="AA26" i="5"/>
  <c r="AD26" i="5"/>
  <c r="AB26" i="6" s="1"/>
  <c r="AD26" i="6" s="1"/>
  <c r="AB26" i="7" s="1"/>
  <c r="AD26" i="7" s="1"/>
  <c r="AG26" i="5"/>
  <c r="AE26" i="6" s="1"/>
  <c r="AG26" i="6" s="1"/>
  <c r="AE26" i="7" s="1"/>
  <c r="AG26" i="7" s="1"/>
  <c r="AE26" i="8" s="1"/>
  <c r="AG26" i="8" s="1"/>
  <c r="AT26" i="5"/>
  <c r="BQ26" i="5"/>
  <c r="F50" i="20"/>
  <c r="D27" i="5"/>
  <c r="E27" i="5"/>
  <c r="E27" i="6" s="1"/>
  <c r="E27" i="7" s="1"/>
  <c r="E27" i="8" s="1"/>
  <c r="I27" i="5"/>
  <c r="G27" i="6" s="1"/>
  <c r="I27" i="6" s="1"/>
  <c r="G27" i="7" s="1"/>
  <c r="L27" i="5"/>
  <c r="V27" i="5"/>
  <c r="W27" i="5"/>
  <c r="W27" i="6"/>
  <c r="W27" i="7" s="1"/>
  <c r="W27" i="8" s="1"/>
  <c r="W27" i="9" s="1"/>
  <c r="W27" i="10" s="1"/>
  <c r="W27" i="11" s="1"/>
  <c r="W27" i="12" s="1"/>
  <c r="W27" i="13" s="1"/>
  <c r="W27" i="14" s="1"/>
  <c r="W27" i="15" s="1"/>
  <c r="W27" i="16" s="1"/>
  <c r="AA27" i="5"/>
  <c r="Y27" i="6" s="1"/>
  <c r="AA27" i="6" s="1"/>
  <c r="Y27" i="7" s="1"/>
  <c r="AA27" i="7" s="1"/>
  <c r="Y27" i="8" s="1"/>
  <c r="AA27" i="8" s="1"/>
  <c r="Y27" i="9" s="1"/>
  <c r="AA27" i="9" s="1"/>
  <c r="Y27" i="10" s="1"/>
  <c r="AA27" i="10" s="1"/>
  <c r="AD27" i="5"/>
  <c r="AG27" i="5"/>
  <c r="AE27" i="6" s="1"/>
  <c r="V28" i="5"/>
  <c r="W28" i="5"/>
  <c r="W28" i="6" s="1"/>
  <c r="W28" i="7" s="1"/>
  <c r="W28" i="8" s="1"/>
  <c r="W28" i="9" s="1"/>
  <c r="W28" i="10" s="1"/>
  <c r="W28" i="11" s="1"/>
  <c r="W28" i="12" s="1"/>
  <c r="W28" i="13" s="1"/>
  <c r="W28" i="14" s="1"/>
  <c r="W28" i="15" s="1"/>
  <c r="W28" i="16" s="1"/>
  <c r="AA28" i="5"/>
  <c r="AD28" i="5"/>
  <c r="AB28" i="6" s="1"/>
  <c r="AD28" i="6"/>
  <c r="AB28" i="7" s="1"/>
  <c r="AD28" i="7" s="1"/>
  <c r="AB28" i="8" s="1"/>
  <c r="AD28" i="8" s="1"/>
  <c r="AB28" i="9" s="1"/>
  <c r="AD28" i="9" s="1"/>
  <c r="AB28" i="10" s="1"/>
  <c r="AD28" i="10" s="1"/>
  <c r="AB28" i="11" s="1"/>
  <c r="AD28" i="11" s="1"/>
  <c r="AB28" i="12" s="1"/>
  <c r="AD28" i="12" s="1"/>
  <c r="AB28" i="13" s="1"/>
  <c r="AD28" i="13" s="1"/>
  <c r="AB28" i="14" s="1"/>
  <c r="AD28" i="14" s="1"/>
  <c r="AB28" i="15" s="1"/>
  <c r="AD28" i="15" s="1"/>
  <c r="AB28" i="16" s="1"/>
  <c r="AD28" i="16" s="1"/>
  <c r="AG28" i="5"/>
  <c r="AE28" i="6"/>
  <c r="AG28" i="6" s="1"/>
  <c r="AE28" i="7" s="1"/>
  <c r="AG28" i="7" s="1"/>
  <c r="AE28" i="8" s="1"/>
  <c r="AG28" i="8" s="1"/>
  <c r="AE28" i="9" s="1"/>
  <c r="AG28" i="9" s="1"/>
  <c r="AE28" i="10" s="1"/>
  <c r="AG28" i="10" s="1"/>
  <c r="AE28" i="11" s="1"/>
  <c r="AG28" i="11" s="1"/>
  <c r="AE28" i="12" s="1"/>
  <c r="AG28" i="12" s="1"/>
  <c r="AE28" i="13" s="1"/>
  <c r="AG28" i="13" s="1"/>
  <c r="AE28" i="14" s="1"/>
  <c r="AG28" i="14" s="1"/>
  <c r="AE28" i="15" s="1"/>
  <c r="AG28" i="15" s="1"/>
  <c r="AE28" i="16" s="1"/>
  <c r="AG28" i="16" s="1"/>
  <c r="C29" i="5"/>
  <c r="G29" i="5"/>
  <c r="H29" i="5"/>
  <c r="J29" i="5"/>
  <c r="K29" i="5"/>
  <c r="P29" i="5"/>
  <c r="Q29" i="5"/>
  <c r="V29" i="5"/>
  <c r="W29" i="5"/>
  <c r="AA29" i="5"/>
  <c r="AD29" i="5"/>
  <c r="AG29" i="5"/>
  <c r="AE29" i="6"/>
  <c r="AG29" i="6" s="1"/>
  <c r="AE29" i="7" s="1"/>
  <c r="AG29" i="7" s="1"/>
  <c r="AE29" i="8" s="1"/>
  <c r="AG29" i="8" s="1"/>
  <c r="AE29" i="9" s="1"/>
  <c r="AG29" i="9" s="1"/>
  <c r="AE29" i="10" s="1"/>
  <c r="AG29" i="10" s="1"/>
  <c r="AE29" i="11" s="1"/>
  <c r="AG29" i="11" s="1"/>
  <c r="AE29" i="12" s="1"/>
  <c r="AG29" i="12" s="1"/>
  <c r="AE29" i="13" s="1"/>
  <c r="AG29" i="13" s="1"/>
  <c r="AE29" i="14" s="1"/>
  <c r="AG29" i="14" s="1"/>
  <c r="AE29" i="15" s="1"/>
  <c r="AG29" i="15" s="1"/>
  <c r="AE29" i="16" s="1"/>
  <c r="AG29" i="16" s="1"/>
  <c r="B30" i="5"/>
  <c r="D30" i="5"/>
  <c r="E30" i="5"/>
  <c r="I30" i="5"/>
  <c r="L30" i="5"/>
  <c r="J30" i="6" s="1"/>
  <c r="V30" i="5"/>
  <c r="W30" i="5"/>
  <c r="W30" i="6"/>
  <c r="AA30" i="5"/>
  <c r="Y30" i="6"/>
  <c r="AA30" i="6" s="1"/>
  <c r="Y30" i="7" s="1"/>
  <c r="AA30" i="7" s="1"/>
  <c r="Y30" i="8" s="1"/>
  <c r="AA30" i="8" s="1"/>
  <c r="Y30" i="9" s="1"/>
  <c r="AA30" i="9" s="1"/>
  <c r="Y30" i="10" s="1"/>
  <c r="AA30" i="10" s="1"/>
  <c r="Y30" i="11" s="1"/>
  <c r="AA30" i="11" s="1"/>
  <c r="Y30" i="12" s="1"/>
  <c r="AA30" i="12" s="1"/>
  <c r="Y30" i="13" s="1"/>
  <c r="AA30" i="13" s="1"/>
  <c r="Y30" i="14" s="1"/>
  <c r="AA30" i="14" s="1"/>
  <c r="Y30" i="15" s="1"/>
  <c r="AA30" i="15" s="1"/>
  <c r="Y30" i="16" s="1"/>
  <c r="AA30" i="16" s="1"/>
  <c r="AD30" i="5"/>
  <c r="AB30" i="6" s="1"/>
  <c r="AD30" i="6" s="1"/>
  <c r="AB30" i="7" s="1"/>
  <c r="AD30" i="7" s="1"/>
  <c r="AB30" i="8" s="1"/>
  <c r="AD30" i="8" s="1"/>
  <c r="AB30" i="9" s="1"/>
  <c r="AD30" i="9" s="1"/>
  <c r="AB30" i="10" s="1"/>
  <c r="AD30" i="10" s="1"/>
  <c r="AB30" i="11" s="1"/>
  <c r="AD30" i="11" s="1"/>
  <c r="AB30" i="12" s="1"/>
  <c r="AD30" i="12" s="1"/>
  <c r="AB30" i="13" s="1"/>
  <c r="AD30" i="13" s="1"/>
  <c r="AB30" i="14" s="1"/>
  <c r="AD30" i="14" s="1"/>
  <c r="AB30" i="15" s="1"/>
  <c r="AD30" i="15" s="1"/>
  <c r="AB30" i="16" s="1"/>
  <c r="AD30" i="16" s="1"/>
  <c r="AG30" i="5"/>
  <c r="D31" i="5"/>
  <c r="D31" i="6" s="1"/>
  <c r="D31" i="7" s="1"/>
  <c r="E31" i="5"/>
  <c r="E31" i="6" s="1"/>
  <c r="E31" i="7" s="1"/>
  <c r="E31" i="8" s="1"/>
  <c r="E31" i="9" s="1"/>
  <c r="E31" i="10" s="1"/>
  <c r="E31" i="11" s="1"/>
  <c r="E31" i="12" s="1"/>
  <c r="E31" i="13" s="1"/>
  <c r="E31" i="14" s="1"/>
  <c r="E31" i="15" s="1"/>
  <c r="E31" i="16" s="1"/>
  <c r="I31" i="5"/>
  <c r="L31" i="5"/>
  <c r="V31" i="5"/>
  <c r="V31" i="6" s="1"/>
  <c r="W31" i="5"/>
  <c r="AA31" i="5"/>
  <c r="Y31" i="6" s="1"/>
  <c r="AD31" i="5"/>
  <c r="AG31" i="5"/>
  <c r="BQ31" i="5"/>
  <c r="F55" i="20" s="1"/>
  <c r="C32" i="5"/>
  <c r="G32" i="5"/>
  <c r="H32" i="5"/>
  <c r="J32" i="5"/>
  <c r="K32" i="5"/>
  <c r="P32" i="5"/>
  <c r="Q32" i="5"/>
  <c r="V32" i="5"/>
  <c r="W32" i="5"/>
  <c r="AA32" i="5"/>
  <c r="Y32" i="6"/>
  <c r="AA32" i="6" s="1"/>
  <c r="AD32" i="5"/>
  <c r="AB32" i="6" s="1"/>
  <c r="AD32" i="6" s="1"/>
  <c r="AB32" i="7" s="1"/>
  <c r="AD32" i="7" s="1"/>
  <c r="AB32" i="8" s="1"/>
  <c r="AD32" i="8" s="1"/>
  <c r="AB32" i="9" s="1"/>
  <c r="AD32" i="9" s="1"/>
  <c r="AB32" i="10" s="1"/>
  <c r="AD32" i="10" s="1"/>
  <c r="AB32" i="11" s="1"/>
  <c r="AD32" i="11" s="1"/>
  <c r="AB32" i="12" s="1"/>
  <c r="AD32" i="12" s="1"/>
  <c r="AB32" i="13" s="1"/>
  <c r="AD32" i="13" s="1"/>
  <c r="AB32" i="14" s="1"/>
  <c r="AD32" i="14" s="1"/>
  <c r="AB32" i="15" s="1"/>
  <c r="AD32" i="15" s="1"/>
  <c r="AB32" i="16" s="1"/>
  <c r="AD32" i="16" s="1"/>
  <c r="AG32" i="5"/>
  <c r="AE32" i="6" s="1"/>
  <c r="AG32" i="6" s="1"/>
  <c r="AE32" i="7" s="1"/>
  <c r="AG32" i="7" s="1"/>
  <c r="AE32" i="8" s="1"/>
  <c r="AG32" i="8" s="1"/>
  <c r="AE32" i="9" s="1"/>
  <c r="AG32" i="9" s="1"/>
  <c r="AE32" i="10" s="1"/>
  <c r="AG32" i="10" s="1"/>
  <c r="AE32" i="11" s="1"/>
  <c r="AG32" i="11" s="1"/>
  <c r="AE32" i="12" s="1"/>
  <c r="AG32" i="12" s="1"/>
  <c r="AE32" i="13" s="1"/>
  <c r="AG32" i="13" s="1"/>
  <c r="AE32" i="14" s="1"/>
  <c r="AG32" i="14" s="1"/>
  <c r="AE32" i="15" s="1"/>
  <c r="AG32" i="15" s="1"/>
  <c r="AE32" i="16" s="1"/>
  <c r="AG32" i="16" s="1"/>
  <c r="B33" i="5"/>
  <c r="D33" i="5"/>
  <c r="E33" i="5"/>
  <c r="I33" i="5"/>
  <c r="L33" i="5"/>
  <c r="V33" i="5"/>
  <c r="W33" i="5"/>
  <c r="AA33" i="5"/>
  <c r="Y33" i="6" s="1"/>
  <c r="AA33" i="6" s="1"/>
  <c r="Y33" i="7" s="1"/>
  <c r="AA33" i="7" s="1"/>
  <c r="AD33" i="5"/>
  <c r="AB33" i="6" s="1"/>
  <c r="AG33" i="5"/>
  <c r="D34" i="5"/>
  <c r="E34" i="5"/>
  <c r="I34" i="5"/>
  <c r="G34" i="6"/>
  <c r="L34" i="5"/>
  <c r="C35" i="5"/>
  <c r="G35" i="5"/>
  <c r="H35" i="5"/>
  <c r="J35" i="5"/>
  <c r="K35" i="5"/>
  <c r="P35" i="5"/>
  <c r="Q35" i="5"/>
  <c r="U35" i="5"/>
  <c r="Y35" i="5"/>
  <c r="Z35" i="5"/>
  <c r="AB35" i="5"/>
  <c r="AC35" i="5"/>
  <c r="AE35" i="5"/>
  <c r="AF35" i="5"/>
  <c r="AL35" i="5"/>
  <c r="AM35" i="5"/>
  <c r="B36" i="5"/>
  <c r="D36" i="5"/>
  <c r="E36" i="5"/>
  <c r="E36" i="6" s="1"/>
  <c r="I36" i="5"/>
  <c r="G36" i="6"/>
  <c r="I36" i="6" s="1"/>
  <c r="L36" i="5"/>
  <c r="V36" i="5"/>
  <c r="V36" i="6" s="1"/>
  <c r="W36" i="5"/>
  <c r="W36" i="6"/>
  <c r="AA36" i="5"/>
  <c r="Y36" i="6" s="1"/>
  <c r="AD36" i="5"/>
  <c r="AB36" i="6" s="1"/>
  <c r="AD36" i="6" s="1"/>
  <c r="AB36" i="7" s="1"/>
  <c r="AD36" i="7" s="1"/>
  <c r="AB36" i="8" s="1"/>
  <c r="AD36" i="8" s="1"/>
  <c r="AB36" i="9" s="1"/>
  <c r="AD36" i="9" s="1"/>
  <c r="AB36" i="10" s="1"/>
  <c r="AD36" i="10" s="1"/>
  <c r="AB36" i="11" s="1"/>
  <c r="AD36" i="11" s="1"/>
  <c r="AB36" i="12" s="1"/>
  <c r="AD36" i="12" s="1"/>
  <c r="AB36" i="13" s="1"/>
  <c r="AD36" i="13" s="1"/>
  <c r="AB36" i="14" s="1"/>
  <c r="AD36" i="14" s="1"/>
  <c r="AB36" i="15" s="1"/>
  <c r="AD36" i="15" s="1"/>
  <c r="AB36" i="16" s="1"/>
  <c r="AD36" i="16" s="1"/>
  <c r="AG36" i="5"/>
  <c r="D37" i="5"/>
  <c r="E37" i="5"/>
  <c r="E37" i="6" s="1"/>
  <c r="I37" i="5"/>
  <c r="G37" i="6" s="1"/>
  <c r="I37" i="6" s="1"/>
  <c r="L37" i="5"/>
  <c r="J37" i="6"/>
  <c r="L37" i="6" s="1"/>
  <c r="V37" i="5"/>
  <c r="W37" i="5"/>
  <c r="W37" i="6" s="1"/>
  <c r="W37" i="7" s="1"/>
  <c r="AA37" i="5"/>
  <c r="Y37" i="6"/>
  <c r="AA37" i="6" s="1"/>
  <c r="AD37" i="5"/>
  <c r="AB37" i="6" s="1"/>
  <c r="AD37" i="6" s="1"/>
  <c r="AB37" i="7" s="1"/>
  <c r="AG37" i="5"/>
  <c r="V38" i="5"/>
  <c r="W38" i="5"/>
  <c r="AA38" i="5"/>
  <c r="Y38" i="6"/>
  <c r="AA38" i="6" s="1"/>
  <c r="Y38" i="7" s="1"/>
  <c r="AD38" i="5"/>
  <c r="AB38" i="6"/>
  <c r="AG38" i="5"/>
  <c r="AE38" i="6" s="1"/>
  <c r="AG38" i="6" s="1"/>
  <c r="AE38" i="7" s="1"/>
  <c r="AG38" i="7" s="1"/>
  <c r="AE38" i="8" s="1"/>
  <c r="AG38" i="8" s="1"/>
  <c r="AE38" i="9" s="1"/>
  <c r="AG38" i="9" s="1"/>
  <c r="AE38" i="10" s="1"/>
  <c r="AG38" i="10" s="1"/>
  <c r="AE38" i="11" s="1"/>
  <c r="AG38" i="11" s="1"/>
  <c r="AE38" i="12" s="1"/>
  <c r="AG38" i="12" s="1"/>
  <c r="AE38" i="13" s="1"/>
  <c r="AG38" i="13" s="1"/>
  <c r="AE38" i="14" s="1"/>
  <c r="AG38" i="14" s="1"/>
  <c r="AE38" i="15" s="1"/>
  <c r="AG38" i="15" s="1"/>
  <c r="AE38" i="16" s="1"/>
  <c r="AG38" i="16" s="1"/>
  <c r="V39" i="5"/>
  <c r="W39" i="5"/>
  <c r="W39" i="6"/>
  <c r="W39" i="7" s="1"/>
  <c r="W39" i="8" s="1"/>
  <c r="W39" i="9" s="1"/>
  <c r="W39" i="10" s="1"/>
  <c r="W39" i="11" s="1"/>
  <c r="W39" i="12" s="1"/>
  <c r="W39" i="13" s="1"/>
  <c r="W39" i="14" s="1"/>
  <c r="W39" i="15" s="1"/>
  <c r="W39" i="16" s="1"/>
  <c r="AA39" i="5"/>
  <c r="AD39" i="5"/>
  <c r="AG39" i="5"/>
  <c r="AE39" i="6"/>
  <c r="AG39" i="6" s="1"/>
  <c r="AE39" i="7" s="1"/>
  <c r="AG39" i="7" s="1"/>
  <c r="AE39" i="8" s="1"/>
  <c r="AG39" i="8" s="1"/>
  <c r="V40" i="5"/>
  <c r="W40" i="5"/>
  <c r="W40" i="6" s="1"/>
  <c r="AA40" i="5"/>
  <c r="Y40" i="6" s="1"/>
  <c r="AA40" i="6" s="1"/>
  <c r="Y40" i="7" s="1"/>
  <c r="AA40" i="7" s="1"/>
  <c r="AD40" i="5"/>
  <c r="AB40" i="6" s="1"/>
  <c r="AD40" i="6" s="1"/>
  <c r="AB40" i="7" s="1"/>
  <c r="AD40" i="7" s="1"/>
  <c r="AB40" i="8" s="1"/>
  <c r="AD40" i="8" s="1"/>
  <c r="AB40" i="9" s="1"/>
  <c r="AD40" i="9" s="1"/>
  <c r="AB40" i="10" s="1"/>
  <c r="AD40" i="10" s="1"/>
  <c r="AB40" i="11" s="1"/>
  <c r="AD40" i="11" s="1"/>
  <c r="AB40" i="12" s="1"/>
  <c r="AD40" i="12" s="1"/>
  <c r="AB40" i="13" s="1"/>
  <c r="AD40" i="13" s="1"/>
  <c r="AB40" i="14" s="1"/>
  <c r="AD40" i="14" s="1"/>
  <c r="AB40" i="15" s="1"/>
  <c r="AD40" i="15" s="1"/>
  <c r="AB40" i="16" s="1"/>
  <c r="AD40" i="16" s="1"/>
  <c r="AG40" i="5"/>
  <c r="AE40" i="6" s="1"/>
  <c r="AG40" i="6" s="1"/>
  <c r="AE40" i="7" s="1"/>
  <c r="AG40" i="7" s="1"/>
  <c r="AE40" i="8" s="1"/>
  <c r="AG40" i="8" s="1"/>
  <c r="D41" i="5"/>
  <c r="E41" i="5"/>
  <c r="E41" i="6" s="1"/>
  <c r="I41" i="5"/>
  <c r="G41" i="6" s="1"/>
  <c r="L41" i="5"/>
  <c r="J41" i="6"/>
  <c r="L41" i="6" s="1"/>
  <c r="J41" i="7" s="1"/>
  <c r="L41" i="7" s="1"/>
  <c r="J41" i="8" s="1"/>
  <c r="L41" i="8" s="1"/>
  <c r="V41" i="5"/>
  <c r="W41" i="5"/>
  <c r="W41" i="6" s="1"/>
  <c r="W41" i="7" s="1"/>
  <c r="W41" i="8" s="1"/>
  <c r="W41" i="9" s="1"/>
  <c r="W41" i="10" s="1"/>
  <c r="W41" i="11" s="1"/>
  <c r="W41" i="12" s="1"/>
  <c r="W41" i="13" s="1"/>
  <c r="AA41" i="5"/>
  <c r="Y41" i="6" s="1"/>
  <c r="AA41" i="6" s="1"/>
  <c r="Y41" i="7" s="1"/>
  <c r="AA41" i="7" s="1"/>
  <c r="Y41" i="8" s="1"/>
  <c r="AA41" i="8" s="1"/>
  <c r="Y41" i="9" s="1"/>
  <c r="AA41" i="9" s="1"/>
  <c r="Y41" i="10" s="1"/>
  <c r="AA41" i="10" s="1"/>
  <c r="Y41" i="11" s="1"/>
  <c r="AA41" i="11" s="1"/>
  <c r="Y41" i="12" s="1"/>
  <c r="AA41" i="12" s="1"/>
  <c r="Y41" i="13" s="1"/>
  <c r="AA41" i="13" s="1"/>
  <c r="Y41" i="14" s="1"/>
  <c r="AA41" i="14" s="1"/>
  <c r="Y41" i="15" s="1"/>
  <c r="AA41" i="15" s="1"/>
  <c r="Y41" i="16" s="1"/>
  <c r="AA41" i="16" s="1"/>
  <c r="AD41" i="5"/>
  <c r="AG41" i="5"/>
  <c r="AE41" i="6" s="1"/>
  <c r="AG41" i="6" s="1"/>
  <c r="C42" i="5"/>
  <c r="G42" i="5"/>
  <c r="H42" i="5"/>
  <c r="J42" i="5"/>
  <c r="K42" i="5"/>
  <c r="P42" i="5"/>
  <c r="Q42" i="5"/>
  <c r="B43" i="5"/>
  <c r="D43" i="5"/>
  <c r="D43" i="6" s="1"/>
  <c r="D43" i="7" s="1"/>
  <c r="D43" i="8" s="1"/>
  <c r="D43" i="9" s="1"/>
  <c r="E43" i="5"/>
  <c r="I43" i="5"/>
  <c r="L43" i="5"/>
  <c r="J43" i="6" s="1"/>
  <c r="L43" i="6" s="1"/>
  <c r="D44" i="5"/>
  <c r="E44" i="5"/>
  <c r="E44" i="6"/>
  <c r="E44" i="7" s="1"/>
  <c r="I44" i="5"/>
  <c r="L44" i="5"/>
  <c r="J44" i="6" s="1"/>
  <c r="L44" i="6" s="1"/>
  <c r="J44" i="7" s="1"/>
  <c r="L44" i="7" s="1"/>
  <c r="J44" i="8" s="1"/>
  <c r="L44" i="8" s="1"/>
  <c r="U44" i="5"/>
  <c r="Y44" i="5"/>
  <c r="Z44" i="5"/>
  <c r="AB44" i="5"/>
  <c r="AC44" i="5"/>
  <c r="AE44" i="5"/>
  <c r="AF44" i="5"/>
  <c r="AL44" i="5"/>
  <c r="AM44" i="5"/>
  <c r="C45" i="5"/>
  <c r="G45" i="5"/>
  <c r="H45" i="5"/>
  <c r="J45" i="5"/>
  <c r="K45" i="5"/>
  <c r="P45" i="5"/>
  <c r="Q45" i="5"/>
  <c r="V45" i="5"/>
  <c r="W45" i="5"/>
  <c r="AA45" i="5"/>
  <c r="AD45" i="5"/>
  <c r="AB45" i="6" s="1"/>
  <c r="AD45" i="6" s="1"/>
  <c r="AG45" i="5"/>
  <c r="AE45" i="6" s="1"/>
  <c r="AG45" i="6" s="1"/>
  <c r="AE45" i="7" s="1"/>
  <c r="AG45" i="7" s="1"/>
  <c r="AE45" i="8" s="1"/>
  <c r="AG45" i="8" s="1"/>
  <c r="AE45" i="9" s="1"/>
  <c r="AG45" i="9" s="1"/>
  <c r="B46" i="5"/>
  <c r="D46" i="5"/>
  <c r="E46" i="5"/>
  <c r="E46" i="6" s="1"/>
  <c r="I46" i="5"/>
  <c r="G46" i="6" s="1"/>
  <c r="I46" i="6"/>
  <c r="G46" i="7" s="1"/>
  <c r="I46" i="7" s="1"/>
  <c r="L46" i="5"/>
  <c r="V46" i="5"/>
  <c r="W46" i="5"/>
  <c r="W46" i="6"/>
  <c r="AA46" i="5"/>
  <c r="Y46" i="6" s="1"/>
  <c r="AA46" i="6"/>
  <c r="Y46" i="7" s="1"/>
  <c r="AA46" i="7" s="1"/>
  <c r="Y46" i="8" s="1"/>
  <c r="AA46" i="8" s="1"/>
  <c r="Y46" i="9" s="1"/>
  <c r="AD46" i="5"/>
  <c r="AG46" i="5"/>
  <c r="D47" i="5"/>
  <c r="D45" i="5"/>
  <c r="E47" i="5"/>
  <c r="I47" i="5"/>
  <c r="L47" i="5"/>
  <c r="J47" i="6"/>
  <c r="L47" i="6" s="1"/>
  <c r="J47" i="7" s="1"/>
  <c r="L47" i="7" s="1"/>
  <c r="J47" i="8" s="1"/>
  <c r="L47" i="8" s="1"/>
  <c r="J47" i="9" s="1"/>
  <c r="L47" i="9" s="1"/>
  <c r="J47" i="10" s="1"/>
  <c r="L47" i="10" s="1"/>
  <c r="J47" i="11" s="1"/>
  <c r="L47" i="11" s="1"/>
  <c r="J47" i="12" s="1"/>
  <c r="L47" i="12" s="1"/>
  <c r="J47" i="13" s="1"/>
  <c r="L47" i="13" s="1"/>
  <c r="J47" i="14" s="1"/>
  <c r="L47" i="14" s="1"/>
  <c r="J47" i="15" s="1"/>
  <c r="L47" i="15" s="1"/>
  <c r="J47" i="16" s="1"/>
  <c r="L47" i="16" s="1"/>
  <c r="V47" i="5"/>
  <c r="W47" i="5"/>
  <c r="W47" i="6" s="1"/>
  <c r="W47" i="7" s="1"/>
  <c r="W47" i="8" s="1"/>
  <c r="W47" i="9" s="1"/>
  <c r="W47" i="10" s="1"/>
  <c r="W47" i="11" s="1"/>
  <c r="W47" i="12" s="1"/>
  <c r="AA47" i="5"/>
  <c r="AD47" i="5"/>
  <c r="AG47" i="5"/>
  <c r="AE47" i="6" s="1"/>
  <c r="AG47" i="6" s="1"/>
  <c r="AE47" i="7"/>
  <c r="AG47" i="7" s="1"/>
  <c r="AE47" i="8" s="1"/>
  <c r="C48" i="5"/>
  <c r="G48" i="5"/>
  <c r="H48" i="5"/>
  <c r="J48" i="5"/>
  <c r="K48" i="5"/>
  <c r="P48" i="5"/>
  <c r="Q48" i="5"/>
  <c r="V48" i="5"/>
  <c r="W48" i="5"/>
  <c r="W48" i="6"/>
  <c r="W48" i="7" s="1"/>
  <c r="AA48" i="5"/>
  <c r="Y48" i="6"/>
  <c r="AA48" i="6" s="1"/>
  <c r="Y48" i="7" s="1"/>
  <c r="AA48" i="7" s="1"/>
  <c r="Y48" i="8" s="1"/>
  <c r="AA48" i="8" s="1"/>
  <c r="Y48" i="9" s="1"/>
  <c r="AA48" i="9" s="1"/>
  <c r="Y48" i="10" s="1"/>
  <c r="AA48" i="10" s="1"/>
  <c r="Y48" i="11" s="1"/>
  <c r="AA48" i="11" s="1"/>
  <c r="Y48" i="12" s="1"/>
  <c r="AA48" i="12" s="1"/>
  <c r="Y48" i="13" s="1"/>
  <c r="AA48" i="13" s="1"/>
  <c r="Y48" i="14" s="1"/>
  <c r="AA48" i="14" s="1"/>
  <c r="Y48" i="15" s="1"/>
  <c r="AA48" i="15" s="1"/>
  <c r="Y48" i="16" s="1"/>
  <c r="AA48" i="16" s="1"/>
  <c r="AD48" i="5"/>
  <c r="AB48" i="6" s="1"/>
  <c r="AD48" i="6" s="1"/>
  <c r="AB48" i="7" s="1"/>
  <c r="AD48" i="7" s="1"/>
  <c r="AB48" i="8" s="1"/>
  <c r="AD48" i="8" s="1"/>
  <c r="AB48" i="9" s="1"/>
  <c r="AD48" i="9" s="1"/>
  <c r="AB48" i="10" s="1"/>
  <c r="AD48" i="10" s="1"/>
  <c r="AB48" i="11" s="1"/>
  <c r="AD48" i="11" s="1"/>
  <c r="AB48" i="12" s="1"/>
  <c r="AD48" i="12" s="1"/>
  <c r="AB48" i="13" s="1"/>
  <c r="AD48" i="13" s="1"/>
  <c r="AB48" i="14" s="1"/>
  <c r="AD48" i="14" s="1"/>
  <c r="AB48" i="15" s="1"/>
  <c r="AD48" i="15" s="1"/>
  <c r="AB48" i="16" s="1"/>
  <c r="AD48" i="16" s="1"/>
  <c r="AG48" i="5"/>
  <c r="AE48" i="6" s="1"/>
  <c r="B49" i="5"/>
  <c r="D49" i="5"/>
  <c r="D48" i="5" s="1"/>
  <c r="E49" i="5"/>
  <c r="I49" i="5"/>
  <c r="L49" i="5"/>
  <c r="U49" i="5"/>
  <c r="Y49" i="5"/>
  <c r="Z49" i="5"/>
  <c r="AB49" i="5"/>
  <c r="AC49" i="5"/>
  <c r="AE49" i="5"/>
  <c r="AE43" i="5"/>
  <c r="AF49" i="5"/>
  <c r="AL49" i="5"/>
  <c r="AM49" i="5"/>
  <c r="D50" i="5"/>
  <c r="E50" i="5"/>
  <c r="E50" i="6" s="1"/>
  <c r="E50" i="7" s="1"/>
  <c r="E50" i="8" s="1"/>
  <c r="E50" i="9" s="1"/>
  <c r="E50" i="10" s="1"/>
  <c r="E50" i="11" s="1"/>
  <c r="E50" i="12" s="1"/>
  <c r="E50" i="13" s="1"/>
  <c r="I50" i="5"/>
  <c r="G50" i="6" s="1"/>
  <c r="I50" i="6" s="1"/>
  <c r="G50" i="7" s="1"/>
  <c r="I50" i="7" s="1"/>
  <c r="G50" i="8" s="1"/>
  <c r="I50" i="8" s="1"/>
  <c r="G50" i="9" s="1"/>
  <c r="I50" i="9" s="1"/>
  <c r="G50" i="10" s="1"/>
  <c r="I50" i="10" s="1"/>
  <c r="G50" i="11" s="1"/>
  <c r="I50" i="11" s="1"/>
  <c r="G50" i="12" s="1"/>
  <c r="I50" i="12" s="1"/>
  <c r="G50" i="13" s="1"/>
  <c r="I50" i="13" s="1"/>
  <c r="L50" i="5"/>
  <c r="V50" i="5"/>
  <c r="W50" i="5"/>
  <c r="AA50" i="5"/>
  <c r="Y50" i="6"/>
  <c r="AA50" i="6" s="1"/>
  <c r="Y50" i="7" s="1"/>
  <c r="AA50" i="7" s="1"/>
  <c r="Y50" i="8" s="1"/>
  <c r="AA50" i="8" s="1"/>
  <c r="Y50" i="9" s="1"/>
  <c r="AA50" i="9" s="1"/>
  <c r="Y50" i="10" s="1"/>
  <c r="AA50" i="10" s="1"/>
  <c r="Y50" i="11" s="1"/>
  <c r="AA50" i="11" s="1"/>
  <c r="AD50" i="5"/>
  <c r="AB50" i="6"/>
  <c r="AD50" i="6" s="1"/>
  <c r="AG50" i="5"/>
  <c r="C51" i="5"/>
  <c r="G51" i="5"/>
  <c r="H51" i="5"/>
  <c r="J51" i="5"/>
  <c r="K51" i="5"/>
  <c r="P51" i="5"/>
  <c r="Q51" i="5"/>
  <c r="V51" i="5"/>
  <c r="W51" i="5"/>
  <c r="AA51" i="5"/>
  <c r="AD51" i="5"/>
  <c r="AB51" i="6" s="1"/>
  <c r="AD51" i="6" s="1"/>
  <c r="AB51" i="7" s="1"/>
  <c r="AD51" i="7" s="1"/>
  <c r="AG51" i="5"/>
  <c r="AE51" i="6" s="1"/>
  <c r="AG51" i="6" s="1"/>
  <c r="B52" i="5"/>
  <c r="D52" i="5"/>
  <c r="E52" i="5"/>
  <c r="E52" i="6" s="1"/>
  <c r="E52" i="7" s="1"/>
  <c r="I52" i="5"/>
  <c r="L52" i="5"/>
  <c r="V52" i="5"/>
  <c r="W52" i="5"/>
  <c r="AA52" i="5"/>
  <c r="AD52" i="5"/>
  <c r="AB52" i="6" s="1"/>
  <c r="AG52" i="5"/>
  <c r="D53" i="5"/>
  <c r="E53" i="5"/>
  <c r="I53" i="5"/>
  <c r="G53" i="6"/>
  <c r="I53" i="6" s="1"/>
  <c r="G53" i="7" s="1"/>
  <c r="I53" i="7" s="1"/>
  <c r="G53" i="8" s="1"/>
  <c r="I53" i="8" s="1"/>
  <c r="G53" i="9" s="1"/>
  <c r="I53" i="9" s="1"/>
  <c r="L53" i="5"/>
  <c r="J53" i="6" s="1"/>
  <c r="V53" i="5"/>
  <c r="W53" i="5"/>
  <c r="W53" i="6" s="1"/>
  <c r="AA53" i="5"/>
  <c r="AD53" i="5"/>
  <c r="AB53" i="6"/>
  <c r="AD53" i="6" s="1"/>
  <c r="AG53" i="5"/>
  <c r="C54" i="5"/>
  <c r="G54" i="5"/>
  <c r="H54" i="5"/>
  <c r="J54" i="5"/>
  <c r="K54" i="5"/>
  <c r="P54" i="5"/>
  <c r="Q54" i="5"/>
  <c r="V54" i="5"/>
  <c r="V54" i="6" s="1"/>
  <c r="V54" i="7" s="1"/>
  <c r="V54" i="8" s="1"/>
  <c r="W54" i="5"/>
  <c r="AA54" i="5"/>
  <c r="Y54" i="6"/>
  <c r="AA54" i="6" s="1"/>
  <c r="Y54" i="7" s="1"/>
  <c r="AA54" i="7" s="1"/>
  <c r="Y54" i="8" s="1"/>
  <c r="AA54" i="8" s="1"/>
  <c r="Y54" i="9" s="1"/>
  <c r="AA54" i="9" s="1"/>
  <c r="Y54" i="10" s="1"/>
  <c r="AA54" i="10" s="1"/>
  <c r="Y54" i="11" s="1"/>
  <c r="AA54" i="11" s="1"/>
  <c r="Y54" i="12" s="1"/>
  <c r="AA54" i="12" s="1"/>
  <c r="Y54" i="13" s="1"/>
  <c r="AA54" i="13" s="1"/>
  <c r="Y54" i="14" s="1"/>
  <c r="AA54" i="14" s="1"/>
  <c r="Y54" i="15" s="1"/>
  <c r="AA54" i="15" s="1"/>
  <c r="Y54" i="16" s="1"/>
  <c r="AA54" i="16" s="1"/>
  <c r="AD54" i="5"/>
  <c r="AG54" i="5"/>
  <c r="AE54" i="6" s="1"/>
  <c r="AG54" i="6" s="1"/>
  <c r="AE54" i="7" s="1"/>
  <c r="AG54" i="7" s="1"/>
  <c r="AE54" i="8" s="1"/>
  <c r="AG54" i="8" s="1"/>
  <c r="AE54" i="9" s="1"/>
  <c r="AG54" i="9" s="1"/>
  <c r="AE54" i="10" s="1"/>
  <c r="AG54" i="10" s="1"/>
  <c r="AE54" i="11" s="1"/>
  <c r="AG54" i="11" s="1"/>
  <c r="AE54" i="12" s="1"/>
  <c r="AG54" i="12" s="1"/>
  <c r="AE54" i="13" s="1"/>
  <c r="AG54" i="13" s="1"/>
  <c r="AE54" i="14" s="1"/>
  <c r="AG54" i="14" s="1"/>
  <c r="AE54" i="15" s="1"/>
  <c r="AG54" i="15" s="1"/>
  <c r="AE54" i="16" s="1"/>
  <c r="AG54" i="16" s="1"/>
  <c r="B55" i="5"/>
  <c r="D55" i="5"/>
  <c r="E55" i="5"/>
  <c r="I55" i="5"/>
  <c r="G55" i="6" s="1"/>
  <c r="L55" i="5"/>
  <c r="V55" i="5"/>
  <c r="V55" i="6" s="1"/>
  <c r="V55" i="7"/>
  <c r="W55" i="5"/>
  <c r="AA55" i="5"/>
  <c r="Y55" i="6" s="1"/>
  <c r="AA55" i="6" s="1"/>
  <c r="AD55" i="5"/>
  <c r="AB55" i="6" s="1"/>
  <c r="AD55" i="6" s="1"/>
  <c r="AB55" i="7" s="1"/>
  <c r="AD55" i="7" s="1"/>
  <c r="AB55" i="8" s="1"/>
  <c r="AD55" i="8" s="1"/>
  <c r="AB55" i="9" s="1"/>
  <c r="AD55" i="9" s="1"/>
  <c r="AB55" i="10" s="1"/>
  <c r="AD55" i="10" s="1"/>
  <c r="AB55" i="11" s="1"/>
  <c r="AD55" i="11" s="1"/>
  <c r="AB55" i="12" s="1"/>
  <c r="AD55" i="12" s="1"/>
  <c r="AB55" i="13" s="1"/>
  <c r="AD55" i="13" s="1"/>
  <c r="AB55" i="14" s="1"/>
  <c r="AD55" i="14" s="1"/>
  <c r="AB55" i="15" s="1"/>
  <c r="AD55" i="15" s="1"/>
  <c r="AB55" i="16" s="1"/>
  <c r="AD55" i="16" s="1"/>
  <c r="AG55" i="5"/>
  <c r="AE55" i="6" s="1"/>
  <c r="AG55" i="6" s="1"/>
  <c r="AE55" i="7" s="1"/>
  <c r="AG55" i="7" s="1"/>
  <c r="AE55" i="8" s="1"/>
  <c r="AG55" i="8" s="1"/>
  <c r="AE55" i="9" s="1"/>
  <c r="AG55" i="9" s="1"/>
  <c r="AE55" i="10" s="1"/>
  <c r="AG55" i="10" s="1"/>
  <c r="AE55" i="11" s="1"/>
  <c r="AG55" i="11" s="1"/>
  <c r="AE55" i="12" s="1"/>
  <c r="AG55" i="12" s="1"/>
  <c r="AE55" i="13" s="1"/>
  <c r="AG55" i="13" s="1"/>
  <c r="AE55" i="14" s="1"/>
  <c r="AG55" i="14" s="1"/>
  <c r="AE55" i="15" s="1"/>
  <c r="AG55" i="15" s="1"/>
  <c r="AE55" i="16" s="1"/>
  <c r="AG55" i="16" s="1"/>
  <c r="D56" i="5"/>
  <c r="E56" i="5"/>
  <c r="I56" i="5"/>
  <c r="L56" i="5"/>
  <c r="C57" i="5"/>
  <c r="G57" i="5"/>
  <c r="H57" i="5"/>
  <c r="J57" i="5"/>
  <c r="K57" i="5"/>
  <c r="P57" i="5"/>
  <c r="Q57" i="5"/>
  <c r="B58" i="5"/>
  <c r="D58" i="5"/>
  <c r="E58" i="5"/>
  <c r="E58" i="6" s="1"/>
  <c r="E58" i="7" s="1"/>
  <c r="E58" i="8" s="1"/>
  <c r="E58" i="9" s="1"/>
  <c r="E58" i="10" s="1"/>
  <c r="E58" i="11" s="1"/>
  <c r="E58" i="12" s="1"/>
  <c r="E58" i="13" s="1"/>
  <c r="E58" i="14" s="1"/>
  <c r="E58" i="15" s="1"/>
  <c r="E58" i="16" s="1"/>
  <c r="I58" i="5"/>
  <c r="L58" i="5"/>
  <c r="J58" i="6"/>
  <c r="U58" i="5"/>
  <c r="U57" i="5" s="1"/>
  <c r="Y58" i="5"/>
  <c r="Y57" i="5" s="1"/>
  <c r="Z58" i="5"/>
  <c r="Z57" i="5" s="1"/>
  <c r="AB58" i="5"/>
  <c r="AB57" i="5"/>
  <c r="AC58" i="5"/>
  <c r="AC57" i="5" s="1"/>
  <c r="AE58" i="5"/>
  <c r="AE57" i="5" s="1"/>
  <c r="AF58" i="5"/>
  <c r="AF57" i="5" s="1"/>
  <c r="AL58" i="5"/>
  <c r="AL57" i="5"/>
  <c r="AM58" i="5"/>
  <c r="AM57" i="5" s="1"/>
  <c r="D59" i="5"/>
  <c r="D59" i="6" s="1"/>
  <c r="D59" i="7" s="1"/>
  <c r="D59" i="8" s="1"/>
  <c r="D59" i="9" s="1"/>
  <c r="D59" i="10" s="1"/>
  <c r="D59" i="11" s="1"/>
  <c r="D59" i="12" s="1"/>
  <c r="D59" i="13" s="1"/>
  <c r="D59" i="14" s="1"/>
  <c r="D59" i="15" s="1"/>
  <c r="D59" i="16" s="1"/>
  <c r="E59" i="5"/>
  <c r="I59" i="5"/>
  <c r="G59" i="6" s="1"/>
  <c r="I59" i="6" s="1"/>
  <c r="G59" i="7" s="1"/>
  <c r="I59" i="7" s="1"/>
  <c r="L59" i="5"/>
  <c r="V59" i="5"/>
  <c r="W59" i="5"/>
  <c r="AA59" i="5"/>
  <c r="AD59" i="5"/>
  <c r="AG59" i="5"/>
  <c r="C60" i="5"/>
  <c r="G60" i="5"/>
  <c r="H60" i="5"/>
  <c r="J60" i="5"/>
  <c r="K60" i="5"/>
  <c r="P60" i="5"/>
  <c r="Q60" i="5"/>
  <c r="V60" i="5"/>
  <c r="W60" i="5"/>
  <c r="W60" i="6" s="1"/>
  <c r="AA60" i="5"/>
  <c r="Y60" i="6"/>
  <c r="AA60" i="6" s="1"/>
  <c r="Y60" i="7" s="1"/>
  <c r="AA60" i="7" s="1"/>
  <c r="Y60" i="8" s="1"/>
  <c r="AA60" i="8" s="1"/>
  <c r="Y60" i="9" s="1"/>
  <c r="AA60" i="9" s="1"/>
  <c r="Y60" i="10" s="1"/>
  <c r="AA60" i="10" s="1"/>
  <c r="Y60" i="11" s="1"/>
  <c r="AA60" i="11" s="1"/>
  <c r="Y60" i="12" s="1"/>
  <c r="AA60" i="12" s="1"/>
  <c r="Y60" i="13" s="1"/>
  <c r="AA60" i="13" s="1"/>
  <c r="Y60" i="14" s="1"/>
  <c r="AD60" i="5"/>
  <c r="AB60" i="6" s="1"/>
  <c r="AG60" i="5"/>
  <c r="AE60" i="6" s="1"/>
  <c r="AG60" i="6" s="1"/>
  <c r="AE60" i="7" s="1"/>
  <c r="AG60" i="7" s="1"/>
  <c r="AE60" i="8" s="1"/>
  <c r="AG60" i="8" s="1"/>
  <c r="AE60" i="9" s="1"/>
  <c r="AG60" i="9" s="1"/>
  <c r="AE60" i="10" s="1"/>
  <c r="AG60" i="10" s="1"/>
  <c r="AE60" i="11" s="1"/>
  <c r="AG60" i="11" s="1"/>
  <c r="AE60" i="12" s="1"/>
  <c r="AG60" i="12" s="1"/>
  <c r="AE60" i="13" s="1"/>
  <c r="AG60" i="13" s="1"/>
  <c r="AE60" i="14" s="1"/>
  <c r="AG60" i="14" s="1"/>
  <c r="AE60" i="15" s="1"/>
  <c r="AG60" i="15" s="1"/>
  <c r="AE60" i="16" s="1"/>
  <c r="AG60" i="16" s="1"/>
  <c r="B61" i="5"/>
  <c r="D61" i="5"/>
  <c r="D61" i="6" s="1"/>
  <c r="E61" i="5"/>
  <c r="E61" i="6" s="1"/>
  <c r="E61" i="7" s="1"/>
  <c r="E61" i="8" s="1"/>
  <c r="E61" i="9" s="1"/>
  <c r="E61" i="10" s="1"/>
  <c r="E61" i="11" s="1"/>
  <c r="E61" i="12" s="1"/>
  <c r="E61" i="13" s="1"/>
  <c r="E61" i="14" s="1"/>
  <c r="E61" i="15" s="1"/>
  <c r="E61" i="16" s="1"/>
  <c r="I61" i="5"/>
  <c r="G61" i="6"/>
  <c r="I61" i="6" s="1"/>
  <c r="G61" i="7" s="1"/>
  <c r="L61" i="5"/>
  <c r="J61" i="6" s="1"/>
  <c r="L61" i="6" s="1"/>
  <c r="J61" i="7" s="1"/>
  <c r="L61" i="7" s="1"/>
  <c r="V61" i="5"/>
  <c r="V61" i="6" s="1"/>
  <c r="W61" i="5"/>
  <c r="AA61" i="5"/>
  <c r="AD61" i="5"/>
  <c r="AB61" i="6" s="1"/>
  <c r="AD61" i="6" s="1"/>
  <c r="AB61" i="7"/>
  <c r="AD61" i="7" s="1"/>
  <c r="AB61" i="8" s="1"/>
  <c r="AD61" i="8" s="1"/>
  <c r="AB61" i="9" s="1"/>
  <c r="AD61" i="9" s="1"/>
  <c r="AB61" i="10" s="1"/>
  <c r="AD61" i="10" s="1"/>
  <c r="AB61" i="11" s="1"/>
  <c r="AD61" i="11" s="1"/>
  <c r="AB61" i="12" s="1"/>
  <c r="AD61" i="12" s="1"/>
  <c r="AG61" i="5"/>
  <c r="AE61" i="6" s="1"/>
  <c r="D62" i="5"/>
  <c r="E62" i="5"/>
  <c r="E62" i="6"/>
  <c r="I62" i="5"/>
  <c r="G62" i="6"/>
  <c r="I62" i="6" s="1"/>
  <c r="G62" i="7" s="1"/>
  <c r="I62" i="7" s="1"/>
  <c r="L62" i="5"/>
  <c r="C63" i="5"/>
  <c r="G63" i="5"/>
  <c r="H63" i="5"/>
  <c r="J63" i="5"/>
  <c r="K63" i="5"/>
  <c r="P63" i="5"/>
  <c r="Q63" i="5"/>
  <c r="B64" i="5"/>
  <c r="D64" i="5"/>
  <c r="E64" i="5"/>
  <c r="I64" i="5"/>
  <c r="L64" i="5"/>
  <c r="D65" i="5"/>
  <c r="E65" i="5"/>
  <c r="I65" i="5"/>
  <c r="G65" i="6" s="1"/>
  <c r="I65" i="6" s="1"/>
  <c r="G65" i="7" s="1"/>
  <c r="I65" i="7" s="1"/>
  <c r="G65" i="8"/>
  <c r="I65" i="8" s="1"/>
  <c r="L65" i="5"/>
  <c r="C66" i="5"/>
  <c r="G66" i="5"/>
  <c r="H66" i="5"/>
  <c r="J66" i="5"/>
  <c r="K66" i="5"/>
  <c r="P66" i="5"/>
  <c r="Q66" i="5"/>
  <c r="V66" i="5"/>
  <c r="W66" i="5"/>
  <c r="W66" i="6" s="1"/>
  <c r="W66" i="7" s="1"/>
  <c r="W66" i="8" s="1"/>
  <c r="W66" i="9" s="1"/>
  <c r="W66" i="10" s="1"/>
  <c r="W66" i="11" s="1"/>
  <c r="W66" i="12" s="1"/>
  <c r="W66" i="13" s="1"/>
  <c r="W66" i="14" s="1"/>
  <c r="W66" i="15" s="1"/>
  <c r="W66" i="16" s="1"/>
  <c r="AA66" i="5"/>
  <c r="Y66" i="6"/>
  <c r="AA66" i="6" s="1"/>
  <c r="Y66" i="7" s="1"/>
  <c r="AA66" i="7" s="1"/>
  <c r="AD66" i="5"/>
  <c r="AG66" i="5"/>
  <c r="B67" i="5"/>
  <c r="D67" i="5"/>
  <c r="E67" i="5"/>
  <c r="I67" i="5"/>
  <c r="L67" i="5"/>
  <c r="V67" i="5"/>
  <c r="V67" i="6" s="1"/>
  <c r="W67" i="5"/>
  <c r="W67" i="6" s="1"/>
  <c r="AA67" i="5"/>
  <c r="Y67" i="6" s="1"/>
  <c r="AA67" i="6" s="1"/>
  <c r="AD67" i="5"/>
  <c r="AB67" i="6" s="1"/>
  <c r="AD67" i="6" s="1"/>
  <c r="AB67" i="7" s="1"/>
  <c r="AD67" i="7" s="1"/>
  <c r="AB67" i="8" s="1"/>
  <c r="AD67" i="8" s="1"/>
  <c r="AB67" i="9" s="1"/>
  <c r="AD67" i="9" s="1"/>
  <c r="AB67" i="10" s="1"/>
  <c r="AD67" i="10" s="1"/>
  <c r="AB67" i="11" s="1"/>
  <c r="AD67" i="11" s="1"/>
  <c r="AB67" i="12" s="1"/>
  <c r="AD67" i="12" s="1"/>
  <c r="AB67" i="13" s="1"/>
  <c r="AD67" i="13" s="1"/>
  <c r="AB67" i="14" s="1"/>
  <c r="AD67" i="14" s="1"/>
  <c r="AB67" i="15" s="1"/>
  <c r="AD67" i="15" s="1"/>
  <c r="AB67" i="16" s="1"/>
  <c r="AD67" i="16" s="1"/>
  <c r="AG67" i="5"/>
  <c r="AE67" i="6" s="1"/>
  <c r="AG67" i="6" s="1"/>
  <c r="D68" i="5"/>
  <c r="E68" i="5"/>
  <c r="E68" i="6"/>
  <c r="E68" i="7" s="1"/>
  <c r="E68" i="8" s="1"/>
  <c r="I68" i="5"/>
  <c r="G68" i="6"/>
  <c r="I68" i="6" s="1"/>
  <c r="G68" i="7" s="1"/>
  <c r="I68" i="7" s="1"/>
  <c r="G68" i="8" s="1"/>
  <c r="I68" i="8" s="1"/>
  <c r="G68" i="9" s="1"/>
  <c r="I68" i="9" s="1"/>
  <c r="G68" i="10" s="1"/>
  <c r="I68" i="10" s="1"/>
  <c r="G68" i="11" s="1"/>
  <c r="I68" i="11" s="1"/>
  <c r="G68" i="12"/>
  <c r="I68" i="12" s="1"/>
  <c r="G68" i="13" s="1"/>
  <c r="I68" i="13" s="1"/>
  <c r="G68" i="14" s="1"/>
  <c r="I68" i="14" s="1"/>
  <c r="G68" i="15" s="1"/>
  <c r="I68" i="15" s="1"/>
  <c r="G68" i="16" s="1"/>
  <c r="I68" i="16" s="1"/>
  <c r="L68" i="5"/>
  <c r="J68" i="6" s="1"/>
  <c r="L68" i="6" s="1"/>
  <c r="V68" i="5"/>
  <c r="V68" i="6" s="1"/>
  <c r="W68" i="5"/>
  <c r="W68" i="6"/>
  <c r="AA68" i="5"/>
  <c r="Y68" i="6" s="1"/>
  <c r="AD68" i="5"/>
  <c r="AG68" i="5"/>
  <c r="AE68" i="6"/>
  <c r="AG68" i="6" s="1"/>
  <c r="AE68" i="7" s="1"/>
  <c r="AG68" i="7" s="1"/>
  <c r="AE68" i="8" s="1"/>
  <c r="AG68" i="8" s="1"/>
  <c r="AE68" i="9" s="1"/>
  <c r="AG68" i="9" s="1"/>
  <c r="AE68" i="10" s="1"/>
  <c r="AG68" i="10" s="1"/>
  <c r="AE68" i="11" s="1"/>
  <c r="AG68" i="11" s="1"/>
  <c r="AE68" i="12" s="1"/>
  <c r="AG68" i="12" s="1"/>
  <c r="AE68" i="13" s="1"/>
  <c r="AG68" i="13" s="1"/>
  <c r="AE68" i="14" s="1"/>
  <c r="AG68" i="14" s="1"/>
  <c r="AE68" i="15" s="1"/>
  <c r="AG68" i="15" s="1"/>
  <c r="AE68" i="16" s="1"/>
  <c r="AG68" i="16" s="1"/>
  <c r="C69" i="5"/>
  <c r="G69" i="5"/>
  <c r="H69" i="5"/>
  <c r="J69" i="5"/>
  <c r="K69" i="5"/>
  <c r="P69" i="5"/>
  <c r="Q69" i="5"/>
  <c r="U69" i="5"/>
  <c r="U65" i="5" s="1"/>
  <c r="Y69" i="5"/>
  <c r="Y65" i="5" s="1"/>
  <c r="Z69" i="5"/>
  <c r="Z65" i="5" s="1"/>
  <c r="AB69" i="5"/>
  <c r="AB65" i="5" s="1"/>
  <c r="AC69" i="5"/>
  <c r="AC65" i="5" s="1"/>
  <c r="AE69" i="5"/>
  <c r="AE65" i="5" s="1"/>
  <c r="AF69" i="5"/>
  <c r="AF65" i="5" s="1"/>
  <c r="AL69" i="5"/>
  <c r="AL65" i="5"/>
  <c r="AM69" i="5"/>
  <c r="AM65" i="5" s="1"/>
  <c r="B70" i="5"/>
  <c r="D70" i="5"/>
  <c r="E70" i="5"/>
  <c r="E70" i="6" s="1"/>
  <c r="E70" i="7" s="1"/>
  <c r="E70" i="8" s="1"/>
  <c r="E70" i="9" s="1"/>
  <c r="I70" i="5"/>
  <c r="L70" i="5"/>
  <c r="V70" i="5"/>
  <c r="W70" i="5"/>
  <c r="W70" i="6" s="1"/>
  <c r="AA70" i="5"/>
  <c r="Y70" i="6" s="1"/>
  <c r="AA70" i="6" s="1"/>
  <c r="Y70" i="7" s="1"/>
  <c r="AA70" i="7" s="1"/>
  <c r="Y70" i="8" s="1"/>
  <c r="AA70" i="8" s="1"/>
  <c r="Y70" i="9" s="1"/>
  <c r="AA70" i="9" s="1"/>
  <c r="AD70" i="5"/>
  <c r="AG70" i="5"/>
  <c r="D71" i="5"/>
  <c r="D71" i="6" s="1"/>
  <c r="E71" i="5"/>
  <c r="I71" i="5"/>
  <c r="G71" i="6" s="1"/>
  <c r="I71" i="6" s="1"/>
  <c r="G71" i="7" s="1"/>
  <c r="I71" i="7" s="1"/>
  <c r="G71" i="8" s="1"/>
  <c r="I71" i="8" s="1"/>
  <c r="G71" i="9" s="1"/>
  <c r="I71" i="9" s="1"/>
  <c r="G71" i="10" s="1"/>
  <c r="I71" i="10" s="1"/>
  <c r="G71" i="11" s="1"/>
  <c r="I71" i="11" s="1"/>
  <c r="G71" i="12" s="1"/>
  <c r="I71" i="12" s="1"/>
  <c r="G71" i="13" s="1"/>
  <c r="I71" i="13" s="1"/>
  <c r="G71" i="14" s="1"/>
  <c r="I71" i="14" s="1"/>
  <c r="G71" i="15" s="1"/>
  <c r="I71" i="15" s="1"/>
  <c r="G71" i="16" s="1"/>
  <c r="I71" i="16" s="1"/>
  <c r="L71" i="5"/>
  <c r="J71" i="6" s="1"/>
  <c r="V71" i="5"/>
  <c r="V71" i="6" s="1"/>
  <c r="V71" i="7" s="1"/>
  <c r="W71" i="5"/>
  <c r="W71" i="6" s="1"/>
  <c r="AA71" i="5"/>
  <c r="Y71" i="6"/>
  <c r="AA71" i="6" s="1"/>
  <c r="Y71" i="7" s="1"/>
  <c r="AA71" i="7" s="1"/>
  <c r="Y71" i="8" s="1"/>
  <c r="AA71" i="8" s="1"/>
  <c r="Y71" i="9" s="1"/>
  <c r="AA71" i="9" s="1"/>
  <c r="Y71" i="10" s="1"/>
  <c r="AA71" i="10" s="1"/>
  <c r="Y71" i="11" s="1"/>
  <c r="AA71" i="11" s="1"/>
  <c r="Y71" i="12" s="1"/>
  <c r="AA71" i="12" s="1"/>
  <c r="Y71" i="13" s="1"/>
  <c r="AA71" i="13" s="1"/>
  <c r="Y71" i="14" s="1"/>
  <c r="AA71" i="14" s="1"/>
  <c r="Y71" i="15" s="1"/>
  <c r="AA71" i="15" s="1"/>
  <c r="Y71" i="16" s="1"/>
  <c r="AA71" i="16" s="1"/>
  <c r="AD71" i="5"/>
  <c r="AB71" i="6"/>
  <c r="AD71" i="6" s="1"/>
  <c r="AB71" i="7" s="1"/>
  <c r="AD71" i="7" s="1"/>
  <c r="AB71" i="8" s="1"/>
  <c r="AD71" i="8" s="1"/>
  <c r="AG71" i="5"/>
  <c r="C72" i="5"/>
  <c r="G72" i="5"/>
  <c r="H72" i="5"/>
  <c r="J72" i="5"/>
  <c r="K72" i="5"/>
  <c r="P72" i="5"/>
  <c r="Q72" i="5"/>
  <c r="V72" i="5"/>
  <c r="V72" i="6" s="1"/>
  <c r="V72" i="7" s="1"/>
  <c r="W72" i="5"/>
  <c r="AA72" i="5"/>
  <c r="AD72" i="5"/>
  <c r="AG72" i="5"/>
  <c r="B73" i="5"/>
  <c r="D73" i="5"/>
  <c r="D73" i="6"/>
  <c r="D73" i="7" s="1"/>
  <c r="D73" i="8" s="1"/>
  <c r="D73" i="9" s="1"/>
  <c r="D73" i="10" s="1"/>
  <c r="E73" i="5"/>
  <c r="I73" i="5"/>
  <c r="G73" i="6" s="1"/>
  <c r="I73" i="6"/>
  <c r="G73" i="7" s="1"/>
  <c r="I73" i="7" s="1"/>
  <c r="L73" i="5"/>
  <c r="J73" i="6" s="1"/>
  <c r="L73" i="6" s="1"/>
  <c r="J73" i="7" s="1"/>
  <c r="V73" i="5"/>
  <c r="W73" i="5"/>
  <c r="AA73" i="5"/>
  <c r="Y73" i="6" s="1"/>
  <c r="AA73" i="6" s="1"/>
  <c r="Y73" i="7" s="1"/>
  <c r="AA73" i="7" s="1"/>
  <c r="Y73" i="8" s="1"/>
  <c r="AA73" i="8" s="1"/>
  <c r="Y73" i="9" s="1"/>
  <c r="AA73" i="9" s="1"/>
  <c r="Y73" i="10" s="1"/>
  <c r="AA73" i="10" s="1"/>
  <c r="Y73" i="11" s="1"/>
  <c r="AA73" i="11" s="1"/>
  <c r="Y73" i="12" s="1"/>
  <c r="AA73" i="12" s="1"/>
  <c r="Y73" i="13" s="1"/>
  <c r="AA73" i="13" s="1"/>
  <c r="Y73" i="14" s="1"/>
  <c r="AA73" i="14" s="1"/>
  <c r="Y73" i="15" s="1"/>
  <c r="AA73" i="15" s="1"/>
  <c r="Y73" i="16" s="1"/>
  <c r="AA73" i="16" s="1"/>
  <c r="AD73" i="5"/>
  <c r="AB73" i="6" s="1"/>
  <c r="AD73" i="6" s="1"/>
  <c r="AB73" i="7" s="1"/>
  <c r="AD73" i="7" s="1"/>
  <c r="AB73" i="8" s="1"/>
  <c r="AD73" i="8" s="1"/>
  <c r="AB73" i="9" s="1"/>
  <c r="AD73" i="9" s="1"/>
  <c r="AB73" i="10" s="1"/>
  <c r="AD73" i="10" s="1"/>
  <c r="AB73" i="11" s="1"/>
  <c r="AD73" i="11" s="1"/>
  <c r="AB73" i="12" s="1"/>
  <c r="AD73" i="12" s="1"/>
  <c r="AB73" i="13" s="1"/>
  <c r="AD73" i="13" s="1"/>
  <c r="AB73" i="14" s="1"/>
  <c r="AD73" i="14" s="1"/>
  <c r="AB73" i="15" s="1"/>
  <c r="AD73" i="15" s="1"/>
  <c r="AB73" i="16" s="1"/>
  <c r="AD73" i="16" s="1"/>
  <c r="AG73" i="5"/>
  <c r="AE73" i="6" s="1"/>
  <c r="AG73" i="6" s="1"/>
  <c r="AE73" i="7" s="1"/>
  <c r="AG73" i="7" s="1"/>
  <c r="AE73" i="8" s="1"/>
  <c r="AG73" i="8" s="1"/>
  <c r="AE73" i="9" s="1"/>
  <c r="AG73" i="9" s="1"/>
  <c r="AE73" i="10" s="1"/>
  <c r="AG73" i="10" s="1"/>
  <c r="AE73" i="11" s="1"/>
  <c r="AG73" i="11" s="1"/>
  <c r="AE73" i="12" s="1"/>
  <c r="AG73" i="12" s="1"/>
  <c r="AE73" i="13" s="1"/>
  <c r="AG73" i="13" s="1"/>
  <c r="AE73" i="14" s="1"/>
  <c r="AG73" i="14" s="1"/>
  <c r="AE73" i="15" s="1"/>
  <c r="AG73" i="15" s="1"/>
  <c r="AE73" i="16" s="1"/>
  <c r="AG73" i="16" s="1"/>
  <c r="D74" i="5"/>
  <c r="E74" i="5"/>
  <c r="I74" i="5"/>
  <c r="L74" i="5"/>
  <c r="J74" i="6" s="1"/>
  <c r="V74" i="5"/>
  <c r="V74" i="6" s="1"/>
  <c r="V74" i="7" s="1"/>
  <c r="W74" i="5"/>
  <c r="W74" i="6" s="1"/>
  <c r="W74" i="7" s="1"/>
  <c r="W74" i="8" s="1"/>
  <c r="W74" i="9" s="1"/>
  <c r="W74" i="10" s="1"/>
  <c r="W74" i="11" s="1"/>
  <c r="W74" i="12" s="1"/>
  <c r="W74" i="13" s="1"/>
  <c r="W74" i="14" s="1"/>
  <c r="W74" i="15" s="1"/>
  <c r="W74" i="16" s="1"/>
  <c r="AA74" i="5"/>
  <c r="AD74" i="5"/>
  <c r="AB74" i="6"/>
  <c r="AD74" i="6" s="1"/>
  <c r="AB74" i="7" s="1"/>
  <c r="AD74" i="7" s="1"/>
  <c r="AG74" i="5"/>
  <c r="C75" i="5"/>
  <c r="G75" i="5"/>
  <c r="H75" i="5"/>
  <c r="J75" i="5"/>
  <c r="K75" i="5"/>
  <c r="P75" i="5"/>
  <c r="Q75" i="5"/>
  <c r="V75" i="5"/>
  <c r="V75" i="6"/>
  <c r="W75" i="5"/>
  <c r="W75" i="6"/>
  <c r="W75" i="7" s="1"/>
  <c r="W75" i="8" s="1"/>
  <c r="W75" i="9" s="1"/>
  <c r="AA75" i="5"/>
  <c r="AD75" i="5"/>
  <c r="AB75" i="6"/>
  <c r="AD75" i="6" s="1"/>
  <c r="AB75" i="7" s="1"/>
  <c r="AD75" i="7" s="1"/>
  <c r="AG75" i="5"/>
  <c r="AE75" i="6" s="1"/>
  <c r="AG75" i="6" s="1"/>
  <c r="B76" i="5"/>
  <c r="D76" i="5"/>
  <c r="D76" i="6" s="1"/>
  <c r="E76" i="5"/>
  <c r="I76" i="5"/>
  <c r="G76" i="6" s="1"/>
  <c r="L76" i="5"/>
  <c r="L75" i="5" s="1"/>
  <c r="V76" i="5"/>
  <c r="V76" i="6"/>
  <c r="W76" i="5"/>
  <c r="AA76" i="5"/>
  <c r="AD76" i="5"/>
  <c r="AG76" i="5"/>
  <c r="AE76" i="6" s="1"/>
  <c r="AG76" i="6" s="1"/>
  <c r="AE76" i="7" s="1"/>
  <c r="AG76" i="7" s="1"/>
  <c r="D77" i="5"/>
  <c r="E77" i="5"/>
  <c r="I77" i="5"/>
  <c r="L77" i="5"/>
  <c r="V77" i="5"/>
  <c r="V77" i="6" s="1"/>
  <c r="W77" i="5"/>
  <c r="W77" i="6" s="1"/>
  <c r="AA77" i="5"/>
  <c r="Y77" i="6" s="1"/>
  <c r="AA77" i="6" s="1"/>
  <c r="Y77" i="7" s="1"/>
  <c r="AA77" i="7" s="1"/>
  <c r="Y77" i="8" s="1"/>
  <c r="AA77" i="8" s="1"/>
  <c r="Y77" i="9" s="1"/>
  <c r="AA77" i="9" s="1"/>
  <c r="Y77" i="10" s="1"/>
  <c r="AA77" i="10" s="1"/>
  <c r="Y77" i="11" s="1"/>
  <c r="AA77" i="11" s="1"/>
  <c r="Y77" i="12" s="1"/>
  <c r="AA77" i="12" s="1"/>
  <c r="Y77" i="13" s="1"/>
  <c r="AA77" i="13" s="1"/>
  <c r="Y77" i="14" s="1"/>
  <c r="AA77" i="14" s="1"/>
  <c r="Y77" i="15" s="1"/>
  <c r="AA77" i="15" s="1"/>
  <c r="Y77" i="16" s="1"/>
  <c r="AA77" i="16" s="1"/>
  <c r="AD77" i="5"/>
  <c r="AB77" i="6" s="1"/>
  <c r="AD77" i="6" s="1"/>
  <c r="AG77" i="5"/>
  <c r="AE77" i="6"/>
  <c r="AG77" i="6" s="1"/>
  <c r="AE77" i="7" s="1"/>
  <c r="AG77" i="7" s="1"/>
  <c r="AE77" i="8" s="1"/>
  <c r="AG77" i="8" s="1"/>
  <c r="AE77" i="9" s="1"/>
  <c r="AG77" i="9" s="1"/>
  <c r="AE77" i="10" s="1"/>
  <c r="AG77" i="10" s="1"/>
  <c r="AE77" i="11" s="1"/>
  <c r="AG77" i="11" s="1"/>
  <c r="AE77" i="12" s="1"/>
  <c r="AG77" i="12" s="1"/>
  <c r="AE77" i="13" s="1"/>
  <c r="AG77" i="13" s="1"/>
  <c r="AE77" i="14" s="1"/>
  <c r="AG77" i="14" s="1"/>
  <c r="AE77" i="15" s="1"/>
  <c r="AG77" i="15" s="1"/>
  <c r="AE77" i="16" s="1"/>
  <c r="AG77" i="16" s="1"/>
  <c r="C78" i="5"/>
  <c r="G78" i="5"/>
  <c r="H78" i="5"/>
  <c r="J78" i="5"/>
  <c r="K78" i="5"/>
  <c r="P78" i="5"/>
  <c r="Q78" i="5"/>
  <c r="V78" i="5"/>
  <c r="W78" i="5"/>
  <c r="AA78" i="5"/>
  <c r="Y78" i="6"/>
  <c r="AA78" i="6" s="1"/>
  <c r="AD78" i="5"/>
  <c r="AB78" i="6" s="1"/>
  <c r="AD78" i="6" s="1"/>
  <c r="AB78" i="7" s="1"/>
  <c r="AD78" i="7" s="1"/>
  <c r="AB78" i="8" s="1"/>
  <c r="AD78" i="8" s="1"/>
  <c r="AB78" i="9" s="1"/>
  <c r="AD78" i="9" s="1"/>
  <c r="AB78" i="10" s="1"/>
  <c r="AD78" i="10" s="1"/>
  <c r="AB78" i="11" s="1"/>
  <c r="AD78" i="11" s="1"/>
  <c r="AB78" i="12" s="1"/>
  <c r="AD78" i="12" s="1"/>
  <c r="AB78" i="13" s="1"/>
  <c r="AD78" i="13" s="1"/>
  <c r="AB78" i="14" s="1"/>
  <c r="AD78" i="14" s="1"/>
  <c r="AB78" i="15" s="1"/>
  <c r="AD78" i="15" s="1"/>
  <c r="AB78" i="16" s="1"/>
  <c r="AD78" i="16" s="1"/>
  <c r="AG78" i="5"/>
  <c r="AE78" i="6" s="1"/>
  <c r="AG78" i="6" s="1"/>
  <c r="AE78" i="7" s="1"/>
  <c r="AG78" i="7" s="1"/>
  <c r="AE78" i="8" s="1"/>
  <c r="AG78" i="8" s="1"/>
  <c r="AE78" i="9" s="1"/>
  <c r="AG78" i="9" s="1"/>
  <c r="AE78" i="10" s="1"/>
  <c r="AG78" i="10" s="1"/>
  <c r="AE78" i="11" s="1"/>
  <c r="AG78" i="11" s="1"/>
  <c r="AE78" i="12" s="1"/>
  <c r="AG78" i="12" s="1"/>
  <c r="AE78" i="13" s="1"/>
  <c r="AG78" i="13" s="1"/>
  <c r="AE78" i="14" s="1"/>
  <c r="AG78" i="14" s="1"/>
  <c r="AE78" i="15" s="1"/>
  <c r="AG78" i="15" s="1"/>
  <c r="AE78" i="16" s="1"/>
  <c r="AG78" i="16" s="1"/>
  <c r="B79" i="5"/>
  <c r="D79" i="5"/>
  <c r="D79" i="6"/>
  <c r="E79" i="5"/>
  <c r="I79" i="5"/>
  <c r="L79" i="5"/>
  <c r="J79" i="6"/>
  <c r="L79" i="6" s="1"/>
  <c r="J79" i="7" s="1"/>
  <c r="L79" i="7" s="1"/>
  <c r="J79" i="8" s="1"/>
  <c r="V79" i="5"/>
  <c r="W79" i="5"/>
  <c r="W79" i="6"/>
  <c r="W79" i="7" s="1"/>
  <c r="W79" i="8" s="1"/>
  <c r="W79" i="9" s="1"/>
  <c r="W79" i="10" s="1"/>
  <c r="W79" i="11" s="1"/>
  <c r="W79" i="12" s="1"/>
  <c r="W79" i="13" s="1"/>
  <c r="W79" i="14" s="1"/>
  <c r="W79" i="15" s="1"/>
  <c r="W79" i="16" s="1"/>
  <c r="AA79" i="5"/>
  <c r="Y79" i="6" s="1"/>
  <c r="AA79" i="6" s="1"/>
  <c r="Y79" i="7" s="1"/>
  <c r="AA79" i="7" s="1"/>
  <c r="Y79" i="8" s="1"/>
  <c r="AA79" i="8" s="1"/>
  <c r="Y79" i="9" s="1"/>
  <c r="AA79" i="9" s="1"/>
  <c r="AD79" i="5"/>
  <c r="AB79" i="6"/>
  <c r="AD79" i="6" s="1"/>
  <c r="AB79" i="7" s="1"/>
  <c r="AD79" i="7" s="1"/>
  <c r="AB79" i="8" s="1"/>
  <c r="AD79" i="8" s="1"/>
  <c r="AB79" i="9" s="1"/>
  <c r="AD79" i="9" s="1"/>
  <c r="AB79" i="10" s="1"/>
  <c r="AD79" i="10" s="1"/>
  <c r="AB79" i="11" s="1"/>
  <c r="AD79" i="11" s="1"/>
  <c r="AB79" i="12" s="1"/>
  <c r="AD79" i="12" s="1"/>
  <c r="AB79" i="13" s="1"/>
  <c r="AD79" i="13" s="1"/>
  <c r="AB79" i="14" s="1"/>
  <c r="AD79" i="14" s="1"/>
  <c r="AB79" i="15" s="1"/>
  <c r="AD79" i="15" s="1"/>
  <c r="AB79" i="16" s="1"/>
  <c r="AD79" i="16" s="1"/>
  <c r="AG79" i="5"/>
  <c r="D80" i="5"/>
  <c r="E80" i="5"/>
  <c r="E80" i="6" s="1"/>
  <c r="I80" i="5"/>
  <c r="G80" i="6" s="1"/>
  <c r="I80" i="6" s="1"/>
  <c r="G80" i="7" s="1"/>
  <c r="I80" i="7" s="1"/>
  <c r="G80" i="8" s="1"/>
  <c r="I80" i="8" s="1"/>
  <c r="G80" i="9" s="1"/>
  <c r="I80" i="9" s="1"/>
  <c r="G80" i="10" s="1"/>
  <c r="I80" i="10" s="1"/>
  <c r="G80" i="11" s="1"/>
  <c r="I80" i="11" s="1"/>
  <c r="G80" i="12" s="1"/>
  <c r="I80" i="12" s="1"/>
  <c r="G80" i="13" s="1"/>
  <c r="I80" i="13" s="1"/>
  <c r="G80" i="14" s="1"/>
  <c r="I80" i="14" s="1"/>
  <c r="G80" i="15" s="1"/>
  <c r="I80" i="15" s="1"/>
  <c r="L80" i="5"/>
  <c r="V80" i="5"/>
  <c r="W80" i="5"/>
  <c r="W80" i="6" s="1"/>
  <c r="W80" i="7" s="1"/>
  <c r="W80" i="8" s="1"/>
  <c r="W80" i="9" s="1"/>
  <c r="W80" i="10" s="1"/>
  <c r="W80" i="11" s="1"/>
  <c r="W80" i="12" s="1"/>
  <c r="W80" i="13" s="1"/>
  <c r="W80" i="14" s="1"/>
  <c r="W80" i="15" s="1"/>
  <c r="W80" i="16" s="1"/>
  <c r="AA80" i="5"/>
  <c r="Y80" i="6" s="1"/>
  <c r="AA80" i="6" s="1"/>
  <c r="AD80" i="5"/>
  <c r="AG80" i="5"/>
  <c r="AE80" i="6"/>
  <c r="AG80" i="6" s="1"/>
  <c r="AE80" i="7" s="1"/>
  <c r="AG80" i="7" s="1"/>
  <c r="AE80" i="8" s="1"/>
  <c r="AG80" i="8" s="1"/>
  <c r="AE80" i="9" s="1"/>
  <c r="AG80" i="9" s="1"/>
  <c r="AE80" i="10" s="1"/>
  <c r="AG80" i="10" s="1"/>
  <c r="AE80" i="11" s="1"/>
  <c r="AG80" i="11" s="1"/>
  <c r="AE80" i="12" s="1"/>
  <c r="AG80" i="12" s="1"/>
  <c r="AE80" i="13" s="1"/>
  <c r="AG80" i="13" s="1"/>
  <c r="AE80" i="14" s="1"/>
  <c r="AG80" i="14" s="1"/>
  <c r="AE80" i="15" s="1"/>
  <c r="AG80" i="15" s="1"/>
  <c r="AE80" i="16" s="1"/>
  <c r="AG80" i="16" s="1"/>
  <c r="C81" i="5"/>
  <c r="G81" i="5"/>
  <c r="H81" i="5"/>
  <c r="J81" i="5"/>
  <c r="K81" i="5"/>
  <c r="P81" i="5"/>
  <c r="Q81" i="5"/>
  <c r="V81" i="5"/>
  <c r="W81" i="5"/>
  <c r="AA81" i="5"/>
  <c r="Y81" i="6" s="1"/>
  <c r="AA81" i="6" s="1"/>
  <c r="Y81" i="7" s="1"/>
  <c r="AA81" i="7" s="1"/>
  <c r="AD81" i="5"/>
  <c r="AG81" i="5"/>
  <c r="AE81" i="6" s="1"/>
  <c r="AG81" i="6" s="1"/>
  <c r="B82" i="5"/>
  <c r="D82" i="5"/>
  <c r="D82" i="6"/>
  <c r="E82" i="5"/>
  <c r="I82" i="5"/>
  <c r="L82" i="5"/>
  <c r="J82" i="6" s="1"/>
  <c r="D83" i="5"/>
  <c r="E83" i="5"/>
  <c r="I83" i="5"/>
  <c r="L83" i="5"/>
  <c r="J83" i="6" s="1"/>
  <c r="L83" i="6" s="1"/>
  <c r="J83" i="7" s="1"/>
  <c r="L83" i="7" s="1"/>
  <c r="J83" i="8" s="1"/>
  <c r="U83" i="5"/>
  <c r="Y83" i="5"/>
  <c r="Z83" i="5"/>
  <c r="AB83" i="5"/>
  <c r="AC83" i="5"/>
  <c r="AE83" i="5"/>
  <c r="AF83" i="5"/>
  <c r="AL83" i="5"/>
  <c r="AM83" i="5"/>
  <c r="V84" i="5"/>
  <c r="W84" i="5"/>
  <c r="AA84" i="5"/>
  <c r="AD84" i="5"/>
  <c r="AB84" i="6" s="1"/>
  <c r="AD84" i="6" s="1"/>
  <c r="AB84" i="7" s="1"/>
  <c r="AG84" i="5"/>
  <c r="AE84" i="6" s="1"/>
  <c r="AG84" i="6" s="1"/>
  <c r="V85" i="5"/>
  <c r="W85" i="5"/>
  <c r="AA85" i="5"/>
  <c r="Y85" i="6" s="1"/>
  <c r="AA85" i="6" s="1"/>
  <c r="Y85" i="7" s="1"/>
  <c r="AA85" i="7" s="1"/>
  <c r="Y85" i="8" s="1"/>
  <c r="AA85" i="8" s="1"/>
  <c r="Y85" i="9" s="1"/>
  <c r="AA85" i="9" s="1"/>
  <c r="Y85" i="10" s="1"/>
  <c r="AA85" i="10" s="1"/>
  <c r="Y85" i="11" s="1"/>
  <c r="AA85" i="11" s="1"/>
  <c r="Y85" i="12" s="1"/>
  <c r="AA85" i="12" s="1"/>
  <c r="Y85" i="13" s="1"/>
  <c r="AA85" i="13" s="1"/>
  <c r="AD85" i="5"/>
  <c r="AG85" i="5"/>
  <c r="AE85" i="6" s="1"/>
  <c r="D86" i="5"/>
  <c r="D86" i="6" s="1"/>
  <c r="E86" i="5"/>
  <c r="E86" i="6"/>
  <c r="I86" i="5"/>
  <c r="L86" i="5"/>
  <c r="J86" i="6" s="1"/>
  <c r="L86" i="6" s="1"/>
  <c r="J86" i="7" s="1"/>
  <c r="L86" i="7" s="1"/>
  <c r="J86" i="8" s="1"/>
  <c r="L86" i="8" s="1"/>
  <c r="J86" i="9" s="1"/>
  <c r="L86" i="9" s="1"/>
  <c r="J86" i="10" s="1"/>
  <c r="L86" i="10" s="1"/>
  <c r="J86" i="11" s="1"/>
  <c r="L86" i="11" s="1"/>
  <c r="J86" i="12" s="1"/>
  <c r="L86" i="12" s="1"/>
  <c r="J86" i="13" s="1"/>
  <c r="L86" i="13" s="1"/>
  <c r="J86" i="14" s="1"/>
  <c r="L86" i="14" s="1"/>
  <c r="J86" i="15" s="1"/>
  <c r="L86" i="15" s="1"/>
  <c r="J86" i="16" s="1"/>
  <c r="L86" i="16" s="1"/>
  <c r="V86" i="5"/>
  <c r="W86" i="5"/>
  <c r="AA86" i="5"/>
  <c r="Y86" i="6" s="1"/>
  <c r="AA86" i="6" s="1"/>
  <c r="Y86" i="7" s="1"/>
  <c r="AA86" i="7" s="1"/>
  <c r="Y86" i="8" s="1"/>
  <c r="AA86" i="8" s="1"/>
  <c r="Y86" i="9" s="1"/>
  <c r="AA86" i="9" s="1"/>
  <c r="Y86" i="10" s="1"/>
  <c r="AA86" i="10" s="1"/>
  <c r="Y86" i="11" s="1"/>
  <c r="AA86" i="11" s="1"/>
  <c r="Y86" i="12" s="1"/>
  <c r="AA86" i="12" s="1"/>
  <c r="Y86" i="13" s="1"/>
  <c r="AA86" i="13" s="1"/>
  <c r="Y86" i="14" s="1"/>
  <c r="AA86" i="14"/>
  <c r="Y86" i="15" s="1"/>
  <c r="AA86" i="15" s="1"/>
  <c r="Y86" i="16" s="1"/>
  <c r="AA86" i="16" s="1"/>
  <c r="AD86" i="5"/>
  <c r="AB86" i="6" s="1"/>
  <c r="AD86" i="6" s="1"/>
  <c r="AB86" i="7" s="1"/>
  <c r="AD86" i="7" s="1"/>
  <c r="AB86" i="8" s="1"/>
  <c r="AD86" i="8" s="1"/>
  <c r="AB86" i="9" s="1"/>
  <c r="AD86" i="9" s="1"/>
  <c r="AB86" i="10" s="1"/>
  <c r="AD86" i="10" s="1"/>
  <c r="AB86" i="11" s="1"/>
  <c r="AD86" i="11" s="1"/>
  <c r="AB86" i="12" s="1"/>
  <c r="AD86" i="12" s="1"/>
  <c r="AB86" i="13" s="1"/>
  <c r="AD86" i="13"/>
  <c r="AB86" i="14" s="1"/>
  <c r="AD86" i="14" s="1"/>
  <c r="AB86" i="15" s="1"/>
  <c r="AD86" i="15" s="1"/>
  <c r="AB86" i="16" s="1"/>
  <c r="AD86" i="16" s="1"/>
  <c r="AG86" i="5"/>
  <c r="D87" i="5"/>
  <c r="E87" i="5"/>
  <c r="I87" i="5"/>
  <c r="G87" i="6" s="1"/>
  <c r="I87" i="6" s="1"/>
  <c r="L87" i="5"/>
  <c r="J87" i="6" s="1"/>
  <c r="L87" i="6" s="1"/>
  <c r="V87" i="5"/>
  <c r="W87" i="5"/>
  <c r="AA87" i="5"/>
  <c r="Y87" i="6" s="1"/>
  <c r="AA87" i="6" s="1"/>
  <c r="Y87" i="7" s="1"/>
  <c r="AA87" i="7" s="1"/>
  <c r="Y87" i="8" s="1"/>
  <c r="AA87" i="8" s="1"/>
  <c r="Y87" i="9" s="1"/>
  <c r="AA87" i="9" s="1"/>
  <c r="Y87" i="10" s="1"/>
  <c r="AA87" i="10" s="1"/>
  <c r="Y87" i="11" s="1"/>
  <c r="AA87" i="11" s="1"/>
  <c r="Y87" i="12" s="1"/>
  <c r="AA87" i="12" s="1"/>
  <c r="Y87" i="13" s="1"/>
  <c r="AA87" i="13" s="1"/>
  <c r="Y87" i="14" s="1"/>
  <c r="AA87" i="14" s="1"/>
  <c r="Y87" i="15" s="1"/>
  <c r="AA87" i="15" s="1"/>
  <c r="Y87" i="16" s="1"/>
  <c r="AA87" i="16" s="1"/>
  <c r="AD87" i="5"/>
  <c r="AB87" i="6"/>
  <c r="AD87" i="6" s="1"/>
  <c r="AB87" i="7" s="1"/>
  <c r="AD87" i="7" s="1"/>
  <c r="AB87" i="8" s="1"/>
  <c r="AD87" i="8" s="1"/>
  <c r="AB87" i="9" s="1"/>
  <c r="AD87" i="9" s="1"/>
  <c r="AB87" i="10" s="1"/>
  <c r="AD87" i="10" s="1"/>
  <c r="AB87" i="11" s="1"/>
  <c r="AD87" i="11" s="1"/>
  <c r="AB87" i="12" s="1"/>
  <c r="AD87" i="12" s="1"/>
  <c r="AB87" i="13" s="1"/>
  <c r="AD87" i="13" s="1"/>
  <c r="AB87" i="14" s="1"/>
  <c r="AD87" i="14" s="1"/>
  <c r="AB87" i="15" s="1"/>
  <c r="AD87" i="15" s="1"/>
  <c r="AB87" i="16" s="1"/>
  <c r="AD87" i="16" s="1"/>
  <c r="AG87" i="5"/>
  <c r="AE87" i="6" s="1"/>
  <c r="D88" i="5"/>
  <c r="E88" i="5"/>
  <c r="I88" i="5"/>
  <c r="AR11" i="5" s="1"/>
  <c r="L88" i="5"/>
  <c r="AX11" i="5" s="1"/>
  <c r="V88" i="5"/>
  <c r="V88" i="6" s="1"/>
  <c r="W88" i="5"/>
  <c r="W88" i="6" s="1"/>
  <c r="AA88" i="5"/>
  <c r="AD88" i="5"/>
  <c r="AG88" i="5"/>
  <c r="AE88" i="6" s="1"/>
  <c r="AG88" i="6" s="1"/>
  <c r="AE88" i="7" s="1"/>
  <c r="AG88" i="7" s="1"/>
  <c r="AE88" i="8" s="1"/>
  <c r="AG88" i="8" s="1"/>
  <c r="AE88" i="9" s="1"/>
  <c r="AG88" i="9" s="1"/>
  <c r="AE88" i="10" s="1"/>
  <c r="AG88" i="10" s="1"/>
  <c r="AE88" i="11" s="1"/>
  <c r="AG88" i="11" s="1"/>
  <c r="AE88" i="12" s="1"/>
  <c r="AG88" i="12" s="1"/>
  <c r="AE88" i="13" s="1"/>
  <c r="AG88" i="13" s="1"/>
  <c r="AE88" i="14" s="1"/>
  <c r="AG88" i="14" s="1"/>
  <c r="AE88" i="15" s="1"/>
  <c r="AG88" i="15" s="1"/>
  <c r="AE88" i="16" s="1"/>
  <c r="AG88" i="16" s="1"/>
  <c r="D89" i="5"/>
  <c r="E89" i="5"/>
  <c r="E89" i="6" s="1"/>
  <c r="I89" i="5"/>
  <c r="L89" i="5"/>
  <c r="AX12" i="5" s="1"/>
  <c r="D90" i="5"/>
  <c r="E90" i="5"/>
  <c r="E90" i="6" s="1"/>
  <c r="I90" i="5"/>
  <c r="L90" i="5"/>
  <c r="J90" i="6" s="1"/>
  <c r="L90" i="6" s="1"/>
  <c r="D91" i="5"/>
  <c r="E91" i="5"/>
  <c r="E91" i="6"/>
  <c r="E91" i="7" s="1"/>
  <c r="E91" i="8" s="1"/>
  <c r="E91" i="9" s="1"/>
  <c r="E91" i="10" s="1"/>
  <c r="E91" i="11" s="1"/>
  <c r="E91" i="12" s="1"/>
  <c r="E91" i="13" s="1"/>
  <c r="E91" i="14" s="1"/>
  <c r="E91" i="15" s="1"/>
  <c r="E91" i="16" s="1"/>
  <c r="I91" i="5"/>
  <c r="G91" i="6" s="1"/>
  <c r="I91" i="6" s="1"/>
  <c r="G91" i="7" s="1"/>
  <c r="I91" i="7" s="1"/>
  <c r="G91" i="8" s="1"/>
  <c r="I91" i="8" s="1"/>
  <c r="G91" i="9" s="1"/>
  <c r="I91" i="9" s="1"/>
  <c r="G91" i="10" s="1"/>
  <c r="I91" i="10" s="1"/>
  <c r="G91" i="11" s="1"/>
  <c r="I91" i="11" s="1"/>
  <c r="G91" i="12" s="1"/>
  <c r="I91" i="12" s="1"/>
  <c r="G91" i="13" s="1"/>
  <c r="I91" i="13" s="1"/>
  <c r="G91" i="14" s="1"/>
  <c r="I91" i="14" s="1"/>
  <c r="G91" i="15" s="1"/>
  <c r="I91" i="15" s="1"/>
  <c r="L91" i="5"/>
  <c r="U91" i="5"/>
  <c r="Y91" i="5"/>
  <c r="Z91" i="5"/>
  <c r="AB91" i="5"/>
  <c r="AC91" i="5"/>
  <c r="AE91" i="5"/>
  <c r="AF91" i="5"/>
  <c r="AL91" i="5"/>
  <c r="AM91" i="5"/>
  <c r="AM90" i="5" s="1"/>
  <c r="D92" i="5"/>
  <c r="E92" i="5"/>
  <c r="I92" i="5"/>
  <c r="L92" i="5"/>
  <c r="J92" i="6" s="1"/>
  <c r="L92" i="6" s="1"/>
  <c r="J92" i="7" s="1"/>
  <c r="L92" i="7" s="1"/>
  <c r="J92" i="8" s="1"/>
  <c r="L92" i="8" s="1"/>
  <c r="J92" i="9" s="1"/>
  <c r="L92" i="9" s="1"/>
  <c r="J92" i="10" s="1"/>
  <c r="L92" i="10" s="1"/>
  <c r="J92" i="11" s="1"/>
  <c r="L92" i="11" s="1"/>
  <c r="J92" i="12" s="1"/>
  <c r="L92" i="12" s="1"/>
  <c r="J92" i="13" s="1"/>
  <c r="L92" i="13" s="1"/>
  <c r="J92" i="14" s="1"/>
  <c r="L92" i="14" s="1"/>
  <c r="J92" i="15" s="1"/>
  <c r="L92" i="15" s="1"/>
  <c r="J92" i="16" s="1"/>
  <c r="L92" i="16" s="1"/>
  <c r="V92" i="5"/>
  <c r="W92" i="5"/>
  <c r="W92" i="6"/>
  <c r="W92" i="7" s="1"/>
  <c r="W92" i="8" s="1"/>
  <c r="AA92" i="5"/>
  <c r="AD92" i="5"/>
  <c r="AB92" i="6"/>
  <c r="AD92" i="6" s="1"/>
  <c r="AB92" i="7" s="1"/>
  <c r="AD92" i="7" s="1"/>
  <c r="AG92" i="5"/>
  <c r="AE92" i="6" s="1"/>
  <c r="C93" i="5"/>
  <c r="C85" i="5"/>
  <c r="G93" i="5"/>
  <c r="G85" i="5" s="1"/>
  <c r="H93" i="5"/>
  <c r="H85" i="5"/>
  <c r="J93" i="5"/>
  <c r="J85" i="5" s="1"/>
  <c r="K93" i="5"/>
  <c r="P93" i="5"/>
  <c r="P85" i="5" s="1"/>
  <c r="Q93" i="5"/>
  <c r="Q85" i="5" s="1"/>
  <c r="V93" i="5"/>
  <c r="W93" i="5"/>
  <c r="W93" i="6" s="1"/>
  <c r="AA93" i="5"/>
  <c r="AD93" i="5"/>
  <c r="AB93" i="6" s="1"/>
  <c r="AG93" i="5"/>
  <c r="AE93" i="6" s="1"/>
  <c r="AG93" i="6" s="1"/>
  <c r="AE93" i="7" s="1"/>
  <c r="AG93" i="7" s="1"/>
  <c r="AE93" i="8" s="1"/>
  <c r="AG93" i="8" s="1"/>
  <c r="AE93" i="9" s="1"/>
  <c r="AG93" i="9" s="1"/>
  <c r="AE93" i="10" s="1"/>
  <c r="AG93" i="10" s="1"/>
  <c r="AE93" i="11" s="1"/>
  <c r="AG93" i="11" s="1"/>
  <c r="AE93" i="12" s="1"/>
  <c r="AG93" i="12" s="1"/>
  <c r="AE93" i="13" s="1"/>
  <c r="AG93" i="13" s="1"/>
  <c r="AE93" i="14" s="1"/>
  <c r="AG93" i="14" s="1"/>
  <c r="AE93" i="15" s="1"/>
  <c r="AG93" i="15" s="1"/>
  <c r="AE93" i="16" s="1"/>
  <c r="AG93" i="16" s="1"/>
  <c r="D94" i="5"/>
  <c r="D94" i="6" s="1"/>
  <c r="D94" i="7" s="1"/>
  <c r="D94" i="8" s="1"/>
  <c r="E94" i="5"/>
  <c r="E94" i="6" s="1"/>
  <c r="I94" i="5"/>
  <c r="L94" i="5"/>
  <c r="V94" i="5"/>
  <c r="W94" i="5"/>
  <c r="W94" i="6" s="1"/>
  <c r="W94" i="7" s="1"/>
  <c r="W94" i="8" s="1"/>
  <c r="W94" i="9" s="1"/>
  <c r="W94" i="10" s="1"/>
  <c r="W94" i="11" s="1"/>
  <c r="W94" i="12" s="1"/>
  <c r="W94" i="13" s="1"/>
  <c r="W94" i="14" s="1"/>
  <c r="W94" i="15" s="1"/>
  <c r="W94" i="16" s="1"/>
  <c r="AA94" i="5"/>
  <c r="Y94" i="6" s="1"/>
  <c r="AA94" i="6" s="1"/>
  <c r="Y94" i="7" s="1"/>
  <c r="AD94" i="5"/>
  <c r="AG94" i="5"/>
  <c r="D95" i="5"/>
  <c r="D95" i="6" s="1"/>
  <c r="E95" i="5"/>
  <c r="E95" i="6" s="1"/>
  <c r="E95" i="7" s="1"/>
  <c r="I95" i="5"/>
  <c r="G95" i="6"/>
  <c r="I95" i="6" s="1"/>
  <c r="G95" i="7" s="1"/>
  <c r="I95" i="7" s="1"/>
  <c r="G95" i="8" s="1"/>
  <c r="I95" i="8" s="1"/>
  <c r="G95" i="9" s="1"/>
  <c r="I95" i="9" s="1"/>
  <c r="G95" i="10" s="1"/>
  <c r="I95" i="10" s="1"/>
  <c r="G95" i="11" s="1"/>
  <c r="I95" i="11" s="1"/>
  <c r="G95" i="12" s="1"/>
  <c r="I95" i="12" s="1"/>
  <c r="G95" i="13" s="1"/>
  <c r="I95" i="13" s="1"/>
  <c r="G95" i="14" s="1"/>
  <c r="I95" i="14" s="1"/>
  <c r="G95" i="15" s="1"/>
  <c r="I95" i="15" s="1"/>
  <c r="G95" i="16" s="1"/>
  <c r="I95" i="16" s="1"/>
  <c r="L95" i="5"/>
  <c r="V95" i="5"/>
  <c r="V95" i="6" s="1"/>
  <c r="V95" i="7" s="1"/>
  <c r="V95" i="8" s="1"/>
  <c r="V95" i="9" s="1"/>
  <c r="V95" i="10" s="1"/>
  <c r="V95" i="11" s="1"/>
  <c r="V95" i="12" s="1"/>
  <c r="V95" i="13" s="1"/>
  <c r="V95" i="14" s="1"/>
  <c r="V95" i="15" s="1"/>
  <c r="V95" i="16" s="1"/>
  <c r="W95" i="5"/>
  <c r="AA95" i="5"/>
  <c r="Y95" i="6"/>
  <c r="AD95" i="5"/>
  <c r="AB95" i="6"/>
  <c r="AD95" i="6" s="1"/>
  <c r="AB95" i="7" s="1"/>
  <c r="AD95" i="7" s="1"/>
  <c r="AB95" i="8" s="1"/>
  <c r="AD95" i="8" s="1"/>
  <c r="AB95" i="9" s="1"/>
  <c r="AD95" i="9" s="1"/>
  <c r="AB95" i="10" s="1"/>
  <c r="AD95" i="10" s="1"/>
  <c r="AB95" i="11" s="1"/>
  <c r="AD95" i="11" s="1"/>
  <c r="AB95" i="12" s="1"/>
  <c r="AD95" i="12" s="1"/>
  <c r="AB95" i="13" s="1"/>
  <c r="AD95" i="13" s="1"/>
  <c r="AB95" i="14" s="1"/>
  <c r="AD95" i="14" s="1"/>
  <c r="AB95" i="15" s="1"/>
  <c r="AD95" i="15" s="1"/>
  <c r="AB95" i="16" s="1"/>
  <c r="AD95" i="16" s="1"/>
  <c r="AG95" i="5"/>
  <c r="AE95" i="6" s="1"/>
  <c r="D96" i="5"/>
  <c r="E96" i="5"/>
  <c r="E96" i="6" s="1"/>
  <c r="E96" i="7" s="1"/>
  <c r="E96" i="8" s="1"/>
  <c r="E96" i="9" s="1"/>
  <c r="E96" i="10" s="1"/>
  <c r="I96" i="5"/>
  <c r="L96" i="5"/>
  <c r="U96" i="5"/>
  <c r="Y96" i="5"/>
  <c r="Z96" i="5"/>
  <c r="AB96" i="5"/>
  <c r="AC96" i="5"/>
  <c r="AE96" i="5"/>
  <c r="AF96" i="5"/>
  <c r="AL96" i="5"/>
  <c r="AM96" i="5"/>
  <c r="D97" i="5"/>
  <c r="E97" i="5"/>
  <c r="E97" i="6" s="1"/>
  <c r="I97" i="5"/>
  <c r="G97" i="6" s="1"/>
  <c r="I97" i="6" s="1"/>
  <c r="G97" i="7" s="1"/>
  <c r="I97" i="7" s="1"/>
  <c r="G97" i="8" s="1"/>
  <c r="I97" i="8" s="1"/>
  <c r="G97" i="9" s="1"/>
  <c r="I97" i="9" s="1"/>
  <c r="G97" i="10" s="1"/>
  <c r="I97" i="10" s="1"/>
  <c r="G97" i="11" s="1"/>
  <c r="I97" i="11" s="1"/>
  <c r="G97" i="12" s="1"/>
  <c r="I97" i="12" s="1"/>
  <c r="G97" i="13" s="1"/>
  <c r="I97" i="13" s="1"/>
  <c r="G97" i="14" s="1"/>
  <c r="I97" i="14" s="1"/>
  <c r="G97" i="15" s="1"/>
  <c r="I97" i="15" s="1"/>
  <c r="G97" i="16" s="1"/>
  <c r="I97" i="16" s="1"/>
  <c r="L97" i="5"/>
  <c r="J97" i="6" s="1"/>
  <c r="L97" i="6" s="1"/>
  <c r="J97" i="7" s="1"/>
  <c r="L97" i="7" s="1"/>
  <c r="J97" i="8" s="1"/>
  <c r="L97" i="8" s="1"/>
  <c r="J97" i="9" s="1"/>
  <c r="L97" i="9" s="1"/>
  <c r="J97" i="10" s="1"/>
  <c r="L97" i="10" s="1"/>
  <c r="J97" i="11" s="1"/>
  <c r="L97" i="11" s="1"/>
  <c r="J97" i="12" s="1"/>
  <c r="L97" i="12" s="1"/>
  <c r="J97" i="13" s="1"/>
  <c r="L97" i="13" s="1"/>
  <c r="J97" i="14" s="1"/>
  <c r="L97" i="14" s="1"/>
  <c r="J97" i="15" s="1"/>
  <c r="L97" i="15" s="1"/>
  <c r="J97" i="16" s="1"/>
  <c r="L97" i="16" s="1"/>
  <c r="V97" i="5"/>
  <c r="W97" i="5"/>
  <c r="AA97" i="5"/>
  <c r="Y97" i="6" s="1"/>
  <c r="AA97" i="6" s="1"/>
  <c r="Y97" i="7" s="1"/>
  <c r="AD97" i="5"/>
  <c r="AG97" i="5"/>
  <c r="V98" i="5"/>
  <c r="W98" i="5"/>
  <c r="W98" i="6" s="1"/>
  <c r="W98" i="7" s="1"/>
  <c r="W98" i="8" s="1"/>
  <c r="W98" i="9" s="1"/>
  <c r="AA98" i="5"/>
  <c r="Y98" i="6" s="1"/>
  <c r="AD98" i="5"/>
  <c r="AB98" i="6"/>
  <c r="AD98" i="6" s="1"/>
  <c r="AB98" i="7" s="1"/>
  <c r="AD98" i="7" s="1"/>
  <c r="AB98" i="8" s="1"/>
  <c r="AD98" i="8" s="1"/>
  <c r="AG98" i="5"/>
  <c r="C99" i="5"/>
  <c r="G99" i="5"/>
  <c r="H99" i="5"/>
  <c r="J99" i="5"/>
  <c r="K99" i="5"/>
  <c r="P99" i="5"/>
  <c r="Q99" i="5"/>
  <c r="V99" i="5"/>
  <c r="V99" i="6" s="1"/>
  <c r="W99" i="5"/>
  <c r="W99" i="6"/>
  <c r="AA99" i="5"/>
  <c r="Y99" i="6" s="1"/>
  <c r="AA99" i="6" s="1"/>
  <c r="Y99" i="7" s="1"/>
  <c r="AA99" i="7" s="1"/>
  <c r="Y99" i="8" s="1"/>
  <c r="AA99" i="8" s="1"/>
  <c r="Y99" i="9" s="1"/>
  <c r="AA99" i="9" s="1"/>
  <c r="Y99" i="10" s="1"/>
  <c r="AA99" i="10" s="1"/>
  <c r="Y99" i="11" s="1"/>
  <c r="AA99" i="11" s="1"/>
  <c r="Y99" i="12" s="1"/>
  <c r="AA99" i="12" s="1"/>
  <c r="Y99" i="13" s="1"/>
  <c r="AA99" i="13" s="1"/>
  <c r="Y99" i="14" s="1"/>
  <c r="AA99" i="14" s="1"/>
  <c r="Y99" i="15" s="1"/>
  <c r="AA99" i="15" s="1"/>
  <c r="Y99" i="16" s="1"/>
  <c r="AA99" i="16" s="1"/>
  <c r="AD99" i="5"/>
  <c r="AB99" i="6" s="1"/>
  <c r="AG99" i="5"/>
  <c r="D100" i="5"/>
  <c r="D100" i="6"/>
  <c r="D100" i="7" s="1"/>
  <c r="D100" i="8" s="1"/>
  <c r="D100" i="9" s="1"/>
  <c r="D100" i="10" s="1"/>
  <c r="D100" i="11" s="1"/>
  <c r="D100" i="12" s="1"/>
  <c r="E100" i="5"/>
  <c r="I100" i="5"/>
  <c r="G100" i="6"/>
  <c r="L100" i="5"/>
  <c r="V100" i="5"/>
  <c r="W100" i="5"/>
  <c r="W100" i="6" s="1"/>
  <c r="AA100" i="5"/>
  <c r="AD100" i="5"/>
  <c r="AB100" i="6" s="1"/>
  <c r="AD100" i="6" s="1"/>
  <c r="AG100" i="5"/>
  <c r="AE100" i="6" s="1"/>
  <c r="AG100" i="6" s="1"/>
  <c r="AE100" i="7" s="1"/>
  <c r="AG100" i="7" s="1"/>
  <c r="AE100" i="8" s="1"/>
  <c r="D101" i="5"/>
  <c r="E101" i="5"/>
  <c r="E101" i="6" s="1"/>
  <c r="E101" i="7" s="1"/>
  <c r="E101" i="8" s="1"/>
  <c r="E101" i="9" s="1"/>
  <c r="E101" i="10" s="1"/>
  <c r="E101" i="11" s="1"/>
  <c r="E101" i="12" s="1"/>
  <c r="E101" i="13" s="1"/>
  <c r="E101" i="14" s="1"/>
  <c r="E101" i="15" s="1"/>
  <c r="E101" i="16" s="1"/>
  <c r="I101" i="5"/>
  <c r="L101" i="5"/>
  <c r="V101" i="5"/>
  <c r="V101" i="6" s="1"/>
  <c r="W101" i="5"/>
  <c r="W101" i="6" s="1"/>
  <c r="W101" i="7" s="1"/>
  <c r="W101" i="8" s="1"/>
  <c r="W101" i="9" s="1"/>
  <c r="W101" i="10" s="1"/>
  <c r="W101" i="11" s="1"/>
  <c r="W101" i="12" s="1"/>
  <c r="W101" i="13" s="1"/>
  <c r="W101" i="14" s="1"/>
  <c r="W101" i="15" s="1"/>
  <c r="W101" i="16" s="1"/>
  <c r="AA101" i="5"/>
  <c r="Y101" i="6" s="1"/>
  <c r="AA101" i="6" s="1"/>
  <c r="AD101" i="5"/>
  <c r="AG101" i="5"/>
  <c r="D102" i="5"/>
  <c r="D102" i="6" s="1"/>
  <c r="D102" i="7" s="1"/>
  <c r="E102" i="5"/>
  <c r="E102" i="6"/>
  <c r="I102" i="5"/>
  <c r="L102" i="5"/>
  <c r="J102" i="6" s="1"/>
  <c r="L102" i="6"/>
  <c r="V102" i="5"/>
  <c r="W102" i="5"/>
  <c r="W102" i="6" s="1"/>
  <c r="W102" i="7" s="1"/>
  <c r="AA102" i="5"/>
  <c r="Y102" i="6" s="1"/>
  <c r="AA102" i="6" s="1"/>
  <c r="Y102" i="7" s="1"/>
  <c r="AD102" i="5"/>
  <c r="AG102" i="5"/>
  <c r="AE102" i="6" s="1"/>
  <c r="AG102" i="6" s="1"/>
  <c r="AE102" i="7" s="1"/>
  <c r="AG102" i="7" s="1"/>
  <c r="AE102" i="8" s="1"/>
  <c r="AG102" i="8" s="1"/>
  <c r="AE102" i="9" s="1"/>
  <c r="AG102" i="9" s="1"/>
  <c r="AE102" i="10" s="1"/>
  <c r="AG102" i="10" s="1"/>
  <c r="AE102" i="11" s="1"/>
  <c r="AG102" i="11" s="1"/>
  <c r="AE102" i="12" s="1"/>
  <c r="AG102" i="12" s="1"/>
  <c r="AE102" i="13" s="1"/>
  <c r="AG102" i="13" s="1"/>
  <c r="AE102" i="14" s="1"/>
  <c r="AG102" i="14" s="1"/>
  <c r="AE102" i="15" s="1"/>
  <c r="AG102" i="15" s="1"/>
  <c r="AE102" i="16" s="1"/>
  <c r="AG102" i="16" s="1"/>
  <c r="D103" i="5"/>
  <c r="E103" i="5"/>
  <c r="I103" i="5"/>
  <c r="G103" i="6" s="1"/>
  <c r="I103" i="6" s="1"/>
  <c r="G103" i="7" s="1"/>
  <c r="I103" i="7" s="1"/>
  <c r="G103" i="8" s="1"/>
  <c r="I103" i="8" s="1"/>
  <c r="L103" i="5"/>
  <c r="J103" i="6"/>
  <c r="L103" i="6" s="1"/>
  <c r="D104" i="5"/>
  <c r="E104" i="5"/>
  <c r="E104" i="6"/>
  <c r="E104" i="7" s="1"/>
  <c r="E104" i="8" s="1"/>
  <c r="E104" i="9" s="1"/>
  <c r="E104" i="10" s="1"/>
  <c r="E104" i="11" s="1"/>
  <c r="E104" i="12"/>
  <c r="E104" i="13" s="1"/>
  <c r="E104" i="14" s="1"/>
  <c r="E104" i="15" s="1"/>
  <c r="E104" i="16" s="1"/>
  <c r="I104" i="5"/>
  <c r="G104" i="6" s="1"/>
  <c r="I104" i="6" s="1"/>
  <c r="G104" i="7" s="1"/>
  <c r="L104" i="5"/>
  <c r="J104" i="6"/>
  <c r="L104" i="6"/>
  <c r="J104" i="7" s="1"/>
  <c r="L104" i="7" s="1"/>
  <c r="D105" i="5"/>
  <c r="E105" i="5"/>
  <c r="E105" i="6"/>
  <c r="L105" i="5"/>
  <c r="J105" i="6" s="1"/>
  <c r="L105" i="6" s="1"/>
  <c r="U105" i="5"/>
  <c r="U104" i="5" s="1"/>
  <c r="Y105" i="5"/>
  <c r="Y104" i="5"/>
  <c r="Z105" i="5"/>
  <c r="Z104" i="5" s="1"/>
  <c r="Z63" i="5" s="1"/>
  <c r="AB105" i="5"/>
  <c r="AB104" i="5"/>
  <c r="AC105" i="5"/>
  <c r="AC104" i="5" s="1"/>
  <c r="AE105" i="5"/>
  <c r="AE104" i="5"/>
  <c r="AF105" i="5"/>
  <c r="AF104" i="5" s="1"/>
  <c r="AL105" i="5"/>
  <c r="AL104" i="5"/>
  <c r="AM105" i="5"/>
  <c r="AM104" i="5" s="1"/>
  <c r="AM63" i="5" s="1"/>
  <c r="D106" i="5"/>
  <c r="E106" i="5"/>
  <c r="E106" i="6" s="1"/>
  <c r="E106" i="7" s="1"/>
  <c r="E106" i="8" s="1"/>
  <c r="I106" i="5"/>
  <c r="G106" i="6"/>
  <c r="I106" i="6" s="1"/>
  <c r="G106" i="7" s="1"/>
  <c r="I106" i="7" s="1"/>
  <c r="G106" i="8" s="1"/>
  <c r="I106" i="8" s="1"/>
  <c r="G106" i="9" s="1"/>
  <c r="I106" i="9" s="1"/>
  <c r="G106" i="10" s="1"/>
  <c r="I106" i="10" s="1"/>
  <c r="G106" i="11" s="1"/>
  <c r="I106" i="11" s="1"/>
  <c r="G106" i="12" s="1"/>
  <c r="I106" i="12" s="1"/>
  <c r="G106" i="13" s="1"/>
  <c r="I106" i="13" s="1"/>
  <c r="G106" i="14" s="1"/>
  <c r="I106" i="14" s="1"/>
  <c r="G106" i="15" s="1"/>
  <c r="I106" i="15" s="1"/>
  <c r="G106" i="16" s="1"/>
  <c r="I106" i="16" s="1"/>
  <c r="L106" i="5"/>
  <c r="J106" i="6" s="1"/>
  <c r="L106" i="6" s="1"/>
  <c r="J106" i="7" s="1"/>
  <c r="L106" i="7" s="1"/>
  <c r="J106" i="8" s="1"/>
  <c r="L106" i="8" s="1"/>
  <c r="J106" i="9" s="1"/>
  <c r="L106" i="9" s="1"/>
  <c r="J106" i="10" s="1"/>
  <c r="L106" i="10" s="1"/>
  <c r="J106" i="11" s="1"/>
  <c r="L106" i="11" s="1"/>
  <c r="J106" i="12" s="1"/>
  <c r="L106" i="12" s="1"/>
  <c r="J106" i="13" s="1"/>
  <c r="L106" i="13" s="1"/>
  <c r="J106" i="14" s="1"/>
  <c r="L106" i="14" s="1"/>
  <c r="J106" i="15" s="1"/>
  <c r="L106" i="15" s="1"/>
  <c r="J106" i="16" s="1"/>
  <c r="L106" i="16" s="1"/>
  <c r="V106" i="5"/>
  <c r="V106" i="6" s="1"/>
  <c r="W106" i="5"/>
  <c r="AA106" i="5"/>
  <c r="Y106" i="6" s="1"/>
  <c r="AA106" i="6"/>
  <c r="Y106" i="7" s="1"/>
  <c r="AD106" i="5"/>
  <c r="AG106" i="5"/>
  <c r="V107" i="5"/>
  <c r="V107" i="6" s="1"/>
  <c r="W107" i="5"/>
  <c r="AA107" i="5"/>
  <c r="Y107" i="6" s="1"/>
  <c r="AD107" i="5"/>
  <c r="AG107" i="5"/>
  <c r="V108" i="5"/>
  <c r="V108" i="6" s="1"/>
  <c r="V108" i="7" s="1"/>
  <c r="W108" i="5"/>
  <c r="X108" i="5"/>
  <c r="AA108" i="5"/>
  <c r="Y108" i="6" s="1"/>
  <c r="AA108" i="6" s="1"/>
  <c r="AD108" i="5"/>
  <c r="AB108" i="6"/>
  <c r="AD108" i="6" s="1"/>
  <c r="AB108" i="7" s="1"/>
  <c r="AD108" i="7" s="1"/>
  <c r="AG108" i="5"/>
  <c r="AE108" i="6" s="1"/>
  <c r="AG108" i="6" s="1"/>
  <c r="AE108" i="7" s="1"/>
  <c r="AG108" i="7" s="1"/>
  <c r="D109" i="5"/>
  <c r="D109" i="6" s="1"/>
  <c r="E109" i="5"/>
  <c r="I109" i="5"/>
  <c r="L109" i="5"/>
  <c r="D110" i="5"/>
  <c r="E110" i="5"/>
  <c r="E110" i="6" s="1"/>
  <c r="E110" i="7" s="1"/>
  <c r="E110" i="8" s="1"/>
  <c r="I110" i="5"/>
  <c r="G110" i="6"/>
  <c r="I110" i="6"/>
  <c r="G110" i="7" s="1"/>
  <c r="I110" i="7" s="1"/>
  <c r="G110" i="8" s="1"/>
  <c r="I110" i="8" s="1"/>
  <c r="G110" i="9" s="1"/>
  <c r="I110" i="9" s="1"/>
  <c r="G110" i="10" s="1"/>
  <c r="I110" i="10" s="1"/>
  <c r="G110" i="11" s="1"/>
  <c r="I110" i="11" s="1"/>
  <c r="G110" i="12" s="1"/>
  <c r="I110" i="12" s="1"/>
  <c r="G110" i="13" s="1"/>
  <c r="I110" i="13" s="1"/>
  <c r="G110" i="14" s="1"/>
  <c r="I110" i="14" s="1"/>
  <c r="G110" i="15" s="1"/>
  <c r="I110" i="15" s="1"/>
  <c r="G110" i="16" s="1"/>
  <c r="I110" i="16" s="1"/>
  <c r="L110" i="5"/>
  <c r="J110" i="6" s="1"/>
  <c r="L110" i="6" s="1"/>
  <c r="J110" i="7" s="1"/>
  <c r="L110" i="7" s="1"/>
  <c r="J110" i="8" s="1"/>
  <c r="D111" i="5"/>
  <c r="E111" i="5"/>
  <c r="I111" i="5"/>
  <c r="L111" i="5"/>
  <c r="J111" i="6" s="1"/>
  <c r="D112" i="5"/>
  <c r="D112" i="6"/>
  <c r="D112" i="7" s="1"/>
  <c r="E112" i="5"/>
  <c r="E112" i="6" s="1"/>
  <c r="I112" i="5"/>
  <c r="G112" i="6" s="1"/>
  <c r="I112" i="6"/>
  <c r="G112" i="7" s="1"/>
  <c r="I112" i="7" s="1"/>
  <c r="G112" i="8" s="1"/>
  <c r="I112" i="8" s="1"/>
  <c r="G112" i="9" s="1"/>
  <c r="I112" i="9" s="1"/>
  <c r="G112" i="10" s="1"/>
  <c r="I112" i="10" s="1"/>
  <c r="G112" i="11" s="1"/>
  <c r="I112" i="11" s="1"/>
  <c r="G112" i="12" s="1"/>
  <c r="I112" i="12" s="1"/>
  <c r="G112" i="13" s="1"/>
  <c r="I112" i="13" s="1"/>
  <c r="G112" i="14" s="1"/>
  <c r="I112" i="14" s="1"/>
  <c r="G112" i="15" s="1"/>
  <c r="I112" i="15" s="1"/>
  <c r="G112" i="16" s="1"/>
  <c r="I112" i="16" s="1"/>
  <c r="L112" i="5"/>
  <c r="J112" i="6" s="1"/>
  <c r="L112" i="6" s="1"/>
  <c r="D113" i="5"/>
  <c r="E113" i="5"/>
  <c r="I113" i="5"/>
  <c r="L113" i="5"/>
  <c r="J113" i="6"/>
  <c r="L113" i="6" s="1"/>
  <c r="J113" i="7" s="1"/>
  <c r="L113" i="7" s="1"/>
  <c r="J113" i="8" s="1"/>
  <c r="L113" i="8" s="1"/>
  <c r="J113" i="9" s="1"/>
  <c r="L113" i="9" s="1"/>
  <c r="J113" i="10" s="1"/>
  <c r="L113" i="10" s="1"/>
  <c r="J113" i="11" s="1"/>
  <c r="L113" i="11" s="1"/>
  <c r="J113" i="12" s="1"/>
  <c r="L113" i="12" s="1"/>
  <c r="J113" i="13" s="1"/>
  <c r="L113" i="13" s="1"/>
  <c r="J113" i="14" s="1"/>
  <c r="L113" i="14" s="1"/>
  <c r="J113" i="15" s="1"/>
  <c r="L113" i="15" s="1"/>
  <c r="J113" i="16" s="1"/>
  <c r="L113" i="16" s="1"/>
  <c r="D114" i="5"/>
  <c r="E114" i="5"/>
  <c r="E114" i="6" s="1"/>
  <c r="E114" i="7" s="1"/>
  <c r="E114" i="8" s="1"/>
  <c r="E114" i="9" s="1"/>
  <c r="E114" i="10" s="1"/>
  <c r="E114" i="11" s="1"/>
  <c r="E114" i="12" s="1"/>
  <c r="E114" i="13" s="1"/>
  <c r="E114" i="14" s="1"/>
  <c r="E114" i="15" s="1"/>
  <c r="E114" i="16" s="1"/>
  <c r="I114" i="5"/>
  <c r="G114" i="6" s="1"/>
  <c r="I114" i="6" s="1"/>
  <c r="G114" i="7" s="1"/>
  <c r="I114" i="7" s="1"/>
  <c r="G114" i="8" s="1"/>
  <c r="I114" i="8" s="1"/>
  <c r="G114" i="9" s="1"/>
  <c r="I114" i="9" s="1"/>
  <c r="G114" i="10" s="1"/>
  <c r="I114" i="10" s="1"/>
  <c r="G114" i="11" s="1"/>
  <c r="I114" i="11" s="1"/>
  <c r="G114" i="12" s="1"/>
  <c r="I114" i="12" s="1"/>
  <c r="G114" i="13" s="1"/>
  <c r="I114" i="13" s="1"/>
  <c r="G114" i="14" s="1"/>
  <c r="I114" i="14" s="1"/>
  <c r="G114" i="15" s="1"/>
  <c r="I114" i="15" s="1"/>
  <c r="G114" i="16" s="1"/>
  <c r="I114" i="16" s="1"/>
  <c r="L114" i="5"/>
  <c r="J114" i="6"/>
  <c r="L114" i="6" s="1"/>
  <c r="J114" i="7" s="1"/>
  <c r="U114" i="5"/>
  <c r="Y114" i="5"/>
  <c r="Z114" i="5"/>
  <c r="AB114" i="5"/>
  <c r="AC114" i="5"/>
  <c r="AE114" i="5"/>
  <c r="AF114" i="5"/>
  <c r="AL114" i="5"/>
  <c r="AM114" i="5"/>
  <c r="D115" i="5"/>
  <c r="E115" i="5"/>
  <c r="I115" i="5"/>
  <c r="L115" i="5"/>
  <c r="J115" i="6" s="1"/>
  <c r="L115" i="6" s="1"/>
  <c r="J115" i="7" s="1"/>
  <c r="L115" i="7" s="1"/>
  <c r="J115" i="8" s="1"/>
  <c r="L115" i="8" s="1"/>
  <c r="J115" i="9" s="1"/>
  <c r="L115" i="9" s="1"/>
  <c r="J115" i="10" s="1"/>
  <c r="L115" i="10" s="1"/>
  <c r="J115" i="11" s="1"/>
  <c r="L115" i="11" s="1"/>
  <c r="J115" i="12" s="1"/>
  <c r="L115" i="12" s="1"/>
  <c r="J115" i="13" s="1"/>
  <c r="L115" i="13" s="1"/>
  <c r="J115" i="14" s="1"/>
  <c r="L115" i="14" s="1"/>
  <c r="J115" i="15" s="1"/>
  <c r="L115" i="15" s="1"/>
  <c r="J115" i="16" s="1"/>
  <c r="L115" i="16" s="1"/>
  <c r="V115" i="5"/>
  <c r="V115" i="6"/>
  <c r="W115" i="5"/>
  <c r="AA115" i="5"/>
  <c r="AD115" i="5"/>
  <c r="AG115" i="5"/>
  <c r="AE115" i="6" s="1"/>
  <c r="AG115" i="6" s="1"/>
  <c r="AE115" i="7" s="1"/>
  <c r="AG115" i="7" s="1"/>
  <c r="AE115" i="8" s="1"/>
  <c r="AG115" i="8" s="1"/>
  <c r="AE115" i="9" s="1"/>
  <c r="AG115" i="9" s="1"/>
  <c r="B116" i="5"/>
  <c r="B116" i="6" s="1"/>
  <c r="B116" i="7" s="1"/>
  <c r="B116" i="8" s="1"/>
  <c r="B116" i="9" s="1"/>
  <c r="B116" i="10" s="1"/>
  <c r="B116" i="11" s="1"/>
  <c r="B116" i="12" s="1"/>
  <c r="B116" i="13" s="1"/>
  <c r="B116" i="14" s="1"/>
  <c r="B116" i="15" s="1"/>
  <c r="B116" i="16" s="1"/>
  <c r="D116" i="5"/>
  <c r="E116" i="5"/>
  <c r="E116" i="6" s="1"/>
  <c r="E116" i="7" s="1"/>
  <c r="E116" i="8" s="1"/>
  <c r="E116" i="9" s="1"/>
  <c r="E116" i="10" s="1"/>
  <c r="E116" i="11" s="1"/>
  <c r="E116" i="12" s="1"/>
  <c r="E116" i="13" s="1"/>
  <c r="E116" i="14" s="1"/>
  <c r="E116" i="15" s="1"/>
  <c r="E116" i="16" s="1"/>
  <c r="I116" i="5"/>
  <c r="L116" i="5"/>
  <c r="J116" i="6" s="1"/>
  <c r="L116" i="6" s="1"/>
  <c r="J116" i="7" s="1"/>
  <c r="L116" i="7" s="1"/>
  <c r="J116" i="8" s="1"/>
  <c r="L116" i="8" s="1"/>
  <c r="J116" i="9" s="1"/>
  <c r="L116" i="9" s="1"/>
  <c r="J116" i="10" s="1"/>
  <c r="L116" i="10" s="1"/>
  <c r="J116" i="11" s="1"/>
  <c r="L116" i="11" s="1"/>
  <c r="J116" i="12" s="1"/>
  <c r="L116" i="12" s="1"/>
  <c r="J116" i="13" s="1"/>
  <c r="L116" i="13" s="1"/>
  <c r="J116" i="14" s="1"/>
  <c r="L116" i="14" s="1"/>
  <c r="J116" i="15" s="1"/>
  <c r="L116" i="15" s="1"/>
  <c r="J116" i="16" s="1"/>
  <c r="L116" i="16" s="1"/>
  <c r="V116" i="5"/>
  <c r="W116" i="5"/>
  <c r="W116" i="6" s="1"/>
  <c r="W116" i="7" s="1"/>
  <c r="AA116" i="5"/>
  <c r="Y116" i="6"/>
  <c r="AA116" i="6" s="1"/>
  <c r="Y116" i="7" s="1"/>
  <c r="AD116" i="5"/>
  <c r="AG116" i="5"/>
  <c r="C117" i="5"/>
  <c r="C108" i="5" s="1"/>
  <c r="G117" i="5"/>
  <c r="G108" i="5" s="1"/>
  <c r="H117" i="5"/>
  <c r="H108" i="5" s="1"/>
  <c r="J117" i="5"/>
  <c r="J108" i="5" s="1"/>
  <c r="K117" i="5"/>
  <c r="K108" i="5" s="1"/>
  <c r="P117" i="5"/>
  <c r="P108" i="5" s="1"/>
  <c r="Q117" i="5"/>
  <c r="Q108" i="5" s="1"/>
  <c r="V117" i="5"/>
  <c r="V117" i="6"/>
  <c r="W117" i="5"/>
  <c r="W117" i="6" s="1"/>
  <c r="W117" i="7" s="1"/>
  <c r="W117" i="8" s="1"/>
  <c r="W117" i="9" s="1"/>
  <c r="W117" i="10" s="1"/>
  <c r="W117" i="11" s="1"/>
  <c r="W117" i="12" s="1"/>
  <c r="W117" i="13" s="1"/>
  <c r="W117" i="14" s="1"/>
  <c r="W117" i="15" s="1"/>
  <c r="W117" i="16" s="1"/>
  <c r="AA117" i="5"/>
  <c r="Y117" i="6" s="1"/>
  <c r="AA117" i="6" s="1"/>
  <c r="Y117" i="7" s="1"/>
  <c r="AA117" i="7" s="1"/>
  <c r="AD117" i="5"/>
  <c r="AG117" i="5"/>
  <c r="AE117" i="6" s="1"/>
  <c r="AG117" i="6" s="1"/>
  <c r="AE117" i="7" s="1"/>
  <c r="AG117" i="7" s="1"/>
  <c r="AE117" i="8" s="1"/>
  <c r="AG117" i="8" s="1"/>
  <c r="AE117" i="9" s="1"/>
  <c r="AG117" i="9" s="1"/>
  <c r="AE117" i="10" s="1"/>
  <c r="AG117" i="10" s="1"/>
  <c r="AE117" i="11" s="1"/>
  <c r="AG117" i="11" s="1"/>
  <c r="D118" i="5"/>
  <c r="D118" i="6" s="1"/>
  <c r="D118" i="7" s="1"/>
  <c r="D118" i="8" s="1"/>
  <c r="D118" i="9" s="1"/>
  <c r="D118" i="10" s="1"/>
  <c r="D118" i="11" s="1"/>
  <c r="D118" i="12" s="1"/>
  <c r="D118" i="13" s="1"/>
  <c r="E118" i="5"/>
  <c r="I118" i="5"/>
  <c r="L118" i="5"/>
  <c r="V118" i="5"/>
  <c r="V118" i="6" s="1"/>
  <c r="W118" i="5"/>
  <c r="W118" i="6"/>
  <c r="AA118" i="5"/>
  <c r="Y118" i="6" s="1"/>
  <c r="AD118" i="5"/>
  <c r="AB118" i="6"/>
  <c r="AD118" i="6" s="1"/>
  <c r="AB118" i="7" s="1"/>
  <c r="AD118" i="7" s="1"/>
  <c r="AB118" i="8" s="1"/>
  <c r="AD118" i="8" s="1"/>
  <c r="AB118" i="9" s="1"/>
  <c r="AD118" i="9" s="1"/>
  <c r="AB118" i="10" s="1"/>
  <c r="AD118" i="10" s="1"/>
  <c r="AB118" i="11" s="1"/>
  <c r="AD118" i="11" s="1"/>
  <c r="AB118" i="12" s="1"/>
  <c r="AD118" i="12" s="1"/>
  <c r="AB118" i="13" s="1"/>
  <c r="AD118" i="13" s="1"/>
  <c r="AB118" i="14" s="1"/>
  <c r="AD118" i="14" s="1"/>
  <c r="AB118" i="15" s="1"/>
  <c r="AD118" i="15" s="1"/>
  <c r="AB118" i="16" s="1"/>
  <c r="AD118" i="16" s="1"/>
  <c r="AG118" i="5"/>
  <c r="D119" i="5"/>
  <c r="E119" i="5"/>
  <c r="I119" i="5"/>
  <c r="G119" i="6" s="1"/>
  <c r="I119" i="6" s="1"/>
  <c r="L119" i="5"/>
  <c r="V119" i="5"/>
  <c r="V119" i="6"/>
  <c r="V119" i="7" s="1"/>
  <c r="V119" i="8" s="1"/>
  <c r="W119" i="5"/>
  <c r="AA119" i="5"/>
  <c r="Y119" i="6" s="1"/>
  <c r="AA119" i="6" s="1"/>
  <c r="Y119" i="7" s="1"/>
  <c r="AA119" i="7" s="1"/>
  <c r="Y119" i="8" s="1"/>
  <c r="AA119" i="8" s="1"/>
  <c r="Y119" i="9" s="1"/>
  <c r="AA119" i="9" s="1"/>
  <c r="Y119" i="10" s="1"/>
  <c r="AA119" i="10" s="1"/>
  <c r="Y119" i="11" s="1"/>
  <c r="AA119" i="11" s="1"/>
  <c r="Y119" i="12" s="1"/>
  <c r="AA119" i="12" s="1"/>
  <c r="Y119" i="13" s="1"/>
  <c r="AA119" i="13" s="1"/>
  <c r="Y119" i="14" s="1"/>
  <c r="AA119" i="14" s="1"/>
  <c r="Y119" i="15" s="1"/>
  <c r="AA119" i="15" s="1"/>
  <c r="Y119" i="16" s="1"/>
  <c r="AA119" i="16" s="1"/>
  <c r="AD119" i="5"/>
  <c r="AB119" i="6" s="1"/>
  <c r="AD119" i="6" s="1"/>
  <c r="AB119" i="7" s="1"/>
  <c r="AD119" i="7" s="1"/>
  <c r="AB119" i="8" s="1"/>
  <c r="AD119" i="8" s="1"/>
  <c r="AB119" i="9" s="1"/>
  <c r="AD119" i="9" s="1"/>
  <c r="AB119" i="10" s="1"/>
  <c r="AD119" i="10" s="1"/>
  <c r="AB119" i="11" s="1"/>
  <c r="AD119" i="11" s="1"/>
  <c r="AB119" i="12" s="1"/>
  <c r="AD119" i="12" s="1"/>
  <c r="AB119" i="13" s="1"/>
  <c r="AD119" i="13" s="1"/>
  <c r="AB119" i="14" s="1"/>
  <c r="AD119" i="14" s="1"/>
  <c r="AB119" i="15" s="1"/>
  <c r="AD119" i="15" s="1"/>
  <c r="AB119" i="16" s="1"/>
  <c r="AD119" i="16" s="1"/>
  <c r="AG119" i="5"/>
  <c r="AE119" i="6" s="1"/>
  <c r="AG119" i="6" s="1"/>
  <c r="V120" i="5"/>
  <c r="W120" i="5"/>
  <c r="AA120" i="5"/>
  <c r="AD120" i="5"/>
  <c r="AB120" i="6" s="1"/>
  <c r="AG120" i="5"/>
  <c r="AE120" i="6" s="1"/>
  <c r="AG120" i="6" s="1"/>
  <c r="AE120" i="7" s="1"/>
  <c r="AG120" i="7" s="1"/>
  <c r="AE120" i="8"/>
  <c r="AG120" i="8" s="1"/>
  <c r="AE120" i="9" s="1"/>
  <c r="AG120" i="9" s="1"/>
  <c r="AE120" i="10" s="1"/>
  <c r="AG120" i="10" s="1"/>
  <c r="AE120" i="11" s="1"/>
  <c r="AG120" i="11" s="1"/>
  <c r="AE120" i="12" s="1"/>
  <c r="AG120" i="12" s="1"/>
  <c r="AE120" i="13" s="1"/>
  <c r="AG120" i="13" s="1"/>
  <c r="AE120" i="14" s="1"/>
  <c r="AG120" i="14" s="1"/>
  <c r="AE120" i="15" s="1"/>
  <c r="AG120" i="15" s="1"/>
  <c r="AE120" i="16" s="1"/>
  <c r="AG120" i="16" s="1"/>
  <c r="V121" i="5"/>
  <c r="W121" i="5"/>
  <c r="W121" i="6" s="1"/>
  <c r="W121" i="7" s="1"/>
  <c r="W121" i="8" s="1"/>
  <c r="AA121" i="5"/>
  <c r="AD121" i="5"/>
  <c r="AB121" i="6" s="1"/>
  <c r="AD121" i="6" s="1"/>
  <c r="AB121" i="7" s="1"/>
  <c r="AD121" i="7" s="1"/>
  <c r="AB121" i="8" s="1"/>
  <c r="AD121" i="8" s="1"/>
  <c r="AB121" i="9" s="1"/>
  <c r="AD121" i="9" s="1"/>
  <c r="AB121" i="10" s="1"/>
  <c r="AD121" i="10" s="1"/>
  <c r="AB121" i="11" s="1"/>
  <c r="AD121" i="11" s="1"/>
  <c r="AB121" i="12" s="1"/>
  <c r="AD121" i="12" s="1"/>
  <c r="AB121" i="13" s="1"/>
  <c r="AD121" i="13" s="1"/>
  <c r="AB121" i="14" s="1"/>
  <c r="AD121" i="14" s="1"/>
  <c r="AB121" i="15"/>
  <c r="AD121" i="15" s="1"/>
  <c r="AB121" i="16" s="1"/>
  <c r="AD121" i="16" s="1"/>
  <c r="AG121" i="5"/>
  <c r="AE121" i="6" s="1"/>
  <c r="AG121" i="6" s="1"/>
  <c r="AE121" i="7" s="1"/>
  <c r="AG121" i="7" s="1"/>
  <c r="AE121" i="8" s="1"/>
  <c r="AG121" i="8" s="1"/>
  <c r="AE121" i="9" s="1"/>
  <c r="AG121" i="9" s="1"/>
  <c r="AE121" i="10" s="1"/>
  <c r="AG121" i="10" s="1"/>
  <c r="AE121" i="11" s="1"/>
  <c r="AG121" i="11" s="1"/>
  <c r="AE121" i="12" s="1"/>
  <c r="AG121" i="12" s="1"/>
  <c r="AE121" i="13" s="1"/>
  <c r="AG121" i="13" s="1"/>
  <c r="AE121" i="14" s="1"/>
  <c r="AG121" i="14" s="1"/>
  <c r="AE121" i="15" s="1"/>
  <c r="AG121" i="15" s="1"/>
  <c r="AE121" i="16" s="1"/>
  <c r="AG121" i="16" s="1"/>
  <c r="U123" i="5"/>
  <c r="Y123" i="5"/>
  <c r="Z123" i="5"/>
  <c r="AB123" i="5"/>
  <c r="AC123" i="5"/>
  <c r="AE123" i="5"/>
  <c r="AF123" i="5"/>
  <c r="AL123" i="5"/>
  <c r="AM123" i="5"/>
  <c r="V124" i="5"/>
  <c r="V124" i="6"/>
  <c r="V124" i="7" s="1"/>
  <c r="W124" i="5"/>
  <c r="W124" i="6" s="1"/>
  <c r="AA124" i="5"/>
  <c r="Y124" i="6" s="1"/>
  <c r="AA124" i="6" s="1"/>
  <c r="Y124" i="7" s="1"/>
  <c r="AA124" i="7" s="1"/>
  <c r="Y124" i="8" s="1"/>
  <c r="AA124" i="8" s="1"/>
  <c r="AD124" i="5"/>
  <c r="AB124" i="6" s="1"/>
  <c r="AG124" i="5"/>
  <c r="AE124" i="6" s="1"/>
  <c r="V125" i="5"/>
  <c r="W125" i="5"/>
  <c r="W125" i="6" s="1"/>
  <c r="W125" i="7" s="1"/>
  <c r="W125" i="8" s="1"/>
  <c r="W125" i="9" s="1"/>
  <c r="W125" i="10" s="1"/>
  <c r="W125" i="11" s="1"/>
  <c r="W125" i="12" s="1"/>
  <c r="W125" i="13" s="1"/>
  <c r="AA125" i="5"/>
  <c r="AD125" i="5"/>
  <c r="AB125" i="6" s="1"/>
  <c r="AD125" i="6" s="1"/>
  <c r="AB125" i="7" s="1"/>
  <c r="AD125" i="7" s="1"/>
  <c r="AB125" i="8" s="1"/>
  <c r="AD125" i="8" s="1"/>
  <c r="AB125" i="9" s="1"/>
  <c r="AD125" i="9" s="1"/>
  <c r="AB125" i="10" s="1"/>
  <c r="AD125" i="10" s="1"/>
  <c r="AB125" i="11" s="1"/>
  <c r="AG125" i="5"/>
  <c r="AE125" i="6" s="1"/>
  <c r="AG125" i="6" s="1"/>
  <c r="V126" i="5"/>
  <c r="V126" i="6" s="1"/>
  <c r="V126" i="7" s="1"/>
  <c r="W126" i="5"/>
  <c r="AA126" i="5"/>
  <c r="Y126" i="6"/>
  <c r="AA126" i="6"/>
  <c r="AD126" i="5"/>
  <c r="AB126" i="6" s="1"/>
  <c r="AD126" i="6" s="1"/>
  <c r="AG126" i="5"/>
  <c r="AE126" i="6"/>
  <c r="AG126" i="6" s="1"/>
  <c r="AE126" i="7" s="1"/>
  <c r="AG126" i="7" s="1"/>
  <c r="V127" i="5"/>
  <c r="W127" i="5"/>
  <c r="AA127" i="5"/>
  <c r="Y127" i="6"/>
  <c r="AA127" i="6" s="1"/>
  <c r="Y127" i="7" s="1"/>
  <c r="AA127" i="7" s="1"/>
  <c r="Y127" i="8" s="1"/>
  <c r="AA127" i="8" s="1"/>
  <c r="Y127" i="9" s="1"/>
  <c r="AA127" i="9" s="1"/>
  <c r="Y127" i="10" s="1"/>
  <c r="AA127" i="10" s="1"/>
  <c r="Y127" i="11" s="1"/>
  <c r="AA127" i="11" s="1"/>
  <c r="Y127" i="12" s="1"/>
  <c r="AA127" i="12" s="1"/>
  <c r="Y127" i="13" s="1"/>
  <c r="AA127" i="13" s="1"/>
  <c r="Y127" i="14" s="1"/>
  <c r="AA127" i="14" s="1"/>
  <c r="Y127" i="15" s="1"/>
  <c r="AA127" i="15" s="1"/>
  <c r="Y127" i="16" s="1"/>
  <c r="AA127" i="16" s="1"/>
  <c r="AD127" i="5"/>
  <c r="AB127" i="6" s="1"/>
  <c r="AD127" i="6" s="1"/>
  <c r="AG127" i="5"/>
  <c r="AE127" i="6" s="1"/>
  <c r="V128" i="5"/>
  <c r="V128" i="6" s="1"/>
  <c r="W128" i="5"/>
  <c r="AA128" i="5"/>
  <c r="Y128" i="6" s="1"/>
  <c r="AA128" i="6" s="1"/>
  <c r="Y128" i="7" s="1"/>
  <c r="AA128" i="7" s="1"/>
  <c r="Y128" i="8" s="1"/>
  <c r="AA128" i="8" s="1"/>
  <c r="Y128" i="9" s="1"/>
  <c r="AA128" i="9" s="1"/>
  <c r="Y128" i="10" s="1"/>
  <c r="AA128" i="10" s="1"/>
  <c r="Y128" i="11" s="1"/>
  <c r="AA128" i="11" s="1"/>
  <c r="Y128" i="12" s="1"/>
  <c r="AA128" i="12" s="1"/>
  <c r="Y128" i="13" s="1"/>
  <c r="AA128" i="13" s="1"/>
  <c r="Y128" i="14" s="1"/>
  <c r="AA128" i="14" s="1"/>
  <c r="Y128" i="15" s="1"/>
  <c r="AA128" i="15" s="1"/>
  <c r="Y128" i="16" s="1"/>
  <c r="AA128" i="16" s="1"/>
  <c r="AD128" i="5"/>
  <c r="AB128" i="6" s="1"/>
  <c r="AD128" i="6" s="1"/>
  <c r="AG128" i="5"/>
  <c r="AE128" i="6"/>
  <c r="AG128" i="6" s="1"/>
  <c r="AE128" i="7" s="1"/>
  <c r="AG128" i="7" s="1"/>
  <c r="AE128" i="8" s="1"/>
  <c r="AG128" i="8" s="1"/>
  <c r="AE128" i="9" s="1"/>
  <c r="AG128" i="9" s="1"/>
  <c r="AE128" i="10" s="1"/>
  <c r="AG128" i="10" s="1"/>
  <c r="AE128" i="11" s="1"/>
  <c r="AG128" i="11" s="1"/>
  <c r="AE128" i="12" s="1"/>
  <c r="AG128" i="12" s="1"/>
  <c r="AE128" i="13" s="1"/>
  <c r="AG128" i="13" s="1"/>
  <c r="AE128" i="14" s="1"/>
  <c r="AG128" i="14" s="1"/>
  <c r="AE128" i="15" s="1"/>
  <c r="AG128" i="15" s="1"/>
  <c r="AE128" i="16" s="1"/>
  <c r="AG128" i="16" s="1"/>
  <c r="V129" i="5"/>
  <c r="W129" i="5"/>
  <c r="AA129" i="5"/>
  <c r="Y129" i="6"/>
  <c r="AA129" i="6" s="1"/>
  <c r="Y129" i="7" s="1"/>
  <c r="AA129" i="7" s="1"/>
  <c r="Y129" i="8" s="1"/>
  <c r="AA129" i="8" s="1"/>
  <c r="Y129" i="9" s="1"/>
  <c r="AA129" i="9" s="1"/>
  <c r="Y129" i="10" s="1"/>
  <c r="AA129" i="10" s="1"/>
  <c r="Y129" i="11" s="1"/>
  <c r="AA129" i="11" s="1"/>
  <c r="Y129" i="12" s="1"/>
  <c r="AA129" i="12" s="1"/>
  <c r="Y129" i="13" s="1"/>
  <c r="AA129" i="13"/>
  <c r="Y129" i="14" s="1"/>
  <c r="AA129" i="14" s="1"/>
  <c r="Y129" i="15" s="1"/>
  <c r="AA129" i="15" s="1"/>
  <c r="Y129" i="16" s="1"/>
  <c r="AA129" i="16" s="1"/>
  <c r="AD129" i="5"/>
  <c r="AB129" i="6"/>
  <c r="AD129" i="6"/>
  <c r="AB129" i="7" s="1"/>
  <c r="AD129" i="7" s="1"/>
  <c r="AB129" i="8" s="1"/>
  <c r="AD129" i="8" s="1"/>
  <c r="AB129" i="9" s="1"/>
  <c r="AD129" i="9" s="1"/>
  <c r="AB129" i="10" s="1"/>
  <c r="AD129" i="10" s="1"/>
  <c r="AB129" i="11" s="1"/>
  <c r="AD129" i="11" s="1"/>
  <c r="AB129" i="12" s="1"/>
  <c r="AD129" i="12" s="1"/>
  <c r="AB129" i="13" s="1"/>
  <c r="AD129" i="13" s="1"/>
  <c r="AB129" i="14" s="1"/>
  <c r="AD129" i="14" s="1"/>
  <c r="AB129" i="15" s="1"/>
  <c r="AD129" i="15" s="1"/>
  <c r="AB129" i="16" s="1"/>
  <c r="AD129" i="16" s="1"/>
  <c r="AG129" i="5"/>
  <c r="AE129" i="6"/>
  <c r="AG129" i="6" s="1"/>
  <c r="AE129" i="7" s="1"/>
  <c r="AG129" i="7" s="1"/>
  <c r="AE129" i="8" s="1"/>
  <c r="AG129" i="8" s="1"/>
  <c r="AE129" i="9" s="1"/>
  <c r="AG129" i="9" s="1"/>
  <c r="AE129" i="10" s="1"/>
  <c r="AG129" i="10" s="1"/>
  <c r="AE129" i="11" s="1"/>
  <c r="AG129" i="11" s="1"/>
  <c r="AE129" i="12" s="1"/>
  <c r="AG129" i="12" s="1"/>
  <c r="AE129" i="13" s="1"/>
  <c r="AG129" i="13" s="1"/>
  <c r="AE129" i="14"/>
  <c r="AG129" i="14" s="1"/>
  <c r="AE129" i="15" s="1"/>
  <c r="AG129" i="15" s="1"/>
  <c r="AE129" i="16" s="1"/>
  <c r="AG129" i="16" s="1"/>
  <c r="V130" i="5"/>
  <c r="W130" i="5"/>
  <c r="W130" i="6"/>
  <c r="W130" i="7" s="1"/>
  <c r="W130" i="8" s="1"/>
  <c r="W130" i="9" s="1"/>
  <c r="W130" i="10" s="1"/>
  <c r="AA130" i="5"/>
  <c r="Y130" i="6" s="1"/>
  <c r="AA130" i="6" s="1"/>
  <c r="Y130" i="7" s="1"/>
  <c r="AA130" i="7" s="1"/>
  <c r="Y130" i="8" s="1"/>
  <c r="AA130" i="8" s="1"/>
  <c r="Y130" i="9" s="1"/>
  <c r="AA130" i="9" s="1"/>
  <c r="Y130" i="10" s="1"/>
  <c r="AA130" i="10" s="1"/>
  <c r="Y130" i="11" s="1"/>
  <c r="AA130" i="11" s="1"/>
  <c r="Y130" i="12" s="1"/>
  <c r="AA130" i="12" s="1"/>
  <c r="Y130" i="13" s="1"/>
  <c r="AA130" i="13" s="1"/>
  <c r="Y130" i="14" s="1"/>
  <c r="AA130" i="14" s="1"/>
  <c r="Y130" i="15" s="1"/>
  <c r="AA130" i="15" s="1"/>
  <c r="Y130" i="16" s="1"/>
  <c r="AA130" i="16" s="1"/>
  <c r="AD130" i="5"/>
  <c r="AB130" i="6" s="1"/>
  <c r="AG130" i="5"/>
  <c r="AE130" i="6"/>
  <c r="AG130" i="6" s="1"/>
  <c r="AE130" i="7" s="1"/>
  <c r="AG130" i="7" s="1"/>
  <c r="AE130" i="8" s="1"/>
  <c r="AG130" i="8" s="1"/>
  <c r="AE130" i="9" s="1"/>
  <c r="AG130" i="9" s="1"/>
  <c r="AE130" i="10" s="1"/>
  <c r="AG130" i="10" s="1"/>
  <c r="AE130" i="11" s="1"/>
  <c r="AG130" i="11" s="1"/>
  <c r="AE130" i="12" s="1"/>
  <c r="AG130" i="12" s="1"/>
  <c r="AE130" i="13" s="1"/>
  <c r="AG130" i="13" s="1"/>
  <c r="AE130" i="14" s="1"/>
  <c r="AG130" i="14" s="1"/>
  <c r="AE130" i="15" s="1"/>
  <c r="AG130" i="15" s="1"/>
  <c r="AE130" i="16" s="1"/>
  <c r="AG130" i="16" s="1"/>
  <c r="V131" i="5"/>
  <c r="V131" i="6" s="1"/>
  <c r="V131" i="7" s="1"/>
  <c r="V131" i="8" s="1"/>
  <c r="W131" i="5"/>
  <c r="AA131" i="5"/>
  <c r="Y131" i="6" s="1"/>
  <c r="AA131" i="6" s="1"/>
  <c r="Y131" i="7" s="1"/>
  <c r="AA131" i="7" s="1"/>
  <c r="Y131" i="8" s="1"/>
  <c r="AA131" i="8" s="1"/>
  <c r="AD131" i="5"/>
  <c r="AB131" i="6" s="1"/>
  <c r="AD131" i="6" s="1"/>
  <c r="AB131" i="7" s="1"/>
  <c r="AD131" i="7" s="1"/>
  <c r="AB131" i="8" s="1"/>
  <c r="AD131" i="8" s="1"/>
  <c r="AB131" i="9" s="1"/>
  <c r="AD131" i="9" s="1"/>
  <c r="AB131" i="10" s="1"/>
  <c r="AD131" i="10" s="1"/>
  <c r="AB131" i="11" s="1"/>
  <c r="AD131" i="11" s="1"/>
  <c r="AB131" i="12" s="1"/>
  <c r="AD131" i="12" s="1"/>
  <c r="AB131" i="13" s="1"/>
  <c r="AD131" i="13" s="1"/>
  <c r="AG131" i="5"/>
  <c r="AE131" i="6" s="1"/>
  <c r="AG131" i="6" s="1"/>
  <c r="AE131" i="7" s="1"/>
  <c r="AG131" i="7" s="1"/>
  <c r="AE131" i="8" s="1"/>
  <c r="AG131" i="8" s="1"/>
  <c r="AE131" i="9" s="1"/>
  <c r="AG131" i="9" s="1"/>
  <c r="AE131" i="10"/>
  <c r="AG131" i="10" s="1"/>
  <c r="AE131" i="11" s="1"/>
  <c r="AG131" i="11" s="1"/>
  <c r="AE131" i="12" s="1"/>
  <c r="AG131" i="12" s="1"/>
  <c r="AE131" i="13" s="1"/>
  <c r="AG131" i="13" s="1"/>
  <c r="AE131" i="14" s="1"/>
  <c r="AG131" i="14" s="1"/>
  <c r="AE131" i="15" s="1"/>
  <c r="AG131" i="15" s="1"/>
  <c r="AE131" i="16" s="1"/>
  <c r="AG131" i="16" s="1"/>
  <c r="V132" i="5"/>
  <c r="V132" i="6" s="1"/>
  <c r="W132" i="5"/>
  <c r="W132" i="6" s="1"/>
  <c r="AA132" i="5"/>
  <c r="Y132" i="6" s="1"/>
  <c r="AA132" i="6" s="1"/>
  <c r="AD132" i="5"/>
  <c r="AB132" i="6" s="1"/>
  <c r="AD132" i="6" s="1"/>
  <c r="AG132" i="5"/>
  <c r="AE132" i="6" s="1"/>
  <c r="AG132" i="6" s="1"/>
  <c r="AE132" i="7" s="1"/>
  <c r="AG132" i="7" s="1"/>
  <c r="AE132" i="8" s="1"/>
  <c r="AG132" i="8" s="1"/>
  <c r="AE132" i="9" s="1"/>
  <c r="AG132" i="9" s="1"/>
  <c r="AE132" i="10" s="1"/>
  <c r="AG132" i="10" s="1"/>
  <c r="AE132" i="11" s="1"/>
  <c r="AG132" i="11" s="1"/>
  <c r="AE132" i="12" s="1"/>
  <c r="AG132" i="12" s="1"/>
  <c r="AE132" i="13" s="1"/>
  <c r="AG132" i="13" s="1"/>
  <c r="AE132" i="14" s="1"/>
  <c r="AG132" i="14" s="1"/>
  <c r="AE132" i="15" s="1"/>
  <c r="AG132" i="15" s="1"/>
  <c r="AE132" i="16" s="1"/>
  <c r="AG132" i="16" s="1"/>
  <c r="V133" i="5"/>
  <c r="W133" i="5"/>
  <c r="W133" i="6" s="1"/>
  <c r="W133" i="7" s="1"/>
  <c r="W133" i="8" s="1"/>
  <c r="W133" i="9" s="1"/>
  <c r="W133" i="10" s="1"/>
  <c r="W133" i="11" s="1"/>
  <c r="W133" i="12" s="1"/>
  <c r="W133" i="13" s="1"/>
  <c r="W133" i="14" s="1"/>
  <c r="W133" i="15" s="1"/>
  <c r="W133" i="16" s="1"/>
  <c r="AA133" i="5"/>
  <c r="Y133" i="6"/>
  <c r="AA133" i="6" s="1"/>
  <c r="Y133" i="7"/>
  <c r="AA133" i="7" s="1"/>
  <c r="Y133" i="8" s="1"/>
  <c r="AA133" i="8" s="1"/>
  <c r="Y133" i="9" s="1"/>
  <c r="AA133" i="9" s="1"/>
  <c r="Y133" i="10" s="1"/>
  <c r="AA133" i="10" s="1"/>
  <c r="Y133" i="11" s="1"/>
  <c r="AA133" i="11" s="1"/>
  <c r="Y133" i="12" s="1"/>
  <c r="AA133" i="12" s="1"/>
  <c r="Y133" i="13" s="1"/>
  <c r="AA133" i="13" s="1"/>
  <c r="Y133" i="14" s="1"/>
  <c r="AA133" i="14" s="1"/>
  <c r="Y133" i="15" s="1"/>
  <c r="AA133" i="15" s="1"/>
  <c r="Y133" i="16" s="1"/>
  <c r="AA133" i="16" s="1"/>
  <c r="AD133" i="5"/>
  <c r="AB133" i="6" s="1"/>
  <c r="AD133" i="6" s="1"/>
  <c r="AB133" i="7" s="1"/>
  <c r="AD133" i="7" s="1"/>
  <c r="AB133" i="8" s="1"/>
  <c r="AD133" i="8" s="1"/>
  <c r="AB133" i="9" s="1"/>
  <c r="AD133" i="9" s="1"/>
  <c r="AB133" i="10" s="1"/>
  <c r="AD133" i="10" s="1"/>
  <c r="AB133" i="11" s="1"/>
  <c r="AD133" i="11" s="1"/>
  <c r="AB133" i="12" s="1"/>
  <c r="AD133" i="12" s="1"/>
  <c r="AB133" i="13" s="1"/>
  <c r="AD133" i="13" s="1"/>
  <c r="AB133" i="14" s="1"/>
  <c r="AD133" i="14" s="1"/>
  <c r="AB133" i="15" s="1"/>
  <c r="AD133" i="15" s="1"/>
  <c r="AB133" i="16" s="1"/>
  <c r="AD133" i="16" s="1"/>
  <c r="AG133" i="5"/>
  <c r="V134" i="5"/>
  <c r="W134" i="5"/>
  <c r="W134" i="6" s="1"/>
  <c r="W134" i="7" s="1"/>
  <c r="W134" i="8" s="1"/>
  <c r="W134" i="9" s="1"/>
  <c r="W134" i="10" s="1"/>
  <c r="W134" i="11" s="1"/>
  <c r="AA134" i="5"/>
  <c r="Y134" i="6" s="1"/>
  <c r="AA134" i="6" s="1"/>
  <c r="Y134" i="7" s="1"/>
  <c r="AA134" i="7" s="1"/>
  <c r="Y134" i="8" s="1"/>
  <c r="AA134" i="8" s="1"/>
  <c r="Y134" i="9" s="1"/>
  <c r="AA134" i="9" s="1"/>
  <c r="Y134" i="10" s="1"/>
  <c r="AA134" i="10" s="1"/>
  <c r="Y134" i="11" s="1"/>
  <c r="AA134" i="11" s="1"/>
  <c r="Y134" i="12" s="1"/>
  <c r="AA134" i="12" s="1"/>
  <c r="Y134" i="13" s="1"/>
  <c r="AA134" i="13" s="1"/>
  <c r="Y134" i="14" s="1"/>
  <c r="AA134" i="14" s="1"/>
  <c r="Y134" i="15" s="1"/>
  <c r="AA134" i="15" s="1"/>
  <c r="Y134" i="16" s="1"/>
  <c r="AA134" i="16" s="1"/>
  <c r="AD134" i="5"/>
  <c r="AB134" i="6"/>
  <c r="AD134" i="6" s="1"/>
  <c r="AB134" i="7" s="1"/>
  <c r="AD134" i="7" s="1"/>
  <c r="AB134" i="8" s="1"/>
  <c r="AG134" i="5"/>
  <c r="AE134" i="6" s="1"/>
  <c r="AG134" i="6" s="1"/>
  <c r="AE134" i="7" s="1"/>
  <c r="AG134" i="7" s="1"/>
  <c r="AE134" i="8" s="1"/>
  <c r="AG134" i="8" s="1"/>
  <c r="AE134" i="9" s="1"/>
  <c r="AG134" i="9" s="1"/>
  <c r="AE134" i="10" s="1"/>
  <c r="AG134" i="10" s="1"/>
  <c r="AE134" i="11" s="1"/>
  <c r="AG134" i="11" s="1"/>
  <c r="AE134" i="12" s="1"/>
  <c r="AG134" i="12" s="1"/>
  <c r="AE134" i="13" s="1"/>
  <c r="AG134" i="13" s="1"/>
  <c r="AE134" i="14" s="1"/>
  <c r="AG134" i="14" s="1"/>
  <c r="AE134" i="15" s="1"/>
  <c r="AG134" i="15" s="1"/>
  <c r="AE134" i="16" s="1"/>
  <c r="AG134" i="16" s="1"/>
  <c r="V135" i="5"/>
  <c r="V135" i="6"/>
  <c r="W135" i="5"/>
  <c r="W135" i="6" s="1"/>
  <c r="W135" i="7" s="1"/>
  <c r="AA135" i="5"/>
  <c r="Y135" i="6" s="1"/>
  <c r="AA135" i="6" s="1"/>
  <c r="Y135" i="7" s="1"/>
  <c r="AA135" i="7" s="1"/>
  <c r="Y135" i="8" s="1"/>
  <c r="AA135" i="8" s="1"/>
  <c r="Y135" i="9" s="1"/>
  <c r="AA135" i="9" s="1"/>
  <c r="Y135" i="10" s="1"/>
  <c r="AA135" i="10" s="1"/>
  <c r="Y135" i="11" s="1"/>
  <c r="AA135" i="11" s="1"/>
  <c r="Y135" i="12" s="1"/>
  <c r="AA135" i="12" s="1"/>
  <c r="Y135" i="13" s="1"/>
  <c r="AA135" i="13" s="1"/>
  <c r="Y135" i="14" s="1"/>
  <c r="AA135" i="14" s="1"/>
  <c r="Y135" i="15" s="1"/>
  <c r="AA135" i="15" s="1"/>
  <c r="Y135" i="16" s="1"/>
  <c r="AA135" i="16" s="1"/>
  <c r="AD135" i="5"/>
  <c r="AB135" i="6" s="1"/>
  <c r="AD135" i="6" s="1"/>
  <c r="AB135" i="7" s="1"/>
  <c r="AD135" i="7" s="1"/>
  <c r="AB135" i="8" s="1"/>
  <c r="AD135" i="8" s="1"/>
  <c r="AB135" i="9" s="1"/>
  <c r="AD135" i="9" s="1"/>
  <c r="AB135" i="10" s="1"/>
  <c r="AD135" i="10" s="1"/>
  <c r="AB135" i="11" s="1"/>
  <c r="AD135" i="11" s="1"/>
  <c r="AB135" i="12" s="1"/>
  <c r="AD135" i="12" s="1"/>
  <c r="AB135" i="13" s="1"/>
  <c r="AD135" i="13" s="1"/>
  <c r="AB135" i="14" s="1"/>
  <c r="AD135" i="14" s="1"/>
  <c r="AB135" i="15" s="1"/>
  <c r="AD135" i="15" s="1"/>
  <c r="AB135" i="16" s="1"/>
  <c r="AD135" i="16" s="1"/>
  <c r="AG135" i="5"/>
  <c r="AE135" i="6"/>
  <c r="V136" i="5"/>
  <c r="W136" i="5"/>
  <c r="AA136" i="5"/>
  <c r="Y136" i="6"/>
  <c r="AA136" i="6" s="1"/>
  <c r="Y136" i="7" s="1"/>
  <c r="AA136" i="7" s="1"/>
  <c r="Y136" i="8" s="1"/>
  <c r="AA136" i="8" s="1"/>
  <c r="Y136" i="9" s="1"/>
  <c r="AA136" i="9" s="1"/>
  <c r="Y136" i="10" s="1"/>
  <c r="AA136" i="10" s="1"/>
  <c r="Y136" i="11" s="1"/>
  <c r="AA136" i="11" s="1"/>
  <c r="Y136" i="12" s="1"/>
  <c r="AA136" i="12" s="1"/>
  <c r="Y136" i="13" s="1"/>
  <c r="AA136" i="13" s="1"/>
  <c r="Y136" i="14" s="1"/>
  <c r="AA136" i="14" s="1"/>
  <c r="Y136" i="15" s="1"/>
  <c r="AA136" i="15" s="1"/>
  <c r="Y136" i="16" s="1"/>
  <c r="AA136" i="16" s="1"/>
  <c r="AD136" i="5"/>
  <c r="AB136" i="6" s="1"/>
  <c r="AD136" i="6" s="1"/>
  <c r="AB136" i="7" s="1"/>
  <c r="AD136" i="7" s="1"/>
  <c r="AB136" i="8" s="1"/>
  <c r="AD136" i="8" s="1"/>
  <c r="AB136" i="9" s="1"/>
  <c r="AD136" i="9" s="1"/>
  <c r="AB136" i="10" s="1"/>
  <c r="AD136" i="10" s="1"/>
  <c r="AB136" i="11" s="1"/>
  <c r="AD136" i="11" s="1"/>
  <c r="AB136" i="12" s="1"/>
  <c r="AD136" i="12" s="1"/>
  <c r="AB136" i="13" s="1"/>
  <c r="AD136" i="13" s="1"/>
  <c r="AB136" i="14" s="1"/>
  <c r="AD136" i="14" s="1"/>
  <c r="AB136" i="15" s="1"/>
  <c r="AD136" i="15" s="1"/>
  <c r="AB136" i="16" s="1"/>
  <c r="AD136" i="16" s="1"/>
  <c r="AG136" i="5"/>
  <c r="AE136" i="6"/>
  <c r="AG136" i="6" s="1"/>
  <c r="AE136" i="7" s="1"/>
  <c r="AG136" i="7" s="1"/>
  <c r="AE136" i="8" s="1"/>
  <c r="AG136" i="8" s="1"/>
  <c r="AE136" i="9" s="1"/>
  <c r="AG136" i="9" s="1"/>
  <c r="AE136" i="10" s="1"/>
  <c r="AG136" i="10" s="1"/>
  <c r="AE136" i="11" s="1"/>
  <c r="AG136" i="11" s="1"/>
  <c r="AE136" i="12" s="1"/>
  <c r="AG136" i="12" s="1"/>
  <c r="AE136" i="13" s="1"/>
  <c r="AG136" i="13" s="1"/>
  <c r="AE136" i="14" s="1"/>
  <c r="AG136" i="14" s="1"/>
  <c r="AE136" i="15" s="1"/>
  <c r="AG136" i="15" s="1"/>
  <c r="AE136" i="16" s="1"/>
  <c r="AG136" i="16" s="1"/>
  <c r="V137" i="5"/>
  <c r="V137" i="6" s="1"/>
  <c r="W137" i="5"/>
  <c r="AA137" i="5"/>
  <c r="Y137" i="6" s="1"/>
  <c r="AA137" i="6" s="1"/>
  <c r="AD137" i="5"/>
  <c r="AB137" i="6" s="1"/>
  <c r="AG137" i="5"/>
  <c r="AE137" i="6"/>
  <c r="AG137" i="6" s="1"/>
  <c r="AE137" i="7" s="1"/>
  <c r="AG137" i="7" s="1"/>
  <c r="V138" i="5"/>
  <c r="V138" i="6" s="1"/>
  <c r="V138" i="7" s="1"/>
  <c r="W138" i="5"/>
  <c r="W138" i="6"/>
  <c r="AA138" i="5"/>
  <c r="Y138" i="6" s="1"/>
  <c r="AA138" i="6" s="1"/>
  <c r="Y138" i="7" s="1"/>
  <c r="AA138" i="7" s="1"/>
  <c r="AD138" i="5"/>
  <c r="AB138" i="6"/>
  <c r="AG138" i="5"/>
  <c r="AE138" i="6" s="1"/>
  <c r="AG138" i="6" s="1"/>
  <c r="AE138" i="7" s="1"/>
  <c r="AG138" i="7" s="1"/>
  <c r="AE138" i="8" s="1"/>
  <c r="AG138" i="8" s="1"/>
  <c r="AE138" i="9" s="1"/>
  <c r="AG138" i="9" s="1"/>
  <c r="AE138" i="10" s="1"/>
  <c r="AG138" i="10" s="1"/>
  <c r="AE138" i="11" s="1"/>
  <c r="AG138" i="11" s="1"/>
  <c r="AE138" i="12" s="1"/>
  <c r="AG138" i="12" s="1"/>
  <c r="AE138" i="13" s="1"/>
  <c r="AG138" i="13" s="1"/>
  <c r="AE138" i="14" s="1"/>
  <c r="AG138" i="14" s="1"/>
  <c r="AE138" i="15" s="1"/>
  <c r="AG138" i="15" s="1"/>
  <c r="AE138" i="16" s="1"/>
  <c r="AG138" i="16" s="1"/>
  <c r="V139" i="5"/>
  <c r="W139" i="5"/>
  <c r="AA139" i="5"/>
  <c r="AD139" i="5"/>
  <c r="AB139" i="6" s="1"/>
  <c r="AD139" i="6" s="1"/>
  <c r="AB139" i="7" s="1"/>
  <c r="AD139" i="7" s="1"/>
  <c r="AB139" i="8" s="1"/>
  <c r="AD139" i="8" s="1"/>
  <c r="AB139" i="9" s="1"/>
  <c r="AD139" i="9" s="1"/>
  <c r="AB139" i="10" s="1"/>
  <c r="AD139" i="10" s="1"/>
  <c r="AB139" i="11" s="1"/>
  <c r="AD139" i="11" s="1"/>
  <c r="AB139" i="12" s="1"/>
  <c r="AD139" i="12" s="1"/>
  <c r="AB139" i="13" s="1"/>
  <c r="AD139" i="13" s="1"/>
  <c r="AB139" i="14" s="1"/>
  <c r="AD139" i="14" s="1"/>
  <c r="AB139" i="15" s="1"/>
  <c r="AD139" i="15" s="1"/>
  <c r="AB139" i="16" s="1"/>
  <c r="AD139" i="16" s="1"/>
  <c r="AG139" i="5"/>
  <c r="U141" i="5"/>
  <c r="Y141" i="5"/>
  <c r="Y112" i="5"/>
  <c r="Z141" i="5"/>
  <c r="Z112" i="5" s="1"/>
  <c r="AB141" i="5"/>
  <c r="AC141" i="5"/>
  <c r="AE141" i="5"/>
  <c r="AF141" i="5"/>
  <c r="BQ20" i="5" s="1"/>
  <c r="BR20" i="16" s="1"/>
  <c r="AL141" i="5"/>
  <c r="AM141" i="5"/>
  <c r="V142" i="5"/>
  <c r="W142" i="5"/>
  <c r="W142" i="6" s="1"/>
  <c r="AA142" i="5"/>
  <c r="AD142" i="5"/>
  <c r="AG142" i="5"/>
  <c r="V143" i="5"/>
  <c r="W143" i="5"/>
  <c r="W143" i="6" s="1"/>
  <c r="AA143" i="5"/>
  <c r="Y143" i="6" s="1"/>
  <c r="AA143" i="6" s="1"/>
  <c r="Y143" i="7" s="1"/>
  <c r="AA143" i="7" s="1"/>
  <c r="AD143" i="5"/>
  <c r="AG143" i="5"/>
  <c r="AE143" i="6" s="1"/>
  <c r="AG143" i="6" s="1"/>
  <c r="AE143" i="7" s="1"/>
  <c r="AG143" i="7" s="1"/>
  <c r="AE143" i="8" s="1"/>
  <c r="AG143" i="8" s="1"/>
  <c r="AE143" i="9" s="1"/>
  <c r="AG143" i="9" s="1"/>
  <c r="AE143" i="10" s="1"/>
  <c r="AG143" i="10" s="1"/>
  <c r="AE143" i="11" s="1"/>
  <c r="AG143" i="11" s="1"/>
  <c r="AE143" i="12" s="1"/>
  <c r="AG143" i="12" s="1"/>
  <c r="AE143" i="13" s="1"/>
  <c r="AG143" i="13" s="1"/>
  <c r="AE143" i="14" s="1"/>
  <c r="AG143" i="14" s="1"/>
  <c r="AE143" i="15" s="1"/>
  <c r="AG143" i="15" s="1"/>
  <c r="AE143" i="16" s="1"/>
  <c r="AG143" i="16" s="1"/>
  <c r="V148" i="5"/>
  <c r="V148" i="6" s="1"/>
  <c r="W148" i="5"/>
  <c r="W148" i="6" s="1"/>
  <c r="W148" i="7" s="1"/>
  <c r="W148" i="8" s="1"/>
  <c r="AA148" i="5"/>
  <c r="AD148" i="5"/>
  <c r="AB148" i="6" s="1"/>
  <c r="AD148" i="6" s="1"/>
  <c r="AG148" i="5"/>
  <c r="AE148" i="6" s="1"/>
  <c r="AG148" i="6" s="1"/>
  <c r="AE148" i="7"/>
  <c r="AG148" i="7" s="1"/>
  <c r="AE148" i="8" s="1"/>
  <c r="AG148" i="8" s="1"/>
  <c r="AE148" i="9" s="1"/>
  <c r="AG148" i="9" s="1"/>
  <c r="AE148" i="10" s="1"/>
  <c r="AG148" i="10" s="1"/>
  <c r="AE148" i="11" s="1"/>
  <c r="AG148" i="11" s="1"/>
  <c r="U149" i="5"/>
  <c r="U147" i="5" s="1"/>
  <c r="Y149" i="5"/>
  <c r="Y147" i="5" s="1"/>
  <c r="Y145" i="5" s="1"/>
  <c r="Z149" i="5"/>
  <c r="Z147" i="5" s="1"/>
  <c r="AB149" i="5"/>
  <c r="AB147" i="5" s="1"/>
  <c r="AC149" i="5"/>
  <c r="AC147" i="5" s="1"/>
  <c r="AE149" i="5"/>
  <c r="AE147" i="5"/>
  <c r="AF149" i="5"/>
  <c r="AF147" i="5" s="1"/>
  <c r="BQ16" i="5" s="1"/>
  <c r="AL149" i="5"/>
  <c r="AL147" i="5"/>
  <c r="AM149" i="5"/>
  <c r="AM147" i="5" s="1"/>
  <c r="AM145" i="5" s="1"/>
  <c r="V150" i="5"/>
  <c r="W150" i="5"/>
  <c r="W150" i="6"/>
  <c r="W150" i="7" s="1"/>
  <c r="W150" i="8" s="1"/>
  <c r="W150" i="9" s="1"/>
  <c r="W150" i="10" s="1"/>
  <c r="W150" i="11" s="1"/>
  <c r="W150" i="12" s="1"/>
  <c r="W150" i="13" s="1"/>
  <c r="W150" i="14" s="1"/>
  <c r="W150" i="15" s="1"/>
  <c r="W150" i="16" s="1"/>
  <c r="AA150" i="5"/>
  <c r="Y150" i="6" s="1"/>
  <c r="AA150" i="6" s="1"/>
  <c r="AD150" i="5"/>
  <c r="AG150" i="5"/>
  <c r="AE150" i="6" s="1"/>
  <c r="AG150" i="6" s="1"/>
  <c r="AE150" i="7" s="1"/>
  <c r="AG150" i="7" s="1"/>
  <c r="V151" i="5"/>
  <c r="V151" i="6"/>
  <c r="V151" i="7" s="1"/>
  <c r="W151" i="5"/>
  <c r="W151" i="6" s="1"/>
  <c r="W151" i="7" s="1"/>
  <c r="W151" i="8" s="1"/>
  <c r="AA151" i="5"/>
  <c r="AD151" i="5"/>
  <c r="AB151" i="6" s="1"/>
  <c r="AD151" i="6" s="1"/>
  <c r="AB151" i="7" s="1"/>
  <c r="AD151" i="7" s="1"/>
  <c r="AB151" i="8" s="1"/>
  <c r="AD151" i="8" s="1"/>
  <c r="AB151" i="9" s="1"/>
  <c r="AD151" i="9" s="1"/>
  <c r="AB151" i="10" s="1"/>
  <c r="AD151" i="10" s="1"/>
  <c r="AB151" i="11" s="1"/>
  <c r="AD151" i="11" s="1"/>
  <c r="AB151" i="12" s="1"/>
  <c r="AD151" i="12" s="1"/>
  <c r="AB151" i="13" s="1"/>
  <c r="AD151" i="13" s="1"/>
  <c r="AB151" i="14" s="1"/>
  <c r="AD151" i="14" s="1"/>
  <c r="AB151" i="15" s="1"/>
  <c r="AD151" i="15" s="1"/>
  <c r="AB151" i="16" s="1"/>
  <c r="AD151" i="16" s="1"/>
  <c r="AG151" i="5"/>
  <c r="V152" i="5"/>
  <c r="W152" i="5"/>
  <c r="AA152" i="5"/>
  <c r="Y152" i="6" s="1"/>
  <c r="AA152" i="6" s="1"/>
  <c r="Y152" i="7" s="1"/>
  <c r="AA152" i="7" s="1"/>
  <c r="Y152" i="8" s="1"/>
  <c r="AA152" i="8" s="1"/>
  <c r="Y152" i="9" s="1"/>
  <c r="AA152" i="9" s="1"/>
  <c r="Y152" i="10" s="1"/>
  <c r="AA152" i="10" s="1"/>
  <c r="Y152" i="11" s="1"/>
  <c r="AA152" i="11" s="1"/>
  <c r="Y152" i="12" s="1"/>
  <c r="AA152" i="12" s="1"/>
  <c r="Y152" i="13" s="1"/>
  <c r="AA152" i="13" s="1"/>
  <c r="Y152" i="14" s="1"/>
  <c r="AA152" i="14" s="1"/>
  <c r="Y152" i="15" s="1"/>
  <c r="AA152" i="15" s="1"/>
  <c r="Y152" i="16" s="1"/>
  <c r="AA152" i="16" s="1"/>
  <c r="AD152" i="5"/>
  <c r="AB152" i="6"/>
  <c r="AD152" i="6" s="1"/>
  <c r="AB152" i="7" s="1"/>
  <c r="AG152" i="5"/>
  <c r="AE152" i="6" s="1"/>
  <c r="V153" i="5"/>
  <c r="W153" i="5"/>
  <c r="W153" i="6" s="1"/>
  <c r="W153" i="7" s="1"/>
  <c r="W153" i="8" s="1"/>
  <c r="W153" i="9" s="1"/>
  <c r="W153" i="10" s="1"/>
  <c r="W153" i="11" s="1"/>
  <c r="W153" i="12" s="1"/>
  <c r="W153" i="13" s="1"/>
  <c r="W153" i="14" s="1"/>
  <c r="W153" i="15" s="1"/>
  <c r="W153" i="16" s="1"/>
  <c r="AA153" i="5"/>
  <c r="AD153" i="5"/>
  <c r="AB153" i="6" s="1"/>
  <c r="AG153" i="5"/>
  <c r="V156" i="5"/>
  <c r="W156" i="5"/>
  <c r="W156" i="6" s="1"/>
  <c r="W156" i="7" s="1"/>
  <c r="W156" i="8" s="1"/>
  <c r="W156" i="9" s="1"/>
  <c r="W156" i="10" s="1"/>
  <c r="W156" i="11" s="1"/>
  <c r="W156" i="12" s="1"/>
  <c r="W156" i="13" s="1"/>
  <c r="W156" i="14" s="1"/>
  <c r="W156" i="15" s="1"/>
  <c r="W156" i="16" s="1"/>
  <c r="AA156" i="5"/>
  <c r="Y156" i="6" s="1"/>
  <c r="AA156" i="6" s="1"/>
  <c r="Y156" i="7" s="1"/>
  <c r="AA156" i="7" s="1"/>
  <c r="Y156" i="8" s="1"/>
  <c r="AA156" i="8" s="1"/>
  <c r="Y156" i="9" s="1"/>
  <c r="AA156" i="9" s="1"/>
  <c r="Y156" i="10" s="1"/>
  <c r="AA156" i="10" s="1"/>
  <c r="Y156" i="11" s="1"/>
  <c r="AA156" i="11" s="1"/>
  <c r="Y156" i="12" s="1"/>
  <c r="AA156" i="12" s="1"/>
  <c r="Y156" i="13" s="1"/>
  <c r="AA156" i="13" s="1"/>
  <c r="Y156" i="14" s="1"/>
  <c r="AA156" i="14" s="1"/>
  <c r="Y156" i="15" s="1"/>
  <c r="AA156" i="15" s="1"/>
  <c r="Y156" i="16" s="1"/>
  <c r="AA156" i="16" s="1"/>
  <c r="AD156" i="5"/>
  <c r="AG156" i="5"/>
  <c r="AE156" i="6" s="1"/>
  <c r="U157" i="5"/>
  <c r="U155" i="5" s="1"/>
  <c r="Y157" i="5"/>
  <c r="Y155" i="5" s="1"/>
  <c r="Z157" i="5"/>
  <c r="Z155" i="5" s="1"/>
  <c r="AB157" i="5"/>
  <c r="AB155" i="5" s="1"/>
  <c r="AC157" i="5"/>
  <c r="AC155" i="5" s="1"/>
  <c r="AE157" i="5"/>
  <c r="AE155" i="5" s="1"/>
  <c r="AF157" i="5"/>
  <c r="AF155" i="5" s="1"/>
  <c r="AF145" i="5" s="1"/>
  <c r="AL157" i="5"/>
  <c r="AL155" i="5" s="1"/>
  <c r="AM157" i="5"/>
  <c r="AM155" i="5" s="1"/>
  <c r="V158" i="5"/>
  <c r="W158" i="5"/>
  <c r="W158" i="6" s="1"/>
  <c r="W158" i="7" s="1"/>
  <c r="W158" i="8" s="1"/>
  <c r="W158" i="9" s="1"/>
  <c r="W158" i="10" s="1"/>
  <c r="W158" i="11" s="1"/>
  <c r="W158" i="12" s="1"/>
  <c r="AA158" i="5"/>
  <c r="Y158" i="6" s="1"/>
  <c r="AA158" i="6" s="1"/>
  <c r="Y158" i="7"/>
  <c r="AA158" i="7" s="1"/>
  <c r="Y158" i="8" s="1"/>
  <c r="AA158" i="8" s="1"/>
  <c r="Y158" i="9" s="1"/>
  <c r="AA158" i="9" s="1"/>
  <c r="Y158" i="10" s="1"/>
  <c r="AA158" i="10" s="1"/>
  <c r="Y158" i="11" s="1"/>
  <c r="AA158" i="11" s="1"/>
  <c r="Y158" i="12" s="1"/>
  <c r="AA158" i="12" s="1"/>
  <c r="Y158" i="13" s="1"/>
  <c r="AA158" i="13" s="1"/>
  <c r="Y158" i="14" s="1"/>
  <c r="AA158" i="14" s="1"/>
  <c r="Y158" i="15" s="1"/>
  <c r="AA158" i="15" s="1"/>
  <c r="Y158" i="16" s="1"/>
  <c r="AA158" i="16" s="1"/>
  <c r="AD158" i="5"/>
  <c r="AG158" i="5"/>
  <c r="AE158" i="6"/>
  <c r="V159" i="5"/>
  <c r="V159" i="6" s="1"/>
  <c r="V159" i="7" s="1"/>
  <c r="V159" i="8" s="1"/>
  <c r="W159" i="5"/>
  <c r="AA159" i="5"/>
  <c r="Y159" i="6"/>
  <c r="AA159" i="6" s="1"/>
  <c r="AD159" i="5"/>
  <c r="AB159" i="6" s="1"/>
  <c r="AD159" i="6" s="1"/>
  <c r="AB159" i="7" s="1"/>
  <c r="AG159" i="5"/>
  <c r="AE159" i="6" s="1"/>
  <c r="AG159" i="6" s="1"/>
  <c r="AE159" i="7" s="1"/>
  <c r="AG159" i="7" s="1"/>
  <c r="AE159" i="8"/>
  <c r="AG159" i="8" s="1"/>
  <c r="AE159" i="9" s="1"/>
  <c r="AG159" i="9" s="1"/>
  <c r="AE159" i="10" s="1"/>
  <c r="AG159" i="10" s="1"/>
  <c r="AE159" i="11" s="1"/>
  <c r="AG159" i="11" s="1"/>
  <c r="AE159" i="12" s="1"/>
  <c r="AG159" i="12" s="1"/>
  <c r="AE159" i="13" s="1"/>
  <c r="AG159" i="13" s="1"/>
  <c r="AE159" i="14" s="1"/>
  <c r="AG159" i="14" s="1"/>
  <c r="AE159" i="15" s="1"/>
  <c r="AG159" i="15" s="1"/>
  <c r="AE159" i="16" s="1"/>
  <c r="AG159" i="16" s="1"/>
  <c r="V160" i="5"/>
  <c r="W160" i="5"/>
  <c r="W160" i="6" s="1"/>
  <c r="W160" i="7" s="1"/>
  <c r="W160" i="8" s="1"/>
  <c r="W160" i="9" s="1"/>
  <c r="W160" i="10" s="1"/>
  <c r="W160" i="11" s="1"/>
  <c r="W160" i="12" s="1"/>
  <c r="W160" i="13" s="1"/>
  <c r="W160" i="14" s="1"/>
  <c r="W160" i="15" s="1"/>
  <c r="W160" i="16" s="1"/>
  <c r="AA160" i="5"/>
  <c r="Y160" i="6" s="1"/>
  <c r="AA160" i="6" s="1"/>
  <c r="Y160" i="7" s="1"/>
  <c r="AA160" i="7" s="1"/>
  <c r="AD160" i="5"/>
  <c r="AB160" i="6" s="1"/>
  <c r="AD160" i="6" s="1"/>
  <c r="AG160" i="5"/>
  <c r="V161" i="5"/>
  <c r="W161" i="5"/>
  <c r="AA161" i="5"/>
  <c r="AD161" i="5"/>
  <c r="AB161" i="6"/>
  <c r="AD161" i="6" s="1"/>
  <c r="AB161" i="7" s="1"/>
  <c r="AD161" i="7" s="1"/>
  <c r="AB161" i="8" s="1"/>
  <c r="AD161" i="8" s="1"/>
  <c r="AB161" i="9" s="1"/>
  <c r="AD161" i="9" s="1"/>
  <c r="AB161" i="10" s="1"/>
  <c r="AD161" i="10" s="1"/>
  <c r="AB161" i="11" s="1"/>
  <c r="AD161" i="11" s="1"/>
  <c r="AB161" i="12" s="1"/>
  <c r="AD161" i="12" s="1"/>
  <c r="AB161" i="13" s="1"/>
  <c r="AD161" i="13" s="1"/>
  <c r="AB161" i="14" s="1"/>
  <c r="AD161" i="14" s="1"/>
  <c r="AB161" i="15" s="1"/>
  <c r="AD161" i="15" s="1"/>
  <c r="AB161" i="16" s="1"/>
  <c r="AD161" i="16" s="1"/>
  <c r="AG161" i="5"/>
  <c r="AE161" i="6" s="1"/>
  <c r="AG161" i="6" s="1"/>
  <c r="AE161" i="7" s="1"/>
  <c r="AG161" i="7" s="1"/>
  <c r="AE161" i="8" s="1"/>
  <c r="AG161" i="8" s="1"/>
  <c r="AE161" i="9" s="1"/>
  <c r="AG161" i="9" s="1"/>
  <c r="AE161" i="10" s="1"/>
  <c r="AG161" i="10" s="1"/>
  <c r="AE161" i="11" s="1"/>
  <c r="AG161" i="11" s="1"/>
  <c r="AE161" i="12" s="1"/>
  <c r="AG161" i="12" s="1"/>
  <c r="AE161" i="13" s="1"/>
  <c r="AG161" i="13" s="1"/>
  <c r="AE161" i="14" s="1"/>
  <c r="AG161" i="14" s="1"/>
  <c r="AE161" i="15" s="1"/>
  <c r="AG161" i="15" s="1"/>
  <c r="AE161" i="16" s="1"/>
  <c r="AG161" i="16" s="1"/>
  <c r="V162" i="5"/>
  <c r="V162" i="6" s="1"/>
  <c r="V162" i="7" s="1"/>
  <c r="V162" i="8" s="1"/>
  <c r="V162" i="9" s="1"/>
  <c r="W162" i="5"/>
  <c r="W162" i="6"/>
  <c r="AA162" i="5"/>
  <c r="AD162" i="5"/>
  <c r="AB162" i="6" s="1"/>
  <c r="AD162" i="6" s="1"/>
  <c r="AB162" i="7" s="1"/>
  <c r="AD162" i="7" s="1"/>
  <c r="AB162" i="8" s="1"/>
  <c r="AD162" i="8" s="1"/>
  <c r="AB162" i="9" s="1"/>
  <c r="AD162" i="9" s="1"/>
  <c r="AB162" i="10" s="1"/>
  <c r="AD162" i="10" s="1"/>
  <c r="AB162" i="11" s="1"/>
  <c r="AD162" i="11" s="1"/>
  <c r="AB162" i="12" s="1"/>
  <c r="AD162" i="12" s="1"/>
  <c r="AB162" i="13" s="1"/>
  <c r="AD162" i="13" s="1"/>
  <c r="AB162" i="14" s="1"/>
  <c r="AD162" i="14" s="1"/>
  <c r="AB162" i="15" s="1"/>
  <c r="AD162" i="15" s="1"/>
  <c r="AB162" i="16" s="1"/>
  <c r="AD162" i="16" s="1"/>
  <c r="AG162" i="5"/>
  <c r="AE162" i="6" s="1"/>
  <c r="AG162" i="6" s="1"/>
  <c r="AE162" i="7" s="1"/>
  <c r="AG162" i="7" s="1"/>
  <c r="AE162" i="8" s="1"/>
  <c r="AG162" i="8" s="1"/>
  <c r="V163" i="5"/>
  <c r="W163" i="5"/>
  <c r="W163" i="6" s="1"/>
  <c r="W163" i="7" s="1"/>
  <c r="W163" i="8" s="1"/>
  <c r="W163" i="9" s="1"/>
  <c r="AA163" i="5"/>
  <c r="Y163" i="6" s="1"/>
  <c r="AA163" i="6" s="1"/>
  <c r="Y163" i="7" s="1"/>
  <c r="AA163" i="7" s="1"/>
  <c r="Y163" i="8" s="1"/>
  <c r="AA163" i="8" s="1"/>
  <c r="Y163" i="9" s="1"/>
  <c r="AA163" i="9"/>
  <c r="Y163" i="10" s="1"/>
  <c r="AA163" i="10" s="1"/>
  <c r="Y163" i="11" s="1"/>
  <c r="AA163" i="11" s="1"/>
  <c r="Y163" i="12" s="1"/>
  <c r="AA163" i="12" s="1"/>
  <c r="Y163" i="13" s="1"/>
  <c r="AA163" i="13" s="1"/>
  <c r="Y163" i="14" s="1"/>
  <c r="AA163" i="14" s="1"/>
  <c r="Y163" i="15" s="1"/>
  <c r="AA163" i="15" s="1"/>
  <c r="Y163" i="16" s="1"/>
  <c r="AA163" i="16" s="1"/>
  <c r="AD163" i="5"/>
  <c r="AB163" i="6" s="1"/>
  <c r="AD163" i="6" s="1"/>
  <c r="AB163" i="7" s="1"/>
  <c r="AD163" i="7" s="1"/>
  <c r="AB163" i="8" s="1"/>
  <c r="AD163" i="8" s="1"/>
  <c r="AB163" i="9" s="1"/>
  <c r="AD163" i="9" s="1"/>
  <c r="AB163" i="10" s="1"/>
  <c r="AD163" i="10" s="1"/>
  <c r="AB163" i="11" s="1"/>
  <c r="AD163" i="11" s="1"/>
  <c r="AB163" i="12" s="1"/>
  <c r="AD163" i="12" s="1"/>
  <c r="AB163" i="13" s="1"/>
  <c r="AD163" i="13" s="1"/>
  <c r="AB163" i="14" s="1"/>
  <c r="AD163" i="14" s="1"/>
  <c r="AB163" i="15" s="1"/>
  <c r="AD163" i="15" s="1"/>
  <c r="AB163" i="16" s="1"/>
  <c r="AD163" i="16" s="1"/>
  <c r="AG163" i="5"/>
  <c r="AE163" i="6"/>
  <c r="AG163" i="6" s="1"/>
  <c r="AE163" i="7" s="1"/>
  <c r="AG163" i="7" s="1"/>
  <c r="AE163" i="8" s="1"/>
  <c r="AG163" i="8" s="1"/>
  <c r="AE163" i="9" s="1"/>
  <c r="AG163" i="9" s="1"/>
  <c r="AE163" i="10" s="1"/>
  <c r="AG163" i="10" s="1"/>
  <c r="AE163" i="11" s="1"/>
  <c r="AG163" i="11" s="1"/>
  <c r="AE163" i="12" s="1"/>
  <c r="AG163" i="12" s="1"/>
  <c r="AE163" i="13" s="1"/>
  <c r="AG163" i="13" s="1"/>
  <c r="AE163" i="14" s="1"/>
  <c r="AG163" i="14" s="1"/>
  <c r="AE163" i="15" s="1"/>
  <c r="AG163" i="15" s="1"/>
  <c r="AE163" i="16" s="1"/>
  <c r="AG163" i="16" s="1"/>
  <c r="V164" i="5"/>
  <c r="V164" i="6" s="1"/>
  <c r="W164" i="5"/>
  <c r="AA164" i="5"/>
  <c r="Y164" i="6" s="1"/>
  <c r="AD164" i="5"/>
  <c r="AB164" i="6" s="1"/>
  <c r="AD164" i="6" s="1"/>
  <c r="AB164" i="7" s="1"/>
  <c r="AD164" i="7" s="1"/>
  <c r="AB164" i="8" s="1"/>
  <c r="AD164" i="8" s="1"/>
  <c r="AB164" i="9" s="1"/>
  <c r="AD164" i="9" s="1"/>
  <c r="AB164" i="10" s="1"/>
  <c r="AD164" i="10" s="1"/>
  <c r="AB164" i="11" s="1"/>
  <c r="AD164" i="11" s="1"/>
  <c r="AB164" i="12" s="1"/>
  <c r="AD164" i="12" s="1"/>
  <c r="AB164" i="13" s="1"/>
  <c r="AD164" i="13" s="1"/>
  <c r="AB164" i="14" s="1"/>
  <c r="AD164" i="14" s="1"/>
  <c r="AB164" i="15" s="1"/>
  <c r="AD164" i="15" s="1"/>
  <c r="AB164" i="16" s="1"/>
  <c r="AD164" i="16" s="1"/>
  <c r="AG164" i="5"/>
  <c r="V165" i="5"/>
  <c r="W165" i="5"/>
  <c r="W165" i="6" s="1"/>
  <c r="AA165" i="5"/>
  <c r="Y165" i="6" s="1"/>
  <c r="AA165" i="6" s="1"/>
  <c r="Y165" i="7" s="1"/>
  <c r="AA165" i="7" s="1"/>
  <c r="AD165" i="5"/>
  <c r="AB165" i="6"/>
  <c r="AD165" i="6" s="1"/>
  <c r="AB165" i="7" s="1"/>
  <c r="AD165" i="7" s="1"/>
  <c r="AB165" i="8" s="1"/>
  <c r="AD165" i="8" s="1"/>
  <c r="AB165" i="9" s="1"/>
  <c r="AD165" i="9" s="1"/>
  <c r="AB165" i="10" s="1"/>
  <c r="AD165" i="10" s="1"/>
  <c r="AB165" i="11" s="1"/>
  <c r="AD165" i="11" s="1"/>
  <c r="AB165" i="12" s="1"/>
  <c r="AD165" i="12" s="1"/>
  <c r="AB165" i="13" s="1"/>
  <c r="AD165" i="13" s="1"/>
  <c r="AB165" i="14" s="1"/>
  <c r="AD165" i="14" s="1"/>
  <c r="AB165" i="15" s="1"/>
  <c r="AD165" i="15" s="1"/>
  <c r="AB165" i="16" s="1"/>
  <c r="AD165" i="16" s="1"/>
  <c r="AG165" i="5"/>
  <c r="AE165" i="6" s="1"/>
  <c r="AG165" i="6" s="1"/>
  <c r="AE165" i="7" s="1"/>
  <c r="AG165" i="7" s="1"/>
  <c r="AE165" i="8" s="1"/>
  <c r="AG165" i="8" s="1"/>
  <c r="V166" i="5"/>
  <c r="V166" i="6"/>
  <c r="W166" i="5"/>
  <c r="W166" i="6" s="1"/>
  <c r="W166" i="7" s="1"/>
  <c r="W166" i="8" s="1"/>
  <c r="W166" i="9" s="1"/>
  <c r="W166" i="10" s="1"/>
  <c r="W166" i="11" s="1"/>
  <c r="W166" i="12" s="1"/>
  <c r="W166" i="13" s="1"/>
  <c r="W166" i="14" s="1"/>
  <c r="W166" i="15" s="1"/>
  <c r="W166" i="16" s="1"/>
  <c r="AA166" i="5"/>
  <c r="AD166" i="5"/>
  <c r="AB166" i="6" s="1"/>
  <c r="AD166" i="6" s="1"/>
  <c r="AG166" i="5"/>
  <c r="AE166" i="6"/>
  <c r="AG166" i="6" s="1"/>
  <c r="V167" i="5"/>
  <c r="V167" i="6" s="1"/>
  <c r="V167" i="7" s="1"/>
  <c r="W167" i="5"/>
  <c r="AA167" i="5"/>
  <c r="AD167" i="5"/>
  <c r="AB167" i="6" s="1"/>
  <c r="AD167" i="6" s="1"/>
  <c r="AG167" i="5"/>
  <c r="AE167" i="6"/>
  <c r="AG167" i="6" s="1"/>
  <c r="AE167" i="7" s="1"/>
  <c r="AG167" i="7"/>
  <c r="AE167" i="8" s="1"/>
  <c r="AG167" i="8" s="1"/>
  <c r="AE167" i="9" s="1"/>
  <c r="AG167" i="9" s="1"/>
  <c r="AE167" i="10" s="1"/>
  <c r="AG167" i="10" s="1"/>
  <c r="AE167" i="11" s="1"/>
  <c r="AG167" i="11" s="1"/>
  <c r="AE167" i="12" s="1"/>
  <c r="AG167" i="12" s="1"/>
  <c r="AE167" i="13" s="1"/>
  <c r="AG167" i="13" s="1"/>
  <c r="AE167" i="14" s="1"/>
  <c r="AG167" i="14" s="1"/>
  <c r="AE167" i="15" s="1"/>
  <c r="AG167" i="15" s="1"/>
  <c r="AE167" i="16" s="1"/>
  <c r="AG167" i="16" s="1"/>
  <c r="V168" i="5"/>
  <c r="V168" i="6"/>
  <c r="W168" i="5"/>
  <c r="W168" i="6" s="1"/>
  <c r="W168" i="7" s="1"/>
  <c r="AA168" i="5"/>
  <c r="AD168" i="5"/>
  <c r="AB168" i="6"/>
  <c r="AD168" i="6" s="1"/>
  <c r="AB168" i="7" s="1"/>
  <c r="AD168" i="7" s="1"/>
  <c r="AB168" i="8" s="1"/>
  <c r="AD168" i="8" s="1"/>
  <c r="AB168" i="9" s="1"/>
  <c r="AD168" i="9" s="1"/>
  <c r="AB168" i="10" s="1"/>
  <c r="AD168" i="10" s="1"/>
  <c r="AB168" i="11" s="1"/>
  <c r="AD168" i="11" s="1"/>
  <c r="AB168" i="12" s="1"/>
  <c r="AD168" i="12" s="1"/>
  <c r="AB168" i="13" s="1"/>
  <c r="AD168" i="13" s="1"/>
  <c r="AB168" i="14" s="1"/>
  <c r="AD168" i="14" s="1"/>
  <c r="AB168" i="15" s="1"/>
  <c r="AD168" i="15" s="1"/>
  <c r="AB168" i="16" s="1"/>
  <c r="AD168" i="16" s="1"/>
  <c r="AG168" i="5"/>
  <c r="AE168" i="6"/>
  <c r="U172" i="5"/>
  <c r="Y172" i="5"/>
  <c r="Z172" i="5"/>
  <c r="AB172" i="5"/>
  <c r="AC172" i="5"/>
  <c r="AE172" i="5"/>
  <c r="AF172" i="5"/>
  <c r="AL172" i="5"/>
  <c r="AM172" i="5"/>
  <c r="V173" i="5"/>
  <c r="W173" i="5"/>
  <c r="W173" i="6"/>
  <c r="AA173" i="5"/>
  <c r="AD173" i="5"/>
  <c r="AB173" i="6" s="1"/>
  <c r="AG173" i="5"/>
  <c r="V174" i="5"/>
  <c r="V174" i="6" s="1"/>
  <c r="V174" i="7" s="1"/>
  <c r="W174" i="5"/>
  <c r="W174" i="6" s="1"/>
  <c r="W174" i="7" s="1"/>
  <c r="W174" i="8" s="1"/>
  <c r="W174" i="9" s="1"/>
  <c r="W174" i="10" s="1"/>
  <c r="W174" i="11" s="1"/>
  <c r="W174" i="12" s="1"/>
  <c r="W174" i="13" s="1"/>
  <c r="W174" i="14" s="1"/>
  <c r="W174" i="15" s="1"/>
  <c r="W174" i="16" s="1"/>
  <c r="AA174" i="5"/>
  <c r="AD174" i="5"/>
  <c r="AG174" i="5"/>
  <c r="U176" i="5"/>
  <c r="Y176" i="5"/>
  <c r="Z176" i="5"/>
  <c r="AB176" i="5"/>
  <c r="AC176" i="5"/>
  <c r="AE176" i="5"/>
  <c r="AF176" i="5"/>
  <c r="AL176" i="5"/>
  <c r="AM176" i="5"/>
  <c r="V177" i="5"/>
  <c r="W177" i="5"/>
  <c r="AA177" i="5"/>
  <c r="Y177" i="6"/>
  <c r="AD177" i="5"/>
  <c r="BP23" i="5" s="1"/>
  <c r="AG177" i="5"/>
  <c r="AE177" i="6"/>
  <c r="V178" i="5"/>
  <c r="W178" i="5"/>
  <c r="W178" i="6" s="1"/>
  <c r="AA178" i="5"/>
  <c r="Y178" i="6" s="1"/>
  <c r="AA178" i="6" s="1"/>
  <c r="AD178" i="5"/>
  <c r="AB178" i="6" s="1"/>
  <c r="AD178" i="6"/>
  <c r="AG178" i="5"/>
  <c r="V179" i="5"/>
  <c r="V179" i="6" s="1"/>
  <c r="V179" i="7" s="1"/>
  <c r="V179" i="8"/>
  <c r="W179" i="5"/>
  <c r="W179" i="6" s="1"/>
  <c r="W179" i="7" s="1"/>
  <c r="W179" i="8" s="1"/>
  <c r="W179" i="9" s="1"/>
  <c r="W179" i="10" s="1"/>
  <c r="W179" i="11" s="1"/>
  <c r="W179" i="12" s="1"/>
  <c r="W179" i="13" s="1"/>
  <c r="W179" i="14" s="1"/>
  <c r="W179" i="15" s="1"/>
  <c r="W179" i="16" s="1"/>
  <c r="AA179" i="5"/>
  <c r="AD179" i="5"/>
  <c r="AB179" i="6" s="1"/>
  <c r="AD179" i="6" s="1"/>
  <c r="AB179" i="7" s="1"/>
  <c r="AD179" i="7" s="1"/>
  <c r="AB179" i="8" s="1"/>
  <c r="AD179" i="8" s="1"/>
  <c r="AB179" i="9" s="1"/>
  <c r="AD179" i="9" s="1"/>
  <c r="AB179" i="10"/>
  <c r="AD179" i="10" s="1"/>
  <c r="AB179" i="11" s="1"/>
  <c r="AD179" i="11" s="1"/>
  <c r="AB179" i="12" s="1"/>
  <c r="AD179" i="12" s="1"/>
  <c r="AB179" i="13" s="1"/>
  <c r="AD179" i="13" s="1"/>
  <c r="AB179" i="14" s="1"/>
  <c r="AD179" i="14" s="1"/>
  <c r="AB179" i="15" s="1"/>
  <c r="AD179" i="15" s="1"/>
  <c r="AB179" i="16" s="1"/>
  <c r="AD179" i="16" s="1"/>
  <c r="AG179" i="5"/>
  <c r="AE179" i="6" s="1"/>
  <c r="AG179" i="6" s="1"/>
  <c r="AE179" i="7" s="1"/>
  <c r="AG179" i="7" s="1"/>
  <c r="AE179" i="8" s="1"/>
  <c r="AG179" i="8" s="1"/>
  <c r="AE179" i="9" s="1"/>
  <c r="AG179" i="9" s="1"/>
  <c r="AE179" i="10" s="1"/>
  <c r="AG179" i="10" s="1"/>
  <c r="AE179" i="11" s="1"/>
  <c r="AG179" i="11" s="1"/>
  <c r="AE179" i="12" s="1"/>
  <c r="AG179" i="12" s="1"/>
  <c r="AE179" i="13" s="1"/>
  <c r="AG179" i="13" s="1"/>
  <c r="AE179" i="14" s="1"/>
  <c r="AG179" i="14" s="1"/>
  <c r="AE179" i="15" s="1"/>
  <c r="AG179" i="15" s="1"/>
  <c r="AE179" i="16" s="1"/>
  <c r="AG179" i="16" s="1"/>
  <c r="V180" i="5"/>
  <c r="V180" i="6"/>
  <c r="V180" i="7" s="1"/>
  <c r="V180" i="8" s="1"/>
  <c r="W180" i="5"/>
  <c r="AA180" i="5"/>
  <c r="Y180" i="6" s="1"/>
  <c r="AD180" i="5"/>
  <c r="AB180" i="6"/>
  <c r="AD180" i="6" s="1"/>
  <c r="AB180" i="7" s="1"/>
  <c r="AD180" i="7" s="1"/>
  <c r="AB180" i="8" s="1"/>
  <c r="AD180" i="8" s="1"/>
  <c r="AB180" i="9" s="1"/>
  <c r="AD180" i="9" s="1"/>
  <c r="AG180" i="5"/>
  <c r="AE180" i="6" s="1"/>
  <c r="AG180" i="6" s="1"/>
  <c r="AE180" i="7" s="1"/>
  <c r="AG180" i="7" s="1"/>
  <c r="AE180" i="8" s="1"/>
  <c r="AG180" i="8" s="1"/>
  <c r="AE180" i="9" s="1"/>
  <c r="AG180" i="9" s="1"/>
  <c r="AE180" i="10" s="1"/>
  <c r="AG180" i="10" s="1"/>
  <c r="AE180" i="11" s="1"/>
  <c r="AG180" i="11" s="1"/>
  <c r="AE180" i="12" s="1"/>
  <c r="AG180" i="12" s="1"/>
  <c r="AE180" i="13" s="1"/>
  <c r="AG180" i="13" s="1"/>
  <c r="AE180" i="14" s="1"/>
  <c r="AG180" i="14" s="1"/>
  <c r="AE180" i="15" s="1"/>
  <c r="AG180" i="15" s="1"/>
  <c r="AE180" i="16" s="1"/>
  <c r="AG180" i="16" s="1"/>
  <c r="V181" i="5"/>
  <c r="V181" i="6" s="1"/>
  <c r="W181" i="5"/>
  <c r="W181" i="6" s="1"/>
  <c r="W181" i="7" s="1"/>
  <c r="W181" i="8" s="1"/>
  <c r="W181" i="9" s="1"/>
  <c r="W181" i="10" s="1"/>
  <c r="AA181" i="5"/>
  <c r="Y181" i="6"/>
  <c r="AA181" i="6" s="1"/>
  <c r="Y181" i="7" s="1"/>
  <c r="AA181" i="7" s="1"/>
  <c r="Y181" i="8" s="1"/>
  <c r="AA181" i="8" s="1"/>
  <c r="Y181" i="9" s="1"/>
  <c r="AA181" i="9" s="1"/>
  <c r="Y181" i="10" s="1"/>
  <c r="AA181" i="10" s="1"/>
  <c r="Y181" i="11" s="1"/>
  <c r="AA181" i="11" s="1"/>
  <c r="Y181" i="12" s="1"/>
  <c r="AA181" i="12" s="1"/>
  <c r="Y181" i="13" s="1"/>
  <c r="AA181" i="13" s="1"/>
  <c r="Y181" i="14" s="1"/>
  <c r="AA181" i="14" s="1"/>
  <c r="Y181" i="15" s="1"/>
  <c r="AA181" i="15" s="1"/>
  <c r="Y181" i="16" s="1"/>
  <c r="AA181" i="16" s="1"/>
  <c r="AD181" i="5"/>
  <c r="AB181" i="6" s="1"/>
  <c r="AD181" i="6"/>
  <c r="AB181" i="7" s="1"/>
  <c r="AD181" i="7" s="1"/>
  <c r="AG181" i="5"/>
  <c r="AE181" i="6" s="1"/>
  <c r="V182" i="5"/>
  <c r="V182" i="6"/>
  <c r="W182" i="5"/>
  <c r="AA182" i="5"/>
  <c r="Y182" i="6" s="1"/>
  <c r="AA182" i="6" s="1"/>
  <c r="Y182" i="7" s="1"/>
  <c r="AA182" i="7" s="1"/>
  <c r="Y182" i="8" s="1"/>
  <c r="AA182" i="8" s="1"/>
  <c r="Y182" i="9" s="1"/>
  <c r="AA182" i="9" s="1"/>
  <c r="Y182" i="10" s="1"/>
  <c r="AA182" i="10" s="1"/>
  <c r="Y182" i="11" s="1"/>
  <c r="AA182" i="11" s="1"/>
  <c r="Y182" i="12" s="1"/>
  <c r="AA182" i="12" s="1"/>
  <c r="Y182" i="13" s="1"/>
  <c r="AA182" i="13" s="1"/>
  <c r="Y182" i="14" s="1"/>
  <c r="AA182" i="14" s="1"/>
  <c r="Y182" i="15" s="1"/>
  <c r="AA182" i="15" s="1"/>
  <c r="Y182" i="16" s="1"/>
  <c r="AA182" i="16" s="1"/>
  <c r="AD182" i="5"/>
  <c r="AB182" i="6" s="1"/>
  <c r="AG182" i="5"/>
  <c r="AE182" i="6" s="1"/>
  <c r="AG182" i="6" s="1"/>
  <c r="AE182" i="7" s="1"/>
  <c r="AG182" i="7" s="1"/>
  <c r="AE182" i="8" s="1"/>
  <c r="V183" i="5"/>
  <c r="W183" i="5"/>
  <c r="AA183" i="5"/>
  <c r="Y183" i="6" s="1"/>
  <c r="AA183" i="6" s="1"/>
  <c r="Y183" i="7" s="1"/>
  <c r="AA183" i="7" s="1"/>
  <c r="Y183" i="8" s="1"/>
  <c r="AA183" i="8" s="1"/>
  <c r="Y183" i="9" s="1"/>
  <c r="AA183" i="9" s="1"/>
  <c r="Y183" i="10" s="1"/>
  <c r="AA183" i="10" s="1"/>
  <c r="Y183" i="11" s="1"/>
  <c r="AA183" i="11" s="1"/>
  <c r="Y183" i="12" s="1"/>
  <c r="AA183" i="12" s="1"/>
  <c r="Y183" i="13" s="1"/>
  <c r="AA183" i="13" s="1"/>
  <c r="Y183" i="14" s="1"/>
  <c r="AA183" i="14" s="1"/>
  <c r="Y183" i="15" s="1"/>
  <c r="AA183" i="15" s="1"/>
  <c r="Y183" i="16" s="1"/>
  <c r="AA183" i="16" s="1"/>
  <c r="AD183" i="5"/>
  <c r="AB183" i="6" s="1"/>
  <c r="AD183" i="6" s="1"/>
  <c r="AB183" i="7" s="1"/>
  <c r="AD183" i="7" s="1"/>
  <c r="AB183" i="8" s="1"/>
  <c r="AD183" i="8" s="1"/>
  <c r="AB183" i="9" s="1"/>
  <c r="AD183" i="9" s="1"/>
  <c r="AB183" i="10" s="1"/>
  <c r="AD183" i="10" s="1"/>
  <c r="AB183" i="11" s="1"/>
  <c r="AD183" i="11" s="1"/>
  <c r="AB183" i="12" s="1"/>
  <c r="AD183" i="12" s="1"/>
  <c r="AB183" i="13" s="1"/>
  <c r="AD183" i="13" s="1"/>
  <c r="AB183" i="14" s="1"/>
  <c r="AD183" i="14" s="1"/>
  <c r="AB183" i="15" s="1"/>
  <c r="AD183" i="15" s="1"/>
  <c r="AB183" i="16" s="1"/>
  <c r="AD183" i="16" s="1"/>
  <c r="AG183" i="5"/>
  <c r="AE183" i="6" s="1"/>
  <c r="AG183" i="6" s="1"/>
  <c r="AE183" i="7" s="1"/>
  <c r="AG183" i="7" s="1"/>
  <c r="AE183" i="8" s="1"/>
  <c r="AG183" i="8" s="1"/>
  <c r="AE183" i="9" s="1"/>
  <c r="AG183" i="9" s="1"/>
  <c r="AE183" i="10" s="1"/>
  <c r="AG183" i="10" s="1"/>
  <c r="AE183" i="11" s="1"/>
  <c r="AG183" i="11" s="1"/>
  <c r="AE183" i="12" s="1"/>
  <c r="AG183" i="12" s="1"/>
  <c r="AE183" i="13" s="1"/>
  <c r="AG183" i="13" s="1"/>
  <c r="AE183" i="14" s="1"/>
  <c r="AG183" i="14" s="1"/>
  <c r="AE183" i="15" s="1"/>
  <c r="AG183" i="15" s="1"/>
  <c r="AE183" i="16" s="1"/>
  <c r="AG183" i="16" s="1"/>
  <c r="V186" i="5"/>
  <c r="V186" i="6"/>
  <c r="V186" i="7" s="1"/>
  <c r="V186" i="8" s="1"/>
  <c r="W186" i="5"/>
  <c r="W186" i="6" s="1"/>
  <c r="AA186" i="5"/>
  <c r="AD186" i="5"/>
  <c r="AG186" i="5"/>
  <c r="U187" i="5"/>
  <c r="U185" i="5" s="1"/>
  <c r="U170" i="5" s="1"/>
  <c r="Y187" i="5"/>
  <c r="Y185" i="5" s="1"/>
  <c r="Z187" i="5"/>
  <c r="Z185" i="5"/>
  <c r="Z170" i="5" s="1"/>
  <c r="AB187" i="5"/>
  <c r="AB185" i="5" s="1"/>
  <c r="AC187" i="5"/>
  <c r="AC185" i="5" s="1"/>
  <c r="AE187" i="5"/>
  <c r="AE185" i="5" s="1"/>
  <c r="AF187" i="5"/>
  <c r="AF185" i="5" s="1"/>
  <c r="AL187" i="5"/>
  <c r="AL185" i="5" s="1"/>
  <c r="AM187" i="5"/>
  <c r="AM185" i="5"/>
  <c r="V188" i="5"/>
  <c r="V188" i="6" s="1"/>
  <c r="V188" i="7" s="1"/>
  <c r="V188" i="8" s="1"/>
  <c r="V188" i="9" s="1"/>
  <c r="V188" i="10" s="1"/>
  <c r="V188" i="11" s="1"/>
  <c r="V188" i="12" s="1"/>
  <c r="V188" i="13" s="1"/>
  <c r="V188" i="14" s="1"/>
  <c r="V188" i="15" s="1"/>
  <c r="V188" i="16" s="1"/>
  <c r="W188" i="5"/>
  <c r="W188" i="6" s="1"/>
  <c r="W188" i="7" s="1"/>
  <c r="AA188" i="5"/>
  <c r="Y188" i="6" s="1"/>
  <c r="AA188" i="6" s="1"/>
  <c r="AD188" i="5"/>
  <c r="AB188" i="6" s="1"/>
  <c r="AG188" i="5"/>
  <c r="V189" i="5"/>
  <c r="W189" i="5"/>
  <c r="W189" i="6" s="1"/>
  <c r="AA189" i="5"/>
  <c r="Y189" i="6"/>
  <c r="AA189" i="6" s="1"/>
  <c r="Y189" i="7" s="1"/>
  <c r="AA189" i="7" s="1"/>
  <c r="Y189" i="8" s="1"/>
  <c r="AA189" i="8" s="1"/>
  <c r="Y189" i="9" s="1"/>
  <c r="AA189" i="9" s="1"/>
  <c r="Y189" i="10" s="1"/>
  <c r="AA189" i="10" s="1"/>
  <c r="Y189" i="11" s="1"/>
  <c r="AA189" i="11" s="1"/>
  <c r="Y189" i="12" s="1"/>
  <c r="AA189" i="12" s="1"/>
  <c r="Y189" i="13" s="1"/>
  <c r="AA189" i="13" s="1"/>
  <c r="Y189" i="14" s="1"/>
  <c r="AA189" i="14" s="1"/>
  <c r="Y189" i="15" s="1"/>
  <c r="AA189" i="15" s="1"/>
  <c r="Y189" i="16" s="1"/>
  <c r="AA189" i="16" s="1"/>
  <c r="AD189" i="5"/>
  <c r="AB189" i="6" s="1"/>
  <c r="AD189" i="6" s="1"/>
  <c r="AB189" i="7" s="1"/>
  <c r="AD189" i="7" s="1"/>
  <c r="AB189" i="8" s="1"/>
  <c r="AG189" i="5"/>
  <c r="V190" i="5"/>
  <c r="W190" i="5"/>
  <c r="AA190" i="5"/>
  <c r="Y190" i="6" s="1"/>
  <c r="AD190" i="5"/>
  <c r="AB190" i="6"/>
  <c r="AG190" i="5"/>
  <c r="AE190" i="6" s="1"/>
  <c r="AG190" i="6" s="1"/>
  <c r="AE190" i="7" s="1"/>
  <c r="AG190" i="7" s="1"/>
  <c r="AE190" i="8" s="1"/>
  <c r="AG190" i="8" s="1"/>
  <c r="AE190" i="9" s="1"/>
  <c r="AG190" i="9" s="1"/>
  <c r="AE190" i="10" s="1"/>
  <c r="AG190" i="10" s="1"/>
  <c r="AE190" i="11" s="1"/>
  <c r="AG190" i="11" s="1"/>
  <c r="AE190" i="12" s="1"/>
  <c r="AG190" i="12" s="1"/>
  <c r="AE190" i="13" s="1"/>
  <c r="AG190" i="13" s="1"/>
  <c r="AE190" i="14" s="1"/>
  <c r="AG190" i="14" s="1"/>
  <c r="AE190" i="15" s="1"/>
  <c r="AG190" i="15" s="1"/>
  <c r="AE190" i="16" s="1"/>
  <c r="AG190" i="16" s="1"/>
  <c r="V191" i="5"/>
  <c r="W191" i="5"/>
  <c r="AA191" i="5"/>
  <c r="Y191" i="6" s="1"/>
  <c r="AA191" i="6" s="1"/>
  <c r="Y191" i="7" s="1"/>
  <c r="AA191" i="7" s="1"/>
  <c r="Y191" i="8" s="1"/>
  <c r="AA191" i="8" s="1"/>
  <c r="Y191" i="9" s="1"/>
  <c r="AA191" i="9" s="1"/>
  <c r="Y191" i="10" s="1"/>
  <c r="AA191" i="10" s="1"/>
  <c r="Y191" i="11" s="1"/>
  <c r="AA191" i="11" s="1"/>
  <c r="Y191" i="12" s="1"/>
  <c r="AA191" i="12" s="1"/>
  <c r="Y191" i="13" s="1"/>
  <c r="AA191" i="13" s="1"/>
  <c r="Y191" i="14" s="1"/>
  <c r="AA191" i="14" s="1"/>
  <c r="Y191" i="15" s="1"/>
  <c r="AA191" i="15" s="1"/>
  <c r="Y191" i="16" s="1"/>
  <c r="AA191" i="16" s="1"/>
  <c r="AD191" i="5"/>
  <c r="AB191" i="6"/>
  <c r="AD191" i="6" s="1"/>
  <c r="AB191" i="7" s="1"/>
  <c r="AD191" i="7" s="1"/>
  <c r="AB191" i="8" s="1"/>
  <c r="AD191" i="8" s="1"/>
  <c r="AB191" i="9" s="1"/>
  <c r="AD191" i="9" s="1"/>
  <c r="AB191" i="10" s="1"/>
  <c r="AD191" i="10" s="1"/>
  <c r="AB191" i="11" s="1"/>
  <c r="AD191" i="11" s="1"/>
  <c r="AB191" i="12" s="1"/>
  <c r="AD191" i="12" s="1"/>
  <c r="AB191" i="13" s="1"/>
  <c r="AD191" i="13" s="1"/>
  <c r="AB191" i="14" s="1"/>
  <c r="AD191" i="14" s="1"/>
  <c r="AB191" i="15" s="1"/>
  <c r="AD191" i="15" s="1"/>
  <c r="AB191" i="16" s="1"/>
  <c r="AD191" i="16" s="1"/>
  <c r="AG191" i="5"/>
  <c r="AE191" i="6" s="1"/>
  <c r="AG191" i="6" s="1"/>
  <c r="AE191" i="7" s="1"/>
  <c r="AG191" i="7" s="1"/>
  <c r="AE191" i="8" s="1"/>
  <c r="AG191" i="8" s="1"/>
  <c r="AE191" i="9" s="1"/>
  <c r="AG191" i="9" s="1"/>
  <c r="AE191" i="10" s="1"/>
  <c r="AG191" i="10" s="1"/>
  <c r="AE191" i="11" s="1"/>
  <c r="AG191" i="11" s="1"/>
  <c r="AE191" i="12" s="1"/>
  <c r="AG191" i="12" s="1"/>
  <c r="AE191" i="13" s="1"/>
  <c r="AG191" i="13" s="1"/>
  <c r="AE191" i="14" s="1"/>
  <c r="AG191" i="14" s="1"/>
  <c r="AE191" i="15" s="1"/>
  <c r="AG191" i="15" s="1"/>
  <c r="AE191" i="16" s="1"/>
  <c r="AG191" i="16" s="1"/>
  <c r="U195" i="5"/>
  <c r="Y195" i="5"/>
  <c r="Z195" i="5"/>
  <c r="AB195" i="5"/>
  <c r="AC195" i="5"/>
  <c r="AE195" i="5"/>
  <c r="AF195" i="5"/>
  <c r="AL195" i="5"/>
  <c r="AM195" i="5"/>
  <c r="V196" i="5"/>
  <c r="W196" i="5"/>
  <c r="AA196" i="5"/>
  <c r="AD196" i="5"/>
  <c r="AB196" i="6"/>
  <c r="AG196" i="5"/>
  <c r="AE196" i="6" s="1"/>
  <c r="V197" i="5"/>
  <c r="W197" i="5"/>
  <c r="W197" i="6" s="1"/>
  <c r="AA197" i="5"/>
  <c r="AD197" i="5"/>
  <c r="AB197" i="6" s="1"/>
  <c r="AD197" i="6" s="1"/>
  <c r="AB197" i="7" s="1"/>
  <c r="AD197" i="7" s="1"/>
  <c r="AB197" i="8" s="1"/>
  <c r="AD197" i="8" s="1"/>
  <c r="AB197" i="9" s="1"/>
  <c r="AD197" i="9" s="1"/>
  <c r="AB197" i="10" s="1"/>
  <c r="AD197" i="10" s="1"/>
  <c r="AB197" i="11" s="1"/>
  <c r="AD197" i="11" s="1"/>
  <c r="AB197" i="12" s="1"/>
  <c r="AD197" i="12" s="1"/>
  <c r="AB197" i="13" s="1"/>
  <c r="AD197" i="13" s="1"/>
  <c r="AB197" i="14" s="1"/>
  <c r="AD197" i="14" s="1"/>
  <c r="AB197" i="15" s="1"/>
  <c r="AD197" i="15" s="1"/>
  <c r="AB197" i="16" s="1"/>
  <c r="AD197" i="16" s="1"/>
  <c r="AG197" i="5"/>
  <c r="V198" i="5"/>
  <c r="V198" i="6" s="1"/>
  <c r="V198" i="7" s="1"/>
  <c r="W198" i="5"/>
  <c r="AA198" i="5"/>
  <c r="Y198" i="6" s="1"/>
  <c r="AA198" i="6" s="1"/>
  <c r="Y198" i="7" s="1"/>
  <c r="AA198" i="7" s="1"/>
  <c r="Y198" i="8" s="1"/>
  <c r="AA198" i="8" s="1"/>
  <c r="Y198" i="9" s="1"/>
  <c r="AA198" i="9" s="1"/>
  <c r="Y198" i="10" s="1"/>
  <c r="AA198" i="10" s="1"/>
  <c r="Y198" i="11" s="1"/>
  <c r="AA198" i="11" s="1"/>
  <c r="Y198" i="12" s="1"/>
  <c r="AA198" i="12" s="1"/>
  <c r="Y198" i="13" s="1"/>
  <c r="AA198" i="13" s="1"/>
  <c r="Y198" i="14" s="1"/>
  <c r="AA198" i="14" s="1"/>
  <c r="Y198" i="15" s="1"/>
  <c r="AA198" i="15" s="1"/>
  <c r="Y198" i="16" s="1"/>
  <c r="AA198" i="16" s="1"/>
  <c r="AD198" i="5"/>
  <c r="AG198" i="5"/>
  <c r="AE198" i="6" s="1"/>
  <c r="AG198" i="6" s="1"/>
  <c r="AE198" i="7" s="1"/>
  <c r="AG198" i="7" s="1"/>
  <c r="AE198" i="8" s="1"/>
  <c r="AG198" i="8" s="1"/>
  <c r="AE198" i="9" s="1"/>
  <c r="AG198" i="9" s="1"/>
  <c r="AE198" i="10" s="1"/>
  <c r="AG198" i="10" s="1"/>
  <c r="AE198" i="11" s="1"/>
  <c r="AG198" i="11" s="1"/>
  <c r="AE198" i="12" s="1"/>
  <c r="AG198" i="12" s="1"/>
  <c r="AE198" i="13" s="1"/>
  <c r="AG198" i="13" s="1"/>
  <c r="AE198" i="14" s="1"/>
  <c r="AG198" i="14" s="1"/>
  <c r="AE198" i="15" s="1"/>
  <c r="AG198" i="15" s="1"/>
  <c r="AE198" i="16" s="1"/>
  <c r="AG198" i="16" s="1"/>
  <c r="V199" i="5"/>
  <c r="W199" i="5"/>
  <c r="W199" i="6"/>
  <c r="W199" i="7" s="1"/>
  <c r="W199" i="8" s="1"/>
  <c r="W199" i="9" s="1"/>
  <c r="W199" i="10" s="1"/>
  <c r="W199" i="11" s="1"/>
  <c r="W199" i="12" s="1"/>
  <c r="W199" i="13" s="1"/>
  <c r="W199" i="14" s="1"/>
  <c r="W199" i="15" s="1"/>
  <c r="W199" i="16" s="1"/>
  <c r="AA199" i="5"/>
  <c r="Y199" i="6" s="1"/>
  <c r="AA199" i="6" s="1"/>
  <c r="Y199" i="7" s="1"/>
  <c r="AA199" i="7" s="1"/>
  <c r="Y199" i="8" s="1"/>
  <c r="AA199" i="8" s="1"/>
  <c r="Y199" i="9" s="1"/>
  <c r="AA199" i="9" s="1"/>
  <c r="Y199" i="10" s="1"/>
  <c r="AA199" i="10" s="1"/>
  <c r="Y199" i="11" s="1"/>
  <c r="AA199" i="11" s="1"/>
  <c r="Y199" i="12" s="1"/>
  <c r="AA199" i="12" s="1"/>
  <c r="Y199" i="13" s="1"/>
  <c r="AA199" i="13" s="1"/>
  <c r="Y199" i="14" s="1"/>
  <c r="AD199" i="5"/>
  <c r="AB199" i="6" s="1"/>
  <c r="AD199" i="6" s="1"/>
  <c r="AB199" i="7" s="1"/>
  <c r="AD199" i="7" s="1"/>
  <c r="AB199" i="8" s="1"/>
  <c r="AD199" i="8" s="1"/>
  <c r="AB199" i="9" s="1"/>
  <c r="AD199" i="9" s="1"/>
  <c r="AB199" i="10" s="1"/>
  <c r="AD199" i="10" s="1"/>
  <c r="AB199" i="11" s="1"/>
  <c r="AD199" i="11" s="1"/>
  <c r="AB199" i="12" s="1"/>
  <c r="AD199" i="12" s="1"/>
  <c r="AB199" i="13" s="1"/>
  <c r="AD199" i="13" s="1"/>
  <c r="AB199" i="14" s="1"/>
  <c r="AD199" i="14" s="1"/>
  <c r="AB199" i="15" s="1"/>
  <c r="AD199" i="15" s="1"/>
  <c r="AB199" i="16" s="1"/>
  <c r="AD199" i="16"/>
  <c r="AG199" i="5"/>
  <c r="AE199" i="6" s="1"/>
  <c r="AG199" i="6" s="1"/>
  <c r="AE199" i="7" s="1"/>
  <c r="AG199" i="7" s="1"/>
  <c r="AE199" i="8" s="1"/>
  <c r="AG199" i="8" s="1"/>
  <c r="AE199" i="9" s="1"/>
  <c r="AG199" i="9" s="1"/>
  <c r="AE199" i="10" s="1"/>
  <c r="AG199" i="10" s="1"/>
  <c r="AE199" i="11" s="1"/>
  <c r="AG199" i="11" s="1"/>
  <c r="AE199" i="12" s="1"/>
  <c r="AG199" i="12" s="1"/>
  <c r="AE199" i="13" s="1"/>
  <c r="AG199" i="13" s="1"/>
  <c r="AE199" i="14" s="1"/>
  <c r="AG199" i="14" s="1"/>
  <c r="AE199" i="15" s="1"/>
  <c r="AG199" i="15" s="1"/>
  <c r="AE199" i="16" s="1"/>
  <c r="AG199" i="16" s="1"/>
  <c r="V200" i="5"/>
  <c r="W200" i="5"/>
  <c r="AA200" i="5"/>
  <c r="Y200" i="6" s="1"/>
  <c r="AA200" i="6" s="1"/>
  <c r="Y200" i="7" s="1"/>
  <c r="AA200" i="7" s="1"/>
  <c r="Y200" i="8" s="1"/>
  <c r="AA200" i="8" s="1"/>
  <c r="Y200" i="9" s="1"/>
  <c r="AA200" i="9" s="1"/>
  <c r="Y200" i="10" s="1"/>
  <c r="AA200" i="10" s="1"/>
  <c r="Y200" i="11" s="1"/>
  <c r="AA200" i="11" s="1"/>
  <c r="Y200" i="12" s="1"/>
  <c r="AA200" i="12" s="1"/>
  <c r="Y200" i="13" s="1"/>
  <c r="AA200" i="13" s="1"/>
  <c r="Y200" i="14" s="1"/>
  <c r="AA200" i="14" s="1"/>
  <c r="Y200" i="15" s="1"/>
  <c r="AA200" i="15" s="1"/>
  <c r="Y200" i="16" s="1"/>
  <c r="AA200" i="16" s="1"/>
  <c r="AD200" i="5"/>
  <c r="AG200" i="5"/>
  <c r="AE200" i="6" s="1"/>
  <c r="AG200" i="6" s="1"/>
  <c r="AE200" i="7" s="1"/>
  <c r="AG200" i="7" s="1"/>
  <c r="AE200" i="8" s="1"/>
  <c r="AG200" i="8" s="1"/>
  <c r="AE200" i="9" s="1"/>
  <c r="AG200" i="9" s="1"/>
  <c r="AE200" i="10" s="1"/>
  <c r="AG200" i="10" s="1"/>
  <c r="AE200" i="11" s="1"/>
  <c r="AG200" i="11" s="1"/>
  <c r="AE200" i="12" s="1"/>
  <c r="AG200" i="12" s="1"/>
  <c r="AE200" i="13" s="1"/>
  <c r="AG200" i="13" s="1"/>
  <c r="AE200" i="14" s="1"/>
  <c r="AG200" i="14" s="1"/>
  <c r="AE200" i="15" s="1"/>
  <c r="AG200" i="15" s="1"/>
  <c r="AE200" i="16" s="1"/>
  <c r="AG200" i="16" s="1"/>
  <c r="V201" i="5"/>
  <c r="W201" i="5"/>
  <c r="AA201" i="5"/>
  <c r="Y201" i="6" s="1"/>
  <c r="AA201" i="6" s="1"/>
  <c r="Y201" i="7" s="1"/>
  <c r="AA201" i="7" s="1"/>
  <c r="Y201" i="8"/>
  <c r="AA201" i="8" s="1"/>
  <c r="Y201" i="9" s="1"/>
  <c r="AA201" i="9" s="1"/>
  <c r="Y201" i="10" s="1"/>
  <c r="AA201" i="10" s="1"/>
  <c r="AD201" i="5"/>
  <c r="AG201" i="5"/>
  <c r="AE201" i="6"/>
  <c r="AG201" i="6"/>
  <c r="AE201" i="7" s="1"/>
  <c r="AG201" i="7" s="1"/>
  <c r="AE201" i="8" s="1"/>
  <c r="AG201" i="8" s="1"/>
  <c r="AE201" i="9" s="1"/>
  <c r="AG201" i="9" s="1"/>
  <c r="AE201" i="10" s="1"/>
  <c r="AG201" i="10" s="1"/>
  <c r="AE201" i="11" s="1"/>
  <c r="AG201" i="11" s="1"/>
  <c r="AE201" i="12" s="1"/>
  <c r="AG201" i="12" s="1"/>
  <c r="AE201" i="13" s="1"/>
  <c r="AG201" i="13" s="1"/>
  <c r="AE201" i="14" s="1"/>
  <c r="AG201" i="14" s="1"/>
  <c r="AE201" i="15" s="1"/>
  <c r="AG201" i="15" s="1"/>
  <c r="AE201" i="16" s="1"/>
  <c r="AG201" i="16" s="1"/>
  <c r="V202" i="5"/>
  <c r="V202" i="6" s="1"/>
  <c r="W202" i="5"/>
  <c r="W202" i="6" s="1"/>
  <c r="AA202" i="5"/>
  <c r="AD202" i="5"/>
  <c r="AB202" i="6" s="1"/>
  <c r="AD202" i="6" s="1"/>
  <c r="AB202" i="7" s="1"/>
  <c r="AD202" i="7" s="1"/>
  <c r="AB202" i="8" s="1"/>
  <c r="AD202" i="8" s="1"/>
  <c r="AB202" i="9" s="1"/>
  <c r="AD202" i="9" s="1"/>
  <c r="AB202" i="10" s="1"/>
  <c r="AD202" i="10" s="1"/>
  <c r="AB202" i="11" s="1"/>
  <c r="AD202" i="11" s="1"/>
  <c r="AB202" i="12" s="1"/>
  <c r="AD202" i="12" s="1"/>
  <c r="AB202" i="13" s="1"/>
  <c r="AD202" i="13" s="1"/>
  <c r="AB202" i="14" s="1"/>
  <c r="AD202" i="14" s="1"/>
  <c r="AB202" i="15" s="1"/>
  <c r="AD202" i="15" s="1"/>
  <c r="AB202" i="16" s="1"/>
  <c r="AD202" i="16" s="1"/>
  <c r="AG202" i="5"/>
  <c r="AE202" i="6" s="1"/>
  <c r="AG202" i="6" s="1"/>
  <c r="AE202" i="7" s="1"/>
  <c r="AG202" i="7" s="1"/>
  <c r="AE202" i="8" s="1"/>
  <c r="AG202" i="8" s="1"/>
  <c r="AE202" i="9" s="1"/>
  <c r="AG202" i="9" s="1"/>
  <c r="AE202" i="10" s="1"/>
  <c r="AG202" i="10" s="1"/>
  <c r="AE202" i="11" s="1"/>
  <c r="AG202" i="11" s="1"/>
  <c r="AE202" i="12" s="1"/>
  <c r="AG202" i="12" s="1"/>
  <c r="AE202" i="13" s="1"/>
  <c r="AG202" i="13" s="1"/>
  <c r="AE202" i="14" s="1"/>
  <c r="AG202" i="14" s="1"/>
  <c r="AE202" i="15" s="1"/>
  <c r="AG202" i="15" s="1"/>
  <c r="AE202" i="16" s="1"/>
  <c r="AG202" i="16" s="1"/>
  <c r="U203" i="5"/>
  <c r="Y203" i="5"/>
  <c r="Z203" i="5"/>
  <c r="AB203" i="5"/>
  <c r="AC203" i="5"/>
  <c r="AE203" i="5"/>
  <c r="AF203" i="5"/>
  <c r="AL203" i="5"/>
  <c r="AM203" i="5"/>
  <c r="V204" i="5"/>
  <c r="W204" i="5"/>
  <c r="AA204" i="5"/>
  <c r="AD204" i="5"/>
  <c r="AB204" i="6" s="1"/>
  <c r="AB203" i="6" s="1"/>
  <c r="AG204" i="5"/>
  <c r="AG203" i="5" s="1"/>
  <c r="V205" i="5"/>
  <c r="V205" i="6"/>
  <c r="V205" i="7" s="1"/>
  <c r="V205" i="8" s="1"/>
  <c r="V205" i="9" s="1"/>
  <c r="W205" i="5"/>
  <c r="AA205" i="5"/>
  <c r="Y205" i="6" s="1"/>
  <c r="AA205" i="6" s="1"/>
  <c r="Y205" i="7" s="1"/>
  <c r="AA205" i="7" s="1"/>
  <c r="Y205" i="8" s="1"/>
  <c r="AA205" i="8" s="1"/>
  <c r="Y205" i="9" s="1"/>
  <c r="AA205" i="9" s="1"/>
  <c r="Y205" i="10" s="1"/>
  <c r="AA205" i="10" s="1"/>
  <c r="Y205" i="11" s="1"/>
  <c r="AA205" i="11" s="1"/>
  <c r="Y205" i="12" s="1"/>
  <c r="AA205" i="12" s="1"/>
  <c r="Y205" i="13" s="1"/>
  <c r="AA205" i="13" s="1"/>
  <c r="Y205" i="14" s="1"/>
  <c r="AA205" i="14" s="1"/>
  <c r="Y205" i="15" s="1"/>
  <c r="AA205" i="15" s="1"/>
  <c r="Y205" i="16" s="1"/>
  <c r="AA205" i="16" s="1"/>
  <c r="AD205" i="5"/>
  <c r="AB205" i="6"/>
  <c r="AD205" i="6" s="1"/>
  <c r="AB205" i="7" s="1"/>
  <c r="AD205" i="7" s="1"/>
  <c r="AB205" i="8" s="1"/>
  <c r="AD205" i="8" s="1"/>
  <c r="AB205" i="9" s="1"/>
  <c r="AD205" i="9" s="1"/>
  <c r="AB205" i="10" s="1"/>
  <c r="AD205" i="10" s="1"/>
  <c r="AB205" i="11" s="1"/>
  <c r="AD205" i="11" s="1"/>
  <c r="AB205" i="12" s="1"/>
  <c r="AD205" i="12" s="1"/>
  <c r="AB205" i="13" s="1"/>
  <c r="AD205" i="13" s="1"/>
  <c r="AB205" i="14" s="1"/>
  <c r="AD205" i="14" s="1"/>
  <c r="AB205" i="15" s="1"/>
  <c r="AD205" i="15" s="1"/>
  <c r="AB205" i="16" s="1"/>
  <c r="AD205" i="16" s="1"/>
  <c r="AG205" i="5"/>
  <c r="U211" i="5"/>
  <c r="U210" i="5" s="1"/>
  <c r="U209" i="5"/>
  <c r="U207" i="5" s="1"/>
  <c r="Y211" i="5"/>
  <c r="Y210" i="5" s="1"/>
  <c r="Y209" i="5" s="1"/>
  <c r="Y207" i="5" s="1"/>
  <c r="Z211" i="5"/>
  <c r="Z210" i="5" s="1"/>
  <c r="Z209" i="5" s="1"/>
  <c r="Z207" i="5" s="1"/>
  <c r="AB211" i="5"/>
  <c r="AB210" i="5" s="1"/>
  <c r="AB209" i="5" s="1"/>
  <c r="AB207" i="5" s="1"/>
  <c r="AC211" i="5"/>
  <c r="AC210" i="5" s="1"/>
  <c r="AC209" i="5"/>
  <c r="AC207" i="5" s="1"/>
  <c r="AE211" i="5"/>
  <c r="AE210" i="5" s="1"/>
  <c r="AE209" i="5" s="1"/>
  <c r="AE207" i="5" s="1"/>
  <c r="AF211" i="5"/>
  <c r="AF210" i="5" s="1"/>
  <c r="AF209" i="5" s="1"/>
  <c r="AL211" i="5"/>
  <c r="AL210" i="5" s="1"/>
  <c r="AL209" i="5" s="1"/>
  <c r="AL207" i="5" s="1"/>
  <c r="AM211" i="5"/>
  <c r="AM210" i="5" s="1"/>
  <c r="AM209" i="5" s="1"/>
  <c r="AM207" i="5" s="1"/>
  <c r="V212" i="5"/>
  <c r="V212" i="6" s="1"/>
  <c r="W212" i="5"/>
  <c r="AA212" i="5"/>
  <c r="Y212" i="6" s="1"/>
  <c r="AD212" i="5"/>
  <c r="AB212" i="6"/>
  <c r="AG212" i="5"/>
  <c r="AE212" i="6" s="1"/>
  <c r="AG212" i="6" s="1"/>
  <c r="AE212" i="7" s="1"/>
  <c r="V213" i="5"/>
  <c r="W213" i="5"/>
  <c r="W213" i="6"/>
  <c r="W213" i="7" s="1"/>
  <c r="W213" i="8" s="1"/>
  <c r="W213" i="9" s="1"/>
  <c r="W213" i="10" s="1"/>
  <c r="W213" i="11" s="1"/>
  <c r="W213" i="12" s="1"/>
  <c r="W213" i="13" s="1"/>
  <c r="W213" i="14" s="1"/>
  <c r="W213" i="15" s="1"/>
  <c r="W213" i="16" s="1"/>
  <c r="AA213" i="5"/>
  <c r="Y213" i="6" s="1"/>
  <c r="AD213" i="5"/>
  <c r="AB213" i="6" s="1"/>
  <c r="AD213" i="6" s="1"/>
  <c r="AB213" i="7" s="1"/>
  <c r="AD213" i="7" s="1"/>
  <c r="AB213" i="8" s="1"/>
  <c r="AD213" i="8" s="1"/>
  <c r="AB213" i="9" s="1"/>
  <c r="AD213" i="9" s="1"/>
  <c r="AB213" i="10" s="1"/>
  <c r="AD213" i="10" s="1"/>
  <c r="AB213" i="11" s="1"/>
  <c r="AD213" i="11" s="1"/>
  <c r="AB213" i="12" s="1"/>
  <c r="AD213" i="12" s="1"/>
  <c r="AB213" i="13" s="1"/>
  <c r="AD213" i="13" s="1"/>
  <c r="AB213" i="14" s="1"/>
  <c r="AD213" i="14" s="1"/>
  <c r="AB213" i="15" s="1"/>
  <c r="AD213" i="15" s="1"/>
  <c r="AB213" i="16" s="1"/>
  <c r="AD213" i="16" s="1"/>
  <c r="AG213" i="5"/>
  <c r="V214" i="5"/>
  <c r="W214" i="5"/>
  <c r="AA214" i="5"/>
  <c r="AD214" i="5"/>
  <c r="AB214" i="6"/>
  <c r="AD214" i="6" s="1"/>
  <c r="AB214" i="7" s="1"/>
  <c r="AD214" i="7" s="1"/>
  <c r="AB214" i="8" s="1"/>
  <c r="AD214" i="8" s="1"/>
  <c r="AB214" i="9" s="1"/>
  <c r="AD214" i="9" s="1"/>
  <c r="AB214" i="10" s="1"/>
  <c r="AD214" i="10" s="1"/>
  <c r="AB214" i="11" s="1"/>
  <c r="AD214" i="11" s="1"/>
  <c r="AB214" i="12" s="1"/>
  <c r="AD214" i="12" s="1"/>
  <c r="AB214" i="13" s="1"/>
  <c r="AD214" i="13" s="1"/>
  <c r="AB214" i="14" s="1"/>
  <c r="AG214" i="5"/>
  <c r="AE214" i="6" s="1"/>
  <c r="AG214" i="6" s="1"/>
  <c r="V215" i="5"/>
  <c r="W215" i="5"/>
  <c r="AA215" i="5"/>
  <c r="AD215" i="5"/>
  <c r="AG215" i="5"/>
  <c r="AE215" i="6" s="1"/>
  <c r="AG215" i="6" s="1"/>
  <c r="V216" i="5"/>
  <c r="V216" i="6"/>
  <c r="V216" i="7"/>
  <c r="V216" i="8" s="1"/>
  <c r="W216" i="5"/>
  <c r="AA216" i="5"/>
  <c r="Y216" i="6"/>
  <c r="AA216" i="6"/>
  <c r="Y216" i="7" s="1"/>
  <c r="AA216" i="7" s="1"/>
  <c r="Y216" i="8" s="1"/>
  <c r="AA216" i="8" s="1"/>
  <c r="Y216" i="9" s="1"/>
  <c r="AA216" i="9" s="1"/>
  <c r="Y216" i="10" s="1"/>
  <c r="AA216" i="10" s="1"/>
  <c r="Y216" i="11" s="1"/>
  <c r="AA216" i="11" s="1"/>
  <c r="Y216" i="12" s="1"/>
  <c r="AA216" i="12" s="1"/>
  <c r="Y216" i="13" s="1"/>
  <c r="AA216" i="13" s="1"/>
  <c r="Y216" i="14" s="1"/>
  <c r="AA216" i="14" s="1"/>
  <c r="Y216" i="15" s="1"/>
  <c r="AA216" i="15" s="1"/>
  <c r="Y216" i="16" s="1"/>
  <c r="AA216" i="16" s="1"/>
  <c r="AD216" i="5"/>
  <c r="AG216" i="5"/>
  <c r="AE216" i="6" s="1"/>
  <c r="AG216" i="6" s="1"/>
  <c r="AE216" i="7" s="1"/>
  <c r="AG216" i="7" s="1"/>
  <c r="AE216" i="8" s="1"/>
  <c r="AG216" i="8" s="1"/>
  <c r="AE216" i="9" s="1"/>
  <c r="AG216" i="9" s="1"/>
  <c r="AE216" i="10" s="1"/>
  <c r="AG216" i="10" s="1"/>
  <c r="AE216" i="11" s="1"/>
  <c r="AG216" i="11" s="1"/>
  <c r="AE216" i="12" s="1"/>
  <c r="AG216" i="12" s="1"/>
  <c r="AE216" i="13" s="1"/>
  <c r="AG216" i="13" s="1"/>
  <c r="AE216" i="14" s="1"/>
  <c r="AG216" i="14" s="1"/>
  <c r="AE216" i="15" s="1"/>
  <c r="AG216" i="15" s="1"/>
  <c r="AE216" i="16" s="1"/>
  <c r="AG216" i="16" s="1"/>
  <c r="V217" i="5"/>
  <c r="V217" i="6" s="1"/>
  <c r="W217" i="5"/>
  <c r="W217" i="6" s="1"/>
  <c r="AA217" i="5"/>
  <c r="Y217" i="6"/>
  <c r="AA217" i="6" s="1"/>
  <c r="Y217" i="7" s="1"/>
  <c r="AA217" i="7" s="1"/>
  <c r="Y217" i="8" s="1"/>
  <c r="AA217" i="8" s="1"/>
  <c r="Y217" i="9" s="1"/>
  <c r="AA217" i="9" s="1"/>
  <c r="Y217" i="10" s="1"/>
  <c r="AA217" i="10" s="1"/>
  <c r="Y217" i="11" s="1"/>
  <c r="AA217" i="11" s="1"/>
  <c r="Y217" i="12" s="1"/>
  <c r="AA217" i="12" s="1"/>
  <c r="Y217" i="13" s="1"/>
  <c r="AA217" i="13" s="1"/>
  <c r="Y217" i="14" s="1"/>
  <c r="AA217" i="14" s="1"/>
  <c r="Y217" i="15" s="1"/>
  <c r="AA217" i="15" s="1"/>
  <c r="Y217" i="16" s="1"/>
  <c r="AA217" i="16" s="1"/>
  <c r="AD217" i="5"/>
  <c r="AG217" i="5"/>
  <c r="AE217" i="6" s="1"/>
  <c r="AG217" i="6" s="1"/>
  <c r="V218" i="5"/>
  <c r="V218" i="6" s="1"/>
  <c r="V218" i="7" s="1"/>
  <c r="V218" i="8" s="1"/>
  <c r="V218" i="9" s="1"/>
  <c r="V218" i="10" s="1"/>
  <c r="V218" i="11" s="1"/>
  <c r="W218" i="5"/>
  <c r="AA218" i="5"/>
  <c r="Y218" i="6" s="1"/>
  <c r="AA218" i="6" s="1"/>
  <c r="Y218" i="7" s="1"/>
  <c r="AA218" i="7" s="1"/>
  <c r="Y218" i="8" s="1"/>
  <c r="AA218" i="8" s="1"/>
  <c r="Y218" i="9" s="1"/>
  <c r="AA218" i="9" s="1"/>
  <c r="Y218" i="10" s="1"/>
  <c r="AA218" i="10" s="1"/>
  <c r="Y218" i="11" s="1"/>
  <c r="AA218" i="11" s="1"/>
  <c r="Y218" i="12" s="1"/>
  <c r="AA218" i="12" s="1"/>
  <c r="Y218" i="13" s="1"/>
  <c r="AA218" i="13" s="1"/>
  <c r="Y218" i="14" s="1"/>
  <c r="AA218" i="14" s="1"/>
  <c r="Y218" i="15" s="1"/>
  <c r="AA218" i="15" s="1"/>
  <c r="Y218" i="16" s="1"/>
  <c r="AA218" i="16" s="1"/>
  <c r="AD218" i="5"/>
  <c r="AB218" i="6"/>
  <c r="AD218" i="6" s="1"/>
  <c r="AG218" i="5"/>
  <c r="AE218" i="6"/>
  <c r="AG218" i="6" s="1"/>
  <c r="AE218" i="7" s="1"/>
  <c r="AG218" i="7" s="1"/>
  <c r="AE218" i="8" s="1"/>
  <c r="AG218" i="8" s="1"/>
  <c r="AE218" i="9" s="1"/>
  <c r="AG218" i="9" s="1"/>
  <c r="U222" i="5"/>
  <c r="Y222" i="5"/>
  <c r="Z222" i="5"/>
  <c r="AB222" i="5"/>
  <c r="AC222" i="5"/>
  <c r="AE222" i="5"/>
  <c r="AF222" i="5"/>
  <c r="AL222" i="5"/>
  <c r="AM222" i="5"/>
  <c r="V223" i="5"/>
  <c r="W223" i="5"/>
  <c r="AA223" i="5"/>
  <c r="AD223" i="5"/>
  <c r="AB223" i="6" s="1"/>
  <c r="AD223" i="6" s="1"/>
  <c r="AG223" i="5"/>
  <c r="AE223" i="6"/>
  <c r="AG223" i="6" s="1"/>
  <c r="AE223" i="7" s="1"/>
  <c r="AG223" i="7" s="1"/>
  <c r="V224" i="5"/>
  <c r="V224" i="6" s="1"/>
  <c r="V224" i="7" s="1"/>
  <c r="W224" i="5"/>
  <c r="AA224" i="5"/>
  <c r="AD224" i="5"/>
  <c r="AG224" i="5"/>
  <c r="V225" i="5"/>
  <c r="W225" i="5"/>
  <c r="AA225" i="5"/>
  <c r="Y225" i="6" s="1"/>
  <c r="AA225" i="6" s="1"/>
  <c r="Y225" i="7" s="1"/>
  <c r="AA225" i="7" s="1"/>
  <c r="Y225" i="8" s="1"/>
  <c r="AA225" i="8" s="1"/>
  <c r="Y225" i="9" s="1"/>
  <c r="AA225" i="9" s="1"/>
  <c r="Y225" i="10" s="1"/>
  <c r="AA225" i="10" s="1"/>
  <c r="Y225" i="11" s="1"/>
  <c r="AA225" i="11" s="1"/>
  <c r="Y225" i="12" s="1"/>
  <c r="AA225" i="12" s="1"/>
  <c r="Y225" i="13" s="1"/>
  <c r="AA225" i="13" s="1"/>
  <c r="Y225" i="14" s="1"/>
  <c r="AA225" i="14" s="1"/>
  <c r="Y225" i="15" s="1"/>
  <c r="AA225" i="15" s="1"/>
  <c r="Y225" i="16" s="1"/>
  <c r="AA225" i="16" s="1"/>
  <c r="AD225" i="5"/>
  <c r="AB225" i="6"/>
  <c r="AD225" i="6" s="1"/>
  <c r="AB225" i="7" s="1"/>
  <c r="AG225" i="5"/>
  <c r="AE225" i="6" s="1"/>
  <c r="AG225" i="6" s="1"/>
  <c r="U227" i="5"/>
  <c r="Y227" i="5"/>
  <c r="Y220" i="5" s="1"/>
  <c r="Z227" i="5"/>
  <c r="AB227" i="5"/>
  <c r="AC227" i="5"/>
  <c r="AE227" i="5"/>
  <c r="AF227" i="5"/>
  <c r="AL227" i="5"/>
  <c r="AM227" i="5"/>
  <c r="V228" i="5"/>
  <c r="W228" i="5"/>
  <c r="AA228" i="5"/>
  <c r="Y228" i="6" s="1"/>
  <c r="AD228" i="5"/>
  <c r="AB228" i="6" s="1"/>
  <c r="AG228" i="5"/>
  <c r="V229" i="5"/>
  <c r="V229" i="6"/>
  <c r="V229" i="7" s="1"/>
  <c r="V229" i="8" s="1"/>
  <c r="V229" i="9" s="1"/>
  <c r="V229" i="10" s="1"/>
  <c r="V229" i="11" s="1"/>
  <c r="V229" i="12" s="1"/>
  <c r="V229" i="13" s="1"/>
  <c r="V229" i="14" s="1"/>
  <c r="V229" i="15" s="1"/>
  <c r="W229" i="5"/>
  <c r="AA229" i="5"/>
  <c r="AD229" i="5"/>
  <c r="AB229" i="6"/>
  <c r="AD229" i="6" s="1"/>
  <c r="AB229" i="7" s="1"/>
  <c r="AD229" i="7" s="1"/>
  <c r="AB229" i="8" s="1"/>
  <c r="AD229" i="8" s="1"/>
  <c r="AB229" i="9" s="1"/>
  <c r="AD229" i="9" s="1"/>
  <c r="AB229" i="10" s="1"/>
  <c r="AG229" i="5"/>
  <c r="AE229" i="6" s="1"/>
  <c r="AG229" i="6" s="1"/>
  <c r="AE229" i="7" s="1"/>
  <c r="AG229" i="7" s="1"/>
  <c r="AE229" i="8" s="1"/>
  <c r="AG229" i="8" s="1"/>
  <c r="V230" i="5"/>
  <c r="W230" i="5"/>
  <c r="W230" i="6"/>
  <c r="W230" i="7" s="1"/>
  <c r="AA230" i="5"/>
  <c r="Y230" i="6"/>
  <c r="AA230" i="6" s="1"/>
  <c r="Y230" i="7" s="1"/>
  <c r="AA230" i="7" s="1"/>
  <c r="Y230" i="8" s="1"/>
  <c r="AA230" i="8" s="1"/>
  <c r="Y230" i="9" s="1"/>
  <c r="AA230" i="9" s="1"/>
  <c r="Y230" i="10" s="1"/>
  <c r="AA230" i="10" s="1"/>
  <c r="Y230" i="11" s="1"/>
  <c r="AA230" i="11" s="1"/>
  <c r="Y230" i="12" s="1"/>
  <c r="AA230" i="12" s="1"/>
  <c r="Y230" i="13" s="1"/>
  <c r="AA230" i="13" s="1"/>
  <c r="Y230" i="14" s="1"/>
  <c r="AA230" i="14" s="1"/>
  <c r="Y230" i="15" s="1"/>
  <c r="AA230" i="15" s="1"/>
  <c r="Y230" i="16" s="1"/>
  <c r="AA230" i="16" s="1"/>
  <c r="AD230" i="5"/>
  <c r="AB230" i="6" s="1"/>
  <c r="AD230" i="6"/>
  <c r="AB230" i="7" s="1"/>
  <c r="AD230" i="7" s="1"/>
  <c r="AB230" i="8" s="1"/>
  <c r="AD230" i="8" s="1"/>
  <c r="AB230" i="9" s="1"/>
  <c r="AD230" i="9" s="1"/>
  <c r="AB230" i="10" s="1"/>
  <c r="AD230" i="10" s="1"/>
  <c r="AB230" i="11" s="1"/>
  <c r="AD230" i="11" s="1"/>
  <c r="AB230" i="12" s="1"/>
  <c r="AD230" i="12" s="1"/>
  <c r="AB230" i="13" s="1"/>
  <c r="AD230" i="13" s="1"/>
  <c r="AB230" i="14" s="1"/>
  <c r="AD230" i="14" s="1"/>
  <c r="AB230" i="15" s="1"/>
  <c r="AD230" i="15" s="1"/>
  <c r="AB230" i="16" s="1"/>
  <c r="AD230" i="16" s="1"/>
  <c r="AG230" i="5"/>
  <c r="AE230" i="6" s="1"/>
  <c r="AG230" i="6" s="1"/>
  <c r="U235" i="5"/>
  <c r="Y235" i="5"/>
  <c r="Z235" i="5"/>
  <c r="AB235" i="5"/>
  <c r="AC235" i="5"/>
  <c r="AE235" i="5"/>
  <c r="AE234" i="5" s="1"/>
  <c r="AE232" i="5" s="1"/>
  <c r="AF235" i="5"/>
  <c r="AL235" i="5"/>
  <c r="AM235" i="5"/>
  <c r="V236" i="5"/>
  <c r="V236" i="6" s="1"/>
  <c r="V236" i="7" s="1"/>
  <c r="W236" i="5"/>
  <c r="AA236" i="5"/>
  <c r="Y236" i="6"/>
  <c r="AA236" i="6" s="1"/>
  <c r="AD236" i="5"/>
  <c r="AB236" i="6" s="1"/>
  <c r="AD236" i="6" s="1"/>
  <c r="AG236" i="5"/>
  <c r="AE236" i="6" s="1"/>
  <c r="V237" i="5"/>
  <c r="V237" i="6" s="1"/>
  <c r="W237" i="5"/>
  <c r="AA237" i="5"/>
  <c r="AD237" i="5"/>
  <c r="AG237" i="5"/>
  <c r="V238" i="5"/>
  <c r="V238" i="6" s="1"/>
  <c r="W238" i="5"/>
  <c r="W238" i="6" s="1"/>
  <c r="W238" i="7" s="1"/>
  <c r="W238" i="8" s="1"/>
  <c r="W238" i="9" s="1"/>
  <c r="AA238" i="5"/>
  <c r="Y238" i="6" s="1"/>
  <c r="AA238" i="6" s="1"/>
  <c r="Y238" i="7" s="1"/>
  <c r="AA238" i="7"/>
  <c r="Y238" i="8" s="1"/>
  <c r="AA238" i="8" s="1"/>
  <c r="Y238" i="9" s="1"/>
  <c r="AA238" i="9" s="1"/>
  <c r="Y238" i="10" s="1"/>
  <c r="AA238" i="10" s="1"/>
  <c r="Y238" i="11" s="1"/>
  <c r="AA238" i="11" s="1"/>
  <c r="Y238" i="12" s="1"/>
  <c r="AA238" i="12" s="1"/>
  <c r="Y238" i="13" s="1"/>
  <c r="AA238" i="13" s="1"/>
  <c r="Y238" i="14" s="1"/>
  <c r="AA238" i="14" s="1"/>
  <c r="Y238" i="15" s="1"/>
  <c r="AA238" i="15" s="1"/>
  <c r="Y238" i="16" s="1"/>
  <c r="AA238" i="16" s="1"/>
  <c r="AD238" i="5"/>
  <c r="AB238" i="6"/>
  <c r="AD238" i="6" s="1"/>
  <c r="AG238" i="5"/>
  <c r="AE238" i="6"/>
  <c r="AG238" i="6" s="1"/>
  <c r="V239" i="5"/>
  <c r="W239" i="5"/>
  <c r="W239" i="6" s="1"/>
  <c r="AA239" i="5"/>
  <c r="AD239" i="5"/>
  <c r="AB239" i="6" s="1"/>
  <c r="AD239" i="6" s="1"/>
  <c r="AG239" i="5"/>
  <c r="V240" i="5"/>
  <c r="W240" i="5"/>
  <c r="AA240" i="5"/>
  <c r="Y240" i="6" s="1"/>
  <c r="AA240" i="6"/>
  <c r="Y240" i="7" s="1"/>
  <c r="AA240" i="7" s="1"/>
  <c r="Y240" i="8" s="1"/>
  <c r="AA240" i="8" s="1"/>
  <c r="Y240" i="9" s="1"/>
  <c r="AA240" i="9" s="1"/>
  <c r="AD240" i="5"/>
  <c r="AB240" i="6" s="1"/>
  <c r="AD240" i="6" s="1"/>
  <c r="AB240" i="7" s="1"/>
  <c r="AD240" i="7" s="1"/>
  <c r="AB240" i="8" s="1"/>
  <c r="AD240" i="8" s="1"/>
  <c r="AB240" i="9" s="1"/>
  <c r="AD240" i="9" s="1"/>
  <c r="AB240" i="10" s="1"/>
  <c r="AD240" i="10" s="1"/>
  <c r="AB240" i="11" s="1"/>
  <c r="AD240" i="11" s="1"/>
  <c r="AB240" i="12" s="1"/>
  <c r="AD240" i="12" s="1"/>
  <c r="AB240" i="13" s="1"/>
  <c r="AD240" i="13" s="1"/>
  <c r="AB240" i="14" s="1"/>
  <c r="AD240" i="14" s="1"/>
  <c r="AB240" i="15" s="1"/>
  <c r="AD240" i="15" s="1"/>
  <c r="AB240" i="16" s="1"/>
  <c r="AD240" i="16" s="1"/>
  <c r="AG240" i="5"/>
  <c r="AE240" i="6"/>
  <c r="AG240" i="6" s="1"/>
  <c r="V241" i="5"/>
  <c r="V241" i="6" s="1"/>
  <c r="V241" i="7" s="1"/>
  <c r="V241" i="8" s="1"/>
  <c r="V241" i="9" s="1"/>
  <c r="V241" i="10" s="1"/>
  <c r="W241" i="5"/>
  <c r="AA241" i="5"/>
  <c r="Y241" i="6"/>
  <c r="AA241" i="6" s="1"/>
  <c r="Y241" i="7" s="1"/>
  <c r="AA241" i="7" s="1"/>
  <c r="Y241" i="8" s="1"/>
  <c r="AA241" i="8" s="1"/>
  <c r="Y241" i="9" s="1"/>
  <c r="AA241" i="9" s="1"/>
  <c r="Y241" i="10" s="1"/>
  <c r="AA241" i="10" s="1"/>
  <c r="Y241" i="11" s="1"/>
  <c r="AA241" i="11" s="1"/>
  <c r="Y241" i="12" s="1"/>
  <c r="AA241" i="12" s="1"/>
  <c r="Y241" i="13" s="1"/>
  <c r="AA241" i="13" s="1"/>
  <c r="Y241" i="14" s="1"/>
  <c r="AA241" i="14" s="1"/>
  <c r="Y241" i="15" s="1"/>
  <c r="AA241" i="15" s="1"/>
  <c r="Y241" i="16" s="1"/>
  <c r="AA241" i="16" s="1"/>
  <c r="AD241" i="5"/>
  <c r="AG241" i="5"/>
  <c r="AE241" i="6" s="1"/>
  <c r="AG241" i="6" s="1"/>
  <c r="U243" i="5"/>
  <c r="Y243" i="5"/>
  <c r="Z243" i="5"/>
  <c r="AB243" i="5"/>
  <c r="AB234" i="5"/>
  <c r="AB232" i="5" s="1"/>
  <c r="AC243" i="5"/>
  <c r="AE243" i="5"/>
  <c r="AF243" i="5"/>
  <c r="AL243" i="5"/>
  <c r="AM243" i="5"/>
  <c r="V244" i="5"/>
  <c r="W244" i="5"/>
  <c r="W244" i="6"/>
  <c r="AA244" i="5"/>
  <c r="AD244" i="5"/>
  <c r="AB244" i="6" s="1"/>
  <c r="AD244" i="6" s="1"/>
  <c r="AB244" i="7" s="1"/>
  <c r="AD244" i="7" s="1"/>
  <c r="AB244" i="8" s="1"/>
  <c r="AD244" i="8"/>
  <c r="AB244" i="9" s="1"/>
  <c r="AD244" i="9" s="1"/>
  <c r="AB244" i="10" s="1"/>
  <c r="AD244" i="10" s="1"/>
  <c r="AB244" i="11" s="1"/>
  <c r="AD244" i="11" s="1"/>
  <c r="AB244" i="12" s="1"/>
  <c r="AD244" i="12" s="1"/>
  <c r="AB244" i="13" s="1"/>
  <c r="AD244" i="13" s="1"/>
  <c r="AB244" i="14" s="1"/>
  <c r="AD244" i="14" s="1"/>
  <c r="AB244" i="15" s="1"/>
  <c r="AD244" i="15" s="1"/>
  <c r="AB244" i="16" s="1"/>
  <c r="AD244" i="16" s="1"/>
  <c r="AG244" i="5"/>
  <c r="AE244" i="6" s="1"/>
  <c r="AG244" i="6" s="1"/>
  <c r="AE244" i="7" s="1"/>
  <c r="AG244" i="7" s="1"/>
  <c r="AE244" i="8" s="1"/>
  <c r="AG244" i="8" s="1"/>
  <c r="AE244" i="9" s="1"/>
  <c r="AG244" i="9" s="1"/>
  <c r="V245" i="5"/>
  <c r="V245" i="6"/>
  <c r="V245" i="7" s="1"/>
  <c r="W245" i="5"/>
  <c r="W245" i="6" s="1"/>
  <c r="W245" i="7" s="1"/>
  <c r="AA245" i="5"/>
  <c r="Y245" i="6" s="1"/>
  <c r="AD245" i="5"/>
  <c r="AB245" i="6"/>
  <c r="AD245" i="6" s="1"/>
  <c r="AB245" i="7" s="1"/>
  <c r="AD245" i="7" s="1"/>
  <c r="AB245" i="8" s="1"/>
  <c r="AD245" i="8" s="1"/>
  <c r="AG245" i="5"/>
  <c r="AE245" i="6" s="1"/>
  <c r="AG245" i="6" s="1"/>
  <c r="AE245" i="7" s="1"/>
  <c r="AG245" i="7" s="1"/>
  <c r="V246" i="5"/>
  <c r="W246" i="5"/>
  <c r="W246" i="6"/>
  <c r="W246" i="7" s="1"/>
  <c r="W246" i="8" s="1"/>
  <c r="W246" i="9" s="1"/>
  <c r="AA246" i="5"/>
  <c r="Y246" i="6" s="1"/>
  <c r="AA246" i="6" s="1"/>
  <c r="AD246" i="5"/>
  <c r="AB246" i="6"/>
  <c r="AD246" i="6" s="1"/>
  <c r="AG246" i="5"/>
  <c r="AE246" i="6" s="1"/>
  <c r="AG246" i="6" s="1"/>
  <c r="AE246" i="7" s="1"/>
  <c r="AG246" i="7" s="1"/>
  <c r="AE246" i="8" s="1"/>
  <c r="AG246" i="8" s="1"/>
  <c r="AE246" i="9" s="1"/>
  <c r="V247" i="5"/>
  <c r="V247" i="6" s="1"/>
  <c r="V247" i="7"/>
  <c r="V247" i="8" s="1"/>
  <c r="V247" i="9" s="1"/>
  <c r="V247" i="10" s="1"/>
  <c r="V247" i="11" s="1"/>
  <c r="V247" i="12" s="1"/>
  <c r="V247" i="13" s="1"/>
  <c r="V247" i="14" s="1"/>
  <c r="V247" i="15" s="1"/>
  <c r="V247" i="16" s="1"/>
  <c r="W247" i="5"/>
  <c r="W247" i="6" s="1"/>
  <c r="AA247" i="5"/>
  <c r="Y247" i="6"/>
  <c r="AA247" i="6" s="1"/>
  <c r="Y247" i="7" s="1"/>
  <c r="AA247" i="7" s="1"/>
  <c r="AD247" i="5"/>
  <c r="AB247" i="6" s="1"/>
  <c r="AD247" i="6" s="1"/>
  <c r="AB247" i="7" s="1"/>
  <c r="AD247" i="7" s="1"/>
  <c r="AB247" i="8" s="1"/>
  <c r="AD247" i="8" s="1"/>
  <c r="AB247" i="9" s="1"/>
  <c r="AD247" i="9" s="1"/>
  <c r="AB247" i="10" s="1"/>
  <c r="AD247" i="10" s="1"/>
  <c r="AB247" i="11" s="1"/>
  <c r="AD247" i="11" s="1"/>
  <c r="AB247" i="12" s="1"/>
  <c r="AD247" i="12" s="1"/>
  <c r="AB247" i="13" s="1"/>
  <c r="AD247" i="13" s="1"/>
  <c r="AB247" i="14" s="1"/>
  <c r="AD247" i="14" s="1"/>
  <c r="AB247" i="15" s="1"/>
  <c r="AD247" i="15" s="1"/>
  <c r="AB247" i="16" s="1"/>
  <c r="AD247" i="16" s="1"/>
  <c r="AG247" i="5"/>
  <c r="AE247" i="6"/>
  <c r="AG247" i="6" s="1"/>
  <c r="AE247" i="7" s="1"/>
  <c r="AG247" i="7" s="1"/>
  <c r="AE247" i="8" s="1"/>
  <c r="AG247" i="8" s="1"/>
  <c r="AE247" i="9" s="1"/>
  <c r="AG247" i="9" s="1"/>
  <c r="AE247" i="10" s="1"/>
  <c r="AG247" i="10" s="1"/>
  <c r="AE247" i="11" s="1"/>
  <c r="AG247" i="11" s="1"/>
  <c r="AE247" i="12" s="1"/>
  <c r="AG247" i="12" s="1"/>
  <c r="AE247" i="13" s="1"/>
  <c r="AG247" i="13" s="1"/>
  <c r="AE247" i="14" s="1"/>
  <c r="AG247" i="14" s="1"/>
  <c r="AE247" i="15" s="1"/>
  <c r="AG247" i="15" s="1"/>
  <c r="AE247" i="16" s="1"/>
  <c r="AG247" i="16" s="1"/>
  <c r="V248" i="5"/>
  <c r="V248" i="6" s="1"/>
  <c r="W248" i="5"/>
  <c r="W248" i="6" s="1"/>
  <c r="AA248" i="5"/>
  <c r="Y248" i="6"/>
  <c r="AA248" i="6" s="1"/>
  <c r="Y248" i="7" s="1"/>
  <c r="AA248" i="7" s="1"/>
  <c r="Y248" i="8" s="1"/>
  <c r="AA248" i="8" s="1"/>
  <c r="Y248" i="9" s="1"/>
  <c r="AA248" i="9" s="1"/>
  <c r="Y248" i="10" s="1"/>
  <c r="AA248" i="10" s="1"/>
  <c r="Y248" i="11" s="1"/>
  <c r="AA248" i="11" s="1"/>
  <c r="Y248" i="12" s="1"/>
  <c r="AA248" i="12" s="1"/>
  <c r="Y248" i="13" s="1"/>
  <c r="AA248" i="13" s="1"/>
  <c r="Y248" i="14" s="1"/>
  <c r="AA248" i="14" s="1"/>
  <c r="Y248" i="15" s="1"/>
  <c r="AA248" i="15" s="1"/>
  <c r="Y248" i="16" s="1"/>
  <c r="AA248" i="16" s="1"/>
  <c r="AD248" i="5"/>
  <c r="AB248" i="6" s="1"/>
  <c r="AD248" i="6" s="1"/>
  <c r="AG248" i="5"/>
  <c r="AE248" i="6"/>
  <c r="V249" i="5"/>
  <c r="V249" i="6" s="1"/>
  <c r="W249" i="5"/>
  <c r="W249" i="6" s="1"/>
  <c r="W249" i="7" s="1"/>
  <c r="W249" i="8" s="1"/>
  <c r="W249" i="9" s="1"/>
  <c r="AA249" i="5"/>
  <c r="AD249" i="5"/>
  <c r="AB249" i="6"/>
  <c r="AD249" i="6" s="1"/>
  <c r="AB249" i="7" s="1"/>
  <c r="AD249" i="7" s="1"/>
  <c r="AB249" i="8" s="1"/>
  <c r="AD249" i="8" s="1"/>
  <c r="AG249" i="5"/>
  <c r="AE249" i="6"/>
  <c r="AG249" i="6" s="1"/>
  <c r="AE249" i="7" s="1"/>
  <c r="V250" i="5"/>
  <c r="V250" i="6"/>
  <c r="W250" i="5"/>
  <c r="AA250" i="5"/>
  <c r="Y250" i="6" s="1"/>
  <c r="AA250" i="6"/>
  <c r="Y250" i="7" s="1"/>
  <c r="AA250" i="7" s="1"/>
  <c r="Y250" i="8" s="1"/>
  <c r="AA250" i="8" s="1"/>
  <c r="Y250" i="9" s="1"/>
  <c r="AA250" i="9" s="1"/>
  <c r="Y250" i="10" s="1"/>
  <c r="AA250" i="10" s="1"/>
  <c r="Y250" i="11" s="1"/>
  <c r="AA250" i="11" s="1"/>
  <c r="Y250" i="12" s="1"/>
  <c r="AA250" i="12" s="1"/>
  <c r="Y250" i="13" s="1"/>
  <c r="AA250" i="13" s="1"/>
  <c r="Y250" i="14" s="1"/>
  <c r="AA250" i="14" s="1"/>
  <c r="Y250" i="15" s="1"/>
  <c r="AA250" i="15" s="1"/>
  <c r="Y250" i="16" s="1"/>
  <c r="AA250" i="16" s="1"/>
  <c r="AD250" i="5"/>
  <c r="AB250" i="6" s="1"/>
  <c r="AD250" i="6" s="1"/>
  <c r="AB250" i="7" s="1"/>
  <c r="AD250" i="7" s="1"/>
  <c r="AG250" i="5"/>
  <c r="AE250" i="6" s="1"/>
  <c r="AG250" i="6" s="1"/>
  <c r="AE250" i="7" s="1"/>
  <c r="AG250" i="7" s="1"/>
  <c r="AE250" i="8" s="1"/>
  <c r="AG250" i="8" s="1"/>
  <c r="AE250" i="9" s="1"/>
  <c r="AG250" i="9" s="1"/>
  <c r="AE250" i="10" s="1"/>
  <c r="AG250" i="10" s="1"/>
  <c r="AE250" i="11" s="1"/>
  <c r="AG250" i="11" s="1"/>
  <c r="AE250" i="12" s="1"/>
  <c r="AG250" i="12" s="1"/>
  <c r="AE250" i="13" s="1"/>
  <c r="AG250" i="13" s="1"/>
  <c r="AE250" i="14" s="1"/>
  <c r="AG250" i="14" s="1"/>
  <c r="AE250" i="15" s="1"/>
  <c r="AG250" i="15" s="1"/>
  <c r="AE250" i="16" s="1"/>
  <c r="AG250" i="16" s="1"/>
  <c r="V251" i="5"/>
  <c r="V251" i="6"/>
  <c r="W251" i="5"/>
  <c r="W251" i="6" s="1"/>
  <c r="AA251" i="5"/>
  <c r="Y251" i="6" s="1"/>
  <c r="AA251" i="6" s="1"/>
  <c r="Y251" i="7" s="1"/>
  <c r="AA251" i="7" s="1"/>
  <c r="Y251" i="8" s="1"/>
  <c r="AA251" i="8" s="1"/>
  <c r="Y251" i="9" s="1"/>
  <c r="AA251" i="9" s="1"/>
  <c r="Y251" i="10" s="1"/>
  <c r="AA251" i="10" s="1"/>
  <c r="AD251" i="5"/>
  <c r="AB251" i="6" s="1"/>
  <c r="AD251" i="6" s="1"/>
  <c r="AB251" i="7" s="1"/>
  <c r="AD251" i="7" s="1"/>
  <c r="AB251" i="8" s="1"/>
  <c r="AD251" i="8" s="1"/>
  <c r="AB251" i="9" s="1"/>
  <c r="AD251" i="9" s="1"/>
  <c r="AB251" i="10" s="1"/>
  <c r="AD251" i="10" s="1"/>
  <c r="AB251" i="11" s="1"/>
  <c r="AD251" i="11" s="1"/>
  <c r="AB251" i="12" s="1"/>
  <c r="AD251" i="12" s="1"/>
  <c r="AB251" i="13" s="1"/>
  <c r="AD251" i="13" s="1"/>
  <c r="AB251" i="14" s="1"/>
  <c r="AD251" i="14" s="1"/>
  <c r="AB251" i="15" s="1"/>
  <c r="AD251" i="15" s="1"/>
  <c r="AB251" i="16" s="1"/>
  <c r="AD251" i="16" s="1"/>
  <c r="AG251" i="5"/>
  <c r="V252" i="5"/>
  <c r="V252" i="6" s="1"/>
  <c r="V252" i="7" s="1"/>
  <c r="V252" i="8" s="1"/>
  <c r="V252" i="9" s="1"/>
  <c r="W252" i="5"/>
  <c r="W252" i="6" s="1"/>
  <c r="AA252" i="5"/>
  <c r="Y252" i="6" s="1"/>
  <c r="AA252" i="6" s="1"/>
  <c r="Y252" i="7" s="1"/>
  <c r="AA252" i="7" s="1"/>
  <c r="Y252" i="8" s="1"/>
  <c r="AA252" i="8" s="1"/>
  <c r="Y252" i="9" s="1"/>
  <c r="AA252" i="9" s="1"/>
  <c r="Y252" i="10" s="1"/>
  <c r="AA252" i="10" s="1"/>
  <c r="Y252" i="11" s="1"/>
  <c r="AA252" i="11" s="1"/>
  <c r="Y252" i="12"/>
  <c r="AA252" i="12" s="1"/>
  <c r="Y252" i="13" s="1"/>
  <c r="AA252" i="13" s="1"/>
  <c r="Y252" i="14" s="1"/>
  <c r="AA252" i="14" s="1"/>
  <c r="Y252" i="15" s="1"/>
  <c r="AA252" i="15" s="1"/>
  <c r="Y252" i="16" s="1"/>
  <c r="AA252" i="16" s="1"/>
  <c r="AD252" i="5"/>
  <c r="AB252" i="6" s="1"/>
  <c r="AD252" i="6" s="1"/>
  <c r="AB252" i="7" s="1"/>
  <c r="AD252" i="7" s="1"/>
  <c r="AB252" i="8" s="1"/>
  <c r="AD252" i="8" s="1"/>
  <c r="AB252" i="9" s="1"/>
  <c r="AD252" i="9" s="1"/>
  <c r="AB252" i="10" s="1"/>
  <c r="AD252" i="10" s="1"/>
  <c r="AB252" i="11" s="1"/>
  <c r="AD252" i="11" s="1"/>
  <c r="AB252" i="12" s="1"/>
  <c r="AD252" i="12" s="1"/>
  <c r="AB252" i="13" s="1"/>
  <c r="AD252" i="13" s="1"/>
  <c r="AB252" i="14" s="1"/>
  <c r="AD252" i="14" s="1"/>
  <c r="AB252" i="15" s="1"/>
  <c r="AD252" i="15" s="1"/>
  <c r="AB252" i="16" s="1"/>
  <c r="AD252" i="16" s="1"/>
  <c r="AG252" i="5"/>
  <c r="V253" i="5"/>
  <c r="V253" i="6"/>
  <c r="W253" i="5"/>
  <c r="AA253" i="5"/>
  <c r="Y253" i="6"/>
  <c r="AA253" i="6"/>
  <c r="Y253" i="7" s="1"/>
  <c r="AA253" i="7" s="1"/>
  <c r="Y253" i="8" s="1"/>
  <c r="AA253" i="8" s="1"/>
  <c r="Y253" i="9" s="1"/>
  <c r="AA253" i="9" s="1"/>
  <c r="Y253" i="10" s="1"/>
  <c r="AA253" i="10" s="1"/>
  <c r="Y253" i="11"/>
  <c r="AA253" i="11" s="1"/>
  <c r="Y253" i="12" s="1"/>
  <c r="AA253" i="12" s="1"/>
  <c r="Y253" i="13" s="1"/>
  <c r="AA253" i="13" s="1"/>
  <c r="Y253" i="14" s="1"/>
  <c r="AA253" i="14" s="1"/>
  <c r="Y253" i="15" s="1"/>
  <c r="AA253" i="15" s="1"/>
  <c r="Y253" i="16" s="1"/>
  <c r="AA253" i="16" s="1"/>
  <c r="AD253" i="5"/>
  <c r="AB253" i="6"/>
  <c r="AD253" i="6" s="1"/>
  <c r="AB253" i="7"/>
  <c r="AD253" i="7" s="1"/>
  <c r="AB253" i="8" s="1"/>
  <c r="AD253" i="8" s="1"/>
  <c r="AB253" i="9" s="1"/>
  <c r="AD253" i="9" s="1"/>
  <c r="AB253" i="10" s="1"/>
  <c r="AD253" i="10" s="1"/>
  <c r="AB253" i="11" s="1"/>
  <c r="AD253" i="11" s="1"/>
  <c r="AB253" i="12" s="1"/>
  <c r="AD253" i="12" s="1"/>
  <c r="AB253" i="13" s="1"/>
  <c r="AD253" i="13" s="1"/>
  <c r="AB253" i="14" s="1"/>
  <c r="AD253" i="14" s="1"/>
  <c r="AB253" i="15" s="1"/>
  <c r="AD253" i="15" s="1"/>
  <c r="AB253" i="16" s="1"/>
  <c r="AD253" i="16" s="1"/>
  <c r="AG253" i="5"/>
  <c r="AE253" i="6" s="1"/>
  <c r="AG253" i="6" s="1"/>
  <c r="AE253" i="7" s="1"/>
  <c r="AG253" i="7" s="1"/>
  <c r="AE253" i="8" s="1"/>
  <c r="AG253" i="8" s="1"/>
  <c r="AE253" i="9" s="1"/>
  <c r="AG253" i="9" s="1"/>
  <c r="AE253" i="10" s="1"/>
  <c r="AG253" i="10" s="1"/>
  <c r="AE253" i="11" s="1"/>
  <c r="AG253" i="11" s="1"/>
  <c r="AE253" i="12" s="1"/>
  <c r="AG253" i="12" s="1"/>
  <c r="AE253" i="13" s="1"/>
  <c r="AG253" i="13" s="1"/>
  <c r="AE253" i="14" s="1"/>
  <c r="AG253" i="14" s="1"/>
  <c r="AE253" i="15" s="1"/>
  <c r="AG253" i="15" s="1"/>
  <c r="AE253" i="16" s="1"/>
  <c r="AG253" i="16" s="1"/>
  <c r="V254" i="5"/>
  <c r="V254" i="6"/>
  <c r="V254" i="7" s="1"/>
  <c r="W254" i="5"/>
  <c r="AA254" i="5"/>
  <c r="Y254" i="6" s="1"/>
  <c r="AA254" i="6" s="1"/>
  <c r="Y254" i="7" s="1"/>
  <c r="AA254" i="7" s="1"/>
  <c r="Y254" i="8" s="1"/>
  <c r="AA254" i="8" s="1"/>
  <c r="Y254" i="9" s="1"/>
  <c r="AA254" i="9" s="1"/>
  <c r="Y254" i="10" s="1"/>
  <c r="AA254" i="10" s="1"/>
  <c r="Y254" i="11" s="1"/>
  <c r="AA254" i="11" s="1"/>
  <c r="Y254" i="12" s="1"/>
  <c r="AA254" i="12" s="1"/>
  <c r="Y254" i="13" s="1"/>
  <c r="AA254" i="13" s="1"/>
  <c r="Y254" i="14" s="1"/>
  <c r="AA254" i="14" s="1"/>
  <c r="Y254" i="15" s="1"/>
  <c r="AA254" i="15" s="1"/>
  <c r="Y254" i="16" s="1"/>
  <c r="AA254" i="16" s="1"/>
  <c r="AD254" i="5"/>
  <c r="AB254" i="6"/>
  <c r="AD254" i="6" s="1"/>
  <c r="AB254" i="7" s="1"/>
  <c r="AD254" i="7" s="1"/>
  <c r="AB254" i="8" s="1"/>
  <c r="AD254" i="8" s="1"/>
  <c r="AB254" i="9" s="1"/>
  <c r="AD254" i="9" s="1"/>
  <c r="AB254" i="10" s="1"/>
  <c r="AD254" i="10" s="1"/>
  <c r="AB254" i="11" s="1"/>
  <c r="AD254" i="11" s="1"/>
  <c r="AB254" i="12" s="1"/>
  <c r="AD254" i="12" s="1"/>
  <c r="AB254" i="13" s="1"/>
  <c r="AD254" i="13" s="1"/>
  <c r="AB254" i="14" s="1"/>
  <c r="AD254" i="14" s="1"/>
  <c r="AB254" i="15" s="1"/>
  <c r="AD254" i="15" s="1"/>
  <c r="AB254" i="16" s="1"/>
  <c r="AD254" i="16" s="1"/>
  <c r="AG254" i="5"/>
  <c r="AE254" i="6" s="1"/>
  <c r="AG254" i="6" s="1"/>
  <c r="AE254" i="7" s="1"/>
  <c r="AG254" i="7" s="1"/>
  <c r="AE254" i="8" s="1"/>
  <c r="AG254" i="8" s="1"/>
  <c r="AE254" i="9" s="1"/>
  <c r="AG254" i="9" s="1"/>
  <c r="AE254" i="10" s="1"/>
  <c r="AG254" i="10" s="1"/>
  <c r="AE254" i="11" s="1"/>
  <c r="AG254" i="11" s="1"/>
  <c r="AE254" i="12" s="1"/>
  <c r="AG254" i="12" s="1"/>
  <c r="AE254" i="13" s="1"/>
  <c r="AG254" i="13" s="1"/>
  <c r="AE254" i="14" s="1"/>
  <c r="AG254" i="14" s="1"/>
  <c r="AE254" i="15" s="1"/>
  <c r="AG254" i="15" s="1"/>
  <c r="AE254" i="16" s="1"/>
  <c r="AG254" i="16" s="1"/>
  <c r="V255" i="5"/>
  <c r="V255" i="6" s="1"/>
  <c r="V255" i="7" s="1"/>
  <c r="W255" i="5"/>
  <c r="AA255" i="5"/>
  <c r="Y255" i="6"/>
  <c r="AA255" i="6" s="1"/>
  <c r="Y255" i="7" s="1"/>
  <c r="AA255" i="7" s="1"/>
  <c r="Y255" i="8" s="1"/>
  <c r="AA255" i="8" s="1"/>
  <c r="Y255" i="9" s="1"/>
  <c r="AA255" i="9" s="1"/>
  <c r="Y255" i="10" s="1"/>
  <c r="AA255" i="10" s="1"/>
  <c r="Y255" i="11" s="1"/>
  <c r="AA255" i="11" s="1"/>
  <c r="Y255" i="12" s="1"/>
  <c r="AA255" i="12" s="1"/>
  <c r="Y255" i="13" s="1"/>
  <c r="AA255" i="13" s="1"/>
  <c r="Y255" i="14" s="1"/>
  <c r="AA255" i="14" s="1"/>
  <c r="Y255" i="15" s="1"/>
  <c r="AA255" i="15" s="1"/>
  <c r="Y255" i="16" s="1"/>
  <c r="AA255" i="16" s="1"/>
  <c r="AD255" i="5"/>
  <c r="AB255" i="6"/>
  <c r="AG255" i="5"/>
  <c r="AE255" i="6"/>
  <c r="AG255" i="6" s="1"/>
  <c r="AE255" i="7" s="1"/>
  <c r="AG255" i="7" s="1"/>
  <c r="AE255" i="8" s="1"/>
  <c r="AG255" i="8" s="1"/>
  <c r="AE255" i="9" s="1"/>
  <c r="V256" i="5"/>
  <c r="V256" i="6" s="1"/>
  <c r="W256" i="5"/>
  <c r="AA256" i="5"/>
  <c r="Y256" i="6"/>
  <c r="AA256" i="6" s="1"/>
  <c r="Y256" i="7" s="1"/>
  <c r="AA256" i="7" s="1"/>
  <c r="Y256" i="8" s="1"/>
  <c r="AA256" i="8" s="1"/>
  <c r="Y256" i="9" s="1"/>
  <c r="AA256" i="9" s="1"/>
  <c r="Y256" i="10" s="1"/>
  <c r="AA256" i="10" s="1"/>
  <c r="Y256" i="11" s="1"/>
  <c r="AA256" i="11" s="1"/>
  <c r="Y256" i="12" s="1"/>
  <c r="AA256" i="12" s="1"/>
  <c r="Y256" i="13" s="1"/>
  <c r="AA256" i="13" s="1"/>
  <c r="Y256" i="14" s="1"/>
  <c r="AA256" i="14" s="1"/>
  <c r="Y256" i="15" s="1"/>
  <c r="AA256" i="15" s="1"/>
  <c r="Y256" i="16" s="1"/>
  <c r="AA256" i="16" s="1"/>
  <c r="AD256" i="5"/>
  <c r="AG256" i="5"/>
  <c r="AE256" i="6" s="1"/>
  <c r="AG256" i="6" s="1"/>
  <c r="AE256" i="7" s="1"/>
  <c r="AG256" i="7" s="1"/>
  <c r="AE256" i="8" s="1"/>
  <c r="AG256" i="8" s="1"/>
  <c r="AE256" i="9" s="1"/>
  <c r="AG256" i="9" s="1"/>
  <c r="AE256" i="10" s="1"/>
  <c r="AG256" i="10" s="1"/>
  <c r="AE256" i="11" s="1"/>
  <c r="AG256" i="11" s="1"/>
  <c r="AE256" i="12" s="1"/>
  <c r="AG256" i="12" s="1"/>
  <c r="AE256" i="13" s="1"/>
  <c r="AG256" i="13" s="1"/>
  <c r="AE256" i="14" s="1"/>
  <c r="AG256" i="14" s="1"/>
  <c r="AE256" i="15" s="1"/>
  <c r="AG256" i="15" s="1"/>
  <c r="AE256" i="16" s="1"/>
  <c r="AG256" i="16" s="1"/>
  <c r="AL259" i="5"/>
  <c r="A2" i="18"/>
  <c r="A2" i="19"/>
  <c r="C25" i="11"/>
  <c r="K17" i="20"/>
  <c r="E80" i="7"/>
  <c r="BE3" i="8"/>
  <c r="BK3" i="8" s="1"/>
  <c r="BQ3" i="8" s="1"/>
  <c r="BN5" i="8" s="1"/>
  <c r="AC220" i="16"/>
  <c r="Z194" i="11"/>
  <c r="Z193" i="11" s="1"/>
  <c r="BE19" i="12"/>
  <c r="M22" i="20"/>
  <c r="AJ3" i="12"/>
  <c r="U83" i="14"/>
  <c r="AS6" i="11"/>
  <c r="AS21" i="11"/>
  <c r="AF194" i="14"/>
  <c r="AM112" i="16"/>
  <c r="K10" i="6"/>
  <c r="BE7" i="6" s="1"/>
  <c r="K85" i="10"/>
  <c r="BE21" i="10"/>
  <c r="K24" i="20"/>
  <c r="AL220" i="11"/>
  <c r="AM43" i="14"/>
  <c r="AM14" i="14" s="1"/>
  <c r="BQ14" i="14"/>
  <c r="AL220" i="15"/>
  <c r="AM194" i="15"/>
  <c r="AM193" i="15"/>
  <c r="Z194" i="15"/>
  <c r="Z193" i="15" s="1"/>
  <c r="D33" i="6"/>
  <c r="E23" i="6"/>
  <c r="AF220" i="12"/>
  <c r="BQ30" i="12" s="1"/>
  <c r="AC220" i="15"/>
  <c r="I11" i="20"/>
  <c r="BE7" i="13"/>
  <c r="AF234" i="7"/>
  <c r="AF232" i="7" s="1"/>
  <c r="BQ29" i="7" s="1"/>
  <c r="Q14" i="20"/>
  <c r="D30" i="6"/>
  <c r="Y59" i="6"/>
  <c r="T8" i="9"/>
  <c r="T8" i="10" s="1"/>
  <c r="T8" i="11" s="1"/>
  <c r="T8" i="12" s="1"/>
  <c r="T8" i="13" s="1"/>
  <c r="D71" i="7"/>
  <c r="V52" i="6"/>
  <c r="G50" i="20"/>
  <c r="AT21" i="7"/>
  <c r="D65" i="6"/>
  <c r="V38" i="6"/>
  <c r="V38" i="7" s="1"/>
  <c r="V38" i="8" s="1"/>
  <c r="V38" i="9" s="1"/>
  <c r="V38" i="10" s="1"/>
  <c r="V38" i="11" s="1"/>
  <c r="V38" i="12" s="1"/>
  <c r="V38" i="13" s="1"/>
  <c r="V38" i="14" s="1"/>
  <c r="V38" i="15" s="1"/>
  <c r="V38" i="16" s="1"/>
  <c r="AS21" i="9"/>
  <c r="AF207" i="10"/>
  <c r="C42" i="10"/>
  <c r="P11" i="20"/>
  <c r="AM220" i="8"/>
  <c r="Z220" i="8"/>
  <c r="C69" i="9"/>
  <c r="I47" i="20"/>
  <c r="C75" i="9"/>
  <c r="K50" i="20"/>
  <c r="K11" i="20"/>
  <c r="AF220" i="10"/>
  <c r="BQ30" i="10"/>
  <c r="M16" i="20"/>
  <c r="BE10" i="12"/>
  <c r="BE9" i="12"/>
  <c r="K85" i="11"/>
  <c r="M13" i="20"/>
  <c r="M23" i="20"/>
  <c r="M15" i="20"/>
  <c r="M10" i="20" s="1"/>
  <c r="N47" i="20"/>
  <c r="AS6" i="12"/>
  <c r="AT21" i="12"/>
  <c r="BE7" i="14"/>
  <c r="AF112" i="15"/>
  <c r="AL234" i="15"/>
  <c r="AL232" i="15" s="1"/>
  <c r="BQ27" i="15"/>
  <c r="P51" i="20" s="1"/>
  <c r="BE19" i="15"/>
  <c r="AF234" i="16"/>
  <c r="AF232" i="16" s="1"/>
  <c r="BQ29" i="16" s="1"/>
  <c r="AF220" i="16"/>
  <c r="BQ30" i="16"/>
  <c r="BE21" i="16"/>
  <c r="Q24" i="20" s="1"/>
  <c r="BE7" i="15"/>
  <c r="P16" i="20"/>
  <c r="H28" i="16"/>
  <c r="Q13" i="20"/>
  <c r="AF112" i="7"/>
  <c r="AW4" i="14"/>
  <c r="BH5" i="14"/>
  <c r="AW19" i="14"/>
  <c r="AJ3" i="11"/>
  <c r="K78" i="7"/>
  <c r="V130" i="6"/>
  <c r="V130" i="7" s="1"/>
  <c r="Z220" i="7"/>
  <c r="AF194" i="8"/>
  <c r="BQ28" i="8" s="1"/>
  <c r="AF220" i="15"/>
  <c r="BQ30" i="15" s="1"/>
  <c r="BE3" i="16"/>
  <c r="BK3" i="16" s="1"/>
  <c r="BQ3" i="16"/>
  <c r="BN5" i="16" s="1"/>
  <c r="BH5" i="16"/>
  <c r="C78" i="13"/>
  <c r="C63" i="8"/>
  <c r="U227" i="10"/>
  <c r="U211" i="11"/>
  <c r="U210" i="11" s="1"/>
  <c r="U209" i="11" s="1"/>
  <c r="U207" i="11" s="1"/>
  <c r="C51" i="11"/>
  <c r="C69" i="12"/>
  <c r="BC5" i="12"/>
  <c r="U172" i="10"/>
  <c r="AW19" i="12"/>
  <c r="W76" i="6"/>
  <c r="W76" i="7" s="1"/>
  <c r="W76" i="8" s="1"/>
  <c r="AW4" i="13"/>
  <c r="BH5" i="13"/>
  <c r="BC5" i="13"/>
  <c r="G31" i="6"/>
  <c r="I31" i="6" s="1"/>
  <c r="AW19" i="13"/>
  <c r="AJ3" i="13"/>
  <c r="AR13" i="5"/>
  <c r="X17" i="5"/>
  <c r="Q28" i="6"/>
  <c r="Z194" i="12"/>
  <c r="Z193" i="12"/>
  <c r="Z220" i="12"/>
  <c r="AM112" i="13"/>
  <c r="C78" i="6"/>
  <c r="AF234" i="8"/>
  <c r="AF232" i="8" s="1"/>
  <c r="BQ29" i="8" s="1"/>
  <c r="I53" i="20" s="1"/>
  <c r="U243" i="9"/>
  <c r="AM90" i="10"/>
  <c r="AM63" i="10" s="1"/>
  <c r="U105" i="16"/>
  <c r="U104" i="16" s="1"/>
  <c r="AC220" i="8"/>
  <c r="AT6" i="13"/>
  <c r="AR21" i="13"/>
  <c r="AS6" i="13"/>
  <c r="AS21" i="13"/>
  <c r="C99" i="14"/>
  <c r="BE19" i="7"/>
  <c r="H22" i="20" s="1"/>
  <c r="K85" i="7"/>
  <c r="AT21" i="13"/>
  <c r="AM220" i="14"/>
  <c r="AJ3" i="16"/>
  <c r="AR21" i="7"/>
  <c r="G13" i="20"/>
  <c r="C63" i="13"/>
  <c r="Z220" i="14"/>
  <c r="AC194" i="15"/>
  <c r="AC193" i="15"/>
  <c r="AW19" i="16"/>
  <c r="AW4" i="16"/>
  <c r="K85" i="13"/>
  <c r="V70" i="6"/>
  <c r="X70" i="6" s="1"/>
  <c r="AH70" i="6" s="1"/>
  <c r="K28" i="6"/>
  <c r="Z220" i="11"/>
  <c r="AM145" i="13"/>
  <c r="AM43" i="6"/>
  <c r="AM14" i="6" s="1"/>
  <c r="AM145" i="8"/>
  <c r="C22" i="11"/>
  <c r="AM234" i="14"/>
  <c r="AM232" i="14" s="1"/>
  <c r="Z234" i="14"/>
  <c r="Z232" i="14"/>
  <c r="AF112" i="9"/>
  <c r="AC234" i="8"/>
  <c r="AC232" i="8" s="1"/>
  <c r="AC43" i="9"/>
  <c r="AF234" i="10"/>
  <c r="AF232" i="10" s="1"/>
  <c r="BQ29" i="10" s="1"/>
  <c r="AC194" i="10"/>
  <c r="AC193" i="10" s="1"/>
  <c r="U141" i="11"/>
  <c r="C72" i="11"/>
  <c r="BQ17" i="10"/>
  <c r="BQ12" i="10"/>
  <c r="K36" i="20" s="1"/>
  <c r="AF194" i="10"/>
  <c r="Z194" i="10"/>
  <c r="Z193" i="10"/>
  <c r="BK15" i="9"/>
  <c r="AC170" i="9"/>
  <c r="BE19" i="8"/>
  <c r="I22" i="20"/>
  <c r="AC145" i="8"/>
  <c r="AC90" i="8"/>
  <c r="AC63" i="8" s="1"/>
  <c r="W87" i="6"/>
  <c r="W87" i="7" s="1"/>
  <c r="W87" i="8" s="1"/>
  <c r="W87" i="9" s="1"/>
  <c r="W87" i="10" s="1"/>
  <c r="W87" i="11" s="1"/>
  <c r="W87" i="12" s="1"/>
  <c r="W87" i="13" s="1"/>
  <c r="W87" i="14" s="1"/>
  <c r="W87" i="15" s="1"/>
  <c r="W87" i="16" s="1"/>
  <c r="F11" i="20"/>
  <c r="C57" i="13"/>
  <c r="AE116" i="6"/>
  <c r="J77" i="6"/>
  <c r="L77" i="6" s="1"/>
  <c r="F13" i="20"/>
  <c r="N11" i="20"/>
  <c r="W164" i="6"/>
  <c r="W164" i="7" s="1"/>
  <c r="W164" i="8" s="1"/>
  <c r="U105" i="6"/>
  <c r="U104" i="6" s="1"/>
  <c r="D87" i="6"/>
  <c r="D87" i="7" s="1"/>
  <c r="D87" i="8" s="1"/>
  <c r="D87" i="9" s="1"/>
  <c r="D87" i="10" s="1"/>
  <c r="D87" i="11" s="1"/>
  <c r="D64" i="6"/>
  <c r="AF112" i="6"/>
  <c r="AC194" i="8"/>
  <c r="AC193" i="8" s="1"/>
  <c r="L58" i="6"/>
  <c r="J58" i="7" s="1"/>
  <c r="W32" i="6"/>
  <c r="Y26" i="6"/>
  <c r="AA26" i="6"/>
  <c r="Y26" i="7" s="1"/>
  <c r="AA26" i="7" s="1"/>
  <c r="Y26" i="8" s="1"/>
  <c r="AA26" i="8" s="1"/>
  <c r="Y26" i="9" s="1"/>
  <c r="AA26" i="9" s="1"/>
  <c r="Y26" i="10" s="1"/>
  <c r="AA26" i="10" s="1"/>
  <c r="Y26" i="11" s="1"/>
  <c r="AA26" i="11" s="1"/>
  <c r="Y26" i="12" s="1"/>
  <c r="AA26" i="12" s="1"/>
  <c r="Y26" i="13" s="1"/>
  <c r="AA26" i="13" s="1"/>
  <c r="Y26" i="14" s="1"/>
  <c r="AA26" i="14" s="1"/>
  <c r="Y26" i="15" s="1"/>
  <c r="AA26" i="15" s="1"/>
  <c r="Y26" i="16" s="1"/>
  <c r="AA26" i="16" s="1"/>
  <c r="AB107" i="6"/>
  <c r="AD107" i="6" s="1"/>
  <c r="AW19" i="6"/>
  <c r="BE3" i="6"/>
  <c r="BK3" i="6" s="1"/>
  <c r="BQ3" i="6" s="1"/>
  <c r="BN5" i="6" s="1"/>
  <c r="AW4" i="6"/>
  <c r="BH5" i="6"/>
  <c r="Z234" i="7"/>
  <c r="Z232" i="7"/>
  <c r="AC145" i="7"/>
  <c r="Z90" i="10"/>
  <c r="Z63" i="10" s="1"/>
  <c r="C117" i="7"/>
  <c r="AM194" i="10"/>
  <c r="AM193" i="10" s="1"/>
  <c r="AF220" i="7"/>
  <c r="BQ30" i="7"/>
  <c r="BK9" i="9"/>
  <c r="AM220" i="11"/>
  <c r="AC220" i="10"/>
  <c r="U187" i="11"/>
  <c r="U185" i="11" s="1"/>
  <c r="Z234" i="11"/>
  <c r="Z232" i="11" s="1"/>
  <c r="U222" i="11"/>
  <c r="U220" i="11" s="1"/>
  <c r="Q28" i="13"/>
  <c r="Q28" i="14"/>
  <c r="AF220" i="13"/>
  <c r="BQ30" i="13"/>
  <c r="AL220" i="16"/>
  <c r="C42" i="16"/>
  <c r="Z220" i="15"/>
  <c r="Y75" i="6"/>
  <c r="AA75" i="6"/>
  <c r="Y75" i="7" s="1"/>
  <c r="AA75" i="7" s="1"/>
  <c r="Y75" i="8" s="1"/>
  <c r="AA75" i="8" s="1"/>
  <c r="Y75" i="9" s="1"/>
  <c r="AA75" i="9" s="1"/>
  <c r="Y75" i="10" s="1"/>
  <c r="AA75" i="10" s="1"/>
  <c r="Y75" i="11" s="1"/>
  <c r="AA75" i="11" s="1"/>
  <c r="Y75" i="12" s="1"/>
  <c r="AA75" i="12" s="1"/>
  <c r="Y75" i="13" s="1"/>
  <c r="AA75" i="13" s="1"/>
  <c r="Y75" i="14" s="1"/>
  <c r="AA75" i="14" s="1"/>
  <c r="Y75" i="15" s="1"/>
  <c r="AA75" i="15" s="1"/>
  <c r="Y75" i="16" s="1"/>
  <c r="AA75" i="16" s="1"/>
  <c r="AE17" i="6"/>
  <c r="AG17" i="6" s="1"/>
  <c r="G15" i="6"/>
  <c r="I15" i="6" s="1"/>
  <c r="AB216" i="6"/>
  <c r="AD216" i="6" s="1"/>
  <c r="AB216" i="7" s="1"/>
  <c r="AD216" i="7"/>
  <c r="AB216" i="8" s="1"/>
  <c r="AD216" i="8" s="1"/>
  <c r="AB216" i="9" s="1"/>
  <c r="AD216" i="9" s="1"/>
  <c r="AB216" i="10" s="1"/>
  <c r="AD216" i="10" s="1"/>
  <c r="AB216" i="11" s="1"/>
  <c r="AD216" i="11" s="1"/>
  <c r="AB216" i="12" s="1"/>
  <c r="AD216" i="12" s="1"/>
  <c r="AB216" i="13" s="1"/>
  <c r="AD216" i="13" s="1"/>
  <c r="AB216" i="14" s="1"/>
  <c r="AD216" i="14" s="1"/>
  <c r="AB216" i="15" s="1"/>
  <c r="AD216" i="15" s="1"/>
  <c r="AB216" i="16" s="1"/>
  <c r="AD216" i="16" s="1"/>
  <c r="AB54" i="6"/>
  <c r="AD54" i="6" s="1"/>
  <c r="AB54" i="7" s="1"/>
  <c r="AD54" i="7" s="1"/>
  <c r="AB54" i="8" s="1"/>
  <c r="AD54" i="8" s="1"/>
  <c r="AB54" i="9" s="1"/>
  <c r="AD54" i="9" s="1"/>
  <c r="AB54" i="10" s="1"/>
  <c r="AD54" i="10" s="1"/>
  <c r="AB54" i="11" s="1"/>
  <c r="AD54" i="11" s="1"/>
  <c r="AB54" i="12" s="1"/>
  <c r="AD54" i="12" s="1"/>
  <c r="AB54" i="13" s="1"/>
  <c r="AD54" i="13" s="1"/>
  <c r="AB54" i="14" s="1"/>
  <c r="AD54" i="14" s="1"/>
  <c r="AB54" i="15" s="1"/>
  <c r="AD54" i="15" s="1"/>
  <c r="AB54" i="16" s="1"/>
  <c r="AD54" i="16" s="1"/>
  <c r="G23" i="6"/>
  <c r="I23" i="6" s="1"/>
  <c r="C57" i="6"/>
  <c r="B8" i="8"/>
  <c r="B8" i="9" s="1"/>
  <c r="B8" i="10" s="1"/>
  <c r="B8" i="11" s="1"/>
  <c r="B8" i="12" s="1"/>
  <c r="B8" i="13" s="1"/>
  <c r="B8" i="14" s="1"/>
  <c r="B8" i="15" s="1"/>
  <c r="B8" i="16" s="1"/>
  <c r="D67" i="6"/>
  <c r="D67" i="7"/>
  <c r="J56" i="6"/>
  <c r="L56" i="6" s="1"/>
  <c r="J56" i="7" s="1"/>
  <c r="L56" i="7" s="1"/>
  <c r="J56" i="8" s="1"/>
  <c r="L56" i="8" s="1"/>
  <c r="J56" i="9" s="1"/>
  <c r="L56" i="9" s="1"/>
  <c r="J56" i="10" s="1"/>
  <c r="L56" i="10" s="1"/>
  <c r="J56" i="11" s="1"/>
  <c r="L56" i="11" s="1"/>
  <c r="J56" i="12" s="1"/>
  <c r="L56" i="12" s="1"/>
  <c r="J56" i="13" s="1"/>
  <c r="L56" i="13" s="1"/>
  <c r="J56" i="14" s="1"/>
  <c r="L56" i="14" s="1"/>
  <c r="J56" i="15" s="1"/>
  <c r="L56" i="15" s="1"/>
  <c r="J56" i="16" s="1"/>
  <c r="L56" i="16" s="1"/>
  <c r="AE98" i="6"/>
  <c r="AG27" i="6"/>
  <c r="AT6" i="8"/>
  <c r="AL220" i="14"/>
  <c r="AT6" i="11"/>
  <c r="AR21" i="11"/>
  <c r="AT21" i="11"/>
  <c r="AS21" i="12"/>
  <c r="AL194" i="14"/>
  <c r="AL193" i="14"/>
  <c r="AS21" i="7"/>
  <c r="AT6" i="7"/>
  <c r="BE3" i="7"/>
  <c r="BK3" i="7" s="1"/>
  <c r="BQ3" i="7" s="1"/>
  <c r="BN5" i="7"/>
  <c r="BC5" i="7"/>
  <c r="AW19" i="7"/>
  <c r="AL194" i="10"/>
  <c r="AL193" i="10"/>
  <c r="AF170" i="10"/>
  <c r="BQ24" i="10" s="1"/>
  <c r="AM194" i="12"/>
  <c r="AM193" i="12"/>
  <c r="AL194" i="13"/>
  <c r="AL193" i="13" s="1"/>
  <c r="C42" i="13"/>
  <c r="AM170" i="9"/>
  <c r="C57" i="7"/>
  <c r="C22" i="8"/>
  <c r="E105" i="7"/>
  <c r="C22" i="12"/>
  <c r="C25" i="10"/>
  <c r="C10" i="12"/>
  <c r="C117" i="10"/>
  <c r="C108" i="10" s="1"/>
  <c r="U227" i="11"/>
  <c r="U149" i="12"/>
  <c r="J44" i="9"/>
  <c r="L44" i="9" s="1"/>
  <c r="J44" i="10" s="1"/>
  <c r="L44" i="10" s="1"/>
  <c r="J44" i="11" s="1"/>
  <c r="L44" i="11" s="1"/>
  <c r="J44" i="12" s="1"/>
  <c r="L44" i="12" s="1"/>
  <c r="J44" i="13" s="1"/>
  <c r="L44" i="13" s="1"/>
  <c r="J44" i="14" s="1"/>
  <c r="L44" i="14" s="1"/>
  <c r="J44" i="15" s="1"/>
  <c r="L44" i="15" s="1"/>
  <c r="J44" i="16" s="1"/>
  <c r="L44" i="16" s="1"/>
  <c r="B16" i="7"/>
  <c r="B16" i="8" s="1"/>
  <c r="B16" i="9" s="1"/>
  <c r="B16" i="10" s="1"/>
  <c r="B16" i="11" s="1"/>
  <c r="B16" i="12" s="1"/>
  <c r="B16" i="13" s="1"/>
  <c r="B16" i="14" s="1"/>
  <c r="B16" i="15" s="1"/>
  <c r="B16" i="16" s="1"/>
  <c r="U235" i="11"/>
  <c r="C93" i="8"/>
  <c r="U157" i="11"/>
  <c r="U155" i="11" s="1"/>
  <c r="U222" i="16"/>
  <c r="U220" i="16" s="1"/>
  <c r="U227" i="7"/>
  <c r="C45" i="9"/>
  <c r="C78" i="10"/>
  <c r="U172" i="13"/>
  <c r="V86" i="6"/>
  <c r="V86" i="7"/>
  <c r="E55" i="6"/>
  <c r="AB81" i="6"/>
  <c r="AD81" i="6" s="1"/>
  <c r="AB81" i="7" s="1"/>
  <c r="AD81" i="7" s="1"/>
  <c r="X68" i="5"/>
  <c r="AH68" i="5" s="1"/>
  <c r="Q17" i="20"/>
  <c r="V199" i="6"/>
  <c r="V199" i="7" s="1"/>
  <c r="W131" i="6"/>
  <c r="V98" i="6"/>
  <c r="F112" i="5"/>
  <c r="AW13" i="5"/>
  <c r="G90" i="6"/>
  <c r="I90" i="6"/>
  <c r="D89" i="6"/>
  <c r="D89" i="7" s="1"/>
  <c r="AE25" i="6"/>
  <c r="AG25" i="6" s="1"/>
  <c r="D37" i="6"/>
  <c r="D37" i="7" s="1"/>
  <c r="D37" i="8" s="1"/>
  <c r="D37" i="9" s="1"/>
  <c r="AL220" i="8"/>
  <c r="AF220" i="8"/>
  <c r="BQ30" i="8" s="1"/>
  <c r="AM220" i="12"/>
  <c r="AM145" i="14"/>
  <c r="C29" i="8"/>
  <c r="U187" i="10"/>
  <c r="U227" i="16"/>
  <c r="T213" i="9"/>
  <c r="T213" i="10" s="1"/>
  <c r="T213" i="11" s="1"/>
  <c r="T213" i="12" s="1"/>
  <c r="T213" i="13" s="1"/>
  <c r="T213" i="14" s="1"/>
  <c r="T213" i="15" s="1"/>
  <c r="T213" i="16" s="1"/>
  <c r="U96" i="7"/>
  <c r="C29" i="16"/>
  <c r="C60" i="6"/>
  <c r="C54" i="6"/>
  <c r="C35" i="9"/>
  <c r="C75" i="10"/>
  <c r="W130" i="11"/>
  <c r="W130" i="12" s="1"/>
  <c r="W130" i="13" s="1"/>
  <c r="W130" i="14" s="1"/>
  <c r="W130" i="15" s="1"/>
  <c r="W130" i="16" s="1"/>
  <c r="AD152" i="7"/>
  <c r="AB152" i="8" s="1"/>
  <c r="AD152" i="8" s="1"/>
  <c r="AB152" i="9" s="1"/>
  <c r="AD152" i="9" s="1"/>
  <c r="AB152" i="10" s="1"/>
  <c r="AD152" i="10" s="1"/>
  <c r="AB152" i="11" s="1"/>
  <c r="AD152" i="11" s="1"/>
  <c r="AB152" i="12" s="1"/>
  <c r="AD152" i="12" s="1"/>
  <c r="AB152" i="13" s="1"/>
  <c r="AD152" i="13" s="1"/>
  <c r="AB152" i="14" s="1"/>
  <c r="AD152" i="14" s="1"/>
  <c r="AB152" i="15" s="1"/>
  <c r="AD152" i="15" s="1"/>
  <c r="AB152" i="16" s="1"/>
  <c r="AD152" i="16" s="1"/>
  <c r="AC145" i="11"/>
  <c r="AF112" i="11"/>
  <c r="V22" i="6"/>
  <c r="AF207" i="7"/>
  <c r="BQ27" i="7"/>
  <c r="H51" i="20" s="1"/>
  <c r="AM194" i="13"/>
  <c r="AM193" i="13" s="1"/>
  <c r="U157" i="13"/>
  <c r="U155" i="13"/>
  <c r="O14" i="20"/>
  <c r="AS6" i="14"/>
  <c r="Y223" i="6"/>
  <c r="AB142" i="6"/>
  <c r="AD142" i="6" s="1"/>
  <c r="AD60" i="6"/>
  <c r="AB60" i="7" s="1"/>
  <c r="E35" i="5"/>
  <c r="J33" i="6"/>
  <c r="BE21" i="11"/>
  <c r="AF207" i="14"/>
  <c r="AE204" i="6"/>
  <c r="AE203" i="6" s="1"/>
  <c r="E115" i="6"/>
  <c r="W84" i="6"/>
  <c r="G17" i="20"/>
  <c r="Z90" i="7"/>
  <c r="Z63" i="7" s="1"/>
  <c r="U149" i="10"/>
  <c r="U141" i="10"/>
  <c r="U105" i="10"/>
  <c r="U104" i="10" s="1"/>
  <c r="V81" i="6"/>
  <c r="BQ12" i="6"/>
  <c r="BQ9" i="6" s="1"/>
  <c r="AL194" i="7"/>
  <c r="AL193" i="7" s="1"/>
  <c r="AF207" i="11"/>
  <c r="U176" i="13"/>
  <c r="C66" i="7"/>
  <c r="C60" i="7"/>
  <c r="BQ27" i="13"/>
  <c r="AF207" i="13"/>
  <c r="C29" i="13"/>
  <c r="W24" i="6"/>
  <c r="W24" i="7" s="1"/>
  <c r="BK15" i="13"/>
  <c r="X148" i="5"/>
  <c r="AI148" i="5"/>
  <c r="V139" i="6"/>
  <c r="V139" i="7" s="1"/>
  <c r="V139" i="8" s="1"/>
  <c r="V139" i="9" s="1"/>
  <c r="I100" i="6"/>
  <c r="Y72" i="6"/>
  <c r="AA72" i="6"/>
  <c r="D13" i="6"/>
  <c r="D13" i="7" s="1"/>
  <c r="H13" i="20"/>
  <c r="AF207" i="8"/>
  <c r="AR21" i="8"/>
  <c r="AS21" i="8"/>
  <c r="AS6" i="8"/>
  <c r="AT21" i="8"/>
  <c r="C81" i="16"/>
  <c r="D104" i="6"/>
  <c r="V48" i="6"/>
  <c r="C51" i="6"/>
  <c r="AM220" i="10"/>
  <c r="K13" i="20"/>
  <c r="K28" i="13"/>
  <c r="K21" i="13" s="1"/>
  <c r="K19" i="13" s="1"/>
  <c r="K17" i="13" s="1"/>
  <c r="K8" i="13" s="1"/>
  <c r="Q50" i="20"/>
  <c r="C35" i="8"/>
  <c r="X75" i="5"/>
  <c r="W216" i="6"/>
  <c r="D86" i="7"/>
  <c r="D86" i="8" s="1"/>
  <c r="D86" i="9" s="1"/>
  <c r="AB70" i="6"/>
  <c r="W51" i="6"/>
  <c r="AE21" i="6"/>
  <c r="U91" i="6"/>
  <c r="AC43" i="7"/>
  <c r="BQ12" i="7"/>
  <c r="H34" i="20"/>
  <c r="H28" i="9"/>
  <c r="J47" i="20"/>
  <c r="U222" i="10"/>
  <c r="AL220" i="10"/>
  <c r="U211" i="10"/>
  <c r="U210" i="10"/>
  <c r="U209" i="10" s="1"/>
  <c r="U207" i="10" s="1"/>
  <c r="AT21" i="10"/>
  <c r="AR21" i="10"/>
  <c r="AS21" i="10"/>
  <c r="AS6" i="10"/>
  <c r="U20" i="11"/>
  <c r="L11" i="20"/>
  <c r="U123" i="15"/>
  <c r="U176" i="16"/>
  <c r="BE7" i="16"/>
  <c r="W224" i="6"/>
  <c r="F95" i="5"/>
  <c r="W88" i="7"/>
  <c r="W88" i="8" s="1"/>
  <c r="W88" i="9" s="1"/>
  <c r="W88" i="10" s="1"/>
  <c r="W88" i="11" s="1"/>
  <c r="W88" i="12" s="1"/>
  <c r="W88" i="13" s="1"/>
  <c r="W88" i="14" s="1"/>
  <c r="W88" i="15" s="1"/>
  <c r="W88" i="16" s="1"/>
  <c r="AE84" i="7"/>
  <c r="AG84" i="7" s="1"/>
  <c r="AE84" i="8" s="1"/>
  <c r="AG84" i="8" s="1"/>
  <c r="W73" i="6"/>
  <c r="W73" i="7" s="1"/>
  <c r="W73" i="8" s="1"/>
  <c r="W73" i="9" s="1"/>
  <c r="W73" i="10" s="1"/>
  <c r="W73" i="11" s="1"/>
  <c r="W73" i="12" s="1"/>
  <c r="W73" i="13" s="1"/>
  <c r="W73" i="14" s="1"/>
  <c r="W73" i="15" s="1"/>
  <c r="W73" i="16" s="1"/>
  <c r="U195" i="8"/>
  <c r="U194" i="8" s="1"/>
  <c r="U193" i="8"/>
  <c r="K85" i="9"/>
  <c r="BE19" i="9"/>
  <c r="J22" i="20" s="1"/>
  <c r="J11" i="20"/>
  <c r="Z220" i="10"/>
  <c r="AW4" i="10"/>
  <c r="U35" i="13"/>
  <c r="W97" i="6"/>
  <c r="BE19" i="14"/>
  <c r="D47" i="6"/>
  <c r="D47" i="7" s="1"/>
  <c r="C54" i="7"/>
  <c r="C51" i="7"/>
  <c r="C45" i="7"/>
  <c r="U58" i="8"/>
  <c r="U57" i="8" s="1"/>
  <c r="Q28" i="8"/>
  <c r="BH5" i="8"/>
  <c r="AJ3" i="8"/>
  <c r="AW4" i="8"/>
  <c r="BC5" i="8"/>
  <c r="AW19" i="8"/>
  <c r="Z145" i="9"/>
  <c r="U105" i="9"/>
  <c r="U104" i="9" s="1"/>
  <c r="AC170" i="11"/>
  <c r="BE7" i="11"/>
  <c r="AC220" i="12"/>
  <c r="AL194" i="12"/>
  <c r="AL193" i="12" s="1"/>
  <c r="N14" i="20"/>
  <c r="AM194" i="16"/>
  <c r="AM193" i="16" s="1"/>
  <c r="Z194" i="16"/>
  <c r="Z193" i="16"/>
  <c r="D52" i="6"/>
  <c r="D52" i="7" s="1"/>
  <c r="F52" i="5"/>
  <c r="M52" i="5" s="1"/>
  <c r="V50" i="6"/>
  <c r="Z194" i="8"/>
  <c r="Z193" i="8" s="1"/>
  <c r="AC234" i="9"/>
  <c r="AC232" i="9"/>
  <c r="U195" i="9"/>
  <c r="U194" i="9" s="1"/>
  <c r="U193" i="9" s="1"/>
  <c r="AW4" i="9"/>
  <c r="BC5" i="9"/>
  <c r="Z170" i="10"/>
  <c r="AC220" i="11"/>
  <c r="AF43" i="11"/>
  <c r="C42" i="11"/>
  <c r="AF90" i="12"/>
  <c r="AF63" i="12" s="1"/>
  <c r="K28" i="12"/>
  <c r="AW4" i="12"/>
  <c r="BH5" i="12"/>
  <c r="BE3" i="12"/>
  <c r="BK3" i="12" s="1"/>
  <c r="BQ3" i="12" s="1"/>
  <c r="BN5" i="12" s="1"/>
  <c r="K108" i="14"/>
  <c r="AL112" i="14"/>
  <c r="BE21" i="5"/>
  <c r="J50" i="6"/>
  <c r="V17" i="6"/>
  <c r="H28" i="8"/>
  <c r="Z170" i="9"/>
  <c r="AM145" i="9"/>
  <c r="AR21" i="9"/>
  <c r="AT6" i="9"/>
  <c r="C69" i="10"/>
  <c r="AM234" i="11"/>
  <c r="AM232" i="11" s="1"/>
  <c r="Z170" i="12"/>
  <c r="C25" i="12"/>
  <c r="AR21" i="12"/>
  <c r="AT6" i="12"/>
  <c r="U195" i="13"/>
  <c r="H28" i="13"/>
  <c r="AM194" i="14"/>
  <c r="AM193" i="14" s="1"/>
  <c r="Z194" i="14"/>
  <c r="Z193" i="14" s="1"/>
  <c r="U114" i="14"/>
  <c r="C22" i="14"/>
  <c r="BE3" i="14"/>
  <c r="BK3" i="14" s="1"/>
  <c r="BQ3" i="14" s="1"/>
  <c r="BN5" i="14" s="1"/>
  <c r="AJ3" i="14"/>
  <c r="BC5" i="14"/>
  <c r="AF194" i="15"/>
  <c r="AF194" i="12"/>
  <c r="W36" i="7"/>
  <c r="AC90" i="12"/>
  <c r="Z90" i="12"/>
  <c r="Z63" i="12" s="1"/>
  <c r="M35" i="20"/>
  <c r="AF194" i="13"/>
  <c r="AF193" i="13"/>
  <c r="AC194" i="13"/>
  <c r="AC193" i="13" s="1"/>
  <c r="AF170" i="13"/>
  <c r="BQ24" i="13"/>
  <c r="BQ16" i="13"/>
  <c r="Z112" i="13"/>
  <c r="N35" i="20"/>
  <c r="BQ17" i="13"/>
  <c r="N41" i="20"/>
  <c r="Z145" i="13"/>
  <c r="AF112" i="13"/>
  <c r="BQ12" i="13"/>
  <c r="N36" i="20" s="1"/>
  <c r="BQ9" i="13"/>
  <c r="AE33" i="6"/>
  <c r="AC220" i="14"/>
  <c r="I105" i="6"/>
  <c r="G105" i="7" s="1"/>
  <c r="I105" i="7" s="1"/>
  <c r="G105" i="8" s="1"/>
  <c r="I105" i="8" s="1"/>
  <c r="G105" i="9" s="1"/>
  <c r="I105" i="9" s="1"/>
  <c r="G105" i="10" s="1"/>
  <c r="I105" i="10" s="1"/>
  <c r="G105" i="11" s="1"/>
  <c r="I105" i="11" s="1"/>
  <c r="G105" i="12" s="1"/>
  <c r="I105" i="12" s="1"/>
  <c r="G105" i="13" s="1"/>
  <c r="I105" i="13" s="1"/>
  <c r="G105" i="14" s="1"/>
  <c r="I105" i="14" s="1"/>
  <c r="G105" i="15" s="1"/>
  <c r="I105" i="15" s="1"/>
  <c r="G105" i="16" s="1"/>
  <c r="I105" i="16" s="1"/>
  <c r="V97" i="6"/>
  <c r="V97" i="7" s="1"/>
  <c r="W29" i="6"/>
  <c r="V66" i="6"/>
  <c r="G92" i="6"/>
  <c r="AB75" i="8"/>
  <c r="AD75" i="8" s="1"/>
  <c r="AB75" i="9" s="1"/>
  <c r="AD75" i="9" s="1"/>
  <c r="AB75" i="10" s="1"/>
  <c r="AD75" i="10" s="1"/>
  <c r="C99" i="6"/>
  <c r="C10" i="11"/>
  <c r="U141" i="12"/>
  <c r="BE21" i="12"/>
  <c r="M24" i="20" s="1"/>
  <c r="K108" i="12"/>
  <c r="C99" i="12"/>
  <c r="C99" i="15"/>
  <c r="W256" i="6"/>
  <c r="AA187" i="5"/>
  <c r="AE133" i="6"/>
  <c r="AG133" i="6"/>
  <c r="AE133" i="7" s="1"/>
  <c r="AG133" i="7" s="1"/>
  <c r="AE133" i="8" s="1"/>
  <c r="AG133" i="8" s="1"/>
  <c r="AE133" i="9" s="1"/>
  <c r="AG133" i="9" s="1"/>
  <c r="AE133" i="10" s="1"/>
  <c r="AG133" i="10" s="1"/>
  <c r="AE133" i="11" s="1"/>
  <c r="AG133" i="11" s="1"/>
  <c r="AE133" i="12" s="1"/>
  <c r="AG133" i="12" s="1"/>
  <c r="AE133" i="13" s="1"/>
  <c r="AG133" i="13" s="1"/>
  <c r="AE133" i="14" s="1"/>
  <c r="AG133" i="14" s="1"/>
  <c r="AE133" i="15" s="1"/>
  <c r="AG133" i="15" s="1"/>
  <c r="AE133" i="16" s="1"/>
  <c r="AG133" i="16" s="1"/>
  <c r="W77" i="7"/>
  <c r="W77" i="8" s="1"/>
  <c r="W77" i="9" s="1"/>
  <c r="Y51" i="6"/>
  <c r="AA51" i="6" s="1"/>
  <c r="V21" i="6"/>
  <c r="V21" i="7" s="1"/>
  <c r="AB201" i="6"/>
  <c r="AD201" i="6" s="1"/>
  <c r="J101" i="6"/>
  <c r="L101" i="6"/>
  <c r="Y93" i="6"/>
  <c r="AA93" i="6" s="1"/>
  <c r="Y93" i="7" s="1"/>
  <c r="AE224" i="6"/>
  <c r="AD124" i="6"/>
  <c r="W118" i="7"/>
  <c r="W118" i="8" s="1"/>
  <c r="W118" i="9" s="1"/>
  <c r="E24" i="6"/>
  <c r="E24" i="7" s="1"/>
  <c r="E24" i="8" s="1"/>
  <c r="E24" i="9" s="1"/>
  <c r="E24" i="10" s="1"/>
  <c r="E24" i="11" s="1"/>
  <c r="E24" i="12" s="1"/>
  <c r="E24" i="13" s="1"/>
  <c r="E24" i="14" s="1"/>
  <c r="E24" i="15"/>
  <c r="E24" i="16" s="1"/>
  <c r="D22" i="5"/>
  <c r="AB22" i="6"/>
  <c r="V197" i="6"/>
  <c r="AB115" i="6"/>
  <c r="AD115" i="6" s="1"/>
  <c r="AB115" i="7" s="1"/>
  <c r="AD115" i="7" s="1"/>
  <c r="AB115" i="8" s="1"/>
  <c r="AD115" i="8" s="1"/>
  <c r="AB115" i="9" s="1"/>
  <c r="X74" i="5"/>
  <c r="V61" i="7"/>
  <c r="V248" i="7"/>
  <c r="V248" i="8" s="1"/>
  <c r="V248" i="9" s="1"/>
  <c r="Y239" i="6"/>
  <c r="AA239" i="6" s="1"/>
  <c r="Y239" i="7" s="1"/>
  <c r="AA239" i="7" s="1"/>
  <c r="W201" i="6"/>
  <c r="Y137" i="7"/>
  <c r="AA137" i="7" s="1"/>
  <c r="Y137" i="8" s="1"/>
  <c r="AA137" i="8" s="1"/>
  <c r="Y137" i="9" s="1"/>
  <c r="AA137" i="9" s="1"/>
  <c r="Y137" i="10" s="1"/>
  <c r="AA137" i="10" s="1"/>
  <c r="Y137" i="11" s="1"/>
  <c r="AA137" i="11" s="1"/>
  <c r="Y137" i="12" s="1"/>
  <c r="AA137" i="12" s="1"/>
  <c r="Y137" i="13" s="1"/>
  <c r="AA137" i="13" s="1"/>
  <c r="Y137" i="14" s="1"/>
  <c r="AA137" i="14" s="1"/>
  <c r="Y137" i="15" s="1"/>
  <c r="AA137" i="15" s="1"/>
  <c r="Y137" i="16" s="1"/>
  <c r="AA137" i="16" s="1"/>
  <c r="AE74" i="6"/>
  <c r="AG74" i="6" s="1"/>
  <c r="AE74" i="7" s="1"/>
  <c r="AG74" i="7" s="1"/>
  <c r="AE74" i="8" s="1"/>
  <c r="AG74" i="8" s="1"/>
  <c r="L72" i="5"/>
  <c r="D74" i="6"/>
  <c r="D72" i="5"/>
  <c r="L42" i="5"/>
  <c r="AS10" i="5" s="1"/>
  <c r="AX10" i="5"/>
  <c r="I41" i="6"/>
  <c r="AE37" i="6"/>
  <c r="AG37" i="6" s="1"/>
  <c r="AE37" i="7" s="1"/>
  <c r="AG37" i="7" s="1"/>
  <c r="AE37" i="8" s="1"/>
  <c r="AG37" i="8" s="1"/>
  <c r="AE37" i="9" s="1"/>
  <c r="AG37" i="9" s="1"/>
  <c r="AE37" i="10" s="1"/>
  <c r="AG37" i="10" s="1"/>
  <c r="AE37" i="11" s="1"/>
  <c r="AG37" i="11" s="1"/>
  <c r="AE37" i="12" s="1"/>
  <c r="AG37" i="12" s="1"/>
  <c r="AE37" i="13" s="1"/>
  <c r="AG37" i="13" s="1"/>
  <c r="AE37" i="14" s="1"/>
  <c r="AG37" i="14" s="1"/>
  <c r="AE37" i="15" s="1"/>
  <c r="AG37" i="15" s="1"/>
  <c r="AE37" i="16" s="1"/>
  <c r="AG37" i="16" s="1"/>
  <c r="AB27" i="6"/>
  <c r="AD27" i="6"/>
  <c r="AE237" i="6"/>
  <c r="AG237" i="6" s="1"/>
  <c r="AE237" i="7" s="1"/>
  <c r="AG237" i="7" s="1"/>
  <c r="AE237" i="8" s="1"/>
  <c r="AG237" i="8" s="1"/>
  <c r="AE237" i="9" s="1"/>
  <c r="AG237" i="9" s="1"/>
  <c r="AE237" i="10" s="1"/>
  <c r="AG237" i="10" s="1"/>
  <c r="AE237" i="11" s="1"/>
  <c r="AG237" i="11" s="1"/>
  <c r="AE237" i="12" s="1"/>
  <c r="AG237" i="12" s="1"/>
  <c r="AE237" i="13" s="1"/>
  <c r="AG237" i="13" s="1"/>
  <c r="AE237" i="14" s="1"/>
  <c r="AG237" i="14" s="1"/>
  <c r="AE237" i="15" s="1"/>
  <c r="AG237" i="15" s="1"/>
  <c r="AE237" i="16" s="1"/>
  <c r="AG237" i="16" s="1"/>
  <c r="W127" i="6"/>
  <c r="F70" i="5"/>
  <c r="D70" i="6"/>
  <c r="D70" i="7" s="1"/>
  <c r="J65" i="6"/>
  <c r="AG44" i="5"/>
  <c r="AE46" i="6"/>
  <c r="AB39" i="6"/>
  <c r="AD39" i="6" s="1"/>
  <c r="V33" i="6"/>
  <c r="V33" i="7" s="1"/>
  <c r="V33" i="8" s="1"/>
  <c r="G26" i="6"/>
  <c r="AW8" i="5"/>
  <c r="AB238" i="7"/>
  <c r="AD238" i="7" s="1"/>
  <c r="AB238" i="8" s="1"/>
  <c r="AD238" i="8" s="1"/>
  <c r="AB238" i="9" s="1"/>
  <c r="AD238" i="9" s="1"/>
  <c r="AB238" i="10" s="1"/>
  <c r="AD238" i="10" s="1"/>
  <c r="AB238" i="11" s="1"/>
  <c r="AD238" i="11" s="1"/>
  <c r="AB238" i="12" s="1"/>
  <c r="AD238" i="12" s="1"/>
  <c r="AB238" i="13" s="1"/>
  <c r="AD238" i="13" s="1"/>
  <c r="AB238" i="14" s="1"/>
  <c r="AD238" i="14" s="1"/>
  <c r="AB238" i="15" s="1"/>
  <c r="AD238" i="15" s="1"/>
  <c r="AB238" i="16" s="1"/>
  <c r="AD238" i="16" s="1"/>
  <c r="V178" i="6"/>
  <c r="X178" i="6" s="1"/>
  <c r="BO23" i="5"/>
  <c r="AA102" i="7"/>
  <c r="Y102" i="8" s="1"/>
  <c r="AA102" i="8" s="1"/>
  <c r="Y102" i="9" s="1"/>
  <c r="AA102" i="9" s="1"/>
  <c r="Y102" i="10" s="1"/>
  <c r="AA102" i="10" s="1"/>
  <c r="Y102" i="11" s="1"/>
  <c r="AA102" i="11" s="1"/>
  <c r="Y102" i="12" s="1"/>
  <c r="AA102" i="12" s="1"/>
  <c r="Y102" i="13" s="1"/>
  <c r="AA102" i="13" s="1"/>
  <c r="Y102" i="14" s="1"/>
  <c r="AA102" i="14" s="1"/>
  <c r="Y102" i="15" s="1"/>
  <c r="AA102" i="15" s="1"/>
  <c r="Y102" i="16" s="1"/>
  <c r="AA102" i="16" s="1"/>
  <c r="Y100" i="6"/>
  <c r="AA100" i="6" s="1"/>
  <c r="Y100" i="7" s="1"/>
  <c r="AA100" i="7" s="1"/>
  <c r="Y100" i="8" s="1"/>
  <c r="J89" i="6"/>
  <c r="L89" i="6" s="1"/>
  <c r="AS12" i="5"/>
  <c r="G83" i="6"/>
  <c r="I83" i="6"/>
  <c r="V78" i="6"/>
  <c r="D75" i="5"/>
  <c r="D77" i="6"/>
  <c r="AE59" i="6"/>
  <c r="V46" i="6"/>
  <c r="V46" i="7" s="1"/>
  <c r="X46" i="5"/>
  <c r="AI46" i="5"/>
  <c r="D46" i="6"/>
  <c r="J109" i="6"/>
  <c r="L109" i="6" s="1"/>
  <c r="J109" i="7" s="1"/>
  <c r="L109" i="7" s="1"/>
  <c r="J109" i="8" s="1"/>
  <c r="V92" i="6"/>
  <c r="I35" i="5"/>
  <c r="G14" i="6"/>
  <c r="I14" i="6" s="1"/>
  <c r="AL234" i="6"/>
  <c r="AL232" i="6"/>
  <c r="X245" i="5"/>
  <c r="G96" i="6"/>
  <c r="I96" i="6" s="1"/>
  <c r="F61" i="5"/>
  <c r="M61" i="5" s="1"/>
  <c r="AB47" i="6"/>
  <c r="AD47" i="6"/>
  <c r="AJ3" i="6"/>
  <c r="BC5" i="6"/>
  <c r="AM194" i="7"/>
  <c r="AM193" i="7" s="1"/>
  <c r="Z220" i="9"/>
  <c r="AF145" i="9"/>
  <c r="AC43" i="6"/>
  <c r="H28" i="6"/>
  <c r="AM194" i="11"/>
  <c r="AM193" i="11" s="1"/>
  <c r="AM112" i="9"/>
  <c r="K28" i="10"/>
  <c r="N55" i="20"/>
  <c r="AL170" i="9"/>
  <c r="BE21" i="9"/>
  <c r="J24" i="20" s="1"/>
  <c r="AC170" i="8"/>
  <c r="U227" i="9"/>
  <c r="C48" i="9"/>
  <c r="C10" i="10"/>
  <c r="AF194" i="11"/>
  <c r="AL90" i="7"/>
  <c r="AL63" i="7" s="1"/>
  <c r="K35" i="20"/>
  <c r="K33" i="20" s="1"/>
  <c r="U114" i="11"/>
  <c r="U91" i="11"/>
  <c r="AC90" i="11"/>
  <c r="AM170" i="13"/>
  <c r="C69" i="11"/>
  <c r="U91" i="12"/>
  <c r="U123" i="13"/>
  <c r="N42" i="20"/>
  <c r="C51" i="12"/>
  <c r="AF43" i="13"/>
  <c r="AF14" i="13"/>
  <c r="U149" i="16"/>
  <c r="U147" i="16" s="1"/>
  <c r="AC90" i="13"/>
  <c r="AC63" i="13" s="1"/>
  <c r="AM145" i="16"/>
  <c r="AM110" i="16" s="1"/>
  <c r="G50" i="14"/>
  <c r="I50" i="14" s="1"/>
  <c r="G50" i="15" s="1"/>
  <c r="I50" i="15" s="1"/>
  <c r="G50" i="16" s="1"/>
  <c r="I50" i="16" s="1"/>
  <c r="L22" i="20"/>
  <c r="BE10" i="11"/>
  <c r="BE9" i="11" s="1"/>
  <c r="BE8" i="11" s="1"/>
  <c r="L17" i="20"/>
  <c r="AB31" i="6"/>
  <c r="AD31" i="6" s="1"/>
  <c r="K85" i="6"/>
  <c r="BE19" i="6"/>
  <c r="G22" i="20"/>
  <c r="C29" i="6"/>
  <c r="G16" i="20"/>
  <c r="AT21" i="6"/>
  <c r="AT6" i="6"/>
  <c r="AS21" i="6"/>
  <c r="AR21" i="6"/>
  <c r="AS6" i="6"/>
  <c r="U187" i="7"/>
  <c r="U185" i="7" s="1"/>
  <c r="I17" i="20"/>
  <c r="C10" i="8"/>
  <c r="U176" i="11"/>
  <c r="U96" i="11"/>
  <c r="C93" i="11"/>
  <c r="C85" i="11" s="1"/>
  <c r="U83" i="11"/>
  <c r="BQ14" i="11"/>
  <c r="BK9" i="11"/>
  <c r="L50" i="20"/>
  <c r="L43" i="20"/>
  <c r="Y165" i="8"/>
  <c r="AA165" i="8"/>
  <c r="D110" i="6"/>
  <c r="G116" i="6"/>
  <c r="I116" i="6" s="1"/>
  <c r="G116" i="7" s="1"/>
  <c r="I116" i="7" s="1"/>
  <c r="G116" i="8" s="1"/>
  <c r="AB59" i="6"/>
  <c r="AB58" i="6"/>
  <c r="AB57" i="6" s="1"/>
  <c r="AJ3" i="5"/>
  <c r="BE3" i="5"/>
  <c r="BK3" i="5" s="1"/>
  <c r="BQ3" i="5" s="1"/>
  <c r="BN5" i="5" s="1"/>
  <c r="AW4" i="5"/>
  <c r="AW19" i="5"/>
  <c r="BH5" i="5"/>
  <c r="BC5" i="5"/>
  <c r="B20" i="7"/>
  <c r="B20" i="8" s="1"/>
  <c r="B20" i="9" s="1"/>
  <c r="B20" i="10" s="1"/>
  <c r="B20" i="11" s="1"/>
  <c r="B20" i="12" s="1"/>
  <c r="B20" i="13" s="1"/>
  <c r="B20" i="14" s="1"/>
  <c r="B20" i="15" s="1"/>
  <c r="B20" i="16" s="1"/>
  <c r="U172" i="7"/>
  <c r="U69" i="11"/>
  <c r="U65" i="11" s="1"/>
  <c r="C66" i="11"/>
  <c r="C57" i="11"/>
  <c r="C45" i="11"/>
  <c r="U35" i="11"/>
  <c r="L55" i="20"/>
  <c r="C29" i="11"/>
  <c r="V152" i="6"/>
  <c r="V152" i="7" s="1"/>
  <c r="V152" i="8" s="1"/>
  <c r="V152" i="9" s="1"/>
  <c r="V196" i="6"/>
  <c r="I27" i="7"/>
  <c r="G27" i="8" s="1"/>
  <c r="I27" i="8" s="1"/>
  <c r="G27" i="9" s="1"/>
  <c r="I27" i="9" s="1"/>
  <c r="G27" i="10" s="1"/>
  <c r="I27" i="10" s="1"/>
  <c r="G27" i="11" s="1"/>
  <c r="I27" i="11" s="1"/>
  <c r="G27" i="12" s="1"/>
  <c r="I27" i="12" s="1"/>
  <c r="G27" i="13" s="1"/>
  <c r="I27" i="13" s="1"/>
  <c r="G27" i="14" s="1"/>
  <c r="I27" i="14" s="1"/>
  <c r="G27" i="15" s="1"/>
  <c r="I27" i="15"/>
  <c r="G27" i="16" s="1"/>
  <c r="I27" i="16" s="1"/>
  <c r="Y173" i="6"/>
  <c r="V136" i="6"/>
  <c r="J118" i="6"/>
  <c r="D103" i="6"/>
  <c r="D103" i="7" s="1"/>
  <c r="D103" i="8" s="1"/>
  <c r="AE79" i="6"/>
  <c r="AG79" i="6"/>
  <c r="AE79" i="7" s="1"/>
  <c r="AG79" i="7" s="1"/>
  <c r="AE79" i="8" s="1"/>
  <c r="AG79" i="8" s="1"/>
  <c r="AE79" i="9" s="1"/>
  <c r="AG79" i="9" s="1"/>
  <c r="AE79" i="10" s="1"/>
  <c r="AG79" i="10" s="1"/>
  <c r="AE79" i="11" s="1"/>
  <c r="AG79" i="11" s="1"/>
  <c r="AE79" i="12" s="1"/>
  <c r="AG79" i="12" s="1"/>
  <c r="AE79" i="13" s="1"/>
  <c r="AG79" i="13" s="1"/>
  <c r="I51" i="5"/>
  <c r="AB177" i="6"/>
  <c r="AE173" i="6"/>
  <c r="AG173" i="6"/>
  <c r="AE173" i="7" s="1"/>
  <c r="E111" i="6"/>
  <c r="V70" i="7"/>
  <c r="W228" i="6"/>
  <c r="Y215" i="6"/>
  <c r="AA215" i="6" s="1"/>
  <c r="Y215" i="7" s="1"/>
  <c r="AA215" i="7" s="1"/>
  <c r="Y215" i="8" s="1"/>
  <c r="AA215" i="8" s="1"/>
  <c r="Y215" i="9" s="1"/>
  <c r="AA215" i="9" s="1"/>
  <c r="Y215" i="10" s="1"/>
  <c r="AA215" i="10" s="1"/>
  <c r="Y215" i="11" s="1"/>
  <c r="AA215" i="11" s="1"/>
  <c r="Y215" i="12" s="1"/>
  <c r="AA215" i="12" s="1"/>
  <c r="Y215" i="13" s="1"/>
  <c r="AA215" i="13" s="1"/>
  <c r="Y215" i="14" s="1"/>
  <c r="AA215" i="14" s="1"/>
  <c r="Y215" i="15" s="1"/>
  <c r="AA215" i="15" s="1"/>
  <c r="Y215" i="16" s="1"/>
  <c r="AA203" i="5"/>
  <c r="Y204" i="6"/>
  <c r="Y203" i="6" s="1"/>
  <c r="AB198" i="6"/>
  <c r="W190" i="6"/>
  <c r="W190" i="7"/>
  <c r="W190" i="8" s="1"/>
  <c r="W190" i="9" s="1"/>
  <c r="W190" i="10" s="1"/>
  <c r="W190" i="11" s="1"/>
  <c r="W190" i="12" s="1"/>
  <c r="W190" i="13" s="1"/>
  <c r="W190" i="14" s="1"/>
  <c r="W190" i="15" s="1"/>
  <c r="W190" i="16" s="1"/>
  <c r="AE186" i="6"/>
  <c r="AG186" i="6" s="1"/>
  <c r="AE186" i="7"/>
  <c r="AG186" i="7" s="1"/>
  <c r="AE186" i="8" s="1"/>
  <c r="AG186" i="8" s="1"/>
  <c r="AE186" i="9" s="1"/>
  <c r="AG186" i="9" s="1"/>
  <c r="AE186" i="10" s="1"/>
  <c r="AG186" i="10" s="1"/>
  <c r="AE186" i="11" s="1"/>
  <c r="AG186" i="11" s="1"/>
  <c r="AE186" i="12" s="1"/>
  <c r="W126" i="6"/>
  <c r="W108" i="6"/>
  <c r="AE106" i="6"/>
  <c r="AG106" i="6"/>
  <c r="V203" i="5"/>
  <c r="V204" i="6"/>
  <c r="W200" i="6"/>
  <c r="W200" i="7" s="1"/>
  <c r="AE164" i="6"/>
  <c r="AG164" i="6" s="1"/>
  <c r="AE164" i="7" s="1"/>
  <c r="AG164" i="7" s="1"/>
  <c r="AE164" i="8" s="1"/>
  <c r="AG164" i="8" s="1"/>
  <c r="AE164" i="9" s="1"/>
  <c r="AG164" i="9" s="1"/>
  <c r="AE164" i="10" s="1"/>
  <c r="AG164" i="10" s="1"/>
  <c r="AE164" i="11" s="1"/>
  <c r="AG164" i="11" s="1"/>
  <c r="AE164" i="12" s="1"/>
  <c r="AG164" i="12" s="1"/>
  <c r="AE164" i="13" s="1"/>
  <c r="AG164" i="13" s="1"/>
  <c r="AE164" i="14" s="1"/>
  <c r="AG164" i="14" s="1"/>
  <c r="AE164" i="15" s="1"/>
  <c r="AG164" i="15" s="1"/>
  <c r="AE164" i="16" s="1"/>
  <c r="AG164" i="16" s="1"/>
  <c r="G102" i="6"/>
  <c r="I102" i="6" s="1"/>
  <c r="G102" i="7" s="1"/>
  <c r="I102" i="7" s="1"/>
  <c r="G102" i="8" s="1"/>
  <c r="I102" i="8" s="1"/>
  <c r="AB92" i="8"/>
  <c r="AD92" i="8"/>
  <c r="G82" i="6"/>
  <c r="I82" i="6" s="1"/>
  <c r="I81" i="5"/>
  <c r="J80" i="6"/>
  <c r="J78" i="6" s="1"/>
  <c r="L78" i="6" s="1"/>
  <c r="AB24" i="6"/>
  <c r="AD24" i="6" s="1"/>
  <c r="AB24" i="7" s="1"/>
  <c r="W238" i="10"/>
  <c r="W238" i="11" s="1"/>
  <c r="W238" i="12" s="1"/>
  <c r="W238" i="13" s="1"/>
  <c r="W238" i="14" s="1"/>
  <c r="W238" i="15" s="1"/>
  <c r="W238" i="16" s="1"/>
  <c r="W236" i="6"/>
  <c r="W236" i="7" s="1"/>
  <c r="AE228" i="6"/>
  <c r="V223" i="6"/>
  <c r="V223" i="7" s="1"/>
  <c r="Y88" i="6"/>
  <c r="AA88" i="6" s="1"/>
  <c r="Y88" i="7" s="1"/>
  <c r="AA88" i="7" s="1"/>
  <c r="Y88" i="8" s="1"/>
  <c r="AA88" i="8" s="1"/>
  <c r="Y88" i="9" s="1"/>
  <c r="AA88" i="9" s="1"/>
  <c r="Y88" i="10" s="1"/>
  <c r="AA88" i="10" s="1"/>
  <c r="Y88" i="11" s="1"/>
  <c r="AA88" i="11" s="1"/>
  <c r="Y88" i="12" s="1"/>
  <c r="AA88" i="12" s="1"/>
  <c r="Y88" i="13" s="1"/>
  <c r="AA88" i="13" s="1"/>
  <c r="Y88" i="14"/>
  <c r="AA88" i="14" s="1"/>
  <c r="Y88" i="15" s="1"/>
  <c r="AA88" i="15" s="1"/>
  <c r="Y88" i="16" s="1"/>
  <c r="AA88" i="16" s="1"/>
  <c r="D68" i="6"/>
  <c r="D66" i="6" s="1"/>
  <c r="F68" i="5"/>
  <c r="N68" i="5" s="1"/>
  <c r="E57" i="5"/>
  <c r="Y28" i="6"/>
  <c r="AA28" i="6" s="1"/>
  <c r="U176" i="6"/>
  <c r="AF145" i="6"/>
  <c r="AF110" i="6" s="1"/>
  <c r="G24" i="20"/>
  <c r="V214" i="6"/>
  <c r="V214" i="7" s="1"/>
  <c r="V214" i="8" s="1"/>
  <c r="V214" i="9" s="1"/>
  <c r="W183" i="6"/>
  <c r="W183" i="7" s="1"/>
  <c r="W183" i="8" s="1"/>
  <c r="W183" i="9" s="1"/>
  <c r="V161" i="6"/>
  <c r="V161" i="7" s="1"/>
  <c r="V161" i="8" s="1"/>
  <c r="V161" i="9" s="1"/>
  <c r="V161" i="10" s="1"/>
  <c r="V161" i="11" s="1"/>
  <c r="V161" i="12" s="1"/>
  <c r="V161" i="13" s="1"/>
  <c r="W115" i="6"/>
  <c r="W115" i="7" s="1"/>
  <c r="W115" i="8" s="1"/>
  <c r="W115" i="9" s="1"/>
  <c r="W115" i="10"/>
  <c r="W115" i="11" s="1"/>
  <c r="W115" i="12" s="1"/>
  <c r="X115" i="5"/>
  <c r="AH115" i="5" s="1"/>
  <c r="AB106" i="6"/>
  <c r="AD106" i="6"/>
  <c r="AD105" i="5"/>
  <c r="G70" i="6"/>
  <c r="I69" i="5"/>
  <c r="AE52" i="6"/>
  <c r="AG52" i="6" s="1"/>
  <c r="AE52" i="7" s="1"/>
  <c r="AF234" i="5"/>
  <c r="AF232" i="5"/>
  <c r="BQ29" i="5" s="1"/>
  <c r="BK15" i="5"/>
  <c r="X177" i="5"/>
  <c r="V177" i="6"/>
  <c r="V177" i="7" s="1"/>
  <c r="V177" i="8" s="1"/>
  <c r="V177" i="9" s="1"/>
  <c r="V177" i="10" s="1"/>
  <c r="D58" i="6"/>
  <c r="Z90" i="5"/>
  <c r="Z220" i="6"/>
  <c r="C117" i="6"/>
  <c r="C108" i="6" s="1"/>
  <c r="C93" i="6"/>
  <c r="C85" i="6" s="1"/>
  <c r="U43" i="5"/>
  <c r="U14" i="5" s="1"/>
  <c r="Z112" i="6"/>
  <c r="C75" i="6"/>
  <c r="C45" i="6"/>
  <c r="AL170" i="8"/>
  <c r="BK15" i="6"/>
  <c r="G55" i="20"/>
  <c r="C35" i="6"/>
  <c r="AL194" i="9"/>
  <c r="AL193" i="9" s="1"/>
  <c r="AM170" i="8"/>
  <c r="U211" i="9"/>
  <c r="U210" i="9" s="1"/>
  <c r="U209" i="9" s="1"/>
  <c r="U207" i="9" s="1"/>
  <c r="U176" i="12"/>
  <c r="Z43" i="8"/>
  <c r="U222" i="9"/>
  <c r="Z145" i="10"/>
  <c r="AL90" i="11"/>
  <c r="AL63" i="11" s="1"/>
  <c r="AM194" i="8"/>
  <c r="AM193" i="8" s="1"/>
  <c r="C72" i="10"/>
  <c r="AL145" i="11"/>
  <c r="AM234" i="12"/>
  <c r="AM232" i="12" s="1"/>
  <c r="AL90" i="13"/>
  <c r="AL63" i="13" s="1"/>
  <c r="C72" i="12"/>
  <c r="AC145" i="13"/>
  <c r="BK15" i="14"/>
  <c r="O55" i="20"/>
  <c r="U222" i="13"/>
  <c r="AL43" i="13"/>
  <c r="AL14" i="13" s="1"/>
  <c r="BQ27" i="16"/>
  <c r="Q51" i="20"/>
  <c r="AM90" i="16"/>
  <c r="AM63" i="16" s="1"/>
  <c r="AM170" i="14"/>
  <c r="AM145" i="15"/>
  <c r="AL234" i="16"/>
  <c r="AL232" i="16" s="1"/>
  <c r="C93" i="14"/>
  <c r="C85" i="14" s="1"/>
  <c r="C10" i="14"/>
  <c r="C72" i="16"/>
  <c r="E44" i="8"/>
  <c r="E44" i="9"/>
  <c r="E44" i="10" s="1"/>
  <c r="E44" i="11" s="1"/>
  <c r="E44" i="12" s="1"/>
  <c r="G60" i="6"/>
  <c r="AA60" i="14"/>
  <c r="Y60" i="15" s="1"/>
  <c r="AA60" i="15" s="1"/>
  <c r="Y60" i="16" s="1"/>
  <c r="AA60" i="16" s="1"/>
  <c r="Y66" i="8"/>
  <c r="AA66" i="8" s="1"/>
  <c r="Y66" i="9" s="1"/>
  <c r="AA66" i="9" s="1"/>
  <c r="Y66" i="10" s="1"/>
  <c r="AA66" i="10" s="1"/>
  <c r="Y66" i="11" s="1"/>
  <c r="AA66" i="11" s="1"/>
  <c r="B15" i="8"/>
  <c r="B15" i="9" s="1"/>
  <c r="B15" i="10" s="1"/>
  <c r="B15" i="11" s="1"/>
  <c r="B15" i="12" s="1"/>
  <c r="B15" i="13" s="1"/>
  <c r="B15" i="14" s="1"/>
  <c r="B15" i="15" s="1"/>
  <c r="B15" i="16" s="1"/>
  <c r="E50" i="14"/>
  <c r="E50" i="15" s="1"/>
  <c r="E50" i="16" s="1"/>
  <c r="AA68" i="6"/>
  <c r="Y27" i="11"/>
  <c r="AA27" i="11"/>
  <c r="Y27" i="12" s="1"/>
  <c r="AA27" i="12" s="1"/>
  <c r="Y27" i="13" s="1"/>
  <c r="AA27" i="13" s="1"/>
  <c r="Y27" i="14" s="1"/>
  <c r="AA27" i="14" s="1"/>
  <c r="Y27" i="15" s="1"/>
  <c r="AA27" i="15" s="1"/>
  <c r="Y27" i="16" s="1"/>
  <c r="AA27" i="16" s="1"/>
  <c r="AB53" i="7"/>
  <c r="AD53" i="7" s="1"/>
  <c r="AB53" i="8" s="1"/>
  <c r="AD53" i="8" s="1"/>
  <c r="AB53" i="9" s="1"/>
  <c r="AD53" i="9" s="1"/>
  <c r="AB53" i="10" s="1"/>
  <c r="AD53" i="10" s="1"/>
  <c r="AB53" i="11" s="1"/>
  <c r="AD53" i="11" s="1"/>
  <c r="AB53" i="12" s="1"/>
  <c r="AD53" i="12" s="1"/>
  <c r="AB53" i="13" s="1"/>
  <c r="AD53" i="13" s="1"/>
  <c r="AB53" i="14" s="1"/>
  <c r="AD53" i="14" s="1"/>
  <c r="AB53" i="15" s="1"/>
  <c r="AD53" i="15" s="1"/>
  <c r="AB53" i="16" s="1"/>
  <c r="AD53" i="16" s="1"/>
  <c r="V99" i="7"/>
  <c r="V99" i="8" s="1"/>
  <c r="D68" i="7"/>
  <c r="F68" i="7" s="1"/>
  <c r="AE218" i="10"/>
  <c r="AG218" i="10" s="1"/>
  <c r="AE218" i="11" s="1"/>
  <c r="AG218" i="11" s="1"/>
  <c r="AE218" i="12" s="1"/>
  <c r="AG218" i="12" s="1"/>
  <c r="AE218" i="13" s="1"/>
  <c r="AG218" i="13" s="1"/>
  <c r="AE218" i="14" s="1"/>
  <c r="AG218" i="14" s="1"/>
  <c r="AE218" i="15" s="1"/>
  <c r="AG218" i="15" s="1"/>
  <c r="AE218" i="16" s="1"/>
  <c r="AG218" i="16" s="1"/>
  <c r="V25" i="7"/>
  <c r="I104" i="7"/>
  <c r="G104" i="8" s="1"/>
  <c r="I104" i="8" s="1"/>
  <c r="G104" i="9" s="1"/>
  <c r="I76" i="6"/>
  <c r="G76" i="7" s="1"/>
  <c r="I76" i="7"/>
  <c r="G76" i="8" s="1"/>
  <c r="W202" i="7"/>
  <c r="W202" i="8" s="1"/>
  <c r="AD38" i="6"/>
  <c r="AA36" i="6"/>
  <c r="Y36" i="7" s="1"/>
  <c r="BH5" i="7"/>
  <c r="AW4" i="7"/>
  <c r="U96" i="6"/>
  <c r="U90" i="6" s="1"/>
  <c r="U141" i="6"/>
  <c r="U141" i="13"/>
  <c r="U187" i="16"/>
  <c r="U185" i="16" s="1"/>
  <c r="C57" i="8"/>
  <c r="R19" i="20"/>
  <c r="C72" i="7"/>
  <c r="C117" i="9"/>
  <c r="C108" i="9" s="1"/>
  <c r="C22" i="9"/>
  <c r="C32" i="14"/>
  <c r="C72" i="9"/>
  <c r="C93" i="12"/>
  <c r="C85" i="12"/>
  <c r="B10" i="12"/>
  <c r="B10" i="13" s="1"/>
  <c r="B10" i="14" s="1"/>
  <c r="B10" i="15" s="1"/>
  <c r="B10" i="16" s="1"/>
  <c r="AE148" i="12"/>
  <c r="AG148" i="12" s="1"/>
  <c r="AE148" i="13" s="1"/>
  <c r="AG148" i="13" s="1"/>
  <c r="AE148" i="14" s="1"/>
  <c r="AG148" i="14" s="1"/>
  <c r="W41" i="14"/>
  <c r="W41" i="15" s="1"/>
  <c r="W41" i="16" s="1"/>
  <c r="AD59" i="6"/>
  <c r="C54" i="8"/>
  <c r="C51" i="8"/>
  <c r="C48" i="8"/>
  <c r="C32" i="8"/>
  <c r="C28" i="8" s="1"/>
  <c r="U20" i="8"/>
  <c r="U16" i="8" s="1"/>
  <c r="U235" i="10"/>
  <c r="U195" i="10"/>
  <c r="U194" i="10" s="1"/>
  <c r="U193" i="10" s="1"/>
  <c r="C54" i="10"/>
  <c r="C45" i="10"/>
  <c r="C35" i="10"/>
  <c r="C117" i="13"/>
  <c r="C78" i="14"/>
  <c r="C75" i="14"/>
  <c r="C48" i="14"/>
  <c r="C45" i="14"/>
  <c r="C75" i="16"/>
  <c r="C69" i="16"/>
  <c r="C32" i="16"/>
  <c r="U222" i="7"/>
  <c r="U220" i="7" s="1"/>
  <c r="U149" i="7"/>
  <c r="U147" i="7" s="1"/>
  <c r="U105" i="11"/>
  <c r="U104" i="11" s="1"/>
  <c r="U91" i="15"/>
  <c r="C66" i="16"/>
  <c r="C60" i="16"/>
  <c r="C51" i="16"/>
  <c r="C48" i="16"/>
  <c r="C35" i="16"/>
  <c r="AC112" i="16"/>
  <c r="Z170" i="16"/>
  <c r="BR26" i="16"/>
  <c r="AF170" i="16"/>
  <c r="BQ24" i="16" s="1"/>
  <c r="Z112" i="16"/>
  <c r="Z170" i="15"/>
  <c r="AF145" i="15"/>
  <c r="AC90" i="15"/>
  <c r="AC63" i="15" s="1"/>
  <c r="Z43" i="15"/>
  <c r="Z14" i="15"/>
  <c r="AE151" i="6"/>
  <c r="AG151" i="6" s="1"/>
  <c r="V121" i="6"/>
  <c r="X121" i="5"/>
  <c r="AB116" i="6"/>
  <c r="AD116" i="6" s="1"/>
  <c r="V114" i="5"/>
  <c r="X116" i="5"/>
  <c r="AI116" i="5"/>
  <c r="V116" i="6"/>
  <c r="Y115" i="6"/>
  <c r="AA115" i="6" s="1"/>
  <c r="G115" i="6"/>
  <c r="D113" i="6"/>
  <c r="D113" i="7" s="1"/>
  <c r="D113" i="8" s="1"/>
  <c r="F113" i="5"/>
  <c r="AG91" i="5"/>
  <c r="AE94" i="6"/>
  <c r="AG94" i="6"/>
  <c r="W93" i="7"/>
  <c r="AB76" i="6"/>
  <c r="AD76" i="6" s="1"/>
  <c r="AB76" i="7" s="1"/>
  <c r="AD76" i="7" s="1"/>
  <c r="AB76" i="8" s="1"/>
  <c r="AD76" i="8" s="1"/>
  <c r="AB76" i="9" s="1"/>
  <c r="AD76" i="9" s="1"/>
  <c r="AB76" i="10" s="1"/>
  <c r="AD76" i="10" s="1"/>
  <c r="AB76" i="11" s="1"/>
  <c r="AD76" i="11" s="1"/>
  <c r="AB76" i="12" s="1"/>
  <c r="AD76" i="12" s="1"/>
  <c r="AB76" i="13" s="1"/>
  <c r="AD76" i="13" s="1"/>
  <c r="AB76" i="14" s="1"/>
  <c r="AD76" i="14" s="1"/>
  <c r="AB76" i="15" s="1"/>
  <c r="AD76" i="15" s="1"/>
  <c r="AB76" i="16" s="1"/>
  <c r="AD76" i="16" s="1"/>
  <c r="J76" i="6"/>
  <c r="W75" i="10"/>
  <c r="W75" i="11" s="1"/>
  <c r="W75" i="12" s="1"/>
  <c r="W75" i="13" s="1"/>
  <c r="W75" i="14"/>
  <c r="W75" i="15" s="1"/>
  <c r="W75" i="16" s="1"/>
  <c r="W58" i="5"/>
  <c r="W57" i="5" s="1"/>
  <c r="W59" i="6"/>
  <c r="J52" i="6"/>
  <c r="L51" i="5"/>
  <c r="N52" i="5"/>
  <c r="W50" i="6"/>
  <c r="Y45" i="6"/>
  <c r="X36" i="5"/>
  <c r="F36" i="5"/>
  <c r="D36" i="6"/>
  <c r="D35" i="5"/>
  <c r="V32" i="6"/>
  <c r="X32" i="5"/>
  <c r="G30" i="6"/>
  <c r="I30" i="6" s="1"/>
  <c r="V29" i="6"/>
  <c r="X29" i="5"/>
  <c r="J28" i="5"/>
  <c r="J21" i="5" s="1"/>
  <c r="X28" i="5"/>
  <c r="AI28" i="5"/>
  <c r="V28" i="6"/>
  <c r="V26" i="6"/>
  <c r="V26" i="7" s="1"/>
  <c r="V26" i="8" s="1"/>
  <c r="V26" i="9" s="1"/>
  <c r="X26" i="5"/>
  <c r="G24" i="6"/>
  <c r="I24" i="6" s="1"/>
  <c r="G24" i="7" s="1"/>
  <c r="I22" i="5"/>
  <c r="AW7" i="5"/>
  <c r="F23" i="5"/>
  <c r="N23" i="5" s="1"/>
  <c r="D23" i="6"/>
  <c r="Y21" i="6"/>
  <c r="AA21" i="6" s="1"/>
  <c r="Y21" i="7" s="1"/>
  <c r="AA21" i="7" s="1"/>
  <c r="Y21" i="8" s="1"/>
  <c r="AA21" i="8" s="1"/>
  <c r="F14" i="5"/>
  <c r="N14" i="5"/>
  <c r="M14" i="5"/>
  <c r="G13" i="6"/>
  <c r="I13" i="6" s="1"/>
  <c r="G13" i="7" s="1"/>
  <c r="I13" i="7" s="1"/>
  <c r="G13" i="8" s="1"/>
  <c r="I13" i="8" s="1"/>
  <c r="G13" i="9" s="1"/>
  <c r="I13" i="9" s="1"/>
  <c r="G13" i="10" s="1"/>
  <c r="I13" i="10" s="1"/>
  <c r="G13" i="11" s="1"/>
  <c r="I13" i="11" s="1"/>
  <c r="G13" i="12" s="1"/>
  <c r="I13" i="12" s="1"/>
  <c r="G13" i="13" s="1"/>
  <c r="I13" i="13" s="1"/>
  <c r="G13" i="14" s="1"/>
  <c r="I13" i="14" s="1"/>
  <c r="G13" i="15" s="1"/>
  <c r="I13" i="15" s="1"/>
  <c r="G13" i="16" s="1"/>
  <c r="I13" i="16" s="1"/>
  <c r="I10" i="5"/>
  <c r="AT6" i="5"/>
  <c r="AS6" i="5"/>
  <c r="AR21" i="5"/>
  <c r="AT21" i="5"/>
  <c r="AS21" i="5"/>
  <c r="AH75" i="5"/>
  <c r="AJ75" i="5"/>
  <c r="AI75" i="5"/>
  <c r="BQ9" i="10"/>
  <c r="X48" i="5"/>
  <c r="W35" i="5"/>
  <c r="W203" i="5"/>
  <c r="W204" i="6"/>
  <c r="W204" i="7" s="1"/>
  <c r="X204" i="5"/>
  <c r="V125" i="6"/>
  <c r="X125" i="5"/>
  <c r="AJ125" i="5" s="1"/>
  <c r="X119" i="5"/>
  <c r="W119" i="6"/>
  <c r="E64" i="6"/>
  <c r="E64" i="7" s="1"/>
  <c r="E63" i="5"/>
  <c r="X53" i="5"/>
  <c r="V53" i="6"/>
  <c r="Y52" i="6"/>
  <c r="AA52" i="6" s="1"/>
  <c r="Y52" i="7" s="1"/>
  <c r="AA52" i="7" s="1"/>
  <c r="Y52" i="8" s="1"/>
  <c r="AA52" i="8" s="1"/>
  <c r="Y52" i="9" s="1"/>
  <c r="AA52" i="9" s="1"/>
  <c r="Y52" i="10" s="1"/>
  <c r="AA49" i="5"/>
  <c r="G52" i="6"/>
  <c r="X50" i="5"/>
  <c r="AH50" i="5" s="1"/>
  <c r="E49" i="6"/>
  <c r="E48" i="5"/>
  <c r="W45" i="6"/>
  <c r="W44" i="5"/>
  <c r="D34" i="6"/>
  <c r="D32" i="5"/>
  <c r="X33" i="5"/>
  <c r="W33" i="6"/>
  <c r="W33" i="7"/>
  <c r="E33" i="6"/>
  <c r="E33" i="7" s="1"/>
  <c r="E33" i="8"/>
  <c r="E33" i="9" s="1"/>
  <c r="W25" i="6"/>
  <c r="X25" i="5"/>
  <c r="I60" i="5"/>
  <c r="X70" i="5"/>
  <c r="X21" i="5"/>
  <c r="N61" i="5"/>
  <c r="W114" i="5"/>
  <c r="F86" i="5"/>
  <c r="M86" i="5" s="1"/>
  <c r="J26" i="6"/>
  <c r="AS11" i="5"/>
  <c r="E60" i="5"/>
  <c r="V246" i="6"/>
  <c r="V246" i="7"/>
  <c r="X246" i="5"/>
  <c r="AH246" i="5"/>
  <c r="U195" i="6"/>
  <c r="U194" i="6" s="1"/>
  <c r="U193" i="6" s="1"/>
  <c r="V156" i="6"/>
  <c r="X156" i="5"/>
  <c r="E119" i="6"/>
  <c r="E119" i="7" s="1"/>
  <c r="E119" i="8" s="1"/>
  <c r="E117" i="5"/>
  <c r="E65" i="6"/>
  <c r="F65" i="5"/>
  <c r="V60" i="6"/>
  <c r="X60" i="5"/>
  <c r="V59" i="6"/>
  <c r="V58" i="5"/>
  <c r="V57" i="5"/>
  <c r="X59" i="5"/>
  <c r="J36" i="6"/>
  <c r="L35" i="5"/>
  <c r="F27" i="5"/>
  <c r="D27" i="6"/>
  <c r="D25" i="6" s="1"/>
  <c r="L22" i="5"/>
  <c r="AS7" i="5" s="1"/>
  <c r="B12" i="6"/>
  <c r="L25" i="5"/>
  <c r="L38" i="20"/>
  <c r="F31" i="6"/>
  <c r="M31" i="6" s="1"/>
  <c r="X31" i="5"/>
  <c r="AI31" i="5" s="1"/>
  <c r="AE178" i="6"/>
  <c r="AG176" i="5"/>
  <c r="X178" i="5"/>
  <c r="AJ178" i="5" s="1"/>
  <c r="X167" i="5"/>
  <c r="AI167" i="5"/>
  <c r="AJ167" i="5"/>
  <c r="W167" i="6"/>
  <c r="G101" i="6"/>
  <c r="I99" i="5"/>
  <c r="F90" i="5"/>
  <c r="AQ13" i="5" s="1"/>
  <c r="I16" i="20"/>
  <c r="BE10" i="8"/>
  <c r="BE9" i="8" s="1"/>
  <c r="BE8" i="8"/>
  <c r="U83" i="9"/>
  <c r="Q28" i="9"/>
  <c r="Q21" i="9" s="1"/>
  <c r="Q19" i="9" s="1"/>
  <c r="AT21" i="9"/>
  <c r="AS6" i="9"/>
  <c r="U123" i="10"/>
  <c r="AC112" i="10"/>
  <c r="U20" i="10"/>
  <c r="U16" i="10"/>
  <c r="U243" i="11"/>
  <c r="AF220" i="11"/>
  <c r="BQ30" i="11" s="1"/>
  <c r="U195" i="11"/>
  <c r="AM220" i="15"/>
  <c r="U96" i="16"/>
  <c r="U35" i="16"/>
  <c r="C25" i="16"/>
  <c r="AB72" i="6"/>
  <c r="BO26" i="5"/>
  <c r="AB194" i="5"/>
  <c r="AB193" i="5" s="1"/>
  <c r="E22" i="5"/>
  <c r="U114" i="7"/>
  <c r="AM112" i="15"/>
  <c r="AM110" i="15" s="1"/>
  <c r="U83" i="6"/>
  <c r="X202" i="5"/>
  <c r="AJ202" i="5"/>
  <c r="D29" i="6"/>
  <c r="F71" i="5"/>
  <c r="D29" i="5"/>
  <c r="D28" i="5" s="1"/>
  <c r="Z234" i="6"/>
  <c r="Z232" i="6"/>
  <c r="C99" i="7"/>
  <c r="U83" i="7"/>
  <c r="U69" i="7"/>
  <c r="U65" i="7" s="1"/>
  <c r="AF194" i="16"/>
  <c r="C42" i="9"/>
  <c r="AM90" i="11"/>
  <c r="AM63" i="11" s="1"/>
  <c r="C32" i="11"/>
  <c r="C66" i="13"/>
  <c r="C60" i="13"/>
  <c r="AF112" i="14"/>
  <c r="U149" i="15"/>
  <c r="U147" i="15" s="1"/>
  <c r="U49" i="15"/>
  <c r="F41" i="15"/>
  <c r="N41" i="15" s="1"/>
  <c r="U243" i="16"/>
  <c r="AM220" i="16"/>
  <c r="U211" i="16"/>
  <c r="U210" i="16" s="1"/>
  <c r="U209" i="16" s="1"/>
  <c r="U207" i="16" s="1"/>
  <c r="AM170" i="16"/>
  <c r="C93" i="16"/>
  <c r="C85" i="16" s="1"/>
  <c r="U83" i="16"/>
  <c r="C22" i="16"/>
  <c r="Z145" i="6"/>
  <c r="Z110" i="6" s="1"/>
  <c r="X24" i="6"/>
  <c r="U141" i="8"/>
  <c r="AC110" i="8"/>
  <c r="BQ17" i="8"/>
  <c r="I41" i="20" s="1"/>
  <c r="U105" i="8"/>
  <c r="U104" i="8" s="1"/>
  <c r="BQ12" i="8"/>
  <c r="Z234" i="10"/>
  <c r="Z232" i="10" s="1"/>
  <c r="AM145" i="12"/>
  <c r="AF43" i="12"/>
  <c r="BQ13" i="12" s="1"/>
  <c r="M37" i="20" s="1"/>
  <c r="H28" i="12"/>
  <c r="AL234" i="14"/>
  <c r="AL232" i="14"/>
  <c r="U235" i="14"/>
  <c r="U227" i="14"/>
  <c r="U211" i="14"/>
  <c r="U210" i="14" s="1"/>
  <c r="U209" i="14" s="1"/>
  <c r="U207" i="14" s="1"/>
  <c r="U176" i="14"/>
  <c r="AL170" i="14"/>
  <c r="U149" i="14"/>
  <c r="U147" i="14" s="1"/>
  <c r="U69" i="14"/>
  <c r="U65" i="14" s="1"/>
  <c r="AL170" i="15"/>
  <c r="Z145" i="16"/>
  <c r="Z110" i="16" s="1"/>
  <c r="BP18" i="5"/>
  <c r="AL43" i="6"/>
  <c r="AL14" i="6" s="1"/>
  <c r="C42" i="6"/>
  <c r="H28" i="7"/>
  <c r="H21" i="7"/>
  <c r="H19" i="7" s="1"/>
  <c r="H17" i="7" s="1"/>
  <c r="H8" i="7" s="1"/>
  <c r="U149" i="8"/>
  <c r="U147" i="8" s="1"/>
  <c r="C63" i="9"/>
  <c r="Z43" i="9"/>
  <c r="Z14" i="9"/>
  <c r="C32" i="9"/>
  <c r="P28" i="9"/>
  <c r="AL145" i="10"/>
  <c r="AC145" i="10"/>
  <c r="Z112" i="11"/>
  <c r="C117" i="11"/>
  <c r="C108" i="11"/>
  <c r="AL145" i="12"/>
  <c r="AF234" i="13"/>
  <c r="AF232" i="13" s="1"/>
  <c r="BQ29" i="13" s="1"/>
  <c r="AC170" i="13"/>
  <c r="U149" i="13"/>
  <c r="U147" i="13" s="1"/>
  <c r="U145" i="13" s="1"/>
  <c r="U105" i="13"/>
  <c r="U104" i="13" s="1"/>
  <c r="AM90" i="13"/>
  <c r="AM63" i="13" s="1"/>
  <c r="BQ14" i="13"/>
  <c r="C54" i="13"/>
  <c r="C51" i="13"/>
  <c r="C48" i="13"/>
  <c r="AC90" i="14"/>
  <c r="AL194" i="15"/>
  <c r="AL193" i="15"/>
  <c r="Z112" i="15"/>
  <c r="BQ17" i="14"/>
  <c r="AL112" i="15"/>
  <c r="AC14" i="14"/>
  <c r="AC112" i="14"/>
  <c r="AC170" i="15"/>
  <c r="BQ16" i="15"/>
  <c r="P40" i="20" s="1"/>
  <c r="AC145" i="15"/>
  <c r="AC110" i="15" s="1"/>
  <c r="BQ14" i="15"/>
  <c r="V100" i="6"/>
  <c r="W99" i="7"/>
  <c r="G15" i="20"/>
  <c r="BF15" i="7"/>
  <c r="BF15" i="10" s="1"/>
  <c r="BF15" i="13" s="1"/>
  <c r="BF15" i="16" s="1"/>
  <c r="BE10" i="6"/>
  <c r="C10" i="6"/>
  <c r="C1" i="6"/>
  <c r="AL220" i="7"/>
  <c r="U195" i="7"/>
  <c r="U194" i="7" s="1"/>
  <c r="U193" i="7" s="1"/>
  <c r="U157" i="7"/>
  <c r="U155" i="7" s="1"/>
  <c r="U145" i="7" s="1"/>
  <c r="U123" i="7"/>
  <c r="U49" i="7"/>
  <c r="BK15" i="7"/>
  <c r="BL15" i="7" s="1"/>
  <c r="H55" i="20"/>
  <c r="H17" i="20"/>
  <c r="BF17" i="7"/>
  <c r="BF17" i="10" s="1"/>
  <c r="BF17" i="13" s="1"/>
  <c r="BF17" i="16" s="1"/>
  <c r="BF12" i="7"/>
  <c r="BF12" i="10" s="1"/>
  <c r="BF12" i="13" s="1"/>
  <c r="BF12" i="16" s="1"/>
  <c r="BE10" i="7"/>
  <c r="BE9" i="7" s="1"/>
  <c r="H12" i="20"/>
  <c r="P21" i="8"/>
  <c r="P19" i="8"/>
  <c r="P17" i="8" s="1"/>
  <c r="C93" i="10"/>
  <c r="C85" i="10" s="1"/>
  <c r="K55" i="20"/>
  <c r="BK15" i="10"/>
  <c r="H28" i="14"/>
  <c r="H21" i="14" s="1"/>
  <c r="H19" i="14" s="1"/>
  <c r="H17" i="14" s="1"/>
  <c r="U20" i="14"/>
  <c r="U16" i="14" s="1"/>
  <c r="O13" i="20"/>
  <c r="BE10" i="14"/>
  <c r="BE9" i="14" s="1"/>
  <c r="AS21" i="14"/>
  <c r="AT21" i="14"/>
  <c r="AR21" i="14"/>
  <c r="AS6" i="15"/>
  <c r="AS21" i="15"/>
  <c r="AT21" i="15"/>
  <c r="AR21" i="15"/>
  <c r="U195" i="16"/>
  <c r="U194" i="16" s="1"/>
  <c r="U193" i="16" s="1"/>
  <c r="C99" i="16"/>
  <c r="U69" i="16"/>
  <c r="U65" i="16" s="1"/>
  <c r="Q55" i="20"/>
  <c r="BK15" i="16"/>
  <c r="Z110" i="13"/>
  <c r="X217" i="5"/>
  <c r="AH217" i="5" s="1"/>
  <c r="W191" i="6"/>
  <c r="U123" i="6"/>
  <c r="B24" i="7"/>
  <c r="B24" i="8" s="1"/>
  <c r="B24" i="9" s="1"/>
  <c r="B24" i="10" s="1"/>
  <c r="B24" i="11" s="1"/>
  <c r="K108" i="8"/>
  <c r="BE21" i="8"/>
  <c r="I24" i="20" s="1"/>
  <c r="U96" i="8"/>
  <c r="U90" i="8" s="1"/>
  <c r="U91" i="8"/>
  <c r="U243" i="14"/>
  <c r="AF220" i="14"/>
  <c r="BQ30" i="14" s="1"/>
  <c r="O54" i="20" s="1"/>
  <c r="U195" i="14"/>
  <c r="U194" i="14" s="1"/>
  <c r="U193" i="14" s="1"/>
  <c r="BQ16" i="14"/>
  <c r="O40" i="20"/>
  <c r="AF145" i="14"/>
  <c r="U96" i="14"/>
  <c r="U91" i="16"/>
  <c r="K85" i="16"/>
  <c r="BE19" i="16"/>
  <c r="Q22" i="20" s="1"/>
  <c r="AT6" i="14"/>
  <c r="J38" i="20"/>
  <c r="BK15" i="15"/>
  <c r="AT6" i="15"/>
  <c r="AE153" i="6"/>
  <c r="X153" i="5"/>
  <c r="AI153" i="5" s="1"/>
  <c r="V153" i="6"/>
  <c r="W152" i="6"/>
  <c r="V102" i="6"/>
  <c r="X102" i="5"/>
  <c r="AF194" i="7"/>
  <c r="BQ28" i="7" s="1"/>
  <c r="H52" i="20" s="1"/>
  <c r="K108" i="7"/>
  <c r="BE21" i="7"/>
  <c r="C93" i="7"/>
  <c r="C85" i="7" s="1"/>
  <c r="BQ14" i="7"/>
  <c r="P28" i="10"/>
  <c r="Q28" i="15"/>
  <c r="Q21" i="15" s="1"/>
  <c r="Q19" i="15"/>
  <c r="Q17" i="15" s="1"/>
  <c r="Q8" i="15" s="1"/>
  <c r="P13" i="20"/>
  <c r="BE10" i="15"/>
  <c r="BE9" i="15" s="1"/>
  <c r="Z220" i="16"/>
  <c r="AL194" i="16"/>
  <c r="AL193" i="16" s="1"/>
  <c r="Q43" i="20"/>
  <c r="BR19" i="16"/>
  <c r="AS21" i="16"/>
  <c r="AS6" i="16"/>
  <c r="AT6" i="16"/>
  <c r="AR21" i="16"/>
  <c r="AT21" i="16"/>
  <c r="G81" i="6"/>
  <c r="W214" i="6"/>
  <c r="X214" i="5"/>
  <c r="W212" i="6"/>
  <c r="W136" i="6"/>
  <c r="W136" i="7"/>
  <c r="X136" i="5"/>
  <c r="D96" i="6"/>
  <c r="F96" i="5"/>
  <c r="D93" i="5"/>
  <c r="C25" i="6"/>
  <c r="U123" i="8"/>
  <c r="AC63" i="12"/>
  <c r="AC194" i="14"/>
  <c r="AC193" i="14" s="1"/>
  <c r="U157" i="14"/>
  <c r="U155" i="14" s="1"/>
  <c r="U91" i="14"/>
  <c r="U90" i="14" s="1"/>
  <c r="U35" i="15"/>
  <c r="P28" i="15"/>
  <c r="P21" i="15" s="1"/>
  <c r="P19" i="15" s="1"/>
  <c r="P17" i="15" s="1"/>
  <c r="P8" i="15"/>
  <c r="U58" i="16"/>
  <c r="U57" i="16" s="1"/>
  <c r="K28" i="16"/>
  <c r="K21" i="16"/>
  <c r="K19" i="16" s="1"/>
  <c r="K17" i="16" s="1"/>
  <c r="K8" i="16" s="1"/>
  <c r="V115" i="7"/>
  <c r="AI115" i="5"/>
  <c r="I38" i="20"/>
  <c r="X100" i="5"/>
  <c r="BQ16" i="7"/>
  <c r="Y196" i="6"/>
  <c r="AA196" i="6" s="1"/>
  <c r="BC12" i="5"/>
  <c r="V101" i="7"/>
  <c r="O50" i="20"/>
  <c r="Q21" i="14"/>
  <c r="Q19" i="14" s="1"/>
  <c r="Q17" i="14" s="1"/>
  <c r="Q8" i="14" s="1"/>
  <c r="V37" i="6"/>
  <c r="X37" i="5"/>
  <c r="U157" i="8"/>
  <c r="U155" i="8" s="1"/>
  <c r="AM110" i="9"/>
  <c r="J15" i="10"/>
  <c r="L15" i="10" s="1"/>
  <c r="J15" i="11" s="1"/>
  <c r="L15" i="11" s="1"/>
  <c r="J15" i="12" s="1"/>
  <c r="L15" i="12" s="1"/>
  <c r="J15" i="13" s="1"/>
  <c r="L15" i="13" s="1"/>
  <c r="J15" i="14" s="1"/>
  <c r="L15" i="14" s="1"/>
  <c r="J15" i="15" s="1"/>
  <c r="L15" i="15" s="1"/>
  <c r="J15" i="16" s="1"/>
  <c r="L15" i="16" s="1"/>
  <c r="D78" i="5"/>
  <c r="D80" i="6"/>
  <c r="AB66" i="6"/>
  <c r="AR22" i="5"/>
  <c r="BP10" i="5"/>
  <c r="G58" i="6"/>
  <c r="I57" i="5"/>
  <c r="G49" i="6"/>
  <c r="I49" i="6" s="1"/>
  <c r="I48" i="5"/>
  <c r="Z43" i="5"/>
  <c r="Z14" i="5" s="1"/>
  <c r="J24" i="6"/>
  <c r="L24" i="6" s="1"/>
  <c r="J24" i="7" s="1"/>
  <c r="AX7" i="5"/>
  <c r="AH156" i="5"/>
  <c r="AC14" i="7"/>
  <c r="Q21" i="6"/>
  <c r="Q19" i="6" s="1"/>
  <c r="Q17" i="6" s="1"/>
  <c r="Q8" i="6" s="1"/>
  <c r="AL90" i="5"/>
  <c r="AL63" i="5"/>
  <c r="BD15" i="5"/>
  <c r="U58" i="12"/>
  <c r="U57" i="12" s="1"/>
  <c r="AC220" i="13"/>
  <c r="U141" i="14"/>
  <c r="AG235" i="5"/>
  <c r="AG83" i="5"/>
  <c r="AL63" i="8"/>
  <c r="I55" i="20"/>
  <c r="BK15" i="8"/>
  <c r="Q28" i="10"/>
  <c r="X181" i="5"/>
  <c r="F110" i="5"/>
  <c r="D25" i="5"/>
  <c r="J14" i="14"/>
  <c r="L14" i="14" s="1"/>
  <c r="J14" i="15" s="1"/>
  <c r="L14" i="15" s="1"/>
  <c r="J14" i="16" s="1"/>
  <c r="L14" i="16" s="1"/>
  <c r="Z234" i="12"/>
  <c r="Z232" i="12" s="1"/>
  <c r="BF11" i="10"/>
  <c r="BF11" i="13" s="1"/>
  <c r="BF11" i="16" s="1"/>
  <c r="AM234" i="5"/>
  <c r="AM232" i="5" s="1"/>
  <c r="X236" i="5"/>
  <c r="V222" i="5"/>
  <c r="Y194" i="5"/>
  <c r="Y193" i="5" s="1"/>
  <c r="AD141" i="5"/>
  <c r="BP20" i="5" s="1"/>
  <c r="U149" i="9"/>
  <c r="U147" i="9" s="1"/>
  <c r="U44" i="9"/>
  <c r="AL194" i="11"/>
  <c r="AL193" i="11" s="1"/>
  <c r="D66" i="5"/>
  <c r="AC43" i="5"/>
  <c r="AC14" i="5" s="1"/>
  <c r="Z194" i="6"/>
  <c r="Z193" i="6" s="1"/>
  <c r="AC170" i="6"/>
  <c r="AM145" i="6"/>
  <c r="AL145" i="6"/>
  <c r="AF43" i="6"/>
  <c r="AF14" i="6"/>
  <c r="AC234" i="7"/>
  <c r="AC232" i="7" s="1"/>
  <c r="U235" i="7"/>
  <c r="U35" i="7"/>
  <c r="AL234" i="8"/>
  <c r="AL232" i="8" s="1"/>
  <c r="AL145" i="8"/>
  <c r="C66" i="10"/>
  <c r="C63" i="10"/>
  <c r="C60" i="10"/>
  <c r="C57" i="10"/>
  <c r="AF43" i="10"/>
  <c r="Z43" i="10"/>
  <c r="AC112" i="11"/>
  <c r="AC110" i="11" s="1"/>
  <c r="AF14" i="11"/>
  <c r="C75" i="12"/>
  <c r="C57" i="12"/>
  <c r="C54" i="12"/>
  <c r="Q28" i="12"/>
  <c r="Q21" i="12" s="1"/>
  <c r="Q19" i="12"/>
  <c r="Q17" i="12" s="1"/>
  <c r="AF43" i="15"/>
  <c r="C32" i="15"/>
  <c r="C45" i="16"/>
  <c r="AL43" i="16"/>
  <c r="AF170" i="6"/>
  <c r="BQ24" i="6" s="1"/>
  <c r="BQ22" i="6" s="1"/>
  <c r="C69" i="6"/>
  <c r="C66" i="6"/>
  <c r="C63" i="6"/>
  <c r="AL145" i="7"/>
  <c r="U58" i="7"/>
  <c r="U57" i="7"/>
  <c r="K10" i="7"/>
  <c r="BE7" i="7"/>
  <c r="AM112" i="8"/>
  <c r="AM110" i="8" s="1"/>
  <c r="AC220" i="9"/>
  <c r="C48" i="10"/>
  <c r="AC234" i="12"/>
  <c r="AC232" i="12" s="1"/>
  <c r="U105" i="12"/>
  <c r="U104" i="12" s="1"/>
  <c r="AM14" i="12"/>
  <c r="AM12" i="12" s="1"/>
  <c r="U227" i="13"/>
  <c r="AC112" i="13"/>
  <c r="AC110" i="13" s="1"/>
  <c r="P28" i="14"/>
  <c r="P21" i="14" s="1"/>
  <c r="P19" i="14" s="1"/>
  <c r="P17" i="14" s="1"/>
  <c r="P8" i="14" s="1"/>
  <c r="C51" i="15"/>
  <c r="AL43" i="15"/>
  <c r="AL14" i="15" s="1"/>
  <c r="X21" i="6"/>
  <c r="AI21" i="6" s="1"/>
  <c r="W68" i="7"/>
  <c r="X46" i="6"/>
  <c r="F24" i="20"/>
  <c r="AD70" i="6"/>
  <c r="L110" i="8"/>
  <c r="J110" i="9" s="1"/>
  <c r="L110" i="9" s="1"/>
  <c r="J110" i="10" s="1"/>
  <c r="L110" i="10" s="1"/>
  <c r="J110" i="11" s="1"/>
  <c r="L110" i="11" s="1"/>
  <c r="J110" i="12" s="1"/>
  <c r="L110" i="12" s="1"/>
  <c r="J110" i="13" s="1"/>
  <c r="L110" i="13" s="1"/>
  <c r="J110" i="14" s="1"/>
  <c r="L110" i="14" s="1"/>
  <c r="J110" i="15" s="1"/>
  <c r="L110" i="15" s="1"/>
  <c r="J110" i="16" s="1"/>
  <c r="L110" i="16" s="1"/>
  <c r="AH70" i="5"/>
  <c r="AI70" i="5"/>
  <c r="BQ28" i="13"/>
  <c r="L80" i="6"/>
  <c r="J80" i="7" s="1"/>
  <c r="AH32" i="5"/>
  <c r="M68" i="5"/>
  <c r="L118" i="6"/>
  <c r="AD52" i="6"/>
  <c r="AB52" i="7" s="1"/>
  <c r="AD52" i="7" s="1"/>
  <c r="AB52" i="8" s="1"/>
  <c r="AD52" i="8" s="1"/>
  <c r="AB52" i="9" s="1"/>
  <c r="AD52" i="9" s="1"/>
  <c r="AB49" i="6"/>
  <c r="AE94" i="7"/>
  <c r="AG94" i="7" s="1"/>
  <c r="AE94" i="8" s="1"/>
  <c r="AG94" i="8" s="1"/>
  <c r="AE94" i="9" s="1"/>
  <c r="L53" i="6"/>
  <c r="J53" i="7" s="1"/>
  <c r="L53" i="7" s="1"/>
  <c r="J53" i="8" s="1"/>
  <c r="L53" i="8" s="1"/>
  <c r="J53" i="9" s="1"/>
  <c r="L53" i="9" s="1"/>
  <c r="J53" i="10" s="1"/>
  <c r="L53" i="10" s="1"/>
  <c r="J53" i="11" s="1"/>
  <c r="L53" i="11" s="1"/>
  <c r="J53" i="12" s="1"/>
  <c r="L53" i="12" s="1"/>
  <c r="J53" i="13" s="1"/>
  <c r="L53" i="13" s="1"/>
  <c r="J53" i="14" s="1"/>
  <c r="L53" i="14" s="1"/>
  <c r="J53" i="15" s="1"/>
  <c r="L53" i="15" s="1"/>
  <c r="J53" i="16" s="1"/>
  <c r="L53" i="16" s="1"/>
  <c r="W164" i="9"/>
  <c r="W164" i="10" s="1"/>
  <c r="W164" i="11" s="1"/>
  <c r="W164" i="12" s="1"/>
  <c r="W164" i="13" s="1"/>
  <c r="W164" i="14" s="1"/>
  <c r="W164" i="15" s="1"/>
  <c r="W164" i="16" s="1"/>
  <c r="I51" i="20"/>
  <c r="X151" i="5"/>
  <c r="AJ151" i="5" s="1"/>
  <c r="X216" i="5"/>
  <c r="AI216" i="5" s="1"/>
  <c r="AD203" i="5"/>
  <c r="E69" i="5"/>
  <c r="AM110" i="13"/>
  <c r="E71" i="6"/>
  <c r="F71" i="6" s="1"/>
  <c r="AM43" i="5"/>
  <c r="AM14" i="5" s="1"/>
  <c r="AM194" i="6"/>
  <c r="AM193" i="6" s="1"/>
  <c r="Z43" i="6"/>
  <c r="Z14" i="6" s="1"/>
  <c r="BQ14" i="6"/>
  <c r="AC112" i="7"/>
  <c r="AC110" i="7" s="1"/>
  <c r="AF43" i="7"/>
  <c r="C10" i="7"/>
  <c r="U114" i="8"/>
  <c r="C99" i="8"/>
  <c r="U83" i="8"/>
  <c r="U49" i="8"/>
  <c r="U44" i="8"/>
  <c r="C45" i="8"/>
  <c r="U35" i="8"/>
  <c r="AM194" i="9"/>
  <c r="AM193" i="9"/>
  <c r="U187" i="9"/>
  <c r="U185" i="9"/>
  <c r="AF170" i="9"/>
  <c r="BQ24" i="9"/>
  <c r="J48" i="20" s="1"/>
  <c r="J46" i="20" s="1"/>
  <c r="AF90" i="9"/>
  <c r="AF63" i="9" s="1"/>
  <c r="C54" i="9"/>
  <c r="U185" i="10"/>
  <c r="AM170" i="10"/>
  <c r="U96" i="10"/>
  <c r="Z170" i="11"/>
  <c r="AF145" i="13"/>
  <c r="AM43" i="13"/>
  <c r="AM14" i="13" s="1"/>
  <c r="AF90" i="15"/>
  <c r="AF63" i="15" s="1"/>
  <c r="C54" i="16"/>
  <c r="Z43" i="16"/>
  <c r="Z14" i="16" s="1"/>
  <c r="AL145" i="5"/>
  <c r="AF43" i="9"/>
  <c r="C25" i="9"/>
  <c r="AL234" i="10"/>
  <c r="AL232" i="10"/>
  <c r="Z90" i="11"/>
  <c r="Z63" i="11"/>
  <c r="Z234" i="16"/>
  <c r="Z232" i="16"/>
  <c r="AD187" i="5"/>
  <c r="X197" i="5"/>
  <c r="X101" i="5"/>
  <c r="X135" i="5"/>
  <c r="W120" i="6"/>
  <c r="W120" i="7" s="1"/>
  <c r="AC63" i="7"/>
  <c r="X256" i="5"/>
  <c r="AH256" i="5" s="1"/>
  <c r="X212" i="5"/>
  <c r="AD204" i="6"/>
  <c r="AE194" i="5"/>
  <c r="AE193" i="5" s="1"/>
  <c r="W96" i="5"/>
  <c r="X88" i="5"/>
  <c r="AE86" i="6"/>
  <c r="AG86" i="6" s="1"/>
  <c r="L54" i="5"/>
  <c r="U114" i="6"/>
  <c r="AL43" i="11"/>
  <c r="AL14" i="11"/>
  <c r="AL12" i="11" s="1"/>
  <c r="U44" i="11"/>
  <c r="AC43" i="11"/>
  <c r="AC14" i="11" s="1"/>
  <c r="C35" i="11"/>
  <c r="P28" i="11"/>
  <c r="P21" i="11" s="1"/>
  <c r="P19" i="11"/>
  <c r="P17" i="11" s="1"/>
  <c r="AL90" i="12"/>
  <c r="AL112" i="13"/>
  <c r="K28" i="14"/>
  <c r="K21" i="14" s="1"/>
  <c r="K19" i="14"/>
  <c r="K17" i="14" s="1"/>
  <c r="K8" i="14" s="1"/>
  <c r="C66" i="15"/>
  <c r="C60" i="15"/>
  <c r="C117" i="16"/>
  <c r="AC14" i="6"/>
  <c r="X162" i="5"/>
  <c r="AJ162" i="5"/>
  <c r="AF193" i="8"/>
  <c r="AL194" i="5"/>
  <c r="AL193" i="5" s="1"/>
  <c r="AC145" i="12"/>
  <c r="U69" i="13"/>
  <c r="U65" i="13" s="1"/>
  <c r="AL90" i="14"/>
  <c r="AL63" i="14" s="1"/>
  <c r="Z90" i="15"/>
  <c r="Z63" i="15" s="1"/>
  <c r="U91" i="9"/>
  <c r="U176" i="10"/>
  <c r="U170" i="10" s="1"/>
  <c r="U35" i="10"/>
  <c r="H28" i="10"/>
  <c r="H21" i="10" s="1"/>
  <c r="H19" i="10" s="1"/>
  <c r="H17" i="10" s="1"/>
  <c r="AM90" i="12"/>
  <c r="AM63" i="12" s="1"/>
  <c r="AM112" i="14"/>
  <c r="AM110" i="14" s="1"/>
  <c r="C42" i="15"/>
  <c r="X173" i="5"/>
  <c r="W172" i="5"/>
  <c r="X126" i="5"/>
  <c r="X24" i="5"/>
  <c r="AJ24" i="5" s="1"/>
  <c r="U234" i="5"/>
  <c r="U232" i="5"/>
  <c r="V225" i="6"/>
  <c r="V222" i="6" s="1"/>
  <c r="X205" i="5"/>
  <c r="AM194" i="5"/>
  <c r="AM193" i="5" s="1"/>
  <c r="F119" i="5"/>
  <c r="N119" i="5" s="1"/>
  <c r="Y90" i="5"/>
  <c r="Y63" i="5"/>
  <c r="D90" i="6"/>
  <c r="X76" i="5"/>
  <c r="AA58" i="5"/>
  <c r="AA57" i="5"/>
  <c r="AM234" i="7"/>
  <c r="AM232" i="7"/>
  <c r="AM220" i="7"/>
  <c r="AF43" i="8"/>
  <c r="AF14" i="8" s="1"/>
  <c r="AL234" i="9"/>
  <c r="AL232" i="9" s="1"/>
  <c r="AM43" i="9"/>
  <c r="AM14" i="9" s="1"/>
  <c r="AM12" i="9" s="1"/>
  <c r="AM14" i="11"/>
  <c r="D60" i="5"/>
  <c r="AF194" i="6"/>
  <c r="BQ28" i="6" s="1"/>
  <c r="AM145" i="7"/>
  <c r="AM220" i="9"/>
  <c r="Z112" i="12"/>
  <c r="Z14" i="12"/>
  <c r="Z12" i="12" s="1"/>
  <c r="U114" i="13"/>
  <c r="AL145" i="14"/>
  <c r="AL110" i="14"/>
  <c r="AM234" i="15"/>
  <c r="AM232" i="15"/>
  <c r="U114" i="16"/>
  <c r="F44" i="20"/>
  <c r="R44" i="20" s="1"/>
  <c r="AC63" i="11"/>
  <c r="X166" i="5"/>
  <c r="AI166" i="5"/>
  <c r="AC194" i="5"/>
  <c r="AC193" i="5" s="1"/>
  <c r="F116" i="5"/>
  <c r="F94" i="5"/>
  <c r="M94" i="5" s="1"/>
  <c r="L78" i="5"/>
  <c r="AF43" i="5"/>
  <c r="X23" i="5"/>
  <c r="AJ23" i="5"/>
  <c r="U44" i="6"/>
  <c r="C22" i="6"/>
  <c r="AL234" i="7"/>
  <c r="AL232" i="7" s="1"/>
  <c r="U96" i="12"/>
  <c r="U90" i="12" s="1"/>
  <c r="U69" i="12"/>
  <c r="U65" i="12" s="1"/>
  <c r="AL145" i="13"/>
  <c r="C93" i="13"/>
  <c r="C85" i="13" s="1"/>
  <c r="C75" i="13"/>
  <c r="U49" i="13"/>
  <c r="C45" i="13"/>
  <c r="C10" i="13"/>
  <c r="AF234" i="15"/>
  <c r="AF232" i="15" s="1"/>
  <c r="BQ29" i="15" s="1"/>
  <c r="AM90" i="15"/>
  <c r="AM63" i="15"/>
  <c r="P28" i="16"/>
  <c r="P21" i="16"/>
  <c r="P19" i="16" s="1"/>
  <c r="P17" i="16" s="1"/>
  <c r="P8" i="16" s="1"/>
  <c r="Z170" i="14"/>
  <c r="AC170" i="14"/>
  <c r="AC145" i="14"/>
  <c r="AF90" i="14"/>
  <c r="Z43" i="14"/>
  <c r="Z14" i="14" s="1"/>
  <c r="V214" i="10"/>
  <c r="V214" i="11" s="1"/>
  <c r="V214" i="12" s="1"/>
  <c r="V214" i="13" s="1"/>
  <c r="AB59" i="7"/>
  <c r="AD59" i="7" s="1"/>
  <c r="V205" i="10"/>
  <c r="V205" i="11" s="1"/>
  <c r="V205" i="12" s="1"/>
  <c r="V205" i="13" s="1"/>
  <c r="V205" i="14" s="1"/>
  <c r="X74" i="6"/>
  <c r="AA116" i="7"/>
  <c r="U123" i="12"/>
  <c r="U114" i="12"/>
  <c r="K108" i="13"/>
  <c r="BE21" i="13"/>
  <c r="N24" i="20" s="1"/>
  <c r="C108" i="13"/>
  <c r="G80" i="16"/>
  <c r="I80" i="16" s="1"/>
  <c r="W30" i="7"/>
  <c r="W30" i="8" s="1"/>
  <c r="W30" i="9" s="1"/>
  <c r="W30" i="10" s="1"/>
  <c r="W30" i="11" s="1"/>
  <c r="W30" i="12" s="1"/>
  <c r="W30" i="13" s="1"/>
  <c r="W30" i="14" s="1"/>
  <c r="W30" i="15" s="1"/>
  <c r="W30" i="16" s="1"/>
  <c r="AJ156" i="5"/>
  <c r="AI156" i="5"/>
  <c r="O22" i="20"/>
  <c r="H10" i="18"/>
  <c r="L30" i="6"/>
  <c r="AB200" i="6"/>
  <c r="AD195" i="5"/>
  <c r="W182" i="6"/>
  <c r="X182" i="5"/>
  <c r="W180" i="6"/>
  <c r="X180" i="5"/>
  <c r="Y179" i="6"/>
  <c r="AA179" i="6" s="1"/>
  <c r="AA176" i="5"/>
  <c r="Y162" i="6"/>
  <c r="AE160" i="6"/>
  <c r="AG160" i="6" s="1"/>
  <c r="AG157" i="5"/>
  <c r="AG155" i="5"/>
  <c r="V160" i="6"/>
  <c r="X160" i="5"/>
  <c r="X159" i="5"/>
  <c r="W159" i="6"/>
  <c r="AB158" i="6"/>
  <c r="AD158" i="6" s="1"/>
  <c r="AD157" i="5"/>
  <c r="AD155" i="5" s="1"/>
  <c r="Y151" i="6"/>
  <c r="AA149" i="5"/>
  <c r="AA147" i="5" s="1"/>
  <c r="AD149" i="5"/>
  <c r="AB150" i="6"/>
  <c r="AD84" i="7"/>
  <c r="AB84" i="8" s="1"/>
  <c r="F83" i="5"/>
  <c r="M83" i="5" s="1"/>
  <c r="D83" i="6"/>
  <c r="W78" i="6"/>
  <c r="X78" i="6" s="1"/>
  <c r="X78" i="5"/>
  <c r="W69" i="5"/>
  <c r="BQ28" i="11"/>
  <c r="AF193" i="11"/>
  <c r="AB102" i="6"/>
  <c r="AD102" i="6" s="1"/>
  <c r="AB102" i="7" s="1"/>
  <c r="AD102" i="7" s="1"/>
  <c r="X81" i="5"/>
  <c r="W81" i="6"/>
  <c r="C81" i="6"/>
  <c r="C81" i="9"/>
  <c r="C81" i="13"/>
  <c r="C81" i="7"/>
  <c r="W256" i="7"/>
  <c r="W256" i="8" s="1"/>
  <c r="W256" i="9" s="1"/>
  <c r="W256" i="10" s="1"/>
  <c r="W256" i="11" s="1"/>
  <c r="W256" i="12" s="1"/>
  <c r="W256" i="13" s="1"/>
  <c r="W256" i="14" s="1"/>
  <c r="W256" i="15" s="1"/>
  <c r="W256" i="16" s="1"/>
  <c r="W29" i="7"/>
  <c r="W29" i="8" s="1"/>
  <c r="W29" i="9" s="1"/>
  <c r="W29" i="10" s="1"/>
  <c r="W29" i="11" s="1"/>
  <c r="W29" i="12" s="1"/>
  <c r="W29" i="13" s="1"/>
  <c r="W29" i="14" s="1"/>
  <c r="W29" i="15" s="1"/>
  <c r="W29" i="16" s="1"/>
  <c r="AH28" i="5"/>
  <c r="AJ28" i="5"/>
  <c r="Q38" i="20"/>
  <c r="BK9" i="16"/>
  <c r="N51" i="20"/>
  <c r="Y244" i="6"/>
  <c r="AI236" i="5"/>
  <c r="AL234" i="5"/>
  <c r="AL232" i="5" s="1"/>
  <c r="X150" i="5"/>
  <c r="V150" i="6"/>
  <c r="V149" i="6"/>
  <c r="V149" i="5"/>
  <c r="V147" i="5"/>
  <c r="AE139" i="6"/>
  <c r="AG139" i="6"/>
  <c r="AE139" i="7" s="1"/>
  <c r="AG139" i="7" s="1"/>
  <c r="AE139" i="8" s="1"/>
  <c r="AG139" i="8" s="1"/>
  <c r="AE139" i="9" s="1"/>
  <c r="AG139" i="9" s="1"/>
  <c r="AE139" i="10" s="1"/>
  <c r="AG139" i="10" s="1"/>
  <c r="AE139" i="11" s="1"/>
  <c r="AG139" i="11" s="1"/>
  <c r="AE139" i="12" s="1"/>
  <c r="AG139" i="12" s="1"/>
  <c r="AE139" i="13" s="1"/>
  <c r="AG139" i="13" s="1"/>
  <c r="AE139" i="14" s="1"/>
  <c r="AG139" i="14" s="1"/>
  <c r="AE139" i="15" s="1"/>
  <c r="AG139" i="15" s="1"/>
  <c r="AE139" i="16" s="1"/>
  <c r="AG139" i="16" s="1"/>
  <c r="AG123" i="5"/>
  <c r="W139" i="6"/>
  <c r="X139" i="5"/>
  <c r="AJ139" i="5" s="1"/>
  <c r="F82" i="5"/>
  <c r="E82" i="6"/>
  <c r="AE72" i="6"/>
  <c r="AB68" i="6"/>
  <c r="G47" i="6"/>
  <c r="I45" i="5"/>
  <c r="V45" i="6"/>
  <c r="X45" i="5"/>
  <c r="D44" i="6"/>
  <c r="F44" i="6" s="1"/>
  <c r="N44" i="6" s="1"/>
  <c r="F44" i="5"/>
  <c r="AD35" i="5"/>
  <c r="AB41" i="6"/>
  <c r="AD41" i="6" s="1"/>
  <c r="AB41" i="7" s="1"/>
  <c r="AD41" i="7" s="1"/>
  <c r="V41" i="6"/>
  <c r="V41" i="7" s="1"/>
  <c r="X41" i="5"/>
  <c r="Y39" i="6"/>
  <c r="Y35" i="6" s="1"/>
  <c r="AA35" i="5"/>
  <c r="U227" i="6"/>
  <c r="K28" i="7"/>
  <c r="K21" i="7" s="1"/>
  <c r="H16" i="20"/>
  <c r="BF16" i="7"/>
  <c r="U243" i="8"/>
  <c r="BQ16" i="8"/>
  <c r="AF112" i="8"/>
  <c r="U69" i="8"/>
  <c r="U65" i="8" s="1"/>
  <c r="AC14" i="8"/>
  <c r="Z194" i="9"/>
  <c r="Z193" i="9" s="1"/>
  <c r="U176" i="9"/>
  <c r="U157" i="9"/>
  <c r="U155" i="9" s="1"/>
  <c r="U157" i="10"/>
  <c r="U155" i="10" s="1"/>
  <c r="BQ14" i="10"/>
  <c r="K12" i="20"/>
  <c r="BE10" i="10"/>
  <c r="BE9" i="10" s="1"/>
  <c r="AW19" i="10"/>
  <c r="AJ3" i="10"/>
  <c r="BH5" i="10"/>
  <c r="BE3" i="10"/>
  <c r="BK3" i="10" s="1"/>
  <c r="BQ3" i="10" s="1"/>
  <c r="BN5" i="10"/>
  <c r="BC5" i="10"/>
  <c r="BQ16" i="11"/>
  <c r="L40" i="20" s="1"/>
  <c r="U123" i="11"/>
  <c r="U112" i="11" s="1"/>
  <c r="F68" i="6"/>
  <c r="M68" i="6" s="1"/>
  <c r="AI21" i="5"/>
  <c r="D77" i="7"/>
  <c r="D77" i="8" s="1"/>
  <c r="D77" i="9" s="1"/>
  <c r="X246" i="6"/>
  <c r="AE239" i="6"/>
  <c r="AG239" i="6" s="1"/>
  <c r="W100" i="7"/>
  <c r="X252" i="5"/>
  <c r="W83" i="5"/>
  <c r="W85" i="6"/>
  <c r="X79" i="5"/>
  <c r="V79" i="6"/>
  <c r="L29" i="5"/>
  <c r="J31" i="6"/>
  <c r="AX9" i="5"/>
  <c r="V30" i="6"/>
  <c r="X30" i="6" s="1"/>
  <c r="X30" i="5"/>
  <c r="AD104" i="5"/>
  <c r="L65" i="6"/>
  <c r="J65" i="7" s="1"/>
  <c r="L65" i="7" s="1"/>
  <c r="Y224" i="6"/>
  <c r="AA224" i="6" s="1"/>
  <c r="Y224" i="7" s="1"/>
  <c r="AA224" i="7" s="1"/>
  <c r="AA222" i="5"/>
  <c r="AA213" i="6"/>
  <c r="Y213" i="7" s="1"/>
  <c r="AA213" i="7" s="1"/>
  <c r="Y213" i="8" s="1"/>
  <c r="AA213" i="8" s="1"/>
  <c r="Y213" i="9" s="1"/>
  <c r="AB156" i="6"/>
  <c r="AD156" i="6" s="1"/>
  <c r="D106" i="6"/>
  <c r="F106" i="5"/>
  <c r="D105" i="6"/>
  <c r="D105" i="7" s="1"/>
  <c r="F105" i="5"/>
  <c r="F104" i="5"/>
  <c r="D99" i="5"/>
  <c r="AF193" i="15"/>
  <c r="BQ28" i="15"/>
  <c r="H21" i="8"/>
  <c r="H19" i="8" s="1"/>
  <c r="H17" i="8" s="1"/>
  <c r="Q21" i="8"/>
  <c r="Q19" i="8" s="1"/>
  <c r="Q17" i="8" s="1"/>
  <c r="Q8" i="8" s="1"/>
  <c r="AI126" i="5"/>
  <c r="G113" i="6"/>
  <c r="I113" i="6" s="1"/>
  <c r="G113" i="7" s="1"/>
  <c r="V84" i="6"/>
  <c r="X84" i="5"/>
  <c r="AJ84" i="5"/>
  <c r="E81" i="5"/>
  <c r="E83" i="6"/>
  <c r="E83" i="7" s="1"/>
  <c r="E83" i="8" s="1"/>
  <c r="E83" i="9" s="1"/>
  <c r="E83" i="10" s="1"/>
  <c r="E83" i="11" s="1"/>
  <c r="E83" i="12" s="1"/>
  <c r="X77" i="5"/>
  <c r="V67" i="7"/>
  <c r="Y61" i="6"/>
  <c r="AA61" i="6" s="1"/>
  <c r="Y61" i="7" s="1"/>
  <c r="U243" i="7"/>
  <c r="U234" i="7"/>
  <c r="U232" i="7" s="1"/>
  <c r="AC220" i="7"/>
  <c r="U211" i="7"/>
  <c r="U210" i="7" s="1"/>
  <c r="U209" i="7" s="1"/>
  <c r="U207" i="7" s="1"/>
  <c r="AL220" i="9"/>
  <c r="AF207" i="9"/>
  <c r="BQ27" i="9"/>
  <c r="AL145" i="9"/>
  <c r="U69" i="9"/>
  <c r="U65" i="9" s="1"/>
  <c r="U49" i="9"/>
  <c r="U43" i="9" s="1"/>
  <c r="U35" i="9"/>
  <c r="K28" i="9"/>
  <c r="K21" i="9" s="1"/>
  <c r="K19" i="9" s="1"/>
  <c r="K17" i="9" s="1"/>
  <c r="AW19" i="9"/>
  <c r="AJ3" i="9"/>
  <c r="BH5" i="9"/>
  <c r="BE3" i="9"/>
  <c r="BK3" i="9" s="1"/>
  <c r="BQ3" i="9" s="1"/>
  <c r="BN5" i="9" s="1"/>
  <c r="C99" i="11"/>
  <c r="U49" i="11"/>
  <c r="U16" i="11"/>
  <c r="BQ27" i="12"/>
  <c r="AF207" i="12"/>
  <c r="C99" i="13"/>
  <c r="U83" i="13"/>
  <c r="N12" i="20"/>
  <c r="BE10" i="13"/>
  <c r="Z14" i="8"/>
  <c r="AI202" i="5"/>
  <c r="AC14" i="9"/>
  <c r="W187" i="5"/>
  <c r="W185" i="5" s="1"/>
  <c r="F118" i="5"/>
  <c r="E118" i="6"/>
  <c r="AX13" i="5"/>
  <c r="AS13" i="5"/>
  <c r="G64" i="6"/>
  <c r="F49" i="5"/>
  <c r="D49" i="6"/>
  <c r="E47" i="6"/>
  <c r="E45" i="5"/>
  <c r="D42" i="5"/>
  <c r="U69" i="6"/>
  <c r="U65" i="6" s="1"/>
  <c r="U63" i="6" s="1"/>
  <c r="C48" i="6"/>
  <c r="H21" i="13"/>
  <c r="H19" i="13" s="1"/>
  <c r="H17" i="13" s="1"/>
  <c r="U194" i="11"/>
  <c r="U193" i="11" s="1"/>
  <c r="AF110" i="15"/>
  <c r="X225" i="5"/>
  <c r="W225" i="6"/>
  <c r="X225" i="6" s="1"/>
  <c r="AB101" i="6"/>
  <c r="AD101" i="6"/>
  <c r="AB101" i="7" s="1"/>
  <c r="AD101" i="7" s="1"/>
  <c r="AB101" i="8" s="1"/>
  <c r="F101" i="5"/>
  <c r="D101" i="6"/>
  <c r="D50" i="6"/>
  <c r="F50" i="6"/>
  <c r="F50" i="5"/>
  <c r="E30" i="6"/>
  <c r="E29" i="5"/>
  <c r="AB18" i="6"/>
  <c r="AD18" i="6" s="1"/>
  <c r="BP11" i="5"/>
  <c r="X18" i="5"/>
  <c r="Y17" i="6"/>
  <c r="BO10" i="5"/>
  <c r="L13" i="5"/>
  <c r="J13" i="6"/>
  <c r="K10" i="5"/>
  <c r="U194" i="13"/>
  <c r="U193" i="13" s="1"/>
  <c r="W205" i="6"/>
  <c r="AB143" i="6"/>
  <c r="G88" i="6"/>
  <c r="I88" i="6" s="1"/>
  <c r="AW11" i="5"/>
  <c r="E87" i="6"/>
  <c r="E87" i="7" s="1"/>
  <c r="F87" i="5"/>
  <c r="F12" i="5"/>
  <c r="BE10" i="5"/>
  <c r="V3" i="5"/>
  <c r="D3" i="5"/>
  <c r="K108" i="6"/>
  <c r="C85" i="8"/>
  <c r="Q21" i="13"/>
  <c r="Q19" i="13" s="1"/>
  <c r="Q17" i="13" s="1"/>
  <c r="Q8" i="13" s="1"/>
  <c r="AI181" i="5"/>
  <c r="X174" i="5"/>
  <c r="V158" i="6"/>
  <c r="V158" i="7" s="1"/>
  <c r="X143" i="5"/>
  <c r="V143" i="6"/>
  <c r="V143" i="7" s="1"/>
  <c r="V143" i="8" s="1"/>
  <c r="V143" i="9" s="1"/>
  <c r="V143" i="10" s="1"/>
  <c r="Y142" i="6"/>
  <c r="AA141" i="5"/>
  <c r="BO20" i="5" s="1"/>
  <c r="AI125" i="5"/>
  <c r="G67" i="6"/>
  <c r="I67" i="6"/>
  <c r="G67" i="7" s="1"/>
  <c r="I66" i="5"/>
  <c r="AD49" i="5"/>
  <c r="X52" i="5"/>
  <c r="AJ52" i="5" s="1"/>
  <c r="V39" i="6"/>
  <c r="X39" i="5"/>
  <c r="J34" i="6"/>
  <c r="L34" i="6" s="1"/>
  <c r="J34" i="7" s="1"/>
  <c r="L34" i="7" s="1"/>
  <c r="J34" i="8" s="1"/>
  <c r="L34" i="8"/>
  <c r="J34" i="9" s="1"/>
  <c r="L34" i="9" s="1"/>
  <c r="J34" i="10" s="1"/>
  <c r="L34" i="10" s="1"/>
  <c r="J34" i="11" s="1"/>
  <c r="L34" i="11" s="1"/>
  <c r="J34" i="12" s="1"/>
  <c r="L34" i="12" s="1"/>
  <c r="J34" i="13" s="1"/>
  <c r="L34" i="13" s="1"/>
  <c r="J34" i="14" s="1"/>
  <c r="L34" i="14" s="1"/>
  <c r="J34" i="15" s="1"/>
  <c r="L34" i="15" s="1"/>
  <c r="J34" i="16" s="1"/>
  <c r="L34" i="16" s="1"/>
  <c r="L32" i="5"/>
  <c r="X248" i="5"/>
  <c r="AB220" i="5"/>
  <c r="AB170" i="5"/>
  <c r="AE170" i="5"/>
  <c r="Y170" i="5"/>
  <c r="BP19" i="5"/>
  <c r="AC112" i="5"/>
  <c r="U112" i="5"/>
  <c r="F47" i="5"/>
  <c r="AC90" i="6"/>
  <c r="AC63" i="6" s="1"/>
  <c r="AF220" i="5"/>
  <c r="BQ30" i="5" s="1"/>
  <c r="X224" i="5"/>
  <c r="AC220" i="5"/>
  <c r="X164" i="5"/>
  <c r="AB43" i="5"/>
  <c r="C28" i="5"/>
  <c r="C21" i="5" s="1"/>
  <c r="C19" i="5" s="1"/>
  <c r="C17" i="5" s="1"/>
  <c r="E25" i="5"/>
  <c r="AC234" i="6"/>
  <c r="AC232" i="6" s="1"/>
  <c r="AM90" i="6"/>
  <c r="AM63" i="6" s="1"/>
  <c r="AC220" i="6"/>
  <c r="AC194" i="6"/>
  <c r="AC193" i="6"/>
  <c r="AF90" i="6"/>
  <c r="Z90" i="6"/>
  <c r="Z63" i="6" s="1"/>
  <c r="AC194" i="11"/>
  <c r="AC193" i="11" s="1"/>
  <c r="X99" i="5"/>
  <c r="X92" i="5"/>
  <c r="F46" i="5"/>
  <c r="Y43" i="5"/>
  <c r="K28" i="5"/>
  <c r="K21" i="5" s="1"/>
  <c r="F33" i="5"/>
  <c r="Q28" i="5"/>
  <c r="BF14" i="7"/>
  <c r="BF14" i="10" s="1"/>
  <c r="BF14" i="13" s="1"/>
  <c r="BF14" i="16" s="1"/>
  <c r="AL90" i="6"/>
  <c r="AL63" i="6" s="1"/>
  <c r="AL43" i="7"/>
  <c r="AL14" i="7" s="1"/>
  <c r="AL12" i="7" s="1"/>
  <c r="AM145" i="11"/>
  <c r="AC194" i="7"/>
  <c r="AC193" i="7"/>
  <c r="AL170" i="7"/>
  <c r="AF170" i="7"/>
  <c r="BQ24" i="7" s="1"/>
  <c r="AL43" i="8"/>
  <c r="AL14" i="8" s="1"/>
  <c r="AC90" i="9"/>
  <c r="AC43" i="13"/>
  <c r="AC14" i="13" s="1"/>
  <c r="C72" i="6"/>
  <c r="P28" i="6"/>
  <c r="Z194" i="7"/>
  <c r="Z193" i="7" s="1"/>
  <c r="C75" i="7"/>
  <c r="AM43" i="7"/>
  <c r="AM14" i="7" s="1"/>
  <c r="Z43" i="7"/>
  <c r="Z14" i="7" s="1"/>
  <c r="Z12" i="7" s="1"/>
  <c r="AM170" i="11"/>
  <c r="Z145" i="11"/>
  <c r="Z110" i="11" s="1"/>
  <c r="U58" i="11"/>
  <c r="U57" i="11" s="1"/>
  <c r="AL220" i="13"/>
  <c r="C63" i="15"/>
  <c r="AL194" i="8"/>
  <c r="AL193" i="8"/>
  <c r="C60" i="8"/>
  <c r="AM90" i="9"/>
  <c r="AM63" i="9" s="1"/>
  <c r="Z90" i="9"/>
  <c r="AM112" i="11"/>
  <c r="AF90" i="11"/>
  <c r="AF63" i="11" s="1"/>
  <c r="AF12" i="11"/>
  <c r="K28" i="11"/>
  <c r="K21" i="11"/>
  <c r="K19" i="11" s="1"/>
  <c r="K17" i="11" s="1"/>
  <c r="AL170" i="13"/>
  <c r="Z43" i="13"/>
  <c r="Z14" i="13" s="1"/>
  <c r="K28" i="15"/>
  <c r="K21" i="15" s="1"/>
  <c r="K19" i="15" s="1"/>
  <c r="K17" i="15" s="1"/>
  <c r="AL170" i="16"/>
  <c r="AC170" i="16"/>
  <c r="C10" i="16"/>
  <c r="C117" i="12"/>
  <c r="C108" i="12" s="1"/>
  <c r="AF112" i="12"/>
  <c r="U187" i="14"/>
  <c r="U185" i="14" s="1"/>
  <c r="AF170" i="15"/>
  <c r="BQ24" i="15" s="1"/>
  <c r="P48" i="20" s="1"/>
  <c r="P46" i="20" s="1"/>
  <c r="U44" i="15"/>
  <c r="H28" i="15"/>
  <c r="C25" i="15"/>
  <c r="U141" i="16"/>
  <c r="AL90" i="16"/>
  <c r="AL63" i="16"/>
  <c r="AL112" i="8"/>
  <c r="AL110" i="8"/>
  <c r="AM43" i="8"/>
  <c r="AM14" i="8"/>
  <c r="AL43" i="9"/>
  <c r="AM112" i="10"/>
  <c r="AM110" i="10" s="1"/>
  <c r="Z112" i="10"/>
  <c r="Z110" i="10" s="1"/>
  <c r="AF234" i="11"/>
  <c r="AF232" i="11" s="1"/>
  <c r="BQ29" i="11" s="1"/>
  <c r="BK13" i="11" s="1"/>
  <c r="AL112" i="11"/>
  <c r="AL110" i="11" s="1"/>
  <c r="AC112" i="12"/>
  <c r="AC110" i="12" s="1"/>
  <c r="AL234" i="13"/>
  <c r="AL232" i="13" s="1"/>
  <c r="AM43" i="15"/>
  <c r="AM14" i="15" s="1"/>
  <c r="AM234" i="16"/>
  <c r="AM232" i="16" s="1"/>
  <c r="Z43" i="11"/>
  <c r="Z14" i="11" s="1"/>
  <c r="BR11" i="16"/>
  <c r="AM170" i="12"/>
  <c r="AL112" i="12"/>
  <c r="AL110" i="12" s="1"/>
  <c r="Z170" i="13"/>
  <c r="U222" i="14"/>
  <c r="U220" i="14" s="1"/>
  <c r="C117" i="14"/>
  <c r="C108" i="14" s="1"/>
  <c r="C60" i="14"/>
  <c r="C57" i="14"/>
  <c r="AF43" i="14"/>
  <c r="AL145" i="15"/>
  <c r="C117" i="15"/>
  <c r="C108" i="15" s="1"/>
  <c r="AF90" i="16"/>
  <c r="AC43" i="16"/>
  <c r="AF90" i="13"/>
  <c r="BQ16" i="12"/>
  <c r="BQ12" i="11"/>
  <c r="L36" i="20" s="1"/>
  <c r="L35" i="20"/>
  <c r="AG182" i="8"/>
  <c r="AE182" i="9" s="1"/>
  <c r="AG182" i="9" s="1"/>
  <c r="AE182" i="10" s="1"/>
  <c r="AG182" i="10" s="1"/>
  <c r="AE182" i="11" s="1"/>
  <c r="AG182" i="11" s="1"/>
  <c r="AE182" i="12" s="1"/>
  <c r="AG182" i="12" s="1"/>
  <c r="AE182" i="13" s="1"/>
  <c r="AG182" i="13" s="1"/>
  <c r="AE182" i="14" s="1"/>
  <c r="AG182" i="14" s="1"/>
  <c r="AE182" i="15" s="1"/>
  <c r="AG182" i="15" s="1"/>
  <c r="AE182" i="16" s="1"/>
  <c r="AG182" i="16" s="1"/>
  <c r="AA228" i="6"/>
  <c r="AE30" i="6"/>
  <c r="AG30" i="6" s="1"/>
  <c r="AE30" i="7" s="1"/>
  <c r="AG30" i="7" s="1"/>
  <c r="AE30" i="8" s="1"/>
  <c r="AG30" i="8" s="1"/>
  <c r="AE30" i="9" s="1"/>
  <c r="AG30" i="9" s="1"/>
  <c r="AE30" i="10" s="1"/>
  <c r="AG30" i="10" s="1"/>
  <c r="AE30" i="11" s="1"/>
  <c r="AG30" i="11" s="1"/>
  <c r="AE30" i="12" s="1"/>
  <c r="AG30" i="12" s="1"/>
  <c r="AE30" i="13" s="1"/>
  <c r="AG30" i="13" s="1"/>
  <c r="AE30" i="14" s="1"/>
  <c r="AG30" i="14" s="1"/>
  <c r="AE30" i="15" s="1"/>
  <c r="AG30" i="15" s="1"/>
  <c r="AE30" i="16" s="1"/>
  <c r="AG30" i="16" s="1"/>
  <c r="AG20" i="5"/>
  <c r="AG16" i="5" s="1"/>
  <c r="AJ30" i="5"/>
  <c r="V27" i="6"/>
  <c r="V27" i="7" s="1"/>
  <c r="X27" i="5"/>
  <c r="AB201" i="7"/>
  <c r="V223" i="8"/>
  <c r="V61" i="8"/>
  <c r="V61" i="9" s="1"/>
  <c r="U20" i="6"/>
  <c r="U16" i="6" s="1"/>
  <c r="X26" i="6"/>
  <c r="BE7" i="9"/>
  <c r="P42" i="20"/>
  <c r="BR18" i="16"/>
  <c r="P34" i="20"/>
  <c r="BQ12" i="15"/>
  <c r="BQ9" i="15" s="1"/>
  <c r="BH5" i="15"/>
  <c r="AJ3" i="15"/>
  <c r="BE3" i="15"/>
  <c r="BK3" i="15" s="1"/>
  <c r="BQ3" i="15" s="1"/>
  <c r="BN5" i="15" s="1"/>
  <c r="BQ16" i="16"/>
  <c r="Q47" i="20"/>
  <c r="Q16" i="20"/>
  <c r="Q10" i="20" s="1"/>
  <c r="Q9" i="20" s="1"/>
  <c r="BE10" i="16"/>
  <c r="BE9" i="16"/>
  <c r="BE8" i="16" s="1"/>
  <c r="U176" i="7"/>
  <c r="C22" i="15"/>
  <c r="H21" i="16"/>
  <c r="H19" i="16" s="1"/>
  <c r="H17" i="16"/>
  <c r="H8" i="16" s="1"/>
  <c r="R20" i="20"/>
  <c r="R18" i="20"/>
  <c r="AH153" i="5"/>
  <c r="J103" i="7"/>
  <c r="L103" i="7" s="1"/>
  <c r="J103" i="8" s="1"/>
  <c r="L103" i="8" s="1"/>
  <c r="BK9" i="14"/>
  <c r="O38" i="20"/>
  <c r="AB256" i="6"/>
  <c r="AD256" i="6"/>
  <c r="AB256" i="7" s="1"/>
  <c r="AD256" i="7" s="1"/>
  <c r="AB256" i="8" s="1"/>
  <c r="AD256" i="8" s="1"/>
  <c r="AB256" i="9" s="1"/>
  <c r="AD256" i="9" s="1"/>
  <c r="AB256" i="10" s="1"/>
  <c r="AD256" i="10" s="1"/>
  <c r="AB256" i="11" s="1"/>
  <c r="AD256" i="11" s="1"/>
  <c r="AB256" i="12" s="1"/>
  <c r="AD256" i="12" s="1"/>
  <c r="AB256" i="13" s="1"/>
  <c r="AD256" i="13" s="1"/>
  <c r="AB256" i="14" s="1"/>
  <c r="AD256" i="14" s="1"/>
  <c r="AB256" i="15" s="1"/>
  <c r="AD256" i="15" s="1"/>
  <c r="AB256" i="16" s="1"/>
  <c r="AD256" i="16" s="1"/>
  <c r="AE252" i="6"/>
  <c r="AG252" i="6" s="1"/>
  <c r="AE252" i="7" s="1"/>
  <c r="AG252" i="7" s="1"/>
  <c r="AE252" i="8" s="1"/>
  <c r="AG252" i="8" s="1"/>
  <c r="AE252" i="9" s="1"/>
  <c r="AG252" i="9" s="1"/>
  <c r="AE252" i="10" s="1"/>
  <c r="AJ252" i="5"/>
  <c r="W250" i="6"/>
  <c r="I116" i="8"/>
  <c r="G116" i="9" s="1"/>
  <c r="I116" i="9" s="1"/>
  <c r="G116" i="10" s="1"/>
  <c r="I116" i="10" s="1"/>
  <c r="G116" i="11" s="1"/>
  <c r="I116" i="11" s="1"/>
  <c r="G116" i="12" s="1"/>
  <c r="I116" i="12"/>
  <c r="G116" i="13" s="1"/>
  <c r="I116" i="13" s="1"/>
  <c r="G116" i="14" s="1"/>
  <c r="I116" i="14" s="1"/>
  <c r="G116" i="15" s="1"/>
  <c r="I116" i="15" s="1"/>
  <c r="G116" i="16" s="1"/>
  <c r="I116" i="16" s="1"/>
  <c r="Y251" i="11"/>
  <c r="AA251" i="11" s="1"/>
  <c r="Y251" i="12" s="1"/>
  <c r="AA251" i="12" s="1"/>
  <c r="Y251" i="13" s="1"/>
  <c r="AA251" i="13" s="1"/>
  <c r="Y251" i="14" s="1"/>
  <c r="AA251" i="14" s="1"/>
  <c r="Y251" i="15" s="1"/>
  <c r="AA251" i="15" s="1"/>
  <c r="Y251" i="16" s="1"/>
  <c r="AA251" i="16" s="1"/>
  <c r="BQ22" i="13"/>
  <c r="BK11" i="13" s="1"/>
  <c r="N48" i="20"/>
  <c r="N46" i="20" s="1"/>
  <c r="Y153" i="6"/>
  <c r="AA153" i="6" s="1"/>
  <c r="Y125" i="6"/>
  <c r="AD120" i="6"/>
  <c r="AB120" i="7" s="1"/>
  <c r="AD120" i="7" s="1"/>
  <c r="AB120" i="8" s="1"/>
  <c r="AD120" i="8" s="1"/>
  <c r="AB120" i="9" s="1"/>
  <c r="AD120" i="9" s="1"/>
  <c r="AB120" i="10" s="1"/>
  <c r="AD120" i="10" s="1"/>
  <c r="AB120" i="11" s="1"/>
  <c r="AD120" i="11" s="1"/>
  <c r="W106" i="6"/>
  <c r="X106" i="5"/>
  <c r="W105" i="5"/>
  <c r="W104" i="5" s="1"/>
  <c r="J105" i="7"/>
  <c r="L105" i="7" s="1"/>
  <c r="Y28" i="7"/>
  <c r="AA28" i="7"/>
  <c r="Y28" i="8" s="1"/>
  <c r="AA28" i="8" s="1"/>
  <c r="Y28" i="9" s="1"/>
  <c r="AA28" i="9" s="1"/>
  <c r="Y28" i="10" s="1"/>
  <c r="AA28" i="10" s="1"/>
  <c r="Y28" i="11" s="1"/>
  <c r="AA28" i="11" s="1"/>
  <c r="Y28" i="12" s="1"/>
  <c r="AA28" i="12" s="1"/>
  <c r="Y28" i="13" s="1"/>
  <c r="AA28" i="13" s="1"/>
  <c r="Y28" i="14" s="1"/>
  <c r="AA28" i="14" s="1"/>
  <c r="Y28" i="15" s="1"/>
  <c r="AA28" i="15" s="1"/>
  <c r="Y28" i="16" s="1"/>
  <c r="AA28" i="16" s="1"/>
  <c r="AI68" i="5"/>
  <c r="AJ68" i="5"/>
  <c r="AH46" i="5"/>
  <c r="AJ46" i="5"/>
  <c r="D74" i="7"/>
  <c r="AI33" i="5"/>
  <c r="BQ28" i="12"/>
  <c r="AF193" i="12"/>
  <c r="AB241" i="6"/>
  <c r="W240" i="6"/>
  <c r="W240" i="7"/>
  <c r="W240" i="8" s="1"/>
  <c r="W240" i="9" s="1"/>
  <c r="W240" i="10" s="1"/>
  <c r="W240" i="11" s="1"/>
  <c r="W240" i="12" s="1"/>
  <c r="W240" i="13" s="1"/>
  <c r="W240" i="14" s="1"/>
  <c r="W240" i="15" s="1"/>
  <c r="W240" i="16" s="1"/>
  <c r="V215" i="6"/>
  <c r="V211" i="5"/>
  <c r="V210" i="5" s="1"/>
  <c r="V209" i="5" s="1"/>
  <c r="V207" i="5" s="1"/>
  <c r="AE213" i="6"/>
  <c r="AG213" i="6" s="1"/>
  <c r="AG211" i="5"/>
  <c r="AG210" i="5"/>
  <c r="AG209" i="5" s="1"/>
  <c r="AG207" i="5" s="1"/>
  <c r="AS29" i="5" s="1"/>
  <c r="AX29" i="5" s="1"/>
  <c r="AE205" i="6"/>
  <c r="AG205" i="6"/>
  <c r="AE205" i="7" s="1"/>
  <c r="AG205" i="7" s="1"/>
  <c r="AE205" i="8" s="1"/>
  <c r="AG205" i="8" s="1"/>
  <c r="AJ205" i="5"/>
  <c r="Y202" i="6"/>
  <c r="AH202" i="5"/>
  <c r="V195" i="5"/>
  <c r="V194" i="5" s="1"/>
  <c r="V193" i="5" s="1"/>
  <c r="AE174" i="6"/>
  <c r="AG174" i="6" s="1"/>
  <c r="AG172" i="5"/>
  <c r="W148" i="9"/>
  <c r="W148" i="10" s="1"/>
  <c r="W148" i="11" s="1"/>
  <c r="W148" i="12" s="1"/>
  <c r="W148" i="13" s="1"/>
  <c r="W148" i="14" s="1"/>
  <c r="W148" i="15" s="1"/>
  <c r="W148" i="16" s="1"/>
  <c r="AE97" i="6"/>
  <c r="BE9" i="6"/>
  <c r="BE8" i="6"/>
  <c r="M70" i="5"/>
  <c r="M96" i="5"/>
  <c r="F64" i="6"/>
  <c r="AI84" i="5"/>
  <c r="X229" i="5"/>
  <c r="W227" i="5"/>
  <c r="W229" i="6"/>
  <c r="X229" i="6"/>
  <c r="AD190" i="6"/>
  <c r="AB190" i="7" s="1"/>
  <c r="AE189" i="6"/>
  <c r="AG189" i="6" s="1"/>
  <c r="AE189" i="7"/>
  <c r="W129" i="6"/>
  <c r="W129" i="7" s="1"/>
  <c r="W129" i="8" s="1"/>
  <c r="W129" i="9" s="1"/>
  <c r="W129" i="10" s="1"/>
  <c r="W129" i="11" s="1"/>
  <c r="W129" i="12" s="1"/>
  <c r="W129" i="13" s="1"/>
  <c r="W129" i="14" s="1"/>
  <c r="W129" i="15" s="1"/>
  <c r="W129" i="16" s="1"/>
  <c r="AA185" i="5"/>
  <c r="AI160" i="5"/>
  <c r="AE75" i="7"/>
  <c r="AG75" i="7" s="1"/>
  <c r="AH148" i="5"/>
  <c r="BN18" i="5"/>
  <c r="AJ148" i="5"/>
  <c r="K41" i="20"/>
  <c r="AF193" i="7"/>
  <c r="AE197" i="6"/>
  <c r="AG197" i="6" s="1"/>
  <c r="AE197" i="7" s="1"/>
  <c r="AG197" i="7" s="1"/>
  <c r="AE197" i="8" s="1"/>
  <c r="AG197" i="8" s="1"/>
  <c r="AE197" i="9" s="1"/>
  <c r="AG197" i="9" s="1"/>
  <c r="AG195" i="5"/>
  <c r="V134" i="6"/>
  <c r="X134" i="5"/>
  <c r="V133" i="6"/>
  <c r="X133" i="6" s="1"/>
  <c r="AB94" i="6"/>
  <c r="AD91" i="5"/>
  <c r="D91" i="6"/>
  <c r="F91" i="6" s="1"/>
  <c r="F91" i="5"/>
  <c r="N90" i="5"/>
  <c r="M90" i="5"/>
  <c r="E89" i="7"/>
  <c r="F89" i="6"/>
  <c r="AQ12" i="6"/>
  <c r="E88" i="6"/>
  <c r="F52" i="6"/>
  <c r="W40" i="7"/>
  <c r="Y37" i="7"/>
  <c r="AE36" i="6"/>
  <c r="AG35" i="5"/>
  <c r="J12" i="7"/>
  <c r="L12" i="7" s="1"/>
  <c r="J12" i="8" s="1"/>
  <c r="L12" i="8" s="1"/>
  <c r="J12" i="9" s="1"/>
  <c r="N86" i="5"/>
  <c r="X174" i="6"/>
  <c r="E115" i="7"/>
  <c r="E115" i="8" s="1"/>
  <c r="E115" i="9" s="1"/>
  <c r="E115" i="10"/>
  <c r="E115" i="11" s="1"/>
  <c r="E115" i="12" s="1"/>
  <c r="E115" i="13" s="1"/>
  <c r="E115" i="14" s="1"/>
  <c r="E115" i="15" s="1"/>
  <c r="E115" i="16" s="1"/>
  <c r="E97" i="7"/>
  <c r="E97" i="8" s="1"/>
  <c r="E97" i="9" s="1"/>
  <c r="AG116" i="6"/>
  <c r="AE116" i="7" s="1"/>
  <c r="AG116" i="7" s="1"/>
  <c r="AJ217" i="5"/>
  <c r="AH17" i="5"/>
  <c r="Q54" i="20"/>
  <c r="BK14" i="16"/>
  <c r="V239" i="6"/>
  <c r="V239" i="7" s="1"/>
  <c r="X239" i="5"/>
  <c r="X238" i="5"/>
  <c r="X230" i="5"/>
  <c r="V230" i="6"/>
  <c r="X213" i="5"/>
  <c r="V213" i="6"/>
  <c r="Y168" i="6"/>
  <c r="AA168" i="6" s="1"/>
  <c r="Y168" i="7" s="1"/>
  <c r="AA168" i="7" s="1"/>
  <c r="Y168" i="8" s="1"/>
  <c r="AA168" i="8" s="1"/>
  <c r="X165" i="5"/>
  <c r="V165" i="6"/>
  <c r="V165" i="7"/>
  <c r="E100" i="6"/>
  <c r="F100" i="5"/>
  <c r="G94" i="6"/>
  <c r="I94" i="6" s="1"/>
  <c r="I93" i="6" s="1"/>
  <c r="I93" i="5"/>
  <c r="BD19" i="5" s="1"/>
  <c r="X22" i="5"/>
  <c r="V20" i="5"/>
  <c r="E15" i="6"/>
  <c r="E10" i="5"/>
  <c r="AH125" i="5"/>
  <c r="BE8" i="12"/>
  <c r="K19" i="7"/>
  <c r="K17" i="7" s="1"/>
  <c r="AB145" i="5"/>
  <c r="V31" i="7"/>
  <c r="AH37" i="5"/>
  <c r="AJ37" i="5"/>
  <c r="AI139" i="5"/>
  <c r="X98" i="6"/>
  <c r="V98" i="7"/>
  <c r="V98" i="8" s="1"/>
  <c r="X98" i="8" s="1"/>
  <c r="AE27" i="7"/>
  <c r="AG27" i="7" s="1"/>
  <c r="AE27" i="8" s="1"/>
  <c r="AG27" i="8" s="1"/>
  <c r="AE27" i="9" s="1"/>
  <c r="AG27" i="9" s="1"/>
  <c r="AE27" i="10" s="1"/>
  <c r="AG27" i="10" s="1"/>
  <c r="AE27" i="11" s="1"/>
  <c r="AG27" i="11" s="1"/>
  <c r="AE27" i="12" s="1"/>
  <c r="AG27" i="12" s="1"/>
  <c r="AE27" i="13" s="1"/>
  <c r="AG27" i="13" s="1"/>
  <c r="AE27" i="14" s="1"/>
  <c r="AG27" i="14" s="1"/>
  <c r="AE27" i="15" s="1"/>
  <c r="AG27" i="15" s="1"/>
  <c r="AE27" i="16" s="1"/>
  <c r="AG27" i="16" s="1"/>
  <c r="V148" i="7"/>
  <c r="M54" i="20"/>
  <c r="BK14" i="12"/>
  <c r="W255" i="6"/>
  <c r="W255" i="7" s="1"/>
  <c r="W255" i="8" s="1"/>
  <c r="W255" i="9" s="1"/>
  <c r="W255" i="10" s="1"/>
  <c r="W255" i="11" s="1"/>
  <c r="X255" i="5"/>
  <c r="V228" i="6"/>
  <c r="V227" i="5"/>
  <c r="X228" i="5"/>
  <c r="AB224" i="6"/>
  <c r="AD222" i="5"/>
  <c r="W198" i="6"/>
  <c r="X198" i="6" s="1"/>
  <c r="X186" i="5"/>
  <c r="Y174" i="6"/>
  <c r="AA172" i="5"/>
  <c r="W161" i="6"/>
  <c r="W157" i="5"/>
  <c r="W155" i="5" s="1"/>
  <c r="X161" i="5"/>
  <c r="J95" i="6"/>
  <c r="L95" i="6" s="1"/>
  <c r="J95" i="7" s="1"/>
  <c r="L95" i="7" s="1"/>
  <c r="J95" i="8" s="1"/>
  <c r="Y92" i="6"/>
  <c r="AA91" i="5"/>
  <c r="AE71" i="6"/>
  <c r="AG71" i="6" s="1"/>
  <c r="N71" i="5"/>
  <c r="D63" i="5"/>
  <c r="F64" i="5"/>
  <c r="D62" i="6"/>
  <c r="F62" i="5"/>
  <c r="V235" i="5"/>
  <c r="AC234" i="5"/>
  <c r="AC232" i="5" s="1"/>
  <c r="X188" i="5"/>
  <c r="AD176" i="5"/>
  <c r="AR7" i="5"/>
  <c r="D30" i="7"/>
  <c r="D30" i="8" s="1"/>
  <c r="D29" i="7"/>
  <c r="X249" i="5"/>
  <c r="W223" i="6"/>
  <c r="W222" i="6" s="1"/>
  <c r="X223" i="5"/>
  <c r="BP26" i="5"/>
  <c r="X179" i="5"/>
  <c r="W177" i="6"/>
  <c r="W176" i="6" s="1"/>
  <c r="W176" i="5"/>
  <c r="E109" i="6"/>
  <c r="F109" i="5"/>
  <c r="D56" i="6"/>
  <c r="W55" i="6"/>
  <c r="X55" i="6" s="1"/>
  <c r="AH55" i="6" s="1"/>
  <c r="X55" i="5"/>
  <c r="AB46" i="6"/>
  <c r="AD46" i="6" s="1"/>
  <c r="AI46" i="6" s="1"/>
  <c r="AD44" i="5"/>
  <c r="AD43" i="5" s="1"/>
  <c r="F43" i="5"/>
  <c r="E43" i="6"/>
  <c r="E43" i="7" s="1"/>
  <c r="E43" i="8" s="1"/>
  <c r="F41" i="5"/>
  <c r="D41" i="6"/>
  <c r="AB29" i="6"/>
  <c r="AD29" i="6" s="1"/>
  <c r="AB29" i="7" s="1"/>
  <c r="AD29" i="7" s="1"/>
  <c r="AB29" i="8" s="1"/>
  <c r="AD29" i="8" s="1"/>
  <c r="AB29" i="9" s="1"/>
  <c r="AD29" i="9" s="1"/>
  <c r="AB29" i="10" s="1"/>
  <c r="AD29" i="10" s="1"/>
  <c r="AD20" i="5"/>
  <c r="AD16" i="5" s="1"/>
  <c r="H21" i="6"/>
  <c r="AI37" i="5"/>
  <c r="U194" i="5"/>
  <c r="U193" i="5" s="1"/>
  <c r="W54" i="6"/>
  <c r="W54" i="7"/>
  <c r="X54" i="5"/>
  <c r="AD123" i="5"/>
  <c r="BP17" i="5" s="1"/>
  <c r="X124" i="5"/>
  <c r="X118" i="5"/>
  <c r="I25" i="5"/>
  <c r="Y186" i="6"/>
  <c r="BD18" i="5"/>
  <c r="AD147" i="5"/>
  <c r="AD145" i="5" s="1"/>
  <c r="V105" i="5"/>
  <c r="V104" i="5" s="1"/>
  <c r="F37" i="5"/>
  <c r="BO19" i="5"/>
  <c r="X138" i="5"/>
  <c r="F80" i="5"/>
  <c r="X117" i="5"/>
  <c r="F102" i="5"/>
  <c r="D116" i="6"/>
  <c r="D116" i="7" s="1"/>
  <c r="AA105" i="5"/>
  <c r="AA104" i="5" s="1"/>
  <c r="BF20" i="7"/>
  <c r="BF20" i="10"/>
  <c r="BF20" i="13" s="1"/>
  <c r="BF20" i="16" s="1"/>
  <c r="Z220" i="5"/>
  <c r="X199" i="5"/>
  <c r="Z12" i="5"/>
  <c r="I29" i="5"/>
  <c r="AM234" i="6"/>
  <c r="AM232" i="6" s="1"/>
  <c r="AM112" i="6"/>
  <c r="AM110" i="6"/>
  <c r="D119" i="6"/>
  <c r="D117" i="5"/>
  <c r="D108" i="5" s="1"/>
  <c r="E76" i="6"/>
  <c r="E75" i="5"/>
  <c r="J67" i="6"/>
  <c r="L66" i="5"/>
  <c r="G56" i="6"/>
  <c r="J55" i="6"/>
  <c r="J54" i="6" s="1"/>
  <c r="E53" i="6"/>
  <c r="E51" i="5"/>
  <c r="AE145" i="5"/>
  <c r="AL43" i="5"/>
  <c r="AE14" i="5"/>
  <c r="K21" i="6"/>
  <c r="K19" i="6"/>
  <c r="K17" i="6" s="1"/>
  <c r="K8" i="6" s="1"/>
  <c r="D97" i="6"/>
  <c r="D97" i="7" s="1"/>
  <c r="D97" i="8" s="1"/>
  <c r="F97" i="5"/>
  <c r="M97" i="5" s="1"/>
  <c r="V94" i="6"/>
  <c r="V94" i="7" s="1"/>
  <c r="X94" i="7" s="1"/>
  <c r="X94" i="5"/>
  <c r="F67" i="5"/>
  <c r="E67" i="6"/>
  <c r="E66" i="5"/>
  <c r="V47" i="6"/>
  <c r="V47" i="7" s="1"/>
  <c r="X47" i="5"/>
  <c r="J88" i="6"/>
  <c r="L88" i="6" s="1"/>
  <c r="AX11" i="6" s="1"/>
  <c r="F76" i="5"/>
  <c r="U220" i="5"/>
  <c r="X198" i="5"/>
  <c r="AC170" i="5"/>
  <c r="W141" i="5"/>
  <c r="X132" i="5"/>
  <c r="X131" i="5"/>
  <c r="X130" i="5"/>
  <c r="AH130" i="5" s="1"/>
  <c r="AA96" i="5"/>
  <c r="F89" i="5"/>
  <c r="AA83" i="5"/>
  <c r="H28" i="5"/>
  <c r="E93" i="5"/>
  <c r="F30" i="5"/>
  <c r="X199" i="6"/>
  <c r="AM170" i="6"/>
  <c r="AC112" i="6"/>
  <c r="U35" i="6"/>
  <c r="U172" i="6"/>
  <c r="I78" i="5"/>
  <c r="V49" i="5"/>
  <c r="F31" i="5"/>
  <c r="F26" i="5"/>
  <c r="U211" i="6"/>
  <c r="U210" i="6" s="1"/>
  <c r="U209" i="6" s="1"/>
  <c r="U207" i="6" s="1"/>
  <c r="AL112" i="6"/>
  <c r="AL110" i="6" s="1"/>
  <c r="P21" i="6"/>
  <c r="P19" i="6" s="1"/>
  <c r="P17" i="6" s="1"/>
  <c r="P8" i="6" s="1"/>
  <c r="BQ16" i="9"/>
  <c r="U187" i="6"/>
  <c r="U185" i="6" s="1"/>
  <c r="AL234" i="11"/>
  <c r="AL232" i="11"/>
  <c r="Z90" i="14"/>
  <c r="AL145" i="16"/>
  <c r="Z170" i="7"/>
  <c r="Z170" i="8"/>
  <c r="AF90" i="8"/>
  <c r="AF63" i="8" s="1"/>
  <c r="AF12" i="8" s="1"/>
  <c r="AL170" i="10"/>
  <c r="AL90" i="10"/>
  <c r="AF170" i="11"/>
  <c r="C48" i="11"/>
  <c r="Q28" i="11"/>
  <c r="Q21" i="11" s="1"/>
  <c r="Q19" i="11" s="1"/>
  <c r="Q17" i="11" s="1"/>
  <c r="Q8" i="11" s="1"/>
  <c r="AF170" i="14"/>
  <c r="BQ24" i="14" s="1"/>
  <c r="AM90" i="14"/>
  <c r="AM63" i="14" s="1"/>
  <c r="AC90" i="16"/>
  <c r="AM63" i="7"/>
  <c r="AF170" i="8"/>
  <c r="BQ24" i="8" s="1"/>
  <c r="AC234" i="11"/>
  <c r="AC232" i="11" s="1"/>
  <c r="H28" i="11"/>
  <c r="H21" i="11" s="1"/>
  <c r="H19" i="11" s="1"/>
  <c r="H17" i="11" s="1"/>
  <c r="H8" i="11" s="1"/>
  <c r="P28" i="13"/>
  <c r="P21" i="13"/>
  <c r="P19" i="13" s="1"/>
  <c r="P17" i="13" s="1"/>
  <c r="P8" i="13" s="1"/>
  <c r="Z145" i="15"/>
  <c r="U187" i="8"/>
  <c r="U185" i="8" s="1"/>
  <c r="U172" i="8"/>
  <c r="C51" i="9"/>
  <c r="C29" i="9"/>
  <c r="U44" i="10"/>
  <c r="C32" i="10"/>
  <c r="C78" i="11"/>
  <c r="C75" i="11"/>
  <c r="C66" i="12"/>
  <c r="C78" i="15"/>
  <c r="C75" i="15"/>
  <c r="U141" i="7"/>
  <c r="C63" i="7"/>
  <c r="U44" i="7"/>
  <c r="U43" i="7" s="1"/>
  <c r="C42" i="7"/>
  <c r="C35" i="7"/>
  <c r="C29" i="10"/>
  <c r="U147" i="12"/>
  <c r="U83" i="12"/>
  <c r="C42" i="12"/>
  <c r="C72" i="13"/>
  <c r="C69" i="13"/>
  <c r="U58" i="13"/>
  <c r="U57" i="13" s="1"/>
  <c r="C35" i="13"/>
  <c r="C72" i="14"/>
  <c r="C78" i="16"/>
  <c r="Z90" i="13"/>
  <c r="Z63" i="13" s="1"/>
  <c r="Z12" i="13" s="1"/>
  <c r="U172" i="9"/>
  <c r="U172" i="11"/>
  <c r="U170" i="11" s="1"/>
  <c r="C63" i="11"/>
  <c r="C63" i="12"/>
  <c r="C22" i="13"/>
  <c r="E46" i="7"/>
  <c r="E46" i="8" s="1"/>
  <c r="E46" i="9" s="1"/>
  <c r="F31" i="7"/>
  <c r="D31" i="8"/>
  <c r="F31" i="8" s="1"/>
  <c r="AB250" i="8"/>
  <c r="AD250" i="8" s="1"/>
  <c r="AB250" i="9" s="1"/>
  <c r="AD250" i="9" s="1"/>
  <c r="AB250" i="10" s="1"/>
  <c r="AD250" i="10" s="1"/>
  <c r="AB250" i="11" s="1"/>
  <c r="AD250" i="11" s="1"/>
  <c r="AB250" i="12" s="1"/>
  <c r="AD250" i="12" s="1"/>
  <c r="AB250" i="13" s="1"/>
  <c r="AD250" i="13" s="1"/>
  <c r="AB250" i="14" s="1"/>
  <c r="AD250" i="14" s="1"/>
  <c r="AB250" i="15" s="1"/>
  <c r="AD250" i="15" s="1"/>
  <c r="AB250" i="16" s="1"/>
  <c r="AD250" i="16" s="1"/>
  <c r="AB38" i="7"/>
  <c r="AG100" i="8"/>
  <c r="AE100" i="9" s="1"/>
  <c r="AG100" i="9" s="1"/>
  <c r="AE100" i="10" s="1"/>
  <c r="AG100" i="10" s="1"/>
  <c r="AE100" i="11" s="1"/>
  <c r="AG100" i="11" s="1"/>
  <c r="AE100" i="12" s="1"/>
  <c r="AG100" i="12" s="1"/>
  <c r="W48" i="8"/>
  <c r="AD125" i="11"/>
  <c r="AB125" i="12" s="1"/>
  <c r="AD125" i="12" s="1"/>
  <c r="AB125" i="13" s="1"/>
  <c r="AD125" i="13" s="1"/>
  <c r="AB125" i="14" s="1"/>
  <c r="AD125" i="14" s="1"/>
  <c r="AB125" i="15" s="1"/>
  <c r="AD125" i="15" s="1"/>
  <c r="AB125" i="16" s="1"/>
  <c r="AD125" i="16" s="1"/>
  <c r="V203" i="6"/>
  <c r="V224" i="8"/>
  <c r="AA97" i="7"/>
  <c r="AB127" i="7"/>
  <c r="AD127" i="7" s="1"/>
  <c r="AB236" i="7"/>
  <c r="W248" i="7"/>
  <c r="Y247" i="8"/>
  <c r="AA247" i="8"/>
  <c r="Y247" i="9" s="1"/>
  <c r="AA247" i="9" s="1"/>
  <c r="Y247" i="10" s="1"/>
  <c r="AA247" i="10" s="1"/>
  <c r="Y247" i="11" s="1"/>
  <c r="AA247" i="11" s="1"/>
  <c r="Y247" i="12" s="1"/>
  <c r="AA247" i="12" s="1"/>
  <c r="Y247" i="13" s="1"/>
  <c r="AA247" i="13" s="1"/>
  <c r="Y247" i="14" s="1"/>
  <c r="AA247" i="14" s="1"/>
  <c r="Y247" i="15" s="1"/>
  <c r="AA247" i="15" s="1"/>
  <c r="Y247" i="16" s="1"/>
  <c r="AA247" i="16" s="1"/>
  <c r="G62" i="8"/>
  <c r="I62" i="8" s="1"/>
  <c r="G62" i="9" s="1"/>
  <c r="I62" i="9" s="1"/>
  <c r="G62" i="10" s="1"/>
  <c r="I62" i="10" s="1"/>
  <c r="G62" i="11" s="1"/>
  <c r="I62" i="11" s="1"/>
  <c r="G62" i="12" s="1"/>
  <c r="I62" i="12" s="1"/>
  <c r="G62" i="13" s="1"/>
  <c r="I62" i="13" s="1"/>
  <c r="G62" i="14" s="1"/>
  <c r="I62" i="14" s="1"/>
  <c r="G62" i="15" s="1"/>
  <c r="I62" i="15" s="1"/>
  <c r="G62" i="16" s="1"/>
  <c r="I62" i="16" s="1"/>
  <c r="AG52" i="7"/>
  <c r="AE52" i="8" s="1"/>
  <c r="G14" i="7"/>
  <c r="I14" i="7" s="1"/>
  <c r="G14" i="8" s="1"/>
  <c r="W37" i="8"/>
  <c r="W37" i="9" s="1"/>
  <c r="W37" i="10" s="1"/>
  <c r="W37" i="11" s="1"/>
  <c r="W37" i="12" s="1"/>
  <c r="W37" i="13" s="1"/>
  <c r="W37" i="14" s="1"/>
  <c r="W37" i="15" s="1"/>
  <c r="W37" i="16" s="1"/>
  <c r="V241" i="11"/>
  <c r="V241" i="12" s="1"/>
  <c r="E14" i="11"/>
  <c r="E14" i="12" s="1"/>
  <c r="E14" i="13" s="1"/>
  <c r="E14" i="14" s="1"/>
  <c r="E14" i="15" s="1"/>
  <c r="E14" i="16" s="1"/>
  <c r="E105" i="8"/>
  <c r="W163" i="10"/>
  <c r="W163" i="11" s="1"/>
  <c r="W163" i="12" s="1"/>
  <c r="W163" i="13" s="1"/>
  <c r="W163" i="14" s="1"/>
  <c r="W163" i="15" s="1"/>
  <c r="W163" i="16" s="1"/>
  <c r="X108" i="6"/>
  <c r="W108" i="7"/>
  <c r="AE51" i="7"/>
  <c r="AG51" i="7" s="1"/>
  <c r="AE51" i="8" s="1"/>
  <c r="AG51" i="8" s="1"/>
  <c r="AE51" i="9" s="1"/>
  <c r="AG51" i="9" s="1"/>
  <c r="AE51" i="10" s="1"/>
  <c r="AG51" i="10" s="1"/>
  <c r="AE51" i="11" s="1"/>
  <c r="AG51" i="11" s="1"/>
  <c r="AE51" i="12" s="1"/>
  <c r="AG51" i="12" s="1"/>
  <c r="AE51" i="13" s="1"/>
  <c r="AG51" i="13" s="1"/>
  <c r="AE51" i="14" s="1"/>
  <c r="AG51" i="14" s="1"/>
  <c r="AE51" i="15" s="1"/>
  <c r="AG51" i="15" s="1"/>
  <c r="AE51" i="16" s="1"/>
  <c r="AG51" i="16" s="1"/>
  <c r="V78" i="7"/>
  <c r="G25" i="6"/>
  <c r="I26" i="6"/>
  <c r="L74" i="6"/>
  <c r="J72" i="6"/>
  <c r="AG177" i="6"/>
  <c r="AA46" i="9"/>
  <c r="Y46" i="10" s="1"/>
  <c r="AA46" i="10" s="1"/>
  <c r="Y46" i="11" s="1"/>
  <c r="AA46" i="11" s="1"/>
  <c r="Y46" i="12" s="1"/>
  <c r="AA46" i="12" s="1"/>
  <c r="Y46" i="13" s="1"/>
  <c r="AA46" i="13" s="1"/>
  <c r="Y46" i="14" s="1"/>
  <c r="AA46" i="14" s="1"/>
  <c r="Y46" i="15" s="1"/>
  <c r="AA46" i="15" s="1"/>
  <c r="Y46" i="16" s="1"/>
  <c r="AA46" i="16" s="1"/>
  <c r="Y19" i="7"/>
  <c r="AA19" i="7" s="1"/>
  <c r="AA164" i="6"/>
  <c r="Y164" i="7" s="1"/>
  <c r="AA164" i="7" s="1"/>
  <c r="Y164" i="8" s="1"/>
  <c r="AA164" i="8" s="1"/>
  <c r="Y164" i="9" s="1"/>
  <c r="AA164" i="9" s="1"/>
  <c r="Y164" i="10" s="1"/>
  <c r="AA164" i="10" s="1"/>
  <c r="Y164" i="11" s="1"/>
  <c r="AA164" i="11" s="1"/>
  <c r="Y164" i="12" s="1"/>
  <c r="AA164" i="12" s="1"/>
  <c r="Y164" i="13" s="1"/>
  <c r="AA164" i="13" s="1"/>
  <c r="Y164" i="14" s="1"/>
  <c r="AA164" i="14" s="1"/>
  <c r="Y164" i="15" s="1"/>
  <c r="AA164" i="15" s="1"/>
  <c r="Y164" i="16" s="1"/>
  <c r="AA164" i="16" s="1"/>
  <c r="E96" i="11"/>
  <c r="E96" i="12" s="1"/>
  <c r="E96" i="13" s="1"/>
  <c r="E96" i="14" s="1"/>
  <c r="E96" i="15" s="1"/>
  <c r="E96" i="16" s="1"/>
  <c r="D58" i="7"/>
  <c r="D57" i="7" s="1"/>
  <c r="X181" i="6"/>
  <c r="AH181" i="6" s="1"/>
  <c r="V181" i="7"/>
  <c r="V151" i="8"/>
  <c r="W245" i="8"/>
  <c r="AA177" i="6"/>
  <c r="AE241" i="7"/>
  <c r="AG241" i="7" s="1"/>
  <c r="AG152" i="6"/>
  <c r="W21" i="8"/>
  <c r="W21" i="9" s="1"/>
  <c r="AB71" i="9"/>
  <c r="AD71" i="9" s="1"/>
  <c r="AB71" i="10" s="1"/>
  <c r="AD71" i="10" s="1"/>
  <c r="AB71" i="11" s="1"/>
  <c r="AD71" i="11" s="1"/>
  <c r="AB71" i="12" s="1"/>
  <c r="AD71" i="12" s="1"/>
  <c r="AB71" i="13" s="1"/>
  <c r="AD71" i="13" s="1"/>
  <c r="AB71" i="14" s="1"/>
  <c r="AD71" i="14" s="1"/>
  <c r="AB71" i="15" s="1"/>
  <c r="AD71" i="15" s="1"/>
  <c r="AB71" i="16" s="1"/>
  <c r="AD71" i="16" s="1"/>
  <c r="D73" i="11"/>
  <c r="D73" i="12" s="1"/>
  <c r="V54" i="9"/>
  <c r="V54" i="10" s="1"/>
  <c r="AE58" i="6"/>
  <c r="AG59" i="6"/>
  <c r="AG46" i="6"/>
  <c r="AE46" i="7" s="1"/>
  <c r="AG46" i="7" s="1"/>
  <c r="V17" i="7"/>
  <c r="V17" i="8" s="1"/>
  <c r="X17" i="6"/>
  <c r="G35" i="6"/>
  <c r="X188" i="7"/>
  <c r="X188" i="6"/>
  <c r="W70" i="7"/>
  <c r="W70" i="8" s="1"/>
  <c r="W70" i="9" s="1"/>
  <c r="W70" i="10" s="1"/>
  <c r="V53" i="7"/>
  <c r="W51" i="7"/>
  <c r="AR13" i="6"/>
  <c r="D79" i="7"/>
  <c r="I55" i="6"/>
  <c r="G55" i="7" s="1"/>
  <c r="D72" i="6"/>
  <c r="J42" i="6"/>
  <c r="F61" i="6"/>
  <c r="N61" i="6" s="1"/>
  <c r="D12" i="7"/>
  <c r="D12" i="8" s="1"/>
  <c r="AA223" i="6"/>
  <c r="V132" i="7"/>
  <c r="W138" i="7"/>
  <c r="V167" i="8"/>
  <c r="AA93" i="7"/>
  <c r="Y93" i="8" s="1"/>
  <c r="AA93" i="8" s="1"/>
  <c r="Y93" i="9" s="1"/>
  <c r="AA93" i="9" s="1"/>
  <c r="Y93" i="10" s="1"/>
  <c r="AA93" i="10" s="1"/>
  <c r="Y93" i="11" s="1"/>
  <c r="AA93" i="11" s="1"/>
  <c r="Y93" i="12" s="1"/>
  <c r="AA93" i="12" s="1"/>
  <c r="Y93" i="13" s="1"/>
  <c r="AA93" i="13" s="1"/>
  <c r="Y93" i="14" s="1"/>
  <c r="AA93" i="14" s="1"/>
  <c r="Y93" i="15" s="1"/>
  <c r="AA93" i="15" s="1"/>
  <c r="Y93" i="16" s="1"/>
  <c r="AA93" i="16" s="1"/>
  <c r="D104" i="7"/>
  <c r="F104" i="6"/>
  <c r="BC5" i="15"/>
  <c r="AW4" i="15"/>
  <c r="AW19" i="15"/>
  <c r="U123" i="14"/>
  <c r="U123" i="16"/>
  <c r="R45" i="20"/>
  <c r="D26" i="7"/>
  <c r="W142" i="7"/>
  <c r="W142" i="8" s="1"/>
  <c r="W142" i="9" s="1"/>
  <c r="W141" i="6"/>
  <c r="C69" i="7"/>
  <c r="AW19" i="11"/>
  <c r="BC5" i="11"/>
  <c r="AW4" i="11"/>
  <c r="BE3" i="11"/>
  <c r="BK3" i="11" s="1"/>
  <c r="BQ3" i="11" s="1"/>
  <c r="BN5" i="11" s="1"/>
  <c r="BH5" i="11"/>
  <c r="C108" i="7"/>
  <c r="U91" i="7"/>
  <c r="U90" i="7" s="1"/>
  <c r="L71" i="6"/>
  <c r="E36" i="7"/>
  <c r="E36" i="8" s="1"/>
  <c r="E36" i="9" s="1"/>
  <c r="E36" i="10" s="1"/>
  <c r="E36" i="11" s="1"/>
  <c r="E36" i="12" s="1"/>
  <c r="E36" i="13" s="1"/>
  <c r="E36" i="14" s="1"/>
  <c r="E36" i="15" s="1"/>
  <c r="E36" i="16" s="1"/>
  <c r="X179" i="6"/>
  <c r="C108" i="16"/>
  <c r="C32" i="7"/>
  <c r="U176" i="8"/>
  <c r="C25" i="14"/>
  <c r="C51" i="10"/>
  <c r="C78" i="12"/>
  <c r="C32" i="12"/>
  <c r="U235" i="16"/>
  <c r="U234" i="16" s="1"/>
  <c r="U232" i="16" s="1"/>
  <c r="U20" i="7"/>
  <c r="U16" i="7" s="1"/>
  <c r="C54" i="11"/>
  <c r="W76" i="9"/>
  <c r="W76" i="10" s="1"/>
  <c r="W76" i="11" s="1"/>
  <c r="W76" i="12" s="1"/>
  <c r="W76" i="13" s="1"/>
  <c r="W76" i="14" s="1"/>
  <c r="W76" i="15" s="1"/>
  <c r="W76" i="16" s="1"/>
  <c r="D106" i="7"/>
  <c r="F106" i="7" s="1"/>
  <c r="G29" i="6"/>
  <c r="G22" i="6"/>
  <c r="AE149" i="6"/>
  <c r="X59" i="6"/>
  <c r="V59" i="7"/>
  <c r="V156" i="7"/>
  <c r="AI246" i="5"/>
  <c r="AJ246" i="5"/>
  <c r="AI25" i="5"/>
  <c r="AH25" i="5"/>
  <c r="AI53" i="5"/>
  <c r="AJ204" i="5"/>
  <c r="AJ203" i="5" s="1"/>
  <c r="AH204" i="5"/>
  <c r="AH203" i="5" s="1"/>
  <c r="AI204" i="5"/>
  <c r="AI203" i="5"/>
  <c r="X203" i="5"/>
  <c r="V100" i="7"/>
  <c r="AI178" i="5"/>
  <c r="AH178" i="5"/>
  <c r="BD12" i="6"/>
  <c r="AR16" i="5"/>
  <c r="AX16" i="5" s="1"/>
  <c r="BD7" i="5"/>
  <c r="AI29" i="5"/>
  <c r="AJ29" i="5"/>
  <c r="AI36" i="5"/>
  <c r="AH36" i="5"/>
  <c r="AJ36" i="5"/>
  <c r="AE223" i="8"/>
  <c r="AJ25" i="5"/>
  <c r="AH119" i="5"/>
  <c r="AH39" i="5"/>
  <c r="AF110" i="14"/>
  <c r="I36" i="20"/>
  <c r="I33" i="20" s="1"/>
  <c r="BQ9" i="8"/>
  <c r="W25" i="7"/>
  <c r="X25" i="6"/>
  <c r="V36" i="7"/>
  <c r="W59" i="7"/>
  <c r="W59" i="8" s="1"/>
  <c r="AH116" i="5"/>
  <c r="AJ116" i="5"/>
  <c r="V32" i="7"/>
  <c r="N36" i="5"/>
  <c r="M36" i="5"/>
  <c r="M35" i="5" s="1"/>
  <c r="AI121" i="5"/>
  <c r="AJ121" i="5"/>
  <c r="AL110" i="15"/>
  <c r="AJ214" i="5"/>
  <c r="BQ15" i="7"/>
  <c r="BK10" i="7" s="1"/>
  <c r="H40" i="20"/>
  <c r="H39" i="20" s="1"/>
  <c r="V102" i="7"/>
  <c r="W217" i="7"/>
  <c r="W217" i="8" s="1"/>
  <c r="W217" i="9" s="1"/>
  <c r="W217" i="10" s="1"/>
  <c r="W217" i="11" s="1"/>
  <c r="W217" i="12" s="1"/>
  <c r="W217" i="13" s="1"/>
  <c r="W217" i="14" s="1"/>
  <c r="W217" i="15" s="1"/>
  <c r="W217" i="16" s="1"/>
  <c r="D42" i="6"/>
  <c r="AI214" i="5"/>
  <c r="BQ9" i="11"/>
  <c r="AJ126" i="5"/>
  <c r="AC12" i="7"/>
  <c r="AH181" i="5"/>
  <c r="AJ181" i="5"/>
  <c r="X37" i="6"/>
  <c r="BK14" i="14"/>
  <c r="AJ136" i="5"/>
  <c r="AF14" i="7"/>
  <c r="BK11" i="6"/>
  <c r="G48" i="20"/>
  <c r="G46" i="20" s="1"/>
  <c r="N110" i="5"/>
  <c r="M110" i="5"/>
  <c r="D44" i="7"/>
  <c r="D42" i="7" s="1"/>
  <c r="AI88" i="5"/>
  <c r="N118" i="5"/>
  <c r="N117" i="5" s="1"/>
  <c r="AJ153" i="5"/>
  <c r="Z12" i="11"/>
  <c r="Z10" i="11" s="1"/>
  <c r="Z8" i="11" s="1"/>
  <c r="AL12" i="8"/>
  <c r="AJ166" i="5"/>
  <c r="AI205" i="5"/>
  <c r="AH173" i="5"/>
  <c r="AH216" i="5"/>
  <c r="AJ216" i="5"/>
  <c r="W68" i="8"/>
  <c r="AI23" i="5"/>
  <c r="AH23" i="5"/>
  <c r="AL110" i="13"/>
  <c r="AF193" i="6"/>
  <c r="M119" i="5"/>
  <c r="AH101" i="5"/>
  <c r="AH24" i="5"/>
  <c r="AI24" i="5"/>
  <c r="AJ256" i="5"/>
  <c r="AI256" i="5"/>
  <c r="E71" i="7"/>
  <c r="E69" i="6"/>
  <c r="AJ76" i="5"/>
  <c r="AI76" i="5"/>
  <c r="V225" i="7"/>
  <c r="V225" i="8" s="1"/>
  <c r="V225" i="9" s="1"/>
  <c r="AF63" i="13"/>
  <c r="BQ13" i="13"/>
  <c r="N37" i="20" s="1"/>
  <c r="N33" i="5"/>
  <c r="M33" i="5"/>
  <c r="AI52" i="5"/>
  <c r="AH52" i="5"/>
  <c r="G66" i="6"/>
  <c r="N87" i="5"/>
  <c r="M87" i="5"/>
  <c r="AI18" i="5"/>
  <c r="AJ18" i="5"/>
  <c r="AI225" i="5"/>
  <c r="AH225" i="5"/>
  <c r="AJ225" i="5"/>
  <c r="J51" i="20"/>
  <c r="N104" i="5"/>
  <c r="M104" i="5"/>
  <c r="W85" i="7"/>
  <c r="W85" i="8" s="1"/>
  <c r="AI41" i="5"/>
  <c r="AJ41" i="5"/>
  <c r="AH41" i="5"/>
  <c r="I47" i="6"/>
  <c r="I45" i="6" s="1"/>
  <c r="G45" i="6"/>
  <c r="BQ25" i="11"/>
  <c r="BK12" i="11" s="1"/>
  <c r="L52" i="20"/>
  <c r="L49" i="20" s="1"/>
  <c r="W78" i="7"/>
  <c r="W78" i="8" s="1"/>
  <c r="W78" i="9" s="1"/>
  <c r="W78" i="10" s="1"/>
  <c r="W78" i="11" s="1"/>
  <c r="W78" i="12" s="1"/>
  <c r="W78" i="13" s="1"/>
  <c r="W78" i="14" s="1"/>
  <c r="W78" i="15" s="1"/>
  <c r="W78" i="16" s="1"/>
  <c r="V160" i="7"/>
  <c r="X160" i="6"/>
  <c r="AH160" i="6" s="1"/>
  <c r="AD200" i="6"/>
  <c r="Y116" i="8"/>
  <c r="AA116" i="8" s="1"/>
  <c r="Y116" i="9" s="1"/>
  <c r="AA116" i="9" s="1"/>
  <c r="Y116" i="10" s="1"/>
  <c r="AA116" i="10" s="1"/>
  <c r="Y116" i="11" s="1"/>
  <c r="AA116" i="11" s="1"/>
  <c r="Y116" i="12" s="1"/>
  <c r="AA116" i="12" s="1"/>
  <c r="Y116" i="13" s="1"/>
  <c r="AA116" i="13" s="1"/>
  <c r="Y116" i="14" s="1"/>
  <c r="AA116" i="14" s="1"/>
  <c r="Y116" i="15" s="1"/>
  <c r="AA116" i="15" s="1"/>
  <c r="Y116" i="16" s="1"/>
  <c r="AA116" i="16" s="1"/>
  <c r="D91" i="7"/>
  <c r="E68" i="9"/>
  <c r="E68" i="10" s="1"/>
  <c r="E68" i="11" s="1"/>
  <c r="E68" i="12" s="1"/>
  <c r="E68" i="13" s="1"/>
  <c r="E68" i="14" s="1"/>
  <c r="E68" i="15" s="1"/>
  <c r="E68" i="16" s="1"/>
  <c r="N47" i="5"/>
  <c r="M47" i="5"/>
  <c r="AD143" i="6"/>
  <c r="AB143" i="7" s="1"/>
  <c r="AD143" i="7" s="1"/>
  <c r="AB143" i="8" s="1"/>
  <c r="AD143" i="8" s="1"/>
  <c r="AB143" i="9" s="1"/>
  <c r="AD143" i="9" s="1"/>
  <c r="AB143" i="10" s="1"/>
  <c r="AB141" i="6"/>
  <c r="M101" i="5"/>
  <c r="N101" i="5"/>
  <c r="D49" i="7"/>
  <c r="BQ13" i="11"/>
  <c r="L37" i="20"/>
  <c r="BQ25" i="15"/>
  <c r="BK12" i="15" s="1"/>
  <c r="P52" i="20"/>
  <c r="P49" i="20"/>
  <c r="N105" i="5"/>
  <c r="M105" i="5"/>
  <c r="AJ150" i="5"/>
  <c r="AH150" i="5"/>
  <c r="AI150" i="5"/>
  <c r="V74" i="8"/>
  <c r="X74" i="7"/>
  <c r="BQ13" i="16"/>
  <c r="AM110" i="11"/>
  <c r="AJ92" i="5"/>
  <c r="AI92" i="5"/>
  <c r="AH92" i="5"/>
  <c r="N50" i="5"/>
  <c r="M50" i="5"/>
  <c r="V67" i="8"/>
  <c r="V67" i="9" s="1"/>
  <c r="AI30" i="5"/>
  <c r="AH30" i="5"/>
  <c r="L31" i="6"/>
  <c r="AJ79" i="5"/>
  <c r="AI79" i="5"/>
  <c r="AH79" i="5"/>
  <c r="AB35" i="6"/>
  <c r="F81" i="5"/>
  <c r="N82" i="5"/>
  <c r="N81" i="5" s="1"/>
  <c r="M82" i="5"/>
  <c r="M81" i="5" s="1"/>
  <c r="W182" i="7"/>
  <c r="W182" i="8" s="1"/>
  <c r="W182" i="9" s="1"/>
  <c r="J29" i="6"/>
  <c r="V150" i="7"/>
  <c r="L53" i="20"/>
  <c r="BQ22" i="15"/>
  <c r="BK11" i="15" s="1"/>
  <c r="F45" i="5"/>
  <c r="AH99" i="5"/>
  <c r="BQ13" i="6"/>
  <c r="AF63" i="6"/>
  <c r="L10" i="5"/>
  <c r="AS16" i="5"/>
  <c r="AI143" i="5"/>
  <c r="AH143" i="5"/>
  <c r="AJ143" i="5"/>
  <c r="N12" i="5"/>
  <c r="I113" i="7"/>
  <c r="G113" i="8" s="1"/>
  <c r="I113" i="8" s="1"/>
  <c r="G113" i="9" s="1"/>
  <c r="I113" i="9" s="1"/>
  <c r="G113" i="10" s="1"/>
  <c r="I113" i="10" s="1"/>
  <c r="G113" i="11" s="1"/>
  <c r="I113" i="11" s="1"/>
  <c r="G113" i="12" s="1"/>
  <c r="I113" i="12" s="1"/>
  <c r="G113" i="13" s="1"/>
  <c r="I113" i="13" s="1"/>
  <c r="G113" i="14" s="1"/>
  <c r="I113" i="14" s="1"/>
  <c r="G113" i="15" s="1"/>
  <c r="I113" i="15" s="1"/>
  <c r="G113" i="16" s="1"/>
  <c r="I113" i="16" s="1"/>
  <c r="AI45" i="5"/>
  <c r="AH45" i="5"/>
  <c r="AJ45" i="5"/>
  <c r="AA244" i="6"/>
  <c r="V131" i="9"/>
  <c r="V131" i="10" s="1"/>
  <c r="V131" i="11" s="1"/>
  <c r="V131" i="12" s="1"/>
  <c r="N83" i="5"/>
  <c r="M40" i="20"/>
  <c r="AJ117" i="5"/>
  <c r="AH117" i="5"/>
  <c r="AI117" i="5"/>
  <c r="AA186" i="6"/>
  <c r="X54" i="6"/>
  <c r="M41" i="5"/>
  <c r="N41" i="5"/>
  <c r="D56" i="7"/>
  <c r="D56" i="8" s="1"/>
  <c r="AH228" i="5"/>
  <c r="BC18" i="5"/>
  <c r="V230" i="7"/>
  <c r="X230" i="7" s="1"/>
  <c r="AH230" i="7" s="1"/>
  <c r="AI239" i="5"/>
  <c r="AJ239" i="5"/>
  <c r="AH239" i="5"/>
  <c r="AA37" i="7"/>
  <c r="E52" i="8"/>
  <c r="E88" i="7"/>
  <c r="E88" i="8" s="1"/>
  <c r="E88" i="9" s="1"/>
  <c r="E88" i="10" s="1"/>
  <c r="E88" i="11" s="1"/>
  <c r="E88" i="12" s="1"/>
  <c r="E88" i="13" s="1"/>
  <c r="E88" i="14" s="1"/>
  <c r="E88" i="15" s="1"/>
  <c r="E88" i="16" s="1"/>
  <c r="AJ134" i="5"/>
  <c r="AH134" i="5"/>
  <c r="AI134" i="5"/>
  <c r="AE197" i="10"/>
  <c r="AG197" i="10" s="1"/>
  <c r="AE197" i="11" s="1"/>
  <c r="AG197" i="11" s="1"/>
  <c r="AG97" i="6"/>
  <c r="V215" i="7"/>
  <c r="V215" i="8" s="1"/>
  <c r="Y78" i="7"/>
  <c r="AA78" i="7" s="1"/>
  <c r="AJ106" i="5"/>
  <c r="AH106" i="5"/>
  <c r="AI106" i="5"/>
  <c r="E64" i="8"/>
  <c r="E64" i="9" s="1"/>
  <c r="W183" i="10"/>
  <c r="W183" i="11" s="1"/>
  <c r="W183" i="12" s="1"/>
  <c r="W183" i="13" s="1"/>
  <c r="W183" i="14" s="1"/>
  <c r="W183" i="15" s="1"/>
  <c r="W183" i="16" s="1"/>
  <c r="AH26" i="6"/>
  <c r="AD24" i="7"/>
  <c r="AJ27" i="5"/>
  <c r="AI27" i="5"/>
  <c r="AH27" i="5"/>
  <c r="D100" i="13"/>
  <c r="D100" i="14" s="1"/>
  <c r="D100" i="15" s="1"/>
  <c r="D100" i="16" s="1"/>
  <c r="BQ13" i="8"/>
  <c r="BQ8" i="8" s="1"/>
  <c r="BQ24" i="11"/>
  <c r="AJ132" i="5"/>
  <c r="AH94" i="5"/>
  <c r="AI94" i="5"/>
  <c r="AJ94" i="5"/>
  <c r="AI118" i="5"/>
  <c r="AH54" i="5"/>
  <c r="AJ54" i="5"/>
  <c r="AI54" i="5"/>
  <c r="D41" i="7"/>
  <c r="AI223" i="5"/>
  <c r="AJ223" i="5"/>
  <c r="AH223" i="5"/>
  <c r="N64" i="5"/>
  <c r="BC14" i="5"/>
  <c r="F63" i="5"/>
  <c r="AH186" i="5"/>
  <c r="AI186" i="5"/>
  <c r="AJ186" i="5"/>
  <c r="AD224" i="6"/>
  <c r="AB224" i="7" s="1"/>
  <c r="AD224" i="7" s="1"/>
  <c r="AB224" i="8" s="1"/>
  <c r="AD224" i="8" s="1"/>
  <c r="AB224" i="9" s="1"/>
  <c r="AD224" i="9" s="1"/>
  <c r="AB224" i="10" s="1"/>
  <c r="AD224" i="10" s="1"/>
  <c r="AB224" i="11" s="1"/>
  <c r="AD224" i="11" s="1"/>
  <c r="AB224" i="12" s="1"/>
  <c r="AD224" i="12" s="1"/>
  <c r="AB224" i="13" s="1"/>
  <c r="AD224" i="13" s="1"/>
  <c r="AB224" i="14" s="1"/>
  <c r="AD224" i="14" s="1"/>
  <c r="AB224" i="15" s="1"/>
  <c r="AD224" i="15" s="1"/>
  <c r="AB224" i="16" s="1"/>
  <c r="AD224" i="16" s="1"/>
  <c r="AH255" i="5"/>
  <c r="AJ255" i="5"/>
  <c r="AI255" i="5"/>
  <c r="AH22" i="5"/>
  <c r="AI22" i="5"/>
  <c r="AJ22" i="5"/>
  <c r="G93" i="6"/>
  <c r="AJ165" i="5"/>
  <c r="AH165" i="5"/>
  <c r="AI165" i="5"/>
  <c r="AI213" i="5"/>
  <c r="AH229" i="5"/>
  <c r="BC14" i="6"/>
  <c r="AA202" i="6"/>
  <c r="Y202" i="7" s="1"/>
  <c r="AA202" i="7" s="1"/>
  <c r="Y202" i="8" s="1"/>
  <c r="AA202" i="8" s="1"/>
  <c r="Y202" i="9" s="1"/>
  <c r="AA202" i="9" s="1"/>
  <c r="Y202" i="10" s="1"/>
  <c r="AA202" i="10" s="1"/>
  <c r="Y202" i="11" s="1"/>
  <c r="AA202" i="11" s="1"/>
  <c r="Y202" i="12" s="1"/>
  <c r="AA202" i="12" s="1"/>
  <c r="Y202" i="13" s="1"/>
  <c r="AA202" i="13" s="1"/>
  <c r="Y202" i="14" s="1"/>
  <c r="AA202" i="14" s="1"/>
  <c r="Y202" i="15" s="1"/>
  <c r="AA202" i="15" s="1"/>
  <c r="Y202" i="16" s="1"/>
  <c r="AA202" i="16" s="1"/>
  <c r="AA90" i="5"/>
  <c r="N31" i="5"/>
  <c r="N29" i="5"/>
  <c r="M31" i="5"/>
  <c r="N30" i="5"/>
  <c r="M30" i="5"/>
  <c r="F29" i="5"/>
  <c r="BC13" i="5"/>
  <c r="AH131" i="5"/>
  <c r="AI131" i="5"/>
  <c r="AJ131" i="5"/>
  <c r="AJ198" i="5"/>
  <c r="AI198" i="5"/>
  <c r="AH198" i="5"/>
  <c r="M67" i="5"/>
  <c r="M66" i="5" s="1"/>
  <c r="F97" i="6"/>
  <c r="D119" i="7"/>
  <c r="AJ138" i="5"/>
  <c r="N37" i="5"/>
  <c r="M37" i="5"/>
  <c r="F35" i="5"/>
  <c r="AI124" i="5"/>
  <c r="AJ124" i="5"/>
  <c r="AH249" i="5"/>
  <c r="V228" i="7"/>
  <c r="AI238" i="5"/>
  <c r="BQ25" i="7"/>
  <c r="BK12" i="7" s="1"/>
  <c r="AD241" i="6"/>
  <c r="AB241" i="7" s="1"/>
  <c r="AD241" i="7" s="1"/>
  <c r="AB241" i="8" s="1"/>
  <c r="AD241" i="8" s="1"/>
  <c r="AB241" i="9" s="1"/>
  <c r="AD241" i="9" s="1"/>
  <c r="M52" i="20"/>
  <c r="W118" i="10"/>
  <c r="W118" i="11" s="1"/>
  <c r="W118" i="12" s="1"/>
  <c r="AD201" i="7"/>
  <c r="AB201" i="8" s="1"/>
  <c r="AD201" i="8" s="1"/>
  <c r="AB201" i="9" s="1"/>
  <c r="AD201" i="9" s="1"/>
  <c r="AB201" i="10" s="1"/>
  <c r="AD201" i="10" s="1"/>
  <c r="AB201" i="11" s="1"/>
  <c r="AD201" i="11" s="1"/>
  <c r="AB201" i="12" s="1"/>
  <c r="AD201" i="12" s="1"/>
  <c r="AI130" i="5"/>
  <c r="AJ130" i="5"/>
  <c r="N76" i="5"/>
  <c r="N97" i="5"/>
  <c r="M80" i="5"/>
  <c r="N80" i="5"/>
  <c r="E42" i="6"/>
  <c r="AJ55" i="5"/>
  <c r="AH55" i="5"/>
  <c r="AI55" i="5"/>
  <c r="M62" i="5"/>
  <c r="M60" i="5" s="1"/>
  <c r="AI161" i="5"/>
  <c r="AJ161" i="5"/>
  <c r="AA174" i="6"/>
  <c r="Y174" i="7" s="1"/>
  <c r="E100" i="7"/>
  <c r="F100" i="6"/>
  <c r="AJ230" i="5"/>
  <c r="AH230" i="5"/>
  <c r="AI230" i="5"/>
  <c r="V239" i="8"/>
  <c r="V239" i="9" s="1"/>
  <c r="M91" i="5"/>
  <c r="P36" i="20"/>
  <c r="L83" i="8"/>
  <c r="J83" i="9" s="1"/>
  <c r="L83" i="9" s="1"/>
  <c r="J83" i="10" s="1"/>
  <c r="L83" i="10" s="1"/>
  <c r="J83" i="11" s="1"/>
  <c r="L83" i="11" s="1"/>
  <c r="J83" i="12" s="1"/>
  <c r="L83" i="12" s="1"/>
  <c r="J83" i="13" s="1"/>
  <c r="L83" i="13" s="1"/>
  <c r="J83" i="14" s="1"/>
  <c r="L83" i="14" s="1"/>
  <c r="J83" i="15" s="1"/>
  <c r="L83" i="15" s="1"/>
  <c r="J83" i="16" s="1"/>
  <c r="L83" i="16" s="1"/>
  <c r="W138" i="8"/>
  <c r="M61" i="6"/>
  <c r="I25" i="6"/>
  <c r="AR8" i="6" s="1"/>
  <c r="AD236" i="7"/>
  <c r="AB127" i="8"/>
  <c r="AD127" i="8" s="1"/>
  <c r="AB127" i="9" s="1"/>
  <c r="AD127" i="9" s="1"/>
  <c r="AB127" i="10" s="1"/>
  <c r="AD127" i="10" s="1"/>
  <c r="AB127" i="11" s="1"/>
  <c r="AD127" i="11" s="1"/>
  <c r="AB127" i="12" s="1"/>
  <c r="AD127" i="12" s="1"/>
  <c r="AB127" i="13" s="1"/>
  <c r="AD127" i="13" s="1"/>
  <c r="AB127" i="14" s="1"/>
  <c r="AD127" i="14" s="1"/>
  <c r="AB127" i="15" s="1"/>
  <c r="AD127" i="15" s="1"/>
  <c r="AB127" i="16" s="1"/>
  <c r="AD127" i="16" s="1"/>
  <c r="Y201" i="11"/>
  <c r="AA201" i="11" s="1"/>
  <c r="Y201" i="12" s="1"/>
  <c r="AA201" i="12" s="1"/>
  <c r="Y201" i="13" s="1"/>
  <c r="AA201" i="13" s="1"/>
  <c r="Y201" i="14" s="1"/>
  <c r="AA201" i="14" s="1"/>
  <c r="Y201" i="15" s="1"/>
  <c r="AA201" i="15" s="1"/>
  <c r="Y201" i="16" s="1"/>
  <c r="AA201" i="16" s="1"/>
  <c r="AD38" i="7"/>
  <c r="AB38" i="8" s="1"/>
  <c r="AE241" i="8"/>
  <c r="AG241" i="8" s="1"/>
  <c r="AE241" i="9" s="1"/>
  <c r="AG241" i="9" s="1"/>
  <c r="AE241" i="10" s="1"/>
  <c r="AG241" i="10" s="1"/>
  <c r="AE241" i="11" s="1"/>
  <c r="AG241" i="11" s="1"/>
  <c r="AE241" i="12"/>
  <c r="AG241" i="12" s="1"/>
  <c r="AE241" i="13" s="1"/>
  <c r="AG241" i="13" s="1"/>
  <c r="AE241" i="14" s="1"/>
  <c r="AG241" i="14" s="1"/>
  <c r="AE241" i="15" s="1"/>
  <c r="AG241" i="15" s="1"/>
  <c r="AE241" i="16" s="1"/>
  <c r="AG241" i="16" s="1"/>
  <c r="W108" i="8"/>
  <c r="W108" i="9" s="1"/>
  <c r="W108" i="10" s="1"/>
  <c r="Y70" i="10"/>
  <c r="AA70" i="10"/>
  <c r="Y70" i="11" s="1"/>
  <c r="AA70" i="11" s="1"/>
  <c r="I14" i="8"/>
  <c r="G14" i="9" s="1"/>
  <c r="I14" i="9" s="1"/>
  <c r="G14" i="10" s="1"/>
  <c r="I14" i="10" s="1"/>
  <c r="G14" i="11" s="1"/>
  <c r="I14" i="11" s="1"/>
  <c r="G14" i="12" s="1"/>
  <c r="I14" i="12" s="1"/>
  <c r="G14" i="13" s="1"/>
  <c r="I14" i="13" s="1"/>
  <c r="G14" i="14" s="1"/>
  <c r="I14" i="14" s="1"/>
  <c r="G14" i="15" s="1"/>
  <c r="I14" i="15" s="1"/>
  <c r="G14" i="16" s="1"/>
  <c r="I14" i="16" s="1"/>
  <c r="W48" i="9"/>
  <c r="W48" i="10" s="1"/>
  <c r="W48" i="11" s="1"/>
  <c r="W48" i="12" s="1"/>
  <c r="W48" i="13" s="1"/>
  <c r="W48" i="14" s="1"/>
  <c r="W48" i="15" s="1"/>
  <c r="W48" i="16" s="1"/>
  <c r="Y66" i="12"/>
  <c r="AA66" i="12" s="1"/>
  <c r="Y66" i="13" s="1"/>
  <c r="AA66" i="13" s="1"/>
  <c r="J71" i="7"/>
  <c r="L71" i="7" s="1"/>
  <c r="D12" i="9"/>
  <c r="D79" i="8"/>
  <c r="AE152" i="7"/>
  <c r="AG152" i="7" s="1"/>
  <c r="AE152" i="8" s="1"/>
  <c r="AG152" i="8" s="1"/>
  <c r="AE152" i="9" s="1"/>
  <c r="AG152" i="9" s="1"/>
  <c r="AE152" i="10" s="1"/>
  <c r="AG152" i="10" s="1"/>
  <c r="AE152" i="11" s="1"/>
  <c r="AG152" i="11" s="1"/>
  <c r="AE152" i="12" s="1"/>
  <c r="AG152" i="12" s="1"/>
  <c r="AE152" i="13" s="1"/>
  <c r="AG152" i="13" s="1"/>
  <c r="AE152" i="14" s="1"/>
  <c r="AG152" i="14" s="1"/>
  <c r="AE152" i="15" s="1"/>
  <c r="AG152" i="15" s="1"/>
  <c r="AE152" i="16" s="1"/>
  <c r="AG152" i="16" s="1"/>
  <c r="Y97" i="8"/>
  <c r="AA97" i="8" s="1"/>
  <c r="Y97" i="9" s="1"/>
  <c r="AH25" i="6"/>
  <c r="AB52" i="10"/>
  <c r="AD52" i="10" s="1"/>
  <c r="AB52" i="11" s="1"/>
  <c r="AD52" i="11" s="1"/>
  <c r="AB52" i="12" s="1"/>
  <c r="AD52" i="12" s="1"/>
  <c r="AB52" i="13" s="1"/>
  <c r="AD52" i="13" s="1"/>
  <c r="AB52" i="14" s="1"/>
  <c r="AD52" i="14" s="1"/>
  <c r="AB52" i="15" s="1"/>
  <c r="AD52" i="15" s="1"/>
  <c r="AB52" i="16" s="1"/>
  <c r="AD52" i="16" s="1"/>
  <c r="G52" i="20"/>
  <c r="G37" i="20"/>
  <c r="BQ8" i="11"/>
  <c r="AB200" i="7"/>
  <c r="AD200" i="7" s="1"/>
  <c r="AB200" i="8" s="1"/>
  <c r="AD200" i="8" s="1"/>
  <c r="AB200" i="9" s="1"/>
  <c r="AD200" i="9" s="1"/>
  <c r="AB200" i="10" s="1"/>
  <c r="AD200" i="10" s="1"/>
  <c r="AB200" i="11" s="1"/>
  <c r="AD200" i="11" s="1"/>
  <c r="AB200" i="12" s="1"/>
  <c r="AD200" i="12" s="1"/>
  <c r="AB200" i="13" s="1"/>
  <c r="AD200" i="13" s="1"/>
  <c r="AB200" i="14" s="1"/>
  <c r="AD200" i="14" s="1"/>
  <c r="AB200" i="15" s="1"/>
  <c r="AD200" i="15" s="1"/>
  <c r="AB200" i="16" s="1"/>
  <c r="AD200" i="16" s="1"/>
  <c r="I66" i="6"/>
  <c r="W125" i="14"/>
  <c r="W125" i="15" s="1"/>
  <c r="W125" i="16" s="1"/>
  <c r="AB41" i="8"/>
  <c r="AD41" i="8" s="1"/>
  <c r="AB41" i="9" s="1"/>
  <c r="AD41" i="9" s="1"/>
  <c r="AB41" i="10" s="1"/>
  <c r="AD41" i="10" s="1"/>
  <c r="AB41" i="11" s="1"/>
  <c r="AD41" i="11" s="1"/>
  <c r="AB41" i="12" s="1"/>
  <c r="AD41" i="12" s="1"/>
  <c r="AB41" i="13" s="1"/>
  <c r="AD41" i="13" s="1"/>
  <c r="AB41" i="14" s="1"/>
  <c r="AD41" i="14" s="1"/>
  <c r="AB41" i="15" s="1"/>
  <c r="AD41" i="15" s="1"/>
  <c r="AB41" i="16" s="1"/>
  <c r="AD41" i="16" s="1"/>
  <c r="BK8" i="11"/>
  <c r="W118" i="13"/>
  <c r="G65" i="9"/>
  <c r="I65" i="9" s="1"/>
  <c r="G65" i="10" s="1"/>
  <c r="I65" i="10" s="1"/>
  <c r="G65" i="11" s="1"/>
  <c r="I65" i="11" s="1"/>
  <c r="G65" i="12" s="1"/>
  <c r="I65" i="12" s="1"/>
  <c r="D73" i="13"/>
  <c r="D73" i="14" s="1"/>
  <c r="D73" i="15" s="1"/>
  <c r="D73" i="16" s="1"/>
  <c r="I55" i="7"/>
  <c r="G55" i="8" s="1"/>
  <c r="I55" i="8" s="1"/>
  <c r="V54" i="11"/>
  <c r="AG252" i="10"/>
  <c r="AE252" i="11" s="1"/>
  <c r="AG252" i="11" s="1"/>
  <c r="AE252" i="12" s="1"/>
  <c r="AG252" i="12" s="1"/>
  <c r="AE252" i="13" s="1"/>
  <c r="AG252" i="13" s="1"/>
  <c r="AE252" i="14" s="1"/>
  <c r="AG252" i="14" s="1"/>
  <c r="AE252" i="15" s="1"/>
  <c r="AG252" i="15" s="1"/>
  <c r="AE252" i="16" s="1"/>
  <c r="AG252" i="16" s="1"/>
  <c r="Y131" i="9"/>
  <c r="AA131" i="9" s="1"/>
  <c r="Y131" i="10" s="1"/>
  <c r="AA131" i="10" s="1"/>
  <c r="Y131" i="11" s="1"/>
  <c r="AA131" i="11" s="1"/>
  <c r="Y131" i="12" s="1"/>
  <c r="AA131" i="12" s="1"/>
  <c r="Y131" i="13" s="1"/>
  <c r="AA131" i="13" s="1"/>
  <c r="Y131" i="14" s="1"/>
  <c r="AA131" i="14" s="1"/>
  <c r="Y131" i="15" s="1"/>
  <c r="AA131" i="15" s="1"/>
  <c r="Y131" i="16" s="1"/>
  <c r="AA131" i="16" s="1"/>
  <c r="AD84" i="8"/>
  <c r="AB84" i="9" s="1"/>
  <c r="AD84" i="9" s="1"/>
  <c r="AB84" i="10" s="1"/>
  <c r="AD84" i="10" s="1"/>
  <c r="AB84" i="11" s="1"/>
  <c r="AD84" i="11" s="1"/>
  <c r="AB84" i="12" s="1"/>
  <c r="AD84" i="12" s="1"/>
  <c r="AB84" i="13" s="1"/>
  <c r="AD84" i="13" s="1"/>
  <c r="AB84" i="14" s="1"/>
  <c r="AD84" i="14" s="1"/>
  <c r="AB84" i="15" s="1"/>
  <c r="AD84" i="15" s="1"/>
  <c r="AB84" i="16" s="1"/>
  <c r="AD84" i="16" s="1"/>
  <c r="G53" i="10"/>
  <c r="I53" i="10" s="1"/>
  <c r="G53" i="11" s="1"/>
  <c r="I53" i="11" s="1"/>
  <c r="G53" i="12" s="1"/>
  <c r="I53" i="12" s="1"/>
  <c r="G53" i="13" s="1"/>
  <c r="I53" i="13"/>
  <c r="G53" i="14" s="1"/>
  <c r="I53" i="14" s="1"/>
  <c r="G53" i="15" s="1"/>
  <c r="I53" i="15" s="1"/>
  <c r="G53" i="16" s="1"/>
  <c r="I53" i="16" s="1"/>
  <c r="AB201" i="13"/>
  <c r="AD201" i="13" s="1"/>
  <c r="AB201" i="14" s="1"/>
  <c r="AD201" i="14" s="1"/>
  <c r="AB201" i="15" s="1"/>
  <c r="AD201" i="15" s="1"/>
  <c r="AB201" i="16" s="1"/>
  <c r="AD201" i="16" s="1"/>
  <c r="W255" i="12"/>
  <c r="W255" i="13" s="1"/>
  <c r="W255" i="14" s="1"/>
  <c r="W255" i="15" s="1"/>
  <c r="W255" i="16" s="1"/>
  <c r="Y85" i="14"/>
  <c r="AA85" i="14" s="1"/>
  <c r="Y85" i="15" s="1"/>
  <c r="AA85" i="15" s="1"/>
  <c r="Y85" i="16" s="1"/>
  <c r="AA85" i="16" s="1"/>
  <c r="AB120" i="12"/>
  <c r="AD120" i="12" s="1"/>
  <c r="AB120" i="13" s="1"/>
  <c r="AD120" i="13" s="1"/>
  <c r="AB120" i="14" s="1"/>
  <c r="AD120" i="14" s="1"/>
  <c r="AB120" i="15" s="1"/>
  <c r="AD120" i="15" s="1"/>
  <c r="AB120" i="16" s="1"/>
  <c r="AD120" i="16" s="1"/>
  <c r="AE148" i="15"/>
  <c r="AG148" i="15" s="1"/>
  <c r="AE148" i="16" s="1"/>
  <c r="AG148" i="16" s="1"/>
  <c r="O10" i="18" s="1"/>
  <c r="Y66" i="14"/>
  <c r="AA66" i="14" s="1"/>
  <c r="Y66" i="15" s="1"/>
  <c r="AA66" i="15" s="1"/>
  <c r="Y66" i="16" s="1"/>
  <c r="AA66" i="16" s="1"/>
  <c r="G65" i="13"/>
  <c r="I65" i="13" s="1"/>
  <c r="G65" i="14" s="1"/>
  <c r="I65" i="14" s="1"/>
  <c r="G65" i="15" s="1"/>
  <c r="I65" i="15" s="1"/>
  <c r="G65" i="16" s="1"/>
  <c r="I65" i="16" s="1"/>
  <c r="AA215" i="16"/>
  <c r="AA199" i="14"/>
  <c r="Y199" i="15" s="1"/>
  <c r="AA199" i="15" s="1"/>
  <c r="Y199" i="16" s="1"/>
  <c r="AA199" i="16" s="1"/>
  <c r="O53" i="20"/>
  <c r="V151" i="9"/>
  <c r="X248" i="7"/>
  <c r="W248" i="8"/>
  <c r="E22" i="6"/>
  <c r="E23" i="7"/>
  <c r="AD93" i="6"/>
  <c r="AJ102" i="5"/>
  <c r="AI102" i="5"/>
  <c r="AH102" i="5"/>
  <c r="V124" i="8"/>
  <c r="I37" i="20"/>
  <c r="BK8" i="8"/>
  <c r="F25" i="5"/>
  <c r="AQ8" i="5"/>
  <c r="N26" i="5"/>
  <c r="BC11" i="5"/>
  <c r="M26" i="5"/>
  <c r="V30" i="7"/>
  <c r="W252" i="7"/>
  <c r="AJ245" i="5"/>
  <c r="AI245" i="5"/>
  <c r="AH245" i="5"/>
  <c r="D46" i="7"/>
  <c r="D45" i="6"/>
  <c r="AG255" i="9"/>
  <c r="AE255" i="10" s="1"/>
  <c r="AG255" i="10" s="1"/>
  <c r="AE255" i="11" s="1"/>
  <c r="AG255" i="11" s="1"/>
  <c r="AE255" i="12" s="1"/>
  <c r="AG255" i="12" s="1"/>
  <c r="AE255" i="13" s="1"/>
  <c r="AG255" i="13" s="1"/>
  <c r="AE255" i="14" s="1"/>
  <c r="AG255" i="14" s="1"/>
  <c r="AE255" i="15" s="1"/>
  <c r="AG255" i="15" s="1"/>
  <c r="AE255" i="16" s="1"/>
  <c r="AG255" i="16" s="1"/>
  <c r="V244" i="6"/>
  <c r="X244" i="5"/>
  <c r="V243" i="5"/>
  <c r="V234" i="5" s="1"/>
  <c r="V232" i="5" s="1"/>
  <c r="AE70" i="6"/>
  <c r="AJ70" i="5"/>
  <c r="AG69" i="5"/>
  <c r="AF14" i="10"/>
  <c r="AA59" i="6"/>
  <c r="AA58" i="6" s="1"/>
  <c r="AA57" i="6" s="1"/>
  <c r="Y58" i="6"/>
  <c r="Y57" i="6" s="1"/>
  <c r="BK13" i="7"/>
  <c r="H53" i="20"/>
  <c r="AE118" i="6"/>
  <c r="AG118" i="6" s="1"/>
  <c r="AG114" i="5"/>
  <c r="Y117" i="8"/>
  <c r="AA117" i="8" s="1"/>
  <c r="Y117" i="9" s="1"/>
  <c r="AA117" i="9" s="1"/>
  <c r="Y117" i="10" s="1"/>
  <c r="AA117" i="10" s="1"/>
  <c r="Y117" i="11" s="1"/>
  <c r="AA117" i="11" s="1"/>
  <c r="Y117" i="12" s="1"/>
  <c r="AA117" i="12" s="1"/>
  <c r="Y117" i="13" s="1"/>
  <c r="AA117" i="13" s="1"/>
  <c r="Y117" i="14" s="1"/>
  <c r="AA117" i="14" s="1"/>
  <c r="Y117" i="15" s="1"/>
  <c r="AA117" i="15" s="1"/>
  <c r="Y117" i="16" s="1"/>
  <c r="AA117" i="16" s="1"/>
  <c r="W116" i="8"/>
  <c r="AB98" i="9"/>
  <c r="AD98" i="9" s="1"/>
  <c r="AB98" i="10" s="1"/>
  <c r="X58" i="5"/>
  <c r="AH59" i="5"/>
  <c r="AI59" i="5"/>
  <c r="AI58" i="5" s="1"/>
  <c r="AJ59" i="5"/>
  <c r="AH60" i="5"/>
  <c r="AI60" i="5"/>
  <c r="AJ60" i="5"/>
  <c r="W203" i="6"/>
  <c r="AD101" i="8"/>
  <c r="AB101" i="9" s="1"/>
  <c r="AD101" i="9" s="1"/>
  <c r="AB101" i="10" s="1"/>
  <c r="AD101" i="10" s="1"/>
  <c r="AB101" i="11" s="1"/>
  <c r="AD101" i="11" s="1"/>
  <c r="AB101" i="12" s="1"/>
  <c r="AD101" i="12" s="1"/>
  <c r="Q37" i="20"/>
  <c r="V39" i="7"/>
  <c r="X39" i="6"/>
  <c r="AI212" i="5"/>
  <c r="AH212" i="5"/>
  <c r="AJ212" i="5"/>
  <c r="Y214" i="6"/>
  <c r="AA211" i="5"/>
  <c r="AA210" i="5" s="1"/>
  <c r="AA209" i="5" s="1"/>
  <c r="AH214" i="5"/>
  <c r="AB166" i="7"/>
  <c r="AD166" i="7" s="1"/>
  <c r="AB166" i="8" s="1"/>
  <c r="AD166" i="8" s="1"/>
  <c r="AF112" i="5"/>
  <c r="AF110" i="5" s="1"/>
  <c r="BQ17" i="5"/>
  <c r="F41" i="20" s="1"/>
  <c r="AE117" i="12"/>
  <c r="AG117" i="12" s="1"/>
  <c r="AE117" i="13" s="1"/>
  <c r="AG117" i="13" s="1"/>
  <c r="AE117" i="14" s="1"/>
  <c r="AG117" i="14" s="1"/>
  <c r="AE117" i="15" s="1"/>
  <c r="AG117" i="15" s="1"/>
  <c r="AE117" i="16" s="1"/>
  <c r="AG117" i="16" s="1"/>
  <c r="E103" i="6"/>
  <c r="E103" i="7" s="1"/>
  <c r="F103" i="7" s="1"/>
  <c r="M103" i="7" s="1"/>
  <c r="F103" i="5"/>
  <c r="AE99" i="6"/>
  <c r="AG99" i="6" s="1"/>
  <c r="U123" i="9"/>
  <c r="U114" i="9"/>
  <c r="C93" i="9"/>
  <c r="C85" i="9" s="1"/>
  <c r="C66" i="9"/>
  <c r="P21" i="9"/>
  <c r="P19" i="9" s="1"/>
  <c r="P17" i="9" s="1"/>
  <c r="P8" i="9" s="1"/>
  <c r="C57" i="9"/>
  <c r="H21" i="9"/>
  <c r="H19" i="9" s="1"/>
  <c r="H17" i="9" s="1"/>
  <c r="Q17" i="9"/>
  <c r="Q8" i="9" s="1"/>
  <c r="U20" i="9"/>
  <c r="U16" i="9" s="1"/>
  <c r="J16" i="20"/>
  <c r="BE10" i="9"/>
  <c r="BE9" i="9" s="1"/>
  <c r="BE8" i="9" s="1"/>
  <c r="BF16" i="10"/>
  <c r="BF16" i="13" s="1"/>
  <c r="BF16" i="16" s="1"/>
  <c r="C10" i="9"/>
  <c r="U243" i="10"/>
  <c r="U114" i="10"/>
  <c r="U112" i="10" s="1"/>
  <c r="BQ16" i="10"/>
  <c r="AF112" i="10"/>
  <c r="C99" i="10"/>
  <c r="K22" i="20"/>
  <c r="BE8" i="10"/>
  <c r="U91" i="10"/>
  <c r="U90" i="10" s="1"/>
  <c r="U69" i="10"/>
  <c r="U65" i="10" s="1"/>
  <c r="K21" i="10"/>
  <c r="K19" i="10" s="1"/>
  <c r="K17" i="10" s="1"/>
  <c r="K8" i="10" s="1"/>
  <c r="BQ17" i="11"/>
  <c r="AF145" i="11"/>
  <c r="AF110" i="11" s="1"/>
  <c r="AF10" i="11" s="1"/>
  <c r="AF8" i="11" s="1"/>
  <c r="U235" i="12"/>
  <c r="U222" i="12"/>
  <c r="U220" i="12" s="1"/>
  <c r="U211" i="12"/>
  <c r="U210" i="12" s="1"/>
  <c r="U209" i="12" s="1"/>
  <c r="U207" i="12" s="1"/>
  <c r="U203" i="12"/>
  <c r="U195" i="12"/>
  <c r="U187" i="12"/>
  <c r="U185" i="12" s="1"/>
  <c r="U157" i="12"/>
  <c r="U155" i="12" s="1"/>
  <c r="AF145" i="12"/>
  <c r="AF110" i="12" s="1"/>
  <c r="BQ17" i="12"/>
  <c r="AC14" i="12"/>
  <c r="AC12" i="12" s="1"/>
  <c r="H21" i="12"/>
  <c r="H19" i="12" s="1"/>
  <c r="H17" i="12" s="1"/>
  <c r="M55" i="20"/>
  <c r="BK15" i="12"/>
  <c r="BR31" i="16"/>
  <c r="U243" i="13"/>
  <c r="AM220" i="13"/>
  <c r="Z220" i="13"/>
  <c r="H93" i="6"/>
  <c r="H85" i="6" s="1"/>
  <c r="H19" i="6" s="1"/>
  <c r="H17" i="6" s="1"/>
  <c r="W68" i="9"/>
  <c r="Q40" i="20"/>
  <c r="BE9" i="5"/>
  <c r="BF10" i="7"/>
  <c r="BF10" i="10" s="1"/>
  <c r="BF10" i="13" s="1"/>
  <c r="BF10" i="16" s="1"/>
  <c r="BE9" i="13"/>
  <c r="BE8" i="13" s="1"/>
  <c r="N52" i="20"/>
  <c r="N49" i="20" s="1"/>
  <c r="BQ25" i="13"/>
  <c r="BK12" i="13" s="1"/>
  <c r="BK13" i="13"/>
  <c r="N53" i="20"/>
  <c r="Q8" i="12"/>
  <c r="AA52" i="10"/>
  <c r="Y52" i="11" s="1"/>
  <c r="AA52" i="11" s="1"/>
  <c r="Y52" i="12" s="1"/>
  <c r="AA52" i="12" s="1"/>
  <c r="Y52" i="13" s="1"/>
  <c r="AA52" i="13" s="1"/>
  <c r="Y52" i="14" s="1"/>
  <c r="AA52" i="14" s="1"/>
  <c r="Y52" i="15" s="1"/>
  <c r="AA52" i="15" s="1"/>
  <c r="Y52" i="16" s="1"/>
  <c r="AA52" i="16" s="1"/>
  <c r="AB239" i="7"/>
  <c r="AD239" i="7" s="1"/>
  <c r="AB239" i="8" s="1"/>
  <c r="AD239" i="8" s="1"/>
  <c r="AE125" i="7"/>
  <c r="Y120" i="6"/>
  <c r="AA114" i="5"/>
  <c r="I117" i="5"/>
  <c r="G118" i="6"/>
  <c r="Y101" i="7"/>
  <c r="AA101" i="7" s="1"/>
  <c r="U235" i="9"/>
  <c r="U234" i="9" s="1"/>
  <c r="U232" i="9" s="1"/>
  <c r="AC145" i="9"/>
  <c r="U96" i="9"/>
  <c r="U90" i="9" s="1"/>
  <c r="U63" i="9" s="1"/>
  <c r="AL63" i="9"/>
  <c r="C60" i="9"/>
  <c r="AF14" i="9"/>
  <c r="AF12" i="9" s="1"/>
  <c r="BQ13" i="9"/>
  <c r="U49" i="10"/>
  <c r="U149" i="11"/>
  <c r="U147" i="11" s="1"/>
  <c r="U145" i="11" s="1"/>
  <c r="U110" i="11" s="1"/>
  <c r="U243" i="12"/>
  <c r="AL220" i="12"/>
  <c r="AC194" i="12"/>
  <c r="AC193" i="12" s="1"/>
  <c r="AL63" i="12"/>
  <c r="U49" i="12"/>
  <c r="C48" i="12"/>
  <c r="C45" i="12"/>
  <c r="U35" i="12"/>
  <c r="C35" i="12"/>
  <c r="BK9" i="12"/>
  <c r="M38" i="20"/>
  <c r="C29" i="12"/>
  <c r="C28" i="12" s="1"/>
  <c r="P28" i="12"/>
  <c r="P21" i="12"/>
  <c r="P19" i="12" s="1"/>
  <c r="P17" i="12" s="1"/>
  <c r="BQ12" i="12"/>
  <c r="BQ9" i="12" s="1"/>
  <c r="BQ8" i="12" s="1"/>
  <c r="AF14" i="12"/>
  <c r="AF12" i="12"/>
  <c r="M34" i="20"/>
  <c r="BR10" i="16"/>
  <c r="AF145" i="16"/>
  <c r="BQ17" i="16"/>
  <c r="D104" i="8"/>
  <c r="F104" i="7"/>
  <c r="AJ224" i="5"/>
  <c r="AH224" i="5"/>
  <c r="AH222" i="5" s="1"/>
  <c r="AI224" i="5"/>
  <c r="AI222" i="5" s="1"/>
  <c r="X222" i="5"/>
  <c r="AH174" i="5"/>
  <c r="E83" i="13"/>
  <c r="E83" i="14" s="1"/>
  <c r="E83" i="15" s="1"/>
  <c r="E83" i="16" s="1"/>
  <c r="N106" i="5"/>
  <c r="M106" i="5"/>
  <c r="AJ180" i="5"/>
  <c r="AI180" i="5"/>
  <c r="AH180" i="5"/>
  <c r="G10" i="20"/>
  <c r="G9" i="20" s="1"/>
  <c r="R15" i="20"/>
  <c r="E44" i="13"/>
  <c r="W201" i="7"/>
  <c r="W201" i="8" s="1"/>
  <c r="W201" i="9" s="1"/>
  <c r="N95" i="5"/>
  <c r="F93" i="5"/>
  <c r="BC19" i="5" s="1"/>
  <c r="M95" i="5"/>
  <c r="M93" i="5" s="1"/>
  <c r="BQ9" i="7"/>
  <c r="H36" i="20"/>
  <c r="H33" i="20" s="1"/>
  <c r="AG21" i="6"/>
  <c r="V23" i="9"/>
  <c r="X245" i="6"/>
  <c r="U157" i="6"/>
  <c r="U155" i="6" s="1"/>
  <c r="V26" i="10"/>
  <c r="V26" i="11" s="1"/>
  <c r="V26" i="12" s="1"/>
  <c r="X26" i="8"/>
  <c r="J105" i="8"/>
  <c r="L105" i="8" s="1"/>
  <c r="J105" i="9" s="1"/>
  <c r="L105" i="9" s="1"/>
  <c r="J105" i="10" s="1"/>
  <c r="L105" i="10" s="1"/>
  <c r="J105" i="11" s="1"/>
  <c r="L105" i="11" s="1"/>
  <c r="J105" i="12" s="1"/>
  <c r="L105" i="12" s="1"/>
  <c r="J105" i="13" s="1"/>
  <c r="L105" i="13" s="1"/>
  <c r="J105" i="14" s="1"/>
  <c r="L105" i="14" s="1"/>
  <c r="J105" i="15" s="1"/>
  <c r="L105" i="15" s="1"/>
  <c r="J105" i="16" s="1"/>
  <c r="L105" i="16" s="1"/>
  <c r="AH248" i="5"/>
  <c r="AJ248" i="5"/>
  <c r="AI248" i="5"/>
  <c r="AI39" i="5"/>
  <c r="AJ39" i="5"/>
  <c r="P8" i="11"/>
  <c r="AI197" i="5"/>
  <c r="AJ197" i="5"/>
  <c r="AH197" i="5"/>
  <c r="AU13" i="5"/>
  <c r="AV13" i="5"/>
  <c r="AH31" i="5"/>
  <c r="X28" i="6"/>
  <c r="D36" i="7"/>
  <c r="F36" i="6"/>
  <c r="D35" i="6"/>
  <c r="K53" i="20"/>
  <c r="BK13" i="10"/>
  <c r="AE238" i="7"/>
  <c r="AG238" i="7" s="1"/>
  <c r="AE238" i="8" s="1"/>
  <c r="AG238" i="8" s="1"/>
  <c r="AE238" i="9" s="1"/>
  <c r="AG238" i="9" s="1"/>
  <c r="AE238" i="10" s="1"/>
  <c r="AG238" i="10" s="1"/>
  <c r="AE238" i="11" s="1"/>
  <c r="AG238" i="11" s="1"/>
  <c r="AE238" i="12" s="1"/>
  <c r="AG238" i="12" s="1"/>
  <c r="AE238" i="13" s="1"/>
  <c r="AG238" i="13" s="1"/>
  <c r="AE238" i="14" s="1"/>
  <c r="AG238" i="14" s="1"/>
  <c r="AE238" i="15" s="1"/>
  <c r="AG238" i="15" s="1"/>
  <c r="AE238" i="16" s="1"/>
  <c r="AG238" i="16" s="1"/>
  <c r="AB237" i="6"/>
  <c r="AD235" i="5"/>
  <c r="AE230" i="7"/>
  <c r="AG230" i="7" s="1"/>
  <c r="AE165" i="9"/>
  <c r="AG165" i="9" s="1"/>
  <c r="AE165" i="10" s="1"/>
  <c r="AG165" i="10" s="1"/>
  <c r="AE165" i="11" s="1"/>
  <c r="AG165" i="11" s="1"/>
  <c r="AE165" i="12" s="1"/>
  <c r="AG165" i="12" s="1"/>
  <c r="AE165" i="13" s="1"/>
  <c r="AG165" i="13" s="1"/>
  <c r="AE165" i="14" s="1"/>
  <c r="AG165" i="14" s="1"/>
  <c r="AE165" i="15" s="1"/>
  <c r="AG165" i="15" s="1"/>
  <c r="AE165" i="16" s="1"/>
  <c r="AG165" i="16" s="1"/>
  <c r="X138" i="7"/>
  <c r="X138" i="6"/>
  <c r="AH138" i="6" s="1"/>
  <c r="Y81" i="8"/>
  <c r="AB29" i="11"/>
  <c r="AD29" i="11" s="1"/>
  <c r="AB29" i="12" s="1"/>
  <c r="AD29" i="12" s="1"/>
  <c r="AB29" i="13" s="1"/>
  <c r="AD29" i="13" s="1"/>
  <c r="AB29" i="14" s="1"/>
  <c r="AD29" i="14" s="1"/>
  <c r="AB29" i="15" s="1"/>
  <c r="AD29" i="15" s="1"/>
  <c r="AB29" i="16" s="1"/>
  <c r="AD29" i="16" s="1"/>
  <c r="D49" i="8"/>
  <c r="D49" i="9" s="1"/>
  <c r="N71" i="6"/>
  <c r="M71" i="6"/>
  <c r="D103" i="9"/>
  <c r="D103" i="10" s="1"/>
  <c r="AH199" i="5"/>
  <c r="AJ199" i="5"/>
  <c r="AI199" i="5"/>
  <c r="M43" i="5"/>
  <c r="F42" i="5"/>
  <c r="AQ10" i="5" s="1"/>
  <c r="N43" i="5"/>
  <c r="BC16" i="5"/>
  <c r="N62" i="5"/>
  <c r="F60" i="5"/>
  <c r="E15" i="7"/>
  <c r="N49" i="5"/>
  <c r="M49" i="5"/>
  <c r="M48" i="5" s="1"/>
  <c r="F48" i="5"/>
  <c r="AH81" i="5"/>
  <c r="AI81" i="5"/>
  <c r="AJ81" i="5"/>
  <c r="P8" i="8"/>
  <c r="Z110" i="15"/>
  <c r="L26" i="6"/>
  <c r="E48" i="6"/>
  <c r="E49" i="7"/>
  <c r="E49" i="8" s="1"/>
  <c r="E49" i="9" s="1"/>
  <c r="D47" i="8"/>
  <c r="Y50" i="12"/>
  <c r="AA50" i="12" s="1"/>
  <c r="Y50" i="13" s="1"/>
  <c r="F10" i="20"/>
  <c r="W135" i="8"/>
  <c r="W247" i="7"/>
  <c r="X247" i="6"/>
  <c r="AB223" i="7"/>
  <c r="AD222" i="6"/>
  <c r="X218" i="5"/>
  <c r="W218" i="6"/>
  <c r="X218" i="6" s="1"/>
  <c r="AD196" i="6"/>
  <c r="X183" i="5"/>
  <c r="V176" i="5"/>
  <c r="V183" i="6"/>
  <c r="X183" i="6" s="1"/>
  <c r="AB180" i="10"/>
  <c r="AD180" i="10" s="1"/>
  <c r="AB180" i="11" s="1"/>
  <c r="AD180" i="11" s="1"/>
  <c r="AB180" i="12" s="1"/>
  <c r="AD180" i="12" s="1"/>
  <c r="AB180" i="13" s="1"/>
  <c r="AD180" i="13" s="1"/>
  <c r="AB180" i="14" s="1"/>
  <c r="AD180" i="14" s="1"/>
  <c r="AB180" i="15" s="1"/>
  <c r="AD180" i="15" s="1"/>
  <c r="AB180" i="16" s="1"/>
  <c r="AD180" i="16" s="1"/>
  <c r="Y79" i="10"/>
  <c r="AA79" i="10" s="1"/>
  <c r="Y79" i="11" s="1"/>
  <c r="AA79" i="11" s="1"/>
  <c r="Y79" i="12" s="1"/>
  <c r="AA79" i="12" s="1"/>
  <c r="Y79" i="13" s="1"/>
  <c r="AA79" i="13" s="1"/>
  <c r="Y79" i="14" s="1"/>
  <c r="AA79" i="14" s="1"/>
  <c r="Y79" i="15" s="1"/>
  <c r="AA79" i="15" s="1"/>
  <c r="Y79" i="16" s="1"/>
  <c r="AA79" i="16" s="1"/>
  <c r="AE76" i="8"/>
  <c r="AG76" i="8" s="1"/>
  <c r="AE76" i="9" s="1"/>
  <c r="AG76" i="9" s="1"/>
  <c r="AE76" i="10" s="1"/>
  <c r="AG76" i="10" s="1"/>
  <c r="AE76" i="11" s="1"/>
  <c r="AG76" i="11" s="1"/>
  <c r="AE76" i="12" s="1"/>
  <c r="AG76" i="12" s="1"/>
  <c r="AE76" i="13" s="1"/>
  <c r="AG76" i="13" s="1"/>
  <c r="AE76" i="14" s="1"/>
  <c r="AG76" i="14" s="1"/>
  <c r="AE76" i="15" s="1"/>
  <c r="AG76" i="15" s="1"/>
  <c r="AE76" i="16" s="1"/>
  <c r="AG76" i="16" s="1"/>
  <c r="Y76" i="6"/>
  <c r="AH76" i="5"/>
  <c r="Y74" i="6"/>
  <c r="AA69" i="5"/>
  <c r="AA65" i="5" s="1"/>
  <c r="AA63" i="5" s="1"/>
  <c r="E70" i="10"/>
  <c r="Y53" i="6"/>
  <c r="AH53" i="5"/>
  <c r="AB51" i="8"/>
  <c r="AD51" i="8" s="1"/>
  <c r="AB51" i="9" s="1"/>
  <c r="AD51" i="9" s="1"/>
  <c r="AB51" i="10" s="1"/>
  <c r="AD51" i="10" s="1"/>
  <c r="AB51" i="11" s="1"/>
  <c r="AD51" i="11" s="1"/>
  <c r="AB51" i="12" s="1"/>
  <c r="AD51" i="12" s="1"/>
  <c r="AB51" i="13" s="1"/>
  <c r="AD51" i="13" s="1"/>
  <c r="AB51" i="14" s="1"/>
  <c r="AD51" i="14" s="1"/>
  <c r="AB51" i="15" s="1"/>
  <c r="AD51" i="15" s="1"/>
  <c r="AB51" i="16" s="1"/>
  <c r="AD51" i="16" s="1"/>
  <c r="AB50" i="7"/>
  <c r="AB49" i="7" s="1"/>
  <c r="AD49" i="6"/>
  <c r="AE45" i="10"/>
  <c r="AB45" i="7"/>
  <c r="AD45" i="7" s="1"/>
  <c r="AB45" i="8" s="1"/>
  <c r="AD45" i="8" s="1"/>
  <c r="AB45" i="9" s="1"/>
  <c r="G44" i="6"/>
  <c r="I44" i="6" s="1"/>
  <c r="BD16" i="5"/>
  <c r="G43" i="6"/>
  <c r="AW10" i="5"/>
  <c r="I42" i="5"/>
  <c r="AR10" i="5" s="1"/>
  <c r="AU10" i="5" s="1"/>
  <c r="AE84" i="9"/>
  <c r="V17" i="9"/>
  <c r="V17" i="10" s="1"/>
  <c r="AE150" i="8"/>
  <c r="AG150" i="8" s="1"/>
  <c r="V61" i="10"/>
  <c r="V61" i="11" s="1"/>
  <c r="V61" i="12" s="1"/>
  <c r="V61" i="13" s="1"/>
  <c r="V61" i="14" s="1"/>
  <c r="AB24" i="8"/>
  <c r="E53" i="7"/>
  <c r="E53" i="8" s="1"/>
  <c r="E53" i="9" s="1"/>
  <c r="E51" i="6"/>
  <c r="L67" i="6"/>
  <c r="J67" i="7" s="1"/>
  <c r="J66" i="6"/>
  <c r="AR8" i="5"/>
  <c r="BC15" i="5"/>
  <c r="M46" i="5"/>
  <c r="M45" i="5" s="1"/>
  <c r="N46" i="5"/>
  <c r="N45" i="5" s="1"/>
  <c r="M44" i="5"/>
  <c r="N44" i="5"/>
  <c r="AC12" i="6"/>
  <c r="AH88" i="5"/>
  <c r="AJ88" i="5"/>
  <c r="V21" i="8"/>
  <c r="X21" i="8" s="1"/>
  <c r="X21" i="7"/>
  <c r="G48" i="6"/>
  <c r="AW22" i="5"/>
  <c r="BF21" i="7"/>
  <c r="BF21" i="10" s="1"/>
  <c r="H24" i="20"/>
  <c r="U112" i="7"/>
  <c r="U110" i="7" s="1"/>
  <c r="V58" i="6"/>
  <c r="V57" i="6" s="1"/>
  <c r="AB100" i="7"/>
  <c r="AD100" i="7" s="1"/>
  <c r="D61" i="7"/>
  <c r="D60" i="6"/>
  <c r="AB39" i="7"/>
  <c r="AD39" i="7" s="1"/>
  <c r="AB39" i="8" s="1"/>
  <c r="AD39" i="8" s="1"/>
  <c r="BQ15" i="13"/>
  <c r="BK10" i="13" s="1"/>
  <c r="N40" i="20"/>
  <c r="AB107" i="7"/>
  <c r="AD107" i="7" s="1"/>
  <c r="AB107" i="8" s="1"/>
  <c r="AD107" i="8" s="1"/>
  <c r="AB107" i="9" s="1"/>
  <c r="AD107" i="9" s="1"/>
  <c r="AB107" i="10" s="1"/>
  <c r="AD107" i="10" s="1"/>
  <c r="AB107" i="11" s="1"/>
  <c r="AD107" i="11" s="1"/>
  <c r="AB107" i="12" s="1"/>
  <c r="AD107" i="12" s="1"/>
  <c r="AB107" i="13" s="1"/>
  <c r="AD107" i="13" s="1"/>
  <c r="AB107" i="14" s="1"/>
  <c r="AD107" i="14" s="1"/>
  <c r="AB107" i="15" s="1"/>
  <c r="AD107" i="15" s="1"/>
  <c r="AB107" i="16" s="1"/>
  <c r="AD107" i="16" s="1"/>
  <c r="BK14" i="10"/>
  <c r="K54" i="20"/>
  <c r="W254" i="6"/>
  <c r="X254" i="5"/>
  <c r="V251" i="7"/>
  <c r="V250" i="7"/>
  <c r="W230" i="8"/>
  <c r="W230" i="9" s="1"/>
  <c r="W230" i="10" s="1"/>
  <c r="W230" i="11" s="1"/>
  <c r="W230" i="12" s="1"/>
  <c r="W230" i="13" s="1"/>
  <c r="W230" i="14" s="1"/>
  <c r="W230" i="15" s="1"/>
  <c r="W230" i="16" s="1"/>
  <c r="AD214" i="14"/>
  <c r="AB214" i="15" s="1"/>
  <c r="AD214" i="15"/>
  <c r="AB214" i="16" s="1"/>
  <c r="AD214" i="16" s="1"/>
  <c r="AG158" i="6"/>
  <c r="AE158" i="7"/>
  <c r="AG158" i="7" s="1"/>
  <c r="AE158" i="8" s="1"/>
  <c r="AG158" i="8" s="1"/>
  <c r="AE158" i="9" s="1"/>
  <c r="AG158" i="9" s="1"/>
  <c r="AG156" i="6"/>
  <c r="AE142" i="6"/>
  <c r="AG141" i="5"/>
  <c r="X142" i="5"/>
  <c r="V142" i="6"/>
  <c r="V141" i="6" s="1"/>
  <c r="V141" i="5"/>
  <c r="X102" i="6"/>
  <c r="X95" i="5"/>
  <c r="W95" i="6"/>
  <c r="W95" i="7"/>
  <c r="W91" i="7" s="1"/>
  <c r="W91" i="5"/>
  <c r="W90" i="5"/>
  <c r="AA94" i="7"/>
  <c r="Y94" i="8" s="1"/>
  <c r="AB85" i="6"/>
  <c r="AD83" i="5"/>
  <c r="V85" i="6"/>
  <c r="X85" i="6" s="1"/>
  <c r="X85" i="5"/>
  <c r="V83" i="5"/>
  <c r="L82" i="6"/>
  <c r="L81" i="6" s="1"/>
  <c r="D82" i="7"/>
  <c r="D82" i="8" s="1"/>
  <c r="D82" i="9" s="1"/>
  <c r="G77" i="6"/>
  <c r="AW9" i="5"/>
  <c r="I75" i="5"/>
  <c r="Y55" i="7"/>
  <c r="AA55" i="7" s="1"/>
  <c r="Y55" i="8" s="1"/>
  <c r="AA55" i="8" s="1"/>
  <c r="E34" i="6"/>
  <c r="E34" i="7" s="1"/>
  <c r="E32" i="7" s="1"/>
  <c r="F34" i="5"/>
  <c r="E32" i="5"/>
  <c r="E28" i="5" s="1"/>
  <c r="AD25" i="6"/>
  <c r="AB25" i="7" s="1"/>
  <c r="V177" i="11"/>
  <c r="V177" i="12" s="1"/>
  <c r="V177" i="13" s="1"/>
  <c r="V177" i="14" s="1"/>
  <c r="V177" i="15" s="1"/>
  <c r="AE97" i="7"/>
  <c r="BK8" i="13"/>
  <c r="W59" i="9"/>
  <c r="W59" i="10" s="1"/>
  <c r="X78" i="7"/>
  <c r="V78" i="8"/>
  <c r="V78" i="9"/>
  <c r="W134" i="12"/>
  <c r="W134" i="13" s="1"/>
  <c r="W134" i="14" s="1"/>
  <c r="W134" i="15" s="1"/>
  <c r="W134" i="16" s="1"/>
  <c r="W223" i="7"/>
  <c r="W223" i="8" s="1"/>
  <c r="W223" i="9" s="1"/>
  <c r="W223" i="10" s="1"/>
  <c r="W223" i="11" s="1"/>
  <c r="W223" i="12" s="1"/>
  <c r="W223" i="13" s="1"/>
  <c r="W223" i="14" s="1"/>
  <c r="W223" i="15" s="1"/>
  <c r="W223" i="16" s="1"/>
  <c r="AS24" i="5"/>
  <c r="AX24" i="5" s="1"/>
  <c r="AZ13" i="5"/>
  <c r="K8" i="9"/>
  <c r="AB156" i="7"/>
  <c r="Y224" i="8"/>
  <c r="AA224" i="8" s="1"/>
  <c r="Y224" i="9" s="1"/>
  <c r="AA224" i="9" s="1"/>
  <c r="Y224" i="10"/>
  <c r="AA224" i="10" s="1"/>
  <c r="Y224" i="11" s="1"/>
  <c r="AA224" i="11" s="1"/>
  <c r="Y224" i="12" s="1"/>
  <c r="AA224" i="12" s="1"/>
  <c r="Y224" i="13" s="1"/>
  <c r="AA224" i="13" s="1"/>
  <c r="Y224" i="14" s="1"/>
  <c r="AA224" i="14" s="1"/>
  <c r="Y224" i="15" s="1"/>
  <c r="AA224" i="15" s="1"/>
  <c r="Y224" i="16" s="1"/>
  <c r="AA224" i="16" s="1"/>
  <c r="AE239" i="7"/>
  <c r="AG239" i="7" s="1"/>
  <c r="AE239" i="8" s="1"/>
  <c r="AG239" i="8" s="1"/>
  <c r="BQ15" i="8"/>
  <c r="BK10" i="8" s="1"/>
  <c r="I40" i="20"/>
  <c r="I39" i="20" s="1"/>
  <c r="AH78" i="5"/>
  <c r="AI78" i="5"/>
  <c r="AJ78" i="5"/>
  <c r="W170" i="5"/>
  <c r="AH151" i="5"/>
  <c r="AI151" i="5"/>
  <c r="W191" i="7"/>
  <c r="W191" i="8" s="1"/>
  <c r="W191" i="9" s="1"/>
  <c r="W191" i="10" s="1"/>
  <c r="W191" i="11" s="1"/>
  <c r="W191" i="12" s="1"/>
  <c r="Q48" i="20"/>
  <c r="Q46" i="20"/>
  <c r="BQ22" i="16"/>
  <c r="BK11" i="16"/>
  <c r="E111" i="7"/>
  <c r="E111" i="8" s="1"/>
  <c r="AE79" i="14"/>
  <c r="AG79" i="14" s="1"/>
  <c r="AE79" i="15" s="1"/>
  <c r="AG79" i="15" s="1"/>
  <c r="AE79" i="16" s="1"/>
  <c r="AG79" i="16" s="1"/>
  <c r="AI74" i="5"/>
  <c r="AJ74" i="5"/>
  <c r="AH74" i="5"/>
  <c r="W216" i="7"/>
  <c r="X216" i="6"/>
  <c r="BK14" i="8"/>
  <c r="I54" i="20"/>
  <c r="AE25" i="7"/>
  <c r="AG25" i="7" s="1"/>
  <c r="AJ25" i="6"/>
  <c r="BQ22" i="10"/>
  <c r="BK11" i="10"/>
  <c r="K48" i="20"/>
  <c r="G31" i="7"/>
  <c r="I31" i="7" s="1"/>
  <c r="AE251" i="6"/>
  <c r="AG243" i="5"/>
  <c r="AG234" i="5" s="1"/>
  <c r="AG232" i="5" s="1"/>
  <c r="AB217" i="6"/>
  <c r="AD217" i="6" s="1"/>
  <c r="AI217" i="5"/>
  <c r="AD211" i="5"/>
  <c r="AD210" i="5" s="1"/>
  <c r="AD209" i="5" s="1"/>
  <c r="AE188" i="6"/>
  <c r="AG188" i="6" s="1"/>
  <c r="AG187" i="5"/>
  <c r="AG185" i="5"/>
  <c r="AG170" i="5" s="1"/>
  <c r="AS27" i="5" s="1"/>
  <c r="AX27" i="5" s="1"/>
  <c r="V168" i="7"/>
  <c r="X168" i="6"/>
  <c r="AD159" i="7"/>
  <c r="AB159" i="8" s="1"/>
  <c r="AD159" i="8" s="1"/>
  <c r="AB159" i="9" s="1"/>
  <c r="AD159" i="9" s="1"/>
  <c r="AB159" i="10" s="1"/>
  <c r="AD159" i="10" s="1"/>
  <c r="W158" i="13"/>
  <c r="W158" i="14" s="1"/>
  <c r="W158" i="15" s="1"/>
  <c r="W158" i="16" s="1"/>
  <c r="J96" i="6"/>
  <c r="L96" i="6" s="1"/>
  <c r="N96" i="5"/>
  <c r="J94" i="6"/>
  <c r="L94" i="6" s="1"/>
  <c r="L93" i="6" s="1"/>
  <c r="N94" i="5"/>
  <c r="N93" i="5" s="1"/>
  <c r="L93" i="5"/>
  <c r="D94" i="9"/>
  <c r="D94" i="10" s="1"/>
  <c r="D94" i="11" s="1"/>
  <c r="AB88" i="6"/>
  <c r="AD88" i="6" s="1"/>
  <c r="AB88" i="7" s="1"/>
  <c r="AD88" i="7" s="1"/>
  <c r="AB88" i="8" s="1"/>
  <c r="D88" i="6"/>
  <c r="F88" i="6" s="1"/>
  <c r="F88" i="5"/>
  <c r="D85" i="5"/>
  <c r="J87" i="7"/>
  <c r="L87" i="7" s="1"/>
  <c r="J87" i="8" s="1"/>
  <c r="L87" i="8" s="1"/>
  <c r="AS10" i="6"/>
  <c r="G79" i="6"/>
  <c r="I79" i="6"/>
  <c r="G79" i="7" s="1"/>
  <c r="BD17" i="5"/>
  <c r="AA174" i="7"/>
  <c r="Y174" i="8" s="1"/>
  <c r="AA174" i="8" s="1"/>
  <c r="Y174" i="9" s="1"/>
  <c r="M76" i="5"/>
  <c r="AJ47" i="5"/>
  <c r="D29" i="8"/>
  <c r="M12" i="5"/>
  <c r="BE7" i="5"/>
  <c r="BO14" i="5"/>
  <c r="BI9" i="5" s="1"/>
  <c r="W139" i="7"/>
  <c r="X139" i="6"/>
  <c r="W180" i="7"/>
  <c r="X180" i="7" s="1"/>
  <c r="X180" i="6"/>
  <c r="AI101" i="5"/>
  <c r="V115" i="8"/>
  <c r="X115" i="7"/>
  <c r="W167" i="7"/>
  <c r="N65" i="5"/>
  <c r="M65" i="5"/>
  <c r="E65" i="7"/>
  <c r="E63" i="7" s="1"/>
  <c r="E63" i="6"/>
  <c r="AJ33" i="5"/>
  <c r="AH33" i="5"/>
  <c r="AJ50" i="5"/>
  <c r="AI50" i="5"/>
  <c r="AI48" i="5"/>
  <c r="AH48" i="5"/>
  <c r="AJ48" i="5"/>
  <c r="W50" i="7"/>
  <c r="W50" i="8"/>
  <c r="L76" i="6"/>
  <c r="J75" i="6"/>
  <c r="D113" i="9"/>
  <c r="D113" i="10" s="1"/>
  <c r="D113" i="11" s="1"/>
  <c r="V130" i="8"/>
  <c r="AD182" i="6"/>
  <c r="W126" i="7"/>
  <c r="X126" i="6"/>
  <c r="AG95" i="6"/>
  <c r="AF12" i="13"/>
  <c r="AX12" i="6"/>
  <c r="AZ12" i="6" s="1"/>
  <c r="D64" i="7"/>
  <c r="D63" i="6"/>
  <c r="W241" i="6"/>
  <c r="X241" i="6" s="1"/>
  <c r="X241" i="5"/>
  <c r="W235" i="5"/>
  <c r="AE214" i="7"/>
  <c r="AG214" i="7" s="1"/>
  <c r="AE214" i="8" s="1"/>
  <c r="AG214" i="8" s="1"/>
  <c r="AE214" i="9" s="1"/>
  <c r="AG214" i="9" s="1"/>
  <c r="X190" i="5"/>
  <c r="V190" i="6"/>
  <c r="W178" i="7"/>
  <c r="AE162" i="9"/>
  <c r="AG162" i="9" s="1"/>
  <c r="AE162" i="10" s="1"/>
  <c r="AG162" i="10" s="1"/>
  <c r="AE162" i="11" s="1"/>
  <c r="AG162" i="11" s="1"/>
  <c r="AE162" i="12" s="1"/>
  <c r="AG162" i="12" s="1"/>
  <c r="AE162" i="13" s="1"/>
  <c r="AG162" i="13" s="1"/>
  <c r="AE162" i="14" s="1"/>
  <c r="AG162" i="14" s="1"/>
  <c r="AE162" i="15" s="1"/>
  <c r="AG162" i="15" s="1"/>
  <c r="AE162" i="16" s="1"/>
  <c r="AG162" i="16" s="1"/>
  <c r="Y139" i="6"/>
  <c r="AA139" i="6" s="1"/>
  <c r="BO31" i="5"/>
  <c r="BI15" i="5" s="1"/>
  <c r="AH139" i="5"/>
  <c r="AA123" i="5"/>
  <c r="AD130" i="6"/>
  <c r="V129" i="6"/>
  <c r="V129" i="7" s="1"/>
  <c r="V123" i="5"/>
  <c r="X129" i="5"/>
  <c r="AB128" i="7"/>
  <c r="AD128" i="7" s="1"/>
  <c r="AB128" i="8" s="1"/>
  <c r="W121" i="9"/>
  <c r="W121" i="10" s="1"/>
  <c r="W121" i="11" s="1"/>
  <c r="W121" i="12" s="1"/>
  <c r="W121" i="13" s="1"/>
  <c r="W121" i="14" s="1"/>
  <c r="W121" i="15" s="1"/>
  <c r="W121" i="16" s="1"/>
  <c r="E113" i="6"/>
  <c r="E108" i="5"/>
  <c r="E95" i="8"/>
  <c r="J91" i="6"/>
  <c r="N91" i="5"/>
  <c r="E90" i="7"/>
  <c r="E90" i="8" s="1"/>
  <c r="E90" i="9" s="1"/>
  <c r="E90" i="10" s="1"/>
  <c r="E90" i="11" s="1"/>
  <c r="E90" i="12" s="1"/>
  <c r="E90" i="13" s="1"/>
  <c r="E90" i="14" s="1"/>
  <c r="E90" i="15" s="1"/>
  <c r="E90" i="16" s="1"/>
  <c r="AW12" i="5"/>
  <c r="AR12" i="5"/>
  <c r="G89" i="6"/>
  <c r="G86" i="6"/>
  <c r="I85" i="5"/>
  <c r="AG85" i="6"/>
  <c r="X80" i="5"/>
  <c r="AI80" i="5" s="1"/>
  <c r="V80" i="6"/>
  <c r="V71" i="8"/>
  <c r="V71" i="9" s="1"/>
  <c r="V71" i="10" s="1"/>
  <c r="AG61" i="6"/>
  <c r="AE61" i="7" s="1"/>
  <c r="AG61" i="7" s="1"/>
  <c r="AE61" i="8" s="1"/>
  <c r="AG61" i="8" s="1"/>
  <c r="AE57" i="6"/>
  <c r="W61" i="6"/>
  <c r="X61" i="5"/>
  <c r="AE40" i="9"/>
  <c r="AG40" i="9" s="1"/>
  <c r="AE40" i="10"/>
  <c r="AG40" i="10" s="1"/>
  <c r="AE40" i="11" s="1"/>
  <c r="AG40" i="11" s="1"/>
  <c r="AE40" i="12" s="1"/>
  <c r="AG40" i="12" s="1"/>
  <c r="AE40" i="13" s="1"/>
  <c r="AG40" i="13" s="1"/>
  <c r="AE40" i="14" s="1"/>
  <c r="AG40" i="14" s="1"/>
  <c r="AE40" i="15" s="1"/>
  <c r="AG40" i="15" s="1"/>
  <c r="AE40" i="16" s="1"/>
  <c r="AG40" i="16" s="1"/>
  <c r="AA38" i="7"/>
  <c r="Y38" i="8" s="1"/>
  <c r="AA38" i="8" s="1"/>
  <c r="Y38" i="9" s="1"/>
  <c r="AA38" i="9" s="1"/>
  <c r="Y38" i="10" s="1"/>
  <c r="AA38" i="10" s="1"/>
  <c r="Y38" i="11" s="1"/>
  <c r="AA38" i="11" s="1"/>
  <c r="Y38" i="12" s="1"/>
  <c r="AA38" i="12" s="1"/>
  <c r="Y38" i="13" s="1"/>
  <c r="AA38" i="13" s="1"/>
  <c r="Y38" i="14" s="1"/>
  <c r="AA38" i="14" s="1"/>
  <c r="Y38" i="15" s="1"/>
  <c r="AA38" i="15" s="1"/>
  <c r="Y38" i="16" s="1"/>
  <c r="AA38" i="16" s="1"/>
  <c r="W38" i="6"/>
  <c r="X38" i="5"/>
  <c r="E37" i="7"/>
  <c r="F37" i="7" s="1"/>
  <c r="E37" i="8"/>
  <c r="E35" i="6"/>
  <c r="F37" i="6"/>
  <c r="Y33" i="8"/>
  <c r="AA33" i="8"/>
  <c r="Y33" i="9" s="1"/>
  <c r="AA33" i="9" s="1"/>
  <c r="Y33" i="10" s="1"/>
  <c r="AA33" i="10" s="1"/>
  <c r="Y33" i="11" s="1"/>
  <c r="BO11" i="6"/>
  <c r="W17" i="7"/>
  <c r="W17" i="8" s="1"/>
  <c r="W17" i="9" s="1"/>
  <c r="Z258" i="11"/>
  <c r="N102" i="5"/>
  <c r="M102" i="5"/>
  <c r="AH124" i="5"/>
  <c r="W177" i="7"/>
  <c r="M100" i="5"/>
  <c r="N100" i="5"/>
  <c r="AH213" i="5"/>
  <c r="AJ213" i="5"/>
  <c r="N89" i="6"/>
  <c r="AJ229" i="5"/>
  <c r="AI229" i="5"/>
  <c r="AJ99" i="5"/>
  <c r="AI99" i="5"/>
  <c r="D48" i="6"/>
  <c r="D50" i="7"/>
  <c r="D48" i="7"/>
  <c r="M118" i="5"/>
  <c r="M117" i="5"/>
  <c r="F117" i="5"/>
  <c r="AI252" i="5"/>
  <c r="AH252" i="5"/>
  <c r="W100" i="8"/>
  <c r="W100" i="9" s="1"/>
  <c r="W100" i="10" s="1"/>
  <c r="W100" i="11" s="1"/>
  <c r="W100" i="12" s="1"/>
  <c r="W100" i="13" s="1"/>
  <c r="W100" i="14" s="1"/>
  <c r="W100" i="15" s="1"/>
  <c r="W100" i="16" s="1"/>
  <c r="X100" i="7"/>
  <c r="AJ100" i="7" s="1"/>
  <c r="W81" i="7"/>
  <c r="AH160" i="5"/>
  <c r="AJ160" i="5"/>
  <c r="BN19" i="5"/>
  <c r="AH126" i="5"/>
  <c r="AM12" i="13"/>
  <c r="AM10" i="13" s="1"/>
  <c r="AM8" i="13" s="1"/>
  <c r="AF14" i="15"/>
  <c r="AF12" i="15"/>
  <c r="AF10" i="15" s="1"/>
  <c r="AF8" i="15"/>
  <c r="BQ13" i="15"/>
  <c r="Q21" i="10"/>
  <c r="Q19" i="10" s="1"/>
  <c r="Q17" i="10" s="1"/>
  <c r="Q8" i="10" s="1"/>
  <c r="AH136" i="5"/>
  <c r="AI136" i="5"/>
  <c r="U234" i="14"/>
  <c r="U232" i="14" s="1"/>
  <c r="M27" i="5"/>
  <c r="N27" i="5"/>
  <c r="F119" i="6"/>
  <c r="W119" i="7"/>
  <c r="V125" i="7"/>
  <c r="W93" i="8"/>
  <c r="W93" i="9" s="1"/>
  <c r="W93" i="10" s="1"/>
  <c r="N113" i="5"/>
  <c r="M113" i="5"/>
  <c r="AJ115" i="5"/>
  <c r="G83" i="7"/>
  <c r="G41" i="7"/>
  <c r="I41" i="7" s="1"/>
  <c r="G41" i="8" s="1"/>
  <c r="V50" i="7"/>
  <c r="V50" i="8" s="1"/>
  <c r="G100" i="7"/>
  <c r="AY13" i="5"/>
  <c r="X251" i="5"/>
  <c r="AG248" i="6"/>
  <c r="AE248" i="7" s="1"/>
  <c r="AG248" i="7" s="1"/>
  <c r="AE215" i="7"/>
  <c r="AG215" i="7" s="1"/>
  <c r="AE215" i="8" s="1"/>
  <c r="AG215" i="8" s="1"/>
  <c r="AB215" i="6"/>
  <c r="AD215" i="6"/>
  <c r="AD153" i="6"/>
  <c r="W149" i="5"/>
  <c r="W147" i="5" s="1"/>
  <c r="W145" i="5" s="1"/>
  <c r="X152" i="5"/>
  <c r="AE137" i="8"/>
  <c r="AG137" i="8"/>
  <c r="AE137" i="9" s="1"/>
  <c r="AG137" i="9" s="1"/>
  <c r="AE137" i="10" s="1"/>
  <c r="AG137" i="10" s="1"/>
  <c r="AE137" i="11" s="1"/>
  <c r="AG137" i="11" s="1"/>
  <c r="AE137" i="12" s="1"/>
  <c r="AG137" i="12" s="1"/>
  <c r="AE137" i="13" s="1"/>
  <c r="AG137" i="13" s="1"/>
  <c r="AE137" i="14" s="1"/>
  <c r="AG137" i="14" s="1"/>
  <c r="AE137" i="15" s="1"/>
  <c r="AG137" i="15" s="1"/>
  <c r="AE137" i="16" s="1"/>
  <c r="AG137" i="16" s="1"/>
  <c r="AG127" i="6"/>
  <c r="AE127" i="7" s="1"/>
  <c r="AG127" i="7" s="1"/>
  <c r="AE127" i="8" s="1"/>
  <c r="AG127" i="8" s="1"/>
  <c r="AE127" i="9" s="1"/>
  <c r="AG127" i="9" s="1"/>
  <c r="AE127" i="10" s="1"/>
  <c r="AG127" i="10" s="1"/>
  <c r="AE127" i="11" s="1"/>
  <c r="AG127" i="11" s="1"/>
  <c r="AE127" i="12" s="1"/>
  <c r="AG127" i="12" s="1"/>
  <c r="AE127" i="13" s="1"/>
  <c r="AG127" i="13" s="1"/>
  <c r="AE127" i="14" s="1"/>
  <c r="AG127" i="14" s="1"/>
  <c r="AE127" i="15" s="1"/>
  <c r="AG127" i="15" s="1"/>
  <c r="AE127" i="16" s="1"/>
  <c r="AG127" i="16" s="1"/>
  <c r="J102" i="7"/>
  <c r="L102" i="7" s="1"/>
  <c r="D92" i="6"/>
  <c r="F92" i="5"/>
  <c r="M92" i="5" s="1"/>
  <c r="AS13" i="6"/>
  <c r="Y67" i="7"/>
  <c r="AA67" i="7" s="1"/>
  <c r="BD14" i="5"/>
  <c r="I63" i="5"/>
  <c r="AW14" i="5"/>
  <c r="M64" i="5"/>
  <c r="M63" i="5" s="1"/>
  <c r="X19" i="5"/>
  <c r="AG18" i="6"/>
  <c r="AE18" i="7" s="1"/>
  <c r="AG18" i="7" s="1"/>
  <c r="AE18" i="8" s="1"/>
  <c r="AG18" i="8" s="1"/>
  <c r="AE18" i="9" s="1"/>
  <c r="AG18" i="9" s="1"/>
  <c r="AE18" i="10" s="1"/>
  <c r="AG18" i="10" s="1"/>
  <c r="AE18" i="11" s="1"/>
  <c r="AG18" i="11" s="1"/>
  <c r="AE18" i="12" s="1"/>
  <c r="AG18" i="12" s="1"/>
  <c r="AE18" i="13" s="1"/>
  <c r="BO11" i="5"/>
  <c r="AH18" i="5"/>
  <c r="AB17" i="7"/>
  <c r="AD17" i="7" s="1"/>
  <c r="AB17" i="8" s="1"/>
  <c r="D14" i="6"/>
  <c r="D14" i="7" s="1"/>
  <c r="D14" i="8" s="1"/>
  <c r="Z12" i="6"/>
  <c r="C28" i="11"/>
  <c r="AF193" i="16"/>
  <c r="BQ28" i="16"/>
  <c r="AF110" i="13"/>
  <c r="AF10" i="13" s="1"/>
  <c r="AF8" i="13" s="1"/>
  <c r="C28" i="16"/>
  <c r="C21" i="16" s="1"/>
  <c r="C19" i="16" s="1"/>
  <c r="C17" i="16" s="1"/>
  <c r="N112" i="5"/>
  <c r="M112" i="5"/>
  <c r="AI17" i="5"/>
  <c r="AJ17" i="5"/>
  <c r="W253" i="6"/>
  <c r="X253" i="5"/>
  <c r="Y229" i="6"/>
  <c r="Y227" i="6" s="1"/>
  <c r="AA227" i="5"/>
  <c r="AA220" i="5" s="1"/>
  <c r="BO30" i="5" s="1"/>
  <c r="BI14" i="5" s="1"/>
  <c r="AD227" i="5"/>
  <c r="AD220" i="5" s="1"/>
  <c r="AD212" i="6"/>
  <c r="V173" i="6"/>
  <c r="V172" i="5"/>
  <c r="Y166" i="6"/>
  <c r="AA166" i="6" s="1"/>
  <c r="Y166" i="7" s="1"/>
  <c r="AA166" i="7" s="1"/>
  <c r="Y166" i="8" s="1"/>
  <c r="AA166" i="8" s="1"/>
  <c r="Y166" i="9" s="1"/>
  <c r="AA166" i="9" s="1"/>
  <c r="Y166" i="10" s="1"/>
  <c r="AA166" i="10" s="1"/>
  <c r="Y166" i="11" s="1"/>
  <c r="AA166" i="11" s="1"/>
  <c r="Y166" i="12" s="1"/>
  <c r="AA166" i="12" s="1"/>
  <c r="Y166" i="13" s="1"/>
  <c r="AA166" i="13" s="1"/>
  <c r="Y166" i="14" s="1"/>
  <c r="AA166" i="14" s="1"/>
  <c r="Y166" i="15" s="1"/>
  <c r="AA166" i="15" s="1"/>
  <c r="Y166" i="16" s="1"/>
  <c r="AA166" i="16" s="1"/>
  <c r="X151" i="6"/>
  <c r="X151" i="7"/>
  <c r="J119" i="6"/>
  <c r="J117" i="6" s="1"/>
  <c r="L117" i="5"/>
  <c r="L108" i="5" s="1"/>
  <c r="AS15" i="5" s="1"/>
  <c r="G74" i="6"/>
  <c r="I72" i="5"/>
  <c r="E72" i="5"/>
  <c r="F73" i="5"/>
  <c r="E73" i="6"/>
  <c r="E73" i="7" s="1"/>
  <c r="AE66" i="6"/>
  <c r="AG66" i="6" s="1"/>
  <c r="AS22" i="5"/>
  <c r="AG65" i="5"/>
  <c r="I60" i="6"/>
  <c r="L45" i="5"/>
  <c r="J46" i="6"/>
  <c r="L46" i="6" s="1"/>
  <c r="Z63" i="9"/>
  <c r="Z12" i="9" s="1"/>
  <c r="AH100" i="5"/>
  <c r="X66" i="6"/>
  <c r="U234" i="11"/>
  <c r="U232" i="11"/>
  <c r="AD243" i="5"/>
  <c r="X237" i="5"/>
  <c r="W237" i="6"/>
  <c r="Z234" i="5"/>
  <c r="Z232" i="5"/>
  <c r="W222" i="5"/>
  <c r="W220" i="5" s="1"/>
  <c r="X201" i="5"/>
  <c r="V201" i="6"/>
  <c r="X120" i="5"/>
  <c r="V120" i="6"/>
  <c r="V120" i="7" s="1"/>
  <c r="G109" i="6"/>
  <c r="I109" i="6" s="1"/>
  <c r="V87" i="6"/>
  <c r="X87" i="6" s="1"/>
  <c r="X87" i="5"/>
  <c r="AH84" i="5"/>
  <c r="Y84" i="6"/>
  <c r="Y83" i="6" s="1"/>
  <c r="F74" i="5"/>
  <c r="E74" i="6"/>
  <c r="X66" i="5"/>
  <c r="AJ66" i="5" s="1"/>
  <c r="AQ22" i="5"/>
  <c r="W65" i="5"/>
  <c r="AX8" i="5"/>
  <c r="J27" i="6"/>
  <c r="J25" i="6" s="1"/>
  <c r="L27" i="6"/>
  <c r="V189" i="6"/>
  <c r="V187" i="5"/>
  <c r="V185" i="5" s="1"/>
  <c r="V170" i="5" s="1"/>
  <c r="AF170" i="5"/>
  <c r="BQ24" i="5" s="1"/>
  <c r="AL112" i="5"/>
  <c r="AL110" i="5" s="1"/>
  <c r="K85" i="5"/>
  <c r="K19" i="5" s="1"/>
  <c r="K17" i="5" s="1"/>
  <c r="BE19" i="5"/>
  <c r="W243" i="5"/>
  <c r="X168" i="5"/>
  <c r="BR5" i="16"/>
  <c r="AG149" i="5"/>
  <c r="AG147" i="5" s="1"/>
  <c r="AG145" i="5" s="1"/>
  <c r="X130" i="6"/>
  <c r="AJ130" i="6" s="1"/>
  <c r="X179" i="7"/>
  <c r="AJ179" i="7" s="1"/>
  <c r="V66" i="7"/>
  <c r="X71" i="5"/>
  <c r="AJ71" i="5" s="1"/>
  <c r="AE17" i="7"/>
  <c r="AG17" i="7" s="1"/>
  <c r="AE17" i="8" s="1"/>
  <c r="AG17" i="8" s="1"/>
  <c r="X247" i="5"/>
  <c r="E99" i="5"/>
  <c r="F53" i="5"/>
  <c r="D53" i="6"/>
  <c r="E42" i="5"/>
  <c r="X67" i="5"/>
  <c r="D24" i="6"/>
  <c r="D24" i="7" s="1"/>
  <c r="D24" i="8" s="1"/>
  <c r="F24" i="8" s="1"/>
  <c r="F24" i="5"/>
  <c r="F22" i="5" s="1"/>
  <c r="BQ12" i="5"/>
  <c r="F36" i="20" s="1"/>
  <c r="BQ17" i="6"/>
  <c r="G41" i="20" s="1"/>
  <c r="BQ16" i="6"/>
  <c r="AC170" i="7"/>
  <c r="AF145" i="7"/>
  <c r="AF110" i="7" s="1"/>
  <c r="P28" i="7"/>
  <c r="P21" i="7" s="1"/>
  <c r="P19" i="7" s="1"/>
  <c r="P17" i="7" s="1"/>
  <c r="P8" i="7" s="1"/>
  <c r="AF220" i="9"/>
  <c r="BQ30" i="9" s="1"/>
  <c r="U235" i="8"/>
  <c r="U234" i="8" s="1"/>
  <c r="U232" i="8" s="1"/>
  <c r="Z145" i="7"/>
  <c r="Z112" i="7"/>
  <c r="Q28" i="7"/>
  <c r="Q21" i="7"/>
  <c r="Q19" i="7" s="1"/>
  <c r="Q17" i="7" s="1"/>
  <c r="Q8" i="7" s="1"/>
  <c r="U211" i="8"/>
  <c r="U210" i="8" s="1"/>
  <c r="U209" i="8" s="1"/>
  <c r="U207" i="8" s="1"/>
  <c r="AM90" i="8"/>
  <c r="AM63" i="8" s="1"/>
  <c r="AM12" i="8" s="1"/>
  <c r="AM10" i="8" s="1"/>
  <c r="C42" i="8"/>
  <c r="C45" i="15"/>
  <c r="AM43" i="16"/>
  <c r="AM14" i="16" s="1"/>
  <c r="AM12" i="16" s="1"/>
  <c r="AM10" i="16" s="1"/>
  <c r="AM8" i="16" s="1"/>
  <c r="AY22" i="5"/>
  <c r="AU22" i="5"/>
  <c r="AV22" i="5"/>
  <c r="BK8" i="15"/>
  <c r="BQ8" i="15"/>
  <c r="P37" i="20"/>
  <c r="E35" i="7"/>
  <c r="AH80" i="5"/>
  <c r="AJ80" i="5"/>
  <c r="W126" i="8"/>
  <c r="BF7" i="7"/>
  <c r="BF7" i="10" s="1"/>
  <c r="BF7" i="13" s="1"/>
  <c r="BF7" i="16" s="1"/>
  <c r="V67" i="10"/>
  <c r="AH254" i="5"/>
  <c r="AI254" i="5"/>
  <c r="AJ254" i="5"/>
  <c r="AD223" i="7"/>
  <c r="BP30" i="5"/>
  <c r="BJ14" i="5" s="1"/>
  <c r="AG125" i="7"/>
  <c r="AB246" i="7"/>
  <c r="AD246" i="7" s="1"/>
  <c r="AB246" i="8" s="1"/>
  <c r="AD246" i="8" s="1"/>
  <c r="AB246" i="9" s="1"/>
  <c r="AD246" i="9" s="1"/>
  <c r="M41" i="20"/>
  <c r="BQ15" i="12"/>
  <c r="BK10" i="12" s="1"/>
  <c r="K40" i="20"/>
  <c r="K39" i="20"/>
  <c r="BQ15" i="10"/>
  <c r="BK10" i="10" s="1"/>
  <c r="X39" i="7"/>
  <c r="AJ39" i="7"/>
  <c r="V39" i="8"/>
  <c r="X39" i="8" s="1"/>
  <c r="W203" i="7"/>
  <c r="W204" i="8"/>
  <c r="AD190" i="7"/>
  <c r="AB190" i="8" s="1"/>
  <c r="AD190" i="8" s="1"/>
  <c r="AB190" i="9" s="1"/>
  <c r="W248" i="9"/>
  <c r="W248" i="10" s="1"/>
  <c r="W248" i="11" s="1"/>
  <c r="W248" i="12" s="1"/>
  <c r="X248" i="8"/>
  <c r="J27" i="7"/>
  <c r="L27" i="7" s="1"/>
  <c r="J27" i="8" s="1"/>
  <c r="L27" i="8" s="1"/>
  <c r="J27" i="9" s="1"/>
  <c r="L27" i="9" s="1"/>
  <c r="J27" i="10" s="1"/>
  <c r="L27" i="10" s="1"/>
  <c r="J27" i="11" s="1"/>
  <c r="L27" i="11" s="1"/>
  <c r="J27" i="12" s="1"/>
  <c r="L27" i="12" s="1"/>
  <c r="J27" i="13" s="1"/>
  <c r="L27" i="13" s="1"/>
  <c r="J27" i="14" s="1"/>
  <c r="L27" i="14" s="1"/>
  <c r="J27" i="15" s="1"/>
  <c r="L27" i="15" s="1"/>
  <c r="J27" i="16" s="1"/>
  <c r="L27" i="16" s="1"/>
  <c r="AI87" i="5"/>
  <c r="AH87" i="5"/>
  <c r="AJ87" i="5"/>
  <c r="AS23" i="5"/>
  <c r="N73" i="5"/>
  <c r="M73" i="5"/>
  <c r="Y236" i="7"/>
  <c r="N92" i="5"/>
  <c r="I86" i="6"/>
  <c r="E65" i="8"/>
  <c r="E65" i="9" s="1"/>
  <c r="J82" i="7"/>
  <c r="L82" i="7" s="1"/>
  <c r="AE229" i="9"/>
  <c r="AG229" i="9" s="1"/>
  <c r="AE229" i="10" s="1"/>
  <c r="AG229" i="10" s="1"/>
  <c r="AE229" i="11" s="1"/>
  <c r="AG229" i="11" s="1"/>
  <c r="AE229" i="12" s="1"/>
  <c r="AG229" i="12" s="1"/>
  <c r="AE229" i="13" s="1"/>
  <c r="AG229" i="13" s="1"/>
  <c r="AE229" i="14" s="1"/>
  <c r="AG229" i="14" s="1"/>
  <c r="AE229" i="15" s="1"/>
  <c r="AG229" i="15" s="1"/>
  <c r="AE229" i="16" s="1"/>
  <c r="AG229" i="16" s="1"/>
  <c r="V250" i="8"/>
  <c r="L66" i="6"/>
  <c r="AJ183" i="5"/>
  <c r="W218" i="7"/>
  <c r="W218" i="8" s="1"/>
  <c r="X218" i="8" s="1"/>
  <c r="AH26" i="8"/>
  <c r="AE99" i="7"/>
  <c r="AG99" i="7" s="1"/>
  <c r="AE99" i="8" s="1"/>
  <c r="T8" i="14"/>
  <c r="T8" i="15" s="1"/>
  <c r="T8" i="16" s="1"/>
  <c r="AH67" i="5"/>
  <c r="AI67" i="5"/>
  <c r="AJ67" i="5"/>
  <c r="AI71" i="5"/>
  <c r="AH71" i="5"/>
  <c r="F48" i="20"/>
  <c r="AZ8" i="5"/>
  <c r="AJ120" i="5"/>
  <c r="BN11" i="5"/>
  <c r="AX22" i="5"/>
  <c r="BQ25" i="16"/>
  <c r="BK12" i="16" s="1"/>
  <c r="Q52" i="20"/>
  <c r="Q49" i="20" s="1"/>
  <c r="AG18" i="13"/>
  <c r="AE18" i="14" s="1"/>
  <c r="AG18" i="14" s="1"/>
  <c r="AE18" i="15" s="1"/>
  <c r="AG18" i="15" s="1"/>
  <c r="AE18" i="16" s="1"/>
  <c r="AG18" i="16" s="1"/>
  <c r="J102" i="8"/>
  <c r="I83" i="7"/>
  <c r="X17" i="7"/>
  <c r="AE85" i="7"/>
  <c r="F64" i="7"/>
  <c r="D64" i="8"/>
  <c r="AE95" i="7"/>
  <c r="W50" i="9"/>
  <c r="AH216" i="6"/>
  <c r="AJ78" i="7"/>
  <c r="AI78" i="7"/>
  <c r="E64" i="10"/>
  <c r="E64" i="11" s="1"/>
  <c r="E64" i="12" s="1"/>
  <c r="E64" i="13" s="1"/>
  <c r="E64" i="14" s="1"/>
  <c r="E64" i="15" s="1"/>
  <c r="E64" i="16" s="1"/>
  <c r="E46" i="10"/>
  <c r="E46" i="11" s="1"/>
  <c r="E46" i="12" s="1"/>
  <c r="E46" i="13" s="1"/>
  <c r="E46" i="14" s="1"/>
  <c r="E46" i="15" s="1"/>
  <c r="E46" i="16" s="1"/>
  <c r="M34" i="5"/>
  <c r="M32" i="5" s="1"/>
  <c r="F32" i="5"/>
  <c r="N34" i="5"/>
  <c r="N32" i="5" s="1"/>
  <c r="X95" i="6"/>
  <c r="W91" i="6"/>
  <c r="AJ102" i="6"/>
  <c r="AH102" i="6"/>
  <c r="AI102" i="6"/>
  <c r="X141" i="5"/>
  <c r="BN20" i="5" s="1"/>
  <c r="V21" i="9"/>
  <c r="V21" i="10" s="1"/>
  <c r="AD50" i="7"/>
  <c r="AA74" i="6"/>
  <c r="AH74" i="6" s="1"/>
  <c r="W181" i="11"/>
  <c r="W181" i="12" s="1"/>
  <c r="W181" i="13" s="1"/>
  <c r="AH218" i="5"/>
  <c r="AI218" i="5"/>
  <c r="AJ218" i="5"/>
  <c r="AJ247" i="6"/>
  <c r="AH247" i="6"/>
  <c r="AI247" i="6"/>
  <c r="D47" i="9"/>
  <c r="D47" i="10" s="1"/>
  <c r="E15" i="8"/>
  <c r="E15" i="9" s="1"/>
  <c r="E15" i="10" s="1"/>
  <c r="E15" i="11" s="1"/>
  <c r="AA81" i="8"/>
  <c r="Y81" i="9" s="1"/>
  <c r="AA81" i="9" s="1"/>
  <c r="Y81" i="10" s="1"/>
  <c r="AA81" i="10" s="1"/>
  <c r="Y81" i="11" s="1"/>
  <c r="AA81" i="11" s="1"/>
  <c r="Y81" i="12" s="1"/>
  <c r="AA81" i="12" s="1"/>
  <c r="Y81" i="13" s="1"/>
  <c r="AA81" i="13" s="1"/>
  <c r="Y81" i="14" s="1"/>
  <c r="AA81" i="14" s="1"/>
  <c r="F36" i="7"/>
  <c r="D36" i="8"/>
  <c r="D35" i="7"/>
  <c r="V152" i="10"/>
  <c r="V152" i="11" s="1"/>
  <c r="V152" i="12" s="1"/>
  <c r="V152" i="13" s="1"/>
  <c r="V152" i="14" s="1"/>
  <c r="V152" i="15" s="1"/>
  <c r="V152" i="16" s="1"/>
  <c r="D86" i="10"/>
  <c r="D86" i="11" s="1"/>
  <c r="Y165" i="9"/>
  <c r="AA165" i="9" s="1"/>
  <c r="Y165" i="10" s="1"/>
  <c r="AA165" i="10" s="1"/>
  <c r="D104" i="9"/>
  <c r="D104" i="10" s="1"/>
  <c r="F104" i="8"/>
  <c r="J37" i="20"/>
  <c r="AA120" i="6"/>
  <c r="Y120" i="7" s="1"/>
  <c r="AA120" i="7" s="1"/>
  <c r="Y120" i="8" s="1"/>
  <c r="AA120" i="8" s="1"/>
  <c r="AD134" i="8"/>
  <c r="AB134" i="9" s="1"/>
  <c r="AD134" i="9" s="1"/>
  <c r="AB134" i="10" s="1"/>
  <c r="AD134" i="10" s="1"/>
  <c r="AB134" i="11" s="1"/>
  <c r="AD134" i="11" s="1"/>
  <c r="AB134" i="12" s="1"/>
  <c r="AD134" i="12" s="1"/>
  <c r="AB134" i="13" s="1"/>
  <c r="AD134" i="13" s="1"/>
  <c r="AB134" i="14" s="1"/>
  <c r="AD134" i="14" s="1"/>
  <c r="AB134" i="15" s="1"/>
  <c r="AD134" i="15" s="1"/>
  <c r="AB134" i="16" s="1"/>
  <c r="AD134" i="16" s="1"/>
  <c r="AD229" i="10"/>
  <c r="AB229" i="11" s="1"/>
  <c r="AD229" i="11" s="1"/>
  <c r="AB229" i="12" s="1"/>
  <c r="AD229" i="12" s="1"/>
  <c r="AB229" i="13" s="1"/>
  <c r="AD229" i="13" s="1"/>
  <c r="AB229" i="14" s="1"/>
  <c r="AD229" i="14" s="1"/>
  <c r="AB229" i="15" s="1"/>
  <c r="AD229" i="15" s="1"/>
  <c r="AB229" i="16" s="1"/>
  <c r="AD229" i="16" s="1"/>
  <c r="N103" i="5"/>
  <c r="N99" i="5" s="1"/>
  <c r="AH58" i="5"/>
  <c r="AE114" i="6"/>
  <c r="Y59" i="7"/>
  <c r="V244" i="7"/>
  <c r="X244" i="6"/>
  <c r="V151" i="10"/>
  <c r="N24" i="5"/>
  <c r="M24" i="5"/>
  <c r="D51" i="6"/>
  <c r="AI179" i="7"/>
  <c r="AI66" i="5"/>
  <c r="AH66" i="5"/>
  <c r="AJ201" i="5"/>
  <c r="AI201" i="5"/>
  <c r="AH201" i="5"/>
  <c r="AH237" i="5"/>
  <c r="AJ237" i="5"/>
  <c r="AI237" i="5"/>
  <c r="J45" i="6"/>
  <c r="I74" i="6"/>
  <c r="G74" i="7" s="1"/>
  <c r="G72" i="6"/>
  <c r="AB212" i="7"/>
  <c r="AA229" i="6"/>
  <c r="BN10" i="5"/>
  <c r="V252" i="10"/>
  <c r="I100" i="7"/>
  <c r="G100" i="8" s="1"/>
  <c r="I100" i="8" s="1"/>
  <c r="X119" i="7"/>
  <c r="W81" i="8"/>
  <c r="AI168" i="6"/>
  <c r="AH168" i="6"/>
  <c r="AA94" i="8"/>
  <c r="Y94" i="9" s="1"/>
  <c r="AA94" i="9" s="1"/>
  <c r="E70" i="11"/>
  <c r="V138" i="8"/>
  <c r="AD237" i="6"/>
  <c r="AD235" i="6" s="1"/>
  <c r="AB235" i="6"/>
  <c r="BK8" i="12"/>
  <c r="I108" i="5"/>
  <c r="AR15" i="5" s="1"/>
  <c r="AX15" i="5" s="1"/>
  <c r="BD21" i="5"/>
  <c r="AD189" i="8"/>
  <c r="AB189" i="9" s="1"/>
  <c r="AB131" i="14"/>
  <c r="AD131" i="14" s="1"/>
  <c r="AB131" i="15" s="1"/>
  <c r="AD131" i="15" s="1"/>
  <c r="AB131" i="16" s="1"/>
  <c r="AD131" i="16" s="1"/>
  <c r="W116" i="9"/>
  <c r="AY8" i="5"/>
  <c r="AU8" i="5"/>
  <c r="G40" i="20"/>
  <c r="BQ15" i="6"/>
  <c r="BK10" i="6" s="1"/>
  <c r="F24" i="6"/>
  <c r="M24" i="6" s="1"/>
  <c r="F51" i="5"/>
  <c r="N53" i="5"/>
  <c r="N51" i="5" s="1"/>
  <c r="M53" i="5"/>
  <c r="M51" i="5" s="1"/>
  <c r="AH130" i="6"/>
  <c r="AI168" i="5"/>
  <c r="AH168" i="5"/>
  <c r="AJ168" i="5"/>
  <c r="F50" i="7"/>
  <c r="M50" i="7" s="1"/>
  <c r="D50" i="8"/>
  <c r="AI38" i="5"/>
  <c r="AJ38" i="5"/>
  <c r="AH38" i="5"/>
  <c r="W178" i="8"/>
  <c r="W178" i="9" s="1"/>
  <c r="W178" i="10" s="1"/>
  <c r="W178" i="11" s="1"/>
  <c r="W178" i="12" s="1"/>
  <c r="W178" i="13" s="1"/>
  <c r="W178" i="14" s="1"/>
  <c r="W178" i="15" s="1"/>
  <c r="W178" i="16" s="1"/>
  <c r="AI241" i="5"/>
  <c r="AJ241" i="5"/>
  <c r="AH241" i="5"/>
  <c r="V115" i="9"/>
  <c r="V115" i="10" s="1"/>
  <c r="M88" i="5"/>
  <c r="AQ11" i="5"/>
  <c r="N88" i="5"/>
  <c r="J93" i="6"/>
  <c r="V216" i="9"/>
  <c r="V218" i="12"/>
  <c r="V218" i="13"/>
  <c r="V218" i="14" s="1"/>
  <c r="X223" i="7"/>
  <c r="X78" i="8"/>
  <c r="AR24" i="5"/>
  <c r="AW24" i="5"/>
  <c r="BP14" i="5"/>
  <c r="BJ9" i="5"/>
  <c r="W135" i="9"/>
  <c r="W135" i="10" s="1"/>
  <c r="W135" i="11" s="1"/>
  <c r="W135" i="12" s="1"/>
  <c r="W135" i="13" s="1"/>
  <c r="W135" i="14" s="1"/>
  <c r="W135" i="15" s="1"/>
  <c r="W135" i="16" s="1"/>
  <c r="D77" i="10"/>
  <c r="M36" i="6"/>
  <c r="P8" i="12"/>
  <c r="W246" i="10"/>
  <c r="W246" i="11" s="1"/>
  <c r="W246" i="12" s="1"/>
  <c r="W246" i="13" s="1"/>
  <c r="W246" i="14" s="1"/>
  <c r="W246" i="15" s="1"/>
  <c r="W246" i="16" s="1"/>
  <c r="AA100" i="8"/>
  <c r="Y124" i="9"/>
  <c r="AA124" i="9" s="1"/>
  <c r="Y124" i="10" s="1"/>
  <c r="AA124" i="10" s="1"/>
  <c r="Y124" i="11" s="1"/>
  <c r="AA124" i="11" s="1"/>
  <c r="Y124" i="12" s="1"/>
  <c r="AA124" i="12" s="1"/>
  <c r="AH244" i="5"/>
  <c r="AI244" i="5"/>
  <c r="AJ244" i="5"/>
  <c r="M25" i="5"/>
  <c r="BQ9" i="5"/>
  <c r="AH247" i="5"/>
  <c r="X66" i="7"/>
  <c r="V66" i="8"/>
  <c r="F22" i="20"/>
  <c r="BF19" i="7"/>
  <c r="BF19" i="10" s="1"/>
  <c r="BF19" i="13" s="1"/>
  <c r="BF19" i="16" s="1"/>
  <c r="AA84" i="6"/>
  <c r="I61" i="7"/>
  <c r="I60" i="7" s="1"/>
  <c r="G60" i="7"/>
  <c r="V172" i="6"/>
  <c r="V173" i="7"/>
  <c r="AJ253" i="5"/>
  <c r="AH253" i="5"/>
  <c r="AI253" i="5"/>
  <c r="AJ19" i="5"/>
  <c r="AB153" i="7"/>
  <c r="AD153" i="7" s="1"/>
  <c r="AB153" i="8" s="1"/>
  <c r="AD153" i="8" s="1"/>
  <c r="AB153" i="9" s="1"/>
  <c r="AI100" i="7"/>
  <c r="BC21" i="5"/>
  <c r="X177" i="7"/>
  <c r="AI61" i="5"/>
  <c r="AH61" i="5"/>
  <c r="AJ61" i="5"/>
  <c r="E95" i="9"/>
  <c r="E95" i="10" s="1"/>
  <c r="E95" i="11" s="1"/>
  <c r="E95" i="12" s="1"/>
  <c r="AH129" i="5"/>
  <c r="AJ129" i="5"/>
  <c r="AI129" i="5"/>
  <c r="AJ190" i="5"/>
  <c r="AH190" i="5"/>
  <c r="AI190" i="5"/>
  <c r="AB182" i="7"/>
  <c r="AD182" i="7" s="1"/>
  <c r="J76" i="7"/>
  <c r="L76" i="7" s="1"/>
  <c r="J76" i="8" s="1"/>
  <c r="L76" i="8" s="1"/>
  <c r="J76" i="9" s="1"/>
  <c r="L76" i="9" s="1"/>
  <c r="J76" i="10" s="1"/>
  <c r="G78" i="6"/>
  <c r="I78" i="6" s="1"/>
  <c r="L85" i="5"/>
  <c r="J96" i="7"/>
  <c r="L96" i="7" s="1"/>
  <c r="J96" i="8" s="1"/>
  <c r="L96" i="8" s="1"/>
  <c r="J96" i="9" s="1"/>
  <c r="L96" i="9" s="1"/>
  <c r="J96" i="10" s="1"/>
  <c r="L96" i="10" s="1"/>
  <c r="J96" i="11" s="1"/>
  <c r="L96" i="11" s="1"/>
  <c r="J96" i="12" s="1"/>
  <c r="L96" i="12" s="1"/>
  <c r="J96" i="13" s="1"/>
  <c r="L96" i="13" s="1"/>
  <c r="J96" i="14" s="1"/>
  <c r="L96" i="14" s="1"/>
  <c r="J96" i="15" s="1"/>
  <c r="L96" i="15" s="1"/>
  <c r="J96" i="16" s="1"/>
  <c r="L96" i="16" s="1"/>
  <c r="W202" i="9"/>
  <c r="AD25" i="7"/>
  <c r="AB25" i="8" s="1"/>
  <c r="AD25" i="8" s="1"/>
  <c r="AB25" i="9" s="1"/>
  <c r="AD25" i="9" s="1"/>
  <c r="AB25" i="10" s="1"/>
  <c r="AD25" i="10" s="1"/>
  <c r="AB25" i="11" s="1"/>
  <c r="AD25" i="11" s="1"/>
  <c r="AB25" i="12" s="1"/>
  <c r="AD25" i="12" s="1"/>
  <c r="AB25" i="13" s="1"/>
  <c r="AD25" i="13" s="1"/>
  <c r="AB25" i="14" s="1"/>
  <c r="AI25" i="6"/>
  <c r="E32" i="6"/>
  <c r="AI85" i="5"/>
  <c r="AJ85" i="5"/>
  <c r="AH85" i="5"/>
  <c r="W102" i="8"/>
  <c r="W102" i="9" s="1"/>
  <c r="W102" i="10" s="1"/>
  <c r="W102" i="11" s="1"/>
  <c r="W102" i="12" s="1"/>
  <c r="W102" i="13" s="1"/>
  <c r="W102" i="14" s="1"/>
  <c r="W102" i="15" s="1"/>
  <c r="W102" i="16" s="1"/>
  <c r="AE156" i="7"/>
  <c r="AG156" i="7" s="1"/>
  <c r="AE156" i="8" s="1"/>
  <c r="AG156" i="8" s="1"/>
  <c r="AE156" i="9" s="1"/>
  <c r="AG156" i="9" s="1"/>
  <c r="AE156" i="10" s="1"/>
  <c r="AG156" i="10" s="1"/>
  <c r="AE156" i="11" s="1"/>
  <c r="AG156" i="11" s="1"/>
  <c r="AE156" i="12" s="1"/>
  <c r="AG156" i="12" s="1"/>
  <c r="AE156" i="13" s="1"/>
  <c r="AG156" i="13" s="1"/>
  <c r="AE156" i="14" s="1"/>
  <c r="AG156" i="14" s="1"/>
  <c r="AE156" i="15" s="1"/>
  <c r="AG156" i="15" s="1"/>
  <c r="AE156" i="16" s="1"/>
  <c r="AG156" i="16" s="1"/>
  <c r="P10" i="18" s="1"/>
  <c r="V251" i="8"/>
  <c r="V251" i="9" s="1"/>
  <c r="D61" i="8"/>
  <c r="F61" i="7"/>
  <c r="I48" i="6"/>
  <c r="G49" i="7"/>
  <c r="BD15" i="6"/>
  <c r="E51" i="7"/>
  <c r="E53" i="10"/>
  <c r="E53" i="11" s="1"/>
  <c r="E53" i="12" s="1"/>
  <c r="E53" i="13" s="1"/>
  <c r="E53" i="14" s="1"/>
  <c r="E53" i="15" s="1"/>
  <c r="E53" i="16" s="1"/>
  <c r="AB92" i="9"/>
  <c r="AD92" i="9" s="1"/>
  <c r="AB92" i="10" s="1"/>
  <c r="AD92" i="10" s="1"/>
  <c r="AB92" i="11" s="1"/>
  <c r="AD92" i="11" s="1"/>
  <c r="AB92" i="12" s="1"/>
  <c r="AD24" i="8"/>
  <c r="AB24" i="9" s="1"/>
  <c r="I43" i="6"/>
  <c r="V183" i="7"/>
  <c r="AB196" i="7"/>
  <c r="D12" i="10"/>
  <c r="D12" i="11" s="1"/>
  <c r="D12" i="12" s="1"/>
  <c r="D12" i="13" s="1"/>
  <c r="AD234" i="5"/>
  <c r="AD232" i="5"/>
  <c r="BP29" i="5" s="1"/>
  <c r="BJ13" i="5" s="1"/>
  <c r="AJ28" i="6"/>
  <c r="AH28" i="6"/>
  <c r="AI28" i="6"/>
  <c r="AB75" i="11"/>
  <c r="AD75" i="11" s="1"/>
  <c r="AB75" i="12" s="1"/>
  <c r="AD75" i="12" s="1"/>
  <c r="AB75" i="13" s="1"/>
  <c r="AD75" i="13" s="1"/>
  <c r="AB75" i="14" s="1"/>
  <c r="AD75" i="14" s="1"/>
  <c r="AB75" i="15" s="1"/>
  <c r="AD75" i="15" s="1"/>
  <c r="AB75" i="16" s="1"/>
  <c r="AD75" i="16" s="1"/>
  <c r="I118" i="6"/>
  <c r="Y21" i="9"/>
  <c r="AA21" i="9" s="1"/>
  <c r="Y21" i="10" s="1"/>
  <c r="AA21" i="10" s="1"/>
  <c r="BE8" i="5"/>
  <c r="W68" i="10"/>
  <c r="W68" i="11" s="1"/>
  <c r="W68" i="12" s="1"/>
  <c r="W68" i="13" s="1"/>
  <c r="L41" i="20"/>
  <c r="L39" i="20" s="1"/>
  <c r="BQ15" i="11"/>
  <c r="F103" i="6"/>
  <c r="AB166" i="9"/>
  <c r="AD166" i="9" s="1"/>
  <c r="AB166" i="10" s="1"/>
  <c r="AD166" i="10" s="1"/>
  <c r="AB166" i="11" s="1"/>
  <c r="AD166" i="11" s="1"/>
  <c r="AB166" i="12" s="1"/>
  <c r="AD166" i="12" s="1"/>
  <c r="AB166" i="13" s="1"/>
  <c r="AD166" i="13" s="1"/>
  <c r="AB166" i="14" s="1"/>
  <c r="AD166" i="14" s="1"/>
  <c r="AB166" i="15" s="1"/>
  <c r="AD166" i="15" s="1"/>
  <c r="AB166" i="16" s="1"/>
  <c r="AD166" i="16" s="1"/>
  <c r="X57" i="5"/>
  <c r="AG70" i="6"/>
  <c r="D46" i="8"/>
  <c r="D45" i="8" s="1"/>
  <c r="D45" i="7"/>
  <c r="F46" i="7"/>
  <c r="AH30" i="6"/>
  <c r="N25" i="5"/>
  <c r="J94" i="7"/>
  <c r="E70" i="12"/>
  <c r="E70" i="13" s="1"/>
  <c r="AG94" i="9"/>
  <c r="AE94" i="10" s="1"/>
  <c r="AG94" i="10" s="1"/>
  <c r="AE94" i="11" s="1"/>
  <c r="AG94" i="11" s="1"/>
  <c r="AE94" i="12" s="1"/>
  <c r="AG94" i="12" s="1"/>
  <c r="AE94" i="13" s="1"/>
  <c r="AG94" i="13" s="1"/>
  <c r="AE94" i="14" s="1"/>
  <c r="AG94" i="14" s="1"/>
  <c r="AE94" i="15" s="1"/>
  <c r="AG94" i="15" s="1"/>
  <c r="AE94" i="16" s="1"/>
  <c r="AG94" i="16" s="1"/>
  <c r="V252" i="11"/>
  <c r="V252" i="12" s="1"/>
  <c r="V252" i="13" s="1"/>
  <c r="W115" i="13"/>
  <c r="W115" i="14" s="1"/>
  <c r="W115" i="15" s="1"/>
  <c r="W115" i="16" s="1"/>
  <c r="X218" i="7"/>
  <c r="AJ218" i="7" s="1"/>
  <c r="AB100" i="8"/>
  <c r="AD100" i="8" s="1"/>
  <c r="AB100" i="9" s="1"/>
  <c r="AD100" i="9" s="1"/>
  <c r="AB100" i="10" s="1"/>
  <c r="AD100" i="10" s="1"/>
  <c r="AB100" i="11" s="1"/>
  <c r="AD100" i="11" s="1"/>
  <c r="AB100" i="12" s="1"/>
  <c r="AH248" i="8"/>
  <c r="W126" i="9"/>
  <c r="W126" i="10" s="1"/>
  <c r="AE70" i="7"/>
  <c r="N103" i="7"/>
  <c r="E103" i="8"/>
  <c r="E103" i="9" s="1"/>
  <c r="G118" i="7"/>
  <c r="V173" i="8"/>
  <c r="L109" i="8"/>
  <c r="J109" i="9" s="1"/>
  <c r="L109" i="9" s="1"/>
  <c r="J109" i="10" s="1"/>
  <c r="L109" i="10" s="1"/>
  <c r="J109" i="11" s="1"/>
  <c r="AQ7" i="5"/>
  <c r="F36" i="8"/>
  <c r="AG95" i="7"/>
  <c r="AG99" i="8"/>
  <c r="AE99" i="9" s="1"/>
  <c r="D48" i="8"/>
  <c r="V241" i="13"/>
  <c r="V241" i="14" s="1"/>
  <c r="V241" i="15" s="1"/>
  <c r="V241" i="16" s="1"/>
  <c r="V67" i="11"/>
  <c r="V67" i="12" s="1"/>
  <c r="V67" i="13" s="1"/>
  <c r="V67" i="14" s="1"/>
  <c r="V67" i="15" s="1"/>
  <c r="W93" i="11"/>
  <c r="W93" i="12" s="1"/>
  <c r="W93" i="13" s="1"/>
  <c r="W93" i="14" s="1"/>
  <c r="W93" i="15" s="1"/>
  <c r="W93" i="16" s="1"/>
  <c r="BK10" i="11"/>
  <c r="AG45" i="10"/>
  <c r="AE45" i="11" s="1"/>
  <c r="E34" i="8"/>
  <c r="V216" i="10"/>
  <c r="V216" i="11" s="1"/>
  <c r="V216" i="12" s="1"/>
  <c r="N24" i="6"/>
  <c r="W116" i="10"/>
  <c r="W116" i="11" s="1"/>
  <c r="W116" i="12" s="1"/>
  <c r="W116" i="13" s="1"/>
  <c r="W116" i="14" s="1"/>
  <c r="W116" i="15" s="1"/>
  <c r="AB237" i="7"/>
  <c r="V61" i="15"/>
  <c r="V61" i="16" s="1"/>
  <c r="I72" i="6"/>
  <c r="AH244" i="6"/>
  <c r="Y74" i="7"/>
  <c r="AA74" i="7" s="1"/>
  <c r="I76" i="8"/>
  <c r="G76" i="9" s="1"/>
  <c r="I76" i="9" s="1"/>
  <c r="G76" i="10" s="1"/>
  <c r="I76" i="10" s="1"/>
  <c r="G76" i="11" s="1"/>
  <c r="I76" i="11" s="1"/>
  <c r="G76" i="12" s="1"/>
  <c r="BC14" i="7"/>
  <c r="X17" i="9"/>
  <c r="X17" i="8"/>
  <c r="AE115" i="10"/>
  <c r="AG115" i="10" s="1"/>
  <c r="AE115" i="11" s="1"/>
  <c r="AG84" i="9"/>
  <c r="L67" i="7"/>
  <c r="J81" i="7"/>
  <c r="V39" i="9"/>
  <c r="X39" i="9" s="1"/>
  <c r="AE125" i="8"/>
  <c r="AG125" i="8" s="1"/>
  <c r="AD98" i="10"/>
  <c r="AB98" i="11" s="1"/>
  <c r="V138" i="9"/>
  <c r="AE118" i="7"/>
  <c r="Y165" i="11"/>
  <c r="AA165" i="11" s="1"/>
  <c r="Y165" i="12" s="1"/>
  <c r="AA165" i="12" s="1"/>
  <c r="Y165" i="13" s="1"/>
  <c r="AA165" i="13" s="1"/>
  <c r="Y165" i="14" s="1"/>
  <c r="AA165" i="14" s="1"/>
  <c r="Y165" i="15"/>
  <c r="AA165" i="15" s="1"/>
  <c r="Y165" i="16" s="1"/>
  <c r="AA165" i="16" s="1"/>
  <c r="Y70" i="12"/>
  <c r="AA70" i="12"/>
  <c r="Y70" i="13" s="1"/>
  <c r="X95" i="7"/>
  <c r="W95" i="8"/>
  <c r="AG85" i="7"/>
  <c r="AD196" i="7"/>
  <c r="G43" i="7"/>
  <c r="I43" i="7" s="1"/>
  <c r="BD16" i="7" s="1"/>
  <c r="AD24" i="9"/>
  <c r="AB24" i="10" s="1"/>
  <c r="AD24" i="10" s="1"/>
  <c r="AB24" i="11" s="1"/>
  <c r="AD24" i="11" s="1"/>
  <c r="W202" i="10"/>
  <c r="W202" i="11" s="1"/>
  <c r="AH66" i="7"/>
  <c r="Y100" i="9"/>
  <c r="AA100" i="9" s="1"/>
  <c r="Y100" i="10" s="1"/>
  <c r="AA100" i="10" s="1"/>
  <c r="Y100" i="11" s="1"/>
  <c r="AA100" i="11" s="1"/>
  <c r="Y100" i="12" s="1"/>
  <c r="AA100" i="12" s="1"/>
  <c r="Y100" i="13" s="1"/>
  <c r="AA100" i="13" s="1"/>
  <c r="Y100" i="14" s="1"/>
  <c r="AA100" i="14" s="1"/>
  <c r="Y100" i="15" s="1"/>
  <c r="AA100" i="15" s="1"/>
  <c r="Y100" i="16" s="1"/>
  <c r="AA100" i="16" s="1"/>
  <c r="V205" i="15"/>
  <c r="V205" i="16" s="1"/>
  <c r="E111" i="9"/>
  <c r="E111" i="10" s="1"/>
  <c r="E111" i="11" s="1"/>
  <c r="AD212" i="7"/>
  <c r="AB212" i="8" s="1"/>
  <c r="AD212" i="8" s="1"/>
  <c r="Y168" i="9"/>
  <c r="AA168" i="9" s="1"/>
  <c r="Y168" i="10" s="1"/>
  <c r="AA168" i="10" s="1"/>
  <c r="D49" i="10"/>
  <c r="D49" i="11" s="1"/>
  <c r="AG52" i="8"/>
  <c r="AE52" i="9" s="1"/>
  <c r="AG52" i="9" s="1"/>
  <c r="AE52" i="10" s="1"/>
  <c r="AG52" i="10" s="1"/>
  <c r="AE52" i="11" s="1"/>
  <c r="AG52" i="11" s="1"/>
  <c r="AE52" i="12" s="1"/>
  <c r="AG52" i="12" s="1"/>
  <c r="AE52" i="13" s="1"/>
  <c r="AG52" i="13" s="1"/>
  <c r="AE52" i="14" s="1"/>
  <c r="AG52" i="14" s="1"/>
  <c r="AE52" i="15" s="1"/>
  <c r="AG52" i="15" s="1"/>
  <c r="AE52" i="16" s="1"/>
  <c r="AG52" i="16" s="1"/>
  <c r="G86" i="7"/>
  <c r="I86" i="7" s="1"/>
  <c r="W203" i="8"/>
  <c r="W204" i="9"/>
  <c r="W203" i="9"/>
  <c r="V71" i="11"/>
  <c r="V71" i="12" s="1"/>
  <c r="V71" i="13" s="1"/>
  <c r="V71" i="14" s="1"/>
  <c r="V71" i="15" s="1"/>
  <c r="V71" i="16" s="1"/>
  <c r="V21" i="11"/>
  <c r="W181" i="14"/>
  <c r="AG118" i="7"/>
  <c r="V138" i="10"/>
  <c r="L102" i="8"/>
  <c r="J102" i="9" s="1"/>
  <c r="L102" i="9" s="1"/>
  <c r="J102" i="10" s="1"/>
  <c r="L102" i="10" s="1"/>
  <c r="J102" i="11" s="1"/>
  <c r="L102" i="11" s="1"/>
  <c r="J102" i="12" s="1"/>
  <c r="I118" i="7"/>
  <c r="G118" i="8" s="1"/>
  <c r="I118" i="8" s="1"/>
  <c r="G118" i="9" s="1"/>
  <c r="I118" i="9" s="1"/>
  <c r="G118" i="10" s="1"/>
  <c r="I118" i="10" s="1"/>
  <c r="G118" i="11" s="1"/>
  <c r="I118" i="11" s="1"/>
  <c r="G118" i="12" s="1"/>
  <c r="I118" i="12" s="1"/>
  <c r="F103" i="8"/>
  <c r="W218" i="9"/>
  <c r="X218" i="9" s="1"/>
  <c r="D47" i="11"/>
  <c r="D47" i="12" s="1"/>
  <c r="AE95" i="8"/>
  <c r="AG95" i="8" s="1"/>
  <c r="AE95" i="9" s="1"/>
  <c r="AG95" i="9" s="1"/>
  <c r="AZ7" i="5"/>
  <c r="AD189" i="9"/>
  <c r="AB189" i="10" s="1"/>
  <c r="AD189" i="10" s="1"/>
  <c r="AB189" i="11" s="1"/>
  <c r="AD189" i="11" s="1"/>
  <c r="AB189" i="12" s="1"/>
  <c r="AD189" i="12" s="1"/>
  <c r="AB189" i="13" s="1"/>
  <c r="AD189" i="13" s="1"/>
  <c r="AB189" i="14" s="1"/>
  <c r="AD189" i="14" s="1"/>
  <c r="AB189" i="15" s="1"/>
  <c r="AD189" i="15" s="1"/>
  <c r="AB189" i="16" s="1"/>
  <c r="AD189" i="16" s="1"/>
  <c r="AG70" i="7"/>
  <c r="AE70" i="8" s="1"/>
  <c r="AG70" i="8" s="1"/>
  <c r="AE70" i="9" s="1"/>
  <c r="W204" i="10"/>
  <c r="W203" i="10" s="1"/>
  <c r="AG246" i="9"/>
  <c r="AE246" i="10" s="1"/>
  <c r="AG246" i="10" s="1"/>
  <c r="AE246" i="11" s="1"/>
  <c r="AG246" i="11" s="1"/>
  <c r="V39" i="10"/>
  <c r="AE84" i="10"/>
  <c r="AG84" i="10" s="1"/>
  <c r="AE84" i="11" s="1"/>
  <c r="AG84" i="11" s="1"/>
  <c r="AE84" i="12" s="1"/>
  <c r="AG84" i="12" s="1"/>
  <c r="AE84" i="13" s="1"/>
  <c r="AG84" i="13" s="1"/>
  <c r="AE84" i="14" s="1"/>
  <c r="AG84" i="14" s="1"/>
  <c r="AE84" i="15" s="1"/>
  <c r="AG84" i="15" s="1"/>
  <c r="AE84" i="16" s="1"/>
  <c r="AG84" i="16" s="1"/>
  <c r="AE248" i="8"/>
  <c r="AG248" i="8" s="1"/>
  <c r="AE248" i="9" s="1"/>
  <c r="AG248" i="9" s="1"/>
  <c r="W17" i="10"/>
  <c r="W17" i="11" s="1"/>
  <c r="W17" i="12" s="1"/>
  <c r="W17" i="13" s="1"/>
  <c r="W17" i="14" s="1"/>
  <c r="W17" i="15" s="1"/>
  <c r="W17" i="16" s="1"/>
  <c r="W68" i="14"/>
  <c r="W68" i="15" s="1"/>
  <c r="W68" i="16" s="1"/>
  <c r="AH218" i="7"/>
  <c r="V252" i="14"/>
  <c r="V252" i="15" s="1"/>
  <c r="V252" i="16" s="1"/>
  <c r="W126" i="11"/>
  <c r="W126" i="12" s="1"/>
  <c r="E70" i="14"/>
  <c r="E70" i="15" s="1"/>
  <c r="E70" i="16" s="1"/>
  <c r="V143" i="11"/>
  <c r="AD190" i="9"/>
  <c r="AA213" i="9"/>
  <c r="Y213" i="10" s="1"/>
  <c r="AA213" i="10" s="1"/>
  <c r="Y213" i="11" s="1"/>
  <c r="AA213" i="11" s="1"/>
  <c r="Y213" i="12" s="1"/>
  <c r="AA213" i="12" s="1"/>
  <c r="Y213" i="13" s="1"/>
  <c r="AA213" i="13" s="1"/>
  <c r="Y213" i="14" s="1"/>
  <c r="AA213" i="14" s="1"/>
  <c r="Y213" i="15" s="1"/>
  <c r="AA213" i="15" s="1"/>
  <c r="Y213" i="16" s="1"/>
  <c r="AA213" i="16" s="1"/>
  <c r="E44" i="14"/>
  <c r="E44" i="15" s="1"/>
  <c r="E44" i="16" s="1"/>
  <c r="AE17" i="9"/>
  <c r="AG17" i="9" s="1"/>
  <c r="AA70" i="13"/>
  <c r="Y70" i="14" s="1"/>
  <c r="AA70" i="14" s="1"/>
  <c r="Y70" i="15" s="1"/>
  <c r="AA70" i="15" s="1"/>
  <c r="Y70" i="16" s="1"/>
  <c r="AA70" i="16" s="1"/>
  <c r="AE125" i="9"/>
  <c r="AG125" i="9" s="1"/>
  <c r="AE125" i="10" s="1"/>
  <c r="AG125" i="10" s="1"/>
  <c r="AE125" i="11" s="1"/>
  <c r="AG125" i="11" s="1"/>
  <c r="AE125" i="12" s="1"/>
  <c r="AG125" i="12" s="1"/>
  <c r="AE125" i="13" s="1"/>
  <c r="AG125" i="13" s="1"/>
  <c r="AE125" i="14" s="1"/>
  <c r="AG125" i="14" s="1"/>
  <c r="AE125" i="15" s="1"/>
  <c r="AG125" i="15" s="1"/>
  <c r="AE125" i="16" s="1"/>
  <c r="AG125" i="16" s="1"/>
  <c r="L102" i="12"/>
  <c r="J102" i="13" s="1"/>
  <c r="L102" i="13" s="1"/>
  <c r="J102" i="14" s="1"/>
  <c r="L102" i="14" s="1"/>
  <c r="J102" i="15" s="1"/>
  <c r="L102" i="15" s="1"/>
  <c r="J102" i="16" s="1"/>
  <c r="L102" i="16" s="1"/>
  <c r="AG186" i="12"/>
  <c r="AE186" i="13" s="1"/>
  <c r="Y94" i="10"/>
  <c r="V216" i="13"/>
  <c r="V216" i="14"/>
  <c r="V216" i="15" s="1"/>
  <c r="V216" i="16" s="1"/>
  <c r="W181" i="15"/>
  <c r="W181" i="16" s="1"/>
  <c r="AG70" i="9"/>
  <c r="AE70" i="10" s="1"/>
  <c r="AG70" i="10" s="1"/>
  <c r="AE70" i="11" s="1"/>
  <c r="AG70" i="11" s="1"/>
  <c r="AE70" i="12" s="1"/>
  <c r="AG70" i="12" s="1"/>
  <c r="Y120" i="9"/>
  <c r="AA120" i="9" s="1"/>
  <c r="AE197" i="12"/>
  <c r="AG197" i="12" s="1"/>
  <c r="AE197" i="13" s="1"/>
  <c r="AG197" i="13" s="1"/>
  <c r="AE197" i="14" s="1"/>
  <c r="AG197" i="14" s="1"/>
  <c r="AE197" i="15" s="1"/>
  <c r="AG197" i="15" s="1"/>
  <c r="AE197" i="16" s="1"/>
  <c r="AG197" i="16" s="1"/>
  <c r="AD153" i="9"/>
  <c r="AB153" i="10" s="1"/>
  <c r="AD153" i="10" s="1"/>
  <c r="AB153" i="11" s="1"/>
  <c r="AD153" i="11" s="1"/>
  <c r="AB153" i="12" s="1"/>
  <c r="AD153" i="12" s="1"/>
  <c r="AB153" i="13" s="1"/>
  <c r="AD153" i="13" s="1"/>
  <c r="AA94" i="10"/>
  <c r="Y94" i="11" s="1"/>
  <c r="AA94" i="11" s="1"/>
  <c r="Y94" i="12" s="1"/>
  <c r="AA94" i="12" s="1"/>
  <c r="Y94" i="13" s="1"/>
  <c r="AA94" i="13" s="1"/>
  <c r="Y94" i="14" s="1"/>
  <c r="AA94" i="14" s="1"/>
  <c r="Y94" i="15" s="1"/>
  <c r="AA94" i="15" s="1"/>
  <c r="Y94" i="16" s="1"/>
  <c r="AA94" i="16" s="1"/>
  <c r="AD143" i="10"/>
  <c r="AB143" i="11"/>
  <c r="AD143" i="11" s="1"/>
  <c r="AB143" i="12" s="1"/>
  <c r="AD143" i="12" s="1"/>
  <c r="AD25" i="14"/>
  <c r="AB25" i="15" s="1"/>
  <c r="AD25" i="15" s="1"/>
  <c r="AB25" i="16" s="1"/>
  <c r="AD25" i="16" s="1"/>
  <c r="AG186" i="13"/>
  <c r="AE186" i="14" s="1"/>
  <c r="AG186" i="14" s="1"/>
  <c r="AE186" i="15" s="1"/>
  <c r="AG186" i="15" s="1"/>
  <c r="AE186" i="16" s="1"/>
  <c r="AG186" i="16" s="1"/>
  <c r="Y120" i="10"/>
  <c r="AA120" i="10" s="1"/>
  <c r="Y120" i="11" s="1"/>
  <c r="AA120" i="11" s="1"/>
  <c r="Y120" i="12" s="1"/>
  <c r="AA120" i="12" s="1"/>
  <c r="Y120" i="13" s="1"/>
  <c r="AA120" i="13" s="1"/>
  <c r="Y120" i="14" s="1"/>
  <c r="AA120" i="14" s="1"/>
  <c r="Y120" i="15" s="1"/>
  <c r="AD100" i="12"/>
  <c r="AB100" i="13" s="1"/>
  <c r="AD100" i="13" s="1"/>
  <c r="AB100" i="14" s="1"/>
  <c r="AD100" i="14" s="1"/>
  <c r="AB100" i="15" s="1"/>
  <c r="AD100" i="15" s="1"/>
  <c r="AB100" i="16" s="1"/>
  <c r="AD100" i="16" s="1"/>
  <c r="AA120" i="15"/>
  <c r="Y120" i="16" s="1"/>
  <c r="AA120" i="16" s="1"/>
  <c r="O10" i="20"/>
  <c r="O9" i="20" s="1"/>
  <c r="R17" i="20"/>
  <c r="G91" i="16"/>
  <c r="I91" i="16"/>
  <c r="BF18" i="16"/>
  <c r="K8" i="11"/>
  <c r="D21" i="20"/>
  <c r="BQ12" i="14"/>
  <c r="BQ9" i="14" s="1"/>
  <c r="AF14" i="16"/>
  <c r="BQ12" i="16"/>
  <c r="BQ9" i="16" s="1"/>
  <c r="Q36" i="20"/>
  <c r="AD237" i="7"/>
  <c r="AB237" i="8" s="1"/>
  <c r="AD237" i="8" s="1"/>
  <c r="Y143" i="8"/>
  <c r="AA143" i="8" s="1"/>
  <c r="Y143" i="9" s="1"/>
  <c r="AA143" i="9" s="1"/>
  <c r="Y143" i="10" s="1"/>
  <c r="G30" i="7"/>
  <c r="I30" i="7" s="1"/>
  <c r="AB116" i="7"/>
  <c r="AB31" i="7"/>
  <c r="AD31" i="7" s="1"/>
  <c r="AB31" i="8" s="1"/>
  <c r="AD31" i="8" s="1"/>
  <c r="AB31" i="9" s="1"/>
  <c r="AD31" i="9" s="1"/>
  <c r="AB31" i="10" s="1"/>
  <c r="AD31" i="10" s="1"/>
  <c r="AB31" i="11" s="1"/>
  <c r="AD31" i="11" s="1"/>
  <c r="AB31" i="12" s="1"/>
  <c r="AD31" i="12" s="1"/>
  <c r="AB31" i="13" s="1"/>
  <c r="AD31" i="13" s="1"/>
  <c r="AB31" i="14" s="1"/>
  <c r="AD31" i="14" s="1"/>
  <c r="AB31" i="15" s="1"/>
  <c r="AD31" i="15" s="1"/>
  <c r="AB31" i="16" s="1"/>
  <c r="AD31" i="16" s="1"/>
  <c r="V178" i="7"/>
  <c r="V176" i="6"/>
  <c r="T202" i="7"/>
  <c r="U149" i="6"/>
  <c r="U147" i="6" s="1"/>
  <c r="U145" i="6" s="1"/>
  <c r="X150" i="6"/>
  <c r="F64" i="8"/>
  <c r="AI39" i="7"/>
  <c r="AA236" i="7"/>
  <c r="X80" i="6"/>
  <c r="V80" i="7"/>
  <c r="X30" i="7"/>
  <c r="AI30" i="7" s="1"/>
  <c r="V30" i="8"/>
  <c r="W118" i="14"/>
  <c r="W118" i="15" s="1"/>
  <c r="W118" i="16" s="1"/>
  <c r="AE213" i="7"/>
  <c r="J104" i="8"/>
  <c r="L104" i="8" s="1"/>
  <c r="J104" i="9" s="1"/>
  <c r="AB124" i="7"/>
  <c r="AD124" i="7" s="1"/>
  <c r="AB218" i="7"/>
  <c r="AD218" i="7" s="1"/>
  <c r="AI218" i="7" s="1"/>
  <c r="AA212" i="6"/>
  <c r="W189" i="7"/>
  <c r="W187" i="7" s="1"/>
  <c r="W187" i="6"/>
  <c r="AE39" i="9"/>
  <c r="AG39" i="9" s="1"/>
  <c r="AJ39" i="8"/>
  <c r="AG178" i="6"/>
  <c r="AE178" i="7" s="1"/>
  <c r="AG178" i="7" s="1"/>
  <c r="D27" i="7"/>
  <c r="F27" i="6"/>
  <c r="M27" i="6" s="1"/>
  <c r="I115" i="6"/>
  <c r="V114" i="6"/>
  <c r="V116" i="7"/>
  <c r="X116" i="6"/>
  <c r="AE22" i="7"/>
  <c r="AG22" i="7" s="1"/>
  <c r="X223" i="6"/>
  <c r="U222" i="6"/>
  <c r="U220" i="6" s="1"/>
  <c r="AG115" i="11"/>
  <c r="AE115" i="12" s="1"/>
  <c r="AG115" i="12" s="1"/>
  <c r="AD45" i="9"/>
  <c r="AB45" i="10" s="1"/>
  <c r="AH100" i="7"/>
  <c r="L12" i="9"/>
  <c r="D79" i="9"/>
  <c r="AI98" i="8"/>
  <c r="AE71" i="7"/>
  <c r="AE244" i="10"/>
  <c r="AG212" i="7"/>
  <c r="G117" i="6"/>
  <c r="V19" i="12"/>
  <c r="U243" i="6"/>
  <c r="X248" i="6"/>
  <c r="W81" i="9"/>
  <c r="E74" i="7"/>
  <c r="E72" i="6"/>
  <c r="F74" i="6"/>
  <c r="V120" i="8"/>
  <c r="N37" i="6"/>
  <c r="M37" i="6"/>
  <c r="W35" i="6"/>
  <c r="K46" i="20"/>
  <c r="AB83" i="6"/>
  <c r="AD85" i="6"/>
  <c r="AE116" i="8"/>
  <c r="V33" i="9"/>
  <c r="J37" i="7"/>
  <c r="L37" i="7" s="1"/>
  <c r="J37" i="8" s="1"/>
  <c r="L37" i="8" s="1"/>
  <c r="G86" i="8"/>
  <c r="I86" i="8" s="1"/>
  <c r="G86" i="9" s="1"/>
  <c r="I86" i="9" s="1"/>
  <c r="G86" i="10" s="1"/>
  <c r="I86" i="10" s="1"/>
  <c r="D24" i="9"/>
  <c r="F24" i="9" s="1"/>
  <c r="E48" i="8"/>
  <c r="F49" i="8"/>
  <c r="AE188" i="7"/>
  <c r="AG188" i="7" s="1"/>
  <c r="AJ188" i="7" s="1"/>
  <c r="AD115" i="9"/>
  <c r="W177" i="8"/>
  <c r="X177" i="8" s="1"/>
  <c r="X115" i="8"/>
  <c r="AI115" i="8" s="1"/>
  <c r="AD156" i="7"/>
  <c r="AB156" i="8" s="1"/>
  <c r="AJ183" i="6"/>
  <c r="V54" i="12"/>
  <c r="V54" i="13" s="1"/>
  <c r="W21" i="10"/>
  <c r="W21" i="11" s="1"/>
  <c r="W21" i="12" s="1"/>
  <c r="W21" i="13" s="1"/>
  <c r="W21" i="14" s="1"/>
  <c r="W21" i="15" s="1"/>
  <c r="W21" i="16" s="1"/>
  <c r="M50" i="6"/>
  <c r="W106" i="7"/>
  <c r="AA142" i="6"/>
  <c r="F30" i="6"/>
  <c r="M30" i="6" s="1"/>
  <c r="E30" i="7"/>
  <c r="E29" i="6"/>
  <c r="AB59" i="8"/>
  <c r="AI70" i="6"/>
  <c r="AB70" i="7"/>
  <c r="V46" i="8"/>
  <c r="I58" i="6"/>
  <c r="G57" i="6"/>
  <c r="AA36" i="7"/>
  <c r="W77" i="10"/>
  <c r="AB249" i="9"/>
  <c r="AD249" i="9" s="1"/>
  <c r="AB249" i="10" s="1"/>
  <c r="AD249" i="10" s="1"/>
  <c r="AD137" i="6"/>
  <c r="G103" i="9"/>
  <c r="I103" i="9" s="1"/>
  <c r="AG87" i="6"/>
  <c r="AE83" i="6"/>
  <c r="W218" i="10"/>
  <c r="W218" i="11" s="1"/>
  <c r="W218" i="12" s="1"/>
  <c r="AJ223" i="7"/>
  <c r="AB196" i="8"/>
  <c r="N88" i="6"/>
  <c r="BN10" i="7"/>
  <c r="AH66" i="6"/>
  <c r="I89" i="6"/>
  <c r="AI126" i="6"/>
  <c r="X139" i="7"/>
  <c r="AI139" i="7" s="1"/>
  <c r="W139" i="8"/>
  <c r="W139" i="9" s="1"/>
  <c r="G96" i="7"/>
  <c r="G55" i="9"/>
  <c r="I55" i="9" s="1"/>
  <c r="J61" i="8"/>
  <c r="L61" i="8" s="1"/>
  <c r="J61" i="9" s="1"/>
  <c r="M39" i="20"/>
  <c r="AB102" i="8"/>
  <c r="AD102" i="8"/>
  <c r="AG223" i="8"/>
  <c r="AE223" i="9" s="1"/>
  <c r="V98" i="9"/>
  <c r="Y19" i="8"/>
  <c r="AA19" i="8" s="1"/>
  <c r="Y19" i="9" s="1"/>
  <c r="AA19" i="9" s="1"/>
  <c r="Y19" i="10" s="1"/>
  <c r="AA19" i="10" s="1"/>
  <c r="Y19" i="11" s="1"/>
  <c r="AA19" i="11" s="1"/>
  <c r="Y19" i="12" s="1"/>
  <c r="AA19" i="12" s="1"/>
  <c r="Y19" i="13" s="1"/>
  <c r="AA19" i="13" s="1"/>
  <c r="Y19" i="14" s="1"/>
  <c r="AA19" i="14" s="1"/>
  <c r="Y19" i="15" s="1"/>
  <c r="AA19" i="15" s="1"/>
  <c r="Y19" i="16" s="1"/>
  <c r="AA19" i="16" s="1"/>
  <c r="AJ74" i="7"/>
  <c r="AA162" i="6"/>
  <c r="Y162" i="7" s="1"/>
  <c r="V186" i="9"/>
  <c r="W131" i="7"/>
  <c r="X131" i="6"/>
  <c r="AJ131" i="6" s="1"/>
  <c r="I12" i="6"/>
  <c r="G10" i="6"/>
  <c r="J77" i="7"/>
  <c r="L75" i="6"/>
  <c r="V198" i="8"/>
  <c r="AE126" i="8"/>
  <c r="AG126" i="8" s="1"/>
  <c r="AE126" i="9" s="1"/>
  <c r="AG126" i="9" s="1"/>
  <c r="Y80" i="7"/>
  <c r="AA80" i="7"/>
  <c r="L73" i="7"/>
  <c r="G73" i="8"/>
  <c r="X71" i="6"/>
  <c r="W71" i="7"/>
  <c r="G59" i="8"/>
  <c r="I59" i="8"/>
  <c r="AG47" i="8"/>
  <c r="AE47" i="9" s="1"/>
  <c r="AG47" i="9" s="1"/>
  <c r="AE47" i="10" s="1"/>
  <c r="AG47" i="10" s="1"/>
  <c r="AE47" i="11" s="1"/>
  <c r="AG47" i="11" s="1"/>
  <c r="AE47" i="12" s="1"/>
  <c r="AG47" i="12" s="1"/>
  <c r="AE47" i="13" s="1"/>
  <c r="AG47" i="13" s="1"/>
  <c r="AE47" i="14" s="1"/>
  <c r="AG47" i="14" s="1"/>
  <c r="AE47" i="15" s="1"/>
  <c r="AG47" i="15" s="1"/>
  <c r="AE47" i="16" s="1"/>
  <c r="AG47" i="16" s="1"/>
  <c r="D43" i="10"/>
  <c r="Y40" i="8"/>
  <c r="AA40" i="8"/>
  <c r="Y40" i="9" s="1"/>
  <c r="AA40" i="9" s="1"/>
  <c r="Y40" i="10" s="1"/>
  <c r="AA40" i="10" s="1"/>
  <c r="Y40" i="11" s="1"/>
  <c r="AA40" i="11" s="1"/>
  <c r="Y40" i="12" s="1"/>
  <c r="AA40" i="12" s="1"/>
  <c r="Y40" i="13" s="1"/>
  <c r="AA40" i="13" s="1"/>
  <c r="Y40" i="14" s="1"/>
  <c r="AA40" i="14" s="1"/>
  <c r="Y40" i="15" s="1"/>
  <c r="AA40" i="15" s="1"/>
  <c r="Y40" i="16" s="1"/>
  <c r="AA40" i="16" s="1"/>
  <c r="N61" i="7"/>
  <c r="X115" i="9"/>
  <c r="AJ138" i="7"/>
  <c r="V151" i="11"/>
  <c r="D86" i="12"/>
  <c r="D86" i="13" s="1"/>
  <c r="D35" i="8"/>
  <c r="D36" i="9"/>
  <c r="AD128" i="8"/>
  <c r="D53" i="7"/>
  <c r="F53" i="7" s="1"/>
  <c r="F53" i="6"/>
  <c r="V142" i="7"/>
  <c r="X142" i="6"/>
  <c r="G42" i="6"/>
  <c r="AX8" i="6"/>
  <c r="V100" i="8"/>
  <c r="V167" i="9"/>
  <c r="V167" i="10" s="1"/>
  <c r="V167" i="11" s="1"/>
  <c r="V53" i="8"/>
  <c r="E105" i="9"/>
  <c r="E105" i="10" s="1"/>
  <c r="E105" i="11" s="1"/>
  <c r="E105" i="12" s="1"/>
  <c r="E105" i="13" s="1"/>
  <c r="E105" i="14" s="1"/>
  <c r="E105" i="15" s="1"/>
  <c r="E105" i="16" s="1"/>
  <c r="E118" i="7"/>
  <c r="F118" i="6"/>
  <c r="AJ30" i="6"/>
  <c r="AI30" i="6"/>
  <c r="F70" i="7"/>
  <c r="D70" i="8"/>
  <c r="AG72" i="6"/>
  <c r="AE69" i="6"/>
  <c r="AE65" i="6"/>
  <c r="AG33" i="6"/>
  <c r="X23" i="6"/>
  <c r="W23" i="7"/>
  <c r="W23" i="8" s="1"/>
  <c r="V139" i="10"/>
  <c r="AE225" i="7"/>
  <c r="AG225" i="7"/>
  <c r="AE225" i="8" s="1"/>
  <c r="AG225" i="8" s="1"/>
  <c r="AE225" i="9" s="1"/>
  <c r="AG225" i="9" s="1"/>
  <c r="AE225" i="10" s="1"/>
  <c r="AG225" i="10" s="1"/>
  <c r="AE225" i="11" s="1"/>
  <c r="AG225" i="11" s="1"/>
  <c r="AE225" i="12" s="1"/>
  <c r="AG225" i="12" s="1"/>
  <c r="AE225" i="13" s="1"/>
  <c r="AG225" i="13" s="1"/>
  <c r="AE225" i="14" s="1"/>
  <c r="AG225" i="14" s="1"/>
  <c r="AE225" i="15" s="1"/>
  <c r="AG225" i="15" s="1"/>
  <c r="AE225" i="16" s="1"/>
  <c r="AG225" i="16" s="1"/>
  <c r="AE217" i="7"/>
  <c r="AG217" i="7"/>
  <c r="AD17" i="8"/>
  <c r="I41" i="8"/>
  <c r="V168" i="8"/>
  <c r="V27" i="8"/>
  <c r="X27" i="7"/>
  <c r="AH27" i="7" s="1"/>
  <c r="D118" i="14"/>
  <c r="AI230" i="7"/>
  <c r="D37" i="10"/>
  <c r="V74" i="9"/>
  <c r="X74" i="8"/>
  <c r="V36" i="8"/>
  <c r="D30" i="9"/>
  <c r="D30" i="10" s="1"/>
  <c r="J103" i="9"/>
  <c r="L103" i="9" s="1"/>
  <c r="Y228" i="7"/>
  <c r="F82" i="6"/>
  <c r="M82" i="6" s="1"/>
  <c r="AE160" i="7"/>
  <c r="AJ74" i="6"/>
  <c r="J118" i="7"/>
  <c r="AD66" i="6"/>
  <c r="H10" i="20"/>
  <c r="H9" i="20" s="1"/>
  <c r="V246" i="8"/>
  <c r="V246" i="9" s="1"/>
  <c r="V246" i="10" s="1"/>
  <c r="V197" i="7"/>
  <c r="V197" i="8" s="1"/>
  <c r="D52" i="8"/>
  <c r="F52" i="7"/>
  <c r="V182" i="7"/>
  <c r="V182" i="8" s="1"/>
  <c r="X182" i="6"/>
  <c r="AI182" i="6" s="1"/>
  <c r="AG124" i="6"/>
  <c r="D112" i="8"/>
  <c r="E110" i="9"/>
  <c r="D109" i="7"/>
  <c r="AE81" i="7"/>
  <c r="AG81" i="7" s="1"/>
  <c r="AE81" i="8" s="1"/>
  <c r="AG81" i="8" s="1"/>
  <c r="AE81" i="9" s="1"/>
  <c r="AG81" i="9" s="1"/>
  <c r="E63" i="8"/>
  <c r="W241" i="7"/>
  <c r="U145" i="12"/>
  <c r="C28" i="9"/>
  <c r="AE85" i="8"/>
  <c r="BD16" i="6"/>
  <c r="AI151" i="7"/>
  <c r="D92" i="7"/>
  <c r="AE215" i="9"/>
  <c r="AG215" i="9" s="1"/>
  <c r="AE215" i="10" s="1"/>
  <c r="AG215" i="10" s="1"/>
  <c r="AJ139" i="6"/>
  <c r="AI139" i="6"/>
  <c r="Y18" i="8"/>
  <c r="AA18" i="8" s="1"/>
  <c r="AJ245" i="6"/>
  <c r="AI245" i="6"/>
  <c r="V124" i="9"/>
  <c r="V124" i="10" s="1"/>
  <c r="AH248" i="7"/>
  <c r="V214" i="14"/>
  <c r="V214" i="15" s="1"/>
  <c r="F100" i="7"/>
  <c r="E100" i="8"/>
  <c r="E66" i="6"/>
  <c r="F67" i="6"/>
  <c r="N67" i="6" s="1"/>
  <c r="E67" i="7"/>
  <c r="E66" i="7" s="1"/>
  <c r="V94" i="8"/>
  <c r="V94" i="9" s="1"/>
  <c r="F116" i="6"/>
  <c r="N116" i="6" s="1"/>
  <c r="E89" i="8"/>
  <c r="E89" i="9" s="1"/>
  <c r="E89" i="10" s="1"/>
  <c r="E89" i="11" s="1"/>
  <c r="E89" i="12" s="1"/>
  <c r="E89" i="13" s="1"/>
  <c r="E89" i="14" s="1"/>
  <c r="E89" i="15" s="1"/>
  <c r="E89" i="16"/>
  <c r="M91" i="6"/>
  <c r="X134" i="6"/>
  <c r="V134" i="7"/>
  <c r="X158" i="6"/>
  <c r="AI158" i="6" s="1"/>
  <c r="F47" i="6"/>
  <c r="E45" i="6"/>
  <c r="E47" i="7"/>
  <c r="W149" i="6"/>
  <c r="W147" i="6" s="1"/>
  <c r="W152" i="7"/>
  <c r="W152" i="8" s="1"/>
  <c r="W152" i="9" s="1"/>
  <c r="X152" i="6"/>
  <c r="AI152" i="6" s="1"/>
  <c r="W99" i="8"/>
  <c r="W99" i="9" s="1"/>
  <c r="W99" i="10" s="1"/>
  <c r="W99" i="11" s="1"/>
  <c r="W99" i="12" s="1"/>
  <c r="G99" i="6"/>
  <c r="I101" i="6"/>
  <c r="G101" i="7" s="1"/>
  <c r="AB245" i="9"/>
  <c r="E80" i="8"/>
  <c r="E80" i="9" s="1"/>
  <c r="AD255" i="6"/>
  <c r="AE235" i="6"/>
  <c r="AG236" i="6"/>
  <c r="AG196" i="6"/>
  <c r="AE196" i="7" s="1"/>
  <c r="AE195" i="6"/>
  <c r="AE194" i="6" s="1"/>
  <c r="AE193" i="6" s="1"/>
  <c r="AB132" i="7"/>
  <c r="AD132" i="7" s="1"/>
  <c r="W92" i="9"/>
  <c r="W92" i="10" s="1"/>
  <c r="AE41" i="7"/>
  <c r="AG41" i="7" s="1"/>
  <c r="AE41" i="8" s="1"/>
  <c r="G37" i="7"/>
  <c r="AE211" i="6"/>
  <c r="AE210" i="6" s="1"/>
  <c r="AE209" i="6" s="1"/>
  <c r="AE207" i="6" s="1"/>
  <c r="U145" i="14"/>
  <c r="Y196" i="7"/>
  <c r="V215" i="9"/>
  <c r="AJ133" i="6"/>
  <c r="Y244" i="7"/>
  <c r="D91" i="8"/>
  <c r="D91" i="9" s="1"/>
  <c r="D91" i="10" s="1"/>
  <c r="F91" i="7"/>
  <c r="M91" i="7" s="1"/>
  <c r="AJ160" i="6"/>
  <c r="AH225" i="6"/>
  <c r="W25" i="8"/>
  <c r="W25" i="9" s="1"/>
  <c r="W25" i="10" s="1"/>
  <c r="W25" i="11" s="1"/>
  <c r="W25" i="12" s="1"/>
  <c r="W25" i="13" s="1"/>
  <c r="W25" i="14" s="1"/>
  <c r="W25" i="15" s="1"/>
  <c r="W25" i="16" s="1"/>
  <c r="D26" i="8"/>
  <c r="AJ55" i="6"/>
  <c r="AI55" i="6"/>
  <c r="X161" i="6"/>
  <c r="AJ161" i="6" s="1"/>
  <c r="W161" i="7"/>
  <c r="W161" i="8" s="1"/>
  <c r="X161" i="8" s="1"/>
  <c r="G66" i="7"/>
  <c r="I67" i="7"/>
  <c r="G67" i="8" s="1"/>
  <c r="I67" i="8" s="1"/>
  <c r="E12" i="7"/>
  <c r="V79" i="7"/>
  <c r="X79" i="6"/>
  <c r="F83" i="6"/>
  <c r="F81" i="6" s="1"/>
  <c r="D83" i="7"/>
  <c r="F83" i="7" s="1"/>
  <c r="D81" i="6"/>
  <c r="AB158" i="7"/>
  <c r="Y179" i="7"/>
  <c r="AA179" i="7" s="1"/>
  <c r="AB204" i="7"/>
  <c r="AD203" i="6"/>
  <c r="E13" i="8"/>
  <c r="E13" i="9" s="1"/>
  <c r="W45" i="7"/>
  <c r="I24" i="7"/>
  <c r="G24" i="8" s="1"/>
  <c r="I24" i="8" s="1"/>
  <c r="AD105" i="6"/>
  <c r="AD198" i="6"/>
  <c r="AB198" i="7" s="1"/>
  <c r="AB195" i="6"/>
  <c r="AB194" i="6" s="1"/>
  <c r="AB193" i="6" s="1"/>
  <c r="AD33" i="6"/>
  <c r="AB33" i="7" s="1"/>
  <c r="AB27" i="7"/>
  <c r="AD27" i="7" s="1"/>
  <c r="AD22" i="6"/>
  <c r="AD20" i="6" s="1"/>
  <c r="AB20" i="6"/>
  <c r="V81" i="7"/>
  <c r="X81" i="7" s="1"/>
  <c r="AH81" i="7" s="1"/>
  <c r="X81" i="6"/>
  <c r="AH81" i="6" s="1"/>
  <c r="W84" i="7"/>
  <c r="X100" i="6"/>
  <c r="V166" i="7"/>
  <c r="X166" i="6"/>
  <c r="AH166" i="6" s="1"/>
  <c r="W162" i="7"/>
  <c r="X162" i="7" s="1"/>
  <c r="L114" i="7"/>
  <c r="J114" i="8" s="1"/>
  <c r="L114" i="8" s="1"/>
  <c r="AE108" i="8"/>
  <c r="AG108" i="8"/>
  <c r="AE108" i="9" s="1"/>
  <c r="AG108" i="9" s="1"/>
  <c r="AA106" i="7"/>
  <c r="AR10" i="6"/>
  <c r="G87" i="7"/>
  <c r="I87" i="7" s="1"/>
  <c r="G87" i="8" s="1"/>
  <c r="I87" i="8" s="1"/>
  <c r="G87" i="9" s="1"/>
  <c r="I87" i="9" s="1"/>
  <c r="G87" i="10" s="1"/>
  <c r="I87" i="10" s="1"/>
  <c r="G87" i="11" s="1"/>
  <c r="I87" i="11" s="1"/>
  <c r="G87" i="12" s="1"/>
  <c r="I87" i="12" s="1"/>
  <c r="G87" i="13" s="1"/>
  <c r="I87" i="13" s="1"/>
  <c r="G87" i="14" s="1"/>
  <c r="I87" i="14" s="1"/>
  <c r="G87" i="15" s="1"/>
  <c r="I87" i="15" s="1"/>
  <c r="G87" i="16" s="1"/>
  <c r="I87" i="16" s="1"/>
  <c r="V75" i="7"/>
  <c r="V75" i="8" s="1"/>
  <c r="X75" i="6"/>
  <c r="AI75" i="6" s="1"/>
  <c r="E60" i="6"/>
  <c r="AB26" i="8"/>
  <c r="AD26" i="8" s="1"/>
  <c r="X50" i="7"/>
  <c r="AB93" i="7"/>
  <c r="AD93" i="7" s="1"/>
  <c r="J71" i="8"/>
  <c r="D119" i="8"/>
  <c r="D106" i="8"/>
  <c r="W51" i="8"/>
  <c r="W188" i="8"/>
  <c r="AI181" i="6"/>
  <c r="AE177" i="7"/>
  <c r="AG177" i="7" s="1"/>
  <c r="AE177" i="8" s="1"/>
  <c r="AA92" i="6"/>
  <c r="Y92" i="7" s="1"/>
  <c r="V238" i="7"/>
  <c r="V238" i="8" s="1"/>
  <c r="X238" i="8" s="1"/>
  <c r="X238" i="6"/>
  <c r="AI238" i="6" s="1"/>
  <c r="X205" i="6"/>
  <c r="W205" i="7"/>
  <c r="J10" i="6"/>
  <c r="L13" i="6"/>
  <c r="AH188" i="6"/>
  <c r="Y188" i="7"/>
  <c r="W214" i="7"/>
  <c r="W214" i="8" s="1"/>
  <c r="X214" i="6"/>
  <c r="V28" i="7"/>
  <c r="X28" i="7" s="1"/>
  <c r="AH28" i="7" s="1"/>
  <c r="M68" i="7"/>
  <c r="AG173" i="7"/>
  <c r="AE173" i="8" s="1"/>
  <c r="W127" i="7"/>
  <c r="J101" i="7"/>
  <c r="L101" i="7" s="1"/>
  <c r="Y51" i="7"/>
  <c r="AA51" i="7" s="1"/>
  <c r="W249" i="10"/>
  <c r="Y246" i="7"/>
  <c r="AA246" i="7" s="1"/>
  <c r="AH246" i="6"/>
  <c r="W244" i="7"/>
  <c r="AB181" i="8"/>
  <c r="AD181" i="8" s="1"/>
  <c r="Y108" i="7"/>
  <c r="AA108" i="7"/>
  <c r="AD99" i="6"/>
  <c r="AB99" i="7" s="1"/>
  <c r="AD99" i="7" s="1"/>
  <c r="AB99" i="8" s="1"/>
  <c r="AA98" i="6"/>
  <c r="Y96" i="6"/>
  <c r="V68" i="7"/>
  <c r="V68" i="8" s="1"/>
  <c r="V68" i="9" s="1"/>
  <c r="X68" i="9" s="1"/>
  <c r="X68" i="6"/>
  <c r="W58" i="6"/>
  <c r="W60" i="7"/>
  <c r="W60" i="8" s="1"/>
  <c r="W58" i="8" s="1"/>
  <c r="AD37" i="7"/>
  <c r="AB37" i="8" s="1"/>
  <c r="AB35" i="7"/>
  <c r="AA31" i="6"/>
  <c r="W55" i="7"/>
  <c r="U145" i="8"/>
  <c r="D89" i="8"/>
  <c r="D89" i="9" s="1"/>
  <c r="D89" i="10" s="1"/>
  <c r="F89" i="7"/>
  <c r="AB126" i="7"/>
  <c r="AD126" i="7"/>
  <c r="J112" i="7"/>
  <c r="D62" i="7"/>
  <c r="D62" i="8" s="1"/>
  <c r="W200" i="8"/>
  <c r="W200" i="9" s="1"/>
  <c r="W200" i="10" s="1"/>
  <c r="W200" i="11" s="1"/>
  <c r="W200" i="12" s="1"/>
  <c r="AE222" i="6"/>
  <c r="AG224" i="6"/>
  <c r="V72" i="8"/>
  <c r="AB142" i="7"/>
  <c r="AD142" i="7" s="1"/>
  <c r="AD141" i="7" s="1"/>
  <c r="BP20" i="7" s="1"/>
  <c r="AD141" i="6"/>
  <c r="BP20" i="6" s="1"/>
  <c r="V52" i="7"/>
  <c r="V52" i="8" s="1"/>
  <c r="V179" i="9"/>
  <c r="V179" i="10" s="1"/>
  <c r="V179" i="11" s="1"/>
  <c r="X179" i="8"/>
  <c r="AI179" i="8" s="1"/>
  <c r="V162" i="10"/>
  <c r="V162" i="11" s="1"/>
  <c r="J68" i="7"/>
  <c r="N68" i="6"/>
  <c r="V23" i="10"/>
  <c r="F43" i="6"/>
  <c r="BC16" i="6" s="1"/>
  <c r="F105" i="6"/>
  <c r="N105" i="6" s="1"/>
  <c r="AW7" i="6"/>
  <c r="X94" i="6"/>
  <c r="X33" i="6"/>
  <c r="F70" i="6"/>
  <c r="V135" i="7"/>
  <c r="X135" i="7" s="1"/>
  <c r="X135" i="6"/>
  <c r="V48" i="7"/>
  <c r="V48" i="8" s="1"/>
  <c r="X48" i="6"/>
  <c r="V199" i="8"/>
  <c r="X199" i="8" s="1"/>
  <c r="AH199" i="8" s="1"/>
  <c r="X199" i="7"/>
  <c r="AH199" i="7" s="1"/>
  <c r="I10" i="20"/>
  <c r="I9" i="20"/>
  <c r="B13" i="6"/>
  <c r="U222" i="8"/>
  <c r="U220" i="8" s="1"/>
  <c r="U147" i="10"/>
  <c r="U145" i="10" s="1"/>
  <c r="U211" i="13"/>
  <c r="U210" i="13" s="1"/>
  <c r="U209" i="13" s="1"/>
  <c r="U207" i="13" s="1"/>
  <c r="C66" i="8"/>
  <c r="C99" i="9"/>
  <c r="C29" i="7"/>
  <c r="C28" i="7" s="1"/>
  <c r="U44" i="12"/>
  <c r="U43" i="12" s="1"/>
  <c r="U20" i="12"/>
  <c r="U16" i="12"/>
  <c r="C54" i="15"/>
  <c r="AC14" i="16"/>
  <c r="AJ179" i="8"/>
  <c r="X94" i="8"/>
  <c r="AE239" i="9"/>
  <c r="AG239" i="9" s="1"/>
  <c r="V100" i="9"/>
  <c r="AE212" i="8"/>
  <c r="T202" i="8"/>
  <c r="T202" i="9" s="1"/>
  <c r="X246" i="8"/>
  <c r="AR22" i="6"/>
  <c r="AB66" i="7"/>
  <c r="BP10" i="6"/>
  <c r="AE150" i="9"/>
  <c r="F27" i="7"/>
  <c r="D27" i="8"/>
  <c r="D27" i="9" s="1"/>
  <c r="D27" i="10" s="1"/>
  <c r="D27" i="11" s="1"/>
  <c r="D27" i="12" s="1"/>
  <c r="D27" i="13" s="1"/>
  <c r="D25" i="7"/>
  <c r="AJ30" i="7"/>
  <c r="AH30" i="7"/>
  <c r="X80" i="7"/>
  <c r="AJ80" i="7" s="1"/>
  <c r="V80" i="8"/>
  <c r="AE61" i="9"/>
  <c r="AG61" i="9" s="1"/>
  <c r="AG222" i="6"/>
  <c r="AE224" i="7"/>
  <c r="AG224" i="7" s="1"/>
  <c r="AE224" i="8" s="1"/>
  <c r="X75" i="7"/>
  <c r="X166" i="7"/>
  <c r="V166" i="8"/>
  <c r="V81" i="8"/>
  <c r="G12" i="7"/>
  <c r="I12" i="7" s="1"/>
  <c r="I10" i="6"/>
  <c r="BD7" i="6" s="1"/>
  <c r="X68" i="7"/>
  <c r="W244" i="8"/>
  <c r="X244" i="7"/>
  <c r="W249" i="11"/>
  <c r="I37" i="7"/>
  <c r="M37" i="7" s="1"/>
  <c r="AE236" i="7"/>
  <c r="AG236" i="7" s="1"/>
  <c r="X152" i="7"/>
  <c r="W149" i="7"/>
  <c r="W147" i="7" s="1"/>
  <c r="X23" i="7"/>
  <c r="AJ139" i="7"/>
  <c r="AA61" i="7"/>
  <c r="AJ115" i="8"/>
  <c r="AG71" i="7"/>
  <c r="AG45" i="11"/>
  <c r="W131" i="8"/>
  <c r="W131" i="9" s="1"/>
  <c r="X131" i="7"/>
  <c r="AJ131" i="7" s="1"/>
  <c r="L10" i="6"/>
  <c r="J13" i="7"/>
  <c r="AJ238" i="6"/>
  <c r="AH238" i="6"/>
  <c r="W45" i="8"/>
  <c r="D83" i="8"/>
  <c r="AJ79" i="6"/>
  <c r="AH79" i="6"/>
  <c r="AI79" i="6"/>
  <c r="AA244" i="7"/>
  <c r="AH244" i="7" s="1"/>
  <c r="V158" i="8"/>
  <c r="AJ134" i="6"/>
  <c r="AG85" i="8"/>
  <c r="N53" i="6"/>
  <c r="M53" i="6"/>
  <c r="J87" i="9"/>
  <c r="AH248" i="6"/>
  <c r="AJ248" i="6"/>
  <c r="AI166" i="6"/>
  <c r="V215" i="10"/>
  <c r="V215" i="11" s="1"/>
  <c r="AG195" i="6"/>
  <c r="F47" i="7"/>
  <c r="E45" i="7"/>
  <c r="E47" i="8"/>
  <c r="E47" i="9" s="1"/>
  <c r="X241" i="7"/>
  <c r="AH241" i="7" s="1"/>
  <c r="W241" i="8"/>
  <c r="X241" i="8" s="1"/>
  <c r="X182" i="7"/>
  <c r="AH182" i="7" s="1"/>
  <c r="N82" i="6"/>
  <c r="B24" i="12"/>
  <c r="B24" i="13" s="1"/>
  <c r="AE33" i="7"/>
  <c r="AG33" i="7" s="1"/>
  <c r="AE33" i="8" s="1"/>
  <c r="V53" i="9"/>
  <c r="W201" i="10"/>
  <c r="W201" i="11" s="1"/>
  <c r="W201" i="12" s="1"/>
  <c r="W201" i="13" s="1"/>
  <c r="W201" i="14" s="1"/>
  <c r="W201" i="15" s="1"/>
  <c r="W201" i="16" s="1"/>
  <c r="M44" i="6"/>
  <c r="V151" i="12"/>
  <c r="V151" i="13" s="1"/>
  <c r="V151" i="14" s="1"/>
  <c r="V151" i="15" s="1"/>
  <c r="V151" i="16" s="1"/>
  <c r="G100" i="9"/>
  <c r="I73" i="8"/>
  <c r="V198" i="9"/>
  <c r="AH131" i="6"/>
  <c r="I96" i="7"/>
  <c r="G96" i="8" s="1"/>
  <c r="I96" i="8" s="1"/>
  <c r="G96" i="9" s="1"/>
  <c r="X139" i="8"/>
  <c r="AJ139" i="8" s="1"/>
  <c r="AR12" i="6"/>
  <c r="AU12" i="6"/>
  <c r="AW12" i="6"/>
  <c r="AY12" i="6" s="1"/>
  <c r="M89" i="6"/>
  <c r="G89" i="7"/>
  <c r="I89" i="7"/>
  <c r="X218" i="10"/>
  <c r="W77" i="11"/>
  <c r="W77" i="12" s="1"/>
  <c r="W77" i="13" s="1"/>
  <c r="W77" i="14" s="1"/>
  <c r="W77" i="15" s="1"/>
  <c r="W77" i="16" s="1"/>
  <c r="G58" i="7"/>
  <c r="I58" i="7" s="1"/>
  <c r="I57" i="6"/>
  <c r="AD70" i="7"/>
  <c r="AB70" i="8" s="1"/>
  <c r="M29" i="6"/>
  <c r="N30" i="6"/>
  <c r="F29" i="6"/>
  <c r="D24" i="10"/>
  <c r="F24" i="10" s="1"/>
  <c r="AG116" i="8"/>
  <c r="M74" i="6"/>
  <c r="N74" i="6"/>
  <c r="AG99" i="9"/>
  <c r="AE99" i="10" s="1"/>
  <c r="J12" i="10"/>
  <c r="L12" i="10" s="1"/>
  <c r="J12" i="11" s="1"/>
  <c r="L12" i="11" s="1"/>
  <c r="J12" i="12" s="1"/>
  <c r="L12" i="12" s="1"/>
  <c r="J12" i="13" s="1"/>
  <c r="L12" i="13" s="1"/>
  <c r="J12" i="14" s="1"/>
  <c r="L12" i="14" s="1"/>
  <c r="J12" i="15" s="1"/>
  <c r="L12" i="15" s="1"/>
  <c r="J12" i="16" s="1"/>
  <c r="L12" i="16" s="1"/>
  <c r="AE95" i="10"/>
  <c r="AH223" i="6"/>
  <c r="AJ223" i="6"/>
  <c r="AI223" i="6"/>
  <c r="N27" i="6"/>
  <c r="W202" i="12"/>
  <c r="W202" i="13" s="1"/>
  <c r="Y212" i="7"/>
  <c r="BO26" i="6"/>
  <c r="X30" i="8"/>
  <c r="V30" i="9"/>
  <c r="D103" i="11"/>
  <c r="BC14" i="8"/>
  <c r="AI178" i="6"/>
  <c r="AD116" i="7"/>
  <c r="Y81" i="15"/>
  <c r="AA81" i="15" s="1"/>
  <c r="Y81" i="16" s="1"/>
  <c r="AA81" i="16" s="1"/>
  <c r="AE70" i="13"/>
  <c r="AG70" i="13" s="1"/>
  <c r="AH135" i="6"/>
  <c r="AI135" i="6"/>
  <c r="AH94" i="6"/>
  <c r="AJ94" i="6"/>
  <c r="M105" i="6"/>
  <c r="AJ68" i="6"/>
  <c r="W127" i="8"/>
  <c r="X214" i="7"/>
  <c r="AJ205" i="6"/>
  <c r="AH50" i="7"/>
  <c r="AH75" i="6"/>
  <c r="AJ75" i="6"/>
  <c r="AI81" i="6"/>
  <c r="AI161" i="6"/>
  <c r="AD245" i="9"/>
  <c r="AB245" i="10" s="1"/>
  <c r="AD245" i="10" s="1"/>
  <c r="AB245" i="11" s="1"/>
  <c r="I99" i="6"/>
  <c r="BD18" i="6"/>
  <c r="AJ152" i="6"/>
  <c r="AJ158" i="6"/>
  <c r="AH158" i="6"/>
  <c r="AJ94" i="7"/>
  <c r="AH94" i="7"/>
  <c r="AI48" i="6"/>
  <c r="N43" i="6"/>
  <c r="N42" i="6"/>
  <c r="F42" i="6"/>
  <c r="V23" i="11"/>
  <c r="V23" i="12" s="1"/>
  <c r="V23" i="13" s="1"/>
  <c r="V23" i="14" s="1"/>
  <c r="V23" i="15" s="1"/>
  <c r="V23" i="16" s="1"/>
  <c r="D60" i="7"/>
  <c r="L112" i="7"/>
  <c r="J112" i="8" s="1"/>
  <c r="L112" i="8" s="1"/>
  <c r="J112" i="9" s="1"/>
  <c r="L112" i="9" s="1"/>
  <c r="J112" i="10" s="1"/>
  <c r="L112" i="10" s="1"/>
  <c r="J112" i="11" s="1"/>
  <c r="L112" i="11" s="1"/>
  <c r="J112" i="12" s="1"/>
  <c r="L112" i="12" s="1"/>
  <c r="J112" i="13" s="1"/>
  <c r="L112" i="13" s="1"/>
  <c r="J112" i="14" s="1"/>
  <c r="F89" i="8"/>
  <c r="W55" i="8"/>
  <c r="AD35" i="7"/>
  <c r="L79" i="8"/>
  <c r="J79" i="9" s="1"/>
  <c r="L79" i="9" s="1"/>
  <c r="AI214" i="6"/>
  <c r="AJ214" i="6"/>
  <c r="X205" i="7"/>
  <c r="W205" i="8"/>
  <c r="X205" i="8" s="1"/>
  <c r="X238" i="7"/>
  <c r="X188" i="8"/>
  <c r="W188" i="9"/>
  <c r="W188" i="10" s="1"/>
  <c r="X188" i="10" s="1"/>
  <c r="W162" i="8"/>
  <c r="X162" i="8" s="1"/>
  <c r="W84" i="8"/>
  <c r="AB22" i="7"/>
  <c r="AD22" i="7" s="1"/>
  <c r="AI198" i="6"/>
  <c r="AB203" i="7"/>
  <c r="AD204" i="7"/>
  <c r="I66" i="7"/>
  <c r="F116" i="7"/>
  <c r="D116" i="8"/>
  <c r="D116" i="9" s="1"/>
  <c r="D116" i="10" s="1"/>
  <c r="D116" i="11" s="1"/>
  <c r="F116" i="11" s="1"/>
  <c r="M116" i="11" s="1"/>
  <c r="F66" i="6"/>
  <c r="M67" i="6"/>
  <c r="M66" i="6" s="1"/>
  <c r="W85" i="9"/>
  <c r="M100" i="7"/>
  <c r="AE46" i="8"/>
  <c r="AG46" i="8" s="1"/>
  <c r="AE46" i="9" s="1"/>
  <c r="AG46" i="9" s="1"/>
  <c r="D109" i="8"/>
  <c r="D109" i="9" s="1"/>
  <c r="D109" i="10" s="1"/>
  <c r="D112" i="9"/>
  <c r="AJ182" i="6"/>
  <c r="AH182" i="6"/>
  <c r="V161" i="14"/>
  <c r="L118" i="7"/>
  <c r="AG160" i="7"/>
  <c r="D118" i="15"/>
  <c r="D118" i="16" s="1"/>
  <c r="V27" i="9"/>
  <c r="V131" i="13"/>
  <c r="V139" i="11"/>
  <c r="V139" i="12" s="1"/>
  <c r="V139" i="13" s="1"/>
  <c r="F36" i="9"/>
  <c r="D43" i="11"/>
  <c r="D43" i="12" s="1"/>
  <c r="D43" i="13" s="1"/>
  <c r="D43" i="14" s="1"/>
  <c r="D43" i="15" s="1"/>
  <c r="D43" i="16" s="1"/>
  <c r="V98" i="10"/>
  <c r="AE87" i="7"/>
  <c r="AG87" i="7" s="1"/>
  <c r="AJ87" i="6"/>
  <c r="D87" i="12"/>
  <c r="D87" i="13" s="1"/>
  <c r="D87" i="14" s="1"/>
  <c r="Y36" i="8"/>
  <c r="AD59" i="8"/>
  <c r="E29" i="7"/>
  <c r="E28" i="7" s="1"/>
  <c r="V225" i="10"/>
  <c r="W177" i="9"/>
  <c r="E49" i="10"/>
  <c r="E48" i="9"/>
  <c r="F14" i="7"/>
  <c r="N14" i="7" s="1"/>
  <c r="AB24" i="12"/>
  <c r="AD24" i="12" s="1"/>
  <c r="AB24" i="13" s="1"/>
  <c r="AD24" i="13" s="1"/>
  <c r="AB24" i="14" s="1"/>
  <c r="AD24" i="14" s="1"/>
  <c r="AB24" i="15" s="1"/>
  <c r="AD24" i="15" s="1"/>
  <c r="AB24" i="16" s="1"/>
  <c r="AD24" i="16" s="1"/>
  <c r="AB212" i="9"/>
  <c r="AD212" i="9" s="1"/>
  <c r="G119" i="7"/>
  <c r="AG244" i="10"/>
  <c r="D47" i="13"/>
  <c r="D47" i="14" s="1"/>
  <c r="X116" i="7"/>
  <c r="AJ116" i="7" s="1"/>
  <c r="V116" i="8"/>
  <c r="V116" i="9" s="1"/>
  <c r="AA33" i="11"/>
  <c r="L104" i="9"/>
  <c r="N104" i="8"/>
  <c r="V178" i="8"/>
  <c r="X178" i="7"/>
  <c r="AW10" i="6"/>
  <c r="B13" i="7"/>
  <c r="B13" i="8" s="1"/>
  <c r="B13" i="9" s="1"/>
  <c r="B13" i="10" s="1"/>
  <c r="B13" i="11" s="1"/>
  <c r="B13" i="12" s="1"/>
  <c r="B13" i="13" s="1"/>
  <c r="B13" i="14" s="1"/>
  <c r="B13" i="15" s="1"/>
  <c r="B13" i="16" s="1"/>
  <c r="V199" i="9"/>
  <c r="AJ33" i="6"/>
  <c r="L68" i="7"/>
  <c r="J66" i="7"/>
  <c r="X179" i="9"/>
  <c r="AI179" i="9" s="1"/>
  <c r="AB141" i="7"/>
  <c r="AQ12" i="7"/>
  <c r="W58" i="7"/>
  <c r="V28" i="8"/>
  <c r="D106" i="9"/>
  <c r="D117" i="8"/>
  <c r="D119" i="9"/>
  <c r="AJ100" i="6"/>
  <c r="AD158" i="7"/>
  <c r="N83" i="6"/>
  <c r="M83" i="6"/>
  <c r="AA196" i="7"/>
  <c r="Y196" i="8" s="1"/>
  <c r="AB255" i="7"/>
  <c r="AD255" i="7" s="1"/>
  <c r="AB255" i="8" s="1"/>
  <c r="AD255" i="8" s="1"/>
  <c r="AD243" i="6"/>
  <c r="AD234" i="6" s="1"/>
  <c r="AD232" i="6" s="1"/>
  <c r="BP29" i="6" s="1"/>
  <c r="BJ13" i="6" s="1"/>
  <c r="I104" i="9"/>
  <c r="G104" i="10" s="1"/>
  <c r="M104" i="8"/>
  <c r="M47" i="6"/>
  <c r="M116" i="6"/>
  <c r="E67" i="8"/>
  <c r="F67" i="7"/>
  <c r="F100" i="8"/>
  <c r="M100" i="8" s="1"/>
  <c r="E100" i="9"/>
  <c r="F100" i="9" s="1"/>
  <c r="D92" i="8"/>
  <c r="E110" i="10"/>
  <c r="E110" i="11" s="1"/>
  <c r="E110" i="12" s="1"/>
  <c r="E110" i="13" s="1"/>
  <c r="E110" i="14" s="1"/>
  <c r="E110" i="15" s="1"/>
  <c r="E110" i="16" s="1"/>
  <c r="AE124" i="7"/>
  <c r="D52" i="9"/>
  <c r="F52" i="8"/>
  <c r="AA228" i="7"/>
  <c r="Y228" i="8" s="1"/>
  <c r="D37" i="11"/>
  <c r="AJ27" i="7"/>
  <c r="V168" i="9"/>
  <c r="AJ23" i="6"/>
  <c r="F118" i="7"/>
  <c r="N118" i="7" s="1"/>
  <c r="E118" i="8"/>
  <c r="E117" i="7"/>
  <c r="AJ115" i="9"/>
  <c r="AI71" i="6"/>
  <c r="AJ71" i="6"/>
  <c r="AH71" i="6"/>
  <c r="AB81" i="8"/>
  <c r="V186" i="10"/>
  <c r="V186" i="11" s="1"/>
  <c r="AD196" i="8"/>
  <c r="AB196" i="9" s="1"/>
  <c r="V33" i="10"/>
  <c r="AB85" i="7"/>
  <c r="AB83" i="7" s="1"/>
  <c r="AD83" i="6"/>
  <c r="V120" i="9"/>
  <c r="V120" i="10" s="1"/>
  <c r="E74" i="8"/>
  <c r="E72" i="7"/>
  <c r="W81" i="10"/>
  <c r="AD92" i="12"/>
  <c r="AB92" i="13" s="1"/>
  <c r="V19" i="13"/>
  <c r="V19" i="14" s="1"/>
  <c r="V19" i="15" s="1"/>
  <c r="D79" i="10"/>
  <c r="AI116" i="6"/>
  <c r="AH116" i="6"/>
  <c r="AJ116" i="6"/>
  <c r="G115" i="7"/>
  <c r="I115" i="7" s="1"/>
  <c r="W189" i="8"/>
  <c r="AJ80" i="6"/>
  <c r="AH80" i="6"/>
  <c r="Y236" i="8"/>
  <c r="AA236" i="8" s="1"/>
  <c r="Y236" i="9" s="1"/>
  <c r="Y168" i="11"/>
  <c r="AA168" i="11" s="1"/>
  <c r="X149" i="6"/>
  <c r="AA143" i="10"/>
  <c r="Y124" i="13"/>
  <c r="AA124" i="13" s="1"/>
  <c r="AD45" i="10"/>
  <c r="AB45" i="11" s="1"/>
  <c r="AD45" i="11" s="1"/>
  <c r="E80" i="10"/>
  <c r="G73" i="9"/>
  <c r="I73" i="9" s="1"/>
  <c r="G73" i="10" s="1"/>
  <c r="I73" i="10" s="1"/>
  <c r="G73" i="11" s="1"/>
  <c r="I73" i="11" s="1"/>
  <c r="G73" i="12" s="1"/>
  <c r="W108" i="11"/>
  <c r="M67" i="7"/>
  <c r="M66" i="7" s="1"/>
  <c r="I104" i="10"/>
  <c r="G104" i="11"/>
  <c r="I104" i="11" s="1"/>
  <c r="G104" i="12" s="1"/>
  <c r="I104" i="12" s="1"/>
  <c r="G104" i="13" s="1"/>
  <c r="I104" i="13" s="1"/>
  <c r="G104" i="14" s="1"/>
  <c r="I104" i="14" s="1"/>
  <c r="V197" i="9"/>
  <c r="W161" i="9"/>
  <c r="V225" i="11"/>
  <c r="V225" i="12" s="1"/>
  <c r="V225" i="13" s="1"/>
  <c r="V225" i="14" s="1"/>
  <c r="V225" i="15" s="1"/>
  <c r="V225" i="16" s="1"/>
  <c r="W85" i="10"/>
  <c r="X218" i="11"/>
  <c r="AH218" i="11" s="1"/>
  <c r="W139" i="10"/>
  <c r="X139" i="9"/>
  <c r="AI28" i="7"/>
  <c r="AJ28" i="7"/>
  <c r="X179" i="10"/>
  <c r="AH116" i="7"/>
  <c r="M14" i="7"/>
  <c r="J118" i="8"/>
  <c r="W205" i="9"/>
  <c r="W55" i="9"/>
  <c r="V162" i="12"/>
  <c r="AG212" i="8"/>
  <c r="X100" i="9"/>
  <c r="V100" i="10"/>
  <c r="X100" i="10" s="1"/>
  <c r="W116" i="16"/>
  <c r="AB124" i="8"/>
  <c r="W81" i="11"/>
  <c r="W81" i="12" s="1"/>
  <c r="W81" i="13" s="1"/>
  <c r="W81" i="14" s="1"/>
  <c r="W81" i="15" s="1"/>
  <c r="W81" i="16" s="1"/>
  <c r="E74" i="9"/>
  <c r="AD85" i="7"/>
  <c r="AA174" i="9"/>
  <c r="D37" i="12"/>
  <c r="D106" i="10"/>
  <c r="AJ179" i="9"/>
  <c r="V199" i="10"/>
  <c r="X199" i="9"/>
  <c r="X116" i="8"/>
  <c r="AE244" i="11"/>
  <c r="AG244" i="11" s="1"/>
  <c r="AE244" i="12" s="1"/>
  <c r="AG244" i="12" s="1"/>
  <c r="AE244" i="13" s="1"/>
  <c r="AG244" i="13" s="1"/>
  <c r="BN23" i="8"/>
  <c r="AB59" i="9"/>
  <c r="V98" i="11"/>
  <c r="V131" i="14"/>
  <c r="AD198" i="7"/>
  <c r="W162" i="9"/>
  <c r="V238" i="9"/>
  <c r="F89" i="9"/>
  <c r="AQ12" i="9" s="1"/>
  <c r="D62" i="9"/>
  <c r="I101" i="7"/>
  <c r="G99" i="7"/>
  <c r="AJ214" i="7"/>
  <c r="AB116" i="8"/>
  <c r="AG95" i="10"/>
  <c r="AE116" i="9"/>
  <c r="AG116" i="9" s="1"/>
  <c r="G57" i="7"/>
  <c r="AI139" i="8"/>
  <c r="I100" i="9"/>
  <c r="AJ182" i="7"/>
  <c r="W241" i="9"/>
  <c r="V124" i="11"/>
  <c r="E15" i="12"/>
  <c r="Y179" i="8"/>
  <c r="AH179" i="7"/>
  <c r="W23" i="9"/>
  <c r="X23" i="8"/>
  <c r="D30" i="11"/>
  <c r="X152" i="8"/>
  <c r="W149" i="8"/>
  <c r="W147" i="8"/>
  <c r="Y51" i="8"/>
  <c r="AA51" i="8" s="1"/>
  <c r="W244" i="9"/>
  <c r="AR16" i="6"/>
  <c r="AX16" i="6"/>
  <c r="X80" i="8"/>
  <c r="V80" i="9"/>
  <c r="AH94" i="8"/>
  <c r="AJ94" i="8"/>
  <c r="V158" i="9"/>
  <c r="X158" i="8"/>
  <c r="J10" i="7"/>
  <c r="L13" i="7"/>
  <c r="G37" i="8"/>
  <c r="I37" i="8" s="1"/>
  <c r="G37" i="9" s="1"/>
  <c r="I37" i="9" s="1"/>
  <c r="G37" i="10" s="1"/>
  <c r="I37" i="10" s="1"/>
  <c r="G37" i="11" s="1"/>
  <c r="I37" i="11" s="1"/>
  <c r="G37" i="12" s="1"/>
  <c r="I37" i="12" s="1"/>
  <c r="G37" i="13" s="1"/>
  <c r="I37" i="13" s="1"/>
  <c r="G37" i="14" s="1"/>
  <c r="I37" i="14" s="1"/>
  <c r="G37" i="15" s="1"/>
  <c r="I37" i="15" s="1"/>
  <c r="G37" i="16" s="1"/>
  <c r="I37" i="16" s="1"/>
  <c r="AH75" i="7"/>
  <c r="AI75" i="7"/>
  <c r="X246" i="9"/>
  <c r="W60" i="9"/>
  <c r="AB142" i="8"/>
  <c r="J68" i="8"/>
  <c r="N68" i="7"/>
  <c r="AI199" i="8"/>
  <c r="AJ199" i="8"/>
  <c r="Y33" i="12"/>
  <c r="AE22" i="8"/>
  <c r="V54" i="14"/>
  <c r="AE160" i="8"/>
  <c r="V161" i="15"/>
  <c r="V161" i="16" s="1"/>
  <c r="AD33" i="7"/>
  <c r="W142" i="10"/>
  <c r="AD37" i="8"/>
  <c r="AQ12" i="8"/>
  <c r="W214" i="9"/>
  <c r="X214" i="8"/>
  <c r="AI214" i="8" s="1"/>
  <c r="D103" i="12"/>
  <c r="D103" i="13" s="1"/>
  <c r="AH30" i="8"/>
  <c r="D24" i="11"/>
  <c r="D24" i="12" s="1"/>
  <c r="AA162" i="7"/>
  <c r="V198" i="10"/>
  <c r="V198" i="11" s="1"/>
  <c r="V198" i="12" s="1"/>
  <c r="V198" i="13" s="1"/>
  <c r="F47" i="8"/>
  <c r="E45" i="8"/>
  <c r="AE188" i="8"/>
  <c r="AG188" i="8" s="1"/>
  <c r="N83" i="7"/>
  <c r="X131" i="8"/>
  <c r="AE45" i="12"/>
  <c r="AG45" i="12" s="1"/>
  <c r="AE45" i="13" s="1"/>
  <c r="AG45" i="13" s="1"/>
  <c r="AE45" i="14" s="1"/>
  <c r="AG45" i="14" s="1"/>
  <c r="AE45" i="15" s="1"/>
  <c r="AG45" i="15" s="1"/>
  <c r="AG223" i="9"/>
  <c r="AE223" i="10" s="1"/>
  <c r="AG223" i="10" s="1"/>
  <c r="AE223" i="11" s="1"/>
  <c r="W92" i="11"/>
  <c r="AJ244" i="7"/>
  <c r="AI244" i="7"/>
  <c r="AJ81" i="7"/>
  <c r="AI166" i="7"/>
  <c r="AH166" i="7"/>
  <c r="AE61" i="10"/>
  <c r="AG61" i="10" s="1"/>
  <c r="AE61" i="11" s="1"/>
  <c r="L109" i="11"/>
  <c r="J109" i="12" s="1"/>
  <c r="L109" i="12" s="1"/>
  <c r="AW22" i="6"/>
  <c r="M81" i="6"/>
  <c r="X182" i="8"/>
  <c r="V182" i="9"/>
  <c r="AI241" i="7"/>
  <c r="AJ241" i="7"/>
  <c r="N47" i="7"/>
  <c r="F45" i="7"/>
  <c r="L87" i="9"/>
  <c r="J87" i="10" s="1"/>
  <c r="L87" i="10" s="1"/>
  <c r="J87" i="11" s="1"/>
  <c r="L87" i="11" s="1"/>
  <c r="J87" i="12" s="1"/>
  <c r="L87" i="12" s="1"/>
  <c r="J87" i="13" s="1"/>
  <c r="L87" i="13" s="1"/>
  <c r="J87" i="14" s="1"/>
  <c r="L87" i="14" s="1"/>
  <c r="J87" i="15" s="1"/>
  <c r="L87" i="15" s="1"/>
  <c r="J87" i="16" s="1"/>
  <c r="Y244" i="8"/>
  <c r="AA244" i="8" s="1"/>
  <c r="Y244" i="9" s="1"/>
  <c r="AA244" i="9" s="1"/>
  <c r="Y244" i="10" s="1"/>
  <c r="AA244" i="10" s="1"/>
  <c r="Y244" i="11" s="1"/>
  <c r="W45" i="9"/>
  <c r="Y61" i="8"/>
  <c r="N27" i="7"/>
  <c r="M27" i="7"/>
  <c r="AD156" i="8"/>
  <c r="AA50" i="13"/>
  <c r="AG124" i="7"/>
  <c r="E67" i="9"/>
  <c r="E67" i="10" s="1"/>
  <c r="E66" i="8"/>
  <c r="I76" i="12"/>
  <c r="D79" i="11"/>
  <c r="V33" i="11"/>
  <c r="V168" i="10"/>
  <c r="D52" i="10"/>
  <c r="E100" i="10"/>
  <c r="D12" i="14"/>
  <c r="W177" i="10"/>
  <c r="X177" i="10" s="1"/>
  <c r="X177" i="9"/>
  <c r="AA36" i="8"/>
  <c r="V27" i="10"/>
  <c r="D112" i="10"/>
  <c r="F116" i="8"/>
  <c r="M116" i="8" s="1"/>
  <c r="G66" i="8"/>
  <c r="W84" i="9"/>
  <c r="AH238" i="7"/>
  <c r="AJ238" i="7"/>
  <c r="AI238" i="7"/>
  <c r="AH205" i="7"/>
  <c r="W127" i="9"/>
  <c r="V48" i="9"/>
  <c r="V48" i="10" s="1"/>
  <c r="X48" i="8"/>
  <c r="G30" i="8"/>
  <c r="V30" i="10"/>
  <c r="X30" i="10" s="1"/>
  <c r="X30" i="9"/>
  <c r="AA212" i="7"/>
  <c r="BO26" i="7" s="1"/>
  <c r="AH218" i="10"/>
  <c r="AJ218" i="10"/>
  <c r="V53" i="10"/>
  <c r="AG196" i="7"/>
  <c r="AE195" i="7"/>
  <c r="F91" i="9"/>
  <c r="M91" i="9" s="1"/>
  <c r="D86" i="14"/>
  <c r="AE85" i="9"/>
  <c r="AG85" i="9" s="1"/>
  <c r="AE85" i="10" s="1"/>
  <c r="AG85" i="10" s="1"/>
  <c r="AE85" i="11" s="1"/>
  <c r="AG85" i="11" s="1"/>
  <c r="AE85" i="12" s="1"/>
  <c r="AG85" i="12" s="1"/>
  <c r="AE85" i="13" s="1"/>
  <c r="AG85" i="13" s="1"/>
  <c r="AE85" i="14" s="1"/>
  <c r="AG85" i="14" s="1"/>
  <c r="AE85" i="15" s="1"/>
  <c r="AG85" i="15" s="1"/>
  <c r="AE85" i="16" s="1"/>
  <c r="AG85" i="16" s="1"/>
  <c r="D83" i="9"/>
  <c r="F83" i="8"/>
  <c r="N83" i="8" s="1"/>
  <c r="D81" i="8"/>
  <c r="E13" i="10"/>
  <c r="E13" i="11" s="1"/>
  <c r="E13" i="12" s="1"/>
  <c r="E13" i="13" s="1"/>
  <c r="E13" i="14" s="1"/>
  <c r="E13" i="15" s="1"/>
  <c r="E13" i="16" s="1"/>
  <c r="AS16" i="6"/>
  <c r="AI131" i="7"/>
  <c r="AE71" i="8"/>
  <c r="V214" i="16"/>
  <c r="AI152" i="7"/>
  <c r="AJ152" i="7"/>
  <c r="AH152" i="7"/>
  <c r="AG173" i="8"/>
  <c r="AE173" i="9" s="1"/>
  <c r="W249" i="12"/>
  <c r="W249" i="13" s="1"/>
  <c r="W249" i="14" s="1"/>
  <c r="W249" i="15" s="1"/>
  <c r="W249" i="16" s="1"/>
  <c r="X81" i="8"/>
  <c r="V81" i="9"/>
  <c r="V166" i="9"/>
  <c r="X166" i="9" s="1"/>
  <c r="X166" i="8"/>
  <c r="V75" i="9"/>
  <c r="X75" i="9" s="1"/>
  <c r="X75" i="8"/>
  <c r="AG150" i="9"/>
  <c r="AE150" i="10" s="1"/>
  <c r="AG150" i="10" s="1"/>
  <c r="AE150" i="11" s="1"/>
  <c r="AG150" i="11" s="1"/>
  <c r="AE150" i="12" s="1"/>
  <c r="AG150" i="12" s="1"/>
  <c r="AE150" i="13" s="1"/>
  <c r="AD66" i="7"/>
  <c r="AR22" i="7" s="1"/>
  <c r="AW22" i="7" s="1"/>
  <c r="AB93" i="8"/>
  <c r="AD93" i="8" s="1"/>
  <c r="AB93" i="9" s="1"/>
  <c r="AA97" i="9"/>
  <c r="W191" i="13"/>
  <c r="W191" i="14" s="1"/>
  <c r="W191" i="15" s="1"/>
  <c r="W191" i="16" s="1"/>
  <c r="AI135" i="7"/>
  <c r="AH135" i="7"/>
  <c r="AI66" i="7"/>
  <c r="D12" i="15"/>
  <c r="D12" i="16" s="1"/>
  <c r="F100" i="10"/>
  <c r="E100" i="11"/>
  <c r="E100" i="12" s="1"/>
  <c r="V166" i="10"/>
  <c r="V166" i="11" s="1"/>
  <c r="AG71" i="8"/>
  <c r="D86" i="15"/>
  <c r="V186" i="12"/>
  <c r="V186" i="13" s="1"/>
  <c r="AE124" i="8"/>
  <c r="W188" i="11"/>
  <c r="X188" i="11" s="1"/>
  <c r="I66" i="8"/>
  <c r="G67" i="9"/>
  <c r="V33" i="12"/>
  <c r="AG222" i="7"/>
  <c r="J13" i="8"/>
  <c r="AJ80" i="8"/>
  <c r="V68" i="10"/>
  <c r="X68" i="10" s="1"/>
  <c r="AJ68" i="10" s="1"/>
  <c r="AD116" i="8"/>
  <c r="D62" i="10"/>
  <c r="AJ238" i="8"/>
  <c r="AB198" i="8"/>
  <c r="AD195" i="7"/>
  <c r="V131" i="15"/>
  <c r="V131" i="16" s="1"/>
  <c r="V116" i="10"/>
  <c r="X116" i="9"/>
  <c r="AI199" i="9"/>
  <c r="AH199" i="9"/>
  <c r="AJ199" i="9"/>
  <c r="G115" i="8"/>
  <c r="I115" i="8" s="1"/>
  <c r="AE70" i="14"/>
  <c r="AG70" i="14" s="1"/>
  <c r="AE70" i="15" s="1"/>
  <c r="AG70" i="15" s="1"/>
  <c r="AE70" i="16" s="1"/>
  <c r="AG70" i="16" s="1"/>
  <c r="X205" i="9"/>
  <c r="W205" i="10"/>
  <c r="W161" i="10"/>
  <c r="X161" i="10" s="1"/>
  <c r="X161" i="9"/>
  <c r="E80" i="11"/>
  <c r="E80" i="12" s="1"/>
  <c r="E80" i="13" s="1"/>
  <c r="E80" i="14" s="1"/>
  <c r="E80" i="15" s="1"/>
  <c r="E80" i="16" s="1"/>
  <c r="D112" i="11"/>
  <c r="G76" i="13"/>
  <c r="I76" i="13" s="1"/>
  <c r="G76" i="14" s="1"/>
  <c r="I76" i="14" s="1"/>
  <c r="G76" i="15" s="1"/>
  <c r="I76" i="15" s="1"/>
  <c r="G76" i="16" s="1"/>
  <c r="I76" i="16" s="1"/>
  <c r="Y50" i="14"/>
  <c r="V215" i="12"/>
  <c r="Y162" i="8"/>
  <c r="W214" i="10"/>
  <c r="W214" i="11" s="1"/>
  <c r="X214" i="9"/>
  <c r="D47" i="15"/>
  <c r="D47" i="16" s="1"/>
  <c r="AJ246" i="9"/>
  <c r="AH158" i="8"/>
  <c r="AJ158" i="8"/>
  <c r="X80" i="9"/>
  <c r="V80" i="10"/>
  <c r="D30" i="12"/>
  <c r="D30" i="13" s="1"/>
  <c r="D30" i="14" s="1"/>
  <c r="D30" i="15" s="1"/>
  <c r="D30" i="16" s="1"/>
  <c r="AD70" i="8"/>
  <c r="AJ116" i="8"/>
  <c r="AI116" i="8"/>
  <c r="AH116" i="8"/>
  <c r="D37" i="13"/>
  <c r="Y174" i="10"/>
  <c r="AE212" i="9"/>
  <c r="AG212" i="9" s="1"/>
  <c r="AE212" i="10" s="1"/>
  <c r="AG212" i="10" s="1"/>
  <c r="AE212" i="11" s="1"/>
  <c r="AG212" i="11" s="1"/>
  <c r="AE212" i="12" s="1"/>
  <c r="W55" i="10"/>
  <c r="AI205" i="8"/>
  <c r="AH205" i="8"/>
  <c r="AG177" i="8"/>
  <c r="X179" i="11"/>
  <c r="AJ179" i="11" s="1"/>
  <c r="V179" i="12"/>
  <c r="V179" i="13" s="1"/>
  <c r="V179" i="14" s="1"/>
  <c r="W139" i="11"/>
  <c r="W139" i="12" s="1"/>
  <c r="W139" i="13" s="1"/>
  <c r="W139" i="14" s="1"/>
  <c r="W139" i="15" s="1"/>
  <c r="W139" i="16" s="1"/>
  <c r="X139" i="10"/>
  <c r="L61" i="9"/>
  <c r="J61" i="10" s="1"/>
  <c r="L61" i="10" s="1"/>
  <c r="AD196" i="9"/>
  <c r="W108" i="12"/>
  <c r="W108" i="13" s="1"/>
  <c r="AE158" i="10"/>
  <c r="AG158" i="10" s="1"/>
  <c r="AH131" i="8"/>
  <c r="AG160" i="8"/>
  <c r="AE160" i="9" s="1"/>
  <c r="AG160" i="9" s="1"/>
  <c r="AE160" i="10" s="1"/>
  <c r="AG160" i="10" s="1"/>
  <c r="AE160" i="11" s="1"/>
  <c r="AG160" i="11" s="1"/>
  <c r="AE160" i="12" s="1"/>
  <c r="V246" i="11"/>
  <c r="AI75" i="8"/>
  <c r="AH75" i="8"/>
  <c r="AI166" i="8"/>
  <c r="AH166" i="8"/>
  <c r="AH81" i="8"/>
  <c r="X48" i="9"/>
  <c r="AH48" i="9" s="1"/>
  <c r="Y36" i="9"/>
  <c r="AA36" i="9" s="1"/>
  <c r="Y36" i="10" s="1"/>
  <c r="AA36" i="10" s="1"/>
  <c r="Y36" i="11" s="1"/>
  <c r="AA36" i="11" s="1"/>
  <c r="Y36" i="12" s="1"/>
  <c r="D83" i="10"/>
  <c r="F83" i="10" s="1"/>
  <c r="F83" i="9"/>
  <c r="AH30" i="9"/>
  <c r="AI30" i="9"/>
  <c r="AJ30" i="9"/>
  <c r="F116" i="9"/>
  <c r="W45" i="10"/>
  <c r="AG61" i="11"/>
  <c r="AE61" i="12" s="1"/>
  <c r="AG61" i="12" s="1"/>
  <c r="AE61" i="13" s="1"/>
  <c r="AG61" i="13" s="1"/>
  <c r="AE61" i="14" s="1"/>
  <c r="AG61" i="14" s="1"/>
  <c r="AE61" i="15" s="1"/>
  <c r="AG61" i="15" s="1"/>
  <c r="AE61" i="16" s="1"/>
  <c r="AG61" i="16" s="1"/>
  <c r="W92" i="12"/>
  <c r="AJ214" i="8"/>
  <c r="AB37" i="9"/>
  <c r="AE87" i="8"/>
  <c r="AG87" i="8" s="1"/>
  <c r="AE87" i="9" s="1"/>
  <c r="AG87" i="9" s="1"/>
  <c r="AE87" i="10" s="1"/>
  <c r="AG87" i="10" s="1"/>
  <c r="AE87" i="11" s="1"/>
  <c r="AG87" i="11" s="1"/>
  <c r="AE87" i="12" s="1"/>
  <c r="AG87" i="12" s="1"/>
  <c r="AE87" i="13" s="1"/>
  <c r="AG87" i="13" s="1"/>
  <c r="AE87" i="14" s="1"/>
  <c r="AG87" i="14" s="1"/>
  <c r="AE87" i="15" s="1"/>
  <c r="AG87" i="15" s="1"/>
  <c r="AE87" i="16" s="1"/>
  <c r="AG87" i="16" s="1"/>
  <c r="V54" i="15"/>
  <c r="V54" i="16" s="1"/>
  <c r="W244" i="10"/>
  <c r="W23" i="10"/>
  <c r="X23" i="10" s="1"/>
  <c r="X23" i="9"/>
  <c r="AA179" i="8"/>
  <c r="F89" i="10"/>
  <c r="AQ12" i="10" s="1"/>
  <c r="D89" i="11"/>
  <c r="W162" i="10"/>
  <c r="X162" i="10" s="1"/>
  <c r="X162" i="9"/>
  <c r="V167" i="12"/>
  <c r="AD124" i="8"/>
  <c r="AB124" i="9" s="1"/>
  <c r="AD124" i="9" s="1"/>
  <c r="AB124" i="10" s="1"/>
  <c r="AJ179" i="10"/>
  <c r="AI179" i="10"/>
  <c r="Y124" i="14"/>
  <c r="AA124" i="14" s="1"/>
  <c r="Y124" i="15" s="1"/>
  <c r="AA124" i="15" s="1"/>
  <c r="Y124" i="16" s="1"/>
  <c r="AA124" i="16" s="1"/>
  <c r="AJ139" i="9"/>
  <c r="AI139" i="9"/>
  <c r="V120" i="11"/>
  <c r="V197" i="10"/>
  <c r="AG99" i="10"/>
  <c r="AE115" i="13"/>
  <c r="AG115" i="13" s="1"/>
  <c r="AE115" i="14" s="1"/>
  <c r="AG115" i="14" s="1"/>
  <c r="AE115" i="15" s="1"/>
  <c r="AG115" i="15" s="1"/>
  <c r="AG41" i="8"/>
  <c r="AB101" i="13"/>
  <c r="AD101" i="13" s="1"/>
  <c r="AB101" i="14" s="1"/>
  <c r="AD101" i="14" s="1"/>
  <c r="AB101" i="15" s="1"/>
  <c r="AD101" i="15" s="1"/>
  <c r="AB101" i="16" s="1"/>
  <c r="AD101" i="16" s="1"/>
  <c r="L68" i="8"/>
  <c r="G12" i="8"/>
  <c r="AE236" i="8"/>
  <c r="AG236" i="8" s="1"/>
  <c r="AE236" i="9" s="1"/>
  <c r="AG236" i="9" s="1"/>
  <c r="AE236" i="10" s="1"/>
  <c r="AG236" i="10" s="1"/>
  <c r="AE236" i="11" s="1"/>
  <c r="AG236" i="11" s="1"/>
  <c r="AE236" i="12" s="1"/>
  <c r="W152" i="10"/>
  <c r="X152" i="9"/>
  <c r="AH152" i="9" s="1"/>
  <c r="V124" i="12"/>
  <c r="AJ241" i="8"/>
  <c r="AH241" i="8"/>
  <c r="AI241" i="8"/>
  <c r="G101" i="8"/>
  <c r="BD18" i="7"/>
  <c r="I99" i="7"/>
  <c r="Y97" i="10"/>
  <c r="X81" i="9"/>
  <c r="AH81" i="9" s="1"/>
  <c r="V81" i="10"/>
  <c r="V53" i="11"/>
  <c r="W127" i="10"/>
  <c r="W84" i="10"/>
  <c r="BN23" i="9"/>
  <c r="M100" i="9"/>
  <c r="Y168" i="12"/>
  <c r="AA168" i="12" s="1"/>
  <c r="Y168" i="13" s="1"/>
  <c r="AD92" i="13"/>
  <c r="AB92" i="14" s="1"/>
  <c r="AD92" i="14" s="1"/>
  <c r="AB92" i="15" s="1"/>
  <c r="AD92" i="15" s="1"/>
  <c r="AB92" i="16" s="1"/>
  <c r="AD92" i="16" s="1"/>
  <c r="AA61" i="8"/>
  <c r="V182" i="10"/>
  <c r="W131" i="10"/>
  <c r="X131" i="9"/>
  <c r="AH131" i="9" s="1"/>
  <c r="N47" i="8"/>
  <c r="F24" i="11"/>
  <c r="W202" i="14"/>
  <c r="W202" i="15" s="1"/>
  <c r="W202" i="16" s="1"/>
  <c r="AB33" i="8"/>
  <c r="AD33" i="8" s="1"/>
  <c r="AB33" i="9" s="1"/>
  <c r="AD33" i="9" s="1"/>
  <c r="AB33" i="10" s="1"/>
  <c r="AD33" i="10" s="1"/>
  <c r="AB33" i="11" s="1"/>
  <c r="AA33" i="12"/>
  <c r="Y33" i="13" s="1"/>
  <c r="AA33" i="13" s="1"/>
  <c r="W60" i="10"/>
  <c r="W58" i="9"/>
  <c r="V158" i="10"/>
  <c r="X158" i="10" s="1"/>
  <c r="X158" i="9"/>
  <c r="AJ23" i="8"/>
  <c r="L95" i="8"/>
  <c r="J95" i="9" s="1"/>
  <c r="X241" i="9"/>
  <c r="AH241" i="9" s="1"/>
  <c r="W241" i="10"/>
  <c r="W241" i="11" s="1"/>
  <c r="B24" i="14"/>
  <c r="B24" i="15" s="1"/>
  <c r="B24" i="16" s="1"/>
  <c r="G100" i="10"/>
  <c r="I100" i="10" s="1"/>
  <c r="G100" i="11" s="1"/>
  <c r="I100" i="11" s="1"/>
  <c r="I57" i="7"/>
  <c r="G58" i="8"/>
  <c r="G57" i="8" s="1"/>
  <c r="AE95" i="11"/>
  <c r="AG95" i="11" s="1"/>
  <c r="AE95" i="12" s="1"/>
  <c r="AG95" i="12" s="1"/>
  <c r="AE95" i="13" s="1"/>
  <c r="AG95" i="13" s="1"/>
  <c r="AE95" i="14" s="1"/>
  <c r="AG95" i="14" s="1"/>
  <c r="AE95" i="15" s="1"/>
  <c r="AG95" i="15" s="1"/>
  <c r="AE95" i="16" s="1"/>
  <c r="AG95" i="16" s="1"/>
  <c r="V238" i="10"/>
  <c r="X238" i="10" s="1"/>
  <c r="X238" i="9"/>
  <c r="AH238" i="9" s="1"/>
  <c r="AI162" i="8"/>
  <c r="AJ162" i="8"/>
  <c r="X199" i="10"/>
  <c r="AH199" i="10" s="1"/>
  <c r="V199" i="11"/>
  <c r="X199" i="11" s="1"/>
  <c r="AA228" i="8"/>
  <c r="Y228" i="9" s="1"/>
  <c r="AB85" i="8"/>
  <c r="AD85" i="8" s="1"/>
  <c r="AD83" i="7"/>
  <c r="E74" i="10"/>
  <c r="E74" i="11" s="1"/>
  <c r="E74" i="12" s="1"/>
  <c r="E74" i="13" s="1"/>
  <c r="E74" i="14" s="1"/>
  <c r="E74" i="15" s="1"/>
  <c r="E74" i="16" s="1"/>
  <c r="Y21" i="11"/>
  <c r="AA21" i="11" s="1"/>
  <c r="V162" i="13"/>
  <c r="AJ218" i="11"/>
  <c r="AB237" i="9"/>
  <c r="AD237" i="9" s="1"/>
  <c r="AB237" i="10" s="1"/>
  <c r="AD237" i="10" s="1"/>
  <c r="AB237" i="11" s="1"/>
  <c r="AD237" i="11" s="1"/>
  <c r="AB237" i="12" s="1"/>
  <c r="AD237" i="12" s="1"/>
  <c r="AB237" i="13" s="1"/>
  <c r="AD237" i="13" s="1"/>
  <c r="AB237" i="14" s="1"/>
  <c r="AD237" i="14" s="1"/>
  <c r="AB237" i="15" s="1"/>
  <c r="AD237" i="15" s="1"/>
  <c r="AB237" i="16" s="1"/>
  <c r="AD237" i="16" s="1"/>
  <c r="AJ161" i="8"/>
  <c r="AI161" i="8"/>
  <c r="X81" i="10"/>
  <c r="V81" i="11"/>
  <c r="W92" i="13"/>
  <c r="W47" i="13"/>
  <c r="W47" i="14" s="1"/>
  <c r="W47" i="15" s="1"/>
  <c r="W47" i="16" s="1"/>
  <c r="W55" i="11"/>
  <c r="AI214" i="9"/>
  <c r="D112" i="12"/>
  <c r="D112" i="13" s="1"/>
  <c r="D112" i="14" s="1"/>
  <c r="D112" i="15" s="1"/>
  <c r="X205" i="10"/>
  <c r="W205" i="11"/>
  <c r="W205" i="12" s="1"/>
  <c r="AB116" i="9"/>
  <c r="G66" i="9"/>
  <c r="I67" i="9"/>
  <c r="G67" i="10" s="1"/>
  <c r="AI199" i="10"/>
  <c r="AI238" i="9"/>
  <c r="AJ241" i="9"/>
  <c r="W84" i="11"/>
  <c r="W84" i="12" s="1"/>
  <c r="W84" i="13" s="1"/>
  <c r="W84" i="14" s="1"/>
  <c r="W84" i="15" s="1"/>
  <c r="AJ152" i="9"/>
  <c r="J68" i="9"/>
  <c r="V167" i="13"/>
  <c r="V167" i="14" s="1"/>
  <c r="AI162" i="9"/>
  <c r="AJ162" i="9"/>
  <c r="AJ23" i="9"/>
  <c r="W244" i="11"/>
  <c r="W244" i="12" s="1"/>
  <c r="W244" i="13" s="1"/>
  <c r="W45" i="11"/>
  <c r="W45" i="12" s="1"/>
  <c r="AG173" i="9"/>
  <c r="V246" i="12"/>
  <c r="V246" i="13" s="1"/>
  <c r="AJ139" i="10"/>
  <c r="AI139" i="10"/>
  <c r="AA174" i="10"/>
  <c r="AE116" i="10"/>
  <c r="AG116" i="10" s="1"/>
  <c r="AB70" i="9"/>
  <c r="AJ80" i="9"/>
  <c r="AA162" i="8"/>
  <c r="AH162" i="8" s="1"/>
  <c r="D86" i="16"/>
  <c r="AE71" i="9"/>
  <c r="AG71" i="9" s="1"/>
  <c r="D87" i="15"/>
  <c r="D87" i="16" s="1"/>
  <c r="I58" i="8"/>
  <c r="I57" i="8" s="1"/>
  <c r="AJ131" i="9"/>
  <c r="AI131" i="9"/>
  <c r="Y61" i="9"/>
  <c r="W127" i="11"/>
  <c r="W127" i="12" s="1"/>
  <c r="W127" i="13" s="1"/>
  <c r="I101" i="8"/>
  <c r="G101" i="9" s="1"/>
  <c r="G99" i="8"/>
  <c r="V124" i="13"/>
  <c r="V124" i="14"/>
  <c r="F116" i="10"/>
  <c r="M116" i="10" s="1"/>
  <c r="AB196" i="10"/>
  <c r="AI179" i="11"/>
  <c r="AE177" i="9"/>
  <c r="AG177" i="9" s="1"/>
  <c r="AE177" i="10" s="1"/>
  <c r="AJ177" i="8"/>
  <c r="V80" i="11"/>
  <c r="X80" i="11" s="1"/>
  <c r="X80" i="10"/>
  <c r="V116" i="11"/>
  <c r="X116" i="11" s="1"/>
  <c r="X116" i="10"/>
  <c r="AH116" i="10" s="1"/>
  <c r="AD198" i="8"/>
  <c r="AB198" i="9" s="1"/>
  <c r="AD198" i="9" s="1"/>
  <c r="AB195" i="8"/>
  <c r="W188" i="12"/>
  <c r="W188" i="13" s="1"/>
  <c r="X188" i="13" s="1"/>
  <c r="AG124" i="8"/>
  <c r="V162" i="14"/>
  <c r="V162" i="15" s="1"/>
  <c r="BP14" i="7"/>
  <c r="BJ9" i="7" s="1"/>
  <c r="AR24" i="7"/>
  <c r="AW24" i="7" s="1"/>
  <c r="V53" i="12"/>
  <c r="V53" i="13" s="1"/>
  <c r="AA97" i="10"/>
  <c r="Y97" i="11" s="1"/>
  <c r="AA97" i="11" s="1"/>
  <c r="Y97" i="12" s="1"/>
  <c r="AA97" i="12" s="1"/>
  <c r="Y97" i="13" s="1"/>
  <c r="AA97" i="13" s="1"/>
  <c r="Y97" i="14" s="1"/>
  <c r="AA97" i="14" s="1"/>
  <c r="Y97" i="15" s="1"/>
  <c r="AA97" i="15" s="1"/>
  <c r="Y97" i="16" s="1"/>
  <c r="AA97" i="16" s="1"/>
  <c r="X152" i="10"/>
  <c r="AH152" i="10" s="1"/>
  <c r="W152" i="11"/>
  <c r="W152" i="12" s="1"/>
  <c r="I12" i="8"/>
  <c r="G12" i="9" s="1"/>
  <c r="AE41" i="9"/>
  <c r="AG41" i="9" s="1"/>
  <c r="D89" i="12"/>
  <c r="D89" i="13" s="1"/>
  <c r="F89" i="11"/>
  <c r="AQ12" i="11" s="1"/>
  <c r="D83" i="11"/>
  <c r="X179" i="12"/>
  <c r="AJ179" i="12" s="1"/>
  <c r="AA236" i="9"/>
  <c r="V19" i="16"/>
  <c r="D37" i="14"/>
  <c r="D37" i="15" s="1"/>
  <c r="D37" i="16" s="1"/>
  <c r="AB61" i="13"/>
  <c r="AD61" i="13" s="1"/>
  <c r="AB61" i="14" s="1"/>
  <c r="AD61" i="14" s="1"/>
  <c r="AB61" i="15" s="1"/>
  <c r="AD61" i="15" s="1"/>
  <c r="AB61" i="16" s="1"/>
  <c r="AD61" i="16" s="1"/>
  <c r="V215" i="13"/>
  <c r="AA50" i="14"/>
  <c r="AI161" i="9"/>
  <c r="AJ161" i="9"/>
  <c r="AH205" i="9"/>
  <c r="AI205" i="9"/>
  <c r="AH116" i="9"/>
  <c r="V33" i="13"/>
  <c r="V33" i="14" s="1"/>
  <c r="V33" i="15" s="1"/>
  <c r="V33" i="16" s="1"/>
  <c r="X166" i="10"/>
  <c r="AH166" i="10" s="1"/>
  <c r="F100" i="11"/>
  <c r="I96" i="9"/>
  <c r="G96" i="10" s="1"/>
  <c r="I96" i="10" s="1"/>
  <c r="G96" i="11" s="1"/>
  <c r="AD195" i="8"/>
  <c r="AJ80" i="10"/>
  <c r="G118" i="13"/>
  <c r="Y162" i="9"/>
  <c r="AA162" i="9" s="1"/>
  <c r="Y162" i="10" s="1"/>
  <c r="AA162" i="10" s="1"/>
  <c r="Y162" i="11" s="1"/>
  <c r="AA162" i="11" s="1"/>
  <c r="Y162" i="12" s="1"/>
  <c r="AA162" i="12" s="1"/>
  <c r="Y162" i="13" s="1"/>
  <c r="AA162" i="13" s="1"/>
  <c r="Y162" i="14" s="1"/>
  <c r="AA162" i="14" s="1"/>
  <c r="Y162" i="15" s="1"/>
  <c r="AA162" i="15" s="1"/>
  <c r="Y162" i="16" s="1"/>
  <c r="AA162" i="16" s="1"/>
  <c r="AD116" i="9"/>
  <c r="AI116" i="9" s="1"/>
  <c r="W55" i="12"/>
  <c r="Y50" i="15"/>
  <c r="AA50" i="15" s="1"/>
  <c r="Y50" i="16" s="1"/>
  <c r="AA50" i="16" s="1"/>
  <c r="V215" i="14"/>
  <c r="V215" i="15" s="1"/>
  <c r="V215" i="16" s="1"/>
  <c r="AD196" i="10"/>
  <c r="W108" i="14"/>
  <c r="W108" i="15" s="1"/>
  <c r="W108" i="16" s="1"/>
  <c r="D116" i="12"/>
  <c r="F116" i="12" s="1"/>
  <c r="N116" i="12" s="1"/>
  <c r="AB45" i="12"/>
  <c r="Y21" i="12"/>
  <c r="Y174" i="11"/>
  <c r="AA174" i="11" s="1"/>
  <c r="Y174" i="12" s="1"/>
  <c r="AA174" i="12" s="1"/>
  <c r="Y174" i="13" s="1"/>
  <c r="AA174" i="13" s="1"/>
  <c r="Y174" i="14" s="1"/>
  <c r="AA174" i="14" s="1"/>
  <c r="Y174" i="15" s="1"/>
  <c r="AA174" i="15" s="1"/>
  <c r="Y174" i="16" s="1"/>
  <c r="AA174" i="16" s="1"/>
  <c r="X246" i="12"/>
  <c r="AE124" i="9"/>
  <c r="G115" i="9"/>
  <c r="I115" i="9" s="1"/>
  <c r="N116" i="10"/>
  <c r="AE173" i="10"/>
  <c r="AG173" i="10" s="1"/>
  <c r="AE173" i="11" s="1"/>
  <c r="AG173" i="11" s="1"/>
  <c r="AE173" i="12" s="1"/>
  <c r="AG173" i="12" s="1"/>
  <c r="AE173" i="13" s="1"/>
  <c r="AG173" i="13" s="1"/>
  <c r="AE173" i="14" s="1"/>
  <c r="AG173" i="14" s="1"/>
  <c r="AE173" i="15" s="1"/>
  <c r="AG173" i="15" s="1"/>
  <c r="AE173" i="16" s="1"/>
  <c r="AG173" i="16" s="1"/>
  <c r="J109" i="13"/>
  <c r="L109" i="13" s="1"/>
  <c r="J109" i="14" s="1"/>
  <c r="L109" i="14" s="1"/>
  <c r="J109" i="15" s="1"/>
  <c r="L109" i="15" s="1"/>
  <c r="J109" i="16" s="1"/>
  <c r="L109" i="16" s="1"/>
  <c r="W92" i="14"/>
  <c r="W92" i="15" s="1"/>
  <c r="W92" i="16" s="1"/>
  <c r="X81" i="11"/>
  <c r="AH81" i="11" s="1"/>
  <c r="V81" i="12"/>
  <c r="AI179" i="12"/>
  <c r="X152" i="11"/>
  <c r="AJ152" i="11" s="1"/>
  <c r="V116" i="12"/>
  <c r="V116" i="13" s="1"/>
  <c r="V80" i="12"/>
  <c r="X80" i="12" s="1"/>
  <c r="AB255" i="9"/>
  <c r="AE46" i="10"/>
  <c r="AG46" i="10" s="1"/>
  <c r="AD70" i="9"/>
  <c r="L68" i="9"/>
  <c r="J68" i="10" s="1"/>
  <c r="AI205" i="10"/>
  <c r="AH205" i="10"/>
  <c r="V198" i="14"/>
  <c r="AG124" i="9"/>
  <c r="AE124" i="10" s="1"/>
  <c r="AG124" i="10" s="1"/>
  <c r="AE124" i="11" s="1"/>
  <c r="AG124" i="11" s="1"/>
  <c r="AE124" i="12" s="1"/>
  <c r="AG124" i="12" s="1"/>
  <c r="AE124" i="13" s="1"/>
  <c r="AG124" i="13" s="1"/>
  <c r="AE124" i="14" s="1"/>
  <c r="AG124" i="14" s="1"/>
  <c r="AE124" i="15" s="1"/>
  <c r="AG124" i="15" s="1"/>
  <c r="AE124" i="16" s="1"/>
  <c r="AG124" i="16" s="1"/>
  <c r="AA21" i="12"/>
  <c r="Y21" i="13" s="1"/>
  <c r="AA21" i="13" s="1"/>
  <c r="Y21" i="14" s="1"/>
  <c r="N116" i="11"/>
  <c r="AB196" i="11"/>
  <c r="AB116" i="10"/>
  <c r="AD116" i="10" s="1"/>
  <c r="AH116" i="11"/>
  <c r="AD124" i="10"/>
  <c r="AB124" i="11" s="1"/>
  <c r="AD124" i="11" s="1"/>
  <c r="AB124" i="12" s="1"/>
  <c r="AD124" i="12" s="1"/>
  <c r="AB124" i="13" s="1"/>
  <c r="AD124" i="13" s="1"/>
  <c r="AB124" i="14" s="1"/>
  <c r="AD124" i="14" s="1"/>
  <c r="AB124" i="15" s="1"/>
  <c r="AD124" i="15" s="1"/>
  <c r="AB124" i="16" s="1"/>
  <c r="AD124" i="16" s="1"/>
  <c r="AD45" i="12"/>
  <c r="AB45" i="13" s="1"/>
  <c r="AD45" i="13" s="1"/>
  <c r="AB45" i="14" s="1"/>
  <c r="I118" i="13"/>
  <c r="G118" i="14" s="1"/>
  <c r="AB70" i="10"/>
  <c r="AD70" i="10" s="1"/>
  <c r="AB70" i="11" s="1"/>
  <c r="AD70" i="11" s="1"/>
  <c r="AB70" i="12" s="1"/>
  <c r="V162" i="16"/>
  <c r="AI152" i="11"/>
  <c r="V81" i="13"/>
  <c r="X81" i="13" s="1"/>
  <c r="AE71" i="10"/>
  <c r="AG71" i="10" s="1"/>
  <c r="AE71" i="11" s="1"/>
  <c r="AG71" i="11" s="1"/>
  <c r="AE71" i="12" s="1"/>
  <c r="AG71" i="12" s="1"/>
  <c r="AE71" i="13" s="1"/>
  <c r="AG71" i="13" s="1"/>
  <c r="AE71" i="14" s="1"/>
  <c r="AG71" i="14" s="1"/>
  <c r="AA168" i="13"/>
  <c r="Y168" i="14" s="1"/>
  <c r="AA168" i="14" s="1"/>
  <c r="Y168" i="15" s="1"/>
  <c r="G86" i="11"/>
  <c r="I86" i="11" s="1"/>
  <c r="AD255" i="9"/>
  <c r="X179" i="14"/>
  <c r="AI179" i="14" s="1"/>
  <c r="V179" i="15"/>
  <c r="X179" i="15" s="1"/>
  <c r="AJ179" i="15" s="1"/>
  <c r="AE41" i="10"/>
  <c r="AG41" i="10" s="1"/>
  <c r="AE41" i="11" s="1"/>
  <c r="AG41" i="11" s="1"/>
  <c r="AE41" i="12" s="1"/>
  <c r="AG41" i="12" s="1"/>
  <c r="AE41" i="13" s="1"/>
  <c r="AG41" i="13" s="1"/>
  <c r="AE41" i="14" s="1"/>
  <c r="AG41" i="14" s="1"/>
  <c r="AE41" i="15" s="1"/>
  <c r="AG41" i="15" s="1"/>
  <c r="AE41" i="16" s="1"/>
  <c r="AG41" i="16" s="1"/>
  <c r="V124" i="15"/>
  <c r="AE46" i="11"/>
  <c r="AJ179" i="14"/>
  <c r="W244" i="14"/>
  <c r="W244" i="15" s="1"/>
  <c r="W244" i="16" s="1"/>
  <c r="V198" i="15"/>
  <c r="V198" i="16"/>
  <c r="AH81" i="13"/>
  <c r="I96" i="11"/>
  <c r="G96" i="12" s="1"/>
  <c r="I96" i="12" s="1"/>
  <c r="G96" i="13" s="1"/>
  <c r="I96" i="13" s="1"/>
  <c r="G96" i="14" s="1"/>
  <c r="I96" i="14" s="1"/>
  <c r="G96" i="15" s="1"/>
  <c r="I96" i="15" s="1"/>
  <c r="G96" i="16" s="1"/>
  <c r="I96" i="16" s="1"/>
  <c r="AE115" i="16"/>
  <c r="AG115" i="16" s="1"/>
  <c r="L95" i="9"/>
  <c r="AJ80" i="11"/>
  <c r="W55" i="13"/>
  <c r="AB126" i="8"/>
  <c r="AD126" i="8" s="1"/>
  <c r="AB126" i="9" s="1"/>
  <c r="AD126" i="9" s="1"/>
  <c r="AB126" i="10" s="1"/>
  <c r="Y108" i="8"/>
  <c r="Y246" i="8"/>
  <c r="AA246" i="8" s="1"/>
  <c r="J101" i="8"/>
  <c r="J114" i="9"/>
  <c r="L114" i="9" s="1"/>
  <c r="AB128" i="9"/>
  <c r="AD128" i="9" s="1"/>
  <c r="AB128" i="10" s="1"/>
  <c r="AD128" i="10" s="1"/>
  <c r="AB128" i="11" s="1"/>
  <c r="AD128" i="11" s="1"/>
  <c r="AB128" i="12" s="1"/>
  <c r="AD128" i="12" s="1"/>
  <c r="AB128" i="13" s="1"/>
  <c r="AD128" i="13" s="1"/>
  <c r="AB128" i="14" s="1"/>
  <c r="AD128" i="14" s="1"/>
  <c r="AB128" i="15" s="1"/>
  <c r="AD128" i="15" s="1"/>
  <c r="AB128" i="16" s="1"/>
  <c r="AD128" i="16" s="1"/>
  <c r="AE74" i="9"/>
  <c r="AG74" i="9" s="1"/>
  <c r="AJ74" i="8"/>
  <c r="Y55" i="9"/>
  <c r="AA55" i="9" s="1"/>
  <c r="Y55" i="10" s="1"/>
  <c r="AB249" i="11"/>
  <c r="AD249" i="11" s="1"/>
  <c r="AB249" i="12" s="1"/>
  <c r="AD249" i="12" s="1"/>
  <c r="AB249" i="13" s="1"/>
  <c r="AD249" i="13" s="1"/>
  <c r="AB143" i="13"/>
  <c r="AD143" i="13" s="1"/>
  <c r="AB143" i="14" s="1"/>
  <c r="AD143" i="14" s="1"/>
  <c r="AB143" i="15" s="1"/>
  <c r="AD143" i="15" s="1"/>
  <c r="X179" i="13"/>
  <c r="W200" i="13"/>
  <c r="X241" i="10"/>
  <c r="AH241" i="10" s="1"/>
  <c r="AE126" i="10"/>
  <c r="J104" i="10"/>
  <c r="L104" i="10" s="1"/>
  <c r="J104" i="11" s="1"/>
  <c r="L104" i="11" s="1"/>
  <c r="J104" i="12" s="1"/>
  <c r="L104" i="12" s="1"/>
  <c r="J104" i="13" s="1"/>
  <c r="L104" i="13" s="1"/>
  <c r="J104" i="14" s="1"/>
  <c r="L104" i="14" s="1"/>
  <c r="AB108" i="8"/>
  <c r="AD108" i="8" s="1"/>
  <c r="AB132" i="8"/>
  <c r="AD132" i="8"/>
  <c r="AB132" i="9" s="1"/>
  <c r="AD132" i="9" s="1"/>
  <c r="AB132" i="10" s="1"/>
  <c r="AD132" i="10" s="1"/>
  <c r="AB132" i="11" s="1"/>
  <c r="AD132" i="11" s="1"/>
  <c r="AB132" i="12" s="1"/>
  <c r="AD132" i="12" s="1"/>
  <c r="AB132" i="13" s="1"/>
  <c r="AD132" i="13" s="1"/>
  <c r="AB132" i="14" s="1"/>
  <c r="AD132" i="14" s="1"/>
  <c r="AB132" i="15" s="1"/>
  <c r="AD132" i="15" s="1"/>
  <c r="AB132" i="16" s="1"/>
  <c r="AD132" i="16" s="1"/>
  <c r="J103" i="10"/>
  <c r="L103" i="10" s="1"/>
  <c r="J103" i="11" s="1"/>
  <c r="L103" i="11" s="1"/>
  <c r="G59" i="9"/>
  <c r="Y80" i="8"/>
  <c r="AA80" i="8" s="1"/>
  <c r="Y80" i="9" s="1"/>
  <c r="AA80" i="9" s="1"/>
  <c r="E95" i="13"/>
  <c r="E95" i="14" s="1"/>
  <c r="E95" i="15" s="1"/>
  <c r="E95" i="16" s="1"/>
  <c r="AB159" i="11"/>
  <c r="AD159" i="11" s="1"/>
  <c r="F100" i="12"/>
  <c r="AA61" i="9"/>
  <c r="Y61" i="10" s="1"/>
  <c r="AE99" i="11"/>
  <c r="AG99" i="11" s="1"/>
  <c r="AE99" i="12" s="1"/>
  <c r="AG99" i="12" s="1"/>
  <c r="AE99" i="13" s="1"/>
  <c r="AG99" i="13" s="1"/>
  <c r="AE99" i="14" s="1"/>
  <c r="AG99" i="14" s="1"/>
  <c r="AE99" i="15" s="1"/>
  <c r="AG99" i="15" s="1"/>
  <c r="AE99" i="16" s="1"/>
  <c r="AG99" i="16" s="1"/>
  <c r="Y143" i="11"/>
  <c r="T202" i="10"/>
  <c r="T202" i="11" s="1"/>
  <c r="T202" i="12" s="1"/>
  <c r="T202" i="13" s="1"/>
  <c r="T202" i="14" s="1"/>
  <c r="T202" i="15" s="1"/>
  <c r="T202" i="16" s="1"/>
  <c r="AB181" i="9"/>
  <c r="AD181" i="9" s="1"/>
  <c r="AB181" i="10" s="1"/>
  <c r="AD181" i="10" s="1"/>
  <c r="AI26" i="8"/>
  <c r="AB26" i="9"/>
  <c r="AD26" i="9" s="1"/>
  <c r="AB26" i="10" s="1"/>
  <c r="AB17" i="9"/>
  <c r="AD17" i="9" s="1"/>
  <c r="AI17" i="8"/>
  <c r="G103" i="10"/>
  <c r="I103" i="10" s="1"/>
  <c r="G103" i="11" s="1"/>
  <c r="I103" i="11" s="1"/>
  <c r="G103" i="12" s="1"/>
  <c r="I103" i="12" s="1"/>
  <c r="G103" i="13" s="1"/>
  <c r="G102" i="9"/>
  <c r="AR12" i="7"/>
  <c r="G89" i="8"/>
  <c r="I89" i="8" s="1"/>
  <c r="M89" i="7"/>
  <c r="AW12" i="7"/>
  <c r="AY12" i="7" s="1"/>
  <c r="AE239" i="10"/>
  <c r="L71" i="8"/>
  <c r="J71" i="9" s="1"/>
  <c r="L71" i="9" s="1"/>
  <c r="AE108" i="10"/>
  <c r="AG108" i="10" s="1"/>
  <c r="AE108" i="11" s="1"/>
  <c r="AG108" i="11" s="1"/>
  <c r="AE108" i="12" s="1"/>
  <c r="AG108" i="12" s="1"/>
  <c r="AE108" i="13" s="1"/>
  <c r="AG108" i="13" s="1"/>
  <c r="AE108" i="14" s="1"/>
  <c r="AG108" i="14" s="1"/>
  <c r="AE108" i="15" s="1"/>
  <c r="AG108" i="15" s="1"/>
  <c r="AE108" i="16" s="1"/>
  <c r="AG108" i="16" s="1"/>
  <c r="AI27" i="7"/>
  <c r="AB27" i="8"/>
  <c r="C8" i="16"/>
  <c r="AB239" i="9"/>
  <c r="AD239" i="9" s="1"/>
  <c r="AE217" i="8"/>
  <c r="AG217" i="8" s="1"/>
  <c r="AE217" i="9" s="1"/>
  <c r="AG217" i="9" s="1"/>
  <c r="W248" i="13"/>
  <c r="W248" i="14" s="1"/>
  <c r="W248" i="15" s="1"/>
  <c r="W248" i="16" s="1"/>
  <c r="N37" i="7"/>
  <c r="E111" i="12"/>
  <c r="E111" i="13" s="1"/>
  <c r="E111" i="14" s="1"/>
  <c r="E111" i="15" s="1"/>
  <c r="E111" i="16" s="1"/>
  <c r="W126" i="13"/>
  <c r="W126" i="14" s="1"/>
  <c r="W126" i="15" s="1"/>
  <c r="W126" i="16" s="1"/>
  <c r="Y31" i="7"/>
  <c r="AA31" i="7" s="1"/>
  <c r="Y31" i="8" s="1"/>
  <c r="AA31" i="8" s="1"/>
  <c r="V115" i="11"/>
  <c r="X115" i="10"/>
  <c r="AB190" i="10"/>
  <c r="AE248" i="10"/>
  <c r="AG248" i="10" s="1"/>
  <c r="E48" i="7"/>
  <c r="F49" i="7"/>
  <c r="L24" i="7"/>
  <c r="AW11" i="6"/>
  <c r="G88" i="7"/>
  <c r="AR11" i="6"/>
  <c r="AB18" i="7"/>
  <c r="BP11" i="6"/>
  <c r="H8" i="8"/>
  <c r="W204" i="11"/>
  <c r="AJ248" i="8"/>
  <c r="D46" i="9"/>
  <c r="V83" i="6"/>
  <c r="X61" i="6"/>
  <c r="W61" i="7"/>
  <c r="W61" i="8" s="1"/>
  <c r="D88" i="7"/>
  <c r="I77" i="6"/>
  <c r="I75" i="6" s="1"/>
  <c r="G75" i="6"/>
  <c r="AH78" i="7"/>
  <c r="Y78" i="8"/>
  <c r="AA78" i="8" s="1"/>
  <c r="V165" i="8"/>
  <c r="V165" i="9" s="1"/>
  <c r="V165" i="10" s="1"/>
  <c r="W136" i="8"/>
  <c r="W136" i="9" s="1"/>
  <c r="W136" i="10" s="1"/>
  <c r="W136" i="11" s="1"/>
  <c r="W136" i="12" s="1"/>
  <c r="W136" i="13" s="1"/>
  <c r="W136" i="14" s="1"/>
  <c r="W136" i="15" s="1"/>
  <c r="W136" i="16" s="1"/>
  <c r="Y239" i="8"/>
  <c r="AA239" i="8" s="1"/>
  <c r="AJ216" i="6"/>
  <c r="AI216" i="6"/>
  <c r="AI39" i="6"/>
  <c r="AJ39" i="6"/>
  <c r="V47" i="8"/>
  <c r="V47" i="9" s="1"/>
  <c r="X47" i="7"/>
  <c r="AG172" i="6"/>
  <c r="AE174" i="7"/>
  <c r="F87" i="7"/>
  <c r="M87" i="7" s="1"/>
  <c r="E87" i="8"/>
  <c r="X41" i="7"/>
  <c r="AJ41" i="7" s="1"/>
  <c r="V41" i="8"/>
  <c r="V255" i="8"/>
  <c r="X255" i="8" s="1"/>
  <c r="X255" i="7"/>
  <c r="AE245" i="8"/>
  <c r="AG245" i="8" s="1"/>
  <c r="G61" i="8"/>
  <c r="AE187" i="6"/>
  <c r="AE185" i="6" s="1"/>
  <c r="L91" i="6"/>
  <c r="J91" i="7" s="1"/>
  <c r="J85" i="6"/>
  <c r="Y101" i="8"/>
  <c r="AA101" i="8" s="1"/>
  <c r="Y101" i="9" s="1"/>
  <c r="AA101" i="9" s="1"/>
  <c r="Y101" i="10" s="1"/>
  <c r="AA101" i="10" s="1"/>
  <c r="Y101" i="11" s="1"/>
  <c r="AA101" i="11" s="1"/>
  <c r="Y101" i="12" s="1"/>
  <c r="AA101" i="12" s="1"/>
  <c r="Y101" i="13" s="1"/>
  <c r="AA101" i="13" s="1"/>
  <c r="Y101" i="14" s="1"/>
  <c r="AA101" i="14" s="1"/>
  <c r="Y101" i="15" s="1"/>
  <c r="AA101" i="15" s="1"/>
  <c r="Y101" i="16" s="1"/>
  <c r="AA101" i="16" s="1"/>
  <c r="Y153" i="7"/>
  <c r="D105" i="8"/>
  <c r="F105" i="8" s="1"/>
  <c r="F105" i="7"/>
  <c r="M105" i="7" s="1"/>
  <c r="AI78" i="6"/>
  <c r="AH78" i="6"/>
  <c r="AJ78" i="6"/>
  <c r="W33" i="8"/>
  <c r="X33" i="8" s="1"/>
  <c r="X33" i="7"/>
  <c r="AH33" i="7" s="1"/>
  <c r="V236" i="8"/>
  <c r="V236" i="9" s="1"/>
  <c r="X236" i="7"/>
  <c r="AJ236" i="7" s="1"/>
  <c r="V202" i="7"/>
  <c r="X202" i="6"/>
  <c r="W186" i="7"/>
  <c r="X186" i="7" s="1"/>
  <c r="X186" i="6"/>
  <c r="R55" i="20"/>
  <c r="U157" i="16"/>
  <c r="U155" i="16" s="1"/>
  <c r="U145" i="16" s="1"/>
  <c r="D110" i="7"/>
  <c r="F110" i="7" s="1"/>
  <c r="F110" i="6"/>
  <c r="M110" i="6" s="1"/>
  <c r="AG48" i="6"/>
  <c r="AG44" i="6" s="1"/>
  <c r="AE44" i="6"/>
  <c r="V150" i="8"/>
  <c r="V150" i="9" s="1"/>
  <c r="X150" i="9" s="1"/>
  <c r="AJ17" i="6"/>
  <c r="AB46" i="7"/>
  <c r="AD46" i="7" s="1"/>
  <c r="AH54" i="6"/>
  <c r="V230" i="8"/>
  <c r="X230" i="8" s="1"/>
  <c r="AI230" i="8" s="1"/>
  <c r="F97" i="7"/>
  <c r="V156" i="8"/>
  <c r="X156" i="8" s="1"/>
  <c r="W245" i="9"/>
  <c r="W227" i="6"/>
  <c r="W220" i="6" s="1"/>
  <c r="V133" i="7"/>
  <c r="G94" i="7"/>
  <c r="G93" i="7" s="1"/>
  <c r="X47" i="6"/>
  <c r="AI26" i="6"/>
  <c r="F87" i="6"/>
  <c r="M41" i="15"/>
  <c r="F13" i="6"/>
  <c r="X98" i="7"/>
  <c r="V213" i="7"/>
  <c r="V213" i="8" s="1"/>
  <c r="X213" i="8" s="1"/>
  <c r="X230" i="6"/>
  <c r="AI230" i="6" s="1"/>
  <c r="W40" i="8"/>
  <c r="W229" i="7"/>
  <c r="X229" i="7" s="1"/>
  <c r="X236" i="6"/>
  <c r="AI236" i="6" s="1"/>
  <c r="W225" i="7"/>
  <c r="F96" i="6"/>
  <c r="M96" i="6" s="1"/>
  <c r="U112" i="14"/>
  <c r="U110" i="14" s="1"/>
  <c r="G47" i="7"/>
  <c r="X27" i="6"/>
  <c r="AH27" i="6" s="1"/>
  <c r="V153" i="7"/>
  <c r="D96" i="7"/>
  <c r="D96" i="8" s="1"/>
  <c r="U220" i="13"/>
  <c r="U170" i="7"/>
  <c r="Y222" i="6"/>
  <c r="Y220" i="6" s="1"/>
  <c r="C22" i="10"/>
  <c r="N33" i="20"/>
  <c r="N32" i="20" s="1"/>
  <c r="U44" i="13"/>
  <c r="U43" i="13" s="1"/>
  <c r="U105" i="14"/>
  <c r="U104" i="14" s="1"/>
  <c r="U63" i="14" s="1"/>
  <c r="U104" i="7"/>
  <c r="U63" i="7" s="1"/>
  <c r="C117" i="8"/>
  <c r="C108" i="8" s="1"/>
  <c r="U141" i="9"/>
  <c r="U112" i="9" s="1"/>
  <c r="U91" i="13"/>
  <c r="L85" i="6"/>
  <c r="I61" i="8"/>
  <c r="I60" i="8" s="1"/>
  <c r="G60" i="8"/>
  <c r="AJ255" i="7"/>
  <c r="AH255" i="7"/>
  <c r="AI255" i="7"/>
  <c r="F87" i="8"/>
  <c r="M87" i="8" s="1"/>
  <c r="E87" i="9"/>
  <c r="E87" i="10" s="1"/>
  <c r="AJ47" i="7"/>
  <c r="X61" i="7"/>
  <c r="AH61" i="7" s="1"/>
  <c r="AD18" i="7"/>
  <c r="BP11" i="7" s="1"/>
  <c r="AE248" i="11"/>
  <c r="AG248" i="11" s="1"/>
  <c r="X115" i="11"/>
  <c r="V115" i="12"/>
  <c r="AH202" i="6"/>
  <c r="AI202" i="6"/>
  <c r="AJ202" i="6"/>
  <c r="N105" i="7"/>
  <c r="AH41" i="7"/>
  <c r="AD190" i="10"/>
  <c r="AB190" i="11" s="1"/>
  <c r="AD190" i="11" s="1"/>
  <c r="AB190" i="12" s="1"/>
  <c r="AD190" i="12" s="1"/>
  <c r="AB190" i="13" s="1"/>
  <c r="AD190" i="13" s="1"/>
  <c r="AB190" i="14" s="1"/>
  <c r="AD190" i="14" s="1"/>
  <c r="AB190" i="15" s="1"/>
  <c r="AD190" i="15" s="1"/>
  <c r="AB190" i="16" s="1"/>
  <c r="AD190" i="16" s="1"/>
  <c r="L76" i="10"/>
  <c r="J76" i="11" s="1"/>
  <c r="L76" i="11" s="1"/>
  <c r="J76" i="12" s="1"/>
  <c r="L76" i="12" s="1"/>
  <c r="X133" i="7"/>
  <c r="V133" i="8"/>
  <c r="X133" i="8" s="1"/>
  <c r="N110" i="6"/>
  <c r="AD27" i="8"/>
  <c r="AJ241" i="10"/>
  <c r="W200" i="14"/>
  <c r="W200" i="15" s="1"/>
  <c r="W200" i="16" s="1"/>
  <c r="AJ236" i="6"/>
  <c r="AH230" i="6"/>
  <c r="M13" i="6"/>
  <c r="N13" i="6"/>
  <c r="I94" i="7"/>
  <c r="I93" i="7" s="1"/>
  <c r="AB46" i="8"/>
  <c r="AD46" i="8" s="1"/>
  <c r="AB46" i="9" s="1"/>
  <c r="AD46" i="9" s="1"/>
  <c r="AB46" i="10" s="1"/>
  <c r="AD46" i="10" s="1"/>
  <c r="AB46" i="11" s="1"/>
  <c r="AD46" i="11" s="1"/>
  <c r="AB46" i="12" s="1"/>
  <c r="AD46" i="12" s="1"/>
  <c r="AB46" i="13" s="1"/>
  <c r="AD46" i="13" s="1"/>
  <c r="AB46" i="14" s="1"/>
  <c r="AD46" i="14" s="1"/>
  <c r="AB46" i="15" s="1"/>
  <c r="AD46" i="15" s="1"/>
  <c r="AB46" i="16" s="1"/>
  <c r="AD46" i="16" s="1"/>
  <c r="AE48" i="7"/>
  <c r="AJ48" i="6"/>
  <c r="V153" i="8"/>
  <c r="X153" i="7"/>
  <c r="AI153" i="7" s="1"/>
  <c r="AI47" i="6"/>
  <c r="AJ47" i="6"/>
  <c r="V156" i="9"/>
  <c r="X156" i="9" s="1"/>
  <c r="AJ156" i="9" s="1"/>
  <c r="W186" i="8"/>
  <c r="X186" i="8" s="1"/>
  <c r="AJ186" i="8" s="1"/>
  <c r="AJ33" i="7"/>
  <c r="X41" i="8"/>
  <c r="AI41" i="8" s="1"/>
  <c r="J24" i="8"/>
  <c r="F48" i="7"/>
  <c r="AB239" i="10"/>
  <c r="AD239" i="10" s="1"/>
  <c r="AB239" i="11" s="1"/>
  <c r="AD239" i="11" s="1"/>
  <c r="AB239" i="12" s="1"/>
  <c r="AD239" i="12" s="1"/>
  <c r="AB239" i="13" s="1"/>
  <c r="AD239" i="13" s="1"/>
  <c r="AB239" i="14" s="1"/>
  <c r="AD239" i="14" s="1"/>
  <c r="AB239" i="15" s="1"/>
  <c r="AD239" i="15" s="1"/>
  <c r="AB239" i="16" s="1"/>
  <c r="AD239" i="16" s="1"/>
  <c r="AA143" i="11"/>
  <c r="Y143" i="12" s="1"/>
  <c r="AA143" i="12" s="1"/>
  <c r="Y143" i="13" s="1"/>
  <c r="AA143" i="13" s="1"/>
  <c r="Y143" i="14" s="1"/>
  <c r="AA143" i="14" s="1"/>
  <c r="Y143" i="15" s="1"/>
  <c r="AA143" i="15" s="1"/>
  <c r="Y143" i="16" s="1"/>
  <c r="AA143" i="16" s="1"/>
  <c r="L101" i="8"/>
  <c r="J101" i="9" s="1"/>
  <c r="AA108" i="8"/>
  <c r="W55" i="14"/>
  <c r="W55" i="15" s="1"/>
  <c r="J95" i="10"/>
  <c r="F96" i="7"/>
  <c r="M96" i="7" s="1"/>
  <c r="N96" i="6"/>
  <c r="AI98" i="7"/>
  <c r="V230" i="9"/>
  <c r="X230" i="9" s="1"/>
  <c r="X150" i="8"/>
  <c r="AJ150" i="8" s="1"/>
  <c r="AI236" i="7"/>
  <c r="AH236" i="7"/>
  <c r="V255" i="9"/>
  <c r="X255" i="9" s="1"/>
  <c r="X47" i="8"/>
  <c r="G77" i="7"/>
  <c r="AG239" i="10"/>
  <c r="AE239" i="11" s="1"/>
  <c r="AG239" i="11" s="1"/>
  <c r="AE239" i="12" s="1"/>
  <c r="AG239" i="12" s="1"/>
  <c r="AE239" i="13" s="1"/>
  <c r="AG239" i="13" s="1"/>
  <c r="AE239" i="14" s="1"/>
  <c r="AG239" i="14" s="1"/>
  <c r="AE239" i="15" s="1"/>
  <c r="AG239" i="15" s="1"/>
  <c r="AE239" i="16" s="1"/>
  <c r="AG239" i="16" s="1"/>
  <c r="I102" i="9"/>
  <c r="G102" i="10" s="1"/>
  <c r="I102" i="10" s="1"/>
  <c r="AH80" i="8"/>
  <c r="I47" i="7"/>
  <c r="G45" i="7"/>
  <c r="W40" i="9"/>
  <c r="W40" i="10" s="1"/>
  <c r="W40" i="11" s="1"/>
  <c r="W40" i="12" s="1"/>
  <c r="W40" i="13" s="1"/>
  <c r="W40" i="14" s="1"/>
  <c r="W40" i="15" s="1"/>
  <c r="W40" i="16" s="1"/>
  <c r="AI61" i="6"/>
  <c r="F46" i="9"/>
  <c r="D46" i="10"/>
  <c r="D45" i="10" s="1"/>
  <c r="D45" i="9"/>
  <c r="I59" i="9"/>
  <c r="G59" i="10" s="1"/>
  <c r="I59" i="10" s="1"/>
  <c r="G59" i="11" s="1"/>
  <c r="I59" i="11" s="1"/>
  <c r="G59" i="12" s="1"/>
  <c r="I59" i="12" s="1"/>
  <c r="W127" i="14"/>
  <c r="W127" i="15" s="1"/>
  <c r="W127" i="16" s="1"/>
  <c r="AA61" i="10"/>
  <c r="AH33" i="8"/>
  <c r="V115" i="13"/>
  <c r="X115" i="13" s="1"/>
  <c r="AJ115" i="13" s="1"/>
  <c r="AB18" i="8"/>
  <c r="AD18" i="8" s="1"/>
  <c r="AJ61" i="7"/>
  <c r="F46" i="10"/>
  <c r="J37" i="9"/>
  <c r="V230" i="10"/>
  <c r="X230" i="10" s="1"/>
  <c r="L95" i="10"/>
  <c r="J95" i="11" s="1"/>
  <c r="L95" i="11" s="1"/>
  <c r="J95" i="12" s="1"/>
  <c r="L95" i="12" s="1"/>
  <c r="J95" i="13" s="1"/>
  <c r="L95" i="13" s="1"/>
  <c r="J95" i="14" s="1"/>
  <c r="L95" i="14" s="1"/>
  <c r="J95" i="15" s="1"/>
  <c r="L95" i="15" s="1"/>
  <c r="J95" i="16" s="1"/>
  <c r="L95" i="16" s="1"/>
  <c r="Y108" i="9"/>
  <c r="AA108" i="9" s="1"/>
  <c r="Y108" i="10" s="1"/>
  <c r="AA108" i="10" s="1"/>
  <c r="Y108" i="11" s="1"/>
  <c r="AA108" i="11" s="1"/>
  <c r="Y108" i="12" s="1"/>
  <c r="AA108" i="12" s="1"/>
  <c r="Y108" i="13" s="1"/>
  <c r="AA108" i="13" s="1"/>
  <c r="Y108" i="14" s="1"/>
  <c r="AA108" i="14" s="1"/>
  <c r="Y108" i="15" s="1"/>
  <c r="AA108" i="15" s="1"/>
  <c r="Y108" i="16" s="1"/>
  <c r="AA108" i="16" s="1"/>
  <c r="W186" i="9"/>
  <c r="W186" i="10" s="1"/>
  <c r="X186" i="10" s="1"/>
  <c r="AJ186" i="10" s="1"/>
  <c r="V156" i="10"/>
  <c r="X156" i="10" s="1"/>
  <c r="AD26" i="10"/>
  <c r="AE248" i="12"/>
  <c r="AG248" i="12" s="1"/>
  <c r="AE248" i="13" s="1"/>
  <c r="AG248" i="13" s="1"/>
  <c r="AE248" i="14" s="1"/>
  <c r="AG248" i="14" s="1"/>
  <c r="AE248" i="15" s="1"/>
  <c r="AG248" i="15" s="1"/>
  <c r="AE248" i="16" s="1"/>
  <c r="AG248" i="16" s="1"/>
  <c r="Y239" i="9"/>
  <c r="AA239" i="9" s="1"/>
  <c r="Y239" i="10" s="1"/>
  <c r="AA239" i="10" s="1"/>
  <c r="Y239" i="11" s="1"/>
  <c r="AA239" i="11" s="1"/>
  <c r="Y239" i="12" s="1"/>
  <c r="AA239" i="12" s="1"/>
  <c r="Y239" i="13" s="1"/>
  <c r="AA239" i="13" s="1"/>
  <c r="Y239" i="14" s="1"/>
  <c r="AA239" i="14" s="1"/>
  <c r="Y239" i="15" s="1"/>
  <c r="AA239" i="15" s="1"/>
  <c r="Y239" i="16" s="1"/>
  <c r="AA239" i="16" s="1"/>
  <c r="X153" i="8"/>
  <c r="V153" i="9"/>
  <c r="X153" i="9" s="1"/>
  <c r="AI153" i="9" s="1"/>
  <c r="G94" i="8"/>
  <c r="G93" i="8" s="1"/>
  <c r="AE215" i="11"/>
  <c r="AG215" i="11" s="1"/>
  <c r="AE215" i="12" s="1"/>
  <c r="AG215" i="12" s="1"/>
  <c r="AE215" i="13" s="1"/>
  <c r="AG215" i="13" s="1"/>
  <c r="AE215" i="14" s="1"/>
  <c r="AG215" i="14" s="1"/>
  <c r="AE215" i="15" s="1"/>
  <c r="AG215" i="15" s="1"/>
  <c r="AE215" i="16" s="1"/>
  <c r="AG215" i="16" s="1"/>
  <c r="N87" i="8"/>
  <c r="L91" i="7"/>
  <c r="J91" i="8" s="1"/>
  <c r="AB108" i="9"/>
  <c r="AD108" i="9" s="1"/>
  <c r="AB108" i="10" s="1"/>
  <c r="AD108" i="10" s="1"/>
  <c r="AB108" i="11" s="1"/>
  <c r="AD108" i="11" s="1"/>
  <c r="AB108" i="12" s="1"/>
  <c r="AD108" i="12" s="1"/>
  <c r="AB108" i="13" s="1"/>
  <c r="AD108" i="13" s="1"/>
  <c r="AB108" i="14" s="1"/>
  <c r="AD108" i="14" s="1"/>
  <c r="AB108" i="15" s="1"/>
  <c r="AD108" i="15" s="1"/>
  <c r="AB108" i="16" s="1"/>
  <c r="AD108" i="16" s="1"/>
  <c r="AB159" i="12"/>
  <c r="AD159" i="12" s="1"/>
  <c r="AB159" i="13" s="1"/>
  <c r="AD159" i="13" s="1"/>
  <c r="V150" i="10"/>
  <c r="X150" i="10" s="1"/>
  <c r="J114" i="10"/>
  <c r="L114" i="10" s="1"/>
  <c r="L24" i="8"/>
  <c r="AB27" i="9"/>
  <c r="V213" i="9"/>
  <c r="AJ115" i="11"/>
  <c r="F87" i="9"/>
  <c r="N87" i="9" s="1"/>
  <c r="M105" i="8"/>
  <c r="N105" i="8"/>
  <c r="V153" i="10"/>
  <c r="X153" i="10" s="1"/>
  <c r="AA55" i="10"/>
  <c r="L101" i="9"/>
  <c r="W55" i="16"/>
  <c r="V230" i="11"/>
  <c r="X230" i="11" s="1"/>
  <c r="AG212" i="12"/>
  <c r="AE212" i="13" s="1"/>
  <c r="AG212" i="13" s="1"/>
  <c r="AE212" i="14" s="1"/>
  <c r="L37" i="9"/>
  <c r="AB143" i="16"/>
  <c r="AD143" i="16" s="1"/>
  <c r="I94" i="8"/>
  <c r="I93" i="8" s="1"/>
  <c r="BD19" i="8" s="1"/>
  <c r="I73" i="12"/>
  <c r="G73" i="13" s="1"/>
  <c r="I73" i="13" s="1"/>
  <c r="V115" i="14"/>
  <c r="X115" i="14" s="1"/>
  <c r="AJ115" i="14" s="1"/>
  <c r="I103" i="13"/>
  <c r="L112" i="14"/>
  <c r="J112" i="15" s="1"/>
  <c r="L112" i="15" s="1"/>
  <c r="J112" i="16" s="1"/>
  <c r="L112" i="16" s="1"/>
  <c r="AD27" i="9"/>
  <c r="AB27" i="10" s="1"/>
  <c r="AD27" i="10" s="1"/>
  <c r="AB27" i="11" s="1"/>
  <c r="AD27" i="11" s="1"/>
  <c r="AB27" i="12" s="1"/>
  <c r="AD27" i="12" s="1"/>
  <c r="AB27" i="13" s="1"/>
  <c r="AD27" i="13" s="1"/>
  <c r="AB27" i="14" s="1"/>
  <c r="AD27" i="14" s="1"/>
  <c r="AB27" i="15" s="1"/>
  <c r="AD27" i="15" s="1"/>
  <c r="AB27" i="16" s="1"/>
  <c r="AD27" i="16" s="1"/>
  <c r="N91" i="7"/>
  <c r="BD19" i="7"/>
  <c r="AI153" i="8"/>
  <c r="G104" i="15"/>
  <c r="I104" i="15" s="1"/>
  <c r="G104" i="16" s="1"/>
  <c r="I104" i="16" s="1"/>
  <c r="AB26" i="11"/>
  <c r="AD26" i="11" s="1"/>
  <c r="AB26" i="12" s="1"/>
  <c r="AD26" i="12" s="1"/>
  <c r="AB26" i="13" s="1"/>
  <c r="AD26" i="13" s="1"/>
  <c r="AB26" i="14" s="1"/>
  <c r="AD26" i="14" s="1"/>
  <c r="AB26" i="15" s="1"/>
  <c r="AD26" i="15" s="1"/>
  <c r="AB26" i="16" s="1"/>
  <c r="AD26" i="16" s="1"/>
  <c r="AH156" i="9"/>
  <c r="V115" i="15"/>
  <c r="X115" i="15" s="1"/>
  <c r="AJ115" i="15" s="1"/>
  <c r="AH230" i="10"/>
  <c r="AI230" i="10"/>
  <c r="V153" i="11"/>
  <c r="X153" i="11" s="1"/>
  <c r="AI153" i="11" s="1"/>
  <c r="AB181" i="11"/>
  <c r="AD181" i="11" s="1"/>
  <c r="AB181" i="12" s="1"/>
  <c r="AD181" i="12" s="1"/>
  <c r="AB181" i="13" s="1"/>
  <c r="AD181" i="13" s="1"/>
  <c r="AB181" i="14" s="1"/>
  <c r="AD181" i="14" s="1"/>
  <c r="AB181" i="15" s="1"/>
  <c r="AD181" i="15" s="1"/>
  <c r="AB181" i="16" s="1"/>
  <c r="AD181" i="16" s="1"/>
  <c r="L91" i="8"/>
  <c r="J91" i="9" s="1"/>
  <c r="L91" i="9" s="1"/>
  <c r="J91" i="10" s="1"/>
  <c r="L91" i="10" s="1"/>
  <c r="G94" i="9"/>
  <c r="G93" i="9" s="1"/>
  <c r="J37" i="10"/>
  <c r="AG160" i="12"/>
  <c r="AE160" i="13" s="1"/>
  <c r="AG160" i="13" s="1"/>
  <c r="AE160" i="14" s="1"/>
  <c r="AG160" i="14" s="1"/>
  <c r="AE160" i="15" s="1"/>
  <c r="AG160" i="15" s="1"/>
  <c r="AE160" i="16" s="1"/>
  <c r="AG160" i="16" s="1"/>
  <c r="J101" i="10"/>
  <c r="J104" i="15"/>
  <c r="L104" i="15" s="1"/>
  <c r="J104" i="16" s="1"/>
  <c r="L104" i="16" s="1"/>
  <c r="L37" i="10"/>
  <c r="J37" i="11" s="1"/>
  <c r="L37" i="11" s="1"/>
  <c r="J37" i="12" s="1"/>
  <c r="L37" i="12" s="1"/>
  <c r="J37" i="13" s="1"/>
  <c r="L37" i="13" s="1"/>
  <c r="J37" i="14" s="1"/>
  <c r="L37" i="14" s="1"/>
  <c r="J37" i="15" s="1"/>
  <c r="L37" i="15" s="1"/>
  <c r="J37" i="16" s="1"/>
  <c r="L37" i="16" s="1"/>
  <c r="AD126" i="10"/>
  <c r="I94" i="9"/>
  <c r="I93" i="9" s="1"/>
  <c r="BD19" i="9" s="1"/>
  <c r="AB159" i="14"/>
  <c r="AD159" i="14" s="1"/>
  <c r="AB159" i="15" s="1"/>
  <c r="AD159" i="15" s="1"/>
  <c r="AB159" i="16" s="1"/>
  <c r="AD159" i="16" s="1"/>
  <c r="AB249" i="14"/>
  <c r="AD249" i="14" s="1"/>
  <c r="AB249" i="15" s="1"/>
  <c r="AD249" i="15" s="1"/>
  <c r="AB249" i="16" s="1"/>
  <c r="AD249" i="16" s="1"/>
  <c r="G94" i="10"/>
  <c r="G93" i="10" s="1"/>
  <c r="J76" i="13"/>
  <c r="L76" i="13" s="1"/>
  <c r="J76" i="14" s="1"/>
  <c r="G73" i="14"/>
  <c r="I73" i="14" s="1"/>
  <c r="G73" i="15" s="1"/>
  <c r="M47" i="7" l="1"/>
  <c r="G47" i="8"/>
  <c r="I47" i="8" s="1"/>
  <c r="G47" i="9" s="1"/>
  <c r="I47" i="9" s="1"/>
  <c r="I77" i="7"/>
  <c r="I75" i="7" s="1"/>
  <c r="G75" i="7"/>
  <c r="AE17" i="10"/>
  <c r="AG17" i="10" s="1"/>
  <c r="AJ17" i="9"/>
  <c r="AB182" i="8"/>
  <c r="AD182" i="8" s="1"/>
  <c r="AB182" i="9" s="1"/>
  <c r="AD182" i="9" s="1"/>
  <c r="AB182" i="10" s="1"/>
  <c r="AD182" i="10" s="1"/>
  <c r="AB182" i="11" s="1"/>
  <c r="AD182" i="11" s="1"/>
  <c r="AB182" i="12" s="1"/>
  <c r="AD182" i="12" s="1"/>
  <c r="AB182" i="13" s="1"/>
  <c r="AD182" i="13" s="1"/>
  <c r="AB182" i="14" s="1"/>
  <c r="AD182" i="14" s="1"/>
  <c r="AB182" i="15" s="1"/>
  <c r="AD182" i="15" s="1"/>
  <c r="AB182" i="16" s="1"/>
  <c r="AD182" i="16" s="1"/>
  <c r="AI182" i="7"/>
  <c r="V50" i="9"/>
  <c r="V50" i="10" s="1"/>
  <c r="V50" i="11" s="1"/>
  <c r="V50" i="12" s="1"/>
  <c r="V50" i="13" s="1"/>
  <c r="V50" i="14" s="1"/>
  <c r="V50" i="15" s="1"/>
  <c r="V50" i="16" s="1"/>
  <c r="X50" i="8"/>
  <c r="AH50" i="8" s="1"/>
  <c r="AD88" i="8"/>
  <c r="AB88" i="9" s="1"/>
  <c r="AD88" i="9" s="1"/>
  <c r="AB88" i="10" s="1"/>
  <c r="AD88" i="10" s="1"/>
  <c r="AB88" i="11" s="1"/>
  <c r="AD88" i="11" s="1"/>
  <c r="AB88" i="12" s="1"/>
  <c r="AD88" i="12" s="1"/>
  <c r="AB88" i="13" s="1"/>
  <c r="AD88" i="13" s="1"/>
  <c r="AB88" i="14" s="1"/>
  <c r="AD88" i="14" s="1"/>
  <c r="AB88" i="15" s="1"/>
  <c r="AD88" i="15" s="1"/>
  <c r="AB88" i="16" s="1"/>
  <c r="AD88" i="16" s="1"/>
  <c r="AB83" i="8"/>
  <c r="BQ22" i="8"/>
  <c r="BK11" i="8" s="1"/>
  <c r="I48" i="20"/>
  <c r="I46" i="20" s="1"/>
  <c r="V153" i="12"/>
  <c r="X186" i="9"/>
  <c r="L45" i="6"/>
  <c r="J46" i="7"/>
  <c r="AD38" i="8"/>
  <c r="AB35" i="8"/>
  <c r="AE205" i="9"/>
  <c r="AG205" i="9" s="1"/>
  <c r="AJ205" i="8"/>
  <c r="V94" i="10"/>
  <c r="X94" i="9"/>
  <c r="AB246" i="10"/>
  <c r="AD246" i="10" s="1"/>
  <c r="AB246" i="11" s="1"/>
  <c r="AD246" i="11" s="1"/>
  <c r="AI246" i="9"/>
  <c r="W59" i="11"/>
  <c r="W59" i="12" s="1"/>
  <c r="W59" i="13" s="1"/>
  <c r="W59" i="14" s="1"/>
  <c r="W59" i="15" s="1"/>
  <c r="W59" i="16" s="1"/>
  <c r="W58" i="10"/>
  <c r="AB241" i="10"/>
  <c r="AD241" i="10" s="1"/>
  <c r="AI241" i="9"/>
  <c r="N83" i="10"/>
  <c r="BP10" i="7"/>
  <c r="M43" i="6"/>
  <c r="O36" i="20"/>
  <c r="O33" i="20" s="1"/>
  <c r="BP26" i="8"/>
  <c r="AR30" i="5"/>
  <c r="AW30" i="5" s="1"/>
  <c r="N42" i="5"/>
  <c r="BR16" i="16"/>
  <c r="AI57" i="5"/>
  <c r="AJ248" i="7"/>
  <c r="F28" i="5"/>
  <c r="AH98" i="6"/>
  <c r="AJ44" i="5"/>
  <c r="BQ22" i="7"/>
  <c r="BK11" i="7" s="1"/>
  <c r="H48" i="20"/>
  <c r="H46" i="20" s="1"/>
  <c r="BK13" i="16"/>
  <c r="Q53" i="20"/>
  <c r="D110" i="8"/>
  <c r="F110" i="8" s="1"/>
  <c r="V149" i="8"/>
  <c r="AJ230" i="6"/>
  <c r="AH162" i="9"/>
  <c r="D116" i="13"/>
  <c r="AB66" i="8"/>
  <c r="AD66" i="8" s="1"/>
  <c r="M42" i="5"/>
  <c r="N35" i="5"/>
  <c r="N28" i="5" s="1"/>
  <c r="W198" i="7"/>
  <c r="X255" i="6"/>
  <c r="F51" i="6"/>
  <c r="BK13" i="15"/>
  <c r="P53" i="20"/>
  <c r="N91" i="6"/>
  <c r="BD18" i="8"/>
  <c r="AJ116" i="9"/>
  <c r="BP26" i="9"/>
  <c r="AJ205" i="7"/>
  <c r="V176" i="7"/>
  <c r="AH57" i="5"/>
  <c r="Z110" i="7"/>
  <c r="Z10" i="7" s="1"/>
  <c r="F73" i="6"/>
  <c r="M36" i="20"/>
  <c r="M29" i="5"/>
  <c r="N63" i="5"/>
  <c r="AJ222" i="5"/>
  <c r="U170" i="8"/>
  <c r="AG194" i="5"/>
  <c r="AG193" i="5" s="1"/>
  <c r="AS28" i="5" s="1"/>
  <c r="AX28" i="5" s="1"/>
  <c r="W185" i="7"/>
  <c r="W229" i="8"/>
  <c r="V80" i="13"/>
  <c r="AI166" i="10"/>
  <c r="N83" i="9"/>
  <c r="V135" i="8"/>
  <c r="N66" i="6"/>
  <c r="M28" i="5"/>
  <c r="AJ58" i="5"/>
  <c r="AJ57" i="5" s="1"/>
  <c r="U170" i="6"/>
  <c r="BK14" i="15"/>
  <c r="P54" i="20"/>
  <c r="AA190" i="6"/>
  <c r="Y187" i="6"/>
  <c r="Y185" i="6" s="1"/>
  <c r="AC12" i="11"/>
  <c r="AC10" i="11" s="1"/>
  <c r="AC8" i="11" s="1"/>
  <c r="U112" i="8"/>
  <c r="U110" i="8" s="1"/>
  <c r="AM12" i="5"/>
  <c r="AM12" i="11"/>
  <c r="AC110" i="10"/>
  <c r="N22" i="5"/>
  <c r="AL12" i="13"/>
  <c r="AL10" i="13" s="1"/>
  <c r="AL8" i="13" s="1"/>
  <c r="AM259" i="13" s="1"/>
  <c r="AC145" i="5"/>
  <c r="AE112" i="5"/>
  <c r="AE110" i="5" s="1"/>
  <c r="R23" i="20"/>
  <c r="Y14" i="5"/>
  <c r="Y12" i="5" s="1"/>
  <c r="X41" i="6"/>
  <c r="AL12" i="6"/>
  <c r="AL10" i="6" s="1"/>
  <c r="AL8" i="6" s="1"/>
  <c r="X167" i="6"/>
  <c r="J19" i="5"/>
  <c r="J17" i="5" s="1"/>
  <c r="D68" i="8"/>
  <c r="U112" i="6"/>
  <c r="L10" i="20"/>
  <c r="L9" i="20" s="1"/>
  <c r="AG204" i="6"/>
  <c r="N10" i="20"/>
  <c r="N9" i="20" s="1"/>
  <c r="AF110" i="9"/>
  <c r="X252" i="6"/>
  <c r="AJ252" i="6" s="1"/>
  <c r="AG222" i="5"/>
  <c r="AF194" i="5"/>
  <c r="Z194" i="5"/>
  <c r="Z193" i="5" s="1"/>
  <c r="AL170" i="5"/>
  <c r="U145" i="5"/>
  <c r="AB112" i="5"/>
  <c r="AB110" i="5" s="1"/>
  <c r="W123" i="5"/>
  <c r="AM112" i="5"/>
  <c r="AM110" i="5" s="1"/>
  <c r="N60" i="5"/>
  <c r="X125" i="6"/>
  <c r="V112" i="5"/>
  <c r="AL220" i="5"/>
  <c r="AB14" i="5"/>
  <c r="AB12" i="5" s="1"/>
  <c r="AB10" i="5" s="1"/>
  <c r="L33" i="20"/>
  <c r="AM12" i="15"/>
  <c r="AM12" i="7"/>
  <c r="AC110" i="5"/>
  <c r="U112" i="12"/>
  <c r="BL15" i="10"/>
  <c r="BL15" i="13" s="1"/>
  <c r="BL15" i="16" s="1"/>
  <c r="X50" i="6"/>
  <c r="M9" i="20"/>
  <c r="X217" i="6"/>
  <c r="X189" i="5"/>
  <c r="AH166" i="5"/>
  <c r="X133" i="5"/>
  <c r="X115" i="6"/>
  <c r="AJ115" i="6" s="1"/>
  <c r="AC90" i="5"/>
  <c r="U90" i="5"/>
  <c r="U63" i="5" s="1"/>
  <c r="U12" i="5" s="1"/>
  <c r="AB90" i="5"/>
  <c r="AB63" i="5" s="1"/>
  <c r="I54" i="5"/>
  <c r="V44" i="5"/>
  <c r="V43" i="5" s="1"/>
  <c r="H21" i="5"/>
  <c r="H19" i="5" s="1"/>
  <c r="H17" i="5" s="1"/>
  <c r="H8" i="5" s="1"/>
  <c r="AF220" i="6"/>
  <c r="BQ30" i="6" s="1"/>
  <c r="AL170" i="6"/>
  <c r="X98" i="5"/>
  <c r="AF90" i="5"/>
  <c r="AF63" i="5" s="1"/>
  <c r="D81" i="5"/>
  <c r="D69" i="5"/>
  <c r="D51" i="5"/>
  <c r="P28" i="5"/>
  <c r="P21" i="5" s="1"/>
  <c r="P19" i="5" s="1"/>
  <c r="P17" i="5" s="1"/>
  <c r="G28" i="5"/>
  <c r="G21" i="5" s="1"/>
  <c r="G19" i="5" s="1"/>
  <c r="G17" i="5" s="1"/>
  <c r="G8" i="5" s="1"/>
  <c r="X36" i="6"/>
  <c r="AM220" i="6"/>
  <c r="Z170" i="6"/>
  <c r="Z10" i="6" s="1"/>
  <c r="AC145" i="6"/>
  <c r="AC110" i="6" s="1"/>
  <c r="AC10" i="6" s="1"/>
  <c r="U58" i="6"/>
  <c r="U57" i="6" s="1"/>
  <c r="AL112" i="7"/>
  <c r="AL110" i="7" s="1"/>
  <c r="AL10" i="7" s="1"/>
  <c r="AL8" i="7" s="1"/>
  <c r="AF90" i="7"/>
  <c r="AF63" i="7" s="1"/>
  <c r="AF12" i="7" s="1"/>
  <c r="AM234" i="8"/>
  <c r="AM232" i="8" s="1"/>
  <c r="AM8" i="8" s="1"/>
  <c r="AF234" i="9"/>
  <c r="AF232" i="9" s="1"/>
  <c r="BQ29" i="9" s="1"/>
  <c r="AC194" i="9"/>
  <c r="AC193" i="9" s="1"/>
  <c r="AC43" i="10"/>
  <c r="AC14" i="10" s="1"/>
  <c r="AC12" i="10" s="1"/>
  <c r="C72" i="15"/>
  <c r="C48" i="15"/>
  <c r="AC43" i="15"/>
  <c r="AC14" i="15" s="1"/>
  <c r="AC12" i="15" s="1"/>
  <c r="AC10" i="15" s="1"/>
  <c r="AC8" i="15" s="1"/>
  <c r="C29" i="15"/>
  <c r="C28" i="15" s="1"/>
  <c r="AF112" i="16"/>
  <c r="AF110" i="16" s="1"/>
  <c r="Z90" i="16"/>
  <c r="AL65" i="15"/>
  <c r="AL63" i="15" s="1"/>
  <c r="AL12" i="15" s="1"/>
  <c r="AL10" i="15" s="1"/>
  <c r="AL8" i="15" s="1"/>
  <c r="C78" i="8"/>
  <c r="C72" i="8"/>
  <c r="C69" i="8"/>
  <c r="AC112" i="9"/>
  <c r="AC110" i="9" s="1"/>
  <c r="AC170" i="10"/>
  <c r="AF90" i="10"/>
  <c r="AL170" i="11"/>
  <c r="AL10" i="11" s="1"/>
  <c r="AL8" i="11" s="1"/>
  <c r="U172" i="12"/>
  <c r="U170" i="12" s="1"/>
  <c r="U20" i="13"/>
  <c r="U16" i="13" s="1"/>
  <c r="U14" i="13" s="1"/>
  <c r="U12" i="13" s="1"/>
  <c r="U141" i="15"/>
  <c r="AC194" i="16"/>
  <c r="AC193" i="16" s="1"/>
  <c r="C78" i="7"/>
  <c r="C25" i="7"/>
  <c r="Z145" i="8"/>
  <c r="Z112" i="8"/>
  <c r="Z110" i="8" s="1"/>
  <c r="K28" i="8"/>
  <c r="K21" i="8" s="1"/>
  <c r="K19" i="8" s="1"/>
  <c r="K17" i="8" s="1"/>
  <c r="Z234" i="9"/>
  <c r="Z232" i="9" s="1"/>
  <c r="AC90" i="10"/>
  <c r="AC63" i="10" s="1"/>
  <c r="AC170" i="12"/>
  <c r="AC10" i="12" s="1"/>
  <c r="AC8" i="12" s="1"/>
  <c r="C66" i="14"/>
  <c r="U58" i="14"/>
  <c r="AM112" i="7"/>
  <c r="AF194" i="9"/>
  <c r="AL112" i="9"/>
  <c r="AL110" i="9" s="1"/>
  <c r="U58" i="9"/>
  <c r="U57" i="9" s="1"/>
  <c r="U14" i="9" s="1"/>
  <c r="U12" i="9" s="1"/>
  <c r="AC234" i="10"/>
  <c r="AC232" i="10" s="1"/>
  <c r="U49" i="14"/>
  <c r="U58" i="15"/>
  <c r="AL112" i="16"/>
  <c r="AL110" i="16" s="1"/>
  <c r="Q28" i="16"/>
  <c r="Q21" i="16" s="1"/>
  <c r="Q19" i="16" s="1"/>
  <c r="Q17" i="16" s="1"/>
  <c r="Q8" i="16" s="1"/>
  <c r="H21" i="15"/>
  <c r="H19" i="15" s="1"/>
  <c r="H17" i="15" s="1"/>
  <c r="H8" i="15" s="1"/>
  <c r="F96" i="8"/>
  <c r="D96" i="9"/>
  <c r="N110" i="7"/>
  <c r="M110" i="7"/>
  <c r="AJ186" i="7"/>
  <c r="V236" i="10"/>
  <c r="AE245" i="9"/>
  <c r="G99" i="9"/>
  <c r="I101" i="9"/>
  <c r="AJ23" i="10"/>
  <c r="AH166" i="9"/>
  <c r="AI166" i="9"/>
  <c r="BN23" i="10"/>
  <c r="D103" i="14"/>
  <c r="M24" i="8"/>
  <c r="G24" i="9"/>
  <c r="I24" i="9" s="1"/>
  <c r="F91" i="10"/>
  <c r="M91" i="10" s="1"/>
  <c r="D91" i="11"/>
  <c r="AJ81" i="9"/>
  <c r="AE81" i="10"/>
  <c r="AG81" i="10" s="1"/>
  <c r="AE81" i="11" s="1"/>
  <c r="AG81" i="11" s="1"/>
  <c r="M100" i="10"/>
  <c r="E87" i="11"/>
  <c r="F87" i="10"/>
  <c r="AH213" i="8"/>
  <c r="AI213" i="8"/>
  <c r="W61" i="9"/>
  <c r="W57" i="8"/>
  <c r="X61" i="8"/>
  <c r="AH246" i="8"/>
  <c r="Y246" i="9"/>
  <c r="AA246" i="9" s="1"/>
  <c r="D89" i="14"/>
  <c r="F89" i="13"/>
  <c r="AQ12" i="13" s="1"/>
  <c r="AJ162" i="10"/>
  <c r="AH162" i="10"/>
  <c r="AI162" i="10"/>
  <c r="X214" i="11"/>
  <c r="AI214" i="11" s="1"/>
  <c r="W214" i="12"/>
  <c r="M53" i="7"/>
  <c r="N53" i="7"/>
  <c r="I94" i="10"/>
  <c r="V115" i="16"/>
  <c r="X115" i="16" s="1"/>
  <c r="W186" i="11"/>
  <c r="M47" i="8"/>
  <c r="AI156" i="8"/>
  <c r="AH156" i="8"/>
  <c r="AJ156" i="8"/>
  <c r="AI255" i="8"/>
  <c r="AH255" i="8"/>
  <c r="AJ255" i="8"/>
  <c r="X47" i="9"/>
  <c r="V47" i="10"/>
  <c r="AD195" i="9"/>
  <c r="AB198" i="10"/>
  <c r="AH238" i="10"/>
  <c r="AJ238" i="10"/>
  <c r="AI238" i="10"/>
  <c r="M100" i="11"/>
  <c r="G100" i="12"/>
  <c r="AH158" i="10"/>
  <c r="AJ158" i="10"/>
  <c r="J61" i="11"/>
  <c r="L61" i="11" s="1"/>
  <c r="J61" i="12" s="1"/>
  <c r="L61" i="12" s="1"/>
  <c r="X166" i="11"/>
  <c r="V166" i="12"/>
  <c r="AH75" i="9"/>
  <c r="AI75" i="9"/>
  <c r="D24" i="13"/>
  <c r="F24" i="12"/>
  <c r="AI100" i="10"/>
  <c r="AH100" i="10"/>
  <c r="AJ100" i="10"/>
  <c r="Z258" i="7"/>
  <c r="Z8" i="7"/>
  <c r="AH255" i="9"/>
  <c r="AJ255" i="9"/>
  <c r="AH156" i="10"/>
  <c r="AJ156" i="10"/>
  <c r="AH133" i="8"/>
  <c r="AI133" i="8"/>
  <c r="AJ133" i="8"/>
  <c r="J71" i="10"/>
  <c r="I12" i="9"/>
  <c r="V246" i="14"/>
  <c r="X246" i="13"/>
  <c r="W205" i="13"/>
  <c r="X205" i="12"/>
  <c r="AH199" i="11"/>
  <c r="AJ199" i="11"/>
  <c r="AI199" i="11"/>
  <c r="X241" i="11"/>
  <c r="AH241" i="11" s="1"/>
  <c r="W241" i="12"/>
  <c r="AI161" i="10"/>
  <c r="AJ161" i="10"/>
  <c r="V48" i="11"/>
  <c r="X48" i="10"/>
  <c r="E67" i="11"/>
  <c r="E66" i="10"/>
  <c r="AJ188" i="8"/>
  <c r="AE188" i="9"/>
  <c r="AG188" i="9" s="1"/>
  <c r="AE188" i="10" s="1"/>
  <c r="AG188" i="10" s="1"/>
  <c r="AA196" i="8"/>
  <c r="V139" i="14"/>
  <c r="X139" i="13"/>
  <c r="J79" i="10"/>
  <c r="AE222" i="8"/>
  <c r="AG224" i="8"/>
  <c r="V177" i="16"/>
  <c r="W51" i="9"/>
  <c r="Y18" i="9"/>
  <c r="AA18" i="9" s="1"/>
  <c r="J67" i="8"/>
  <c r="L66" i="7"/>
  <c r="BN23" i="7"/>
  <c r="AZ11" i="5"/>
  <c r="AU11" i="5"/>
  <c r="AV11" i="5"/>
  <c r="Y58" i="7"/>
  <c r="Y57" i="7" s="1"/>
  <c r="AA59" i="7"/>
  <c r="Y67" i="8"/>
  <c r="AA67" i="8" s="1"/>
  <c r="Y67" i="9" s="1"/>
  <c r="AA67" i="9" s="1"/>
  <c r="Y67" i="10" s="1"/>
  <c r="AA67" i="10" s="1"/>
  <c r="Y67" i="11" s="1"/>
  <c r="AA67" i="11" s="1"/>
  <c r="Y67" i="12" s="1"/>
  <c r="AA67" i="12" s="1"/>
  <c r="BO11" i="7"/>
  <c r="X149" i="5"/>
  <c r="X147" i="5" s="1"/>
  <c r="AJ152" i="5"/>
  <c r="AJ149" i="5" s="1"/>
  <c r="AJ147" i="5" s="1"/>
  <c r="AI152" i="5"/>
  <c r="AI149" i="5" s="1"/>
  <c r="AI147" i="5" s="1"/>
  <c r="AH152" i="5"/>
  <c r="AH149" i="5" s="1"/>
  <c r="AH147" i="5" s="1"/>
  <c r="AI251" i="5"/>
  <c r="AH251" i="5"/>
  <c r="AJ251" i="5"/>
  <c r="M119" i="6"/>
  <c r="V187" i="6"/>
  <c r="V190" i="7"/>
  <c r="X190" i="6"/>
  <c r="X130" i="8"/>
  <c r="V130" i="9"/>
  <c r="AI217" i="6"/>
  <c r="AB217" i="7"/>
  <c r="AD217" i="7" s="1"/>
  <c r="AB217" i="8" s="1"/>
  <c r="AD217" i="8" s="1"/>
  <c r="AB217" i="9" s="1"/>
  <c r="AD217" i="9" s="1"/>
  <c r="AB217" i="10" s="1"/>
  <c r="AD217" i="10" s="1"/>
  <c r="AB217" i="11" s="1"/>
  <c r="AD217" i="11" s="1"/>
  <c r="AB217" i="12" s="1"/>
  <c r="AD217" i="12" s="1"/>
  <c r="AB217" i="13" s="1"/>
  <c r="AD217" i="13" s="1"/>
  <c r="AB217" i="14" s="1"/>
  <c r="AD217" i="14" s="1"/>
  <c r="AB217" i="15" s="1"/>
  <c r="AD217" i="15" s="1"/>
  <c r="AB217" i="16" s="1"/>
  <c r="AD217" i="16" s="1"/>
  <c r="G31" i="8"/>
  <c r="I31" i="8" s="1"/>
  <c r="M31" i="8" s="1"/>
  <c r="M31" i="7"/>
  <c r="AH95" i="5"/>
  <c r="AJ95" i="5"/>
  <c r="AH142" i="5"/>
  <c r="AH141" i="5" s="1"/>
  <c r="AJ142" i="5"/>
  <c r="AJ141" i="5" s="1"/>
  <c r="W254" i="7"/>
  <c r="W254" i="8" s="1"/>
  <c r="W254" i="9" s="1"/>
  <c r="W254" i="10" s="1"/>
  <c r="W254" i="11" s="1"/>
  <c r="W254" i="12" s="1"/>
  <c r="W254" i="13" s="1"/>
  <c r="W254" i="14" s="1"/>
  <c r="W254" i="15" s="1"/>
  <c r="W254" i="16" s="1"/>
  <c r="X254" i="6"/>
  <c r="AH183" i="5"/>
  <c r="AI183" i="5"/>
  <c r="AE21" i="7"/>
  <c r="AG21" i="7" s="1"/>
  <c r="AJ21" i="6"/>
  <c r="N104" i="7"/>
  <c r="M104" i="7"/>
  <c r="BO27" i="5"/>
  <c r="AA207" i="5"/>
  <c r="BQ22" i="11"/>
  <c r="L48" i="20"/>
  <c r="L46" i="20" s="1"/>
  <c r="AH37" i="6"/>
  <c r="AI37" i="6"/>
  <c r="AI59" i="6"/>
  <c r="AJ59" i="6"/>
  <c r="AH59" i="6"/>
  <c r="N106" i="7"/>
  <c r="M106" i="7"/>
  <c r="AI179" i="6"/>
  <c r="AJ179" i="6"/>
  <c r="N109" i="5"/>
  <c r="M109" i="5"/>
  <c r="AI179" i="5"/>
  <c r="AH179" i="5"/>
  <c r="AI249" i="5"/>
  <c r="AJ249" i="5"/>
  <c r="K8" i="7"/>
  <c r="AH174" i="6"/>
  <c r="AJ174" i="6"/>
  <c r="AG36" i="6"/>
  <c r="AE36" i="7" s="1"/>
  <c r="AE35" i="6"/>
  <c r="X250" i="6"/>
  <c r="W250" i="7"/>
  <c r="AH164" i="5"/>
  <c r="AI164" i="5"/>
  <c r="M51" i="20"/>
  <c r="BQ25" i="12"/>
  <c r="BK12" i="12" s="1"/>
  <c r="AA151" i="6"/>
  <c r="Y151" i="7" s="1"/>
  <c r="AA151" i="7" s="1"/>
  <c r="Y149" i="6"/>
  <c r="AJ159" i="5"/>
  <c r="AI159" i="5"/>
  <c r="BQ13" i="5"/>
  <c r="AF14" i="5"/>
  <c r="N116" i="5"/>
  <c r="M116" i="5"/>
  <c r="AI135" i="5"/>
  <c r="AJ135" i="5"/>
  <c r="W212" i="7"/>
  <c r="J8" i="5"/>
  <c r="AB258" i="5"/>
  <c r="V25" i="8"/>
  <c r="X25" i="7"/>
  <c r="AI25" i="7" s="1"/>
  <c r="W36" i="8"/>
  <c r="W36" i="9" s="1"/>
  <c r="W36" i="10" s="1"/>
  <c r="W36" i="11" s="1"/>
  <c r="W36" i="12" s="1"/>
  <c r="W36" i="13" s="1"/>
  <c r="W36" i="14" s="1"/>
  <c r="W36" i="15" s="1"/>
  <c r="W36" i="16" s="1"/>
  <c r="X36" i="7"/>
  <c r="BQ8" i="6"/>
  <c r="BQ7" i="6" s="1"/>
  <c r="BK8" i="6"/>
  <c r="L24" i="20"/>
  <c r="BF21" i="13"/>
  <c r="H54" i="20"/>
  <c r="BK14" i="7"/>
  <c r="W32" i="7"/>
  <c r="W32" i="8" s="1"/>
  <c r="W32" i="9" s="1"/>
  <c r="W32" i="10" s="1"/>
  <c r="W32" i="11" s="1"/>
  <c r="W32" i="12" s="1"/>
  <c r="W32" i="13" s="1"/>
  <c r="W32" i="14" s="1"/>
  <c r="W32" i="15" s="1"/>
  <c r="W32" i="16" s="1"/>
  <c r="X32" i="6"/>
  <c r="BQ28" i="10"/>
  <c r="AF193" i="10"/>
  <c r="BQ25" i="8"/>
  <c r="BK12" i="8" s="1"/>
  <c r="I52" i="20"/>
  <c r="AG249" i="7"/>
  <c r="Y249" i="6"/>
  <c r="AA249" i="6" s="1"/>
  <c r="Y249" i="7" s="1"/>
  <c r="AA249" i="7" s="1"/>
  <c r="Y249" i="8" s="1"/>
  <c r="AA249" i="8" s="1"/>
  <c r="Y249" i="9" s="1"/>
  <c r="AA249" i="9" s="1"/>
  <c r="Y249" i="10" s="1"/>
  <c r="AA249" i="10" s="1"/>
  <c r="Y249" i="11" s="1"/>
  <c r="AA249" i="11" s="1"/>
  <c r="Y249" i="12" s="1"/>
  <c r="AA249" i="12" s="1"/>
  <c r="Y249" i="13" s="1"/>
  <c r="AA249" i="13" s="1"/>
  <c r="Y249" i="14" s="1"/>
  <c r="AA249" i="14" s="1"/>
  <c r="Y249" i="15" s="1"/>
  <c r="AA249" i="15" s="1"/>
  <c r="Y249" i="16" s="1"/>
  <c r="AA249" i="16" s="1"/>
  <c r="AA243" i="5"/>
  <c r="AH121" i="5"/>
  <c r="Y121" i="6"/>
  <c r="AA121" i="6" s="1"/>
  <c r="Y121" i="7" s="1"/>
  <c r="AA121" i="7" s="1"/>
  <c r="Y121" i="8" s="1"/>
  <c r="AA121" i="8" s="1"/>
  <c r="Y121" i="9" s="1"/>
  <c r="AA121" i="9" s="1"/>
  <c r="Y121" i="10" s="1"/>
  <c r="AA121" i="10" s="1"/>
  <c r="Y121" i="11" s="1"/>
  <c r="AA121" i="11" s="1"/>
  <c r="Y121" i="12" s="1"/>
  <c r="AA121" i="12" s="1"/>
  <c r="Y121" i="13" s="1"/>
  <c r="AA121" i="13" s="1"/>
  <c r="Y121" i="14" s="1"/>
  <c r="AA121" i="14" s="1"/>
  <c r="Y121" i="15" s="1"/>
  <c r="AA121" i="15" s="1"/>
  <c r="Y121" i="16" s="1"/>
  <c r="AA121" i="16" s="1"/>
  <c r="E79" i="6"/>
  <c r="F79" i="5"/>
  <c r="E78" i="5"/>
  <c r="F78" i="5" s="1"/>
  <c r="V77" i="7"/>
  <c r="X77" i="6"/>
  <c r="V40" i="6"/>
  <c r="V35" i="5"/>
  <c r="X40" i="5"/>
  <c r="AE31" i="6"/>
  <c r="AJ31" i="5"/>
  <c r="AH29" i="5"/>
  <c r="Y29" i="6"/>
  <c r="AA29" i="6" s="1"/>
  <c r="Y29" i="7" s="1"/>
  <c r="AA29" i="7" s="1"/>
  <c r="Y29" i="8" s="1"/>
  <c r="AA29" i="8" s="1"/>
  <c r="Y29" i="9" s="1"/>
  <c r="AA29" i="9" s="1"/>
  <c r="Y29" i="10" s="1"/>
  <c r="AA29" i="10" s="1"/>
  <c r="Y29" i="11" s="1"/>
  <c r="AA29" i="11" s="1"/>
  <c r="Y29" i="12" s="1"/>
  <c r="AA29" i="12" s="1"/>
  <c r="Y29" i="13" s="1"/>
  <c r="AA29" i="13" s="1"/>
  <c r="Y29" i="14" s="1"/>
  <c r="AA29" i="14" s="1"/>
  <c r="Y29" i="15" s="1"/>
  <c r="AA29" i="15" s="1"/>
  <c r="Y29" i="16" s="1"/>
  <c r="AA29" i="16" s="1"/>
  <c r="P8" i="5"/>
  <c r="AE26" i="9"/>
  <c r="AG26" i="9" s="1"/>
  <c r="AE26" i="10" s="1"/>
  <c r="AG26" i="10" s="1"/>
  <c r="AE26" i="11" s="1"/>
  <c r="AG26" i="11" s="1"/>
  <c r="AE26" i="12" s="1"/>
  <c r="AG26" i="12" s="1"/>
  <c r="AE26" i="13" s="1"/>
  <c r="AG26" i="13" s="1"/>
  <c r="AE26" i="14" s="1"/>
  <c r="AG26" i="14" s="1"/>
  <c r="AE26" i="15" s="1"/>
  <c r="AG26" i="15" s="1"/>
  <c r="AE26" i="16" s="1"/>
  <c r="AG26" i="16" s="1"/>
  <c r="AJ26" i="8"/>
  <c r="F47" i="20"/>
  <c r="BR23" i="16"/>
  <c r="BQ22" i="5"/>
  <c r="BK11" i="5" s="1"/>
  <c r="BL11" i="7" s="1"/>
  <c r="W22" i="8"/>
  <c r="W22" i="9" s="1"/>
  <c r="W22" i="10" s="1"/>
  <c r="W22" i="11" s="1"/>
  <c r="W22" i="12" s="1"/>
  <c r="W22" i="13" s="1"/>
  <c r="W22" i="14" s="1"/>
  <c r="W22" i="15" s="1"/>
  <c r="W22" i="16" s="1"/>
  <c r="AD19" i="6"/>
  <c r="AB16" i="6"/>
  <c r="W19" i="6"/>
  <c r="D15" i="6"/>
  <c r="F15" i="5"/>
  <c r="D10" i="5"/>
  <c r="X36" i="8"/>
  <c r="AC10" i="7"/>
  <c r="AC8" i="7" s="1"/>
  <c r="AL14" i="5"/>
  <c r="AL12" i="5" s="1"/>
  <c r="AL10" i="5" s="1"/>
  <c r="AL8" i="5" s="1"/>
  <c r="AB8" i="5"/>
  <c r="AH33" i="6"/>
  <c r="AI33" i="6"/>
  <c r="V72" i="9"/>
  <c r="AI100" i="6"/>
  <c r="AH100" i="6"/>
  <c r="D70" i="9"/>
  <c r="F70" i="8"/>
  <c r="M118" i="6"/>
  <c r="M117" i="6" s="1"/>
  <c r="N118" i="6"/>
  <c r="F117" i="6"/>
  <c r="BC21" i="6" s="1"/>
  <c r="BQ8" i="16"/>
  <c r="BK8" i="16"/>
  <c r="AY7" i="5"/>
  <c r="AV7" i="5"/>
  <c r="AU7" i="5"/>
  <c r="D77" i="11"/>
  <c r="AH119" i="7"/>
  <c r="AI119" i="7"/>
  <c r="AJ17" i="7"/>
  <c r="AI17" i="7"/>
  <c r="AZ22" i="5"/>
  <c r="E63" i="9"/>
  <c r="E65" i="10"/>
  <c r="BK14" i="9"/>
  <c r="J54" i="20"/>
  <c r="X189" i="6"/>
  <c r="V189" i="7"/>
  <c r="M74" i="5"/>
  <c r="M72" i="5" s="1"/>
  <c r="N74" i="5"/>
  <c r="N72" i="5" s="1"/>
  <c r="AI87" i="6"/>
  <c r="AH87" i="6"/>
  <c r="X201" i="6"/>
  <c r="V201" i="7"/>
  <c r="W119" i="8"/>
  <c r="W114" i="7"/>
  <c r="AE243" i="6"/>
  <c r="AE234" i="6" s="1"/>
  <c r="AE232" i="6" s="1"/>
  <c r="AG251" i="6"/>
  <c r="AB39" i="9"/>
  <c r="AD39" i="9" s="1"/>
  <c r="AI39" i="8"/>
  <c r="G44" i="7"/>
  <c r="I42" i="6"/>
  <c r="AE230" i="8"/>
  <c r="AG230" i="8" s="1"/>
  <c r="AE230" i="9" s="1"/>
  <c r="AG230" i="9" s="1"/>
  <c r="AE230" i="10" s="1"/>
  <c r="AG230" i="10" s="1"/>
  <c r="AJ230" i="7"/>
  <c r="AA112" i="5"/>
  <c r="BO16" i="5"/>
  <c r="V102" i="8"/>
  <c r="X102" i="7"/>
  <c r="BN10" i="6"/>
  <c r="AI17" i="6"/>
  <c r="AQ22" i="6"/>
  <c r="AY22" i="6" s="1"/>
  <c r="AI228" i="5"/>
  <c r="AI227" i="5" s="1"/>
  <c r="X227" i="5"/>
  <c r="AJ228" i="5"/>
  <c r="AJ227" i="5" s="1"/>
  <c r="X148" i="7"/>
  <c r="AJ148" i="7" s="1"/>
  <c r="V148" i="8"/>
  <c r="V147" i="8" s="1"/>
  <c r="AH133" i="6"/>
  <c r="AI133" i="6"/>
  <c r="AE75" i="8"/>
  <c r="AG75" i="8" s="1"/>
  <c r="AJ75" i="7"/>
  <c r="BK14" i="5"/>
  <c r="F54" i="20"/>
  <c r="AJ174" i="5"/>
  <c r="AI174" i="5"/>
  <c r="X172" i="5"/>
  <c r="AH77" i="5"/>
  <c r="AI77" i="5"/>
  <c r="AJ77" i="5"/>
  <c r="F106" i="6"/>
  <c r="D99" i="6"/>
  <c r="AI182" i="5"/>
  <c r="AJ182" i="5"/>
  <c r="AH182" i="5"/>
  <c r="AH46" i="6"/>
  <c r="AJ46" i="6"/>
  <c r="H38" i="20"/>
  <c r="BK9" i="7"/>
  <c r="BR30" i="16"/>
  <c r="L54" i="20"/>
  <c r="BK14" i="11"/>
  <c r="AS8" i="5"/>
  <c r="V60" i="7"/>
  <c r="X60" i="6"/>
  <c r="AI60" i="6" s="1"/>
  <c r="AI26" i="5"/>
  <c r="AJ26" i="5"/>
  <c r="X20" i="5"/>
  <c r="X16" i="5" s="1"/>
  <c r="AH26" i="5"/>
  <c r="V99" i="9"/>
  <c r="X99" i="8"/>
  <c r="AH68" i="6"/>
  <c r="Y68" i="7"/>
  <c r="AA68" i="7" s="1"/>
  <c r="AH177" i="5"/>
  <c r="AH176" i="5" s="1"/>
  <c r="BN23" i="5"/>
  <c r="AJ177" i="5"/>
  <c r="X176" i="5"/>
  <c r="AI177" i="5"/>
  <c r="W236" i="8"/>
  <c r="V70" i="8"/>
  <c r="X70" i="7"/>
  <c r="AD177" i="6"/>
  <c r="AB176" i="6"/>
  <c r="P22" i="20"/>
  <c r="BE8" i="15"/>
  <c r="V243" i="6"/>
  <c r="X256" i="6"/>
  <c r="V256" i="7"/>
  <c r="AB74" i="8"/>
  <c r="AD74" i="8" s="1"/>
  <c r="AI74" i="7"/>
  <c r="AI230" i="9"/>
  <c r="V156" i="11"/>
  <c r="M87" i="9"/>
  <c r="V149" i="9"/>
  <c r="I45" i="7"/>
  <c r="D46" i="11"/>
  <c r="G61" i="9"/>
  <c r="AI61" i="7"/>
  <c r="AH230" i="8"/>
  <c r="N87" i="7"/>
  <c r="AI33" i="7"/>
  <c r="AH236" i="6"/>
  <c r="AJ27" i="6"/>
  <c r="AI41" i="7"/>
  <c r="W57" i="7"/>
  <c r="V52" i="9"/>
  <c r="V158" i="11"/>
  <c r="AI152" i="10"/>
  <c r="AH152" i="11"/>
  <c r="X116" i="12"/>
  <c r="AH116" i="12" s="1"/>
  <c r="AD196" i="11"/>
  <c r="X81" i="12"/>
  <c r="AH81" i="12" s="1"/>
  <c r="I66" i="9"/>
  <c r="G58" i="9"/>
  <c r="I99" i="8"/>
  <c r="X214" i="10"/>
  <c r="AI214" i="10" s="1"/>
  <c r="F89" i="12"/>
  <c r="AQ12" i="12" s="1"/>
  <c r="AJ152" i="10"/>
  <c r="V199" i="12"/>
  <c r="AB195" i="9"/>
  <c r="AI152" i="9"/>
  <c r="AJ199" i="10"/>
  <c r="AB66" i="9"/>
  <c r="AD66" i="9" s="1"/>
  <c r="AB66" i="10" s="1"/>
  <c r="AD66" i="10" s="1"/>
  <c r="AB66" i="11" s="1"/>
  <c r="AD66" i="11" s="1"/>
  <c r="AB66" i="12" s="1"/>
  <c r="AD66" i="12" s="1"/>
  <c r="AB66" i="13" s="1"/>
  <c r="AD66" i="13" s="1"/>
  <c r="AB66" i="14" s="1"/>
  <c r="AD66" i="14" s="1"/>
  <c r="AB66" i="15" s="1"/>
  <c r="AD66" i="15" s="1"/>
  <c r="AB66" i="16" s="1"/>
  <c r="AD66" i="16" s="1"/>
  <c r="X205" i="11"/>
  <c r="W162" i="11"/>
  <c r="V120" i="12"/>
  <c r="V100" i="11"/>
  <c r="AD59" i="9"/>
  <c r="W177" i="11"/>
  <c r="AB212" i="10"/>
  <c r="AD212" i="10" s="1"/>
  <c r="V75" i="10"/>
  <c r="AH131" i="7"/>
  <c r="I29" i="7"/>
  <c r="AE222" i="7"/>
  <c r="AJ68" i="7"/>
  <c r="AI116" i="7"/>
  <c r="X21" i="10"/>
  <c r="AH21" i="10" s="1"/>
  <c r="AI131" i="6"/>
  <c r="F91" i="8"/>
  <c r="M91" i="8" s="1"/>
  <c r="V46" i="9"/>
  <c r="F51" i="7"/>
  <c r="W63" i="5"/>
  <c r="F72" i="5"/>
  <c r="F35" i="7"/>
  <c r="AI220" i="5"/>
  <c r="AG112" i="5"/>
  <c r="AG110" i="5" s="1"/>
  <c r="AS26" i="5" s="1"/>
  <c r="AX26" i="5" s="1"/>
  <c r="BK7" i="8"/>
  <c r="BK16" i="8" s="1"/>
  <c r="M49" i="20"/>
  <c r="AH227" i="5"/>
  <c r="AH159" i="5"/>
  <c r="AJ164" i="5"/>
  <c r="X21" i="9"/>
  <c r="BK13" i="8"/>
  <c r="AA170" i="5"/>
  <c r="BO24" i="5" s="1"/>
  <c r="BO22" i="5" s="1"/>
  <c r="BI11" i="5" s="1"/>
  <c r="U110" i="12"/>
  <c r="AM10" i="11"/>
  <c r="AM8" i="11" s="1"/>
  <c r="AL10" i="8"/>
  <c r="AL8" i="8" s="1"/>
  <c r="N67" i="7"/>
  <c r="N66" i="7" s="1"/>
  <c r="F66" i="7"/>
  <c r="V178" i="9"/>
  <c r="X178" i="8"/>
  <c r="M116" i="7"/>
  <c r="N116" i="7"/>
  <c r="AI214" i="7"/>
  <c r="AI134" i="6"/>
  <c r="AH134" i="6"/>
  <c r="V74" i="10"/>
  <c r="X74" i="9"/>
  <c r="D36" i="10"/>
  <c r="D35" i="9"/>
  <c r="E30" i="8"/>
  <c r="F30" i="7"/>
  <c r="V67" i="16"/>
  <c r="F61" i="8"/>
  <c r="D61" i="9"/>
  <c r="AI247" i="5"/>
  <c r="AJ247" i="5"/>
  <c r="AH120" i="5"/>
  <c r="AI120" i="5"/>
  <c r="E73" i="8"/>
  <c r="F73" i="7"/>
  <c r="M73" i="7" s="1"/>
  <c r="AI19" i="5"/>
  <c r="AH19" i="5"/>
  <c r="E113" i="7"/>
  <c r="F113" i="6"/>
  <c r="W216" i="8"/>
  <c r="W216" i="9" s="1"/>
  <c r="W216" i="10" s="1"/>
  <c r="X216" i="7"/>
  <c r="AH216" i="7" s="1"/>
  <c r="AA76" i="6"/>
  <c r="Y76" i="7" s="1"/>
  <c r="AA76" i="7" s="1"/>
  <c r="Y76" i="8" s="1"/>
  <c r="AA76" i="8" s="1"/>
  <c r="Y76" i="9" s="1"/>
  <c r="AA76" i="9" s="1"/>
  <c r="Y76" i="10" s="1"/>
  <c r="AA76" i="10" s="1"/>
  <c r="Y76" i="11" s="1"/>
  <c r="AA76" i="11" s="1"/>
  <c r="Y76" i="12" s="1"/>
  <c r="AA76" i="12" s="1"/>
  <c r="Y76" i="13" s="1"/>
  <c r="AA76" i="13" s="1"/>
  <c r="Y76" i="14" s="1"/>
  <c r="AA76" i="14" s="1"/>
  <c r="Y76" i="15" s="1"/>
  <c r="AA76" i="15" s="1"/>
  <c r="Y76" i="16" s="1"/>
  <c r="AA76" i="16" s="1"/>
  <c r="Y69" i="6"/>
  <c r="Y65" i="6" s="1"/>
  <c r="AH218" i="6"/>
  <c r="AJ218" i="6"/>
  <c r="AI218" i="6"/>
  <c r="Q41" i="20"/>
  <c r="Q39" i="20" s="1"/>
  <c r="BQ15" i="16"/>
  <c r="BK10" i="16" s="1"/>
  <c r="AA214" i="6"/>
  <c r="AH214" i="6" s="1"/>
  <c r="Y211" i="6"/>
  <c r="Y210" i="6" s="1"/>
  <c r="Y209" i="6" s="1"/>
  <c r="Y207" i="6" s="1"/>
  <c r="V160" i="8"/>
  <c r="X160" i="7"/>
  <c r="Y177" i="7"/>
  <c r="AA177" i="7" s="1"/>
  <c r="BO23" i="6"/>
  <c r="J40" i="20"/>
  <c r="AI188" i="5"/>
  <c r="AH188" i="5"/>
  <c r="X187" i="5"/>
  <c r="AJ188" i="5"/>
  <c r="V31" i="8"/>
  <c r="BQ13" i="14"/>
  <c r="BK8" i="14" s="1"/>
  <c r="AF14" i="14"/>
  <c r="C8" i="5"/>
  <c r="K38" i="20"/>
  <c r="BK9" i="10"/>
  <c r="V35" i="6"/>
  <c r="V37" i="7"/>
  <c r="AE147" i="6"/>
  <c r="AG153" i="6"/>
  <c r="V29" i="7"/>
  <c r="X29" i="6"/>
  <c r="V20" i="6"/>
  <c r="AA45" i="6"/>
  <c r="W251" i="7"/>
  <c r="X251" i="6"/>
  <c r="W239" i="7"/>
  <c r="X239" i="6"/>
  <c r="Y237" i="6"/>
  <c r="AA237" i="6" s="1"/>
  <c r="AA235" i="5"/>
  <c r="AA234" i="5" s="1"/>
  <c r="AA232" i="5" s="1"/>
  <c r="BO29" i="5" s="1"/>
  <c r="BI13" i="5" s="1"/>
  <c r="D114" i="6"/>
  <c r="F114" i="5"/>
  <c r="G111" i="6"/>
  <c r="I111" i="6" s="1"/>
  <c r="BD20" i="5"/>
  <c r="AI108" i="5"/>
  <c r="AH108" i="5"/>
  <c r="AJ108" i="5"/>
  <c r="AG105" i="5"/>
  <c r="AG104" i="5" s="1"/>
  <c r="AE107" i="6"/>
  <c r="X107" i="5"/>
  <c r="W107" i="6"/>
  <c r="D110" i="9"/>
  <c r="X213" i="7"/>
  <c r="V202" i="8"/>
  <c r="AH80" i="7"/>
  <c r="W188" i="14"/>
  <c r="AH81" i="10"/>
  <c r="AI48" i="9"/>
  <c r="W161" i="11"/>
  <c r="AJ238" i="9"/>
  <c r="X139" i="12"/>
  <c r="E66" i="9"/>
  <c r="Y212" i="8"/>
  <c r="N116" i="8"/>
  <c r="X246" i="10"/>
  <c r="AI205" i="7"/>
  <c r="AI81" i="7"/>
  <c r="X68" i="8"/>
  <c r="AJ177" i="7"/>
  <c r="AB218" i="8"/>
  <c r="AD218" i="8" s="1"/>
  <c r="AB211" i="6"/>
  <c r="AB210" i="6" s="1"/>
  <c r="AB209" i="6" s="1"/>
  <c r="AB207" i="6" s="1"/>
  <c r="AY11" i="5"/>
  <c r="AX23" i="5"/>
  <c r="AI95" i="5"/>
  <c r="V85" i="7"/>
  <c r="AA39" i="6"/>
  <c r="AF10" i="7"/>
  <c r="AF8" i="7" s="1"/>
  <c r="AH135" i="5"/>
  <c r="AJ179" i="5"/>
  <c r="X220" i="5"/>
  <c r="AH172" i="5"/>
  <c r="L32" i="20"/>
  <c r="L31" i="20" s="1"/>
  <c r="L30" i="20" s="1"/>
  <c r="L56" i="20" s="1"/>
  <c r="E103" i="10"/>
  <c r="F103" i="9"/>
  <c r="AA83" i="6"/>
  <c r="Y84" i="7"/>
  <c r="AJ78" i="8"/>
  <c r="AI78" i="8"/>
  <c r="G83" i="8"/>
  <c r="I83" i="8" s="1"/>
  <c r="M83" i="7"/>
  <c r="K8" i="5"/>
  <c r="W237" i="7"/>
  <c r="W237" i="8" s="1"/>
  <c r="W237" i="9" s="1"/>
  <c r="W237" i="10" s="1"/>
  <c r="W237" i="11" s="1"/>
  <c r="W237" i="12" s="1"/>
  <c r="W237" i="13" s="1"/>
  <c r="W237" i="14" s="1"/>
  <c r="W237" i="15" s="1"/>
  <c r="W235" i="6"/>
  <c r="M73" i="6"/>
  <c r="M72" i="6" s="1"/>
  <c r="N73" i="6"/>
  <c r="N72" i="6" s="1"/>
  <c r="F72" i="6"/>
  <c r="AI130" i="6"/>
  <c r="AB130" i="7"/>
  <c r="AD130" i="7" s="1"/>
  <c r="AB130" i="8" s="1"/>
  <c r="AJ126" i="6"/>
  <c r="BN19" i="6"/>
  <c r="AH126" i="6"/>
  <c r="AJ180" i="7"/>
  <c r="AI180" i="7"/>
  <c r="I79" i="7"/>
  <c r="G79" i="8" s="1"/>
  <c r="G78" i="7"/>
  <c r="I78" i="7" s="1"/>
  <c r="AD207" i="5"/>
  <c r="AR29" i="5" s="1"/>
  <c r="AW29" i="5" s="1"/>
  <c r="BP27" i="5"/>
  <c r="AI21" i="8"/>
  <c r="AH21" i="8"/>
  <c r="AZ10" i="5"/>
  <c r="AY10" i="5"/>
  <c r="AV10" i="5"/>
  <c r="M103" i="5"/>
  <c r="M99" i="5" s="1"/>
  <c r="F99" i="5"/>
  <c r="W138" i="9"/>
  <c r="W138" i="10" s="1"/>
  <c r="W138" i="11" s="1"/>
  <c r="W138" i="12" s="1"/>
  <c r="W138" i="13" s="1"/>
  <c r="W138" i="14" s="1"/>
  <c r="W138" i="15" s="1"/>
  <c r="W138" i="16" s="1"/>
  <c r="X138" i="8"/>
  <c r="Y186" i="7"/>
  <c r="V32" i="8"/>
  <c r="X32" i="7"/>
  <c r="Y223" i="7"/>
  <c r="AA222" i="6"/>
  <c r="J74" i="7"/>
  <c r="L72" i="6"/>
  <c r="BQ22" i="14"/>
  <c r="BK11" i="14" s="1"/>
  <c r="O48" i="20"/>
  <c r="O46" i="20" s="1"/>
  <c r="N89" i="5"/>
  <c r="N85" i="5" s="1"/>
  <c r="F85" i="5"/>
  <c r="M89" i="5"/>
  <c r="AQ12" i="5"/>
  <c r="AI132" i="5"/>
  <c r="AH132" i="5"/>
  <c r="AH47" i="5"/>
  <c r="AH44" i="5" s="1"/>
  <c r="X44" i="5"/>
  <c r="AI47" i="5"/>
  <c r="AI44" i="5" s="1"/>
  <c r="F66" i="5"/>
  <c r="N67" i="5"/>
  <c r="N66" i="5" s="1"/>
  <c r="D97" i="9"/>
  <c r="D97" i="10" s="1"/>
  <c r="D97" i="11" s="1"/>
  <c r="D97" i="12" s="1"/>
  <c r="D97" i="13" s="1"/>
  <c r="D97" i="14" s="1"/>
  <c r="D97" i="15" s="1"/>
  <c r="D97" i="16" s="1"/>
  <c r="F97" i="8"/>
  <c r="AI138" i="5"/>
  <c r="AH138" i="5"/>
  <c r="AJ118" i="5"/>
  <c r="AH118" i="5"/>
  <c r="AH114" i="5" s="1"/>
  <c r="X114" i="5"/>
  <c r="X54" i="7"/>
  <c r="W54" i="8"/>
  <c r="X213" i="6"/>
  <c r="V211" i="6"/>
  <c r="V210" i="6" s="1"/>
  <c r="V209" i="6" s="1"/>
  <c r="V207" i="6" s="1"/>
  <c r="AH238" i="5"/>
  <c r="AJ238" i="5"/>
  <c r="K8" i="8"/>
  <c r="H8" i="10"/>
  <c r="W120" i="8"/>
  <c r="X120" i="7"/>
  <c r="AI100" i="5"/>
  <c r="AJ100" i="5"/>
  <c r="BE8" i="7"/>
  <c r="BF8" i="7" s="1"/>
  <c r="BF8" i="10" s="1"/>
  <c r="BF8" i="13" s="1"/>
  <c r="BF9" i="7"/>
  <c r="BF9" i="10" s="1"/>
  <c r="BF9" i="13" s="1"/>
  <c r="BF9" i="16" s="1"/>
  <c r="O41" i="20"/>
  <c r="BQ15" i="14"/>
  <c r="BK10" i="14" s="1"/>
  <c r="BK9" i="13"/>
  <c r="N38" i="20"/>
  <c r="N31" i="20" s="1"/>
  <c r="BQ8" i="13"/>
  <c r="BQ7" i="13" s="1"/>
  <c r="BQ32" i="13" s="1"/>
  <c r="AD72" i="6"/>
  <c r="Y115" i="7"/>
  <c r="AA115" i="7" s="1"/>
  <c r="Y115" i="8" s="1"/>
  <c r="AA115" i="8" s="1"/>
  <c r="AH115" i="6"/>
  <c r="AB174" i="6"/>
  <c r="AD174" i="6" s="1"/>
  <c r="BP31" i="5"/>
  <c r="BJ15" i="5" s="1"/>
  <c r="V164" i="7"/>
  <c r="X164" i="6"/>
  <c r="AH164" i="6" s="1"/>
  <c r="Y161" i="6"/>
  <c r="AH161" i="5"/>
  <c r="AA157" i="5"/>
  <c r="AA155" i="5" s="1"/>
  <c r="AB160" i="7"/>
  <c r="AD160" i="7" s="1"/>
  <c r="AB160" i="8" s="1"/>
  <c r="AD160" i="8" s="1"/>
  <c r="AB160" i="9" s="1"/>
  <c r="AD160" i="9" s="1"/>
  <c r="AB160" i="10" s="1"/>
  <c r="AD160" i="10" s="1"/>
  <c r="AB160" i="11" s="1"/>
  <c r="AD160" i="11" s="1"/>
  <c r="AB160" i="12" s="1"/>
  <c r="AD160" i="12" s="1"/>
  <c r="AB160" i="13" s="1"/>
  <c r="AD160" i="13" s="1"/>
  <c r="AB160" i="14" s="1"/>
  <c r="AD160" i="14" s="1"/>
  <c r="AB160" i="15" s="1"/>
  <c r="AD160" i="15" s="1"/>
  <c r="AB160" i="16" s="1"/>
  <c r="AD160" i="16" s="1"/>
  <c r="AI160" i="6"/>
  <c r="F40" i="20"/>
  <c r="F39" i="20" s="1"/>
  <c r="BQ15" i="5"/>
  <c r="BK10" i="5" s="1"/>
  <c r="BL10" i="7" s="1"/>
  <c r="AB148" i="7"/>
  <c r="AD148" i="7" s="1"/>
  <c r="BP18" i="6"/>
  <c r="X106" i="6"/>
  <c r="V106" i="7"/>
  <c r="AE101" i="6"/>
  <c r="AG101" i="6" s="1"/>
  <c r="AE101" i="7" s="1"/>
  <c r="AG101" i="7" s="1"/>
  <c r="AE101" i="8" s="1"/>
  <c r="AG101" i="8" s="1"/>
  <c r="AE101" i="9" s="1"/>
  <c r="AG101" i="9" s="1"/>
  <c r="AE101" i="10" s="1"/>
  <c r="AG101" i="10" s="1"/>
  <c r="AE101" i="11" s="1"/>
  <c r="AG101" i="11" s="1"/>
  <c r="AE101" i="12" s="1"/>
  <c r="AG101" i="12" s="1"/>
  <c r="AE101" i="13" s="1"/>
  <c r="AG101" i="13" s="1"/>
  <c r="AE101" i="14" s="1"/>
  <c r="AG101" i="14" s="1"/>
  <c r="AE101" i="15" s="1"/>
  <c r="AG101" i="15" s="1"/>
  <c r="AE101" i="16" s="1"/>
  <c r="AG101" i="16" s="1"/>
  <c r="AJ101" i="5"/>
  <c r="AG96" i="5"/>
  <c r="AG90" i="5" s="1"/>
  <c r="AG63" i="5" s="1"/>
  <c r="AA95" i="6"/>
  <c r="Y91" i="6"/>
  <c r="V93" i="6"/>
  <c r="X93" i="5"/>
  <c r="AG92" i="6"/>
  <c r="AE91" i="6"/>
  <c r="W86" i="6"/>
  <c r="X86" i="5"/>
  <c r="E86" i="7"/>
  <c r="F86" i="6"/>
  <c r="J70" i="6"/>
  <c r="L69" i="5"/>
  <c r="N70" i="5"/>
  <c r="N69" i="5" s="1"/>
  <c r="E62" i="7"/>
  <c r="F62" i="6"/>
  <c r="V55" i="8"/>
  <c r="V55" i="9" s="1"/>
  <c r="X55" i="7"/>
  <c r="W46" i="7"/>
  <c r="W46" i="8" s="1"/>
  <c r="W46" i="9" s="1"/>
  <c r="W44" i="6"/>
  <c r="G46" i="8"/>
  <c r="M46" i="7"/>
  <c r="M45" i="7" s="1"/>
  <c r="AH230" i="9"/>
  <c r="V150" i="11"/>
  <c r="V133" i="9"/>
  <c r="AH41" i="8"/>
  <c r="N96" i="7"/>
  <c r="V255" i="10"/>
  <c r="AJ230" i="8"/>
  <c r="V149" i="10"/>
  <c r="X188" i="12"/>
  <c r="M116" i="12"/>
  <c r="V238" i="11"/>
  <c r="V68" i="11"/>
  <c r="X246" i="11"/>
  <c r="X139" i="11"/>
  <c r="M118" i="7"/>
  <c r="G29" i="7"/>
  <c r="V36" i="9"/>
  <c r="M85" i="5"/>
  <c r="AI142" i="5"/>
  <c r="AI141" i="5" s="1"/>
  <c r="W234" i="5"/>
  <c r="W232" i="5" s="1"/>
  <c r="N48" i="5"/>
  <c r="AH220" i="5"/>
  <c r="BQ22" i="9"/>
  <c r="BK11" i="9" s="1"/>
  <c r="BL11" i="10" s="1"/>
  <c r="BQ7" i="8"/>
  <c r="BQ32" i="8" s="1"/>
  <c r="AB44" i="6"/>
  <c r="AB43" i="6" s="1"/>
  <c r="AJ220" i="5"/>
  <c r="AC258" i="11"/>
  <c r="AD194" i="5"/>
  <c r="AM10" i="9"/>
  <c r="AM8" i="9" s="1"/>
  <c r="F34" i="6"/>
  <c r="N34" i="6" s="1"/>
  <c r="X46" i="7"/>
  <c r="AH236" i="5"/>
  <c r="AJ236" i="5"/>
  <c r="AJ119" i="5"/>
  <c r="AI119" i="5"/>
  <c r="AI114" i="5" s="1"/>
  <c r="V121" i="7"/>
  <c r="X121" i="6"/>
  <c r="AG228" i="6"/>
  <c r="AE227" i="6"/>
  <c r="AE220" i="6" s="1"/>
  <c r="AB58" i="7"/>
  <c r="AB57" i="7" s="1"/>
  <c r="AD60" i="7"/>
  <c r="X240" i="5"/>
  <c r="V240" i="6"/>
  <c r="W215" i="6"/>
  <c r="W211" i="5"/>
  <c r="W210" i="5" s="1"/>
  <c r="W209" i="5" s="1"/>
  <c r="W207" i="5" s="1"/>
  <c r="X215" i="5"/>
  <c r="BQ27" i="5"/>
  <c r="AF207" i="5"/>
  <c r="X200" i="5"/>
  <c r="V200" i="6"/>
  <c r="V200" i="7" s="1"/>
  <c r="AA195" i="5"/>
  <c r="AA194" i="5" s="1"/>
  <c r="Y197" i="6"/>
  <c r="W196" i="6"/>
  <c r="X196" i="5"/>
  <c r="W195" i="5"/>
  <c r="W194" i="5" s="1"/>
  <c r="W193" i="5" s="1"/>
  <c r="X132" i="6"/>
  <c r="AJ132" i="6" s="1"/>
  <c r="W132" i="7"/>
  <c r="W132" i="8" s="1"/>
  <c r="W132" i="9" s="1"/>
  <c r="W132" i="10" s="1"/>
  <c r="W132" i="11" s="1"/>
  <c r="W132" i="12" s="1"/>
  <c r="W132" i="13" s="1"/>
  <c r="W132" i="14" s="1"/>
  <c r="W132" i="15" s="1"/>
  <c r="W132" i="16" s="1"/>
  <c r="E85" i="5"/>
  <c r="E92" i="6"/>
  <c r="X88" i="6"/>
  <c r="V88" i="7"/>
  <c r="V73" i="6"/>
  <c r="V69" i="6" s="1"/>
  <c r="V65" i="6" s="1"/>
  <c r="X73" i="5"/>
  <c r="X69" i="5" s="1"/>
  <c r="X65" i="5" s="1"/>
  <c r="V69" i="5"/>
  <c r="V65" i="5" s="1"/>
  <c r="W72" i="6"/>
  <c r="X72" i="5"/>
  <c r="X67" i="6"/>
  <c r="W67" i="7"/>
  <c r="D57" i="5"/>
  <c r="F58" i="5"/>
  <c r="AE53" i="6"/>
  <c r="AG53" i="6" s="1"/>
  <c r="AE53" i="7" s="1"/>
  <c r="AG53" i="7" s="1"/>
  <c r="AE53" i="8" s="1"/>
  <c r="AG53" i="8" s="1"/>
  <c r="AE53" i="9" s="1"/>
  <c r="AG53" i="9" s="1"/>
  <c r="AE53" i="10" s="1"/>
  <c r="AG53" i="10" s="1"/>
  <c r="AE53" i="11" s="1"/>
  <c r="AG53" i="11" s="1"/>
  <c r="AE53" i="12" s="1"/>
  <c r="AG53" i="12" s="1"/>
  <c r="AE53" i="13" s="1"/>
  <c r="AG53" i="13" s="1"/>
  <c r="AE53" i="14" s="1"/>
  <c r="AG53" i="14" s="1"/>
  <c r="AE53" i="15" s="1"/>
  <c r="AG53" i="15" s="1"/>
  <c r="AE53" i="16" s="1"/>
  <c r="AG53" i="16" s="1"/>
  <c r="AJ53" i="5"/>
  <c r="W53" i="7"/>
  <c r="X53" i="6"/>
  <c r="W49" i="5"/>
  <c r="W52" i="6"/>
  <c r="Y47" i="6"/>
  <c r="AA47" i="6" s="1"/>
  <c r="AA44" i="5"/>
  <c r="AA43" i="5" s="1"/>
  <c r="BO13" i="5" s="1"/>
  <c r="G33" i="6"/>
  <c r="I33" i="6" s="1"/>
  <c r="BD13" i="5"/>
  <c r="BD10" i="5" s="1"/>
  <c r="BD9" i="5" s="1"/>
  <c r="BD8" i="5" s="1"/>
  <c r="I32" i="5"/>
  <c r="I28" i="5" s="1"/>
  <c r="W20" i="5"/>
  <c r="W16" i="5" s="1"/>
  <c r="W31" i="6"/>
  <c r="Y23" i="6"/>
  <c r="AA20" i="5"/>
  <c r="AA16" i="5" s="1"/>
  <c r="AA188" i="7"/>
  <c r="AH152" i="6"/>
  <c r="D81" i="7"/>
  <c r="AU22" i="6"/>
  <c r="E28" i="6"/>
  <c r="W185" i="6"/>
  <c r="BP26" i="7"/>
  <c r="F104" i="9"/>
  <c r="N104" i="9" s="1"/>
  <c r="M61" i="7"/>
  <c r="M35" i="6"/>
  <c r="X216" i="9"/>
  <c r="F24" i="7"/>
  <c r="L119" i="6"/>
  <c r="N119" i="6" s="1"/>
  <c r="F49" i="9"/>
  <c r="U194" i="12"/>
  <c r="U193" i="12" s="1"/>
  <c r="D44" i="8"/>
  <c r="AJ26" i="6"/>
  <c r="U110" i="5"/>
  <c r="E117" i="6"/>
  <c r="L28" i="5"/>
  <c r="AS9" i="5" s="1"/>
  <c r="AC12" i="8"/>
  <c r="AC10" i="8" s="1"/>
  <c r="AC8" i="8" s="1"/>
  <c r="AI74" i="6"/>
  <c r="AH205" i="5"/>
  <c r="U43" i="11"/>
  <c r="U14" i="11" s="1"/>
  <c r="U145" i="9"/>
  <c r="U110" i="9" s="1"/>
  <c r="O39" i="20"/>
  <c r="W112" i="5"/>
  <c r="W110" i="5" s="1"/>
  <c r="H49" i="20"/>
  <c r="AM12" i="6"/>
  <c r="AM10" i="6" s="1"/>
  <c r="AM8" i="6" s="1"/>
  <c r="AM259" i="6" s="1"/>
  <c r="AM12" i="14"/>
  <c r="AM10" i="14" s="1"/>
  <c r="AM8" i="14" s="1"/>
  <c r="AM220" i="5"/>
  <c r="V91" i="5"/>
  <c r="L81" i="5"/>
  <c r="AX14" i="5" s="1"/>
  <c r="AD68" i="6"/>
  <c r="AI173" i="5"/>
  <c r="AI172" i="5" s="1"/>
  <c r="AJ173" i="5"/>
  <c r="AJ172" i="5" s="1"/>
  <c r="AJ32" i="5"/>
  <c r="AI32" i="5"/>
  <c r="AI20" i="5" s="1"/>
  <c r="AI16" i="5" s="1"/>
  <c r="F53" i="20"/>
  <c r="BK13" i="5"/>
  <c r="I70" i="6"/>
  <c r="G69" i="6"/>
  <c r="N54" i="20"/>
  <c r="BK14" i="13"/>
  <c r="AF193" i="14"/>
  <c r="BQ28" i="14"/>
  <c r="AB186" i="6"/>
  <c r="AD186" i="6" s="1"/>
  <c r="AD185" i="5"/>
  <c r="Y167" i="6"/>
  <c r="AA167" i="6" s="1"/>
  <c r="AH167" i="5"/>
  <c r="Y148" i="6"/>
  <c r="BO18" i="5"/>
  <c r="W137" i="6"/>
  <c r="W137" i="7" s="1"/>
  <c r="W137" i="8" s="1"/>
  <c r="W137" i="9" s="1"/>
  <c r="W137" i="10" s="1"/>
  <c r="W137" i="11" s="1"/>
  <c r="W137" i="12" s="1"/>
  <c r="W137" i="13" s="1"/>
  <c r="W137" i="14" s="1"/>
  <c r="W137" i="15" s="1"/>
  <c r="W137" i="16" s="1"/>
  <c r="X137" i="5"/>
  <c r="F112" i="6"/>
  <c r="E112" i="7"/>
  <c r="F111" i="5"/>
  <c r="D111" i="6"/>
  <c r="C81" i="10"/>
  <c r="C81" i="14"/>
  <c r="C81" i="12"/>
  <c r="C81" i="8"/>
  <c r="C21" i="8" s="1"/>
  <c r="C19" i="8" s="1"/>
  <c r="C17" i="8" s="1"/>
  <c r="C8" i="8" s="1"/>
  <c r="C81" i="15"/>
  <c r="C81" i="11"/>
  <c r="C21" i="11" s="1"/>
  <c r="C19" i="11" s="1"/>
  <c r="C17" i="11" s="1"/>
  <c r="J59" i="6"/>
  <c r="L57" i="5"/>
  <c r="F56" i="5"/>
  <c r="E56" i="6"/>
  <c r="E54" i="6" s="1"/>
  <c r="E54" i="5"/>
  <c r="E21" i="5" s="1"/>
  <c r="E19" i="5" s="1"/>
  <c r="E17" i="5" s="1"/>
  <c r="N81" i="6"/>
  <c r="U14" i="12"/>
  <c r="AH48" i="6"/>
  <c r="M42" i="6"/>
  <c r="D60" i="8"/>
  <c r="AD104" i="6"/>
  <c r="U234" i="12"/>
  <c r="U232" i="12" s="1"/>
  <c r="X156" i="7"/>
  <c r="V227" i="6"/>
  <c r="U63" i="8"/>
  <c r="V220" i="5"/>
  <c r="X99" i="7"/>
  <c r="AE157" i="6"/>
  <c r="Z145" i="5"/>
  <c r="Z110" i="5" s="1"/>
  <c r="Z10" i="5" s="1"/>
  <c r="Q21" i="5"/>
  <c r="Q19" i="5" s="1"/>
  <c r="Q17" i="5" s="1"/>
  <c r="AI162" i="5"/>
  <c r="AH162" i="5"/>
  <c r="G38" i="20"/>
  <c r="BK9" i="6"/>
  <c r="BK9" i="15"/>
  <c r="P38" i="20"/>
  <c r="F69" i="5"/>
  <c r="M71" i="5"/>
  <c r="M69" i="5" s="1"/>
  <c r="AH21" i="5"/>
  <c r="AH20" i="5" s="1"/>
  <c r="AJ21" i="5"/>
  <c r="X22" i="6"/>
  <c r="V22" i="7"/>
  <c r="L58" i="7"/>
  <c r="V191" i="6"/>
  <c r="X191" i="5"/>
  <c r="V163" i="6"/>
  <c r="X163" i="5"/>
  <c r="V157" i="5"/>
  <c r="V155" i="5" s="1"/>
  <c r="V145" i="5" s="1"/>
  <c r="V110" i="5" s="1"/>
  <c r="X158" i="5"/>
  <c r="W128" i="6"/>
  <c r="X128" i="5"/>
  <c r="V127" i="6"/>
  <c r="X127" i="5"/>
  <c r="Y126" i="7"/>
  <c r="AA126" i="7" s="1"/>
  <c r="BO19" i="6"/>
  <c r="X118" i="6"/>
  <c r="V118" i="7"/>
  <c r="X117" i="6"/>
  <c r="V117" i="7"/>
  <c r="J100" i="6"/>
  <c r="L99" i="5"/>
  <c r="AD96" i="5"/>
  <c r="AD90" i="5" s="1"/>
  <c r="AB97" i="6"/>
  <c r="AB80" i="6"/>
  <c r="AD80" i="6" s="1"/>
  <c r="AD69" i="5"/>
  <c r="AD65" i="5" s="1"/>
  <c r="J62" i="6"/>
  <c r="L60" i="5"/>
  <c r="E59" i="6"/>
  <c r="F59" i="5"/>
  <c r="X51" i="5"/>
  <c r="V51" i="6"/>
  <c r="AE50" i="6"/>
  <c r="AG49" i="5"/>
  <c r="AG43" i="5" s="1"/>
  <c r="J49" i="6"/>
  <c r="L49" i="6" s="1"/>
  <c r="J49" i="7" s="1"/>
  <c r="L49" i="7" s="1"/>
  <c r="J49" i="8" s="1"/>
  <c r="L49" i="8" s="1"/>
  <c r="L48" i="5"/>
  <c r="V18" i="6"/>
  <c r="V16" i="5"/>
  <c r="V14" i="5" s="1"/>
  <c r="BQ27" i="6"/>
  <c r="AF207" i="6"/>
  <c r="W44" i="7"/>
  <c r="X100" i="8"/>
  <c r="R22" i="20"/>
  <c r="AI223" i="7"/>
  <c r="F35" i="6"/>
  <c r="I32" i="20"/>
  <c r="I31" i="20" s="1"/>
  <c r="I30" i="20" s="1"/>
  <c r="BD19" i="6"/>
  <c r="R42" i="20"/>
  <c r="AF12" i="6"/>
  <c r="AF10" i="6" s="1"/>
  <c r="AC110" i="14"/>
  <c r="W43" i="5"/>
  <c r="Z12" i="15"/>
  <c r="Z10" i="15" s="1"/>
  <c r="R43" i="20"/>
  <c r="V235" i="6"/>
  <c r="V234" i="6" s="1"/>
  <c r="V232" i="6" s="1"/>
  <c r="Y234" i="5"/>
  <c r="Y232" i="5" s="1"/>
  <c r="V217" i="7"/>
  <c r="AI115" i="6"/>
  <c r="D115" i="6"/>
  <c r="F115" i="5"/>
  <c r="V96" i="5"/>
  <c r="X97" i="5"/>
  <c r="F77" i="5"/>
  <c r="E77" i="6"/>
  <c r="J64" i="6"/>
  <c r="L63" i="5"/>
  <c r="BE8" i="14"/>
  <c r="AI24" i="6"/>
  <c r="U112" i="13"/>
  <c r="U110" i="13" s="1"/>
  <c r="R14" i="20"/>
  <c r="AE220" i="5"/>
  <c r="X101" i="6"/>
  <c r="AH101" i="6" s="1"/>
  <c r="AD58" i="5"/>
  <c r="AD57" i="5" s="1"/>
  <c r="AD14" i="5" s="1"/>
  <c r="BQ14" i="5"/>
  <c r="V195" i="6"/>
  <c r="V194" i="6" s="1"/>
  <c r="V193" i="6" s="1"/>
  <c r="V196" i="7"/>
  <c r="V195" i="7" s="1"/>
  <c r="G15" i="7"/>
  <c r="AD114" i="5"/>
  <c r="AB117" i="6"/>
  <c r="F55" i="5"/>
  <c r="D54" i="5"/>
  <c r="D55" i="6"/>
  <c r="AH24" i="6"/>
  <c r="Y24" i="7"/>
  <c r="AA24" i="7" s="1"/>
  <c r="Y24" i="8" s="1"/>
  <c r="AA24" i="8" s="1"/>
  <c r="Y24" i="9" s="1"/>
  <c r="AA24" i="9" s="1"/>
  <c r="Y24" i="10" s="1"/>
  <c r="AA24" i="10" s="1"/>
  <c r="Y24" i="11" s="1"/>
  <c r="AA24" i="11" s="1"/>
  <c r="Y24" i="12" s="1"/>
  <c r="AA24" i="12" s="1"/>
  <c r="Y24" i="13" s="1"/>
  <c r="AA24" i="13" s="1"/>
  <c r="Y24" i="14" s="1"/>
  <c r="AA24" i="14" s="1"/>
  <c r="Y24" i="15" s="1"/>
  <c r="AA24" i="15" s="1"/>
  <c r="Y24" i="16" s="1"/>
  <c r="AA24" i="16" s="1"/>
  <c r="X246" i="7"/>
  <c r="U234" i="10"/>
  <c r="U232" i="10" s="1"/>
  <c r="U220" i="9"/>
  <c r="AG227" i="5"/>
  <c r="AG220" i="5" s="1"/>
  <c r="AS30" i="5" s="1"/>
  <c r="AX30" i="5" s="1"/>
  <c r="Y110" i="5"/>
  <c r="Y10" i="5" s="1"/>
  <c r="X99" i="6"/>
  <c r="AI99" i="6" s="1"/>
  <c r="AE90" i="5"/>
  <c r="AE63" i="5" s="1"/>
  <c r="AE12" i="5" s="1"/>
  <c r="AC63" i="5"/>
  <c r="AC12" i="5" s="1"/>
  <c r="AC10" i="5" s="1"/>
  <c r="AG58" i="5"/>
  <c r="AG57" i="5" s="1"/>
  <c r="F44" i="7"/>
  <c r="AF234" i="6"/>
  <c r="AF232" i="6" s="1"/>
  <c r="BQ29" i="6" s="1"/>
  <c r="C28" i="10"/>
  <c r="C21" i="10" s="1"/>
  <c r="C19" i="10" s="1"/>
  <c r="C17" i="10" s="1"/>
  <c r="C8" i="10" s="1"/>
  <c r="U43" i="10"/>
  <c r="D117" i="6"/>
  <c r="AB222" i="6"/>
  <c r="U43" i="15"/>
  <c r="Y141" i="6"/>
  <c r="AH179" i="6"/>
  <c r="U112" i="16"/>
  <c r="U110" i="16" s="1"/>
  <c r="M23" i="5"/>
  <c r="M22" i="5" s="1"/>
  <c r="C21" i="9"/>
  <c r="U90" i="16"/>
  <c r="F49" i="6"/>
  <c r="AC12" i="13"/>
  <c r="AC10" i="13" s="1"/>
  <c r="R35" i="20"/>
  <c r="G36" i="20"/>
  <c r="G33" i="20" s="1"/>
  <c r="G32" i="20" s="1"/>
  <c r="G31" i="20" s="1"/>
  <c r="F13" i="7"/>
  <c r="AM170" i="5"/>
  <c r="AM10" i="5" s="1"/>
  <c r="AM8" i="5" s="1"/>
  <c r="AD172" i="5"/>
  <c r="I117" i="6"/>
  <c r="BD21" i="6" s="1"/>
  <c r="J81" i="6"/>
  <c r="X31" i="6"/>
  <c r="AF63" i="14"/>
  <c r="X250" i="5"/>
  <c r="X162" i="6"/>
  <c r="AI132" i="6"/>
  <c r="F13" i="5"/>
  <c r="BE21" i="15"/>
  <c r="K108" i="15"/>
  <c r="AL63" i="10"/>
  <c r="R50" i="20"/>
  <c r="U90" i="11"/>
  <c r="U63" i="11" s="1"/>
  <c r="F46" i="6"/>
  <c r="U220" i="10"/>
  <c r="P10" i="20"/>
  <c r="P9" i="20" s="1"/>
  <c r="F33" i="6"/>
  <c r="Z194" i="13"/>
  <c r="Z193" i="13" s="1"/>
  <c r="Z10" i="13" s="1"/>
  <c r="AM110" i="7"/>
  <c r="AM14" i="10"/>
  <c r="AM12" i="10" s="1"/>
  <c r="AM10" i="10" s="1"/>
  <c r="AM8" i="10" s="1"/>
  <c r="AL14" i="16"/>
  <c r="AL12" i="16" s="1"/>
  <c r="AL10" i="16" s="1"/>
  <c r="AL8" i="16" s="1"/>
  <c r="AM259" i="16" s="1"/>
  <c r="AF63" i="16"/>
  <c r="AF12" i="16" s="1"/>
  <c r="U49" i="6"/>
  <c r="U43" i="6" s="1"/>
  <c r="U14" i="6" s="1"/>
  <c r="U12" i="6" s="1"/>
  <c r="K21" i="12"/>
  <c r="K19" i="12" s="1"/>
  <c r="K17" i="12" s="1"/>
  <c r="AC63" i="16"/>
  <c r="AC12" i="16" s="1"/>
  <c r="Z110" i="9"/>
  <c r="Z10" i="9" s="1"/>
  <c r="BQ17" i="9"/>
  <c r="J41" i="20" s="1"/>
  <c r="AC63" i="9"/>
  <c r="AC12" i="9" s="1"/>
  <c r="AL110" i="10"/>
  <c r="P21" i="10"/>
  <c r="P19" i="10" s="1"/>
  <c r="P17" i="10" s="1"/>
  <c r="P8" i="10" s="1"/>
  <c r="Z14" i="10"/>
  <c r="Z12" i="10" s="1"/>
  <c r="Z10" i="10" s="1"/>
  <c r="Z8" i="10" s="1"/>
  <c r="AF234" i="12"/>
  <c r="AF232" i="12" s="1"/>
  <c r="BQ29" i="12" s="1"/>
  <c r="AM110" i="12"/>
  <c r="AM10" i="12" s="1"/>
  <c r="AM8" i="12" s="1"/>
  <c r="U43" i="14"/>
  <c r="AM170" i="15"/>
  <c r="AM10" i="15" s="1"/>
  <c r="AM8" i="15" s="1"/>
  <c r="U57" i="15"/>
  <c r="Z63" i="8"/>
  <c r="Z12" i="8" s="1"/>
  <c r="Z10" i="8" s="1"/>
  <c r="BQ12" i="9"/>
  <c r="AF170" i="12"/>
  <c r="Z145" i="12"/>
  <c r="Z110" i="12" s="1"/>
  <c r="Z10" i="12" s="1"/>
  <c r="AL43" i="12"/>
  <c r="AL14" i="12" s="1"/>
  <c r="AL12" i="12" s="1"/>
  <c r="AL10" i="12" s="1"/>
  <c r="AL8" i="12" s="1"/>
  <c r="AM259" i="12" s="1"/>
  <c r="AL43" i="14"/>
  <c r="AL14" i="14" s="1"/>
  <c r="AL12" i="14" s="1"/>
  <c r="AL10" i="14" s="1"/>
  <c r="AL8" i="14" s="1"/>
  <c r="AM259" i="14" s="1"/>
  <c r="BQ17" i="15"/>
  <c r="BR17" i="16" s="1"/>
  <c r="BR15" i="16" s="1"/>
  <c r="Q33" i="20"/>
  <c r="Q32" i="20" s="1"/>
  <c r="Q31" i="20" s="1"/>
  <c r="Q30" i="20" s="1"/>
  <c r="Q56" i="20" s="1"/>
  <c r="AM170" i="7"/>
  <c r="C48" i="7"/>
  <c r="AF145" i="8"/>
  <c r="AF110" i="8" s="1"/>
  <c r="AF10" i="8" s="1"/>
  <c r="AF8" i="8" s="1"/>
  <c r="AL14" i="9"/>
  <c r="AL12" i="9" s="1"/>
  <c r="AF145" i="10"/>
  <c r="AF110" i="10" s="1"/>
  <c r="AL14" i="10"/>
  <c r="AL12" i="10" s="1"/>
  <c r="AL10" i="10" s="1"/>
  <c r="AL8" i="10" s="1"/>
  <c r="AM259" i="10" s="1"/>
  <c r="C22" i="7"/>
  <c r="C21" i="7" s="1"/>
  <c r="C19" i="7" s="1"/>
  <c r="C17" i="7" s="1"/>
  <c r="C8" i="7" s="1"/>
  <c r="C25" i="13"/>
  <c r="C35" i="14"/>
  <c r="U227" i="15"/>
  <c r="U222" i="15"/>
  <c r="U211" i="15"/>
  <c r="U210" i="15" s="1"/>
  <c r="U209" i="15" s="1"/>
  <c r="U207" i="15" s="1"/>
  <c r="U187" i="15"/>
  <c r="U185" i="15" s="1"/>
  <c r="U172" i="15"/>
  <c r="U105" i="15"/>
  <c r="U104" i="15" s="1"/>
  <c r="Z63" i="16"/>
  <c r="Z12" i="16" s="1"/>
  <c r="Z10" i="16" s="1"/>
  <c r="U44" i="16"/>
  <c r="AC147" i="16"/>
  <c r="AC145" i="16" s="1"/>
  <c r="AC110" i="16" s="1"/>
  <c r="Z112" i="14"/>
  <c r="Z110" i="14" s="1"/>
  <c r="AC234" i="14"/>
  <c r="AC232" i="14" s="1"/>
  <c r="AC65" i="14"/>
  <c r="AC63" i="14" s="1"/>
  <c r="AC12" i="14" s="1"/>
  <c r="AC10" i="14" s="1"/>
  <c r="C60" i="12"/>
  <c r="C69" i="15"/>
  <c r="C32" i="6"/>
  <c r="U58" i="10"/>
  <c r="U57" i="10" s="1"/>
  <c r="U14" i="10" s="1"/>
  <c r="U96" i="13"/>
  <c r="U90" i="13" s="1"/>
  <c r="U63" i="13" s="1"/>
  <c r="U172" i="16"/>
  <c r="U170" i="16" s="1"/>
  <c r="R21" i="20"/>
  <c r="G59" i="13"/>
  <c r="L101" i="10"/>
  <c r="BP11" i="8"/>
  <c r="AB18" i="9"/>
  <c r="AA36" i="12"/>
  <c r="AJ186" i="9"/>
  <c r="AJ47" i="9"/>
  <c r="AA244" i="11"/>
  <c r="L76" i="14"/>
  <c r="G102" i="11"/>
  <c r="I102" i="11" s="1"/>
  <c r="G102" i="12" s="1"/>
  <c r="I102" i="12" s="1"/>
  <c r="G102" i="13" s="1"/>
  <c r="I102" i="13" s="1"/>
  <c r="G102" i="14" s="1"/>
  <c r="I102" i="14" s="1"/>
  <c r="G102" i="15" s="1"/>
  <c r="I102" i="15" s="1"/>
  <c r="G102" i="16" s="1"/>
  <c r="I102" i="16" s="1"/>
  <c r="AB126" i="11"/>
  <c r="V149" i="11"/>
  <c r="V150" i="12"/>
  <c r="X150" i="11"/>
  <c r="N24" i="8"/>
  <c r="J24" i="9"/>
  <c r="L24" i="9" s="1"/>
  <c r="I100" i="12"/>
  <c r="D46" i="12"/>
  <c r="F46" i="11"/>
  <c r="AE44" i="7"/>
  <c r="AG48" i="7"/>
  <c r="AG126" i="10"/>
  <c r="AE74" i="10"/>
  <c r="AG74" i="10" s="1"/>
  <c r="AJ74" i="9"/>
  <c r="D116" i="14"/>
  <c r="F116" i="13"/>
  <c r="AJ115" i="16"/>
  <c r="AI153" i="10"/>
  <c r="G103" i="14"/>
  <c r="I103" i="14" s="1"/>
  <c r="AI230" i="11"/>
  <c r="J114" i="11"/>
  <c r="L114" i="11" s="1"/>
  <c r="J114" i="12" s="1"/>
  <c r="L114" i="12" s="1"/>
  <c r="J114" i="13" s="1"/>
  <c r="L114" i="13" s="1"/>
  <c r="J114" i="14" s="1"/>
  <c r="L114" i="14" s="1"/>
  <c r="J114" i="15" s="1"/>
  <c r="L114" i="15" s="1"/>
  <c r="J114" i="16" s="1"/>
  <c r="L114" i="16" s="1"/>
  <c r="Y31" i="9"/>
  <c r="AA31" i="9" s="1"/>
  <c r="AE71" i="15"/>
  <c r="AI139" i="13"/>
  <c r="AJ139" i="13"/>
  <c r="AJ47" i="8"/>
  <c r="L87" i="16"/>
  <c r="N87" i="6"/>
  <c r="M87" i="6"/>
  <c r="AQ10" i="6"/>
  <c r="W245" i="10"/>
  <c r="M97" i="7"/>
  <c r="N97" i="7"/>
  <c r="AW12" i="8"/>
  <c r="AY12" i="8" s="1"/>
  <c r="M89" i="8"/>
  <c r="AR12" i="8"/>
  <c r="AU12" i="8" s="1"/>
  <c r="G89" i="9"/>
  <c r="I89" i="9" s="1"/>
  <c r="X241" i="12"/>
  <c r="W241" i="13"/>
  <c r="AJ188" i="10"/>
  <c r="AE188" i="11"/>
  <c r="Y67" i="13"/>
  <c r="AA21" i="14"/>
  <c r="N91" i="9"/>
  <c r="AH133" i="7"/>
  <c r="AJ133" i="7"/>
  <c r="I73" i="15"/>
  <c r="AG212" i="14"/>
  <c r="G47" i="10"/>
  <c r="N91" i="10"/>
  <c r="J91" i="11"/>
  <c r="L91" i="11" s="1"/>
  <c r="AD33" i="11"/>
  <c r="V165" i="11"/>
  <c r="V213" i="10"/>
  <c r="X213" i="9"/>
  <c r="AJ150" i="9"/>
  <c r="AE217" i="10"/>
  <c r="AG217" i="10" s="1"/>
  <c r="D88" i="8"/>
  <c r="F88" i="7"/>
  <c r="I88" i="7"/>
  <c r="J61" i="13"/>
  <c r="G86" i="12"/>
  <c r="AG46" i="11"/>
  <c r="AB153" i="14"/>
  <c r="AB255" i="10"/>
  <c r="AD255" i="10" s="1"/>
  <c r="AI255" i="9"/>
  <c r="AE244" i="14"/>
  <c r="AD45" i="14"/>
  <c r="W237" i="16"/>
  <c r="AE81" i="12"/>
  <c r="AJ81" i="11"/>
  <c r="X186" i="11"/>
  <c r="W186" i="12"/>
  <c r="Y55" i="11"/>
  <c r="AA55" i="11" s="1"/>
  <c r="AJ150" i="10"/>
  <c r="Y61" i="11"/>
  <c r="AE17" i="11"/>
  <c r="AG17" i="11" s="1"/>
  <c r="AJ94" i="9"/>
  <c r="AH94" i="9"/>
  <c r="AI179" i="13"/>
  <c r="AJ179" i="13"/>
  <c r="AA168" i="15"/>
  <c r="AD70" i="12"/>
  <c r="AE45" i="16"/>
  <c r="AG236" i="12"/>
  <c r="D112" i="16"/>
  <c r="D45" i="11"/>
  <c r="AH230" i="11"/>
  <c r="N91" i="8"/>
  <c r="V230" i="12"/>
  <c r="AI133" i="7"/>
  <c r="AI48" i="8"/>
  <c r="AH48" i="8"/>
  <c r="G117" i="7"/>
  <c r="I119" i="7"/>
  <c r="V250" i="9"/>
  <c r="X174" i="7"/>
  <c r="V174" i="8"/>
  <c r="V172" i="7"/>
  <c r="AB172" i="6"/>
  <c r="AD173" i="6"/>
  <c r="X173" i="6"/>
  <c r="W173" i="7"/>
  <c r="W172" i="6"/>
  <c r="W170" i="6" s="1"/>
  <c r="AE155" i="6"/>
  <c r="AE145" i="6" s="1"/>
  <c r="AG168" i="6"/>
  <c r="AB167" i="7"/>
  <c r="AD167" i="7" s="1"/>
  <c r="BP19" i="6"/>
  <c r="AE166" i="7"/>
  <c r="AG157" i="6"/>
  <c r="E27" i="9"/>
  <c r="F27" i="8"/>
  <c r="W26" i="10"/>
  <c r="X26" i="9"/>
  <c r="E25" i="6"/>
  <c r="E26" i="7"/>
  <c r="F26" i="6"/>
  <c r="J123" i="5"/>
  <c r="H123" i="5"/>
  <c r="E123" i="5"/>
  <c r="K123" i="5"/>
  <c r="L123" i="5"/>
  <c r="D123" i="5"/>
  <c r="I123" i="5"/>
  <c r="BC22" i="5"/>
  <c r="Q123" i="5"/>
  <c r="BD22" i="5"/>
  <c r="BD23" i="5" s="1"/>
  <c r="F123" i="5"/>
  <c r="C123" i="5"/>
  <c r="BE22" i="5"/>
  <c r="G123" i="5"/>
  <c r="P123" i="5"/>
  <c r="Y25" i="9"/>
  <c r="AA25" i="9" s="1"/>
  <c r="V24" i="10"/>
  <c r="R47" i="20"/>
  <c r="F46" i="20"/>
  <c r="B109" i="7"/>
  <c r="B109" i="8" s="1"/>
  <c r="B109" i="9" s="1"/>
  <c r="B109" i="10" s="1"/>
  <c r="B109" i="11" s="1"/>
  <c r="B109" i="12" s="1"/>
  <c r="B109" i="13" s="1"/>
  <c r="B109" i="14" s="1"/>
  <c r="B109" i="15" s="1"/>
  <c r="B109" i="16" s="1"/>
  <c r="P123" i="6"/>
  <c r="E123" i="6"/>
  <c r="K123" i="6"/>
  <c r="J123" i="6"/>
  <c r="C123" i="6"/>
  <c r="T108" i="7"/>
  <c r="T108" i="8" s="1"/>
  <c r="T108" i="9" s="1"/>
  <c r="T108" i="10" s="1"/>
  <c r="T108" i="11" s="1"/>
  <c r="T108" i="12" s="1"/>
  <c r="T108" i="13" s="1"/>
  <c r="T108" i="14" s="1"/>
  <c r="T108" i="15" s="1"/>
  <c r="T108" i="16" s="1"/>
  <c r="J103" i="12"/>
  <c r="L103" i="12" s="1"/>
  <c r="AH186" i="6"/>
  <c r="AJ186" i="6"/>
  <c r="AI33" i="8"/>
  <c r="V41" i="9"/>
  <c r="AG174" i="7"/>
  <c r="AE172" i="7"/>
  <c r="AD130" i="8"/>
  <c r="AI17" i="9"/>
  <c r="AB17" i="10"/>
  <c r="AR22" i="9"/>
  <c r="W84" i="16"/>
  <c r="AI179" i="15"/>
  <c r="I118" i="14"/>
  <c r="G66" i="10"/>
  <c r="I67" i="10"/>
  <c r="G115" i="10"/>
  <c r="I115" i="10" s="1"/>
  <c r="V186" i="14"/>
  <c r="L79" i="10"/>
  <c r="J79" i="11" s="1"/>
  <c r="AD245" i="11"/>
  <c r="AG195" i="7"/>
  <c r="AE196" i="8"/>
  <c r="V98" i="12"/>
  <c r="L118" i="8"/>
  <c r="E48" i="10"/>
  <c r="E49" i="11"/>
  <c r="F49" i="10"/>
  <c r="AJ246" i="8"/>
  <c r="AI246" i="8"/>
  <c r="W71" i="8"/>
  <c r="X71" i="7"/>
  <c r="J73" i="8"/>
  <c r="N73" i="7"/>
  <c r="G55" i="10"/>
  <c r="V251" i="10"/>
  <c r="V229" i="16"/>
  <c r="Y33" i="14"/>
  <c r="Y236" i="10"/>
  <c r="L68" i="10"/>
  <c r="V116" i="14"/>
  <c r="X116" i="13"/>
  <c r="D52" i="11"/>
  <c r="W142" i="11"/>
  <c r="AG22" i="8"/>
  <c r="Y106" i="8"/>
  <c r="F12" i="7"/>
  <c r="E12" i="8"/>
  <c r="E10" i="7"/>
  <c r="V21" i="12"/>
  <c r="X21" i="11"/>
  <c r="AA153" i="7"/>
  <c r="Y78" i="9"/>
  <c r="AA78" i="9" s="1"/>
  <c r="Y78" i="10" s="1"/>
  <c r="AA78" i="10" s="1"/>
  <c r="Y78" i="11" s="1"/>
  <c r="AA78" i="11" s="1"/>
  <c r="Y78" i="12" s="1"/>
  <c r="AA78" i="12" s="1"/>
  <c r="Y78" i="13" s="1"/>
  <c r="AA78" i="13" s="1"/>
  <c r="Y78" i="14" s="1"/>
  <c r="AA78" i="14" s="1"/>
  <c r="Y78" i="15" s="1"/>
  <c r="AA78" i="15" s="1"/>
  <c r="Y78" i="16" s="1"/>
  <c r="AA78" i="16" s="1"/>
  <c r="AH78" i="8"/>
  <c r="AJ61" i="6"/>
  <c r="AH61" i="6"/>
  <c r="W203" i="11"/>
  <c r="W204" i="12"/>
  <c r="Y80" i="10"/>
  <c r="AA80" i="10" s="1"/>
  <c r="AH80" i="9"/>
  <c r="AB246" i="12"/>
  <c r="AD246" i="12" s="1"/>
  <c r="AI246" i="11"/>
  <c r="AB116" i="11"/>
  <c r="AD116" i="11" s="1"/>
  <c r="AI116" i="10"/>
  <c r="AG177" i="10"/>
  <c r="D27" i="14"/>
  <c r="BD18" i="9"/>
  <c r="G101" i="10"/>
  <c r="I99" i="9"/>
  <c r="W152" i="13"/>
  <c r="X152" i="12"/>
  <c r="W45" i="13"/>
  <c r="AG223" i="11"/>
  <c r="AJ177" i="9"/>
  <c r="V53" i="14"/>
  <c r="AA228" i="9"/>
  <c r="AJ241" i="11"/>
  <c r="AD37" i="9"/>
  <c r="AE158" i="11"/>
  <c r="AD81" i="8"/>
  <c r="AI21" i="10"/>
  <c r="AI55" i="7"/>
  <c r="AJ55" i="7"/>
  <c r="AH55" i="7"/>
  <c r="W70" i="11"/>
  <c r="AE100" i="13"/>
  <c r="AG100" i="13" s="1"/>
  <c r="G54" i="6"/>
  <c r="I56" i="6"/>
  <c r="G123" i="6"/>
  <c r="E75" i="6"/>
  <c r="F76" i="6"/>
  <c r="E76" i="7"/>
  <c r="W57" i="9"/>
  <c r="G77" i="8"/>
  <c r="AJ41" i="8"/>
  <c r="V167" i="15"/>
  <c r="AD83" i="8"/>
  <c r="AB85" i="9"/>
  <c r="D79" i="12"/>
  <c r="V79" i="8"/>
  <c r="X79" i="7"/>
  <c r="D26" i="9"/>
  <c r="D25" i="8"/>
  <c r="V142" i="8"/>
  <c r="V141" i="7"/>
  <c r="X142" i="7"/>
  <c r="X115" i="12"/>
  <c r="W225" i="8"/>
  <c r="X225" i="7"/>
  <c r="AI46" i="7"/>
  <c r="AI229" i="7"/>
  <c r="AJ229" i="7"/>
  <c r="BC15" i="7"/>
  <c r="N49" i="7"/>
  <c r="AJ115" i="10"/>
  <c r="W99" i="13"/>
  <c r="V124" i="16"/>
  <c r="AJ80" i="12"/>
  <c r="AJ116" i="10"/>
  <c r="AE116" i="11"/>
  <c r="D83" i="12"/>
  <c r="F83" i="11"/>
  <c r="AD93" i="9"/>
  <c r="X68" i="11"/>
  <c r="V68" i="12"/>
  <c r="N116" i="9"/>
  <c r="M116" i="9"/>
  <c r="D62" i="11"/>
  <c r="W85" i="11"/>
  <c r="AI218" i="8"/>
  <c r="AB218" i="9"/>
  <c r="AD218" i="9" s="1"/>
  <c r="V28" i="9"/>
  <c r="X28" i="8"/>
  <c r="X46" i="9"/>
  <c r="V46" i="10"/>
  <c r="AB115" i="10"/>
  <c r="AI115" i="9"/>
  <c r="AD98" i="11"/>
  <c r="BP10" i="9"/>
  <c r="W33" i="9"/>
  <c r="D105" i="9"/>
  <c r="BE22" i="6"/>
  <c r="X162" i="11"/>
  <c r="W162" i="12"/>
  <c r="D109" i="11"/>
  <c r="W60" i="11"/>
  <c r="V197" i="11"/>
  <c r="J10" i="8"/>
  <c r="L13" i="8"/>
  <c r="AH30" i="10"/>
  <c r="AJ30" i="10"/>
  <c r="AI30" i="10"/>
  <c r="X27" i="10"/>
  <c r="V27" i="11"/>
  <c r="AH182" i="8"/>
  <c r="AJ182" i="8"/>
  <c r="AJ68" i="9"/>
  <c r="AI152" i="8"/>
  <c r="AH152" i="8"/>
  <c r="AJ152" i="8"/>
  <c r="E15" i="13"/>
  <c r="D106" i="11"/>
  <c r="AI100" i="9"/>
  <c r="AH100" i="9"/>
  <c r="AJ100" i="9"/>
  <c r="D119" i="10"/>
  <c r="D117" i="9"/>
  <c r="D14" i="9"/>
  <c r="F14" i="8"/>
  <c r="AJ30" i="8"/>
  <c r="AI30" i="8"/>
  <c r="D35" i="10"/>
  <c r="F36" i="10"/>
  <c r="D36" i="11"/>
  <c r="AB137" i="7"/>
  <c r="Y142" i="7"/>
  <c r="AA141" i="6"/>
  <c r="BO20" i="6" s="1"/>
  <c r="W106" i="8"/>
  <c r="AJ246" i="11"/>
  <c r="AE246" i="12"/>
  <c r="AG246" i="12" s="1"/>
  <c r="AE246" i="13" s="1"/>
  <c r="AG246" i="13" s="1"/>
  <c r="AE246" i="14" s="1"/>
  <c r="AG246" i="14" s="1"/>
  <c r="AE246" i="15" s="1"/>
  <c r="AG246" i="15" s="1"/>
  <c r="AE246" i="16" s="1"/>
  <c r="AG246" i="16" s="1"/>
  <c r="D49" i="12"/>
  <c r="D82" i="10"/>
  <c r="D81" i="9"/>
  <c r="V218" i="15"/>
  <c r="AE214" i="10"/>
  <c r="AG214" i="10" s="1"/>
  <c r="AJ214" i="9"/>
  <c r="E51" i="8"/>
  <c r="E52" i="9"/>
  <c r="X27" i="9"/>
  <c r="M24" i="9"/>
  <c r="G24" i="10"/>
  <c r="I24" i="10" s="1"/>
  <c r="AH158" i="9"/>
  <c r="AJ158" i="9"/>
  <c r="AG33" i="8"/>
  <c r="V182" i="11"/>
  <c r="AH179" i="8"/>
  <c r="Y179" i="9"/>
  <c r="AA179" i="9" s="1"/>
  <c r="AD99" i="8"/>
  <c r="V75" i="11"/>
  <c r="X75" i="10"/>
  <c r="AI81" i="8"/>
  <c r="AJ81" i="8"/>
  <c r="AJ131" i="8"/>
  <c r="AI131" i="8"/>
  <c r="E45" i="9"/>
  <c r="E47" i="10"/>
  <c r="F47" i="9"/>
  <c r="AB141" i="8"/>
  <c r="AD142" i="8"/>
  <c r="AI238" i="8"/>
  <c r="AH238" i="8"/>
  <c r="X218" i="12"/>
  <c r="W218" i="13"/>
  <c r="W189" i="9"/>
  <c r="W187" i="9" s="1"/>
  <c r="W185" i="9" s="1"/>
  <c r="W187" i="8"/>
  <c r="W185" i="8" s="1"/>
  <c r="E118" i="9"/>
  <c r="F118" i="8"/>
  <c r="E117" i="8"/>
  <c r="AA92" i="7"/>
  <c r="AJ162" i="7"/>
  <c r="AI162" i="7"/>
  <c r="AH162" i="7"/>
  <c r="X188" i="9"/>
  <c r="AE178" i="8"/>
  <c r="AJ178" i="7"/>
  <c r="AE39" i="10"/>
  <c r="AG39" i="10" s="1"/>
  <c r="AE39" i="11" s="1"/>
  <c r="AG39" i="11" s="1"/>
  <c r="AE39" i="12" s="1"/>
  <c r="AG39" i="12" s="1"/>
  <c r="AE39" i="13" s="1"/>
  <c r="AG39" i="13" s="1"/>
  <c r="AE39" i="14" s="1"/>
  <c r="AG39" i="14" s="1"/>
  <c r="AE39" i="15" s="1"/>
  <c r="AG39" i="15" s="1"/>
  <c r="AE39" i="16" s="1"/>
  <c r="AG39" i="16" s="1"/>
  <c r="AJ39" i="9"/>
  <c r="D50" i="9"/>
  <c r="F50" i="8"/>
  <c r="D113" i="12"/>
  <c r="E119" i="9"/>
  <c r="E119" i="10" s="1"/>
  <c r="E119" i="11" s="1"/>
  <c r="E119" i="12" s="1"/>
  <c r="E119" i="13" s="1"/>
  <c r="E119" i="14" s="1"/>
  <c r="E119" i="15" s="1"/>
  <c r="E119" i="16" s="1"/>
  <c r="F119" i="8"/>
  <c r="X148" i="8"/>
  <c r="V148" i="9"/>
  <c r="AD150" i="6"/>
  <c r="AB149" i="6"/>
  <c r="AB147" i="6" s="1"/>
  <c r="AI27" i="6"/>
  <c r="X202" i="7"/>
  <c r="AG150" i="13"/>
  <c r="V179" i="16"/>
  <c r="X179" i="16" s="1"/>
  <c r="V81" i="14"/>
  <c r="W131" i="11"/>
  <c r="X131" i="10"/>
  <c r="W23" i="11"/>
  <c r="E100" i="13"/>
  <c r="I30" i="8"/>
  <c r="G29" i="8"/>
  <c r="AB156" i="9"/>
  <c r="AB22" i="8"/>
  <c r="N13" i="7"/>
  <c r="L10" i="7"/>
  <c r="Y51" i="9"/>
  <c r="D92" i="9"/>
  <c r="AD157" i="7"/>
  <c r="AD155" i="7" s="1"/>
  <c r="AB158" i="8"/>
  <c r="AJ99" i="8"/>
  <c r="AH99" i="8"/>
  <c r="AD203" i="7"/>
  <c r="AD194" i="7" s="1"/>
  <c r="AB204" i="8"/>
  <c r="AJ23" i="7"/>
  <c r="E60" i="7"/>
  <c r="F62" i="7"/>
  <c r="E62" i="8"/>
  <c r="AE118" i="8"/>
  <c r="Y229" i="7"/>
  <c r="AA227" i="6"/>
  <c r="AJ244" i="6"/>
  <c r="AI244" i="6"/>
  <c r="W182" i="10"/>
  <c r="W182" i="11" s="1"/>
  <c r="W182" i="12" s="1"/>
  <c r="W182" i="13" s="1"/>
  <c r="W182" i="14" s="1"/>
  <c r="W182" i="15" s="1"/>
  <c r="W182" i="16" s="1"/>
  <c r="X182" i="9"/>
  <c r="V59" i="8"/>
  <c r="V58" i="7"/>
  <c r="V57" i="7" s="1"/>
  <c r="X59" i="7"/>
  <c r="V224" i="9"/>
  <c r="Y240" i="10"/>
  <c r="AA240" i="10" s="1"/>
  <c r="AI182" i="8"/>
  <c r="V30" i="11"/>
  <c r="M70" i="6"/>
  <c r="M69" i="6" s="1"/>
  <c r="F69" i="6"/>
  <c r="AA96" i="6"/>
  <c r="Y98" i="7"/>
  <c r="X39" i="10"/>
  <c r="V39" i="11"/>
  <c r="X138" i="10"/>
  <c r="V138" i="11"/>
  <c r="AI95" i="7"/>
  <c r="AJ95" i="7"/>
  <c r="E34" i="9"/>
  <c r="E34" i="10" s="1"/>
  <c r="E34" i="11" s="1"/>
  <c r="E34" i="12" s="1"/>
  <c r="E34" i="13" s="1"/>
  <c r="E34" i="14" s="1"/>
  <c r="E34" i="15" s="1"/>
  <c r="E34" i="16" s="1"/>
  <c r="E32" i="8"/>
  <c r="E65" i="11"/>
  <c r="E65" i="12" s="1"/>
  <c r="E63" i="10"/>
  <c r="E37" i="9"/>
  <c r="E35" i="8"/>
  <c r="F37" i="8"/>
  <c r="X167" i="7"/>
  <c r="W167" i="8"/>
  <c r="AI183" i="6"/>
  <c r="AH183" i="6"/>
  <c r="X247" i="7"/>
  <c r="W247" i="8"/>
  <c r="H8" i="9"/>
  <c r="F43" i="8"/>
  <c r="E43" i="9"/>
  <c r="E42" i="8"/>
  <c r="AE153" i="7"/>
  <c r="J35" i="6"/>
  <c r="L36" i="6"/>
  <c r="Y159" i="7"/>
  <c r="V159" i="9"/>
  <c r="V168" i="11"/>
  <c r="X48" i="7"/>
  <c r="X27" i="8"/>
  <c r="C19" i="9"/>
  <c r="C17" i="9" s="1"/>
  <c r="AI199" i="7"/>
  <c r="AJ199" i="7"/>
  <c r="V134" i="8"/>
  <c r="X134" i="7"/>
  <c r="AB102" i="9"/>
  <c r="AD102" i="9" s="1"/>
  <c r="AE211" i="7"/>
  <c r="AE210" i="7" s="1"/>
  <c r="AE209" i="7" s="1"/>
  <c r="AE207" i="7" s="1"/>
  <c r="AG213" i="7"/>
  <c r="Y74" i="8"/>
  <c r="AA74" i="8" s="1"/>
  <c r="Y74" i="9" s="1"/>
  <c r="AA74" i="9" s="1"/>
  <c r="AH74" i="7"/>
  <c r="V125" i="8"/>
  <c r="X125" i="7"/>
  <c r="AI180" i="6"/>
  <c r="AJ180" i="6"/>
  <c r="H8" i="6"/>
  <c r="F119" i="7"/>
  <c r="F117" i="7" s="1"/>
  <c r="BC21" i="7" s="1"/>
  <c r="D117" i="7"/>
  <c r="E71" i="8"/>
  <c r="E69" i="7"/>
  <c r="F71" i="7"/>
  <c r="D102" i="8"/>
  <c r="AH121" i="6"/>
  <c r="AJ121" i="6"/>
  <c r="AI121" i="6"/>
  <c r="M104" i="6"/>
  <c r="N104" i="6"/>
  <c r="J65" i="8"/>
  <c r="L65" i="8" s="1"/>
  <c r="J65" i="9" s="1"/>
  <c r="L65" i="9" s="1"/>
  <c r="J65" i="10" s="1"/>
  <c r="L65" i="10" s="1"/>
  <c r="J65" i="11" s="1"/>
  <c r="L65" i="11" s="1"/>
  <c r="J65" i="12" s="1"/>
  <c r="L65" i="12" s="1"/>
  <c r="J65" i="13" s="1"/>
  <c r="L65" i="13" s="1"/>
  <c r="J65" i="14" s="1"/>
  <c r="L65" i="14" s="1"/>
  <c r="J65" i="15" s="1"/>
  <c r="L65" i="15" s="1"/>
  <c r="J65" i="16" s="1"/>
  <c r="L65" i="16" s="1"/>
  <c r="D23" i="7"/>
  <c r="F23" i="6"/>
  <c r="D22" i="6"/>
  <c r="X245" i="7"/>
  <c r="V245" i="8"/>
  <c r="AE119" i="7"/>
  <c r="AG114" i="6"/>
  <c r="D123" i="6"/>
  <c r="AI205" i="6"/>
  <c r="AH205" i="6"/>
  <c r="AJ218" i="9"/>
  <c r="AH218" i="9"/>
  <c r="N103" i="6"/>
  <c r="M103" i="6"/>
  <c r="AJ66" i="6"/>
  <c r="AS22" i="6"/>
  <c r="AE66" i="7"/>
  <c r="AI151" i="6"/>
  <c r="AJ151" i="6"/>
  <c r="AH151" i="6"/>
  <c r="W253" i="7"/>
  <c r="W253" i="8" s="1"/>
  <c r="W253" i="9" s="1"/>
  <c r="W253" i="10" s="1"/>
  <c r="W253" i="11" s="1"/>
  <c r="W253" i="12" s="1"/>
  <c r="W253" i="13" s="1"/>
  <c r="W253" i="14" s="1"/>
  <c r="W253" i="15" s="1"/>
  <c r="W253" i="16" s="1"/>
  <c r="W243" i="6"/>
  <c r="W234" i="6" s="1"/>
  <c r="W232" i="6" s="1"/>
  <c r="V129" i="8"/>
  <c r="X129" i="7"/>
  <c r="Y139" i="7"/>
  <c r="AA139" i="7" s="1"/>
  <c r="AH139" i="7" s="1"/>
  <c r="AH139" i="6"/>
  <c r="BO31" i="6"/>
  <c r="BI15" i="6" s="1"/>
  <c r="AJ115" i="7"/>
  <c r="AH115" i="7"/>
  <c r="AI115" i="7"/>
  <c r="AE25" i="8"/>
  <c r="AG25" i="8" s="1"/>
  <c r="AJ25" i="7"/>
  <c r="AA53" i="6"/>
  <c r="Y49" i="6"/>
  <c r="AG189" i="7"/>
  <c r="AE187" i="7"/>
  <c r="AE185" i="7" s="1"/>
  <c r="AI229" i="6"/>
  <c r="AJ229" i="6"/>
  <c r="AH229" i="6"/>
  <c r="P33" i="20"/>
  <c r="P32" i="20" s="1"/>
  <c r="P31" i="20" s="1"/>
  <c r="R34" i="20"/>
  <c r="V222" i="8"/>
  <c r="V223" i="9"/>
  <c r="X223" i="8"/>
  <c r="AD228" i="6"/>
  <c r="AB227" i="6"/>
  <c r="AB220" i="6" s="1"/>
  <c r="L80" i="7"/>
  <c r="J80" i="8" s="1"/>
  <c r="J78" i="7"/>
  <c r="L78" i="7" s="1"/>
  <c r="V70" i="9"/>
  <c r="X70" i="8"/>
  <c r="E112" i="8"/>
  <c r="F112" i="7"/>
  <c r="F45" i="6"/>
  <c r="N47" i="6"/>
  <c r="AI142" i="6"/>
  <c r="AH142" i="6"/>
  <c r="AJ150" i="6"/>
  <c r="AH150" i="6"/>
  <c r="AI150" i="6"/>
  <c r="AI149" i="6" s="1"/>
  <c r="N103" i="8"/>
  <c r="M103" i="8"/>
  <c r="V26" i="13"/>
  <c r="D94" i="12"/>
  <c r="X95" i="8"/>
  <c r="W91" i="8"/>
  <c r="W95" i="9"/>
  <c r="AJ17" i="8"/>
  <c r="I74" i="7"/>
  <c r="G72" i="7"/>
  <c r="V173" i="9"/>
  <c r="V172" i="8"/>
  <c r="V183" i="8"/>
  <c r="X183" i="7"/>
  <c r="I49" i="7"/>
  <c r="M49" i="7" s="1"/>
  <c r="M48" i="7" s="1"/>
  <c r="G48" i="7"/>
  <c r="AI95" i="6"/>
  <c r="AJ95" i="6"/>
  <c r="W50" i="10"/>
  <c r="X50" i="9"/>
  <c r="J82" i="8"/>
  <c r="L81" i="7"/>
  <c r="X38" i="6"/>
  <c r="W38" i="7"/>
  <c r="X77" i="7"/>
  <c r="V77" i="8"/>
  <c r="J26" i="7"/>
  <c r="L25" i="6"/>
  <c r="AS8" i="6" s="1"/>
  <c r="AJ138" i="6"/>
  <c r="H8" i="12"/>
  <c r="X252" i="7"/>
  <c r="W252" i="8"/>
  <c r="E109" i="7"/>
  <c r="E108" i="6"/>
  <c r="F109" i="6"/>
  <c r="D74" i="8"/>
  <c r="F74" i="7"/>
  <c r="V101" i="8"/>
  <c r="X101" i="7"/>
  <c r="E33" i="10"/>
  <c r="E32" i="9"/>
  <c r="D34" i="7"/>
  <c r="D32" i="6"/>
  <c r="D28" i="6" s="1"/>
  <c r="G82" i="7"/>
  <c r="I81" i="6"/>
  <c r="AA149" i="6"/>
  <c r="Y150" i="7"/>
  <c r="W151" i="9"/>
  <c r="X151" i="8"/>
  <c r="V108" i="8"/>
  <c r="X108" i="7"/>
  <c r="V107" i="7"/>
  <c r="X107" i="6"/>
  <c r="V105" i="6"/>
  <c r="V104" i="6" s="1"/>
  <c r="W57" i="6"/>
  <c r="AJ190" i="6"/>
  <c r="X187" i="6"/>
  <c r="M33" i="20"/>
  <c r="M32" i="20" s="1"/>
  <c r="M31" i="20" s="1"/>
  <c r="U63" i="10"/>
  <c r="U12" i="10" s="1"/>
  <c r="U110" i="10"/>
  <c r="AD157" i="6"/>
  <c r="AD155" i="6" s="1"/>
  <c r="U110" i="6"/>
  <c r="U63" i="16"/>
  <c r="AJ81" i="6"/>
  <c r="AI66" i="6"/>
  <c r="AE72" i="7"/>
  <c r="D51" i="7"/>
  <c r="D53" i="8"/>
  <c r="J75" i="7"/>
  <c r="L77" i="7"/>
  <c r="AJ138" i="8"/>
  <c r="L94" i="7"/>
  <c r="J93" i="7"/>
  <c r="D64" i="9"/>
  <c r="AQ22" i="7"/>
  <c r="J119" i="7"/>
  <c r="L117" i="6"/>
  <c r="AB223" i="8"/>
  <c r="G109" i="7"/>
  <c r="I108" i="6"/>
  <c r="AR15" i="6" s="1"/>
  <c r="AX15" i="6" s="1"/>
  <c r="AQ11" i="6"/>
  <c r="AY11" i="6" s="1"/>
  <c r="M88" i="6"/>
  <c r="AI216" i="7"/>
  <c r="AJ216" i="7"/>
  <c r="AG97" i="7"/>
  <c r="AH85" i="6"/>
  <c r="AJ85" i="6"/>
  <c r="AI85" i="6"/>
  <c r="X17" i="10"/>
  <c r="V17" i="11"/>
  <c r="BP26" i="6"/>
  <c r="AD195" i="6"/>
  <c r="AD194" i="6" s="1"/>
  <c r="AB236" i="8"/>
  <c r="AD235" i="7"/>
  <c r="D41" i="8"/>
  <c r="Y37" i="8"/>
  <c r="V181" i="8"/>
  <c r="X181" i="7"/>
  <c r="AJ36" i="6"/>
  <c r="AG35" i="6"/>
  <c r="AB91" i="6"/>
  <c r="AD94" i="6"/>
  <c r="F101" i="6"/>
  <c r="D101" i="7"/>
  <c r="G63" i="6"/>
  <c r="I64" i="6"/>
  <c r="V45" i="7"/>
  <c r="V44" i="6"/>
  <c r="X45" i="6"/>
  <c r="AE86" i="7"/>
  <c r="AG83" i="6"/>
  <c r="W168" i="8"/>
  <c r="X168" i="7"/>
  <c r="D80" i="7"/>
  <c r="F80" i="6"/>
  <c r="AJ125" i="6"/>
  <c r="AI125" i="6"/>
  <c r="AG149" i="6"/>
  <c r="AG147" i="6" s="1"/>
  <c r="AE151" i="7"/>
  <c r="V97" i="8"/>
  <c r="V96" i="7"/>
  <c r="D71" i="8"/>
  <c r="D69" i="7"/>
  <c r="AI164" i="6"/>
  <c r="AI29" i="6"/>
  <c r="Y90" i="6"/>
  <c r="AJ166" i="6"/>
  <c r="AH25" i="7"/>
  <c r="AA220" i="6"/>
  <c r="BO30" i="6" s="1"/>
  <c r="BI14" i="6" s="1"/>
  <c r="F48" i="8"/>
  <c r="G31" i="9"/>
  <c r="I31" i="9" s="1"/>
  <c r="G31" i="10" s="1"/>
  <c r="I31" i="10" s="1"/>
  <c r="G31" i="11" s="1"/>
  <c r="I31" i="11" s="1"/>
  <c r="G31" i="12" s="1"/>
  <c r="I31" i="12" s="1"/>
  <c r="G31" i="13" s="1"/>
  <c r="I31" i="13" s="1"/>
  <c r="G31" i="14" s="1"/>
  <c r="I31" i="14" s="1"/>
  <c r="G31" i="15" s="1"/>
  <c r="I31" i="15" s="1"/>
  <c r="G31" i="16" s="1"/>
  <c r="I31" i="16" s="1"/>
  <c r="G43" i="8"/>
  <c r="AB195" i="7"/>
  <c r="AB194" i="7" s="1"/>
  <c r="AB193" i="7" s="1"/>
  <c r="G39" i="20"/>
  <c r="N39" i="20"/>
  <c r="AB235" i="7"/>
  <c r="D72" i="7"/>
  <c r="C21" i="15"/>
  <c r="F33" i="20"/>
  <c r="G78" i="8"/>
  <c r="I78" i="8" s="1"/>
  <c r="I79" i="8"/>
  <c r="G79" i="9" s="1"/>
  <c r="AJ70" i="6"/>
  <c r="AG69" i="6"/>
  <c r="AG65" i="6" s="1"/>
  <c r="X66" i="8"/>
  <c r="V66" i="9"/>
  <c r="E73" i="9"/>
  <c r="F73" i="8"/>
  <c r="E72" i="8"/>
  <c r="V244" i="8"/>
  <c r="F104" i="10"/>
  <c r="D104" i="11"/>
  <c r="AD49" i="7"/>
  <c r="AB50" i="8"/>
  <c r="AI50" i="7"/>
  <c r="AJ218" i="8"/>
  <c r="AH218" i="8"/>
  <c r="V85" i="8"/>
  <c r="X85" i="7"/>
  <c r="D10" i="6"/>
  <c r="F14" i="6"/>
  <c r="AB215" i="7"/>
  <c r="AD215" i="7" s="1"/>
  <c r="AD211" i="6"/>
  <c r="AD210" i="6" s="1"/>
  <c r="AD209" i="6" s="1"/>
  <c r="X78" i="9"/>
  <c r="V78" i="10"/>
  <c r="E23" i="8"/>
  <c r="E22" i="7"/>
  <c r="V228" i="8"/>
  <c r="V227" i="7"/>
  <c r="M97" i="6"/>
  <c r="N97" i="6"/>
  <c r="V149" i="7"/>
  <c r="V147" i="7" s="1"/>
  <c r="X150" i="7"/>
  <c r="N31" i="6"/>
  <c r="J31" i="7"/>
  <c r="L31" i="7" s="1"/>
  <c r="AJ37" i="6"/>
  <c r="V132" i="8"/>
  <c r="X132" i="7"/>
  <c r="N86" i="6"/>
  <c r="M86" i="6"/>
  <c r="AI199" i="6"/>
  <c r="AH199" i="6"/>
  <c r="AJ199" i="6"/>
  <c r="J88" i="7"/>
  <c r="AS11" i="6"/>
  <c r="AI148" i="7"/>
  <c r="BN18" i="7"/>
  <c r="AI98" i="6"/>
  <c r="AH117" i="6"/>
  <c r="AJ117" i="6"/>
  <c r="H8" i="13"/>
  <c r="N106" i="6"/>
  <c r="M106" i="6"/>
  <c r="E82" i="7"/>
  <c r="E81" i="6"/>
  <c r="AJ167" i="6"/>
  <c r="AI167" i="6"/>
  <c r="B12" i="7"/>
  <c r="H123" i="6"/>
  <c r="Q123" i="6"/>
  <c r="I29" i="6"/>
  <c r="BD13" i="6"/>
  <c r="AE106" i="7"/>
  <c r="AE240" i="7"/>
  <c r="AG235" i="6"/>
  <c r="Y178" i="7"/>
  <c r="J90" i="7"/>
  <c r="L90" i="7" s="1"/>
  <c r="AX13" i="6"/>
  <c r="AJ164" i="6"/>
  <c r="AI94" i="6"/>
  <c r="AB157" i="7"/>
  <c r="AB155" i="7" s="1"/>
  <c r="D51" i="8"/>
  <c r="AH74" i="8"/>
  <c r="V143" i="12"/>
  <c r="M104" i="9"/>
  <c r="D78" i="6"/>
  <c r="AH241" i="6"/>
  <c r="AJ241" i="6"/>
  <c r="AI241" i="6"/>
  <c r="W180" i="8"/>
  <c r="W176" i="7"/>
  <c r="AJ188" i="6"/>
  <c r="AG187" i="6"/>
  <c r="AG142" i="6"/>
  <c r="AE141" i="6"/>
  <c r="AH60" i="6"/>
  <c r="AH58" i="6" s="1"/>
  <c r="AH57" i="6" s="1"/>
  <c r="AJ60" i="6"/>
  <c r="AJ58" i="6" s="1"/>
  <c r="AJ57" i="6" s="1"/>
  <c r="X58" i="6"/>
  <c r="X57" i="6" s="1"/>
  <c r="AI21" i="7"/>
  <c r="AH21" i="7"/>
  <c r="V239" i="10"/>
  <c r="M100" i="6"/>
  <c r="D56" i="9"/>
  <c r="AH217" i="6"/>
  <c r="AJ217" i="6"/>
  <c r="AJ53" i="6"/>
  <c r="AI53" i="6"/>
  <c r="AG58" i="6"/>
  <c r="AG57" i="6" s="1"/>
  <c r="AE59" i="7"/>
  <c r="AJ108" i="6"/>
  <c r="AI108" i="6"/>
  <c r="AH108" i="6"/>
  <c r="AJ198" i="6"/>
  <c r="AH198" i="6"/>
  <c r="E97" i="10"/>
  <c r="F97" i="9"/>
  <c r="X158" i="7"/>
  <c r="AJ225" i="6"/>
  <c r="AI225" i="6"/>
  <c r="AH252" i="6"/>
  <c r="AI252" i="6"/>
  <c r="H8" i="14"/>
  <c r="AB72" i="7"/>
  <c r="AD69" i="6"/>
  <c r="AD65" i="6" s="1"/>
  <c r="I52" i="6"/>
  <c r="M52" i="6" s="1"/>
  <c r="M51" i="6" s="1"/>
  <c r="G51" i="6"/>
  <c r="W228" i="7"/>
  <c r="X228" i="6"/>
  <c r="AB47" i="7"/>
  <c r="AD47" i="7" s="1"/>
  <c r="AD44" i="6"/>
  <c r="AD43" i="6" s="1"/>
  <c r="V92" i="7"/>
  <c r="X92" i="6"/>
  <c r="V91" i="6"/>
  <c r="V200" i="8"/>
  <c r="X200" i="7"/>
  <c r="W97" i="7"/>
  <c r="X97" i="7" s="1"/>
  <c r="W96" i="6"/>
  <c r="W90" i="6" s="1"/>
  <c r="J10" i="20"/>
  <c r="J9" i="20" s="1"/>
  <c r="R11" i="20"/>
  <c r="AE96" i="6"/>
  <c r="AG98" i="6"/>
  <c r="D66" i="7"/>
  <c r="D67" i="8"/>
  <c r="V254" i="8"/>
  <c r="X254" i="7"/>
  <c r="AA245" i="6"/>
  <c r="Y243" i="6"/>
  <c r="V222" i="7"/>
  <c r="V220" i="7" s="1"/>
  <c r="AG181" i="6"/>
  <c r="AE176" i="6"/>
  <c r="E102" i="7"/>
  <c r="F102" i="7" s="1"/>
  <c r="F102" i="6"/>
  <c r="E99" i="6"/>
  <c r="D13" i="8"/>
  <c r="C21" i="12"/>
  <c r="C19" i="12" s="1"/>
  <c r="C17" i="12" s="1"/>
  <c r="G30" i="20"/>
  <c r="AH250" i="6"/>
  <c r="AI41" i="6"/>
  <c r="AB157" i="6"/>
  <c r="AB155" i="6" s="1"/>
  <c r="X196" i="6"/>
  <c r="AA125" i="6"/>
  <c r="Y123" i="6"/>
  <c r="E10" i="6"/>
  <c r="F12" i="6"/>
  <c r="AA17" i="6"/>
  <c r="AJ246" i="6"/>
  <c r="AI246" i="6"/>
  <c r="K10" i="20"/>
  <c r="K9" i="20" s="1"/>
  <c r="R12" i="20"/>
  <c r="W159" i="7"/>
  <c r="X159" i="6"/>
  <c r="W157" i="6"/>
  <c r="W155" i="6" s="1"/>
  <c r="W145" i="6" s="1"/>
  <c r="J30" i="7"/>
  <c r="L29" i="6"/>
  <c r="I49" i="20"/>
  <c r="I56" i="20" s="1"/>
  <c r="V147" i="6"/>
  <c r="X153" i="6"/>
  <c r="G33" i="7"/>
  <c r="M33" i="6"/>
  <c r="Y138" i="8"/>
  <c r="AA138" i="8" s="1"/>
  <c r="AH138" i="7"/>
  <c r="AB106" i="7"/>
  <c r="AI106" i="6"/>
  <c r="V136" i="7"/>
  <c r="X136" i="6"/>
  <c r="AJ178" i="6"/>
  <c r="AH178" i="6"/>
  <c r="AW13" i="6"/>
  <c r="G90" i="7"/>
  <c r="I90" i="7" s="1"/>
  <c r="Y126" i="8"/>
  <c r="AA126" i="8" s="1"/>
  <c r="V86" i="8"/>
  <c r="J58" i="8"/>
  <c r="AB248" i="7"/>
  <c r="AI248" i="6"/>
  <c r="AD225" i="7"/>
  <c r="AD222" i="7" s="1"/>
  <c r="AB222" i="7"/>
  <c r="AD138" i="6"/>
  <c r="AB138" i="7" s="1"/>
  <c r="AD138" i="7" s="1"/>
  <c r="AB123" i="6"/>
  <c r="AG135" i="6"/>
  <c r="AE123" i="6"/>
  <c r="AA118" i="6"/>
  <c r="Y114" i="6"/>
  <c r="Y112" i="6" s="1"/>
  <c r="X118" i="7"/>
  <c r="V118" i="8"/>
  <c r="AB77" i="7"/>
  <c r="AD77" i="7" s="1"/>
  <c r="AB77" i="8" s="1"/>
  <c r="AD77" i="8" s="1"/>
  <c r="AB77" i="9" s="1"/>
  <c r="AD77" i="9" s="1"/>
  <c r="AB77" i="10" s="1"/>
  <c r="AD77" i="10" s="1"/>
  <c r="AB77" i="11" s="1"/>
  <c r="AD77" i="11" s="1"/>
  <c r="AB77" i="12" s="1"/>
  <c r="AD77" i="12" s="1"/>
  <c r="AB77" i="13" s="1"/>
  <c r="AD77" i="13" s="1"/>
  <c r="AB77" i="14" s="1"/>
  <c r="AD77" i="14" s="1"/>
  <c r="AB77" i="15" s="1"/>
  <c r="AD77" i="15" s="1"/>
  <c r="AB77" i="16" s="1"/>
  <c r="AD77" i="16" s="1"/>
  <c r="AI77" i="6"/>
  <c r="AE67" i="7"/>
  <c r="AG67" i="7" s="1"/>
  <c r="AJ67" i="6"/>
  <c r="E41" i="7"/>
  <c r="E41" i="8" s="1"/>
  <c r="F41" i="6"/>
  <c r="U63" i="12"/>
  <c r="U12" i="12" s="1"/>
  <c r="AG185" i="6"/>
  <c r="X216" i="8"/>
  <c r="Y172" i="6"/>
  <c r="AA173" i="6"/>
  <c r="V196" i="8"/>
  <c r="AX10" i="6"/>
  <c r="AZ10" i="6" s="1"/>
  <c r="J43" i="7"/>
  <c r="L42" i="6"/>
  <c r="V248" i="10"/>
  <c r="X248" i="9"/>
  <c r="I92" i="6"/>
  <c r="G85" i="6"/>
  <c r="X97" i="6"/>
  <c r="V96" i="6"/>
  <c r="AA69" i="6"/>
  <c r="AA65" i="6" s="1"/>
  <c r="Y72" i="7"/>
  <c r="V253" i="7"/>
  <c r="X253" i="6"/>
  <c r="Y237" i="7"/>
  <c r="AA235" i="6"/>
  <c r="W197" i="7"/>
  <c r="X197" i="6"/>
  <c r="V180" i="9"/>
  <c r="W165" i="7"/>
  <c r="X165" i="6"/>
  <c r="Y160" i="8"/>
  <c r="AA160" i="8" s="1"/>
  <c r="AH160" i="7"/>
  <c r="V119" i="9"/>
  <c r="X119" i="8"/>
  <c r="J108" i="6"/>
  <c r="L111" i="6"/>
  <c r="E106" i="9"/>
  <c r="F106" i="8"/>
  <c r="W98" i="10"/>
  <c r="X98" i="9"/>
  <c r="G36" i="7"/>
  <c r="I35" i="6"/>
  <c r="AE24" i="7"/>
  <c r="AG24" i="7" s="1"/>
  <c r="AJ24" i="6"/>
  <c r="AB23" i="7"/>
  <c r="AI23" i="6"/>
  <c r="M13" i="7"/>
  <c r="AB243" i="6"/>
  <c r="AB234" i="6" s="1"/>
  <c r="AB232" i="6" s="1"/>
  <c r="AG211" i="6"/>
  <c r="AG210" i="6" s="1"/>
  <c r="AG209" i="6" s="1"/>
  <c r="AG207" i="6" s="1"/>
  <c r="AS29" i="6" s="1"/>
  <c r="AX29" i="6" s="1"/>
  <c r="U57" i="14"/>
  <c r="U243" i="15"/>
  <c r="U234" i="15" s="1"/>
  <c r="U232" i="15" s="1"/>
  <c r="U195" i="15"/>
  <c r="U194" i="15" s="1"/>
  <c r="U193" i="15" s="1"/>
  <c r="U176" i="15"/>
  <c r="U170" i="15" s="1"/>
  <c r="U157" i="15"/>
  <c r="U155" i="15" s="1"/>
  <c r="U145" i="15" s="1"/>
  <c r="U114" i="15"/>
  <c r="U112" i="15" s="1"/>
  <c r="U96" i="15"/>
  <c r="C93" i="15"/>
  <c r="C85" i="15" s="1"/>
  <c r="U83" i="15"/>
  <c r="U69" i="15"/>
  <c r="U65" i="15" s="1"/>
  <c r="U20" i="15"/>
  <c r="U16" i="15" s="1"/>
  <c r="U14" i="15" s="1"/>
  <c r="U49" i="16"/>
  <c r="U43" i="16" s="1"/>
  <c r="U20" i="16"/>
  <c r="U16" i="16" s="1"/>
  <c r="Z65" i="14"/>
  <c r="Z63" i="14" s="1"/>
  <c r="Z12" i="14" s="1"/>
  <c r="Z10" i="14" s="1"/>
  <c r="Z8" i="14" s="1"/>
  <c r="AI54" i="6"/>
  <c r="AJ54" i="6"/>
  <c r="G26" i="7"/>
  <c r="BD11" i="6"/>
  <c r="J51" i="6"/>
  <c r="L52" i="6"/>
  <c r="N52" i="6" s="1"/>
  <c r="N51" i="6" s="1"/>
  <c r="AI101" i="6"/>
  <c r="AJ101" i="6"/>
  <c r="X137" i="6"/>
  <c r="V137" i="7"/>
  <c r="Y132" i="7"/>
  <c r="AA132" i="7" s="1"/>
  <c r="Y132" i="8" s="1"/>
  <c r="AA132" i="8" s="1"/>
  <c r="Y132" i="9" s="1"/>
  <c r="AA132" i="9" s="1"/>
  <c r="Y132" i="10" s="1"/>
  <c r="AA132" i="10" s="1"/>
  <c r="Y132" i="11" s="1"/>
  <c r="AA132" i="11" s="1"/>
  <c r="Y132" i="12" s="1"/>
  <c r="AA132" i="12" s="1"/>
  <c r="Y132" i="13" s="1"/>
  <c r="AA132" i="13" s="1"/>
  <c r="Y132" i="14" s="1"/>
  <c r="AA132" i="14" s="1"/>
  <c r="Y132" i="15" s="1"/>
  <c r="AA132" i="15" s="1"/>
  <c r="Y132" i="16" s="1"/>
  <c r="AA132" i="16" s="1"/>
  <c r="AH132" i="6"/>
  <c r="V126" i="8"/>
  <c r="X126" i="7"/>
  <c r="I34" i="6"/>
  <c r="I32" i="6" s="1"/>
  <c r="G32" i="6"/>
  <c r="G28" i="6" s="1"/>
  <c r="X161" i="7"/>
  <c r="U14" i="7"/>
  <c r="U12" i="7" s="1"/>
  <c r="U10" i="7" s="1"/>
  <c r="U170" i="9"/>
  <c r="X156" i="6"/>
  <c r="D58" i="8"/>
  <c r="F58" i="7"/>
  <c r="F43" i="7"/>
  <c r="E42" i="7"/>
  <c r="V84" i="7"/>
  <c r="X84" i="6"/>
  <c r="F90" i="6"/>
  <c r="D90" i="7"/>
  <c r="F58" i="6"/>
  <c r="D57" i="6"/>
  <c r="J89" i="7"/>
  <c r="L89" i="7" s="1"/>
  <c r="AS12" i="6"/>
  <c r="AV12" i="6" s="1"/>
  <c r="W224" i="7"/>
  <c r="X224" i="6"/>
  <c r="X24" i="7"/>
  <c r="W24" i="8"/>
  <c r="AD176" i="6"/>
  <c r="AB178" i="7"/>
  <c r="D76" i="7"/>
  <c r="D75" i="6"/>
  <c r="F46" i="8"/>
  <c r="F9" i="20"/>
  <c r="V87" i="7"/>
  <c r="X129" i="6"/>
  <c r="X120" i="6"/>
  <c r="AE90" i="6"/>
  <c r="AW8" i="6"/>
  <c r="D31" i="9"/>
  <c r="R16" i="20"/>
  <c r="V220" i="6"/>
  <c r="U43" i="8"/>
  <c r="U14" i="8" s="1"/>
  <c r="U12" i="8" s="1"/>
  <c r="AH21" i="6"/>
  <c r="X26" i="7"/>
  <c r="AD35" i="6"/>
  <c r="C28" i="6"/>
  <c r="C21" i="6" s="1"/>
  <c r="C19" i="6" s="1"/>
  <c r="C17" i="6" s="1"/>
  <c r="L23" i="6"/>
  <c r="J22" i="6"/>
  <c r="X73" i="6"/>
  <c r="V73" i="7"/>
  <c r="V204" i="7"/>
  <c r="X204" i="6"/>
  <c r="L33" i="6"/>
  <c r="AX9" i="6" s="1"/>
  <c r="J32" i="6"/>
  <c r="J28" i="6" s="1"/>
  <c r="X128" i="6"/>
  <c r="V128" i="7"/>
  <c r="V249" i="7"/>
  <c r="X249" i="6"/>
  <c r="V237" i="7"/>
  <c r="X237" i="6"/>
  <c r="V212" i="7"/>
  <c r="X212" i="6"/>
  <c r="W143" i="7"/>
  <c r="X143" i="6"/>
  <c r="X124" i="6"/>
  <c r="W124" i="7"/>
  <c r="AA107" i="6"/>
  <c r="Y105" i="6"/>
  <c r="Y104" i="6" s="1"/>
  <c r="E94" i="7"/>
  <c r="E93" i="6"/>
  <c r="E85" i="6" s="1"/>
  <c r="F94" i="6"/>
  <c r="V76" i="7"/>
  <c r="X76" i="6"/>
  <c r="Y32" i="7"/>
  <c r="AH32" i="6"/>
  <c r="U90" i="15"/>
  <c r="AA204" i="6"/>
  <c r="X177" i="6"/>
  <c r="AB105" i="6"/>
  <c r="AB104" i="6" s="1"/>
  <c r="AE172" i="6"/>
  <c r="AE170" i="6" s="1"/>
  <c r="D69" i="6"/>
  <c r="L50" i="6"/>
  <c r="AD58" i="6"/>
  <c r="AD57" i="6" s="1"/>
  <c r="E55" i="7"/>
  <c r="D33" i="7"/>
  <c r="X119" i="6"/>
  <c r="U235" i="6"/>
  <c r="U234" i="6" s="1"/>
  <c r="U232" i="6" s="1"/>
  <c r="X148" i="6"/>
  <c r="G23" i="7"/>
  <c r="I22" i="6"/>
  <c r="F65" i="6"/>
  <c r="D65" i="7"/>
  <c r="X191" i="6"/>
  <c r="V191" i="7"/>
  <c r="AD188" i="6"/>
  <c r="AB187" i="6"/>
  <c r="AB185" i="6" s="1"/>
  <c r="AA180" i="6"/>
  <c r="Y180" i="7" s="1"/>
  <c r="AA180" i="7" s="1"/>
  <c r="Y176" i="6"/>
  <c r="D95" i="7"/>
  <c r="D93" i="6"/>
  <c r="D85" i="6" s="1"/>
  <c r="F95" i="6"/>
  <c r="W114" i="6"/>
  <c r="R13" i="20"/>
  <c r="X130" i="7"/>
  <c r="Y235" i="6"/>
  <c r="Y234" i="6" s="1"/>
  <c r="Y232" i="6" s="1"/>
  <c r="X200" i="6"/>
  <c r="L55" i="6"/>
  <c r="C32" i="13"/>
  <c r="C28" i="13" s="1"/>
  <c r="C21" i="13" s="1"/>
  <c r="C19" i="13" s="1"/>
  <c r="C17" i="13" s="1"/>
  <c r="C10" i="15"/>
  <c r="U235" i="13"/>
  <c r="U234" i="13" s="1"/>
  <c r="U232" i="13" s="1"/>
  <c r="U172" i="14"/>
  <c r="U170" i="14" s="1"/>
  <c r="U35" i="14"/>
  <c r="U14" i="14" s="1"/>
  <c r="U12" i="14" s="1"/>
  <c r="C29" i="14"/>
  <c r="C28" i="14" s="1"/>
  <c r="C21" i="14" s="1"/>
  <c r="C19" i="14" s="1"/>
  <c r="C17" i="14" s="1"/>
  <c r="U185" i="13"/>
  <c r="U170" i="13" s="1"/>
  <c r="AC258" i="6" l="1"/>
  <c r="AC8" i="6"/>
  <c r="Z8" i="6"/>
  <c r="Z258" i="6"/>
  <c r="AL10" i="9"/>
  <c r="AL8" i="9" s="1"/>
  <c r="AM259" i="9" s="1"/>
  <c r="AC10" i="9"/>
  <c r="AD170" i="5"/>
  <c r="Y8" i="5"/>
  <c r="D21" i="5"/>
  <c r="D19" i="5" s="1"/>
  <c r="D17" i="5" s="1"/>
  <c r="R40" i="20"/>
  <c r="AJ20" i="5"/>
  <c r="AJ16" i="5" s="1"/>
  <c r="W14" i="5"/>
  <c r="W12" i="5" s="1"/>
  <c r="W10" i="5" s="1"/>
  <c r="W8" i="5" s="1"/>
  <c r="AJ114" i="5"/>
  <c r="AM259" i="8"/>
  <c r="AJ81" i="10"/>
  <c r="BQ13" i="10"/>
  <c r="AF63" i="10"/>
  <c r="AF12" i="10" s="1"/>
  <c r="AF10" i="10" s="1"/>
  <c r="AF8" i="10" s="1"/>
  <c r="G54" i="20"/>
  <c r="BK14" i="6"/>
  <c r="AI133" i="5"/>
  <c r="AJ133" i="5"/>
  <c r="AH133" i="5"/>
  <c r="X229" i="8"/>
  <c r="W229" i="9"/>
  <c r="AJ255" i="6"/>
  <c r="AI255" i="6"/>
  <c r="AH255" i="6"/>
  <c r="BP10" i="8"/>
  <c r="AR22" i="8"/>
  <c r="AW22" i="8" s="1"/>
  <c r="L46" i="7"/>
  <c r="J45" i="7"/>
  <c r="U10" i="12"/>
  <c r="U8" i="12" s="1"/>
  <c r="G21" i="6"/>
  <c r="AB211" i="7"/>
  <c r="AB210" i="7" s="1"/>
  <c r="AB209" i="7" s="1"/>
  <c r="AB207" i="7" s="1"/>
  <c r="U10" i="10"/>
  <c r="AH149" i="6"/>
  <c r="AM259" i="15"/>
  <c r="U10" i="5"/>
  <c r="U8" i="5" s="1"/>
  <c r="AM259" i="11"/>
  <c r="AF12" i="5"/>
  <c r="AF10" i="5" s="1"/>
  <c r="AC10" i="10"/>
  <c r="AH50" i="6"/>
  <c r="AI50" i="6"/>
  <c r="BQ28" i="5"/>
  <c r="F52" i="20" s="1"/>
  <c r="AF193" i="5"/>
  <c r="F68" i="8"/>
  <c r="D68" i="9"/>
  <c r="X198" i="7"/>
  <c r="W198" i="8"/>
  <c r="M110" i="8"/>
  <c r="N110" i="8"/>
  <c r="AB241" i="11"/>
  <c r="AD241" i="11" s="1"/>
  <c r="AI241" i="10"/>
  <c r="AE205" i="10"/>
  <c r="AG205" i="10" s="1"/>
  <c r="AJ205" i="9"/>
  <c r="U10" i="8"/>
  <c r="AF10" i="16"/>
  <c r="AF8" i="16" s="1"/>
  <c r="AC258" i="15"/>
  <c r="AE10" i="5"/>
  <c r="AE8" i="5" s="1"/>
  <c r="F108" i="5"/>
  <c r="AQ15" i="5" s="1"/>
  <c r="AZ15" i="5" s="1"/>
  <c r="AJ98" i="5"/>
  <c r="AI98" i="5"/>
  <c r="AH98" i="5"/>
  <c r="AH189" i="5"/>
  <c r="AH187" i="5" s="1"/>
  <c r="AH185" i="5" s="1"/>
  <c r="AH170" i="5" s="1"/>
  <c r="AI189" i="5"/>
  <c r="AI187" i="5" s="1"/>
  <c r="AJ189" i="5"/>
  <c r="AE204" i="7"/>
  <c r="AG203" i="6"/>
  <c r="AG194" i="6" s="1"/>
  <c r="AG193" i="6" s="1"/>
  <c r="AS28" i="6" s="1"/>
  <c r="AX28" i="6" s="1"/>
  <c r="AH41" i="6"/>
  <c r="AJ41" i="6"/>
  <c r="AC10" i="16"/>
  <c r="AJ187" i="5"/>
  <c r="BL14" i="7"/>
  <c r="BQ28" i="9"/>
  <c r="AF193" i="9"/>
  <c r="AF10" i="9" s="1"/>
  <c r="AF8" i="9" s="1"/>
  <c r="J53" i="20"/>
  <c r="BK13" i="9"/>
  <c r="AI36" i="6"/>
  <c r="AH36" i="6"/>
  <c r="BQ13" i="7"/>
  <c r="Y190" i="7"/>
  <c r="AA187" i="6"/>
  <c r="AA185" i="6" s="1"/>
  <c r="V135" i="9"/>
  <c r="X135" i="8"/>
  <c r="X80" i="13"/>
  <c r="AJ80" i="13" s="1"/>
  <c r="V80" i="14"/>
  <c r="V94" i="11"/>
  <c r="X94" i="10"/>
  <c r="AB38" i="9"/>
  <c r="AD35" i="8"/>
  <c r="V153" i="13"/>
  <c r="X153" i="12"/>
  <c r="AI153" i="12" s="1"/>
  <c r="Z8" i="9"/>
  <c r="Z258" i="9"/>
  <c r="Z8" i="13"/>
  <c r="Z258" i="13"/>
  <c r="E8" i="5"/>
  <c r="W258" i="5"/>
  <c r="AW15" i="5"/>
  <c r="AY15" i="5" s="1"/>
  <c r="AU15" i="5"/>
  <c r="AV15" i="5"/>
  <c r="AX17" i="5"/>
  <c r="AW17" i="5"/>
  <c r="AC8" i="5"/>
  <c r="AC258" i="5"/>
  <c r="Z8" i="12"/>
  <c r="Z258" i="12"/>
  <c r="AC8" i="9"/>
  <c r="AC258" i="9"/>
  <c r="Z8" i="15"/>
  <c r="Z258" i="15"/>
  <c r="AC8" i="16"/>
  <c r="AC258" i="16"/>
  <c r="Z8" i="5"/>
  <c r="Z258" i="5"/>
  <c r="Z8" i="16"/>
  <c r="Z258" i="16"/>
  <c r="Z8" i="8"/>
  <c r="Z258" i="8"/>
  <c r="F32" i="6"/>
  <c r="F28" i="6" s="1"/>
  <c r="BC13" i="6"/>
  <c r="P24" i="20"/>
  <c r="R24" i="20" s="1"/>
  <c r="BF21" i="16"/>
  <c r="AI250" i="5"/>
  <c r="AI243" i="5" s="1"/>
  <c r="AH250" i="5"/>
  <c r="AH243" i="5" s="1"/>
  <c r="AJ250" i="5"/>
  <c r="AJ243" i="5" s="1"/>
  <c r="F48" i="6"/>
  <c r="M49" i="6"/>
  <c r="M48" i="6" s="1"/>
  <c r="N49" i="6"/>
  <c r="G53" i="20"/>
  <c r="BK13" i="6"/>
  <c r="M55" i="5"/>
  <c r="F54" i="5"/>
  <c r="BC17" i="5"/>
  <c r="BC10" i="5" s="1"/>
  <c r="BC9" i="5" s="1"/>
  <c r="BC8" i="5" s="1"/>
  <c r="N55" i="5"/>
  <c r="AH97" i="5"/>
  <c r="AH96" i="5" s="1"/>
  <c r="AI97" i="5"/>
  <c r="X96" i="5"/>
  <c r="AJ97" i="5"/>
  <c r="M59" i="5"/>
  <c r="N59" i="5"/>
  <c r="AJ127" i="5"/>
  <c r="AI127" i="5"/>
  <c r="AH127" i="5"/>
  <c r="X123" i="5"/>
  <c r="X157" i="5"/>
  <c r="X155" i="5" s="1"/>
  <c r="AJ158" i="5"/>
  <c r="AH158" i="5"/>
  <c r="AI158" i="5"/>
  <c r="AI191" i="5"/>
  <c r="AJ191" i="5"/>
  <c r="AH191" i="5"/>
  <c r="BN31" i="5"/>
  <c r="BH15" i="5" s="1"/>
  <c r="V22" i="8"/>
  <c r="X22" i="7"/>
  <c r="V20" i="7"/>
  <c r="Q8" i="5"/>
  <c r="N56" i="5"/>
  <c r="M56" i="5"/>
  <c r="M112" i="6"/>
  <c r="N112" i="6"/>
  <c r="AA148" i="6"/>
  <c r="Y147" i="6"/>
  <c r="Y145" i="6" s="1"/>
  <c r="Y110" i="6" s="1"/>
  <c r="AB186" i="7"/>
  <c r="AD186" i="7" s="1"/>
  <c r="AI186" i="6"/>
  <c r="Y188" i="8"/>
  <c r="AH188" i="7"/>
  <c r="M58" i="5"/>
  <c r="F57" i="5"/>
  <c r="N58" i="5"/>
  <c r="N57" i="5" s="1"/>
  <c r="AJ72" i="5"/>
  <c r="AH72" i="5"/>
  <c r="AI72" i="5"/>
  <c r="AI196" i="5"/>
  <c r="X195" i="5"/>
  <c r="X194" i="5" s="1"/>
  <c r="AJ196" i="5"/>
  <c r="BN26" i="5"/>
  <c r="AH196" i="5"/>
  <c r="AJ215" i="5"/>
  <c r="AJ211" i="5" s="1"/>
  <c r="AJ210" i="5" s="1"/>
  <c r="AJ209" i="5" s="1"/>
  <c r="AJ207" i="5" s="1"/>
  <c r="X211" i="5"/>
  <c r="X210" i="5" s="1"/>
  <c r="X209" i="5" s="1"/>
  <c r="AI215" i="5"/>
  <c r="AI211" i="5" s="1"/>
  <c r="AI210" i="5" s="1"/>
  <c r="AI209" i="5" s="1"/>
  <c r="AI207" i="5" s="1"/>
  <c r="AH215" i="5"/>
  <c r="AH211" i="5" s="1"/>
  <c r="AH210" i="5" s="1"/>
  <c r="AH209" i="5" s="1"/>
  <c r="AH207" i="5" s="1"/>
  <c r="AI240" i="5"/>
  <c r="AI235" i="5" s="1"/>
  <c r="AH240" i="5"/>
  <c r="AJ240" i="5"/>
  <c r="AE228" i="7"/>
  <c r="AG227" i="6"/>
  <c r="AG220" i="6" s="1"/>
  <c r="AJ46" i="7"/>
  <c r="AH46" i="7"/>
  <c r="BP28" i="5"/>
  <c r="AD193" i="5"/>
  <c r="AR28" i="5" s="1"/>
  <c r="AW28" i="5" s="1"/>
  <c r="V238" i="12"/>
  <c r="X238" i="11"/>
  <c r="X133" i="9"/>
  <c r="V133" i="10"/>
  <c r="W46" i="10"/>
  <c r="W44" i="9"/>
  <c r="L70" i="6"/>
  <c r="J69" i="6"/>
  <c r="W86" i="7"/>
  <c r="W83" i="6"/>
  <c r="X86" i="6"/>
  <c r="X93" i="6"/>
  <c r="V93" i="7"/>
  <c r="AA161" i="6"/>
  <c r="Y157" i="6"/>
  <c r="Y155" i="6" s="1"/>
  <c r="AB174" i="7"/>
  <c r="AD174" i="7" s="1"/>
  <c r="AB174" i="8" s="1"/>
  <c r="AD174" i="8" s="1"/>
  <c r="AB174" i="9" s="1"/>
  <c r="AD174" i="9" s="1"/>
  <c r="AB174" i="10" s="1"/>
  <c r="AD174" i="10" s="1"/>
  <c r="AB174" i="11" s="1"/>
  <c r="AD174" i="11" s="1"/>
  <c r="AB174" i="12" s="1"/>
  <c r="AD174" i="12" s="1"/>
  <c r="AB174" i="13" s="1"/>
  <c r="AD174" i="13" s="1"/>
  <c r="AB174" i="14" s="1"/>
  <c r="AD174" i="14" s="1"/>
  <c r="AB174" i="15" s="1"/>
  <c r="AD174" i="15" s="1"/>
  <c r="AB174" i="16" s="1"/>
  <c r="AD174" i="16" s="1"/>
  <c r="BP31" i="6"/>
  <c r="BJ15" i="6" s="1"/>
  <c r="AI174" i="6"/>
  <c r="W120" i="9"/>
  <c r="X120" i="8"/>
  <c r="BN16" i="5"/>
  <c r="X112" i="5"/>
  <c r="Y222" i="7"/>
  <c r="AA223" i="7"/>
  <c r="AA84" i="7"/>
  <c r="Y83" i="7"/>
  <c r="AJ68" i="8"/>
  <c r="AJ246" i="10"/>
  <c r="AI246" i="10"/>
  <c r="AI139" i="12"/>
  <c r="AJ139" i="12"/>
  <c r="D110" i="10"/>
  <c r="F110" i="9"/>
  <c r="AH251" i="6"/>
  <c r="AI251" i="6"/>
  <c r="BO23" i="7"/>
  <c r="Y177" i="8"/>
  <c r="AA177" i="8" s="1"/>
  <c r="Y214" i="7"/>
  <c r="AA211" i="6"/>
  <c r="AA210" i="6" s="1"/>
  <c r="AA209" i="6" s="1"/>
  <c r="E113" i="8"/>
  <c r="F113" i="7"/>
  <c r="N61" i="8"/>
  <c r="M61" i="8"/>
  <c r="E30" i="9"/>
  <c r="F30" i="8"/>
  <c r="F29" i="8" s="1"/>
  <c r="E29" i="8"/>
  <c r="V74" i="11"/>
  <c r="X74" i="10"/>
  <c r="X178" i="9"/>
  <c r="V178" i="10"/>
  <c r="AI21" i="9"/>
  <c r="AH21" i="9"/>
  <c r="V199" i="13"/>
  <c r="X199" i="12"/>
  <c r="AB196" i="12"/>
  <c r="V156" i="12"/>
  <c r="X156" i="11"/>
  <c r="X256" i="7"/>
  <c r="V256" i="8"/>
  <c r="Y68" i="8"/>
  <c r="AA68" i="8" s="1"/>
  <c r="Y68" i="9" s="1"/>
  <c r="AA68" i="9" s="1"/>
  <c r="AH68" i="7"/>
  <c r="AE75" i="9"/>
  <c r="AG75" i="9" s="1"/>
  <c r="AJ75" i="8"/>
  <c r="V102" i="9"/>
  <c r="X102" i="8"/>
  <c r="AE230" i="11"/>
  <c r="AG230" i="11" s="1"/>
  <c r="AJ230" i="10"/>
  <c r="AB39" i="10"/>
  <c r="AD39" i="10" s="1"/>
  <c r="AB39" i="11" s="1"/>
  <c r="AD39" i="11" s="1"/>
  <c r="AB39" i="12" s="1"/>
  <c r="AD39" i="12" s="1"/>
  <c r="AB39" i="13" s="1"/>
  <c r="AD39" i="13" s="1"/>
  <c r="AB39" i="14" s="1"/>
  <c r="AD39" i="14" s="1"/>
  <c r="AB39" i="15" s="1"/>
  <c r="AD39" i="15" s="1"/>
  <c r="AB39" i="16" s="1"/>
  <c r="AD39" i="16" s="1"/>
  <c r="AI39" i="9"/>
  <c r="W114" i="8"/>
  <c r="W119" i="9"/>
  <c r="AJ189" i="6"/>
  <c r="AJ187" i="6" s="1"/>
  <c r="AH189" i="6"/>
  <c r="AI189" i="6"/>
  <c r="D77" i="12"/>
  <c r="D15" i="7"/>
  <c r="F15" i="6"/>
  <c r="AB19" i="7"/>
  <c r="AD19" i="7" s="1"/>
  <c r="AB19" i="8" s="1"/>
  <c r="AD19" i="8" s="1"/>
  <c r="AB19" i="9" s="1"/>
  <c r="AD19" i="9" s="1"/>
  <c r="AB19" i="10" s="1"/>
  <c r="AD19" i="10" s="1"/>
  <c r="AB19" i="11" s="1"/>
  <c r="AD19" i="11" s="1"/>
  <c r="AB19" i="12" s="1"/>
  <c r="AD19" i="12" s="1"/>
  <c r="AB19" i="13" s="1"/>
  <c r="AD19" i="13" s="1"/>
  <c r="AB19" i="14" s="1"/>
  <c r="AD19" i="14" s="1"/>
  <c r="AB19" i="15" s="1"/>
  <c r="AD19" i="15" s="1"/>
  <c r="AB19" i="16" s="1"/>
  <c r="AD19" i="16" s="1"/>
  <c r="AD16" i="6"/>
  <c r="V40" i="7"/>
  <c r="X40" i="6"/>
  <c r="N79" i="5"/>
  <c r="M79" i="5"/>
  <c r="AJ32" i="6"/>
  <c r="AI32" i="6"/>
  <c r="AI36" i="7"/>
  <c r="AH36" i="7"/>
  <c r="AI254" i="6"/>
  <c r="AJ254" i="6"/>
  <c r="AH254" i="6"/>
  <c r="AH190" i="6"/>
  <c r="AI190" i="6"/>
  <c r="Y18" i="10"/>
  <c r="AA18" i="10" s="1"/>
  <c r="BO11" i="9"/>
  <c r="V139" i="15"/>
  <c r="X139" i="14"/>
  <c r="V48" i="12"/>
  <c r="X48" i="11"/>
  <c r="V246" i="15"/>
  <c r="X246" i="14"/>
  <c r="AI166" i="11"/>
  <c r="AH166" i="11"/>
  <c r="X47" i="10"/>
  <c r="V47" i="11"/>
  <c r="W214" i="13"/>
  <c r="X214" i="12"/>
  <c r="AI214" i="12" s="1"/>
  <c r="N87" i="10"/>
  <c r="M87" i="10"/>
  <c r="N96" i="8"/>
  <c r="M96" i="8"/>
  <c r="AF8" i="6"/>
  <c r="AS25" i="5"/>
  <c r="AD63" i="5"/>
  <c r="AD12" i="5" s="1"/>
  <c r="K8" i="15"/>
  <c r="V90" i="5"/>
  <c r="X243" i="5"/>
  <c r="AR25" i="5"/>
  <c r="AW25" i="5" s="1"/>
  <c r="N117" i="6"/>
  <c r="G108" i="6"/>
  <c r="AF8" i="5"/>
  <c r="AC258" i="7"/>
  <c r="AH177" i="7"/>
  <c r="AC8" i="14"/>
  <c r="AC258" i="14"/>
  <c r="BQ9" i="9"/>
  <c r="BR12" i="16"/>
  <c r="BR9" i="16" s="1"/>
  <c r="J36" i="20"/>
  <c r="BC15" i="6"/>
  <c r="M46" i="6"/>
  <c r="M45" i="6" s="1"/>
  <c r="N46" i="6"/>
  <c r="AI162" i="6"/>
  <c r="AJ162" i="6"/>
  <c r="AH162" i="6"/>
  <c r="AJ246" i="7"/>
  <c r="AI246" i="7"/>
  <c r="AH246" i="7"/>
  <c r="I15" i="7"/>
  <c r="G10" i="7"/>
  <c r="BK9" i="5"/>
  <c r="BL9" i="7" s="1"/>
  <c r="BL9" i="10" s="1"/>
  <c r="BL9" i="13" s="1"/>
  <c r="BL9" i="16" s="1"/>
  <c r="F38" i="20"/>
  <c r="R38" i="20" s="1"/>
  <c r="N77" i="5"/>
  <c r="N75" i="5" s="1"/>
  <c r="F75" i="5"/>
  <c r="AQ9" i="5" s="1"/>
  <c r="M77" i="5"/>
  <c r="M75" i="5" s="1"/>
  <c r="F115" i="6"/>
  <c r="D115" i="7"/>
  <c r="G51" i="20"/>
  <c r="G49" i="20" s="1"/>
  <c r="BQ25" i="6"/>
  <c r="BK12" i="6" s="1"/>
  <c r="J49" i="9"/>
  <c r="L49" i="9" s="1"/>
  <c r="J49" i="10" s="1"/>
  <c r="L49" i="10" s="1"/>
  <c r="J49" i="11" s="1"/>
  <c r="L49" i="11" s="1"/>
  <c r="J49" i="12" s="1"/>
  <c r="L49" i="12" s="1"/>
  <c r="J49" i="13" s="1"/>
  <c r="L49" i="13" s="1"/>
  <c r="J49" i="14" s="1"/>
  <c r="L49" i="14" s="1"/>
  <c r="J49" i="15" s="1"/>
  <c r="L49" i="15" s="1"/>
  <c r="J49" i="16" s="1"/>
  <c r="L49" i="16" s="1"/>
  <c r="N49" i="8"/>
  <c r="AJ51" i="5"/>
  <c r="AJ49" i="5" s="1"/>
  <c r="AJ43" i="5" s="1"/>
  <c r="AH51" i="5"/>
  <c r="AH49" i="5" s="1"/>
  <c r="AH43" i="5" s="1"/>
  <c r="AI51" i="5"/>
  <c r="AI49" i="5" s="1"/>
  <c r="AI43" i="5" s="1"/>
  <c r="X49" i="5"/>
  <c r="L62" i="6"/>
  <c r="J60" i="6"/>
  <c r="W128" i="7"/>
  <c r="W128" i="8" s="1"/>
  <c r="W128" i="9" s="1"/>
  <c r="W128" i="10" s="1"/>
  <c r="W128" i="11" s="1"/>
  <c r="W128" i="12" s="1"/>
  <c r="W128" i="13" s="1"/>
  <c r="W128" i="14" s="1"/>
  <c r="W128" i="15" s="1"/>
  <c r="W128" i="16" s="1"/>
  <c r="W123" i="6"/>
  <c r="V157" i="6"/>
  <c r="V155" i="6" s="1"/>
  <c r="V163" i="7"/>
  <c r="X163" i="6"/>
  <c r="AH99" i="7"/>
  <c r="AI99" i="7"/>
  <c r="AJ99" i="7"/>
  <c r="E56" i="7"/>
  <c r="F56" i="6"/>
  <c r="N56" i="6" s="1"/>
  <c r="C8" i="11"/>
  <c r="D42" i="8"/>
  <c r="D44" i="9"/>
  <c r="F44" i="8"/>
  <c r="W31" i="7"/>
  <c r="W20" i="6"/>
  <c r="W16" i="6" s="1"/>
  <c r="AI67" i="6"/>
  <c r="AH67" i="6"/>
  <c r="AJ73" i="5"/>
  <c r="AI73" i="5"/>
  <c r="AH73" i="5"/>
  <c r="E92" i="7"/>
  <c r="F92" i="6"/>
  <c r="N92" i="6" s="1"/>
  <c r="AA193" i="5"/>
  <c r="BO28" i="5"/>
  <c r="BQ25" i="5"/>
  <c r="BK12" i="5" s="1"/>
  <c r="F51" i="20"/>
  <c r="V240" i="7"/>
  <c r="X240" i="6"/>
  <c r="V36" i="10"/>
  <c r="X36" i="9"/>
  <c r="N62" i="6"/>
  <c r="N60" i="6" s="1"/>
  <c r="M62" i="6"/>
  <c r="M60" i="6" s="1"/>
  <c r="F60" i="6"/>
  <c r="AJ86" i="5"/>
  <c r="AJ83" i="5" s="1"/>
  <c r="X83" i="5"/>
  <c r="AI86" i="5"/>
  <c r="AI83" i="5" s="1"/>
  <c r="AH86" i="5"/>
  <c r="AH83" i="5" s="1"/>
  <c r="AH93" i="5"/>
  <c r="AH91" i="5" s="1"/>
  <c r="AH90" i="5" s="1"/>
  <c r="AJ93" i="5"/>
  <c r="AJ91" i="5" s="1"/>
  <c r="X91" i="5"/>
  <c r="AI93" i="5"/>
  <c r="AI91" i="5" s="1"/>
  <c r="AH106" i="6"/>
  <c r="AJ106" i="6"/>
  <c r="AJ120" i="7"/>
  <c r="AI120" i="7"/>
  <c r="AH120" i="7"/>
  <c r="AJ54" i="7"/>
  <c r="AI54" i="7"/>
  <c r="AH54" i="7"/>
  <c r="AA186" i="7"/>
  <c r="E103" i="11"/>
  <c r="F103" i="10"/>
  <c r="X188" i="14"/>
  <c r="W188" i="15"/>
  <c r="AI213" i="7"/>
  <c r="AH213" i="7"/>
  <c r="AE105" i="6"/>
  <c r="AE104" i="6" s="1"/>
  <c r="AG107" i="6"/>
  <c r="D114" i="7"/>
  <c r="F114" i="6"/>
  <c r="W239" i="8"/>
  <c r="X239" i="7"/>
  <c r="V31" i="9"/>
  <c r="N113" i="6"/>
  <c r="M113" i="6"/>
  <c r="BN12" i="5"/>
  <c r="BN9" i="5" s="1"/>
  <c r="AQ23" i="5"/>
  <c r="F61" i="9"/>
  <c r="D61" i="10"/>
  <c r="D60" i="9"/>
  <c r="M30" i="7"/>
  <c r="M29" i="7" s="1"/>
  <c r="F29" i="7"/>
  <c r="BP26" i="10"/>
  <c r="AB212" i="11"/>
  <c r="AD212" i="11" s="1"/>
  <c r="AB212" i="12" s="1"/>
  <c r="AD212" i="12" s="1"/>
  <c r="AB212" i="13" s="1"/>
  <c r="AD212" i="13" s="1"/>
  <c r="X100" i="11"/>
  <c r="V100" i="12"/>
  <c r="AH205" i="11"/>
  <c r="AI205" i="11"/>
  <c r="AB74" i="9"/>
  <c r="AD74" i="9" s="1"/>
  <c r="AB74" i="10" s="1"/>
  <c r="AD74" i="10" s="1"/>
  <c r="AB74" i="11" s="1"/>
  <c r="AD74" i="11" s="1"/>
  <c r="AB74" i="12" s="1"/>
  <c r="AD74" i="12" s="1"/>
  <c r="AB74" i="13" s="1"/>
  <c r="AD74" i="13" s="1"/>
  <c r="AB74" i="14" s="1"/>
  <c r="AD74" i="14" s="1"/>
  <c r="AB74" i="15" s="1"/>
  <c r="AD74" i="15" s="1"/>
  <c r="AB74" i="16" s="1"/>
  <c r="AD74" i="16" s="1"/>
  <c r="AI74" i="8"/>
  <c r="AH70" i="7"/>
  <c r="AI70" i="7"/>
  <c r="AJ70" i="7"/>
  <c r="V99" i="10"/>
  <c r="X99" i="9"/>
  <c r="AV8" i="5"/>
  <c r="AH102" i="7"/>
  <c r="AJ102" i="7"/>
  <c r="AI102" i="7"/>
  <c r="V189" i="8"/>
  <c r="X189" i="7"/>
  <c r="D70" i="10"/>
  <c r="F70" i="9"/>
  <c r="V72" i="10"/>
  <c r="N15" i="5"/>
  <c r="M15" i="5"/>
  <c r="N78" i="5"/>
  <c r="M78" i="5"/>
  <c r="AE249" i="8"/>
  <c r="BQ25" i="10"/>
  <c r="K52" i="20"/>
  <c r="V25" i="9"/>
  <c r="X25" i="8"/>
  <c r="W212" i="8"/>
  <c r="AJ250" i="6"/>
  <c r="AI250" i="6"/>
  <c r="AJ21" i="7"/>
  <c r="AE21" i="8"/>
  <c r="AG21" i="8" s="1"/>
  <c r="AH130" i="8"/>
  <c r="AJ130" i="8"/>
  <c r="AE224" i="9"/>
  <c r="AG222" i="8"/>
  <c r="AI48" i="10"/>
  <c r="AH48" i="10"/>
  <c r="L71" i="10"/>
  <c r="D24" i="14"/>
  <c r="F24" i="13"/>
  <c r="X166" i="12"/>
  <c r="V166" i="13"/>
  <c r="Y246" i="10"/>
  <c r="AA246" i="10" s="1"/>
  <c r="Y246" i="11" s="1"/>
  <c r="AA246" i="11" s="1"/>
  <c r="Y246" i="12" s="1"/>
  <c r="AA246" i="12" s="1"/>
  <c r="AH246" i="9"/>
  <c r="AI61" i="8"/>
  <c r="AH61" i="8"/>
  <c r="AJ61" i="8"/>
  <c r="AG245" i="9"/>
  <c r="F96" i="9"/>
  <c r="D96" i="10"/>
  <c r="U10" i="14"/>
  <c r="U8" i="14" s="1"/>
  <c r="V145" i="6"/>
  <c r="AA176" i="6"/>
  <c r="U10" i="6"/>
  <c r="U8" i="6" s="1"/>
  <c r="D20" i="20"/>
  <c r="BL13" i="7"/>
  <c r="BL13" i="10" s="1"/>
  <c r="AR23" i="5"/>
  <c r="Y258" i="5"/>
  <c r="W43" i="6"/>
  <c r="AB69" i="6"/>
  <c r="AB65" i="6" s="1"/>
  <c r="AC258" i="8"/>
  <c r="Y44" i="6"/>
  <c r="Y43" i="6" s="1"/>
  <c r="Y14" i="6" s="1"/>
  <c r="U258" i="5"/>
  <c r="BQ8" i="5"/>
  <c r="BQ7" i="5" s="1"/>
  <c r="BQ32" i="5" s="1"/>
  <c r="BF8" i="16"/>
  <c r="AI176" i="5"/>
  <c r="BP13" i="5"/>
  <c r="AM259" i="5"/>
  <c r="AB14" i="6"/>
  <c r="BO25" i="5"/>
  <c r="BI12" i="5" s="1"/>
  <c r="X145" i="5"/>
  <c r="BO11" i="8"/>
  <c r="BQ24" i="12"/>
  <c r="AF10" i="12"/>
  <c r="AF8" i="12" s="1"/>
  <c r="AH31" i="6"/>
  <c r="AI31" i="6"/>
  <c r="AI20" i="6" s="1"/>
  <c r="AC258" i="13"/>
  <c r="AC8" i="13"/>
  <c r="F55" i="6"/>
  <c r="D54" i="6"/>
  <c r="D55" i="7"/>
  <c r="BP16" i="5"/>
  <c r="BP15" i="5" s="1"/>
  <c r="BJ10" i="5" s="1"/>
  <c r="AD112" i="5"/>
  <c r="AD110" i="5" s="1"/>
  <c r="AR26" i="5" s="1"/>
  <c r="AW26" i="5" s="1"/>
  <c r="E77" i="7"/>
  <c r="F77" i="6"/>
  <c r="M115" i="5"/>
  <c r="N115" i="5"/>
  <c r="AJ100" i="8"/>
  <c r="AI100" i="8"/>
  <c r="AH100" i="8"/>
  <c r="V51" i="7"/>
  <c r="X51" i="6"/>
  <c r="V49" i="6"/>
  <c r="V43" i="6" s="1"/>
  <c r="AD97" i="6"/>
  <c r="AB96" i="6"/>
  <c r="X117" i="7"/>
  <c r="V117" i="8"/>
  <c r="V114" i="7"/>
  <c r="AI128" i="5"/>
  <c r="AH128" i="5"/>
  <c r="AJ128" i="5"/>
  <c r="AI163" i="5"/>
  <c r="AH163" i="5"/>
  <c r="AJ163" i="5"/>
  <c r="AH156" i="7"/>
  <c r="AI156" i="7"/>
  <c r="AJ156" i="7"/>
  <c r="L59" i="6"/>
  <c r="J57" i="6"/>
  <c r="M111" i="5"/>
  <c r="N111" i="5"/>
  <c r="N108" i="5" s="1"/>
  <c r="BC20" i="5"/>
  <c r="Y167" i="7"/>
  <c r="AA167" i="7" s="1"/>
  <c r="AH167" i="6"/>
  <c r="I69" i="6"/>
  <c r="G70" i="7"/>
  <c r="BC15" i="9"/>
  <c r="AI216" i="9"/>
  <c r="AH216" i="9"/>
  <c r="AJ216" i="9"/>
  <c r="Y20" i="6"/>
  <c r="Y16" i="6" s="1"/>
  <c r="AA23" i="6"/>
  <c r="W52" i="7"/>
  <c r="X52" i="6"/>
  <c r="W49" i="6"/>
  <c r="W67" i="8"/>
  <c r="X67" i="7"/>
  <c r="AJ88" i="6"/>
  <c r="AI88" i="6"/>
  <c r="AH88" i="6"/>
  <c r="AA197" i="6"/>
  <c r="Y195" i="6"/>
  <c r="Y194" i="6" s="1"/>
  <c r="Y193" i="6" s="1"/>
  <c r="W215" i="7"/>
  <c r="W211" i="7" s="1"/>
  <c r="W210" i="7" s="1"/>
  <c r="W209" i="7" s="1"/>
  <c r="W207" i="7" s="1"/>
  <c r="X215" i="6"/>
  <c r="X121" i="7"/>
  <c r="V121" i="8"/>
  <c r="I46" i="8"/>
  <c r="G45" i="8"/>
  <c r="V55" i="10"/>
  <c r="X55" i="9"/>
  <c r="F86" i="7"/>
  <c r="E86" i="8"/>
  <c r="AE92" i="7"/>
  <c r="AG91" i="6"/>
  <c r="Y95" i="7"/>
  <c r="AH95" i="6"/>
  <c r="AA91" i="6"/>
  <c r="AA90" i="6" s="1"/>
  <c r="V106" i="8"/>
  <c r="V106" i="9" s="1"/>
  <c r="V106" i="10" s="1"/>
  <c r="V106" i="11" s="1"/>
  <c r="V106" i="12" s="1"/>
  <c r="V106" i="13" s="1"/>
  <c r="V106" i="14" s="1"/>
  <c r="V106" i="15" s="1"/>
  <c r="V106" i="16" s="1"/>
  <c r="X106" i="7"/>
  <c r="AH106" i="7" s="1"/>
  <c r="AA145" i="5"/>
  <c r="BO17" i="5"/>
  <c r="BO15" i="5" s="1"/>
  <c r="BI10" i="5" s="1"/>
  <c r="V164" i="8"/>
  <c r="X164" i="7"/>
  <c r="Y115" i="9"/>
  <c r="AA115" i="9" s="1"/>
  <c r="AH115" i="8"/>
  <c r="W54" i="9"/>
  <c r="X54" i="8"/>
  <c r="AY12" i="5"/>
  <c r="AZ12" i="5"/>
  <c r="AU12" i="5"/>
  <c r="AV12" i="5"/>
  <c r="L74" i="7"/>
  <c r="J72" i="7"/>
  <c r="V32" i="9"/>
  <c r="X32" i="8"/>
  <c r="M103" i="9"/>
  <c r="N103" i="9"/>
  <c r="AQ30" i="5"/>
  <c r="BN30" i="5"/>
  <c r="BH14" i="5" s="1"/>
  <c r="AA35" i="6"/>
  <c r="BO14" i="6" s="1"/>
  <c r="BI9" i="6" s="1"/>
  <c r="AH39" i="6"/>
  <c r="Y39" i="7"/>
  <c r="AA212" i="8"/>
  <c r="W161" i="12"/>
  <c r="X161" i="11"/>
  <c r="X202" i="8"/>
  <c r="V202" i="9"/>
  <c r="AJ107" i="5"/>
  <c r="AJ105" i="5" s="1"/>
  <c r="AJ104" i="5" s="1"/>
  <c r="AI107" i="5"/>
  <c r="AI105" i="5" s="1"/>
  <c r="AI104" i="5" s="1"/>
  <c r="X105" i="5"/>
  <c r="X104" i="5" s="1"/>
  <c r="AH107" i="5"/>
  <c r="AH105" i="5" s="1"/>
  <c r="AH104" i="5" s="1"/>
  <c r="N114" i="5"/>
  <c r="M114" i="5"/>
  <c r="M108" i="5" s="1"/>
  <c r="AJ239" i="6"/>
  <c r="AI239" i="6"/>
  <c r="AH239" i="6"/>
  <c r="AA44" i="6"/>
  <c r="Y45" i="7"/>
  <c r="V29" i="8"/>
  <c r="X29" i="7"/>
  <c r="O37" i="20"/>
  <c r="O32" i="20" s="1"/>
  <c r="O31" i="20" s="1"/>
  <c r="O30" i="20" s="1"/>
  <c r="BR13" i="16"/>
  <c r="BQ8" i="14"/>
  <c r="BQ7" i="14" s="1"/>
  <c r="X160" i="8"/>
  <c r="V160" i="9"/>
  <c r="X216" i="10"/>
  <c r="W216" i="11"/>
  <c r="AB59" i="10"/>
  <c r="V52" i="10"/>
  <c r="I61" i="9"/>
  <c r="G60" i="9"/>
  <c r="BP23" i="6"/>
  <c r="AB177" i="7"/>
  <c r="AD177" i="7" s="1"/>
  <c r="G42" i="7"/>
  <c r="I44" i="7"/>
  <c r="AH201" i="6"/>
  <c r="AI201" i="6"/>
  <c r="AJ201" i="6"/>
  <c r="AI36" i="8"/>
  <c r="AH36" i="8"/>
  <c r="D8" i="5"/>
  <c r="AI40" i="5"/>
  <c r="AI35" i="5" s="1"/>
  <c r="AI14" i="5" s="1"/>
  <c r="X35" i="5"/>
  <c r="AJ40" i="5"/>
  <c r="AJ35" i="5" s="1"/>
  <c r="AH40" i="5"/>
  <c r="AH35" i="5" s="1"/>
  <c r="W250" i="8"/>
  <c r="X250" i="7"/>
  <c r="V130" i="10"/>
  <c r="X130" i="9"/>
  <c r="Y59" i="8"/>
  <c r="AA58" i="7"/>
  <c r="AA57" i="7" s="1"/>
  <c r="L67" i="8"/>
  <c r="J66" i="8"/>
  <c r="Y196" i="9"/>
  <c r="BO26" i="8"/>
  <c r="E67" i="12"/>
  <c r="E66" i="11"/>
  <c r="W205" i="14"/>
  <c r="X205" i="13"/>
  <c r="G12" i="10"/>
  <c r="AD198" i="10"/>
  <c r="AB195" i="10"/>
  <c r="F89" i="14"/>
  <c r="AQ12" i="14" s="1"/>
  <c r="D89" i="15"/>
  <c r="D103" i="15"/>
  <c r="U10" i="9"/>
  <c r="U8" i="9" s="1"/>
  <c r="W112" i="6"/>
  <c r="N30" i="20"/>
  <c r="N56" i="20" s="1"/>
  <c r="AB90" i="6"/>
  <c r="X35" i="6"/>
  <c r="AM10" i="7"/>
  <c r="AM8" i="7" s="1"/>
  <c r="AM259" i="7" s="1"/>
  <c r="J48" i="6"/>
  <c r="U12" i="11"/>
  <c r="U10" i="11" s="1"/>
  <c r="U8" i="11" s="1"/>
  <c r="V63" i="5"/>
  <c r="V12" i="5" s="1"/>
  <c r="V10" i="5" s="1"/>
  <c r="AH235" i="5"/>
  <c r="AH234" i="5" s="1"/>
  <c r="AH232" i="5" s="1"/>
  <c r="AH246" i="11"/>
  <c r="BR14" i="16"/>
  <c r="Z258" i="10"/>
  <c r="X43" i="5"/>
  <c r="BP25" i="5"/>
  <c r="BJ12" i="5" s="1"/>
  <c r="W44" i="8"/>
  <c r="X185" i="5"/>
  <c r="X170" i="5" s="1"/>
  <c r="BQ15" i="9"/>
  <c r="BK10" i="9" s="1"/>
  <c r="BL10" i="10" s="1"/>
  <c r="BL10" i="13" s="1"/>
  <c r="W235" i="7"/>
  <c r="L21" i="5"/>
  <c r="L19" i="5" s="1"/>
  <c r="AA110" i="5"/>
  <c r="BL14" i="10"/>
  <c r="BL14" i="13" s="1"/>
  <c r="BL14" i="16" s="1"/>
  <c r="BQ7" i="16"/>
  <c r="BK7" i="6"/>
  <c r="BK16" i="6" s="1"/>
  <c r="W211" i="6"/>
  <c r="W210" i="6" s="1"/>
  <c r="W209" i="6" s="1"/>
  <c r="W207" i="6" s="1"/>
  <c r="V185" i="6"/>
  <c r="V170" i="6" s="1"/>
  <c r="AJ230" i="9"/>
  <c r="P41" i="20"/>
  <c r="P39" i="20" s="1"/>
  <c r="BQ15" i="15"/>
  <c r="BR29" i="16"/>
  <c r="BK13" i="12"/>
  <c r="M53" i="20"/>
  <c r="R53" i="20" s="1"/>
  <c r="K8" i="12"/>
  <c r="AC258" i="12"/>
  <c r="F10" i="5"/>
  <c r="M13" i="5"/>
  <c r="M10" i="5" s="1"/>
  <c r="N13" i="5"/>
  <c r="BP24" i="5"/>
  <c r="BP22" i="5" s="1"/>
  <c r="BJ11" i="5" s="1"/>
  <c r="AR27" i="5"/>
  <c r="AW27" i="5" s="1"/>
  <c r="M44" i="7"/>
  <c r="N44" i="7"/>
  <c r="AJ99" i="6"/>
  <c r="AH99" i="6"/>
  <c r="AD117" i="6"/>
  <c r="AB114" i="6"/>
  <c r="AB112" i="6" s="1"/>
  <c r="L64" i="6"/>
  <c r="J63" i="6"/>
  <c r="X217" i="7"/>
  <c r="V217" i="8"/>
  <c r="V16" i="6"/>
  <c r="V18" i="7"/>
  <c r="X18" i="6"/>
  <c r="AG50" i="6"/>
  <c r="AE49" i="6"/>
  <c r="AE43" i="6" s="1"/>
  <c r="E57" i="6"/>
  <c r="F59" i="6"/>
  <c r="E59" i="7"/>
  <c r="AB80" i="7"/>
  <c r="AD80" i="7" s="1"/>
  <c r="AI80" i="6"/>
  <c r="L100" i="6"/>
  <c r="J99" i="6"/>
  <c r="AJ118" i="6"/>
  <c r="AI118" i="6"/>
  <c r="V127" i="7"/>
  <c r="X127" i="6"/>
  <c r="V123" i="6"/>
  <c r="V112" i="6" s="1"/>
  <c r="AH22" i="6"/>
  <c r="AJ22" i="6"/>
  <c r="AI22" i="6"/>
  <c r="X20" i="6"/>
  <c r="D111" i="7"/>
  <c r="F111" i="6"/>
  <c r="M111" i="6" s="1"/>
  <c r="D108" i="6"/>
  <c r="AH137" i="5"/>
  <c r="AJ137" i="5"/>
  <c r="AI137" i="5"/>
  <c r="BQ25" i="14"/>
  <c r="BK12" i="14" s="1"/>
  <c r="O52" i="20"/>
  <c r="O49" i="20" s="1"/>
  <c r="BR28" i="16"/>
  <c r="AB68" i="7"/>
  <c r="AD68" i="7" s="1"/>
  <c r="AI68" i="6"/>
  <c r="M24" i="7"/>
  <c r="N24" i="7"/>
  <c r="AA14" i="5"/>
  <c r="AA12" i="5" s="1"/>
  <c r="BO12" i="5"/>
  <c r="BO9" i="5" s="1"/>
  <c r="AR9" i="5"/>
  <c r="I21" i="5"/>
  <c r="I19" i="5" s="1"/>
  <c r="Y47" i="7"/>
  <c r="AA47" i="7" s="1"/>
  <c r="AH47" i="6"/>
  <c r="W53" i="8"/>
  <c r="X53" i="7"/>
  <c r="W72" i="7"/>
  <c r="X72" i="6"/>
  <c r="W69" i="6"/>
  <c r="W65" i="6" s="1"/>
  <c r="W63" i="6" s="1"/>
  <c r="V88" i="8"/>
  <c r="X88" i="7"/>
  <c r="W196" i="7"/>
  <c r="W195" i="6"/>
  <c r="W194" i="6" s="1"/>
  <c r="W193" i="6" s="1"/>
  <c r="AJ200" i="5"/>
  <c r="AI200" i="5"/>
  <c r="AH200" i="5"/>
  <c r="AB60" i="8"/>
  <c r="AD58" i="7"/>
  <c r="AD57" i="7" s="1"/>
  <c r="AJ139" i="11"/>
  <c r="AI139" i="11"/>
  <c r="V255" i="11"/>
  <c r="X255" i="10"/>
  <c r="AB148" i="8"/>
  <c r="AD148" i="8" s="1"/>
  <c r="BP18" i="7"/>
  <c r="AJ213" i="6"/>
  <c r="AH213" i="6"/>
  <c r="AI213" i="6"/>
  <c r="N97" i="8"/>
  <c r="M97" i="8"/>
  <c r="AI32" i="7"/>
  <c r="AJ32" i="7"/>
  <c r="G83" i="9"/>
  <c r="I83" i="9" s="1"/>
  <c r="M83" i="8"/>
  <c r="W107" i="7"/>
  <c r="W105" i="6"/>
  <c r="W104" i="6" s="1"/>
  <c r="G111" i="7"/>
  <c r="I111" i="7" s="1"/>
  <c r="G111" i="8" s="1"/>
  <c r="I111" i="8" s="1"/>
  <c r="G111" i="9" s="1"/>
  <c r="I111" i="9" s="1"/>
  <c r="G111" i="10" s="1"/>
  <c r="I111" i="10" s="1"/>
  <c r="G111" i="11" s="1"/>
  <c r="I111" i="11" s="1"/>
  <c r="G111" i="12" s="1"/>
  <c r="I111" i="12" s="1"/>
  <c r="G111" i="13" s="1"/>
  <c r="I111" i="13" s="1"/>
  <c r="G111" i="14" s="1"/>
  <c r="I111" i="14" s="1"/>
  <c r="G111" i="15" s="1"/>
  <c r="I111" i="15" s="1"/>
  <c r="G111" i="16" s="1"/>
  <c r="I111" i="16" s="1"/>
  <c r="BD20" i="6"/>
  <c r="X251" i="7"/>
  <c r="W251" i="8"/>
  <c r="AH29" i="6"/>
  <c r="AJ29" i="6"/>
  <c r="X37" i="7"/>
  <c r="V35" i="7"/>
  <c r="V37" i="8"/>
  <c r="AI160" i="7"/>
  <c r="AJ160" i="7"/>
  <c r="W177" i="12"/>
  <c r="X177" i="11"/>
  <c r="V120" i="13"/>
  <c r="I58" i="9"/>
  <c r="G57" i="9"/>
  <c r="V158" i="12"/>
  <c r="X158" i="11"/>
  <c r="AH158" i="11" s="1"/>
  <c r="AI256" i="6"/>
  <c r="AH256" i="6"/>
  <c r="AJ256" i="6"/>
  <c r="W236" i="9"/>
  <c r="X236" i="8"/>
  <c r="W235" i="8"/>
  <c r="V60" i="8"/>
  <c r="X60" i="7"/>
  <c r="AJ251" i="6"/>
  <c r="AE251" i="7"/>
  <c r="AG243" i="6"/>
  <c r="AG234" i="6" s="1"/>
  <c r="AG232" i="6" s="1"/>
  <c r="AS30" i="6" s="1"/>
  <c r="AX30" i="6" s="1"/>
  <c r="X201" i="7"/>
  <c r="V201" i="8"/>
  <c r="W19" i="7"/>
  <c r="X19" i="6"/>
  <c r="AG31" i="6"/>
  <c r="AE20" i="6"/>
  <c r="AE16" i="6" s="1"/>
  <c r="AJ77" i="6"/>
  <c r="AH77" i="6"/>
  <c r="E78" i="6"/>
  <c r="F78" i="6" s="1"/>
  <c r="E79" i="7"/>
  <c r="F79" i="6"/>
  <c r="F37" i="20"/>
  <c r="BK8" i="5"/>
  <c r="AH151" i="7"/>
  <c r="Y151" i="8"/>
  <c r="AA151" i="8" s="1"/>
  <c r="Y151" i="9" s="1"/>
  <c r="AA151" i="9" s="1"/>
  <c r="Y151" i="10" s="1"/>
  <c r="AA151" i="10" s="1"/>
  <c r="Y151" i="11" s="1"/>
  <c r="AA151" i="11" s="1"/>
  <c r="Y151" i="12" s="1"/>
  <c r="AA151" i="12" s="1"/>
  <c r="Y151" i="13" s="1"/>
  <c r="AA151" i="13" s="1"/>
  <c r="Y151" i="14" s="1"/>
  <c r="AA151" i="14" s="1"/>
  <c r="Y151" i="15" s="1"/>
  <c r="AA151" i="15" s="1"/>
  <c r="Y151" i="16" s="1"/>
  <c r="AA151" i="16" s="1"/>
  <c r="AG36" i="7"/>
  <c r="AE35" i="7"/>
  <c r="BQ7" i="11"/>
  <c r="BQ32" i="11" s="1"/>
  <c r="BK11" i="11"/>
  <c r="BK7" i="11" s="1"/>
  <c r="BK16" i="11" s="1"/>
  <c r="V187" i="7"/>
  <c r="V190" i="8"/>
  <c r="X190" i="7"/>
  <c r="W51" i="10"/>
  <c r="W51" i="11" s="1"/>
  <c r="W51" i="12" s="1"/>
  <c r="W51" i="13" s="1"/>
  <c r="W51" i="14" s="1"/>
  <c r="W51" i="15" s="1"/>
  <c r="W51" i="16" s="1"/>
  <c r="AH205" i="12"/>
  <c r="AI205" i="12"/>
  <c r="I93" i="10"/>
  <c r="BD19" i="10" s="1"/>
  <c r="G94" i="11"/>
  <c r="W61" i="10"/>
  <c r="X61" i="9"/>
  <c r="E87" i="12"/>
  <c r="F87" i="11"/>
  <c r="F91" i="11"/>
  <c r="M91" i="11" s="1"/>
  <c r="D91" i="12"/>
  <c r="V236" i="11"/>
  <c r="AE63" i="6"/>
  <c r="G19" i="6"/>
  <c r="G17" i="6" s="1"/>
  <c r="AE112" i="6"/>
  <c r="AE110" i="6" s="1"/>
  <c r="G56" i="20"/>
  <c r="U14" i="16"/>
  <c r="U12" i="16" s="1"/>
  <c r="U10" i="16" s="1"/>
  <c r="U258" i="16" s="1"/>
  <c r="Z258" i="14"/>
  <c r="E63" i="11"/>
  <c r="X185" i="6"/>
  <c r="AA147" i="6"/>
  <c r="AI138" i="6"/>
  <c r="N45" i="6"/>
  <c r="U220" i="15"/>
  <c r="AJ235" i="5"/>
  <c r="X235" i="5"/>
  <c r="X234" i="5" s="1"/>
  <c r="X232" i="5" s="1"/>
  <c r="BN29" i="5" s="1"/>
  <c r="BH13" i="5" s="1"/>
  <c r="BR27" i="16"/>
  <c r="BK7" i="14"/>
  <c r="BK16" i="14" s="1"/>
  <c r="X55" i="8"/>
  <c r="AF12" i="14"/>
  <c r="AF10" i="14" s="1"/>
  <c r="AF8" i="14" s="1"/>
  <c r="AJ185" i="5"/>
  <c r="J39" i="20"/>
  <c r="AH16" i="5"/>
  <c r="AG14" i="5"/>
  <c r="AG12" i="5" s="1"/>
  <c r="AG10" i="5" s="1"/>
  <c r="X138" i="9"/>
  <c r="AJ138" i="9" s="1"/>
  <c r="AJ176" i="5"/>
  <c r="R54" i="20"/>
  <c r="BK7" i="16"/>
  <c r="BK16" i="16" s="1"/>
  <c r="X46" i="8"/>
  <c r="BP12" i="5"/>
  <c r="BP9" i="5" s="1"/>
  <c r="AI58" i="6"/>
  <c r="AI57" i="6" s="1"/>
  <c r="BK7" i="13"/>
  <c r="BK16" i="13" s="1"/>
  <c r="C8" i="6"/>
  <c r="U258" i="6"/>
  <c r="U8" i="16"/>
  <c r="C8" i="13"/>
  <c r="U8" i="10"/>
  <c r="U258" i="10"/>
  <c r="AR7" i="6"/>
  <c r="E54" i="7"/>
  <c r="E55" i="8"/>
  <c r="V76" i="8"/>
  <c r="X76" i="7"/>
  <c r="AI237" i="6"/>
  <c r="AH237" i="6"/>
  <c r="X235" i="6"/>
  <c r="AJ237" i="6"/>
  <c r="AI204" i="6"/>
  <c r="AI203" i="6" s="1"/>
  <c r="AJ204" i="6"/>
  <c r="AJ203" i="6" s="1"/>
  <c r="AH204" i="6"/>
  <c r="AH203" i="6" s="1"/>
  <c r="X203" i="6"/>
  <c r="Q121" i="6"/>
  <c r="Q125" i="6" s="1"/>
  <c r="L88" i="7"/>
  <c r="J85" i="7"/>
  <c r="AH132" i="7"/>
  <c r="AJ132" i="7"/>
  <c r="AI132" i="7"/>
  <c r="J31" i="8"/>
  <c r="L31" i="8" s="1"/>
  <c r="N31" i="7"/>
  <c r="V228" i="9"/>
  <c r="V227" i="8"/>
  <c r="M14" i="6"/>
  <c r="N14" i="6"/>
  <c r="AH85" i="7"/>
  <c r="AI85" i="7"/>
  <c r="AJ85" i="7"/>
  <c r="M104" i="10"/>
  <c r="N104" i="10"/>
  <c r="M73" i="8"/>
  <c r="F80" i="7"/>
  <c r="D78" i="7"/>
  <c r="D80" i="8"/>
  <c r="V45" i="8"/>
  <c r="X45" i="7"/>
  <c r="V44" i="7"/>
  <c r="N101" i="6"/>
  <c r="M101" i="6"/>
  <c r="F99" i="6"/>
  <c r="AA37" i="8"/>
  <c r="AD236" i="8"/>
  <c r="AB235" i="8"/>
  <c r="AJ17" i="10"/>
  <c r="F53" i="8"/>
  <c r="D53" i="9"/>
  <c r="BP12" i="6"/>
  <c r="BP9" i="6" s="1"/>
  <c r="AR23" i="6"/>
  <c r="V108" i="9"/>
  <c r="X108" i="8"/>
  <c r="D34" i="8"/>
  <c r="F34" i="7"/>
  <c r="X101" i="8"/>
  <c r="V101" i="9"/>
  <c r="X252" i="8"/>
  <c r="W252" i="9"/>
  <c r="X38" i="7"/>
  <c r="W38" i="8"/>
  <c r="W35" i="7"/>
  <c r="V183" i="9"/>
  <c r="X183" i="8"/>
  <c r="I72" i="7"/>
  <c r="G74" i="8"/>
  <c r="E112" i="9"/>
  <c r="F112" i="8"/>
  <c r="L80" i="8"/>
  <c r="J80" i="9" s="1"/>
  <c r="J78" i="8"/>
  <c r="L78" i="8" s="1"/>
  <c r="Y53" i="7"/>
  <c r="AA49" i="6"/>
  <c r="AH53" i="6"/>
  <c r="AI245" i="7"/>
  <c r="AJ245" i="7"/>
  <c r="D102" i="9"/>
  <c r="X125" i="8"/>
  <c r="V125" i="9"/>
  <c r="X134" i="8"/>
  <c r="V134" i="9"/>
  <c r="V168" i="12"/>
  <c r="AG153" i="7"/>
  <c r="BC16" i="8"/>
  <c r="F42" i="8"/>
  <c r="AQ10" i="8" s="1"/>
  <c r="AH247" i="7"/>
  <c r="AJ247" i="7"/>
  <c r="AI247" i="7"/>
  <c r="AH167" i="7"/>
  <c r="AJ167" i="7"/>
  <c r="AI167" i="7"/>
  <c r="AJ39" i="10"/>
  <c r="AI39" i="10"/>
  <c r="V59" i="9"/>
  <c r="X59" i="8"/>
  <c r="AD193" i="7"/>
  <c r="AR28" i="7" s="1"/>
  <c r="AW28" i="7" s="1"/>
  <c r="BP28" i="7"/>
  <c r="AD158" i="8"/>
  <c r="AS16" i="7"/>
  <c r="M30" i="8"/>
  <c r="M29" i="8" s="1"/>
  <c r="I29" i="8"/>
  <c r="G30" i="9"/>
  <c r="V148" i="10"/>
  <c r="X148" i="9"/>
  <c r="V147" i="9"/>
  <c r="AG178" i="8"/>
  <c r="AJ188" i="9"/>
  <c r="F117" i="8"/>
  <c r="BC21" i="8" s="1"/>
  <c r="N118" i="8"/>
  <c r="M118" i="8"/>
  <c r="X218" i="13"/>
  <c r="W218" i="14"/>
  <c r="N47" i="9"/>
  <c r="F45" i="9"/>
  <c r="M47" i="9"/>
  <c r="AE33" i="9"/>
  <c r="AE214" i="11"/>
  <c r="AG214" i="11" s="1"/>
  <c r="AJ214" i="10"/>
  <c r="Y141" i="7"/>
  <c r="AA142" i="7"/>
  <c r="M14" i="8"/>
  <c r="N14" i="8"/>
  <c r="F119" i="10"/>
  <c r="D119" i="11"/>
  <c r="D117" i="10"/>
  <c r="D106" i="12"/>
  <c r="D109" i="12"/>
  <c r="BE23" i="6"/>
  <c r="G25" i="20"/>
  <c r="G26" i="20" s="1"/>
  <c r="G57" i="20" s="1"/>
  <c r="H8" i="20" s="1"/>
  <c r="AB98" i="12"/>
  <c r="V46" i="11"/>
  <c r="X46" i="10"/>
  <c r="X28" i="9"/>
  <c r="V28" i="10"/>
  <c r="W85" i="12"/>
  <c r="AB93" i="10"/>
  <c r="N83" i="11"/>
  <c r="AG116" i="11"/>
  <c r="AJ115" i="12"/>
  <c r="AI142" i="7"/>
  <c r="D79" i="13"/>
  <c r="M76" i="6"/>
  <c r="F75" i="6"/>
  <c r="AQ9" i="6" s="1"/>
  <c r="AZ9" i="6" s="1"/>
  <c r="N76" i="6"/>
  <c r="W70" i="12"/>
  <c r="AB246" i="13"/>
  <c r="AD246" i="13" s="1"/>
  <c r="AI246" i="12"/>
  <c r="AH80" i="10"/>
  <c r="Y80" i="11"/>
  <c r="AA80" i="11" s="1"/>
  <c r="J68" i="11"/>
  <c r="AA33" i="14"/>
  <c r="I55" i="10"/>
  <c r="AH71" i="7"/>
  <c r="AJ71" i="7"/>
  <c r="AI71" i="7"/>
  <c r="V98" i="13"/>
  <c r="AG196" i="8"/>
  <c r="AE195" i="8"/>
  <c r="G115" i="11"/>
  <c r="I115" i="11" s="1"/>
  <c r="AI130" i="8"/>
  <c r="AB130" i="9"/>
  <c r="X41" i="9"/>
  <c r="V41" i="10"/>
  <c r="K121" i="6"/>
  <c r="K125" i="6" s="1"/>
  <c r="V24" i="11"/>
  <c r="G121" i="5"/>
  <c r="G125" i="5" s="1"/>
  <c r="D121" i="5"/>
  <c r="D125" i="5" s="1"/>
  <c r="M26" i="6"/>
  <c r="M25" i="6" s="1"/>
  <c r="BC11" i="6"/>
  <c r="N26" i="6"/>
  <c r="N25" i="6" s="1"/>
  <c r="F25" i="6"/>
  <c r="AQ8" i="6" s="1"/>
  <c r="W26" i="11"/>
  <c r="X26" i="10"/>
  <c r="AG166" i="7"/>
  <c r="AE157" i="7"/>
  <c r="AD172" i="6"/>
  <c r="AB173" i="7"/>
  <c r="AH174" i="7"/>
  <c r="AI174" i="7"/>
  <c r="AJ174" i="7"/>
  <c r="AE236" i="13"/>
  <c r="AB212" i="14"/>
  <c r="AB45" i="15"/>
  <c r="AB255" i="11"/>
  <c r="AD255" i="11" s="1"/>
  <c r="AE46" i="12"/>
  <c r="AQ11" i="7"/>
  <c r="N88" i="7"/>
  <c r="M88" i="7"/>
  <c r="AH213" i="9"/>
  <c r="AI213" i="9"/>
  <c r="N91" i="11"/>
  <c r="J91" i="12"/>
  <c r="L91" i="12" s="1"/>
  <c r="AA67" i="13"/>
  <c r="W241" i="14"/>
  <c r="X241" i="13"/>
  <c r="W245" i="11"/>
  <c r="Y31" i="10"/>
  <c r="AA31" i="10" s="1"/>
  <c r="F46" i="12"/>
  <c r="D46" i="13"/>
  <c r="D45" i="12"/>
  <c r="J24" i="10"/>
  <c r="L24" i="10" s="1"/>
  <c r="N24" i="9"/>
  <c r="Y244" i="12"/>
  <c r="Y63" i="6"/>
  <c r="AB44" i="7"/>
  <c r="AB43" i="7" s="1"/>
  <c r="V191" i="8"/>
  <c r="X191" i="7"/>
  <c r="AE24" i="8"/>
  <c r="V119" i="10"/>
  <c r="X119" i="9"/>
  <c r="V253" i="8"/>
  <c r="X253" i="7"/>
  <c r="Y126" i="9"/>
  <c r="AA126" i="9" s="1"/>
  <c r="W159" i="8"/>
  <c r="W157" i="7"/>
  <c r="W155" i="7" s="1"/>
  <c r="W145" i="7" s="1"/>
  <c r="D13" i="9"/>
  <c r="F13" i="8"/>
  <c r="E97" i="11"/>
  <c r="F97" i="10"/>
  <c r="AG141" i="6"/>
  <c r="AE142" i="7"/>
  <c r="C8" i="14"/>
  <c r="U258" i="14"/>
  <c r="D33" i="8"/>
  <c r="F33" i="7"/>
  <c r="D32" i="7"/>
  <c r="D28" i="7" s="1"/>
  <c r="Y204" i="7"/>
  <c r="AA203" i="6"/>
  <c r="AH124" i="6"/>
  <c r="AJ124" i="6"/>
  <c r="X123" i="6"/>
  <c r="AI124" i="6"/>
  <c r="U8" i="8"/>
  <c r="U258" i="8"/>
  <c r="G8" i="6"/>
  <c r="G121" i="6" s="1"/>
  <c r="AH119" i="8"/>
  <c r="AI119" i="8"/>
  <c r="AH165" i="6"/>
  <c r="AI165" i="6"/>
  <c r="AJ165" i="6"/>
  <c r="AI197" i="6"/>
  <c r="AJ197" i="6"/>
  <c r="AH197" i="6"/>
  <c r="AJ253" i="6"/>
  <c r="AH253" i="6"/>
  <c r="AI253" i="6"/>
  <c r="G92" i="7"/>
  <c r="I92" i="7" s="1"/>
  <c r="I85" i="6"/>
  <c r="M92" i="6"/>
  <c r="L43" i="7"/>
  <c r="J42" i="7"/>
  <c r="Y173" i="7"/>
  <c r="AA172" i="6"/>
  <c r="AA170" i="6" s="1"/>
  <c r="BO24" i="6" s="1"/>
  <c r="BO22" i="6" s="1"/>
  <c r="BI11" i="6" s="1"/>
  <c r="AI118" i="7"/>
  <c r="AJ118" i="7"/>
  <c r="V136" i="8"/>
  <c r="X136" i="7"/>
  <c r="AH138" i="8"/>
  <c r="Y138" i="9"/>
  <c r="AA138" i="9" s="1"/>
  <c r="AH153" i="6"/>
  <c r="AI153" i="6"/>
  <c r="AJ153" i="6"/>
  <c r="X147" i="6"/>
  <c r="AJ159" i="6"/>
  <c r="AH159" i="6"/>
  <c r="X157" i="6"/>
  <c r="AI159" i="6"/>
  <c r="N12" i="6"/>
  <c r="F10" i="6"/>
  <c r="M12" i="6"/>
  <c r="AE181" i="7"/>
  <c r="AG176" i="6"/>
  <c r="AG170" i="6" s="1"/>
  <c r="AS27" i="6" s="1"/>
  <c r="AX27" i="6" s="1"/>
  <c r="AJ181" i="6"/>
  <c r="Y245" i="7"/>
  <c r="AH245" i="6"/>
  <c r="AA243" i="6"/>
  <c r="V200" i="9"/>
  <c r="X200" i="8"/>
  <c r="M97" i="9"/>
  <c r="N97" i="9"/>
  <c r="AA178" i="7"/>
  <c r="Y176" i="7"/>
  <c r="AH200" i="6"/>
  <c r="AI200" i="6"/>
  <c r="AJ200" i="6"/>
  <c r="D65" i="8"/>
  <c r="F65" i="7"/>
  <c r="D63" i="7"/>
  <c r="BN18" i="6"/>
  <c r="AI148" i="6"/>
  <c r="AJ148" i="6"/>
  <c r="AH148" i="6"/>
  <c r="L48" i="6"/>
  <c r="N50" i="6"/>
  <c r="N48" i="6" s="1"/>
  <c r="J50" i="7"/>
  <c r="L123" i="6"/>
  <c r="BN23" i="6"/>
  <c r="AJ177" i="6"/>
  <c r="AI177" i="6"/>
  <c r="AI176" i="6" s="1"/>
  <c r="X176" i="6"/>
  <c r="AH177" i="6"/>
  <c r="AA32" i="7"/>
  <c r="W124" i="8"/>
  <c r="X124" i="7"/>
  <c r="W123" i="7"/>
  <c r="AI212" i="6"/>
  <c r="AJ212" i="6"/>
  <c r="AH212" i="6"/>
  <c r="X211" i="6"/>
  <c r="X210" i="6" s="1"/>
  <c r="X209" i="6" s="1"/>
  <c r="AI249" i="6"/>
  <c r="AI243" i="6" s="1"/>
  <c r="AH249" i="6"/>
  <c r="AJ249" i="6"/>
  <c r="X73" i="7"/>
  <c r="V69" i="7"/>
  <c r="V65" i="7" s="1"/>
  <c r="V73" i="8"/>
  <c r="D31" i="10"/>
  <c r="F31" i="9"/>
  <c r="D29" i="9"/>
  <c r="AI129" i="6"/>
  <c r="AH129" i="6"/>
  <c r="AJ129" i="6"/>
  <c r="M46" i="8"/>
  <c r="M45" i="8" s="1"/>
  <c r="BC15" i="8"/>
  <c r="F45" i="8"/>
  <c r="AD178" i="7"/>
  <c r="AB176" i="7"/>
  <c r="AH224" i="6"/>
  <c r="AH222" i="6" s="1"/>
  <c r="AI224" i="6"/>
  <c r="AI222" i="6" s="1"/>
  <c r="AJ224" i="6"/>
  <c r="AJ222" i="6" s="1"/>
  <c r="X222" i="6"/>
  <c r="AJ84" i="6"/>
  <c r="X83" i="6"/>
  <c r="AQ24" i="6" s="1"/>
  <c r="AI84" i="6"/>
  <c r="AH84" i="6"/>
  <c r="N58" i="7"/>
  <c r="M58" i="7"/>
  <c r="AI161" i="7"/>
  <c r="AJ161" i="7"/>
  <c r="V126" i="9"/>
  <c r="X126" i="8"/>
  <c r="AH137" i="6"/>
  <c r="AJ137" i="6"/>
  <c r="AI137" i="6"/>
  <c r="I26" i="7"/>
  <c r="G25" i="7"/>
  <c r="I36" i="7"/>
  <c r="G35" i="7"/>
  <c r="W98" i="11"/>
  <c r="X98" i="10"/>
  <c r="Y160" i="9"/>
  <c r="AA160" i="9" s="1"/>
  <c r="AH160" i="8"/>
  <c r="V180" i="10"/>
  <c r="AA237" i="7"/>
  <c r="Y235" i="7"/>
  <c r="V196" i="9"/>
  <c r="V195" i="8"/>
  <c r="M41" i="6"/>
  <c r="N41" i="6"/>
  <c r="BC17" i="6"/>
  <c r="V118" i="9"/>
  <c r="V114" i="8"/>
  <c r="X118" i="8"/>
  <c r="V86" i="9"/>
  <c r="AW13" i="7"/>
  <c r="AR13" i="7"/>
  <c r="G90" i="8"/>
  <c r="I90" i="8" s="1"/>
  <c r="AH136" i="6"/>
  <c r="AI136" i="6"/>
  <c r="AJ136" i="6"/>
  <c r="I33" i="7"/>
  <c r="BO10" i="6"/>
  <c r="AH17" i="6"/>
  <c r="Y17" i="7"/>
  <c r="Y125" i="7"/>
  <c r="AH125" i="6"/>
  <c r="AA123" i="6"/>
  <c r="V92" i="8"/>
  <c r="X92" i="7"/>
  <c r="V91" i="7"/>
  <c r="V90" i="7" s="1"/>
  <c r="W228" i="8"/>
  <c r="X228" i="8" s="1"/>
  <c r="W227" i="7"/>
  <c r="AD72" i="7"/>
  <c r="AB69" i="7"/>
  <c r="AB65" i="7" s="1"/>
  <c r="W180" i="9"/>
  <c r="W176" i="8"/>
  <c r="AI78" i="9"/>
  <c r="AJ78" i="9"/>
  <c r="AH78" i="9"/>
  <c r="AB186" i="8"/>
  <c r="AI186" i="7"/>
  <c r="BN10" i="8"/>
  <c r="AH66" i="8"/>
  <c r="AI66" i="8"/>
  <c r="D71" i="9"/>
  <c r="F71" i="8"/>
  <c r="D69" i="8"/>
  <c r="AG151" i="7"/>
  <c r="AE149" i="7"/>
  <c r="AE147" i="7" s="1"/>
  <c r="D101" i="8"/>
  <c r="F101" i="7"/>
  <c r="D99" i="7"/>
  <c r="V17" i="12"/>
  <c r="X17" i="11"/>
  <c r="AE97" i="8"/>
  <c r="AV11" i="6"/>
  <c r="AU11" i="6"/>
  <c r="AU22" i="7"/>
  <c r="AY22" i="7"/>
  <c r="J94" i="8"/>
  <c r="L93" i="7"/>
  <c r="AG72" i="7"/>
  <c r="AE69" i="7"/>
  <c r="AJ108" i="7"/>
  <c r="AI108" i="7"/>
  <c r="AH108" i="7"/>
  <c r="AA150" i="7"/>
  <c r="Y149" i="7"/>
  <c r="AJ101" i="7"/>
  <c r="AI101" i="7"/>
  <c r="AH101" i="7"/>
  <c r="BC20" i="6"/>
  <c r="M109" i="6"/>
  <c r="N109" i="6"/>
  <c r="F108" i="6"/>
  <c r="AQ15" i="6" s="1"/>
  <c r="AZ15" i="6" s="1"/>
  <c r="J25" i="7"/>
  <c r="L26" i="7"/>
  <c r="AH77" i="7"/>
  <c r="AJ77" i="7"/>
  <c r="AI77" i="7"/>
  <c r="J81" i="8"/>
  <c r="L82" i="8"/>
  <c r="W50" i="11"/>
  <c r="X50" i="10"/>
  <c r="AH183" i="7"/>
  <c r="AI183" i="7"/>
  <c r="AJ183" i="7"/>
  <c r="W91" i="9"/>
  <c r="X95" i="9"/>
  <c r="W95" i="10"/>
  <c r="M112" i="7"/>
  <c r="N112" i="7"/>
  <c r="X129" i="8"/>
  <c r="V129" i="9"/>
  <c r="V245" i="9"/>
  <c r="X245" i="8"/>
  <c r="D22" i="7"/>
  <c r="F23" i="7"/>
  <c r="D23" i="8"/>
  <c r="N102" i="7"/>
  <c r="M102" i="7"/>
  <c r="E71" i="9"/>
  <c r="E69" i="8"/>
  <c r="AI125" i="7"/>
  <c r="AJ125" i="7"/>
  <c r="AG211" i="7"/>
  <c r="AG210" i="7" s="1"/>
  <c r="AG209" i="7" s="1"/>
  <c r="AG207" i="7" s="1"/>
  <c r="AS29" i="7" s="1"/>
  <c r="AX29" i="7" s="1"/>
  <c r="AJ213" i="7"/>
  <c r="AE213" i="8"/>
  <c r="AJ134" i="7"/>
  <c r="AI134" i="7"/>
  <c r="AH134" i="7"/>
  <c r="U258" i="9"/>
  <c r="C8" i="9"/>
  <c r="AH48" i="7"/>
  <c r="AJ48" i="7"/>
  <c r="AI48" i="7"/>
  <c r="F43" i="9"/>
  <c r="E43" i="10"/>
  <c r="E42" i="9"/>
  <c r="W247" i="9"/>
  <c r="X247" i="8"/>
  <c r="W243" i="8"/>
  <c r="W234" i="8" s="1"/>
  <c r="W232" i="8" s="1"/>
  <c r="W167" i="9"/>
  <c r="X167" i="8"/>
  <c r="F37" i="9"/>
  <c r="E37" i="10"/>
  <c r="E35" i="9"/>
  <c r="V39" i="12"/>
  <c r="X39" i="11"/>
  <c r="AA229" i="7"/>
  <c r="Y227" i="7"/>
  <c r="Y220" i="7" s="1"/>
  <c r="AG118" i="8"/>
  <c r="M62" i="7"/>
  <c r="M60" i="7" s="1"/>
  <c r="F60" i="7"/>
  <c r="AB203" i="8"/>
  <c r="AB194" i="8" s="1"/>
  <c r="AB193" i="8" s="1"/>
  <c r="AD204" i="8"/>
  <c r="D92" i="10"/>
  <c r="AI202" i="7"/>
  <c r="AH202" i="7"/>
  <c r="AJ202" i="7"/>
  <c r="AB150" i="7"/>
  <c r="AD149" i="6"/>
  <c r="AD147" i="6" s="1"/>
  <c r="F50" i="9"/>
  <c r="D48" i="9"/>
  <c r="D50" i="10"/>
  <c r="W189" i="10"/>
  <c r="AB99" i="9"/>
  <c r="G24" i="11"/>
  <c r="I24" i="11" s="1"/>
  <c r="M24" i="10"/>
  <c r="AH27" i="9"/>
  <c r="AJ27" i="9"/>
  <c r="AI27" i="9"/>
  <c r="D82" i="11"/>
  <c r="D81" i="10"/>
  <c r="D35" i="11"/>
  <c r="F36" i="11"/>
  <c r="D36" i="12"/>
  <c r="D62" i="12"/>
  <c r="W225" i="9"/>
  <c r="X225" i="8"/>
  <c r="X79" i="8"/>
  <c r="V79" i="9"/>
  <c r="AR24" i="8"/>
  <c r="AW24" i="8" s="1"/>
  <c r="BP14" i="8"/>
  <c r="BJ9" i="8" s="1"/>
  <c r="V167" i="16"/>
  <c r="G75" i="8"/>
  <c r="I77" i="8"/>
  <c r="E76" i="8"/>
  <c r="E75" i="7"/>
  <c r="G56" i="7"/>
  <c r="M56" i="6"/>
  <c r="I54" i="6"/>
  <c r="AB81" i="9"/>
  <c r="AB37" i="10"/>
  <c r="W45" i="14"/>
  <c r="W152" i="14"/>
  <c r="X152" i="13"/>
  <c r="I101" i="10"/>
  <c r="G99" i="10"/>
  <c r="N12" i="7"/>
  <c r="M12" i="7"/>
  <c r="V116" i="15"/>
  <c r="X116" i="14"/>
  <c r="AA236" i="10"/>
  <c r="V251" i="11"/>
  <c r="L73" i="8"/>
  <c r="N73" i="8" s="1"/>
  <c r="AG172" i="7"/>
  <c r="AE174" i="8"/>
  <c r="P121" i="5"/>
  <c r="P125" i="5" s="1"/>
  <c r="E121" i="5"/>
  <c r="E125" i="5" s="1"/>
  <c r="J121" i="5"/>
  <c r="J125" i="5" s="1"/>
  <c r="AJ26" i="9"/>
  <c r="AH26" i="9"/>
  <c r="AI26" i="9"/>
  <c r="AG155" i="6"/>
  <c r="AG145" i="6" s="1"/>
  <c r="AE168" i="7"/>
  <c r="AJ168" i="6"/>
  <c r="AH173" i="6"/>
  <c r="AH172" i="6" s="1"/>
  <c r="AJ173" i="6"/>
  <c r="AJ172" i="6" s="1"/>
  <c r="AI173" i="6"/>
  <c r="AI172" i="6" s="1"/>
  <c r="X172" i="6"/>
  <c r="X174" i="8"/>
  <c r="V174" i="9"/>
  <c r="I117" i="7"/>
  <c r="BD21" i="7" s="1"/>
  <c r="G119" i="8"/>
  <c r="AB70" i="13"/>
  <c r="V165" i="12"/>
  <c r="AG71" i="15"/>
  <c r="AE126" i="11"/>
  <c r="X150" i="12"/>
  <c r="V150" i="13"/>
  <c r="V149" i="12"/>
  <c r="AD126" i="11"/>
  <c r="U63" i="15"/>
  <c r="U110" i="15"/>
  <c r="R10" i="20"/>
  <c r="R9" i="20" s="1"/>
  <c r="I28" i="6"/>
  <c r="AR9" i="6" s="1"/>
  <c r="X228" i="7"/>
  <c r="AS24" i="6"/>
  <c r="AX24" i="6" s="1"/>
  <c r="M34" i="6"/>
  <c r="V220" i="8"/>
  <c r="X114" i="7"/>
  <c r="X243" i="6"/>
  <c r="F119" i="9"/>
  <c r="AJ246" i="12"/>
  <c r="AZ11" i="6"/>
  <c r="U10" i="13"/>
  <c r="U8" i="13" s="1"/>
  <c r="AJ33" i="8"/>
  <c r="AH143" i="6"/>
  <c r="AH141" i="6" s="1"/>
  <c r="AI143" i="6"/>
  <c r="AI141" i="6" s="1"/>
  <c r="AJ143" i="6"/>
  <c r="X141" i="6"/>
  <c r="BN20" i="6" s="1"/>
  <c r="W24" i="9"/>
  <c r="D90" i="8"/>
  <c r="F90" i="7"/>
  <c r="E106" i="10"/>
  <c r="F106" i="9"/>
  <c r="W197" i="8"/>
  <c r="X197" i="7"/>
  <c r="W195" i="7"/>
  <c r="W194" i="7" s="1"/>
  <c r="W193" i="7" s="1"/>
  <c r="AH248" i="9"/>
  <c r="AJ248" i="9"/>
  <c r="BN26" i="6"/>
  <c r="AI196" i="6"/>
  <c r="AJ196" i="6"/>
  <c r="AJ195" i="6" s="1"/>
  <c r="AJ194" i="6" s="1"/>
  <c r="AJ193" i="6" s="1"/>
  <c r="X195" i="6"/>
  <c r="X194" i="6" s="1"/>
  <c r="AH196" i="6"/>
  <c r="AH195" i="6" s="1"/>
  <c r="AH194" i="6" s="1"/>
  <c r="AH193" i="6" s="1"/>
  <c r="N102" i="6"/>
  <c r="M102" i="6"/>
  <c r="M99" i="6" s="1"/>
  <c r="AJ254" i="7"/>
  <c r="AH254" i="7"/>
  <c r="AI254" i="7"/>
  <c r="AE98" i="7"/>
  <c r="AG96" i="6"/>
  <c r="AG90" i="6" s="1"/>
  <c r="I51" i="6"/>
  <c r="AW14" i="6"/>
  <c r="BD17" i="6"/>
  <c r="G52" i="7"/>
  <c r="V143" i="13"/>
  <c r="AG106" i="7"/>
  <c r="D95" i="8"/>
  <c r="F95" i="7"/>
  <c r="D93" i="7"/>
  <c r="AI188" i="6"/>
  <c r="AI187" i="6" s="1"/>
  <c r="AD187" i="6"/>
  <c r="AD185" i="6" s="1"/>
  <c r="AB188" i="7"/>
  <c r="F63" i="6"/>
  <c r="N65" i="6"/>
  <c r="F123" i="6"/>
  <c r="M65" i="6"/>
  <c r="BC22" i="6"/>
  <c r="AJ76" i="6"/>
  <c r="AI76" i="6"/>
  <c r="AH76" i="6"/>
  <c r="F94" i="7"/>
  <c r="E93" i="7"/>
  <c r="E85" i="7" s="1"/>
  <c r="E94" i="8"/>
  <c r="V212" i="8"/>
  <c r="X212" i="7"/>
  <c r="V211" i="7"/>
  <c r="V210" i="7" s="1"/>
  <c r="V209" i="7" s="1"/>
  <c r="V207" i="7" s="1"/>
  <c r="X249" i="7"/>
  <c r="X243" i="7" s="1"/>
  <c r="V249" i="8"/>
  <c r="J33" i="7"/>
  <c r="N33" i="6"/>
  <c r="N32" i="6" s="1"/>
  <c r="L32" i="6"/>
  <c r="AJ73" i="6"/>
  <c r="AH73" i="6"/>
  <c r="AI73" i="6"/>
  <c r="X69" i="6"/>
  <c r="X65" i="6" s="1"/>
  <c r="X87" i="7"/>
  <c r="V87" i="8"/>
  <c r="W224" i="8"/>
  <c r="W222" i="7"/>
  <c r="W220" i="7" s="1"/>
  <c r="N58" i="6"/>
  <c r="F57" i="6"/>
  <c r="M58" i="6"/>
  <c r="V84" i="8"/>
  <c r="X84" i="7"/>
  <c r="V83" i="7"/>
  <c r="D58" i="9"/>
  <c r="D57" i="8"/>
  <c r="F58" i="8"/>
  <c r="L51" i="6"/>
  <c r="J52" i="7"/>
  <c r="AX14" i="6"/>
  <c r="N106" i="8"/>
  <c r="M106" i="8"/>
  <c r="AE135" i="7"/>
  <c r="AJ135" i="6"/>
  <c r="AG123" i="6"/>
  <c r="AD248" i="7"/>
  <c r="AB243" i="7"/>
  <c r="AB234" i="7" s="1"/>
  <c r="AB232" i="7" s="1"/>
  <c r="C8" i="12"/>
  <c r="U258" i="12"/>
  <c r="D67" i="9"/>
  <c r="D66" i="8"/>
  <c r="F67" i="8"/>
  <c r="AJ200" i="7"/>
  <c r="AI200" i="7"/>
  <c r="AH200" i="7"/>
  <c r="AG59" i="7"/>
  <c r="AJ59" i="7" s="1"/>
  <c r="AE58" i="7"/>
  <c r="AE57" i="7" s="1"/>
  <c r="AX13" i="7"/>
  <c r="AS13" i="7"/>
  <c r="J90" i="8"/>
  <c r="L90" i="8" s="1"/>
  <c r="AG240" i="7"/>
  <c r="AE235" i="7"/>
  <c r="E23" i="9"/>
  <c r="E22" i="8"/>
  <c r="AB215" i="8"/>
  <c r="AD211" i="7"/>
  <c r="AD210" i="7" s="1"/>
  <c r="AD209" i="7" s="1"/>
  <c r="F104" i="11"/>
  <c r="D104" i="12"/>
  <c r="M80" i="6"/>
  <c r="N80" i="6"/>
  <c r="L54" i="6"/>
  <c r="J55" i="7"/>
  <c r="AJ130" i="7"/>
  <c r="AH130" i="7"/>
  <c r="AI130" i="7"/>
  <c r="M95" i="6"/>
  <c r="N95" i="6"/>
  <c r="Y180" i="8"/>
  <c r="AA180" i="8" s="1"/>
  <c r="Y180" i="9" s="1"/>
  <c r="AA180" i="9" s="1"/>
  <c r="Y180" i="10" s="1"/>
  <c r="AA180" i="10" s="1"/>
  <c r="Y180" i="11" s="1"/>
  <c r="AA180" i="11" s="1"/>
  <c r="Y180" i="12" s="1"/>
  <c r="AA180" i="12" s="1"/>
  <c r="Y180" i="13" s="1"/>
  <c r="AA180" i="13" s="1"/>
  <c r="Y180" i="14" s="1"/>
  <c r="AA180" i="14" s="1"/>
  <c r="Y180" i="15" s="1"/>
  <c r="AA180" i="15" s="1"/>
  <c r="Y180" i="16" s="1"/>
  <c r="AA180" i="16" s="1"/>
  <c r="AH180" i="7"/>
  <c r="AJ191" i="6"/>
  <c r="AI191" i="6"/>
  <c r="AH191" i="6"/>
  <c r="I23" i="7"/>
  <c r="G22" i="7"/>
  <c r="M94" i="6"/>
  <c r="N94" i="6"/>
  <c r="F93" i="6"/>
  <c r="BC19" i="6" s="1"/>
  <c r="AA105" i="6"/>
  <c r="AA104" i="6" s="1"/>
  <c r="Y107" i="7"/>
  <c r="W143" i="8"/>
  <c r="X143" i="7"/>
  <c r="W141" i="7"/>
  <c r="X237" i="7"/>
  <c r="V237" i="8"/>
  <c r="V235" i="7"/>
  <c r="AJ128" i="6"/>
  <c r="AH128" i="6"/>
  <c r="AI128" i="6"/>
  <c r="V203" i="7"/>
  <c r="V194" i="7" s="1"/>
  <c r="V193" i="7" s="1"/>
  <c r="X204" i="7"/>
  <c r="V204" i="8"/>
  <c r="AX7" i="6"/>
  <c r="J23" i="7"/>
  <c r="L22" i="6"/>
  <c r="AJ26" i="7"/>
  <c r="AH26" i="7"/>
  <c r="AI26" i="7"/>
  <c r="AI120" i="6"/>
  <c r="AH120" i="6"/>
  <c r="AJ120" i="6"/>
  <c r="D76" i="8"/>
  <c r="D75" i="7"/>
  <c r="F76" i="7"/>
  <c r="AH24" i="7"/>
  <c r="AJ24" i="7"/>
  <c r="AI24" i="7"/>
  <c r="AX12" i="7"/>
  <c r="N89" i="7"/>
  <c r="AS12" i="7"/>
  <c r="J89" i="8"/>
  <c r="L89" i="8" s="1"/>
  <c r="AQ13" i="6"/>
  <c r="M90" i="6"/>
  <c r="N90" i="6"/>
  <c r="M43" i="7"/>
  <c r="M42" i="7" s="1"/>
  <c r="F42" i="7"/>
  <c r="AQ10" i="7" s="1"/>
  <c r="BC16" i="7"/>
  <c r="N43" i="7"/>
  <c r="N42" i="7" s="1"/>
  <c r="U258" i="7"/>
  <c r="U8" i="7"/>
  <c r="AH126" i="7"/>
  <c r="AJ126" i="7"/>
  <c r="BN19" i="7"/>
  <c r="AI126" i="7"/>
  <c r="V137" i="8"/>
  <c r="X137" i="7"/>
  <c r="AD23" i="7"/>
  <c r="AB20" i="7"/>
  <c r="AB16" i="7" s="1"/>
  <c r="AB14" i="7" s="1"/>
  <c r="AI98" i="9"/>
  <c r="J111" i="7"/>
  <c r="L108" i="6"/>
  <c r="AS15" i="6" s="1"/>
  <c r="AA72" i="7"/>
  <c r="Y69" i="7"/>
  <c r="Y65" i="7" s="1"/>
  <c r="AH97" i="6"/>
  <c r="AH96" i="6" s="1"/>
  <c r="AJ97" i="6"/>
  <c r="AI97" i="6"/>
  <c r="AI96" i="6" s="1"/>
  <c r="X96" i="6"/>
  <c r="V248" i="11"/>
  <c r="X248" i="10"/>
  <c r="AH216" i="8"/>
  <c r="AJ216" i="8"/>
  <c r="AI216" i="8"/>
  <c r="AE67" i="8"/>
  <c r="AG67" i="8" s="1"/>
  <c r="AJ67" i="7"/>
  <c r="Y118" i="7"/>
  <c r="AA114" i="6"/>
  <c r="AH118" i="6"/>
  <c r="AI138" i="7"/>
  <c r="AB138" i="8"/>
  <c r="AD138" i="8" s="1"/>
  <c r="AB225" i="8"/>
  <c r="AD225" i="8" s="1"/>
  <c r="AB225" i="9" s="1"/>
  <c r="AD225" i="9" s="1"/>
  <c r="AB225" i="10" s="1"/>
  <c r="AD225" i="10" s="1"/>
  <c r="AB225" i="11" s="1"/>
  <c r="AD225" i="11" s="1"/>
  <c r="AB225" i="12" s="1"/>
  <c r="AD225" i="12" s="1"/>
  <c r="AB225" i="13" s="1"/>
  <c r="AD225" i="13" s="1"/>
  <c r="AB225" i="14" s="1"/>
  <c r="AD225" i="14" s="1"/>
  <c r="AB225" i="15" s="1"/>
  <c r="AD225" i="15" s="1"/>
  <c r="AB225" i="16" s="1"/>
  <c r="AD225" i="16" s="1"/>
  <c r="BP31" i="7"/>
  <c r="L58" i="8"/>
  <c r="AB105" i="7"/>
  <c r="AB104" i="7" s="1"/>
  <c r="AD106" i="7"/>
  <c r="L30" i="7"/>
  <c r="J29" i="7"/>
  <c r="E102" i="8"/>
  <c r="E99" i="7"/>
  <c r="V254" i="9"/>
  <c r="X254" i="8"/>
  <c r="W96" i="7"/>
  <c r="W90" i="7" s="1"/>
  <c r="W97" i="8"/>
  <c r="AI92" i="6"/>
  <c r="AH92" i="6"/>
  <c r="AJ92" i="6"/>
  <c r="X91" i="6"/>
  <c r="AI228" i="6"/>
  <c r="AI227" i="6" s="1"/>
  <c r="AJ228" i="6"/>
  <c r="AJ227" i="6" s="1"/>
  <c r="AH228" i="6"/>
  <c r="AH227" i="6" s="1"/>
  <c r="X227" i="6"/>
  <c r="AJ158" i="7"/>
  <c r="AI158" i="7"/>
  <c r="AH158" i="7"/>
  <c r="D56" i="10"/>
  <c r="V239" i="11"/>
  <c r="B12" i="8"/>
  <c r="K123" i="7"/>
  <c r="E123" i="7"/>
  <c r="C123" i="7"/>
  <c r="H123" i="7"/>
  <c r="BE22" i="7"/>
  <c r="P123" i="7"/>
  <c r="Q123" i="7"/>
  <c r="D123" i="7"/>
  <c r="F82" i="7"/>
  <c r="E81" i="7"/>
  <c r="E82" i="8"/>
  <c r="AH150" i="7"/>
  <c r="AH149" i="7" s="1"/>
  <c r="AJ150" i="7"/>
  <c r="X149" i="7"/>
  <c r="X147" i="7" s="1"/>
  <c r="X78" i="10"/>
  <c r="V78" i="11"/>
  <c r="AD207" i="6"/>
  <c r="AR29" i="6" s="1"/>
  <c r="AW29" i="6" s="1"/>
  <c r="BP27" i="6"/>
  <c r="V244" i="9"/>
  <c r="X244" i="8"/>
  <c r="V243" i="8"/>
  <c r="V66" i="10"/>
  <c r="X66" i="9"/>
  <c r="G78" i="9"/>
  <c r="I78" i="9" s="1"/>
  <c r="I79" i="9"/>
  <c r="I43" i="8"/>
  <c r="X97" i="8"/>
  <c r="V97" i="9"/>
  <c r="V96" i="8"/>
  <c r="W168" i="9"/>
  <c r="X168" i="8"/>
  <c r="AH45" i="6"/>
  <c r="AH44" i="6" s="1"/>
  <c r="AJ45" i="6"/>
  <c r="AJ44" i="6" s="1"/>
  <c r="AI45" i="6"/>
  <c r="AI44" i="6" s="1"/>
  <c r="X44" i="6"/>
  <c r="X181" i="8"/>
  <c r="V181" i="9"/>
  <c r="V176" i="8"/>
  <c r="AD223" i="8"/>
  <c r="J77" i="8"/>
  <c r="L75" i="7"/>
  <c r="V105" i="7"/>
  <c r="V104" i="7" s="1"/>
  <c r="V107" i="8"/>
  <c r="X107" i="7"/>
  <c r="X151" i="9"/>
  <c r="W151" i="10"/>
  <c r="W149" i="9"/>
  <c r="W147" i="9" s="1"/>
  <c r="I82" i="7"/>
  <c r="G81" i="7"/>
  <c r="E33" i="11"/>
  <c r="E32" i="10"/>
  <c r="D74" i="9"/>
  <c r="F74" i="8"/>
  <c r="D72" i="8"/>
  <c r="X77" i="8"/>
  <c r="V77" i="9"/>
  <c r="AH50" i="9"/>
  <c r="I48" i="7"/>
  <c r="BD15" i="7"/>
  <c r="G49" i="8"/>
  <c r="V173" i="10"/>
  <c r="V172" i="9"/>
  <c r="D94" i="13"/>
  <c r="X70" i="9"/>
  <c r="V70" i="10"/>
  <c r="AD227" i="6"/>
  <c r="AD220" i="6" s="1"/>
  <c r="AB228" i="7"/>
  <c r="V223" i="10"/>
  <c r="X223" i="9"/>
  <c r="V222" i="9"/>
  <c r="AE189" i="8"/>
  <c r="AJ189" i="7"/>
  <c r="AG187" i="7"/>
  <c r="AG185" i="7" s="1"/>
  <c r="AE25" i="9"/>
  <c r="AG25" i="9" s="1"/>
  <c r="AE25" i="10" s="1"/>
  <c r="AG25" i="10" s="1"/>
  <c r="AE25" i="11" s="1"/>
  <c r="AG25" i="11" s="1"/>
  <c r="AE25" i="12" s="1"/>
  <c r="AG25" i="12" s="1"/>
  <c r="AE25" i="13" s="1"/>
  <c r="AG25" i="13" s="1"/>
  <c r="AE25" i="14" s="1"/>
  <c r="AG25" i="14" s="1"/>
  <c r="AE25" i="15" s="1"/>
  <c r="AG25" i="15" s="1"/>
  <c r="AE25" i="16" s="1"/>
  <c r="AG25" i="16" s="1"/>
  <c r="AJ25" i="8"/>
  <c r="AJ129" i="7"/>
  <c r="AH129" i="7"/>
  <c r="AI129" i="7"/>
  <c r="AV22" i="6"/>
  <c r="AX22" i="6"/>
  <c r="AG119" i="7"/>
  <c r="AE114" i="7"/>
  <c r="BC12" i="6"/>
  <c r="F22" i="6"/>
  <c r="N23" i="6"/>
  <c r="N22" i="6" s="1"/>
  <c r="M23" i="6"/>
  <c r="M22" i="6" s="1"/>
  <c r="Y74" i="10"/>
  <c r="AA74" i="10" s="1"/>
  <c r="AH74" i="9"/>
  <c r="AB102" i="10"/>
  <c r="AD102" i="10" s="1"/>
  <c r="AJ27" i="8"/>
  <c r="AH27" i="8"/>
  <c r="AI27" i="8"/>
  <c r="V159" i="10"/>
  <c r="J36" i="7"/>
  <c r="L35" i="6"/>
  <c r="N36" i="6"/>
  <c r="N35" i="6" s="1"/>
  <c r="AJ138" i="10"/>
  <c r="AA98" i="7"/>
  <c r="Y96" i="7"/>
  <c r="V30" i="12"/>
  <c r="X30" i="11"/>
  <c r="AI59" i="7"/>
  <c r="AH59" i="7"/>
  <c r="X58" i="7"/>
  <c r="X57" i="7" s="1"/>
  <c r="E60" i="8"/>
  <c r="E62" i="9"/>
  <c r="F62" i="8"/>
  <c r="AA51" i="9"/>
  <c r="AD22" i="8"/>
  <c r="AD156" i="9"/>
  <c r="E100" i="14"/>
  <c r="F100" i="13"/>
  <c r="X131" i="11"/>
  <c r="W131" i="12"/>
  <c r="AI179" i="16"/>
  <c r="AJ179" i="16"/>
  <c r="M50" i="8"/>
  <c r="Y92" i="8"/>
  <c r="AB142" i="9"/>
  <c r="AD141" i="8"/>
  <c r="BP20" i="8" s="1"/>
  <c r="X75" i="11"/>
  <c r="V75" i="12"/>
  <c r="V182" i="12"/>
  <c r="X182" i="11"/>
  <c r="V218" i="16"/>
  <c r="D49" i="13"/>
  <c r="AD137" i="7"/>
  <c r="AB123" i="7"/>
  <c r="AH27" i="10"/>
  <c r="AJ27" i="10"/>
  <c r="AI27" i="10"/>
  <c r="J13" i="9"/>
  <c r="L10" i="8"/>
  <c r="V197" i="12"/>
  <c r="W58" i="11"/>
  <c r="W60" i="12"/>
  <c r="AJ162" i="11"/>
  <c r="AH162" i="11"/>
  <c r="AI162" i="11"/>
  <c r="X33" i="9"/>
  <c r="W33" i="10"/>
  <c r="AD115" i="10"/>
  <c r="AJ28" i="8"/>
  <c r="AH28" i="8"/>
  <c r="AI28" i="8"/>
  <c r="AJ68" i="11"/>
  <c r="W99" i="14"/>
  <c r="AI225" i="7"/>
  <c r="AJ225" i="7"/>
  <c r="AH225" i="7"/>
  <c r="V142" i="9"/>
  <c r="X142" i="8"/>
  <c r="V141" i="8"/>
  <c r="AI79" i="7"/>
  <c r="AH79" i="7"/>
  <c r="AJ79" i="7"/>
  <c r="AD85" i="9"/>
  <c r="AB83" i="9"/>
  <c r="AE100" i="14"/>
  <c r="AG100" i="14" s="1"/>
  <c r="Y228" i="10"/>
  <c r="V53" i="15"/>
  <c r="AH152" i="12"/>
  <c r="AJ152" i="12"/>
  <c r="AI152" i="12"/>
  <c r="D27" i="15"/>
  <c r="AI116" i="11"/>
  <c r="AB116" i="12"/>
  <c r="AD116" i="12" s="1"/>
  <c r="Y153" i="8"/>
  <c r="AH153" i="7"/>
  <c r="V21" i="13"/>
  <c r="X21" i="12"/>
  <c r="E10" i="8"/>
  <c r="E12" i="9"/>
  <c r="F12" i="8"/>
  <c r="AE22" i="9"/>
  <c r="D52" i="12"/>
  <c r="AH116" i="13"/>
  <c r="X71" i="8"/>
  <c r="W71" i="9"/>
  <c r="E48" i="11"/>
  <c r="E49" i="12"/>
  <c r="F49" i="12" s="1"/>
  <c r="J118" i="9"/>
  <c r="L79" i="11"/>
  <c r="J79" i="12" s="1"/>
  <c r="G118" i="15"/>
  <c r="AD17" i="10"/>
  <c r="P121" i="6"/>
  <c r="P125" i="6" s="1"/>
  <c r="Y25" i="10"/>
  <c r="C121" i="5"/>
  <c r="C125" i="5"/>
  <c r="K121" i="5"/>
  <c r="K125" i="5" s="1"/>
  <c r="E27" i="10"/>
  <c r="F27" i="9"/>
  <c r="AB167" i="8"/>
  <c r="AD167" i="8" s="1"/>
  <c r="BP19" i="7"/>
  <c r="X173" i="7"/>
  <c r="W172" i="7"/>
  <c r="W170" i="7" s="1"/>
  <c r="W173" i="8"/>
  <c r="V250" i="10"/>
  <c r="X230" i="12"/>
  <c r="V230" i="13"/>
  <c r="AG45" i="16"/>
  <c r="Y168" i="16"/>
  <c r="AA61" i="11"/>
  <c r="AJ186" i="11"/>
  <c r="AG244" i="14"/>
  <c r="AD153" i="14"/>
  <c r="I86" i="12"/>
  <c r="AR11" i="7"/>
  <c r="G88" i="8"/>
  <c r="I85" i="7"/>
  <c r="AW11" i="7"/>
  <c r="AY11" i="7" s="1"/>
  <c r="AE217" i="11"/>
  <c r="AG217" i="11" s="1"/>
  <c r="AB33" i="12"/>
  <c r="I47" i="10"/>
  <c r="G73" i="16"/>
  <c r="Y21" i="15"/>
  <c r="M89" i="9"/>
  <c r="AW12" i="9"/>
  <c r="AY12" i="9" s="1"/>
  <c r="AR12" i="9"/>
  <c r="AU12" i="9" s="1"/>
  <c r="G89" i="10"/>
  <c r="I89" i="10" s="1"/>
  <c r="AV10" i="6"/>
  <c r="AY10" i="6"/>
  <c r="AU10" i="6"/>
  <c r="G103" i="15"/>
  <c r="I103" i="15" s="1"/>
  <c r="D116" i="15"/>
  <c r="F116" i="14"/>
  <c r="AE74" i="11"/>
  <c r="AG74" i="11" s="1"/>
  <c r="AJ74" i="10"/>
  <c r="G100" i="13"/>
  <c r="M100" i="12"/>
  <c r="AJ150" i="11"/>
  <c r="J76" i="15"/>
  <c r="Y36" i="13"/>
  <c r="AD18" i="9"/>
  <c r="J21" i="6"/>
  <c r="J19" i="6" s="1"/>
  <c r="J17" i="6" s="1"/>
  <c r="U12" i="15"/>
  <c r="U10" i="15" s="1"/>
  <c r="U8" i="15" s="1"/>
  <c r="L28" i="6"/>
  <c r="AS9" i="6" s="1"/>
  <c r="V90" i="6"/>
  <c r="V63" i="6" s="1"/>
  <c r="AY8" i="6"/>
  <c r="X159" i="7"/>
  <c r="X180" i="8"/>
  <c r="AA234" i="6"/>
  <c r="AA232" i="6" s="1"/>
  <c r="BO29" i="6" s="1"/>
  <c r="BI13" i="6" s="1"/>
  <c r="M32" i="6"/>
  <c r="M28" i="6" s="1"/>
  <c r="X224" i="7"/>
  <c r="BC18" i="6"/>
  <c r="AZ13" i="6"/>
  <c r="AJ98" i="6"/>
  <c r="C19" i="15"/>
  <c r="C17" i="15" s="1"/>
  <c r="C8" i="15" s="1"/>
  <c r="AB63" i="6"/>
  <c r="AB12" i="6" s="1"/>
  <c r="F41" i="8"/>
  <c r="W243" i="7"/>
  <c r="W234" i="7" s="1"/>
  <c r="W232" i="7" s="1"/>
  <c r="AJ149" i="6"/>
  <c r="N111" i="6"/>
  <c r="H121" i="6"/>
  <c r="E28" i="8"/>
  <c r="AB145" i="6"/>
  <c r="AJ246" i="13"/>
  <c r="G125" i="6"/>
  <c r="BN31" i="6"/>
  <c r="BH15" i="6" s="1"/>
  <c r="AJ246" i="14"/>
  <c r="N72" i="7"/>
  <c r="E21" i="6"/>
  <c r="E19" i="6" s="1"/>
  <c r="E17" i="6" s="1"/>
  <c r="D85" i="7"/>
  <c r="AI119" i="6"/>
  <c r="AH119" i="6"/>
  <c r="AH114" i="6" s="1"/>
  <c r="AJ119" i="6"/>
  <c r="AJ114" i="6" s="1"/>
  <c r="X114" i="6"/>
  <c r="V128" i="8"/>
  <c r="X128" i="7"/>
  <c r="V123" i="7"/>
  <c r="V112" i="7" s="1"/>
  <c r="AR24" i="6"/>
  <c r="AW24" i="6" s="1"/>
  <c r="BP14" i="6"/>
  <c r="BJ9" i="6" s="1"/>
  <c r="AD14" i="6"/>
  <c r="AJ156" i="6"/>
  <c r="X155" i="6"/>
  <c r="AH156" i="6"/>
  <c r="AI156" i="6"/>
  <c r="G34" i="7"/>
  <c r="I34" i="7" s="1"/>
  <c r="G34" i="8" s="1"/>
  <c r="I34" i="8" s="1"/>
  <c r="G34" i="9" s="1"/>
  <c r="I34" i="9" s="1"/>
  <c r="G34" i="10" s="1"/>
  <c r="I34" i="10" s="1"/>
  <c r="G34" i="11" s="1"/>
  <c r="I34" i="11" s="1"/>
  <c r="G34" i="12" s="1"/>
  <c r="I34" i="12" s="1"/>
  <c r="G34" i="13" s="1"/>
  <c r="I34" i="13" s="1"/>
  <c r="G34" i="14" s="1"/>
  <c r="I34" i="14" s="1"/>
  <c r="G34" i="15" s="1"/>
  <c r="I34" i="15" s="1"/>
  <c r="G34" i="16" s="1"/>
  <c r="I34" i="16" s="1"/>
  <c r="AW9" i="6"/>
  <c r="AY9" i="6" s="1"/>
  <c r="BD22" i="6"/>
  <c r="I123" i="6"/>
  <c r="W165" i="8"/>
  <c r="X165" i="7"/>
  <c r="AB47" i="8"/>
  <c r="AI47" i="7"/>
  <c r="X132" i="8"/>
  <c r="V132" i="9"/>
  <c r="N29" i="6"/>
  <c r="V85" i="9"/>
  <c r="X85" i="8"/>
  <c r="AD50" i="8"/>
  <c r="AB49" i="8"/>
  <c r="E73" i="10"/>
  <c r="E72" i="9"/>
  <c r="F73" i="9"/>
  <c r="AH97" i="7"/>
  <c r="AJ97" i="7"/>
  <c r="X96" i="7"/>
  <c r="AH168" i="7"/>
  <c r="AI168" i="7"/>
  <c r="AG86" i="7"/>
  <c r="AE83" i="7"/>
  <c r="I63" i="6"/>
  <c r="G64" i="7"/>
  <c r="BD14" i="6"/>
  <c r="BD10" i="6" s="1"/>
  <c r="BD9" i="6" s="1"/>
  <c r="BD8" i="6" s="1"/>
  <c r="M64" i="6"/>
  <c r="M63" i="6" s="1"/>
  <c r="AD91" i="6"/>
  <c r="AB94" i="7"/>
  <c r="AH181" i="7"/>
  <c r="AI181" i="7"/>
  <c r="X176" i="7"/>
  <c r="BP28" i="6"/>
  <c r="AD193" i="6"/>
  <c r="AR28" i="6" s="1"/>
  <c r="AW28" i="6" s="1"/>
  <c r="I109" i="7"/>
  <c r="G108" i="7"/>
  <c r="L119" i="7"/>
  <c r="N119" i="7" s="1"/>
  <c r="N117" i="7" s="1"/>
  <c r="J117" i="7"/>
  <c r="D64" i="10"/>
  <c r="F64" i="9"/>
  <c r="AI107" i="6"/>
  <c r="AI105" i="6" s="1"/>
  <c r="AI104" i="6" s="1"/>
  <c r="AH107" i="6"/>
  <c r="AH105" i="6" s="1"/>
  <c r="AH104" i="6" s="1"/>
  <c r="X105" i="6"/>
  <c r="X104" i="6" s="1"/>
  <c r="AJ107" i="6"/>
  <c r="AJ105" i="6" s="1"/>
  <c r="AJ104" i="6" s="1"/>
  <c r="AI151" i="8"/>
  <c r="X149" i="8"/>
  <c r="X147" i="8" s="1"/>
  <c r="AH151" i="8"/>
  <c r="N74" i="7"/>
  <c r="M74" i="7"/>
  <c r="M72" i="7" s="1"/>
  <c r="F72" i="7"/>
  <c r="E109" i="8"/>
  <c r="E108" i="7"/>
  <c r="F109" i="7"/>
  <c r="AJ252" i="7"/>
  <c r="AH252" i="7"/>
  <c r="AI252" i="7"/>
  <c r="AI38" i="6"/>
  <c r="AH38" i="6"/>
  <c r="AJ38" i="6"/>
  <c r="AJ95" i="8"/>
  <c r="AI95" i="8"/>
  <c r="V26" i="14"/>
  <c r="AH70" i="8"/>
  <c r="AI70" i="8"/>
  <c r="AJ70" i="8"/>
  <c r="AI223" i="8"/>
  <c r="AJ223" i="8"/>
  <c r="Y139" i="8"/>
  <c r="AA139" i="8" s="1"/>
  <c r="BO31" i="7"/>
  <c r="AG66" i="7"/>
  <c r="AE65" i="7"/>
  <c r="M71" i="7"/>
  <c r="F69" i="7"/>
  <c r="N71" i="7"/>
  <c r="M119" i="7"/>
  <c r="M117" i="7" s="1"/>
  <c r="AA159" i="7"/>
  <c r="F35" i="8"/>
  <c r="M37" i="8"/>
  <c r="N37" i="8"/>
  <c r="E65" i="13"/>
  <c r="E63" i="12"/>
  <c r="X138" i="11"/>
  <c r="V138" i="12"/>
  <c r="Y240" i="11"/>
  <c r="AA240" i="11" s="1"/>
  <c r="V224" i="10"/>
  <c r="AJ182" i="9"/>
  <c r="AH182" i="9"/>
  <c r="AI182" i="9"/>
  <c r="W23" i="12"/>
  <c r="X23" i="11"/>
  <c r="AH131" i="10"/>
  <c r="AI131" i="10"/>
  <c r="AJ131" i="10"/>
  <c r="X81" i="14"/>
  <c r="V81" i="15"/>
  <c r="AE150" i="14"/>
  <c r="AJ148" i="8"/>
  <c r="AI148" i="8"/>
  <c r="BN18" i="8"/>
  <c r="D113" i="13"/>
  <c r="E118" i="10"/>
  <c r="E117" i="9"/>
  <c r="F118" i="9"/>
  <c r="AH218" i="12"/>
  <c r="AJ218" i="12"/>
  <c r="E45" i="10"/>
  <c r="F47" i="10"/>
  <c r="E47" i="11"/>
  <c r="AH75" i="10"/>
  <c r="AI75" i="10"/>
  <c r="Y179" i="10"/>
  <c r="AA179" i="10" s="1"/>
  <c r="AH179" i="9"/>
  <c r="E51" i="9"/>
  <c r="E52" i="10"/>
  <c r="F52" i="9"/>
  <c r="X106" i="8"/>
  <c r="W106" i="9"/>
  <c r="D14" i="10"/>
  <c r="F14" i="9"/>
  <c r="E15" i="14"/>
  <c r="X27" i="11"/>
  <c r="V27" i="12"/>
  <c r="X162" i="12"/>
  <c r="W162" i="13"/>
  <c r="F105" i="9"/>
  <c r="D105" i="10"/>
  <c r="AH46" i="9"/>
  <c r="AJ46" i="9"/>
  <c r="AI46" i="9"/>
  <c r="AI218" i="9"/>
  <c r="AB218" i="10"/>
  <c r="AD218" i="10" s="1"/>
  <c r="V68" i="13"/>
  <c r="X68" i="12"/>
  <c r="F83" i="12"/>
  <c r="D83" i="13"/>
  <c r="D25" i="9"/>
  <c r="D26" i="10"/>
  <c r="AG158" i="11"/>
  <c r="AE223" i="12"/>
  <c r="AJ177" i="10"/>
  <c r="AE177" i="11"/>
  <c r="W203" i="12"/>
  <c r="W204" i="13"/>
  <c r="AI21" i="11"/>
  <c r="AH21" i="11"/>
  <c r="AA106" i="8"/>
  <c r="W142" i="12"/>
  <c r="N49" i="10"/>
  <c r="BC15" i="10"/>
  <c r="AB245" i="12"/>
  <c r="V186" i="15"/>
  <c r="G67" i="11"/>
  <c r="I66" i="10"/>
  <c r="AW22" i="9"/>
  <c r="J103" i="13"/>
  <c r="L103" i="13" s="1"/>
  <c r="F25" i="20"/>
  <c r="F26" i="20" s="1"/>
  <c r="BE23" i="5"/>
  <c r="BF22" i="7"/>
  <c r="Q121" i="5"/>
  <c r="Q125" i="5" s="1"/>
  <c r="H121" i="5"/>
  <c r="H125" i="5" s="1"/>
  <c r="E25" i="7"/>
  <c r="F26" i="7"/>
  <c r="E26" i="8"/>
  <c r="M27" i="8"/>
  <c r="N27" i="8"/>
  <c r="AE17" i="12"/>
  <c r="AG17" i="12" s="1"/>
  <c r="Y55" i="12"/>
  <c r="AA55" i="12" s="1"/>
  <c r="X186" i="12"/>
  <c r="W186" i="13"/>
  <c r="AG81" i="12"/>
  <c r="L61" i="13"/>
  <c r="F88" i="8"/>
  <c r="D88" i="9"/>
  <c r="X213" i="10"/>
  <c r="V213" i="11"/>
  <c r="AE212" i="15"/>
  <c r="AG188" i="11"/>
  <c r="AH241" i="12"/>
  <c r="AJ241" i="12"/>
  <c r="M116" i="13"/>
  <c r="N116" i="13"/>
  <c r="AG44" i="7"/>
  <c r="AE48" i="8"/>
  <c r="J101" i="11"/>
  <c r="L101" i="11" s="1"/>
  <c r="J101" i="12" s="1"/>
  <c r="L101" i="12" s="1"/>
  <c r="J101" i="13" s="1"/>
  <c r="L101" i="13" s="1"/>
  <c r="J101" i="14" s="1"/>
  <c r="L101" i="14" s="1"/>
  <c r="J101" i="15" s="1"/>
  <c r="L101" i="15" s="1"/>
  <c r="J101" i="16" s="1"/>
  <c r="L101" i="16" s="1"/>
  <c r="I59" i="13"/>
  <c r="W110" i="6"/>
  <c r="X24" i="8"/>
  <c r="Y170" i="6"/>
  <c r="H125" i="6"/>
  <c r="V243" i="7"/>
  <c r="V185" i="7"/>
  <c r="V170" i="7" s="1"/>
  <c r="F41" i="7"/>
  <c r="AQ22" i="8"/>
  <c r="AJ142" i="6"/>
  <c r="AJ141" i="6" s="1"/>
  <c r="P30" i="20"/>
  <c r="P56" i="20" s="1"/>
  <c r="AG112" i="6"/>
  <c r="D21" i="6"/>
  <c r="D19" i="6" s="1"/>
  <c r="D17" i="6" s="1"/>
  <c r="D8" i="6" s="1"/>
  <c r="D121" i="6" s="1"/>
  <c r="D125" i="6" s="1"/>
  <c r="AH180" i="6"/>
  <c r="AJ243" i="6"/>
  <c r="AI99" i="8"/>
  <c r="X182" i="10"/>
  <c r="F49" i="11"/>
  <c r="AD123" i="6"/>
  <c r="AD44" i="7"/>
  <c r="AD43" i="7" s="1"/>
  <c r="AB170" i="6"/>
  <c r="AJ176" i="6" l="1"/>
  <c r="N10" i="5"/>
  <c r="AJ14" i="5"/>
  <c r="AI90" i="5"/>
  <c r="BL12" i="7"/>
  <c r="M57" i="5"/>
  <c r="AI96" i="5"/>
  <c r="X80" i="14"/>
  <c r="AJ80" i="14" s="1"/>
  <c r="V80" i="15"/>
  <c r="J52" i="20"/>
  <c r="J49" i="20" s="1"/>
  <c r="BQ25" i="9"/>
  <c r="BK12" i="9" s="1"/>
  <c r="AE205" i="11"/>
  <c r="AG205" i="11" s="1"/>
  <c r="AJ205" i="10"/>
  <c r="M68" i="8"/>
  <c r="N68" i="8"/>
  <c r="W229" i="10"/>
  <c r="X229" i="9"/>
  <c r="K37" i="20"/>
  <c r="K32" i="20" s="1"/>
  <c r="K31" i="20" s="1"/>
  <c r="K30" i="20" s="1"/>
  <c r="BQ8" i="10"/>
  <c r="BQ7" i="10" s="1"/>
  <c r="BK8" i="10"/>
  <c r="BK7" i="10" s="1"/>
  <c r="AH14" i="5"/>
  <c r="V14" i="6"/>
  <c r="BQ32" i="6"/>
  <c r="X90" i="5"/>
  <c r="X63" i="5" s="1"/>
  <c r="AD10" i="5"/>
  <c r="AD8" i="5" s="1"/>
  <c r="AH246" i="10"/>
  <c r="AD38" i="9"/>
  <c r="AB35" i="9"/>
  <c r="AA190" i="7"/>
  <c r="Y187" i="7"/>
  <c r="Y185" i="7" s="1"/>
  <c r="AE203" i="7"/>
  <c r="AE194" i="7" s="1"/>
  <c r="AE193" i="7" s="1"/>
  <c r="AG204" i="7"/>
  <c r="X198" i="8"/>
  <c r="W198" i="9"/>
  <c r="AC8" i="10"/>
  <c r="AC258" i="10"/>
  <c r="AI229" i="8"/>
  <c r="AJ229" i="8"/>
  <c r="AJ170" i="5"/>
  <c r="BR25" i="16"/>
  <c r="W14" i="6"/>
  <c r="W12" i="6" s="1"/>
  <c r="W10" i="6" s="1"/>
  <c r="AJ185" i="6"/>
  <c r="M123" i="5"/>
  <c r="AJ96" i="5"/>
  <c r="AJ90" i="5" s="1"/>
  <c r="AJ94" i="10"/>
  <c r="AH94" i="10"/>
  <c r="AH135" i="8"/>
  <c r="AI135" i="8"/>
  <c r="H37" i="20"/>
  <c r="H32" i="20" s="1"/>
  <c r="H31" i="20" s="1"/>
  <c r="H30" i="20" s="1"/>
  <c r="H56" i="20" s="1"/>
  <c r="BK8" i="7"/>
  <c r="BK7" i="7" s="1"/>
  <c r="BK16" i="7" s="1"/>
  <c r="BQ8" i="7"/>
  <c r="BQ7" i="7" s="1"/>
  <c r="BQ32" i="7" s="1"/>
  <c r="AB241" i="12"/>
  <c r="AD241" i="12" s="1"/>
  <c r="AI241" i="11"/>
  <c r="AJ198" i="7"/>
  <c r="AH198" i="7"/>
  <c r="AI198" i="7"/>
  <c r="J46" i="8"/>
  <c r="N46" i="7"/>
  <c r="N45" i="7" s="1"/>
  <c r="L45" i="7"/>
  <c r="AE14" i="6"/>
  <c r="AE12" i="6" s="1"/>
  <c r="AE10" i="6" s="1"/>
  <c r="AE8" i="6" s="1"/>
  <c r="O56" i="20"/>
  <c r="AA63" i="6"/>
  <c r="Y12" i="6"/>
  <c r="AI69" i="5"/>
  <c r="AI65" i="5" s="1"/>
  <c r="AI185" i="5"/>
  <c r="AI170" i="5" s="1"/>
  <c r="X153" i="13"/>
  <c r="AI153" i="13" s="1"/>
  <c r="V153" i="14"/>
  <c r="V94" i="12"/>
  <c r="X94" i="11"/>
  <c r="V135" i="10"/>
  <c r="X135" i="9"/>
  <c r="D68" i="10"/>
  <c r="F68" i="9"/>
  <c r="V8" i="5"/>
  <c r="V258" i="5"/>
  <c r="AQ27" i="5"/>
  <c r="BN24" i="5"/>
  <c r="BN22" i="5" s="1"/>
  <c r="BH11" i="5" s="1"/>
  <c r="N78" i="6"/>
  <c r="M78" i="6"/>
  <c r="X61" i="10"/>
  <c r="W57" i="10"/>
  <c r="W61" i="11"/>
  <c r="W57" i="11" s="1"/>
  <c r="AE36" i="8"/>
  <c r="AG35" i="7"/>
  <c r="AH19" i="6"/>
  <c r="AI19" i="6"/>
  <c r="AJ19" i="6"/>
  <c r="V60" i="9"/>
  <c r="X60" i="8"/>
  <c r="V158" i="13"/>
  <c r="X158" i="12"/>
  <c r="AH158" i="12" s="1"/>
  <c r="V255" i="12"/>
  <c r="X255" i="11"/>
  <c r="AD60" i="8"/>
  <c r="AB58" i="8"/>
  <c r="AB57" i="8" s="1"/>
  <c r="W53" i="9"/>
  <c r="X53" i="8"/>
  <c r="AB80" i="8"/>
  <c r="AD80" i="8" s="1"/>
  <c r="AI80" i="7"/>
  <c r="J64" i="7"/>
  <c r="L63" i="6"/>
  <c r="N64" i="6"/>
  <c r="F89" i="15"/>
  <c r="AQ12" i="15" s="1"/>
  <c r="D89" i="16"/>
  <c r="F89" i="16" s="1"/>
  <c r="AQ12" i="16" s="1"/>
  <c r="AA196" i="9"/>
  <c r="AA59" i="8"/>
  <c r="Y58" i="8"/>
  <c r="Y57" i="8" s="1"/>
  <c r="W250" i="9"/>
  <c r="X250" i="8"/>
  <c r="BP23" i="7"/>
  <c r="AB177" i="8"/>
  <c r="AD177" i="8" s="1"/>
  <c r="AI177" i="7"/>
  <c r="V52" i="11"/>
  <c r="X216" i="11"/>
  <c r="W216" i="12"/>
  <c r="AI160" i="8"/>
  <c r="AJ160" i="8"/>
  <c r="AI29" i="7"/>
  <c r="AH29" i="7"/>
  <c r="AJ29" i="7"/>
  <c r="X161" i="12"/>
  <c r="W161" i="13"/>
  <c r="AG92" i="7"/>
  <c r="AE91" i="7"/>
  <c r="V55" i="11"/>
  <c r="X55" i="10"/>
  <c r="AI121" i="7"/>
  <c r="AJ121" i="7"/>
  <c r="AH121" i="7"/>
  <c r="Y197" i="7"/>
  <c r="AA195" i="6"/>
  <c r="AI67" i="7"/>
  <c r="AH67" i="7"/>
  <c r="W52" i="8"/>
  <c r="W49" i="7"/>
  <c r="W43" i="7" s="1"/>
  <c r="X52" i="7"/>
  <c r="I70" i="7"/>
  <c r="G69" i="7"/>
  <c r="J59" i="7"/>
  <c r="L57" i="6"/>
  <c r="AJ117" i="7"/>
  <c r="AH117" i="7"/>
  <c r="AI51" i="6"/>
  <c r="AJ51" i="6"/>
  <c r="X49" i="6"/>
  <c r="AH51" i="6"/>
  <c r="F77" i="7"/>
  <c r="E77" i="8"/>
  <c r="AE245" i="10"/>
  <c r="AH166" i="12"/>
  <c r="AI166" i="12"/>
  <c r="AE222" i="9"/>
  <c r="AG224" i="9"/>
  <c r="W212" i="9"/>
  <c r="BK12" i="10"/>
  <c r="BL12" i="10" s="1"/>
  <c r="BL12" i="13" s="1"/>
  <c r="BL12" i="16" s="1"/>
  <c r="BQ32" i="10"/>
  <c r="V189" i="9"/>
  <c r="X189" i="8"/>
  <c r="V187" i="8"/>
  <c r="N61" i="9"/>
  <c r="M61" i="9"/>
  <c r="N114" i="6"/>
  <c r="M114" i="6"/>
  <c r="N103" i="10"/>
  <c r="M103" i="10"/>
  <c r="V36" i="11"/>
  <c r="X36" i="10"/>
  <c r="E92" i="8"/>
  <c r="F92" i="7"/>
  <c r="N92" i="7" s="1"/>
  <c r="N44" i="8"/>
  <c r="AI163" i="6"/>
  <c r="AJ163" i="6"/>
  <c r="AH163" i="6"/>
  <c r="N115" i="6"/>
  <c r="M115" i="6"/>
  <c r="W214" i="14"/>
  <c r="X214" i="13"/>
  <c r="AI214" i="13" s="1"/>
  <c r="V48" i="13"/>
  <c r="X48" i="12"/>
  <c r="Y18" i="11"/>
  <c r="AA18" i="11" s="1"/>
  <c r="BO11" i="10"/>
  <c r="D77" i="13"/>
  <c r="W114" i="9"/>
  <c r="W119" i="10"/>
  <c r="V256" i="9"/>
  <c r="X256" i="8"/>
  <c r="AD196" i="12"/>
  <c r="V199" i="14"/>
  <c r="X199" i="13"/>
  <c r="N113" i="7"/>
  <c r="M113" i="7"/>
  <c r="BO23" i="8"/>
  <c r="AH177" i="8"/>
  <c r="Y177" i="9"/>
  <c r="AA177" i="9" s="1"/>
  <c r="N110" i="9"/>
  <c r="M110" i="9"/>
  <c r="Y223" i="8"/>
  <c r="AA222" i="7"/>
  <c r="AH223" i="7"/>
  <c r="AJ120" i="8"/>
  <c r="AH120" i="8"/>
  <c r="AI120" i="8"/>
  <c r="AI93" i="6"/>
  <c r="AH93" i="6"/>
  <c r="AH91" i="6" s="1"/>
  <c r="AH90" i="6" s="1"/>
  <c r="AJ93" i="6"/>
  <c r="X133" i="10"/>
  <c r="V133" i="11"/>
  <c r="AA188" i="8"/>
  <c r="BO18" i="6"/>
  <c r="Y148" i="7"/>
  <c r="AJ22" i="7"/>
  <c r="AI22" i="7"/>
  <c r="AH22" i="7"/>
  <c r="N28" i="6"/>
  <c r="AB110" i="6"/>
  <c r="AB222" i="8"/>
  <c r="M93" i="6"/>
  <c r="M85" i="6" s="1"/>
  <c r="X16" i="6"/>
  <c r="BL13" i="13"/>
  <c r="BL13" i="16" s="1"/>
  <c r="AI63" i="5"/>
  <c r="AI12" i="5" s="1"/>
  <c r="N123" i="5"/>
  <c r="AJ157" i="5"/>
  <c r="AJ155" i="5" s="1"/>
  <c r="AJ145" i="5" s="1"/>
  <c r="AI123" i="5"/>
  <c r="AI112" i="5" s="1"/>
  <c r="N54" i="5"/>
  <c r="N21" i="5" s="1"/>
  <c r="N19" i="5" s="1"/>
  <c r="N17" i="5" s="1"/>
  <c r="AH46" i="8"/>
  <c r="AJ46" i="8"/>
  <c r="AI46" i="8"/>
  <c r="AJ55" i="8"/>
  <c r="AH55" i="8"/>
  <c r="AI55" i="8"/>
  <c r="D91" i="13"/>
  <c r="F91" i="12"/>
  <c r="M91" i="12" s="1"/>
  <c r="AJ61" i="9"/>
  <c r="AH61" i="9"/>
  <c r="AI61" i="9"/>
  <c r="G93" i="11"/>
  <c r="I94" i="11"/>
  <c r="X190" i="8"/>
  <c r="V190" i="9"/>
  <c r="BK7" i="5"/>
  <c r="BL8" i="7"/>
  <c r="BL8" i="10" s="1"/>
  <c r="BL8" i="13" s="1"/>
  <c r="BL8" i="16" s="1"/>
  <c r="AE31" i="7"/>
  <c r="AG20" i="6"/>
  <c r="AG16" i="6" s="1"/>
  <c r="AJ31" i="6"/>
  <c r="AJ20" i="6" s="1"/>
  <c r="AJ201" i="7"/>
  <c r="AI201" i="7"/>
  <c r="AH201" i="7"/>
  <c r="AH60" i="7"/>
  <c r="AJ60" i="7"/>
  <c r="AJ58" i="7" s="1"/>
  <c r="AJ57" i="7" s="1"/>
  <c r="AI60" i="7"/>
  <c r="W236" i="10"/>
  <c r="X236" i="9"/>
  <c r="V120" i="14"/>
  <c r="AH37" i="7"/>
  <c r="AJ37" i="7"/>
  <c r="AI37" i="7"/>
  <c r="AI251" i="7"/>
  <c r="AH251" i="7"/>
  <c r="W107" i="8"/>
  <c r="W105" i="7"/>
  <c r="W104" i="7" s="1"/>
  <c r="AH255" i="10"/>
  <c r="AJ255" i="10"/>
  <c r="V88" i="9"/>
  <c r="X88" i="8"/>
  <c r="AJ53" i="7"/>
  <c r="AI53" i="7"/>
  <c r="AR14" i="5"/>
  <c r="AR17" i="5" s="1"/>
  <c r="I17" i="5"/>
  <c r="D111" i="8"/>
  <c r="F111" i="7"/>
  <c r="M111" i="7" s="1"/>
  <c r="V18" i="8"/>
  <c r="X18" i="7"/>
  <c r="BC7" i="5"/>
  <c r="BC23" i="5" s="1"/>
  <c r="AQ16" i="5"/>
  <c r="D103" i="16"/>
  <c r="AB198" i="11"/>
  <c r="AD195" i="10"/>
  <c r="X205" i="14"/>
  <c r="W205" i="15"/>
  <c r="AJ250" i="7"/>
  <c r="AI250" i="7"/>
  <c r="AH250" i="7"/>
  <c r="BN14" i="5"/>
  <c r="BH9" i="5" s="1"/>
  <c r="AQ24" i="5"/>
  <c r="I60" i="9"/>
  <c r="G61" i="10"/>
  <c r="V160" i="10"/>
  <c r="X160" i="9"/>
  <c r="AJ161" i="11"/>
  <c r="AI161" i="11"/>
  <c r="AA39" i="7"/>
  <c r="Y35" i="7"/>
  <c r="AU30" i="5"/>
  <c r="AV30" i="5"/>
  <c r="AY30" i="5"/>
  <c r="AZ30" i="5"/>
  <c r="V32" i="10"/>
  <c r="X32" i="9"/>
  <c r="X54" i="9"/>
  <c r="W54" i="10"/>
  <c r="X164" i="8"/>
  <c r="V164" i="9"/>
  <c r="AJ55" i="9"/>
  <c r="AI55" i="9"/>
  <c r="AH55" i="9"/>
  <c r="V121" i="9"/>
  <c r="X121" i="8"/>
  <c r="AI52" i="6"/>
  <c r="AJ52" i="6"/>
  <c r="AH52" i="6"/>
  <c r="Y167" i="8"/>
  <c r="AA167" i="8" s="1"/>
  <c r="BO19" i="7"/>
  <c r="V117" i="9"/>
  <c r="X117" i="8"/>
  <c r="N77" i="6"/>
  <c r="N75" i="6" s="1"/>
  <c r="M77" i="6"/>
  <c r="D55" i="8"/>
  <c r="D54" i="7"/>
  <c r="M48" i="20"/>
  <c r="BQ22" i="12"/>
  <c r="BR24" i="16"/>
  <c r="BR22" i="16" s="1"/>
  <c r="N96" i="9"/>
  <c r="M96" i="9"/>
  <c r="V166" i="14"/>
  <c r="X166" i="13"/>
  <c r="J71" i="11"/>
  <c r="L71" i="11" s="1"/>
  <c r="J71" i="12" s="1"/>
  <c r="L71" i="12" s="1"/>
  <c r="J71" i="13" s="1"/>
  <c r="L71" i="13" s="1"/>
  <c r="J71" i="14" s="1"/>
  <c r="L71" i="14" s="1"/>
  <c r="J71" i="15" s="1"/>
  <c r="L71" i="15" s="1"/>
  <c r="J71" i="16" s="1"/>
  <c r="L71" i="16" s="1"/>
  <c r="AE21" i="9"/>
  <c r="AG21" i="9" s="1"/>
  <c r="AJ21" i="8"/>
  <c r="K49" i="20"/>
  <c r="K56" i="20" s="1"/>
  <c r="R52" i="20"/>
  <c r="V72" i="11"/>
  <c r="X187" i="7"/>
  <c r="AI189" i="7"/>
  <c r="AH189" i="7"/>
  <c r="V99" i="11"/>
  <c r="X99" i="10"/>
  <c r="AI100" i="11"/>
  <c r="AJ100" i="11"/>
  <c r="AH100" i="11"/>
  <c r="D61" i="11"/>
  <c r="F61" i="10"/>
  <c r="D60" i="10"/>
  <c r="V31" i="10"/>
  <c r="W239" i="9"/>
  <c r="X239" i="8"/>
  <c r="Y186" i="8"/>
  <c r="AA186" i="8" s="1"/>
  <c r="AH186" i="7"/>
  <c r="AH36" i="9"/>
  <c r="AI36" i="9"/>
  <c r="F49" i="20"/>
  <c r="R51" i="20"/>
  <c r="W31" i="8"/>
  <c r="W20" i="7"/>
  <c r="W16" i="7" s="1"/>
  <c r="W14" i="7" s="1"/>
  <c r="X31" i="7"/>
  <c r="D115" i="8"/>
  <c r="F115" i="7"/>
  <c r="G15" i="8"/>
  <c r="I10" i="7"/>
  <c r="BQ8" i="9"/>
  <c r="BQ7" i="9" s="1"/>
  <c r="BQ32" i="9" s="1"/>
  <c r="BK8" i="9"/>
  <c r="BK7" i="9" s="1"/>
  <c r="BK16" i="9" s="1"/>
  <c r="AX25" i="5"/>
  <c r="AH48" i="11"/>
  <c r="AI48" i="11"/>
  <c r="V102" i="10"/>
  <c r="X102" i="9"/>
  <c r="Y68" i="10"/>
  <c r="AA68" i="10" s="1"/>
  <c r="AH68" i="9"/>
  <c r="V156" i="13"/>
  <c r="X156" i="12"/>
  <c r="AI199" i="12"/>
  <c r="AH199" i="12"/>
  <c r="AJ199" i="12"/>
  <c r="V178" i="11"/>
  <c r="X178" i="10"/>
  <c r="AA214" i="7"/>
  <c r="Y211" i="7"/>
  <c r="Y210" i="7" s="1"/>
  <c r="Y209" i="7" s="1"/>
  <c r="Y207" i="7" s="1"/>
  <c r="Y84" i="8"/>
  <c r="AA83" i="7"/>
  <c r="X93" i="7"/>
  <c r="V93" i="8"/>
  <c r="W86" i="8"/>
  <c r="W83" i="7"/>
  <c r="X86" i="7"/>
  <c r="W46" i="11"/>
  <c r="W44" i="10"/>
  <c r="V238" i="13"/>
  <c r="X238" i="12"/>
  <c r="AE227" i="7"/>
  <c r="AE220" i="7" s="1"/>
  <c r="AG228" i="7"/>
  <c r="AD90" i="6"/>
  <c r="AD63" i="6" s="1"/>
  <c r="AJ91" i="6"/>
  <c r="M108" i="6"/>
  <c r="AJ234" i="5"/>
  <c r="AJ232" i="5" s="1"/>
  <c r="V110" i="6"/>
  <c r="X14" i="5"/>
  <c r="X12" i="5" s="1"/>
  <c r="U258" i="11"/>
  <c r="D108" i="7"/>
  <c r="AJ36" i="7"/>
  <c r="AH195" i="5"/>
  <c r="AH194" i="5" s="1"/>
  <c r="AH193" i="5" s="1"/>
  <c r="AI195" i="5"/>
  <c r="AI194" i="5" s="1"/>
  <c r="AI193" i="5" s="1"/>
  <c r="V16" i="7"/>
  <c r="AH157" i="5"/>
  <c r="AH155" i="5" s="1"/>
  <c r="AH145" i="5" s="1"/>
  <c r="AH123" i="5"/>
  <c r="AH112" i="5" s="1"/>
  <c r="M54" i="5"/>
  <c r="M21" i="5" s="1"/>
  <c r="M19" i="5" s="1"/>
  <c r="M17" i="5" s="1"/>
  <c r="AE258" i="5" s="1"/>
  <c r="BP8" i="5"/>
  <c r="BP7" i="5" s="1"/>
  <c r="BP32" i="5" s="1"/>
  <c r="BJ8" i="5"/>
  <c r="BJ7" i="5" s="1"/>
  <c r="BJ16" i="5" s="1"/>
  <c r="E87" i="13"/>
  <c r="F87" i="12"/>
  <c r="AI190" i="7"/>
  <c r="AJ190" i="7"/>
  <c r="AH190" i="7"/>
  <c r="E78" i="7"/>
  <c r="F78" i="7" s="1"/>
  <c r="E79" i="8"/>
  <c r="F79" i="7"/>
  <c r="X201" i="8"/>
  <c r="V201" i="9"/>
  <c r="AH236" i="8"/>
  <c r="AJ236" i="8"/>
  <c r="G58" i="10"/>
  <c r="I57" i="9"/>
  <c r="W177" i="13"/>
  <c r="X177" i="12"/>
  <c r="BN23" i="12" s="1"/>
  <c r="W251" i="9"/>
  <c r="X251" i="8"/>
  <c r="AB148" i="9"/>
  <c r="AD148" i="9" s="1"/>
  <c r="AB148" i="10" s="1"/>
  <c r="AD148" i="10" s="1"/>
  <c r="AB148" i="11" s="1"/>
  <c r="AD148" i="11" s="1"/>
  <c r="AB148" i="12" s="1"/>
  <c r="AD148" i="12" s="1"/>
  <c r="AB148" i="13" s="1"/>
  <c r="AD148" i="13" s="1"/>
  <c r="AB148" i="14" s="1"/>
  <c r="AD148" i="14" s="1"/>
  <c r="AB148" i="15" s="1"/>
  <c r="AD148" i="15" s="1"/>
  <c r="AB148" i="16" s="1"/>
  <c r="AD148" i="16" s="1"/>
  <c r="K10" i="18" s="1"/>
  <c r="BP18" i="8"/>
  <c r="AJ88" i="7"/>
  <c r="AH88" i="7"/>
  <c r="AI88" i="7"/>
  <c r="W72" i="8"/>
  <c r="X72" i="7"/>
  <c r="W69" i="7"/>
  <c r="W65" i="7" s="1"/>
  <c r="W63" i="7" s="1"/>
  <c r="Y47" i="8"/>
  <c r="AA47" i="8" s="1"/>
  <c r="AH47" i="7"/>
  <c r="AB68" i="8"/>
  <c r="AD68" i="8" s="1"/>
  <c r="AI68" i="7"/>
  <c r="V127" i="8"/>
  <c r="X127" i="7"/>
  <c r="J100" i="7"/>
  <c r="L99" i="6"/>
  <c r="N100" i="6"/>
  <c r="N99" i="6" s="1"/>
  <c r="M59" i="6"/>
  <c r="N59" i="6"/>
  <c r="N123" i="6" s="1"/>
  <c r="AJ18" i="6"/>
  <c r="AI18" i="6"/>
  <c r="AH18" i="6"/>
  <c r="BN11" i="6"/>
  <c r="AH217" i="7"/>
  <c r="AJ217" i="7"/>
  <c r="AI217" i="7"/>
  <c r="AB117" i="7"/>
  <c r="AD114" i="6"/>
  <c r="AI117" i="6"/>
  <c r="AI114" i="6" s="1"/>
  <c r="BQ32" i="16"/>
  <c r="L17" i="5"/>
  <c r="AS14" i="5"/>
  <c r="AS17" i="5" s="1"/>
  <c r="AH205" i="13"/>
  <c r="AI205" i="13"/>
  <c r="J67" i="9"/>
  <c r="L66" i="8"/>
  <c r="V130" i="11"/>
  <c r="X130" i="10"/>
  <c r="G44" i="8"/>
  <c r="I42" i="7"/>
  <c r="AR10" i="7" s="1"/>
  <c r="AW10" i="7"/>
  <c r="AD59" i="10"/>
  <c r="Y44" i="7"/>
  <c r="AA45" i="7"/>
  <c r="AI202" i="8"/>
  <c r="AH202" i="8"/>
  <c r="AJ202" i="8"/>
  <c r="Y212" i="9"/>
  <c r="AJ32" i="8"/>
  <c r="AI32" i="8"/>
  <c r="AI54" i="8"/>
  <c r="AH54" i="8"/>
  <c r="AJ54" i="8"/>
  <c r="AH164" i="7"/>
  <c r="AI164" i="7"/>
  <c r="AJ164" i="7"/>
  <c r="AA95" i="7"/>
  <c r="Y91" i="7"/>
  <c r="Y90" i="7" s="1"/>
  <c r="N86" i="7"/>
  <c r="M86" i="7"/>
  <c r="G46" i="9"/>
  <c r="I45" i="8"/>
  <c r="W215" i="8"/>
  <c r="X215" i="7"/>
  <c r="AB97" i="7"/>
  <c r="AD96" i="6"/>
  <c r="AW23" i="5"/>
  <c r="D96" i="11"/>
  <c r="F96" i="10"/>
  <c r="Y246" i="13"/>
  <c r="AA246" i="13" s="1"/>
  <c r="AH246" i="12"/>
  <c r="D24" i="15"/>
  <c r="F24" i="14"/>
  <c r="X25" i="9"/>
  <c r="V25" i="10"/>
  <c r="AG249" i="8"/>
  <c r="D70" i="11"/>
  <c r="F70" i="10"/>
  <c r="AJ99" i="9"/>
  <c r="AH99" i="9"/>
  <c r="X100" i="12"/>
  <c r="V100" i="13"/>
  <c r="AJ239" i="7"/>
  <c r="AI239" i="7"/>
  <c r="AH239" i="7"/>
  <c r="AE107" i="7"/>
  <c r="AG105" i="6"/>
  <c r="AG104" i="6" s="1"/>
  <c r="X188" i="15"/>
  <c r="W188" i="16"/>
  <c r="X188" i="16" s="1"/>
  <c r="V240" i="8"/>
  <c r="X240" i="7"/>
  <c r="F56" i="7"/>
  <c r="E56" i="8"/>
  <c r="L60" i="6"/>
  <c r="J62" i="7"/>
  <c r="AU9" i="5"/>
  <c r="AV9" i="5"/>
  <c r="AY9" i="5"/>
  <c r="AZ9" i="5"/>
  <c r="AJ47" i="10"/>
  <c r="V246" i="16"/>
  <c r="X246" i="16" s="1"/>
  <c r="AJ246" i="16" s="1"/>
  <c r="X246" i="15"/>
  <c r="AJ246" i="15" s="1"/>
  <c r="X139" i="15"/>
  <c r="V139" i="16"/>
  <c r="X139" i="16" s="1"/>
  <c r="V40" i="8"/>
  <c r="X40" i="7"/>
  <c r="D15" i="8"/>
  <c r="D10" i="7"/>
  <c r="F15" i="7"/>
  <c r="AH102" i="8"/>
  <c r="AJ102" i="8"/>
  <c r="AI102" i="8"/>
  <c r="AH156" i="11"/>
  <c r="AJ156" i="11"/>
  <c r="V74" i="12"/>
  <c r="X74" i="11"/>
  <c r="AI74" i="11" s="1"/>
  <c r="AA207" i="6"/>
  <c r="BO27" i="6"/>
  <c r="Y161" i="7"/>
  <c r="AH161" i="6"/>
  <c r="AH157" i="6" s="1"/>
  <c r="AH155" i="6" s="1"/>
  <c r="AA157" i="6"/>
  <c r="AA155" i="6" s="1"/>
  <c r="AA145" i="6" s="1"/>
  <c r="AI238" i="11"/>
  <c r="AH238" i="11"/>
  <c r="AJ238" i="11"/>
  <c r="BN28" i="5"/>
  <c r="X193" i="5"/>
  <c r="AQ28" i="5" s="1"/>
  <c r="AI58" i="7"/>
  <c r="AI57" i="7" s="1"/>
  <c r="X43" i="6"/>
  <c r="BP25" i="6"/>
  <c r="BJ12" i="6" s="1"/>
  <c r="V12" i="6"/>
  <c r="V10" i="6" s="1"/>
  <c r="V8" i="6" s="1"/>
  <c r="M57" i="6"/>
  <c r="N63" i="6"/>
  <c r="BO17" i="6"/>
  <c r="AA194" i="6"/>
  <c r="AI255" i="10"/>
  <c r="V58" i="8"/>
  <c r="V57" i="8" s="1"/>
  <c r="AA43" i="6"/>
  <c r="F55" i="7"/>
  <c r="AA10" i="5"/>
  <c r="AA8" i="5" s="1"/>
  <c r="N49" i="9"/>
  <c r="BR8" i="16"/>
  <c r="F32" i="20"/>
  <c r="F31" i="20" s="1"/>
  <c r="F30" i="20" s="1"/>
  <c r="F56" i="20" s="1"/>
  <c r="F57" i="20" s="1"/>
  <c r="G8" i="20" s="1"/>
  <c r="AH187" i="6"/>
  <c r="AH185" i="6" s="1"/>
  <c r="X110" i="5"/>
  <c r="AQ26" i="5" s="1"/>
  <c r="AI234" i="5"/>
  <c r="AI232" i="5" s="1"/>
  <c r="AJ69" i="5"/>
  <c r="AJ65" i="5" s="1"/>
  <c r="AH187" i="7"/>
  <c r="AI157" i="5"/>
  <c r="AI155" i="5" s="1"/>
  <c r="AI145" i="5" s="1"/>
  <c r="BN17" i="5"/>
  <c r="BN15" i="5" s="1"/>
  <c r="BH10" i="5" s="1"/>
  <c r="F21" i="5"/>
  <c r="F19" i="5" s="1"/>
  <c r="R41" i="20"/>
  <c r="R39" i="20" s="1"/>
  <c r="AG258" i="5"/>
  <c r="AS31" i="5" s="1"/>
  <c r="AS32" i="5" s="1"/>
  <c r="AG8" i="5"/>
  <c r="AC1" i="5" s="1"/>
  <c r="V236" i="12"/>
  <c r="N87" i="11"/>
  <c r="M87" i="11"/>
  <c r="N79" i="6"/>
  <c r="M79" i="6"/>
  <c r="W19" i="8"/>
  <c r="X19" i="7"/>
  <c r="AG251" i="7"/>
  <c r="AE243" i="7"/>
  <c r="BN23" i="11"/>
  <c r="V37" i="9"/>
  <c r="X37" i="8"/>
  <c r="V35" i="8"/>
  <c r="G83" i="10"/>
  <c r="I83" i="10" s="1"/>
  <c r="M83" i="9"/>
  <c r="W196" i="8"/>
  <c r="X196" i="7"/>
  <c r="AI72" i="6"/>
  <c r="AJ72" i="6"/>
  <c r="AJ69" i="6" s="1"/>
  <c r="AJ65" i="6" s="1"/>
  <c r="AH72" i="6"/>
  <c r="AH69" i="6" s="1"/>
  <c r="AH65" i="6" s="1"/>
  <c r="BO8" i="5"/>
  <c r="BO7" i="5" s="1"/>
  <c r="BO32" i="5" s="1"/>
  <c r="BI8" i="5"/>
  <c r="BI7" i="5" s="1"/>
  <c r="BI16" i="5" s="1"/>
  <c r="AJ127" i="6"/>
  <c r="AI127" i="6"/>
  <c r="AH127" i="6"/>
  <c r="E57" i="7"/>
  <c r="E21" i="7" s="1"/>
  <c r="E19" i="7" s="1"/>
  <c r="E17" i="7" s="1"/>
  <c r="E8" i="7" s="1"/>
  <c r="E121" i="7" s="1"/>
  <c r="E125" i="7" s="1"/>
  <c r="F59" i="7"/>
  <c r="E59" i="8"/>
  <c r="AG49" i="6"/>
  <c r="AG43" i="6" s="1"/>
  <c r="AS25" i="6" s="1"/>
  <c r="AX25" i="6" s="1"/>
  <c r="AJ50" i="6"/>
  <c r="AJ49" i="6" s="1"/>
  <c r="AE50" i="7"/>
  <c r="V217" i="9"/>
  <c r="X217" i="8"/>
  <c r="AF258" i="5"/>
  <c r="BQ33" i="5" s="1"/>
  <c r="N8" i="5"/>
  <c r="N121" i="5" s="1"/>
  <c r="BK10" i="15"/>
  <c r="BK7" i="15" s="1"/>
  <c r="BK16" i="15" s="1"/>
  <c r="BQ7" i="15"/>
  <c r="BQ32" i="15" s="1"/>
  <c r="BN13" i="5"/>
  <c r="BN8" i="5" s="1"/>
  <c r="AQ25" i="5"/>
  <c r="I12" i="10"/>
  <c r="E66" i="12"/>
  <c r="E67" i="13"/>
  <c r="AJ130" i="9"/>
  <c r="AH130" i="9"/>
  <c r="AI216" i="10"/>
  <c r="AJ216" i="10"/>
  <c r="AH216" i="10"/>
  <c r="V29" i="9"/>
  <c r="X29" i="8"/>
  <c r="X202" i="9"/>
  <c r="V202" i="10"/>
  <c r="J74" i="8"/>
  <c r="L72" i="7"/>
  <c r="AH115" i="9"/>
  <c r="Y115" i="10"/>
  <c r="AA115" i="10" s="1"/>
  <c r="F86" i="8"/>
  <c r="E86" i="9"/>
  <c r="AJ215" i="6"/>
  <c r="AJ211" i="6" s="1"/>
  <c r="AJ210" i="6" s="1"/>
  <c r="AJ209" i="6" s="1"/>
  <c r="AJ207" i="6" s="1"/>
  <c r="AI215" i="6"/>
  <c r="AI211" i="6" s="1"/>
  <c r="AI210" i="6" s="1"/>
  <c r="AI209" i="6" s="1"/>
  <c r="AI207" i="6" s="1"/>
  <c r="AH215" i="6"/>
  <c r="AH211" i="6" s="1"/>
  <c r="AH210" i="6" s="1"/>
  <c r="AH209" i="6" s="1"/>
  <c r="AH207" i="6" s="1"/>
  <c r="W67" i="9"/>
  <c r="X67" i="8"/>
  <c r="Y23" i="7"/>
  <c r="AA20" i="6"/>
  <c r="AA16" i="6" s="1"/>
  <c r="AH23" i="6"/>
  <c r="AH20" i="6" s="1"/>
  <c r="V51" i="8"/>
  <c r="X51" i="7"/>
  <c r="V49" i="7"/>
  <c r="V43" i="7" s="1"/>
  <c r="V14" i="7" s="1"/>
  <c r="M55" i="6"/>
  <c r="M54" i="6" s="1"/>
  <c r="F54" i="6"/>
  <c r="AI25" i="8"/>
  <c r="AH25" i="8"/>
  <c r="AV23" i="5"/>
  <c r="AZ23" i="5"/>
  <c r="AU23" i="5"/>
  <c r="F114" i="7"/>
  <c r="D114" i="8"/>
  <c r="E103" i="12"/>
  <c r="F103" i="11"/>
  <c r="AI240" i="6"/>
  <c r="AI235" i="6" s="1"/>
  <c r="AI234" i="6" s="1"/>
  <c r="AI232" i="6" s="1"/>
  <c r="AJ240" i="6"/>
  <c r="AJ235" i="6" s="1"/>
  <c r="AJ234" i="6" s="1"/>
  <c r="AJ232" i="6" s="1"/>
  <c r="AH240" i="6"/>
  <c r="AH235" i="6" s="1"/>
  <c r="D42" i="9"/>
  <c r="D44" i="10"/>
  <c r="F44" i="9"/>
  <c r="V163" i="8"/>
  <c r="X163" i="7"/>
  <c r="X157" i="7" s="1"/>
  <c r="X155" i="7" s="1"/>
  <c r="X145" i="7" s="1"/>
  <c r="V157" i="7"/>
  <c r="V155" i="7" s="1"/>
  <c r="V145" i="7" s="1"/>
  <c r="J33" i="20"/>
  <c r="J32" i="20" s="1"/>
  <c r="J31" i="20" s="1"/>
  <c r="J30" i="20" s="1"/>
  <c r="J56" i="20" s="1"/>
  <c r="R36" i="20"/>
  <c r="R33" i="20" s="1"/>
  <c r="V47" i="12"/>
  <c r="X47" i="11"/>
  <c r="AJ139" i="14"/>
  <c r="AI139" i="14"/>
  <c r="AI40" i="6"/>
  <c r="AI35" i="6" s="1"/>
  <c r="AJ40" i="6"/>
  <c r="AJ35" i="6" s="1"/>
  <c r="AH40" i="6"/>
  <c r="AH35" i="6" s="1"/>
  <c r="N15" i="6"/>
  <c r="M15" i="6"/>
  <c r="M10" i="6" s="1"/>
  <c r="AE230" i="12"/>
  <c r="AG230" i="12" s="1"/>
  <c r="AE230" i="13" s="1"/>
  <c r="AG230" i="13" s="1"/>
  <c r="AE230" i="14" s="1"/>
  <c r="AG230" i="14" s="1"/>
  <c r="AE230" i="15" s="1"/>
  <c r="AG230" i="15" s="1"/>
  <c r="AE230" i="16" s="1"/>
  <c r="AG230" i="16" s="1"/>
  <c r="AJ230" i="11"/>
  <c r="AE75" i="10"/>
  <c r="AG75" i="10" s="1"/>
  <c r="AJ75" i="9"/>
  <c r="AJ256" i="7"/>
  <c r="AH256" i="7"/>
  <c r="AI256" i="7"/>
  <c r="F30" i="9"/>
  <c r="E29" i="9"/>
  <c r="E28" i="9" s="1"/>
  <c r="E30" i="10"/>
  <c r="E113" i="9"/>
  <c r="F113" i="8"/>
  <c r="D110" i="11"/>
  <c r="F110" i="10"/>
  <c r="W120" i="10"/>
  <c r="X120" i="9"/>
  <c r="AH86" i="6"/>
  <c r="AH83" i="6" s="1"/>
  <c r="AI86" i="6"/>
  <c r="AI83" i="6" s="1"/>
  <c r="AJ86" i="6"/>
  <c r="AJ83" i="6" s="1"/>
  <c r="J70" i="7"/>
  <c r="L69" i="6"/>
  <c r="N70" i="6"/>
  <c r="N69" i="6" s="1"/>
  <c r="AH133" i="9"/>
  <c r="AI133" i="9"/>
  <c r="AJ133" i="9"/>
  <c r="X207" i="5"/>
  <c r="AQ29" i="5" s="1"/>
  <c r="BN27" i="5"/>
  <c r="BN25" i="5" s="1"/>
  <c r="BH12" i="5" s="1"/>
  <c r="V22" i="9"/>
  <c r="X22" i="8"/>
  <c r="AI22" i="8" s="1"/>
  <c r="V20" i="8"/>
  <c r="V16" i="8" s="1"/>
  <c r="AH58" i="7"/>
  <c r="AH57" i="7" s="1"/>
  <c r="AJ187" i="7"/>
  <c r="AI91" i="6"/>
  <c r="AE234" i="7"/>
  <c r="AE232" i="7" s="1"/>
  <c r="N10" i="6"/>
  <c r="AJ157" i="6"/>
  <c r="M75" i="6"/>
  <c r="AI16" i="6"/>
  <c r="BQ32" i="14"/>
  <c r="AI74" i="9"/>
  <c r="N55" i="6"/>
  <c r="N54" i="6" s="1"/>
  <c r="BP26" i="11"/>
  <c r="AI74" i="10"/>
  <c r="AH68" i="8"/>
  <c r="AJ195" i="5"/>
  <c r="AJ194" i="5" s="1"/>
  <c r="AJ193" i="5" s="1"/>
  <c r="AH69" i="5"/>
  <c r="AH65" i="5" s="1"/>
  <c r="AH63" i="5" s="1"/>
  <c r="AH12" i="5" s="1"/>
  <c r="AJ123" i="5"/>
  <c r="AJ112" i="5" s="1"/>
  <c r="AJ110" i="5" s="1"/>
  <c r="AH228" i="8"/>
  <c r="X227" i="8"/>
  <c r="N49" i="12"/>
  <c r="AY24" i="6"/>
  <c r="AZ24" i="6"/>
  <c r="AU24" i="6"/>
  <c r="AV24" i="6"/>
  <c r="AE158" i="12"/>
  <c r="AJ158" i="11"/>
  <c r="D26" i="11"/>
  <c r="D25" i="10"/>
  <c r="N83" i="12"/>
  <c r="AG150" i="14"/>
  <c r="AJ23" i="11"/>
  <c r="Y159" i="8"/>
  <c r="D64" i="11"/>
  <c r="F64" i="10"/>
  <c r="G109" i="8"/>
  <c r="I108" i="7"/>
  <c r="AR15" i="7" s="1"/>
  <c r="AX15" i="7" s="1"/>
  <c r="BD20" i="7"/>
  <c r="V85" i="10"/>
  <c r="X85" i="9"/>
  <c r="AD47" i="8"/>
  <c r="AB44" i="8"/>
  <c r="AB43" i="8" s="1"/>
  <c r="BP17" i="6"/>
  <c r="AD112" i="6"/>
  <c r="V213" i="12"/>
  <c r="X213" i="11"/>
  <c r="Y55" i="13"/>
  <c r="AA55" i="13" s="1"/>
  <c r="F25" i="7"/>
  <c r="AQ8" i="7" s="1"/>
  <c r="BC11" i="7"/>
  <c r="M26" i="7"/>
  <c r="M25" i="7" s="1"/>
  <c r="N26" i="7"/>
  <c r="N25" i="7" s="1"/>
  <c r="J103" i="14"/>
  <c r="L103" i="14" s="1"/>
  <c r="AD245" i="12"/>
  <c r="F83" i="13"/>
  <c r="D83" i="14"/>
  <c r="AI218" i="10"/>
  <c r="AB218" i="11"/>
  <c r="AD218" i="11" s="1"/>
  <c r="F105" i="10"/>
  <c r="D105" i="11"/>
  <c r="X162" i="13"/>
  <c r="W162" i="14"/>
  <c r="X27" i="12"/>
  <c r="V27" i="13"/>
  <c r="F14" i="10"/>
  <c r="D14" i="11"/>
  <c r="AH179" i="10"/>
  <c r="Y179" i="11"/>
  <c r="AA179" i="11" s="1"/>
  <c r="E47" i="12"/>
  <c r="F47" i="11"/>
  <c r="E45" i="11"/>
  <c r="F117" i="9"/>
  <c r="BC21" i="9" s="1"/>
  <c r="M118" i="9"/>
  <c r="V81" i="16"/>
  <c r="X81" i="15"/>
  <c r="V224" i="11"/>
  <c r="AJ138" i="11"/>
  <c r="E65" i="14"/>
  <c r="E63" i="13"/>
  <c r="AS22" i="7"/>
  <c r="AE66" i="8"/>
  <c r="AJ66" i="7"/>
  <c r="V26" i="15"/>
  <c r="BC14" i="9"/>
  <c r="AJ85" i="8"/>
  <c r="AH85" i="8"/>
  <c r="AI85" i="8"/>
  <c r="X128" i="8"/>
  <c r="V128" i="9"/>
  <c r="AA36" i="13"/>
  <c r="AJ74" i="11"/>
  <c r="AE74" i="12"/>
  <c r="AG74" i="12" s="1"/>
  <c r="AA21" i="15"/>
  <c r="G47" i="11"/>
  <c r="AD33" i="12"/>
  <c r="AE217" i="12"/>
  <c r="AG217" i="12" s="1"/>
  <c r="I88" i="8"/>
  <c r="AA168" i="16"/>
  <c r="AJ173" i="7"/>
  <c r="AJ172" i="7" s="1"/>
  <c r="X172" i="7"/>
  <c r="E27" i="11"/>
  <c r="F27" i="10"/>
  <c r="AA25" i="10"/>
  <c r="AB17" i="11"/>
  <c r="AR22" i="10"/>
  <c r="BP10" i="10"/>
  <c r="L118" i="9"/>
  <c r="N118" i="9" s="1"/>
  <c r="X71" i="9"/>
  <c r="W71" i="10"/>
  <c r="AG22" i="9"/>
  <c r="V53" i="16"/>
  <c r="V142" i="10"/>
  <c r="X142" i="9"/>
  <c r="V141" i="9"/>
  <c r="W99" i="15"/>
  <c r="AH33" i="9"/>
  <c r="AI33" i="9"/>
  <c r="D49" i="14"/>
  <c r="V182" i="13"/>
  <c r="X182" i="12"/>
  <c r="AB141" i="9"/>
  <c r="AD142" i="9"/>
  <c r="AA92" i="8"/>
  <c r="X131" i="12"/>
  <c r="W131" i="13"/>
  <c r="AB22" i="9"/>
  <c r="V30" i="13"/>
  <c r="X30" i="12"/>
  <c r="V159" i="11"/>
  <c r="AQ7" i="6"/>
  <c r="F21" i="6"/>
  <c r="AJ223" i="9"/>
  <c r="D94" i="14"/>
  <c r="V173" i="11"/>
  <c r="AI151" i="9"/>
  <c r="AH151" i="9"/>
  <c r="X149" i="9"/>
  <c r="AB223" i="9"/>
  <c r="AD222" i="8"/>
  <c r="V181" i="10"/>
  <c r="X181" i="9"/>
  <c r="W168" i="10"/>
  <c r="X168" i="9"/>
  <c r="AH244" i="8"/>
  <c r="AI244" i="8"/>
  <c r="AJ244" i="8"/>
  <c r="V78" i="12"/>
  <c r="X78" i="11"/>
  <c r="N82" i="7"/>
  <c r="N81" i="7" s="1"/>
  <c r="F81" i="7"/>
  <c r="M82" i="7"/>
  <c r="M81" i="7" s="1"/>
  <c r="P121" i="7"/>
  <c r="P125" i="7" s="1"/>
  <c r="E102" i="9"/>
  <c r="E99" i="8"/>
  <c r="BO16" i="6"/>
  <c r="AA112" i="6"/>
  <c r="AB23" i="8"/>
  <c r="AI23" i="7"/>
  <c r="AD20" i="7"/>
  <c r="AD16" i="7" s="1"/>
  <c r="AS12" i="8"/>
  <c r="AV12" i="8" s="1"/>
  <c r="J89" i="9"/>
  <c r="L89" i="9" s="1"/>
  <c r="AX12" i="8"/>
  <c r="AZ12" i="8" s="1"/>
  <c r="N89" i="8"/>
  <c r="N76" i="7"/>
  <c r="M76" i="7"/>
  <c r="F75" i="7"/>
  <c r="V204" i="9"/>
  <c r="V203" i="8"/>
  <c r="X204" i="8"/>
  <c r="AI237" i="7"/>
  <c r="AH237" i="7"/>
  <c r="AJ237" i="7"/>
  <c r="X235" i="7"/>
  <c r="X234" i="7" s="1"/>
  <c r="X232" i="7" s="1"/>
  <c r="BN29" i="7" s="1"/>
  <c r="AA107" i="7"/>
  <c r="Y105" i="7"/>
  <c r="Y104" i="7" s="1"/>
  <c r="M104" i="11"/>
  <c r="N104" i="11"/>
  <c r="E22" i="9"/>
  <c r="E23" i="10"/>
  <c r="N58" i="8"/>
  <c r="M58" i="8"/>
  <c r="AJ84" i="7"/>
  <c r="X83" i="7"/>
  <c r="AI84" i="7"/>
  <c r="AH84" i="7"/>
  <c r="AH87" i="7"/>
  <c r="AI87" i="7"/>
  <c r="AJ87" i="7"/>
  <c r="X249" i="8"/>
  <c r="V249" i="9"/>
  <c r="V212" i="9"/>
  <c r="X212" i="8"/>
  <c r="V211" i="8"/>
  <c r="V210" i="8" s="1"/>
  <c r="V209" i="8" s="1"/>
  <c r="V207" i="8" s="1"/>
  <c r="AD188" i="7"/>
  <c r="AB187" i="7"/>
  <c r="AB185" i="7" s="1"/>
  <c r="M95" i="7"/>
  <c r="N95" i="7"/>
  <c r="AG98" i="7"/>
  <c r="AE96" i="7"/>
  <c r="AE90" i="7" s="1"/>
  <c r="E106" i="11"/>
  <c r="F106" i="10"/>
  <c r="W24" i="10"/>
  <c r="X24" i="9"/>
  <c r="AE71" i="16"/>
  <c r="AG168" i="7"/>
  <c r="AE155" i="7"/>
  <c r="AE145" i="7" s="1"/>
  <c r="W152" i="15"/>
  <c r="X152" i="14"/>
  <c r="AI79" i="8"/>
  <c r="AJ79" i="8"/>
  <c r="AH79" i="8"/>
  <c r="M24" i="11"/>
  <c r="G24" i="12"/>
  <c r="I24" i="12" s="1"/>
  <c r="W189" i="11"/>
  <c r="W187" i="10"/>
  <c r="W185" i="10" s="1"/>
  <c r="M50" i="9"/>
  <c r="F48" i="9"/>
  <c r="AJ39" i="11"/>
  <c r="AI39" i="11"/>
  <c r="F35" i="9"/>
  <c r="M37" i="9"/>
  <c r="N37" i="9"/>
  <c r="AJ247" i="8"/>
  <c r="AH247" i="8"/>
  <c r="AI247" i="8"/>
  <c r="BC16" i="9"/>
  <c r="F42" i="9"/>
  <c r="AQ10" i="9" s="1"/>
  <c r="E71" i="10"/>
  <c r="E69" i="9"/>
  <c r="D22" i="8"/>
  <c r="F23" i="8"/>
  <c r="D23" i="9"/>
  <c r="V245" i="10"/>
  <c r="X245" i="9"/>
  <c r="AH50" i="10"/>
  <c r="AJ17" i="11"/>
  <c r="AE151" i="8"/>
  <c r="AG149" i="7"/>
  <c r="AJ151" i="7"/>
  <c r="V180" i="11"/>
  <c r="W98" i="12"/>
  <c r="X98" i="11"/>
  <c r="I25" i="7"/>
  <c r="AR8" i="7" s="1"/>
  <c r="G26" i="8"/>
  <c r="AW8" i="7"/>
  <c r="AY8" i="7" s="1"/>
  <c r="BD11" i="7"/>
  <c r="AJ126" i="8"/>
  <c r="AH126" i="8"/>
  <c r="BN19" i="8"/>
  <c r="AI126" i="8"/>
  <c r="X73" i="8"/>
  <c r="V73" i="9"/>
  <c r="V69" i="8"/>
  <c r="V65" i="8" s="1"/>
  <c r="W124" i="9"/>
  <c r="X124" i="8"/>
  <c r="W123" i="8"/>
  <c r="V136" i="9"/>
  <c r="X136" i="8"/>
  <c r="G92" i="8"/>
  <c r="I92" i="8" s="1"/>
  <c r="M92" i="7"/>
  <c r="M33" i="7"/>
  <c r="BC13" i="7"/>
  <c r="F32" i="7"/>
  <c r="F28" i="7" s="1"/>
  <c r="AG142" i="7"/>
  <c r="AE141" i="7"/>
  <c r="M97" i="10"/>
  <c r="N97" i="10"/>
  <c r="D13" i="10"/>
  <c r="F13" i="9"/>
  <c r="Y126" i="10"/>
  <c r="AA126" i="10" s="1"/>
  <c r="X119" i="10"/>
  <c r="V119" i="11"/>
  <c r="V191" i="9"/>
  <c r="X191" i="8"/>
  <c r="N24" i="10"/>
  <c r="J24" i="11"/>
  <c r="L24" i="11" s="1"/>
  <c r="AG46" i="12"/>
  <c r="AD212" i="14"/>
  <c r="AG236" i="13"/>
  <c r="AE166" i="8"/>
  <c r="AG157" i="7"/>
  <c r="AJ166" i="7"/>
  <c r="V98" i="14"/>
  <c r="Y33" i="15"/>
  <c r="AD93" i="10"/>
  <c r="AH46" i="10"/>
  <c r="AJ46" i="10"/>
  <c r="AI46" i="10"/>
  <c r="D109" i="13"/>
  <c r="Y142" i="8"/>
  <c r="AA141" i="7"/>
  <c r="BO20" i="7" s="1"/>
  <c r="AG33" i="9"/>
  <c r="W218" i="15"/>
  <c r="X218" i="14"/>
  <c r="AD157" i="8"/>
  <c r="AD155" i="8" s="1"/>
  <c r="AB158" i="9"/>
  <c r="AI158" i="8"/>
  <c r="AH59" i="8"/>
  <c r="X58" i="8"/>
  <c r="X57" i="8" s="1"/>
  <c r="AI59" i="8"/>
  <c r="AE153" i="8"/>
  <c r="AG147" i="7"/>
  <c r="AJ153" i="7"/>
  <c r="V134" i="10"/>
  <c r="X134" i="9"/>
  <c r="AJ125" i="8"/>
  <c r="AI125" i="8"/>
  <c r="AA53" i="7"/>
  <c r="Y49" i="7"/>
  <c r="Y43" i="7" s="1"/>
  <c r="E112" i="10"/>
  <c r="F112" i="9"/>
  <c r="V183" i="10"/>
  <c r="X183" i="9"/>
  <c r="AH252" i="8"/>
  <c r="AI252" i="8"/>
  <c r="AJ252" i="8"/>
  <c r="D34" i="9"/>
  <c r="F34" i="8"/>
  <c r="Y37" i="9"/>
  <c r="E54" i="8"/>
  <c r="E55" i="9"/>
  <c r="F55" i="8"/>
  <c r="C121" i="6"/>
  <c r="C125" i="6" s="1"/>
  <c r="AG110" i="6"/>
  <c r="AS26" i="6" s="1"/>
  <c r="AX26" i="6" s="1"/>
  <c r="AB10" i="6"/>
  <c r="AB8" i="6" s="1"/>
  <c r="BD23" i="6"/>
  <c r="AJ43" i="6"/>
  <c r="AJ149" i="7"/>
  <c r="G123" i="7"/>
  <c r="Y63" i="7"/>
  <c r="E8" i="6"/>
  <c r="E121" i="6" s="1"/>
  <c r="E125" i="6" s="1"/>
  <c r="X220" i="6"/>
  <c r="AR25" i="6"/>
  <c r="AW25" i="6" s="1"/>
  <c r="AH147" i="6"/>
  <c r="AH123" i="6"/>
  <c r="AH112" i="6" s="1"/>
  <c r="BN14" i="6"/>
  <c r="BH9" i="6" s="1"/>
  <c r="U258" i="13"/>
  <c r="N49" i="11"/>
  <c r="AU22" i="8"/>
  <c r="AY22" i="8"/>
  <c r="AH213" i="10"/>
  <c r="AI213" i="10"/>
  <c r="W186" i="14"/>
  <c r="X186" i="13"/>
  <c r="M105" i="9"/>
  <c r="N105" i="9"/>
  <c r="AJ27" i="11"/>
  <c r="AH27" i="11"/>
  <c r="AI27" i="11"/>
  <c r="E52" i="11"/>
  <c r="E51" i="10"/>
  <c r="F52" i="10"/>
  <c r="N47" i="10"/>
  <c r="F45" i="10"/>
  <c r="M47" i="10"/>
  <c r="BI15" i="7"/>
  <c r="BC20" i="7"/>
  <c r="M109" i="7"/>
  <c r="N109" i="7"/>
  <c r="F108" i="7"/>
  <c r="AQ15" i="7" s="1"/>
  <c r="E73" i="11"/>
  <c r="E72" i="10"/>
  <c r="F73" i="10"/>
  <c r="N41" i="7"/>
  <c r="M41" i="7"/>
  <c r="BC17" i="7"/>
  <c r="G59" i="14"/>
  <c r="AI182" i="10"/>
  <c r="AH182" i="10"/>
  <c r="AJ182" i="10"/>
  <c r="AG212" i="15"/>
  <c r="AJ81" i="12"/>
  <c r="AE81" i="13"/>
  <c r="AE17" i="13"/>
  <c r="AG17" i="13" s="1"/>
  <c r="Y106" i="9"/>
  <c r="AH106" i="8"/>
  <c r="D113" i="14"/>
  <c r="M73" i="9"/>
  <c r="AH128" i="7"/>
  <c r="AJ128" i="7"/>
  <c r="AI128" i="7"/>
  <c r="N41" i="8"/>
  <c r="M41" i="8"/>
  <c r="AH180" i="8"/>
  <c r="AI180" i="8"/>
  <c r="AJ180" i="8"/>
  <c r="X176" i="8"/>
  <c r="BP11" i="9"/>
  <c r="AB18" i="10"/>
  <c r="F116" i="15"/>
  <c r="D116" i="16"/>
  <c r="G103" i="16"/>
  <c r="I103" i="16" s="1"/>
  <c r="AW12" i="10"/>
  <c r="AY12" i="10" s="1"/>
  <c r="AR12" i="10"/>
  <c r="AU12" i="10" s="1"/>
  <c r="M89" i="10"/>
  <c r="G89" i="11"/>
  <c r="I89" i="11" s="1"/>
  <c r="G86" i="13"/>
  <c r="AE244" i="15"/>
  <c r="AH230" i="12"/>
  <c r="AJ230" i="12"/>
  <c r="AI230" i="12"/>
  <c r="M27" i="9"/>
  <c r="N27" i="9"/>
  <c r="D52" i="13"/>
  <c r="AA228" i="10"/>
  <c r="AI142" i="8"/>
  <c r="AB115" i="11"/>
  <c r="AI115" i="10"/>
  <c r="X33" i="10"/>
  <c r="W33" i="11"/>
  <c r="AJ182" i="11"/>
  <c r="AH182" i="11"/>
  <c r="AI182" i="11"/>
  <c r="E100" i="15"/>
  <c r="F100" i="14"/>
  <c r="AJ30" i="11"/>
  <c r="AH30" i="11"/>
  <c r="AI30" i="11"/>
  <c r="Y74" i="11"/>
  <c r="AA74" i="11" s="1"/>
  <c r="AH74" i="10"/>
  <c r="AE119" i="8"/>
  <c r="AJ119" i="7"/>
  <c r="AJ114" i="7" s="1"/>
  <c r="AG114" i="7"/>
  <c r="AR30" i="6"/>
  <c r="AW30" i="6" s="1"/>
  <c r="BP30" i="6"/>
  <c r="BJ14" i="6" s="1"/>
  <c r="E33" i="12"/>
  <c r="E32" i="11"/>
  <c r="W149" i="10"/>
  <c r="W147" i="10" s="1"/>
  <c r="W151" i="11"/>
  <c r="X151" i="10"/>
  <c r="AH97" i="8"/>
  <c r="X96" i="8"/>
  <c r="C121" i="7"/>
  <c r="C125" i="7" s="1"/>
  <c r="V239" i="12"/>
  <c r="W97" i="9"/>
  <c r="W96" i="8"/>
  <c r="W90" i="8" s="1"/>
  <c r="AD105" i="7"/>
  <c r="AD104" i="7" s="1"/>
  <c r="AB106" i="8"/>
  <c r="AI106" i="7"/>
  <c r="BJ15" i="7"/>
  <c r="V248" i="12"/>
  <c r="X248" i="11"/>
  <c r="L111" i="7"/>
  <c r="J108" i="7"/>
  <c r="AU10" i="7"/>
  <c r="AY10" i="7"/>
  <c r="AV13" i="6"/>
  <c r="AU13" i="6"/>
  <c r="AZ7" i="6"/>
  <c r="AX17" i="6"/>
  <c r="AW17" i="6"/>
  <c r="V237" i="9"/>
  <c r="V235" i="8"/>
  <c r="V234" i="8" s="1"/>
  <c r="V232" i="8" s="1"/>
  <c r="X237" i="8"/>
  <c r="W143" i="9"/>
  <c r="X143" i="8"/>
  <c r="W141" i="8"/>
  <c r="F104" i="12"/>
  <c r="D104" i="13"/>
  <c r="AX13" i="8"/>
  <c r="AS13" i="8"/>
  <c r="J90" i="9"/>
  <c r="L90" i="9" s="1"/>
  <c r="AG58" i="7"/>
  <c r="AG57" i="7" s="1"/>
  <c r="AE59" i="8"/>
  <c r="M67" i="8"/>
  <c r="M66" i="8" s="1"/>
  <c r="F66" i="8"/>
  <c r="N67" i="8"/>
  <c r="N66" i="8" s="1"/>
  <c r="AB248" i="8"/>
  <c r="AD243" i="7"/>
  <c r="AD234" i="7" s="1"/>
  <c r="AD232" i="7" s="1"/>
  <c r="BP29" i="7" s="1"/>
  <c r="AI248" i="7"/>
  <c r="X87" i="8"/>
  <c r="V87" i="9"/>
  <c r="J32" i="7"/>
  <c r="L33" i="7"/>
  <c r="AJ212" i="7"/>
  <c r="AH212" i="7"/>
  <c r="AI212" i="7"/>
  <c r="X211" i="7"/>
  <c r="X210" i="7" s="1"/>
  <c r="X209" i="7" s="1"/>
  <c r="N94" i="7"/>
  <c r="N93" i="7" s="1"/>
  <c r="M94" i="7"/>
  <c r="M93" i="7" s="1"/>
  <c r="F93" i="7"/>
  <c r="BC19" i="7" s="1"/>
  <c r="V143" i="14"/>
  <c r="I52" i="7"/>
  <c r="G51" i="7"/>
  <c r="BN28" i="6"/>
  <c r="X193" i="6"/>
  <c r="AQ28" i="6" s="1"/>
  <c r="N106" i="9"/>
  <c r="M106" i="9"/>
  <c r="BN16" i="7"/>
  <c r="AG126" i="11"/>
  <c r="V165" i="13"/>
  <c r="I119" i="8"/>
  <c r="G117" i="8"/>
  <c r="AG174" i="8"/>
  <c r="AE172" i="8"/>
  <c r="V251" i="12"/>
  <c r="Y236" i="11"/>
  <c r="AI152" i="13"/>
  <c r="AH152" i="13"/>
  <c r="AJ152" i="13"/>
  <c r="AD81" i="9"/>
  <c r="G54" i="7"/>
  <c r="I56" i="7"/>
  <c r="X79" i="9"/>
  <c r="V79" i="10"/>
  <c r="D82" i="12"/>
  <c r="D81" i="11"/>
  <c r="AD99" i="9"/>
  <c r="D92" i="11"/>
  <c r="AE118" i="9"/>
  <c r="E37" i="11"/>
  <c r="E35" i="10"/>
  <c r="F37" i="10"/>
  <c r="E42" i="10"/>
  <c r="F43" i="10"/>
  <c r="E43" i="11"/>
  <c r="AI245" i="8"/>
  <c r="AJ245" i="8"/>
  <c r="L25" i="7"/>
  <c r="AS8" i="7" s="1"/>
  <c r="AX8" i="7"/>
  <c r="AZ8" i="7" s="1"/>
  <c r="J26" i="8"/>
  <c r="AJ72" i="7"/>
  <c r="AE72" i="8"/>
  <c r="AG69" i="7"/>
  <c r="AG65" i="7" s="1"/>
  <c r="D71" i="10"/>
  <c r="F71" i="9"/>
  <c r="D69" i="9"/>
  <c r="W180" i="10"/>
  <c r="W176" i="9"/>
  <c r="W228" i="9"/>
  <c r="W227" i="8"/>
  <c r="AA17" i="7"/>
  <c r="AR13" i="8"/>
  <c r="G90" i="9"/>
  <c r="I90" i="9" s="1"/>
  <c r="AW13" i="8"/>
  <c r="V86" i="10"/>
  <c r="AI118" i="8"/>
  <c r="AJ118" i="8"/>
  <c r="X114" i="8"/>
  <c r="V196" i="10"/>
  <c r="V195" i="9"/>
  <c r="AI98" i="10"/>
  <c r="D31" i="11"/>
  <c r="D29" i="10"/>
  <c r="F31" i="10"/>
  <c r="AI124" i="7"/>
  <c r="AJ124" i="7"/>
  <c r="AH124" i="7"/>
  <c r="X123" i="7"/>
  <c r="Y178" i="8"/>
  <c r="AA176" i="7"/>
  <c r="AH178" i="7"/>
  <c r="AH176" i="7" s="1"/>
  <c r="V200" i="10"/>
  <c r="X200" i="9"/>
  <c r="AQ16" i="6"/>
  <c r="BC7" i="6"/>
  <c r="AI136" i="7"/>
  <c r="AJ136" i="7"/>
  <c r="AH136" i="7"/>
  <c r="AA173" i="7"/>
  <c r="Y172" i="7"/>
  <c r="Y170" i="7" s="1"/>
  <c r="M13" i="8"/>
  <c r="N13" i="8"/>
  <c r="AH119" i="9"/>
  <c r="AI119" i="9"/>
  <c r="AJ191" i="7"/>
  <c r="AI191" i="7"/>
  <c r="AH191" i="7"/>
  <c r="AH185" i="7" s="1"/>
  <c r="X185" i="7"/>
  <c r="BC15" i="12"/>
  <c r="Y31" i="11"/>
  <c r="AA31" i="11" s="1"/>
  <c r="W245" i="12"/>
  <c r="X241" i="14"/>
  <c r="W241" i="15"/>
  <c r="AD45" i="15"/>
  <c r="AU8" i="6"/>
  <c r="AV8" i="6"/>
  <c r="AZ8" i="6"/>
  <c r="V24" i="12"/>
  <c r="AJ41" i="9"/>
  <c r="AI41" i="9"/>
  <c r="AH41" i="9"/>
  <c r="AE196" i="9"/>
  <c r="AG195" i="8"/>
  <c r="Y80" i="12"/>
  <c r="AA80" i="12" s="1"/>
  <c r="AH80" i="11"/>
  <c r="W70" i="13"/>
  <c r="D79" i="14"/>
  <c r="AH28" i="9"/>
  <c r="AJ28" i="9"/>
  <c r="AI28" i="9"/>
  <c r="AD98" i="12"/>
  <c r="V125" i="10"/>
  <c r="X125" i="9"/>
  <c r="N112" i="8"/>
  <c r="M112" i="8"/>
  <c r="AI183" i="8"/>
  <c r="AH183" i="8"/>
  <c r="AJ183" i="8"/>
  <c r="AJ38" i="7"/>
  <c r="AI38" i="7"/>
  <c r="X35" i="7"/>
  <c r="AH38" i="7"/>
  <c r="W252" i="10"/>
  <c r="X252" i="9"/>
  <c r="N34" i="7"/>
  <c r="M34" i="7"/>
  <c r="AW23" i="6"/>
  <c r="M53" i="8"/>
  <c r="N53" i="8"/>
  <c r="F51" i="8"/>
  <c r="D78" i="8"/>
  <c r="D80" i="9"/>
  <c r="F80" i="8"/>
  <c r="V228" i="10"/>
  <c r="X228" i="9"/>
  <c r="V227" i="9"/>
  <c r="J88" i="8"/>
  <c r="AX11" i="7"/>
  <c r="AZ11" i="7" s="1"/>
  <c r="AS11" i="7"/>
  <c r="L85" i="7"/>
  <c r="X76" i="8"/>
  <c r="V76" i="9"/>
  <c r="Y10" i="6"/>
  <c r="V220" i="9"/>
  <c r="I123" i="7"/>
  <c r="X90" i="6"/>
  <c r="BN13" i="6" s="1"/>
  <c r="N93" i="6"/>
  <c r="N85" i="6" s="1"/>
  <c r="U258" i="15"/>
  <c r="M123" i="6"/>
  <c r="AY13" i="6"/>
  <c r="X170" i="6"/>
  <c r="AJ155" i="6"/>
  <c r="G32" i="7"/>
  <c r="G28" i="7" s="1"/>
  <c r="X180" i="9"/>
  <c r="AH220" i="6"/>
  <c r="AH176" i="6"/>
  <c r="AI147" i="6"/>
  <c r="AJ123" i="6"/>
  <c r="AJ112" i="6" s="1"/>
  <c r="BO13" i="6"/>
  <c r="X234" i="6"/>
  <c r="X232" i="6" s="1"/>
  <c r="BN29" i="6" s="1"/>
  <c r="BH13" i="6" s="1"/>
  <c r="I21" i="6"/>
  <c r="I19" i="6" s="1"/>
  <c r="AE188" i="12"/>
  <c r="AJ188" i="11"/>
  <c r="AJ162" i="12"/>
  <c r="AI162" i="12"/>
  <c r="AH162" i="12"/>
  <c r="E15" i="15"/>
  <c r="AH81" i="14"/>
  <c r="AQ11" i="8"/>
  <c r="M88" i="8"/>
  <c r="E26" i="9"/>
  <c r="E25" i="8"/>
  <c r="F26" i="8"/>
  <c r="G66" i="11"/>
  <c r="I67" i="11"/>
  <c r="W203" i="13"/>
  <c r="W204" i="14"/>
  <c r="X68" i="13"/>
  <c r="V68" i="14"/>
  <c r="N14" i="9"/>
  <c r="M14" i="9"/>
  <c r="V138" i="13"/>
  <c r="X138" i="12"/>
  <c r="E109" i="9"/>
  <c r="F109" i="8"/>
  <c r="E108" i="8"/>
  <c r="J119" i="8"/>
  <c r="L117" i="7"/>
  <c r="AD94" i="7"/>
  <c r="AB91" i="7"/>
  <c r="I64" i="7"/>
  <c r="G63" i="7"/>
  <c r="AB50" i="9"/>
  <c r="AI50" i="8"/>
  <c r="AD49" i="8"/>
  <c r="AH132" i="8"/>
  <c r="AJ132" i="8"/>
  <c r="AI132" i="8"/>
  <c r="W165" i="9"/>
  <c r="X165" i="8"/>
  <c r="AI24" i="8"/>
  <c r="AH24" i="8"/>
  <c r="AE44" i="8"/>
  <c r="AG48" i="8"/>
  <c r="F88" i="9"/>
  <c r="D88" i="10"/>
  <c r="J61" i="14"/>
  <c r="AJ186" i="12"/>
  <c r="V186" i="16"/>
  <c r="W142" i="13"/>
  <c r="AG177" i="11"/>
  <c r="AG223" i="12"/>
  <c r="AJ68" i="12"/>
  <c r="X106" i="9"/>
  <c r="W106" i="10"/>
  <c r="E117" i="10"/>
  <c r="F118" i="10"/>
  <c r="E118" i="11"/>
  <c r="X23" i="12"/>
  <c r="W23" i="13"/>
  <c r="Y240" i="12"/>
  <c r="AA240" i="12" s="1"/>
  <c r="Y115" i="11"/>
  <c r="AH115" i="10"/>
  <c r="Y139" i="9"/>
  <c r="AA139" i="9" s="1"/>
  <c r="AH139" i="8"/>
  <c r="AE86" i="8"/>
  <c r="AG83" i="7"/>
  <c r="AS24" i="7" s="1"/>
  <c r="AX24" i="7" s="1"/>
  <c r="V132" i="10"/>
  <c r="X132" i="9"/>
  <c r="AI165" i="7"/>
  <c r="AH165" i="7"/>
  <c r="AJ165" i="7"/>
  <c r="AI224" i="7"/>
  <c r="AI222" i="7" s="1"/>
  <c r="AH224" i="7"/>
  <c r="AH222" i="7" s="1"/>
  <c r="AJ224" i="7"/>
  <c r="AJ222" i="7" s="1"/>
  <c r="X222" i="7"/>
  <c r="AI159" i="7"/>
  <c r="AJ159" i="7"/>
  <c r="AH159" i="7"/>
  <c r="L76" i="15"/>
  <c r="I100" i="13"/>
  <c r="M116" i="14"/>
  <c r="N116" i="14"/>
  <c r="Y61" i="12"/>
  <c r="X230" i="13"/>
  <c r="V230" i="14"/>
  <c r="W173" i="9"/>
  <c r="W172" i="8"/>
  <c r="W170" i="8" s="1"/>
  <c r="X173" i="8"/>
  <c r="AB167" i="9"/>
  <c r="AD167" i="9" s="1"/>
  <c r="BP19" i="8"/>
  <c r="I118" i="15"/>
  <c r="L79" i="12"/>
  <c r="J79" i="13" s="1"/>
  <c r="E12" i="10"/>
  <c r="F12" i="9"/>
  <c r="E10" i="9"/>
  <c r="V21" i="14"/>
  <c r="X21" i="13"/>
  <c r="AB116" i="13"/>
  <c r="AD116" i="13" s="1"/>
  <c r="AI116" i="12"/>
  <c r="AB85" i="10"/>
  <c r="AD83" i="9"/>
  <c r="L13" i="9"/>
  <c r="J10" i="9"/>
  <c r="AI75" i="11"/>
  <c r="AH75" i="11"/>
  <c r="BP18" i="9"/>
  <c r="AB156" i="10"/>
  <c r="AI156" i="9"/>
  <c r="Y51" i="10"/>
  <c r="E62" i="10"/>
  <c r="F62" i="9"/>
  <c r="E60" i="9"/>
  <c r="Y98" i="8"/>
  <c r="AH98" i="7"/>
  <c r="AA96" i="7"/>
  <c r="AG189" i="8"/>
  <c r="AE187" i="8"/>
  <c r="AE185" i="8" s="1"/>
  <c r="AB227" i="7"/>
  <c r="AB220" i="7" s="1"/>
  <c r="AD228" i="7"/>
  <c r="AJ70" i="9"/>
  <c r="AH70" i="9"/>
  <c r="AI70" i="9"/>
  <c r="G48" i="8"/>
  <c r="I49" i="8"/>
  <c r="AJ77" i="8"/>
  <c r="AI77" i="8"/>
  <c r="AH77" i="8"/>
  <c r="V107" i="9"/>
  <c r="V105" i="8"/>
  <c r="V104" i="8" s="1"/>
  <c r="X107" i="8"/>
  <c r="X105" i="8" s="1"/>
  <c r="X104" i="8" s="1"/>
  <c r="L77" i="8"/>
  <c r="J75" i="8"/>
  <c r="AQ25" i="6"/>
  <c r="AI168" i="8"/>
  <c r="AH168" i="8"/>
  <c r="V97" i="10"/>
  <c r="X97" i="9"/>
  <c r="V96" i="9"/>
  <c r="G79" i="10"/>
  <c r="V66" i="11"/>
  <c r="X66" i="10"/>
  <c r="E81" i="8"/>
  <c r="E82" i="9"/>
  <c r="F82" i="8"/>
  <c r="H121" i="7"/>
  <c r="H125" i="7" s="1"/>
  <c r="B12" i="9"/>
  <c r="C123" i="8"/>
  <c r="K123" i="8"/>
  <c r="H123" i="8"/>
  <c r="P123" i="8"/>
  <c r="Q123" i="8"/>
  <c r="E123" i="8"/>
  <c r="D123" i="8"/>
  <c r="BE22" i="8"/>
  <c r="D56" i="11"/>
  <c r="V254" i="10"/>
  <c r="X254" i="9"/>
  <c r="L29" i="7"/>
  <c r="J30" i="8"/>
  <c r="N30" i="7"/>
  <c r="N29" i="7" s="1"/>
  <c r="J58" i="9"/>
  <c r="AH248" i="10"/>
  <c r="AJ248" i="10"/>
  <c r="V137" i="9"/>
  <c r="X137" i="8"/>
  <c r="D75" i="8"/>
  <c r="D76" i="9"/>
  <c r="F76" i="8"/>
  <c r="L23" i="7"/>
  <c r="N23" i="7" s="1"/>
  <c r="N22" i="7" s="1"/>
  <c r="J22" i="7"/>
  <c r="AI143" i="7"/>
  <c r="AJ143" i="7"/>
  <c r="AH143" i="7"/>
  <c r="BD12" i="7"/>
  <c r="G23" i="8"/>
  <c r="AW7" i="7"/>
  <c r="I22" i="7"/>
  <c r="AD215" i="8"/>
  <c r="AB211" i="8"/>
  <c r="AB210" i="8" s="1"/>
  <c r="AB209" i="8" s="1"/>
  <c r="AB207" i="8" s="1"/>
  <c r="AE240" i="8"/>
  <c r="AG235" i="7"/>
  <c r="AJ240" i="7"/>
  <c r="AG135" i="7"/>
  <c r="AE123" i="7"/>
  <c r="AE112" i="7" s="1"/>
  <c r="L52" i="7"/>
  <c r="J51" i="7"/>
  <c r="D58" i="10"/>
  <c r="F58" i="9"/>
  <c r="D57" i="9"/>
  <c r="W224" i="9"/>
  <c r="W222" i="8"/>
  <c r="W220" i="8" s="1"/>
  <c r="X224" i="8"/>
  <c r="W197" i="9"/>
  <c r="W195" i="8"/>
  <c r="W194" i="8" s="1"/>
  <c r="W193" i="8" s="1"/>
  <c r="X197" i="8"/>
  <c r="D90" i="9"/>
  <c r="F90" i="8"/>
  <c r="AB126" i="12"/>
  <c r="AJ150" i="12"/>
  <c r="AD70" i="13"/>
  <c r="AH174" i="8"/>
  <c r="AI174" i="8"/>
  <c r="AJ174" i="8"/>
  <c r="V116" i="16"/>
  <c r="X116" i="15"/>
  <c r="G101" i="11"/>
  <c r="BD18" i="10"/>
  <c r="I99" i="10"/>
  <c r="W45" i="15"/>
  <c r="W225" i="10"/>
  <c r="X225" i="9"/>
  <c r="D62" i="13"/>
  <c r="D36" i="13"/>
  <c r="D35" i="12"/>
  <c r="F36" i="12"/>
  <c r="D50" i="11"/>
  <c r="F50" i="10"/>
  <c r="D48" i="10"/>
  <c r="AD150" i="7"/>
  <c r="AB149" i="7"/>
  <c r="AB147" i="7" s="1"/>
  <c r="AB145" i="7" s="1"/>
  <c r="W167" i="10"/>
  <c r="X167" i="9"/>
  <c r="AJ129" i="8"/>
  <c r="AI129" i="8"/>
  <c r="AH129" i="8"/>
  <c r="AJ95" i="9"/>
  <c r="AI95" i="9"/>
  <c r="J82" i="9"/>
  <c r="L81" i="8"/>
  <c r="AG97" i="8"/>
  <c r="AJ97" i="8" s="1"/>
  <c r="F101" i="8"/>
  <c r="D101" i="9"/>
  <c r="D99" i="8"/>
  <c r="M71" i="8"/>
  <c r="F69" i="8"/>
  <c r="N71" i="8"/>
  <c r="V92" i="9"/>
  <c r="V91" i="8"/>
  <c r="V90" i="8" s="1"/>
  <c r="X92" i="8"/>
  <c r="AA14" i="6"/>
  <c r="AA12" i="6" s="1"/>
  <c r="BO12" i="6"/>
  <c r="G33" i="8"/>
  <c r="BD13" i="7"/>
  <c r="I32" i="7"/>
  <c r="AW9" i="7"/>
  <c r="Y160" i="10"/>
  <c r="AA160" i="10" s="1"/>
  <c r="AH160" i="9"/>
  <c r="G36" i="8"/>
  <c r="I35" i="7"/>
  <c r="M36" i="7"/>
  <c r="M35" i="7" s="1"/>
  <c r="M31" i="9"/>
  <c r="F29" i="9"/>
  <c r="AI73" i="7"/>
  <c r="AH73" i="7"/>
  <c r="AJ73" i="7"/>
  <c r="X69" i="7"/>
  <c r="X65" i="7" s="1"/>
  <c r="X207" i="6"/>
  <c r="AQ29" i="6" s="1"/>
  <c r="BN27" i="6"/>
  <c r="BN25" i="6" s="1"/>
  <c r="BH12" i="6" s="1"/>
  <c r="Y32" i="8"/>
  <c r="AH32" i="7"/>
  <c r="D65" i="9"/>
  <c r="F65" i="8"/>
  <c r="D63" i="8"/>
  <c r="AJ200" i="8"/>
  <c r="AI200" i="8"/>
  <c r="AH200" i="8"/>
  <c r="AA245" i="7"/>
  <c r="Y243" i="7"/>
  <c r="Y234" i="7" s="1"/>
  <c r="Y232" i="7" s="1"/>
  <c r="AA204" i="7"/>
  <c r="Y203" i="7"/>
  <c r="W157" i="8"/>
  <c r="W155" i="8" s="1"/>
  <c r="W145" i="8" s="1"/>
  <c r="W159" i="9"/>
  <c r="X159" i="8"/>
  <c r="V253" i="9"/>
  <c r="X253" i="8"/>
  <c r="AG24" i="8"/>
  <c r="D45" i="13"/>
  <c r="D46" i="14"/>
  <c r="F46" i="13"/>
  <c r="AU11" i="7"/>
  <c r="AV11" i="7"/>
  <c r="AB255" i="12"/>
  <c r="AD255" i="12" s="1"/>
  <c r="AI255" i="11"/>
  <c r="W26" i="12"/>
  <c r="X26" i="11"/>
  <c r="V41" i="11"/>
  <c r="X41" i="10"/>
  <c r="AD130" i="9"/>
  <c r="G115" i="12"/>
  <c r="I115" i="12" s="1"/>
  <c r="G55" i="11"/>
  <c r="L68" i="11"/>
  <c r="AU9" i="6"/>
  <c r="AV9" i="6"/>
  <c r="V28" i="11"/>
  <c r="X28" i="10"/>
  <c r="D106" i="13"/>
  <c r="AE214" i="12"/>
  <c r="AG214" i="12" s="1"/>
  <c r="AJ214" i="11"/>
  <c r="V148" i="11"/>
  <c r="X148" i="10"/>
  <c r="V147" i="10"/>
  <c r="G29" i="9"/>
  <c r="I30" i="9"/>
  <c r="V168" i="13"/>
  <c r="L80" i="9"/>
  <c r="J80" i="10" s="1"/>
  <c r="J78" i="9"/>
  <c r="L78" i="9" s="1"/>
  <c r="W38" i="9"/>
  <c r="X38" i="8"/>
  <c r="W35" i="8"/>
  <c r="AJ101" i="8"/>
  <c r="AI101" i="8"/>
  <c r="AH101" i="8"/>
  <c r="V108" i="10"/>
  <c r="X108" i="9"/>
  <c r="D53" i="10"/>
  <c r="D51" i="9"/>
  <c r="F53" i="9"/>
  <c r="AB236" i="9"/>
  <c r="AD235" i="8"/>
  <c r="AI236" i="8"/>
  <c r="V45" i="9"/>
  <c r="V44" i="8"/>
  <c r="X45" i="8"/>
  <c r="J31" i="9"/>
  <c r="L31" i="9" s="1"/>
  <c r="J31" i="10" s="1"/>
  <c r="L31" i="10" s="1"/>
  <c r="J31" i="11" s="1"/>
  <c r="L31" i="11" s="1"/>
  <c r="J31" i="12" s="1"/>
  <c r="L31" i="12" s="1"/>
  <c r="J31" i="13" s="1"/>
  <c r="L31" i="13" s="1"/>
  <c r="J31" i="14" s="1"/>
  <c r="L31" i="14" s="1"/>
  <c r="J31" i="15" s="1"/>
  <c r="L31" i="15" s="1"/>
  <c r="J31" i="16" s="1"/>
  <c r="L31" i="16" s="1"/>
  <c r="N31" i="8"/>
  <c r="AI76" i="7"/>
  <c r="AJ76" i="7"/>
  <c r="AH76" i="7"/>
  <c r="V258" i="6"/>
  <c r="AD12" i="6"/>
  <c r="AH96" i="7"/>
  <c r="V110" i="7"/>
  <c r="AI90" i="6"/>
  <c r="AJ96" i="6"/>
  <c r="AJ90" i="6" s="1"/>
  <c r="V234" i="7"/>
  <c r="V232" i="7" s="1"/>
  <c r="AI69" i="6"/>
  <c r="AI65" i="6" s="1"/>
  <c r="AI185" i="6"/>
  <c r="AI170" i="6" s="1"/>
  <c r="AH170" i="6"/>
  <c r="BP31" i="8"/>
  <c r="BJ15" i="8" s="1"/>
  <c r="D21" i="7"/>
  <c r="D19" i="7" s="1"/>
  <c r="D17" i="7" s="1"/>
  <c r="N108" i="6"/>
  <c r="BN31" i="7"/>
  <c r="V176" i="9"/>
  <c r="AI220" i="6"/>
  <c r="W112" i="7"/>
  <c r="W110" i="7" s="1"/>
  <c r="AJ147" i="6"/>
  <c r="AJ145" i="6" s="1"/>
  <c r="BN17" i="6"/>
  <c r="AG63" i="6"/>
  <c r="AD170" i="6"/>
  <c r="AH142" i="7"/>
  <c r="V123" i="8"/>
  <c r="V112" i="8" s="1"/>
  <c r="F102" i="8"/>
  <c r="F72" i="8"/>
  <c r="X14" i="6"/>
  <c r="X112" i="6"/>
  <c r="BN16" i="6"/>
  <c r="J8" i="6"/>
  <c r="J121" i="6" s="1"/>
  <c r="J125" i="6" s="1"/>
  <c r="AB258" i="6"/>
  <c r="I73" i="16"/>
  <c r="AB153" i="15"/>
  <c r="V250" i="11"/>
  <c r="E49" i="13"/>
  <c r="E48" i="12"/>
  <c r="AH71" i="8"/>
  <c r="AJ71" i="8"/>
  <c r="AI71" i="8"/>
  <c r="N12" i="8"/>
  <c r="M12" i="8"/>
  <c r="AI21" i="12"/>
  <c r="AH21" i="12"/>
  <c r="AA153" i="8"/>
  <c r="D27" i="16"/>
  <c r="AE100" i="15"/>
  <c r="AG100" i="15" s="1"/>
  <c r="W60" i="13"/>
  <c r="W58" i="12"/>
  <c r="V197" i="13"/>
  <c r="AS16" i="8"/>
  <c r="AB137" i="8"/>
  <c r="AD123" i="7"/>
  <c r="X75" i="12"/>
  <c r="V75" i="13"/>
  <c r="AH131" i="11"/>
  <c r="AI131" i="11"/>
  <c r="AJ131" i="11"/>
  <c r="M62" i="8"/>
  <c r="M60" i="8" s="1"/>
  <c r="F60" i="8"/>
  <c r="J35" i="7"/>
  <c r="J28" i="7" s="1"/>
  <c r="L36" i="7"/>
  <c r="AB102" i="11"/>
  <c r="AD102" i="11" s="1"/>
  <c r="AZ22" i="6"/>
  <c r="V222" i="10"/>
  <c r="X223" i="10"/>
  <c r="V223" i="11"/>
  <c r="V70" i="11"/>
  <c r="X70" i="10"/>
  <c r="V77" i="10"/>
  <c r="X77" i="9"/>
  <c r="D74" i="10"/>
  <c r="D72" i="9"/>
  <c r="F74" i="9"/>
  <c r="G82" i="8"/>
  <c r="I81" i="7"/>
  <c r="AH107" i="7"/>
  <c r="AH105" i="7" s="1"/>
  <c r="AH104" i="7" s="1"/>
  <c r="X105" i="7"/>
  <c r="X104" i="7" s="1"/>
  <c r="AI107" i="7"/>
  <c r="AH181" i="8"/>
  <c r="AI181" i="8"/>
  <c r="G43" i="9"/>
  <c r="BD16" i="8"/>
  <c r="AQ22" i="9"/>
  <c r="BN10" i="9"/>
  <c r="AI66" i="9"/>
  <c r="AH66" i="9"/>
  <c r="V244" i="10"/>
  <c r="X244" i="9"/>
  <c r="V243" i="9"/>
  <c r="AI78" i="10"/>
  <c r="AJ78" i="10"/>
  <c r="AH78" i="10"/>
  <c r="Q125" i="7"/>
  <c r="Q121" i="7"/>
  <c r="H25" i="20"/>
  <c r="H26" i="20" s="1"/>
  <c r="H57" i="20" s="1"/>
  <c r="I8" i="20" s="1"/>
  <c r="BE23" i="7"/>
  <c r="K121" i="7"/>
  <c r="K125" i="7" s="1"/>
  <c r="AH254" i="8"/>
  <c r="AI254" i="8"/>
  <c r="AJ254" i="8"/>
  <c r="AB138" i="9"/>
  <c r="AD138" i="9" s="1"/>
  <c r="AI138" i="8"/>
  <c r="AA118" i="7"/>
  <c r="Y114" i="7"/>
  <c r="AE67" i="9"/>
  <c r="AG67" i="9" s="1"/>
  <c r="AJ67" i="8"/>
  <c r="Y72" i="8"/>
  <c r="AA69" i="7"/>
  <c r="AA65" i="7" s="1"/>
  <c r="AH72" i="7"/>
  <c r="AJ137" i="7"/>
  <c r="AH137" i="7"/>
  <c r="AI137" i="7"/>
  <c r="AS7" i="6"/>
  <c r="L21" i="6"/>
  <c r="L19" i="6" s="1"/>
  <c r="X203" i="7"/>
  <c r="AI204" i="7"/>
  <c r="AI203" i="7" s="1"/>
  <c r="AJ204" i="7"/>
  <c r="AJ203" i="7" s="1"/>
  <c r="AH204" i="7"/>
  <c r="AH203" i="7" s="1"/>
  <c r="J54" i="7"/>
  <c r="L55" i="7"/>
  <c r="N55" i="7" s="1"/>
  <c r="AD207" i="7"/>
  <c r="AR29" i="7" s="1"/>
  <c r="AW29" i="7" s="1"/>
  <c r="BP27" i="7"/>
  <c r="D67" i="10"/>
  <c r="D66" i="9"/>
  <c r="F67" i="9"/>
  <c r="V83" i="8"/>
  <c r="V84" i="9"/>
  <c r="X84" i="8"/>
  <c r="X63" i="6"/>
  <c r="BN12" i="6"/>
  <c r="BN9" i="6" s="1"/>
  <c r="AQ23" i="6"/>
  <c r="AI249" i="7"/>
  <c r="AJ249" i="7"/>
  <c r="AH249" i="7"/>
  <c r="E94" i="9"/>
  <c r="E93" i="8"/>
  <c r="E85" i="8" s="1"/>
  <c r="F94" i="8"/>
  <c r="D95" i="9"/>
  <c r="F95" i="8"/>
  <c r="D93" i="8"/>
  <c r="D85" i="8" s="1"/>
  <c r="AE106" i="8"/>
  <c r="AJ106" i="7"/>
  <c r="AJ197" i="7"/>
  <c r="AI197" i="7"/>
  <c r="N90" i="7"/>
  <c r="N85" i="7" s="1"/>
  <c r="M90" i="7"/>
  <c r="M85" i="7" s="1"/>
  <c r="AQ13" i="7"/>
  <c r="AI228" i="7"/>
  <c r="AI227" i="7" s="1"/>
  <c r="AH228" i="7"/>
  <c r="AJ228" i="7"/>
  <c r="AJ227" i="7" s="1"/>
  <c r="X227" i="7"/>
  <c r="V150" i="14"/>
  <c r="X150" i="13"/>
  <c r="V149" i="13"/>
  <c r="V174" i="10"/>
  <c r="V172" i="10" s="1"/>
  <c r="X174" i="9"/>
  <c r="J73" i="9"/>
  <c r="AH116" i="14"/>
  <c r="AD37" i="10"/>
  <c r="E75" i="8"/>
  <c r="E76" i="9"/>
  <c r="I75" i="8"/>
  <c r="G77" i="9"/>
  <c r="AI225" i="8"/>
  <c r="AJ225" i="8"/>
  <c r="AH225" i="8"/>
  <c r="BP16" i="6"/>
  <c r="BP15" i="6" s="1"/>
  <c r="BJ10" i="6" s="1"/>
  <c r="AD145" i="6"/>
  <c r="AB204" i="9"/>
  <c r="AD203" i="8"/>
  <c r="AD194" i="8" s="1"/>
  <c r="Y229" i="8"/>
  <c r="AA227" i="7"/>
  <c r="AA220" i="7" s="1"/>
  <c r="BO30" i="7" s="1"/>
  <c r="AH229" i="7"/>
  <c r="X39" i="12"/>
  <c r="V39" i="13"/>
  <c r="AJ167" i="8"/>
  <c r="AI167" i="8"/>
  <c r="AH167" i="8"/>
  <c r="W247" i="10"/>
  <c r="X247" i="9"/>
  <c r="W243" i="9"/>
  <c r="AG213" i="8"/>
  <c r="AE211" i="8"/>
  <c r="AE210" i="8" s="1"/>
  <c r="AE209" i="8" s="1"/>
  <c r="AE207" i="8" s="1"/>
  <c r="M23" i="7"/>
  <c r="M22" i="7" s="1"/>
  <c r="F22" i="7"/>
  <c r="BC12" i="7"/>
  <c r="X129" i="9"/>
  <c r="V129" i="10"/>
  <c r="W91" i="10"/>
  <c r="X95" i="10"/>
  <c r="W95" i="11"/>
  <c r="W50" i="12"/>
  <c r="X50" i="11"/>
  <c r="AU15" i="6"/>
  <c r="AV15" i="6"/>
  <c r="AW15" i="6"/>
  <c r="AY15" i="6" s="1"/>
  <c r="Y150" i="8"/>
  <c r="AA149" i="7"/>
  <c r="L94" i="8"/>
  <c r="J93" i="8"/>
  <c r="X17" i="12"/>
  <c r="V17" i="13"/>
  <c r="BC18" i="7"/>
  <c r="N101" i="7"/>
  <c r="F99" i="7"/>
  <c r="M101" i="7"/>
  <c r="M99" i="7" s="1"/>
  <c r="AD186" i="8"/>
  <c r="AB72" i="8"/>
  <c r="AI72" i="7"/>
  <c r="AD69" i="7"/>
  <c r="AD65" i="7" s="1"/>
  <c r="AJ92" i="7"/>
  <c r="AI92" i="7"/>
  <c r="AH92" i="7"/>
  <c r="X91" i="7"/>
  <c r="X90" i="7" s="1"/>
  <c r="Y123" i="7"/>
  <c r="AA125" i="7"/>
  <c r="V118" i="10"/>
  <c r="X118" i="9"/>
  <c r="V114" i="9"/>
  <c r="Y237" i="8"/>
  <c r="AA235" i="7"/>
  <c r="V126" i="10"/>
  <c r="X126" i="9"/>
  <c r="AB178" i="8"/>
  <c r="AI178" i="7"/>
  <c r="AI176" i="7" s="1"/>
  <c r="AD176" i="7"/>
  <c r="L50" i="7"/>
  <c r="J48" i="7"/>
  <c r="N65" i="7"/>
  <c r="F63" i="7"/>
  <c r="M65" i="7"/>
  <c r="AG181" i="7"/>
  <c r="AE176" i="7"/>
  <c r="AE170" i="7" s="1"/>
  <c r="Y138" i="10"/>
  <c r="AA138" i="10" s="1"/>
  <c r="AH138" i="9"/>
  <c r="J43" i="8"/>
  <c r="AX10" i="7"/>
  <c r="AZ10" i="7" s="1"/>
  <c r="L42" i="7"/>
  <c r="AS10" i="7" s="1"/>
  <c r="AV10" i="7" s="1"/>
  <c r="BO28" i="6"/>
  <c r="BO25" i="6" s="1"/>
  <c r="BI12" i="6" s="1"/>
  <c r="AA193" i="6"/>
  <c r="D32" i="8"/>
  <c r="D28" i="8" s="1"/>
  <c r="F33" i="8"/>
  <c r="D33" i="9"/>
  <c r="E97" i="12"/>
  <c r="F97" i="11"/>
  <c r="AJ253" i="7"/>
  <c r="AI253" i="7"/>
  <c r="AH253" i="7"/>
  <c r="AA244" i="12"/>
  <c r="AH241" i="13"/>
  <c r="AJ241" i="13"/>
  <c r="Y67" i="14"/>
  <c r="N91" i="12"/>
  <c r="J91" i="13"/>
  <c r="L91" i="13" s="1"/>
  <c r="AB172" i="7"/>
  <c r="AB170" i="7" s="1"/>
  <c r="AD173" i="7"/>
  <c r="AJ26" i="10"/>
  <c r="AH26" i="10"/>
  <c r="AI26" i="10"/>
  <c r="AB246" i="14"/>
  <c r="AD246" i="14" s="1"/>
  <c r="AI246" i="13"/>
  <c r="AJ116" i="11"/>
  <c r="AE116" i="12"/>
  <c r="W85" i="13"/>
  <c r="X46" i="11"/>
  <c r="V46" i="12"/>
  <c r="D119" i="12"/>
  <c r="D117" i="11"/>
  <c r="F119" i="11"/>
  <c r="AJ218" i="13"/>
  <c r="AH218" i="13"/>
  <c r="AE178" i="9"/>
  <c r="AJ178" i="8"/>
  <c r="AJ148" i="9"/>
  <c r="AI148" i="9"/>
  <c r="BN18" i="9"/>
  <c r="X147" i="9"/>
  <c r="V58" i="9"/>
  <c r="V57" i="9" s="1"/>
  <c r="V59" i="10"/>
  <c r="X59" i="9"/>
  <c r="AI134" i="8"/>
  <c r="AJ134" i="8"/>
  <c r="AH134" i="8"/>
  <c r="D102" i="10"/>
  <c r="F102" i="9"/>
  <c r="I74" i="8"/>
  <c r="M74" i="8" s="1"/>
  <c r="M72" i="8" s="1"/>
  <c r="G72" i="8"/>
  <c r="X101" i="9"/>
  <c r="V101" i="10"/>
  <c r="AJ108" i="8"/>
  <c r="AH108" i="8"/>
  <c r="AI108" i="8"/>
  <c r="BN31" i="8"/>
  <c r="BH15" i="8" s="1"/>
  <c r="AI45" i="7"/>
  <c r="AI44" i="7" s="1"/>
  <c r="AJ45" i="7"/>
  <c r="AJ44" i="7" s="1"/>
  <c r="X44" i="7"/>
  <c r="AH45" i="7"/>
  <c r="AH44" i="7" s="1"/>
  <c r="N80" i="7"/>
  <c r="M80" i="7"/>
  <c r="M55" i="7"/>
  <c r="F54" i="7"/>
  <c r="AJ185" i="7"/>
  <c r="BD22" i="7"/>
  <c r="BN26" i="7"/>
  <c r="G21" i="7"/>
  <c r="AI195" i="6"/>
  <c r="AI194" i="6" s="1"/>
  <c r="AI193" i="6" s="1"/>
  <c r="G85" i="7"/>
  <c r="V185" i="8"/>
  <c r="V170" i="8" s="1"/>
  <c r="BC15" i="11"/>
  <c r="AJ170" i="6"/>
  <c r="BO9" i="6"/>
  <c r="AY13" i="7"/>
  <c r="V194" i="8"/>
  <c r="V193" i="8" s="1"/>
  <c r="AJ220" i="6"/>
  <c r="V63" i="7"/>
  <c r="BP13" i="6"/>
  <c r="BP8" i="6" s="1"/>
  <c r="AH243" i="6"/>
  <c r="AI157" i="6"/>
  <c r="AI155" i="6" s="1"/>
  <c r="X145" i="6"/>
  <c r="AJ86" i="7"/>
  <c r="AI123" i="6"/>
  <c r="BC10" i="6"/>
  <c r="BC9" i="6" s="1"/>
  <c r="BC8" i="6" s="1"/>
  <c r="X141" i="7"/>
  <c r="BN20" i="7" s="1"/>
  <c r="AB157" i="8"/>
  <c r="AB155" i="8" s="1"/>
  <c r="M43" i="8"/>
  <c r="AI17" i="10"/>
  <c r="AJ25" i="9"/>
  <c r="F85" i="6"/>
  <c r="N78" i="7" l="1"/>
  <c r="M78" i="7"/>
  <c r="W8" i="6"/>
  <c r="W258" i="6"/>
  <c r="AI69" i="7"/>
  <c r="AI65" i="7" s="1"/>
  <c r="AJ63" i="6"/>
  <c r="BP14" i="9"/>
  <c r="BJ9" i="9" s="1"/>
  <c r="M21" i="6"/>
  <c r="M19" i="6" s="1"/>
  <c r="M17" i="6" s="1"/>
  <c r="AJ63" i="5"/>
  <c r="AJ12" i="5" s="1"/>
  <c r="AJ10" i="5" s="1"/>
  <c r="AH110" i="5"/>
  <c r="AH10" i="5" s="1"/>
  <c r="W12" i="7"/>
  <c r="W10" i="7" s="1"/>
  <c r="W8" i="7" s="1"/>
  <c r="X135" i="10"/>
  <c r="V135" i="11"/>
  <c r="AG203" i="7"/>
  <c r="AG194" i="7" s="1"/>
  <c r="AG193" i="7" s="1"/>
  <c r="AS28" i="7" s="1"/>
  <c r="AX28" i="7" s="1"/>
  <c r="AE204" i="8"/>
  <c r="M8" i="5"/>
  <c r="M121" i="5" s="1"/>
  <c r="M125" i="5" s="1"/>
  <c r="M68" i="9"/>
  <c r="N68" i="9"/>
  <c r="AH94" i="11"/>
  <c r="AJ94" i="11"/>
  <c r="L46" i="8"/>
  <c r="J45" i="8"/>
  <c r="AB38" i="10"/>
  <c r="AD35" i="9"/>
  <c r="R32" i="20"/>
  <c r="R31" i="20" s="1"/>
  <c r="BH8" i="5"/>
  <c r="D68" i="11"/>
  <c r="F68" i="10"/>
  <c r="V94" i="13"/>
  <c r="X94" i="12"/>
  <c r="AB241" i="13"/>
  <c r="AD241" i="13" s="1"/>
  <c r="AI241" i="12"/>
  <c r="X198" i="9"/>
  <c r="W198" i="10"/>
  <c r="AI229" i="9"/>
  <c r="AJ229" i="9"/>
  <c r="X80" i="15"/>
  <c r="AJ80" i="15" s="1"/>
  <c r="V80" i="16"/>
  <c r="X80" i="16" s="1"/>
  <c r="AJ80" i="16" s="1"/>
  <c r="R37" i="20"/>
  <c r="AH234" i="6"/>
  <c r="AH232" i="6" s="1"/>
  <c r="AI135" i="9"/>
  <c r="AH135" i="9"/>
  <c r="V153" i="15"/>
  <c r="X153" i="14"/>
  <c r="AI153" i="14" s="1"/>
  <c r="AI198" i="8"/>
  <c r="AJ198" i="8"/>
  <c r="AH198" i="8"/>
  <c r="Y190" i="8"/>
  <c r="AA187" i="7"/>
  <c r="AA185" i="7" s="1"/>
  <c r="W229" i="11"/>
  <c r="X229" i="10"/>
  <c r="AE205" i="12"/>
  <c r="AG205" i="12" s="1"/>
  <c r="AJ205" i="11"/>
  <c r="AJ8" i="5"/>
  <c r="AJ258" i="5"/>
  <c r="M8" i="6"/>
  <c r="M121" i="6" s="1"/>
  <c r="AH16" i="6"/>
  <c r="AH22" i="8"/>
  <c r="AJ22" i="8"/>
  <c r="F110" i="11"/>
  <c r="D110" i="12"/>
  <c r="AJ47" i="11"/>
  <c r="D44" i="11"/>
  <c r="D42" i="10"/>
  <c r="F44" i="10"/>
  <c r="N114" i="7"/>
  <c r="M114" i="7"/>
  <c r="V51" i="9"/>
  <c r="X51" i="8"/>
  <c r="V49" i="8"/>
  <c r="AH67" i="8"/>
  <c r="AI67" i="8"/>
  <c r="AI202" i="9"/>
  <c r="AJ202" i="9"/>
  <c r="AH202" i="9"/>
  <c r="E66" i="13"/>
  <c r="E67" i="14"/>
  <c r="AU25" i="5"/>
  <c r="AZ25" i="5"/>
  <c r="AV25" i="5"/>
  <c r="AY25" i="5"/>
  <c r="AE49" i="7"/>
  <c r="AE43" i="7" s="1"/>
  <c r="AG50" i="7"/>
  <c r="F57" i="7"/>
  <c r="M59" i="7"/>
  <c r="M57" i="7" s="1"/>
  <c r="X37" i="9"/>
  <c r="V37" i="10"/>
  <c r="AE251" i="8"/>
  <c r="AG243" i="7"/>
  <c r="V236" i="13"/>
  <c r="AZ26" i="5"/>
  <c r="AY26" i="5"/>
  <c r="AV26" i="5"/>
  <c r="AU26" i="5"/>
  <c r="AA161" i="7"/>
  <c r="Y157" i="7"/>
  <c r="Y155" i="7" s="1"/>
  <c r="X74" i="12"/>
  <c r="AI74" i="12" s="1"/>
  <c r="V74" i="13"/>
  <c r="D15" i="9"/>
  <c r="F15" i="8"/>
  <c r="D10" i="8"/>
  <c r="AJ139" i="15"/>
  <c r="AI139" i="15"/>
  <c r="E56" i="9"/>
  <c r="F56" i="8"/>
  <c r="D70" i="12"/>
  <c r="F70" i="11"/>
  <c r="AI25" i="9"/>
  <c r="AH25" i="9"/>
  <c r="Y246" i="14"/>
  <c r="AA246" i="14" s="1"/>
  <c r="AH246" i="13"/>
  <c r="X215" i="8"/>
  <c r="W215" i="9"/>
  <c r="AA212" i="9"/>
  <c r="Y45" i="8"/>
  <c r="AA44" i="7"/>
  <c r="V130" i="12"/>
  <c r="X130" i="11"/>
  <c r="AD117" i="7"/>
  <c r="AB114" i="7"/>
  <c r="AB112" i="7" s="1"/>
  <c r="L100" i="7"/>
  <c r="J99" i="7"/>
  <c r="AB68" i="9"/>
  <c r="AD68" i="9" s="1"/>
  <c r="AI68" i="8"/>
  <c r="W251" i="10"/>
  <c r="X251" i="9"/>
  <c r="I58" i="10"/>
  <c r="G57" i="10"/>
  <c r="AJ201" i="8"/>
  <c r="AH201" i="8"/>
  <c r="AI201" i="8"/>
  <c r="F87" i="13"/>
  <c r="E87" i="14"/>
  <c r="AJ238" i="12"/>
  <c r="AI238" i="12"/>
  <c r="AH238" i="12"/>
  <c r="AI86" i="7"/>
  <c r="AH86" i="7"/>
  <c r="AH93" i="7"/>
  <c r="AI93" i="7"/>
  <c r="AJ93" i="7"/>
  <c r="Y214" i="8"/>
  <c r="AH214" i="7"/>
  <c r="AA211" i="7"/>
  <c r="AA210" i="7" s="1"/>
  <c r="AA209" i="7" s="1"/>
  <c r="N115" i="7"/>
  <c r="M115" i="7"/>
  <c r="W31" i="9"/>
  <c r="W20" i="8"/>
  <c r="W16" i="8" s="1"/>
  <c r="X31" i="8"/>
  <c r="W239" i="10"/>
  <c r="X239" i="9"/>
  <c r="N61" i="10"/>
  <c r="M46" i="20"/>
  <c r="M30" i="20" s="1"/>
  <c r="M56" i="20" s="1"/>
  <c r="R48" i="20"/>
  <c r="R46" i="20" s="1"/>
  <c r="Y167" i="9"/>
  <c r="AA167" i="9" s="1"/>
  <c r="BO19" i="8"/>
  <c r="AH121" i="8"/>
  <c r="AI121" i="8"/>
  <c r="AJ121" i="8"/>
  <c r="AI54" i="9"/>
  <c r="AJ54" i="9"/>
  <c r="AH54" i="9"/>
  <c r="Y39" i="8"/>
  <c r="AH39" i="7"/>
  <c r="AA35" i="7"/>
  <c r="BO14" i="7" s="1"/>
  <c r="BI9" i="7" s="1"/>
  <c r="AI160" i="9"/>
  <c r="AJ160" i="9"/>
  <c r="AY24" i="5"/>
  <c r="AU24" i="5"/>
  <c r="AZ24" i="5"/>
  <c r="AV24" i="5"/>
  <c r="AD198" i="11"/>
  <c r="AB195" i="11"/>
  <c r="D111" i="9"/>
  <c r="F111" i="8"/>
  <c r="M111" i="8" s="1"/>
  <c r="D108" i="8"/>
  <c r="BL7" i="7"/>
  <c r="BK16" i="5"/>
  <c r="BL16" i="7" s="1"/>
  <c r="AA148" i="7"/>
  <c r="Y147" i="7"/>
  <c r="Y145" i="7" s="1"/>
  <c r="V133" i="12"/>
  <c r="X133" i="11"/>
  <c r="W114" i="10"/>
  <c r="W119" i="11"/>
  <c r="X36" i="11"/>
  <c r="V36" i="12"/>
  <c r="AE224" i="10"/>
  <c r="AG222" i="9"/>
  <c r="AG245" i="10"/>
  <c r="L59" i="7"/>
  <c r="J57" i="7"/>
  <c r="J123" i="7"/>
  <c r="AE92" i="8"/>
  <c r="AG91" i="7"/>
  <c r="X216" i="12"/>
  <c r="W216" i="13"/>
  <c r="W250" i="10"/>
  <c r="X250" i="9"/>
  <c r="AE35" i="8"/>
  <c r="AG36" i="8"/>
  <c r="AZ27" i="5"/>
  <c r="AU27" i="5"/>
  <c r="AY27" i="5"/>
  <c r="AV27" i="5"/>
  <c r="AJ69" i="7"/>
  <c r="AB110" i="7"/>
  <c r="M108" i="7"/>
  <c r="AH145" i="6"/>
  <c r="AH110" i="6" s="1"/>
  <c r="BN7" i="5"/>
  <c r="BN32" i="5" s="1"/>
  <c r="AJ251" i="7"/>
  <c r="W235" i="9"/>
  <c r="AJ16" i="6"/>
  <c r="AJ14" i="6" s="1"/>
  <c r="AH49" i="6"/>
  <c r="AH43" i="6" s="1"/>
  <c r="AU29" i="5"/>
  <c r="AV29" i="5"/>
  <c r="AZ29" i="5"/>
  <c r="M110" i="10"/>
  <c r="N110" i="10"/>
  <c r="E30" i="11"/>
  <c r="F30" i="10"/>
  <c r="E29" i="10"/>
  <c r="N44" i="9"/>
  <c r="D114" i="9"/>
  <c r="F114" i="8"/>
  <c r="AH51" i="7"/>
  <c r="AI51" i="7"/>
  <c r="AJ51" i="7"/>
  <c r="AA23" i="7"/>
  <c r="Y20" i="7"/>
  <c r="Y16" i="7" s="1"/>
  <c r="Y14" i="7" s="1"/>
  <c r="V202" i="11"/>
  <c r="X202" i="10"/>
  <c r="G12" i="11"/>
  <c r="X217" i="9"/>
  <c r="V217" i="10"/>
  <c r="E57" i="8"/>
  <c r="F59" i="8"/>
  <c r="E59" i="9"/>
  <c r="W196" i="9"/>
  <c r="X196" i="8"/>
  <c r="AJ37" i="8"/>
  <c r="AI37" i="8"/>
  <c r="W19" i="9"/>
  <c r="X19" i="8"/>
  <c r="AI139" i="16"/>
  <c r="AJ139" i="16"/>
  <c r="X240" i="8"/>
  <c r="V240" i="9"/>
  <c r="AG107" i="7"/>
  <c r="AE105" i="7"/>
  <c r="AE104" i="7" s="1"/>
  <c r="AE63" i="7" s="1"/>
  <c r="X25" i="10"/>
  <c r="V25" i="11"/>
  <c r="AI215" i="7"/>
  <c r="AI211" i="7" s="1"/>
  <c r="AI210" i="7" s="1"/>
  <c r="AI209" i="7" s="1"/>
  <c r="AI207" i="7" s="1"/>
  <c r="AJ215" i="7"/>
  <c r="AH215" i="7"/>
  <c r="AH211" i="7" s="1"/>
  <c r="AH210" i="7" s="1"/>
  <c r="AH209" i="7" s="1"/>
  <c r="AH207" i="7" s="1"/>
  <c r="AH130" i="10"/>
  <c r="AJ130" i="10"/>
  <c r="AI251" i="8"/>
  <c r="AH251" i="8"/>
  <c r="X201" i="9"/>
  <c r="V201" i="10"/>
  <c r="N87" i="12"/>
  <c r="M87" i="12"/>
  <c r="W46" i="12"/>
  <c r="W44" i="11"/>
  <c r="X93" i="8"/>
  <c r="V93" i="9"/>
  <c r="X156" i="13"/>
  <c r="V156" i="14"/>
  <c r="X102" i="10"/>
  <c r="V102" i="11"/>
  <c r="I15" i="8"/>
  <c r="G10" i="8"/>
  <c r="AJ239" i="8"/>
  <c r="AI239" i="8"/>
  <c r="AH239" i="8"/>
  <c r="AE21" i="10"/>
  <c r="AG21" i="10" s="1"/>
  <c r="AJ21" i="9"/>
  <c r="X166" i="14"/>
  <c r="V166" i="15"/>
  <c r="BK11" i="12"/>
  <c r="BQ7" i="12"/>
  <c r="BQ32" i="12" s="1"/>
  <c r="BR32" i="16" s="1"/>
  <c r="X54" i="10"/>
  <c r="W54" i="11"/>
  <c r="AJ236" i="9"/>
  <c r="AH236" i="9"/>
  <c r="I93" i="11"/>
  <c r="BD19" i="11" s="1"/>
  <c r="G94" i="12"/>
  <c r="Y188" i="9"/>
  <c r="AH188" i="8"/>
  <c r="V199" i="15"/>
  <c r="X199" i="14"/>
  <c r="X256" i="9"/>
  <c r="V256" i="10"/>
  <c r="D77" i="14"/>
  <c r="V48" i="14"/>
  <c r="X48" i="13"/>
  <c r="AI36" i="10"/>
  <c r="AH36" i="10"/>
  <c r="V189" i="10"/>
  <c r="X189" i="9"/>
  <c r="V187" i="9"/>
  <c r="V185" i="9" s="1"/>
  <c r="V170" i="9" s="1"/>
  <c r="W212" i="10"/>
  <c r="W211" i="9"/>
  <c r="W210" i="9" s="1"/>
  <c r="W209" i="9" s="1"/>
  <c r="W207" i="9" s="1"/>
  <c r="M77" i="7"/>
  <c r="M75" i="7" s="1"/>
  <c r="N77" i="7"/>
  <c r="X49" i="7"/>
  <c r="AI52" i="7"/>
  <c r="AH52" i="7"/>
  <c r="AJ52" i="7"/>
  <c r="AJ250" i="8"/>
  <c r="AH250" i="8"/>
  <c r="AI250" i="8"/>
  <c r="Y196" i="10"/>
  <c r="BO26" i="9"/>
  <c r="L64" i="7"/>
  <c r="J63" i="7"/>
  <c r="W53" i="10"/>
  <c r="X53" i="9"/>
  <c r="X255" i="12"/>
  <c r="V255" i="13"/>
  <c r="V60" i="10"/>
  <c r="X60" i="9"/>
  <c r="AI61" i="10"/>
  <c r="AJ61" i="10"/>
  <c r="AH61" i="10"/>
  <c r="AI112" i="6"/>
  <c r="AI63" i="6"/>
  <c r="G19" i="7"/>
  <c r="G17" i="7" s="1"/>
  <c r="AH63" i="6"/>
  <c r="AJ243" i="7"/>
  <c r="AH69" i="7"/>
  <c r="AH65" i="7" s="1"/>
  <c r="X243" i="8"/>
  <c r="BH7" i="5"/>
  <c r="BH16" i="5" s="1"/>
  <c r="BH17" i="5" s="1"/>
  <c r="N125" i="5"/>
  <c r="BL10" i="16"/>
  <c r="AI49" i="6"/>
  <c r="AI43" i="6" s="1"/>
  <c r="AI14" i="6" s="1"/>
  <c r="AI12" i="6" s="1"/>
  <c r="W120" i="11"/>
  <c r="X120" i="10"/>
  <c r="F113" i="9"/>
  <c r="E113" i="10"/>
  <c r="AE75" i="11"/>
  <c r="AG75" i="11" s="1"/>
  <c r="AJ75" i="10"/>
  <c r="X163" i="8"/>
  <c r="V163" i="9"/>
  <c r="V157" i="8"/>
  <c r="V155" i="8" s="1"/>
  <c r="V145" i="8" s="1"/>
  <c r="V110" i="8" s="1"/>
  <c r="E103" i="13"/>
  <c r="F103" i="12"/>
  <c r="N86" i="8"/>
  <c r="M86" i="8"/>
  <c r="L74" i="8"/>
  <c r="J72" i="8"/>
  <c r="X29" i="9"/>
  <c r="V29" i="10"/>
  <c r="AH217" i="8"/>
  <c r="AJ217" i="8"/>
  <c r="AI217" i="8"/>
  <c r="AH196" i="7"/>
  <c r="AJ196" i="7"/>
  <c r="AJ195" i="7" s="1"/>
  <c r="AJ194" i="7" s="1"/>
  <c r="AJ193" i="7" s="1"/>
  <c r="AI196" i="7"/>
  <c r="X195" i="7"/>
  <c r="X194" i="7" s="1"/>
  <c r="AJ19" i="7"/>
  <c r="AI19" i="7"/>
  <c r="AH19" i="7"/>
  <c r="N15" i="7"/>
  <c r="N10" i="7" s="1"/>
  <c r="M15" i="7"/>
  <c r="M10" i="7" s="1"/>
  <c r="F10" i="7"/>
  <c r="V40" i="9"/>
  <c r="X40" i="8"/>
  <c r="J60" i="7"/>
  <c r="L62" i="7"/>
  <c r="AH240" i="7"/>
  <c r="AI240" i="7"/>
  <c r="AI235" i="7" s="1"/>
  <c r="AI100" i="12"/>
  <c r="AH100" i="12"/>
  <c r="AJ100" i="12"/>
  <c r="AE249" i="9"/>
  <c r="D24" i="16"/>
  <c r="F24" i="16" s="1"/>
  <c r="F24" i="15"/>
  <c r="F96" i="11"/>
  <c r="D96" i="12"/>
  <c r="AD97" i="7"/>
  <c r="AB96" i="7"/>
  <c r="I46" i="9"/>
  <c r="G45" i="9"/>
  <c r="Y95" i="8"/>
  <c r="AH95" i="7"/>
  <c r="AA91" i="7"/>
  <c r="AA90" i="7" s="1"/>
  <c r="AB59" i="11"/>
  <c r="I44" i="8"/>
  <c r="G42" i="8"/>
  <c r="L67" i="9"/>
  <c r="J66" i="9"/>
  <c r="V127" i="9"/>
  <c r="X127" i="8"/>
  <c r="Y47" i="9"/>
  <c r="AA47" i="9" s="1"/>
  <c r="AH47" i="8"/>
  <c r="W177" i="14"/>
  <c r="X177" i="13"/>
  <c r="BN23" i="13" s="1"/>
  <c r="E79" i="9"/>
  <c r="F79" i="8"/>
  <c r="E78" i="8"/>
  <c r="F78" i="8" s="1"/>
  <c r="AG227" i="7"/>
  <c r="AG220" i="7" s="1"/>
  <c r="AE228" i="8"/>
  <c r="W86" i="9"/>
  <c r="W83" i="8"/>
  <c r="X86" i="8"/>
  <c r="AA84" i="8"/>
  <c r="Y83" i="8"/>
  <c r="V178" i="12"/>
  <c r="X178" i="11"/>
  <c r="AJ156" i="12"/>
  <c r="AH156" i="12"/>
  <c r="AH102" i="9"/>
  <c r="AJ102" i="9"/>
  <c r="AI102" i="9"/>
  <c r="BD7" i="7"/>
  <c r="AR16" i="7"/>
  <c r="AX16" i="7" s="1"/>
  <c r="AI31" i="7"/>
  <c r="AI20" i="7" s="1"/>
  <c r="AH31" i="7"/>
  <c r="X20" i="7"/>
  <c r="X16" i="7" s="1"/>
  <c r="Y186" i="9"/>
  <c r="AA186" i="9" s="1"/>
  <c r="AH186" i="8"/>
  <c r="V99" i="12"/>
  <c r="X99" i="11"/>
  <c r="V72" i="12"/>
  <c r="AH166" i="13"/>
  <c r="AI166" i="13"/>
  <c r="D55" i="9"/>
  <c r="D54" i="8"/>
  <c r="V117" i="10"/>
  <c r="X117" i="9"/>
  <c r="AH164" i="8"/>
  <c r="AI164" i="8"/>
  <c r="AJ164" i="8"/>
  <c r="V32" i="11"/>
  <c r="X32" i="10"/>
  <c r="G60" i="10"/>
  <c r="I61" i="10"/>
  <c r="AH205" i="14"/>
  <c r="AI205" i="14"/>
  <c r="AU16" i="5"/>
  <c r="AW16" i="5"/>
  <c r="AY16" i="5" s="1"/>
  <c r="AV16" i="5"/>
  <c r="AZ16" i="5"/>
  <c r="X18" i="8"/>
  <c r="V18" i="9"/>
  <c r="V88" i="10"/>
  <c r="X88" i="9"/>
  <c r="W107" i="9"/>
  <c r="W105" i="8"/>
  <c r="W104" i="8" s="1"/>
  <c r="V120" i="15"/>
  <c r="AG31" i="7"/>
  <c r="AE20" i="7"/>
  <c r="AE16" i="7" s="1"/>
  <c r="AE14" i="7" s="1"/>
  <c r="AE12" i="7" s="1"/>
  <c r="AJ190" i="8"/>
  <c r="AI190" i="8"/>
  <c r="AA223" i="8"/>
  <c r="Y222" i="8"/>
  <c r="AI199" i="13"/>
  <c r="AJ199" i="13"/>
  <c r="AH199" i="13"/>
  <c r="AH256" i="8"/>
  <c r="AJ256" i="8"/>
  <c r="AI256" i="8"/>
  <c r="AI48" i="12"/>
  <c r="AH48" i="12"/>
  <c r="E92" i="9"/>
  <c r="F92" i="8"/>
  <c r="N92" i="8" s="1"/>
  <c r="AI189" i="8"/>
  <c r="AH189" i="8"/>
  <c r="X187" i="8"/>
  <c r="X185" i="8" s="1"/>
  <c r="E77" i="9"/>
  <c r="F77" i="8"/>
  <c r="M77" i="8" s="1"/>
  <c r="I69" i="7"/>
  <c r="G70" i="8"/>
  <c r="M70" i="7"/>
  <c r="M69" i="7" s="1"/>
  <c r="V55" i="12"/>
  <c r="X55" i="11"/>
  <c r="AI161" i="12"/>
  <c r="AJ161" i="12"/>
  <c r="V52" i="12"/>
  <c r="Y59" i="9"/>
  <c r="AA58" i="8"/>
  <c r="AA57" i="8" s="1"/>
  <c r="AI53" i="8"/>
  <c r="AJ53" i="8"/>
  <c r="AJ255" i="11"/>
  <c r="AH255" i="11"/>
  <c r="AH60" i="8"/>
  <c r="AH58" i="8" s="1"/>
  <c r="AH57" i="8" s="1"/>
  <c r="AJ60" i="8"/>
  <c r="AI60" i="8"/>
  <c r="AI58" i="8" s="1"/>
  <c r="AI57" i="8" s="1"/>
  <c r="V12" i="7"/>
  <c r="V10" i="7" s="1"/>
  <c r="V8" i="7" s="1"/>
  <c r="AJ91" i="7"/>
  <c r="W234" i="9"/>
  <c r="W232" i="9" s="1"/>
  <c r="E21" i="8"/>
  <c r="E19" i="8" s="1"/>
  <c r="E17" i="8" s="1"/>
  <c r="X43" i="7"/>
  <c r="AI243" i="7"/>
  <c r="AH91" i="7"/>
  <c r="AH90" i="7" s="1"/>
  <c r="AI195" i="7"/>
  <c r="AI194" i="7" s="1"/>
  <c r="AI193" i="7" s="1"/>
  <c r="AG234" i="7"/>
  <c r="AG232" i="7" s="1"/>
  <c r="AS30" i="7" s="1"/>
  <c r="AX30" i="7" s="1"/>
  <c r="AB90" i="7"/>
  <c r="AB63" i="7" s="1"/>
  <c r="AB12" i="7" s="1"/>
  <c r="AJ110" i="6"/>
  <c r="BN17" i="7"/>
  <c r="E28" i="10"/>
  <c r="AQ9" i="7"/>
  <c r="AH235" i="7"/>
  <c r="BO15" i="6"/>
  <c r="BI10" i="6" s="1"/>
  <c r="R30" i="20"/>
  <c r="BR7" i="16"/>
  <c r="X10" i="5"/>
  <c r="X8" i="5" s="1"/>
  <c r="BK16" i="10"/>
  <c r="W211" i="8"/>
  <c r="W210" i="8" s="1"/>
  <c r="W209" i="8" s="1"/>
  <c r="W207" i="8" s="1"/>
  <c r="X22" i="9"/>
  <c r="AH22" i="9" s="1"/>
  <c r="V22" i="10"/>
  <c r="V20" i="9"/>
  <c r="V16" i="9" s="1"/>
  <c r="L70" i="7"/>
  <c r="J69" i="7"/>
  <c r="AJ120" i="9"/>
  <c r="AH120" i="9"/>
  <c r="AI120" i="9"/>
  <c r="M113" i="8"/>
  <c r="N113" i="8"/>
  <c r="X47" i="12"/>
  <c r="V47" i="13"/>
  <c r="AH163" i="7"/>
  <c r="AI163" i="7"/>
  <c r="AI157" i="7" s="1"/>
  <c r="AI155" i="7" s="1"/>
  <c r="AJ163" i="7"/>
  <c r="AJ157" i="7" s="1"/>
  <c r="M103" i="11"/>
  <c r="N103" i="11"/>
  <c r="W67" i="10"/>
  <c r="X67" i="9"/>
  <c r="E86" i="10"/>
  <c r="F86" i="9"/>
  <c r="AH29" i="8"/>
  <c r="AJ29" i="8"/>
  <c r="AI29" i="8"/>
  <c r="M83" i="10"/>
  <c r="G83" i="11"/>
  <c r="I83" i="11" s="1"/>
  <c r="F17" i="5"/>
  <c r="AQ14" i="5"/>
  <c r="AZ28" i="5"/>
  <c r="AV28" i="5"/>
  <c r="AY28" i="5"/>
  <c r="AU28" i="5"/>
  <c r="AH40" i="7"/>
  <c r="AH35" i="7" s="1"/>
  <c r="AI40" i="7"/>
  <c r="AI35" i="7" s="1"/>
  <c r="AJ40" i="7"/>
  <c r="AJ35" i="7" s="1"/>
  <c r="N56" i="7"/>
  <c r="N54" i="7" s="1"/>
  <c r="F123" i="7"/>
  <c r="BC22" i="7"/>
  <c r="X100" i="13"/>
  <c r="V100" i="14"/>
  <c r="N96" i="10"/>
  <c r="M96" i="10"/>
  <c r="L8" i="5"/>
  <c r="AD258" i="5"/>
  <c r="AH127" i="7"/>
  <c r="AJ127" i="7"/>
  <c r="AI127" i="7"/>
  <c r="W72" i="9"/>
  <c r="X72" i="8"/>
  <c r="W69" i="8"/>
  <c r="W65" i="8" s="1"/>
  <c r="W63" i="8" s="1"/>
  <c r="M79" i="7"/>
  <c r="N79" i="7"/>
  <c r="V238" i="14"/>
  <c r="X238" i="13"/>
  <c r="Y68" i="11"/>
  <c r="AA68" i="11" s="1"/>
  <c r="AH68" i="10"/>
  <c r="F115" i="8"/>
  <c r="D115" i="9"/>
  <c r="V31" i="11"/>
  <c r="D61" i="12"/>
  <c r="F61" i="11"/>
  <c r="D60" i="11"/>
  <c r="AJ99" i="10"/>
  <c r="AH99" i="10"/>
  <c r="AH117" i="8"/>
  <c r="AJ117" i="8"/>
  <c r="X121" i="9"/>
  <c r="X114" i="9" s="1"/>
  <c r="V121" i="10"/>
  <c r="V164" i="10"/>
  <c r="X164" i="9"/>
  <c r="AI32" i="9"/>
  <c r="AJ32" i="9"/>
  <c r="X160" i="10"/>
  <c r="V160" i="11"/>
  <c r="W205" i="16"/>
  <c r="X205" i="16" s="1"/>
  <c r="X205" i="15"/>
  <c r="AH18" i="7"/>
  <c r="BN11" i="7"/>
  <c r="AI18" i="7"/>
  <c r="AJ18" i="7"/>
  <c r="AA258" i="5"/>
  <c r="BO33" i="5" s="1"/>
  <c r="I8" i="5"/>
  <c r="I121" i="5" s="1"/>
  <c r="I125" i="5" s="1"/>
  <c r="AI88" i="8"/>
  <c r="AH88" i="8"/>
  <c r="AJ88" i="8"/>
  <c r="W236" i="11"/>
  <c r="W235" i="10"/>
  <c r="X236" i="10"/>
  <c r="AG14" i="6"/>
  <c r="AG12" i="6" s="1"/>
  <c r="AG10" i="6" s="1"/>
  <c r="AS23" i="6"/>
  <c r="AX23" i="6" s="1"/>
  <c r="V190" i="10"/>
  <c r="X190" i="9"/>
  <c r="F91" i="13"/>
  <c r="M91" i="13" s="1"/>
  <c r="D91" i="14"/>
  <c r="AH133" i="10"/>
  <c r="AI133" i="10"/>
  <c r="AJ133" i="10"/>
  <c r="Y177" i="10"/>
  <c r="AA177" i="10" s="1"/>
  <c r="BO23" i="9"/>
  <c r="AH177" i="9"/>
  <c r="BP26" i="12"/>
  <c r="AB196" i="13"/>
  <c r="BO11" i="11"/>
  <c r="Y18" i="12"/>
  <c r="AA18" i="12" s="1"/>
  <c r="X214" i="14"/>
  <c r="AI214" i="14" s="1"/>
  <c r="W214" i="15"/>
  <c r="W52" i="9"/>
  <c r="X52" i="8"/>
  <c r="W49" i="8"/>
  <c r="W43" i="8" s="1"/>
  <c r="W14" i="8" s="1"/>
  <c r="AA197" i="7"/>
  <c r="Y195" i="7"/>
  <c r="AH55" i="10"/>
  <c r="AI55" i="10"/>
  <c r="AJ55" i="10"/>
  <c r="W161" i="14"/>
  <c r="X161" i="13"/>
  <c r="AI216" i="11"/>
  <c r="AH216" i="11"/>
  <c r="AJ216" i="11"/>
  <c r="AI177" i="8"/>
  <c r="BP23" i="8"/>
  <c r="AB177" i="9"/>
  <c r="AD177" i="9" s="1"/>
  <c r="AB80" i="9"/>
  <c r="AD80" i="9" s="1"/>
  <c r="AI80" i="8"/>
  <c r="AB60" i="9"/>
  <c r="AD58" i="8"/>
  <c r="AD57" i="8" s="1"/>
  <c r="X158" i="13"/>
  <c r="AH158" i="13" s="1"/>
  <c r="V158" i="14"/>
  <c r="X61" i="11"/>
  <c r="W61" i="12"/>
  <c r="AA147" i="7"/>
  <c r="AH227" i="7"/>
  <c r="BN15" i="6"/>
  <c r="BH10" i="6" s="1"/>
  <c r="AH141" i="7"/>
  <c r="V43" i="8"/>
  <c r="V14" i="8" s="1"/>
  <c r="Y194" i="7"/>
  <c r="Y193" i="7" s="1"/>
  <c r="AY9" i="7"/>
  <c r="AJ211" i="7"/>
  <c r="AJ210" i="7" s="1"/>
  <c r="AJ209" i="7" s="1"/>
  <c r="AJ207" i="7" s="1"/>
  <c r="AH37" i="8"/>
  <c r="N75" i="7"/>
  <c r="AA110" i="6"/>
  <c r="AH25" i="10"/>
  <c r="AY23" i="5"/>
  <c r="U1" i="5"/>
  <c r="R49" i="20"/>
  <c r="AI110" i="5"/>
  <c r="AI10" i="5" s="1"/>
  <c r="N57" i="6"/>
  <c r="N21" i="6" s="1"/>
  <c r="BL7" i="10"/>
  <c r="Y1" i="5"/>
  <c r="AB10" i="7"/>
  <c r="AB8" i="7" s="1"/>
  <c r="E8" i="8"/>
  <c r="E121" i="8" s="1"/>
  <c r="W85" i="14"/>
  <c r="AI118" i="9"/>
  <c r="AH50" i="11"/>
  <c r="V39" i="14"/>
  <c r="X39" i="13"/>
  <c r="D95" i="10"/>
  <c r="F95" i="9"/>
  <c r="D93" i="9"/>
  <c r="AU22" i="9"/>
  <c r="AY22" i="9"/>
  <c r="AJ70" i="10"/>
  <c r="AH70" i="10"/>
  <c r="AI70" i="10"/>
  <c r="BP17" i="7"/>
  <c r="M53" i="9"/>
  <c r="N53" i="9"/>
  <c r="BN13" i="7"/>
  <c r="AQ25" i="7"/>
  <c r="D102" i="11"/>
  <c r="AB173" i="8"/>
  <c r="AD172" i="7"/>
  <c r="F97" i="12"/>
  <c r="E97" i="13"/>
  <c r="J42" i="8"/>
  <c r="L43" i="8"/>
  <c r="L48" i="7"/>
  <c r="J50" i="8"/>
  <c r="N50" i="7"/>
  <c r="N48" i="7" s="1"/>
  <c r="L123" i="7"/>
  <c r="AH126" i="9"/>
  <c r="AJ126" i="9"/>
  <c r="BN19" i="9"/>
  <c r="AI126" i="9"/>
  <c r="AB186" i="9"/>
  <c r="AI186" i="8"/>
  <c r="X17" i="13"/>
  <c r="V17" i="14"/>
  <c r="X95" i="11"/>
  <c r="W95" i="12"/>
  <c r="W91" i="11"/>
  <c r="AI129" i="9"/>
  <c r="AJ129" i="9"/>
  <c r="AH129" i="9"/>
  <c r="AJ247" i="9"/>
  <c r="AH247" i="9"/>
  <c r="AI247" i="9"/>
  <c r="BI14" i="7"/>
  <c r="E75" i="9"/>
  <c r="E76" i="10"/>
  <c r="AJ150" i="13"/>
  <c r="M95" i="8"/>
  <c r="N95" i="8"/>
  <c r="E94" i="10"/>
  <c r="E93" i="9"/>
  <c r="E85" i="9" s="1"/>
  <c r="F94" i="9"/>
  <c r="AZ23" i="6"/>
  <c r="AU23" i="6"/>
  <c r="AY23" i="6"/>
  <c r="V83" i="9"/>
  <c r="X84" i="9"/>
  <c r="V84" i="10"/>
  <c r="D67" i="11"/>
  <c r="D66" i="10"/>
  <c r="F67" i="10"/>
  <c r="AA72" i="8"/>
  <c r="Y69" i="8"/>
  <c r="Y65" i="8" s="1"/>
  <c r="Y118" i="8"/>
  <c r="AA114" i="7"/>
  <c r="AH118" i="7"/>
  <c r="AH114" i="7" s="1"/>
  <c r="AJ223" i="10"/>
  <c r="AB102" i="12"/>
  <c r="AD102" i="12" s="1"/>
  <c r="AI75" i="12"/>
  <c r="AH75" i="12"/>
  <c r="E49" i="14"/>
  <c r="E48" i="13"/>
  <c r="AD153" i="15"/>
  <c r="D8" i="7"/>
  <c r="V258" i="7"/>
  <c r="AD236" i="9"/>
  <c r="AB235" i="9"/>
  <c r="AJ108" i="9"/>
  <c r="AI108" i="9"/>
  <c r="AH108" i="9"/>
  <c r="AI38" i="8"/>
  <c r="AJ38" i="8"/>
  <c r="AH38" i="8"/>
  <c r="X35" i="8"/>
  <c r="I29" i="9"/>
  <c r="M30" i="9"/>
  <c r="M29" i="9" s="1"/>
  <c r="G30" i="10"/>
  <c r="AE214" i="13"/>
  <c r="AG214" i="13" s="1"/>
  <c r="AJ214" i="12"/>
  <c r="AJ26" i="11"/>
  <c r="AH26" i="11"/>
  <c r="AI26" i="11"/>
  <c r="V253" i="10"/>
  <c r="X253" i="9"/>
  <c r="D65" i="10"/>
  <c r="F65" i="9"/>
  <c r="D63" i="9"/>
  <c r="X91" i="8"/>
  <c r="X90" i="8" s="1"/>
  <c r="AI92" i="8"/>
  <c r="AH92" i="8"/>
  <c r="M101" i="8"/>
  <c r="BC18" i="8"/>
  <c r="N101" i="8"/>
  <c r="F99" i="8"/>
  <c r="J81" i="9"/>
  <c r="L82" i="9"/>
  <c r="W167" i="11"/>
  <c r="X167" i="10"/>
  <c r="D50" i="12"/>
  <c r="F50" i="11"/>
  <c r="D48" i="11"/>
  <c r="D35" i="13"/>
  <c r="F36" i="13"/>
  <c r="D36" i="14"/>
  <c r="W45" i="16"/>
  <c r="X116" i="16"/>
  <c r="AD126" i="12"/>
  <c r="W224" i="10"/>
  <c r="W222" i="9"/>
  <c r="X224" i="9"/>
  <c r="AB215" i="9"/>
  <c r="AD211" i="8"/>
  <c r="AD210" i="8" s="1"/>
  <c r="AD209" i="8" s="1"/>
  <c r="AI215" i="8"/>
  <c r="N76" i="8"/>
  <c r="F75" i="8"/>
  <c r="M76" i="8"/>
  <c r="M75" i="8" s="1"/>
  <c r="V137" i="10"/>
  <c r="X137" i="9"/>
  <c r="L58" i="9"/>
  <c r="L30" i="8"/>
  <c r="J29" i="8"/>
  <c r="D56" i="12"/>
  <c r="I25" i="20"/>
  <c r="BE23" i="8"/>
  <c r="H121" i="8"/>
  <c r="H125" i="8" s="1"/>
  <c r="V97" i="11"/>
  <c r="V96" i="10"/>
  <c r="N77" i="8"/>
  <c r="J77" i="9"/>
  <c r="L75" i="8"/>
  <c r="AE189" i="9"/>
  <c r="AG187" i="8"/>
  <c r="AG185" i="8" s="1"/>
  <c r="AJ189" i="8"/>
  <c r="AJ187" i="8" s="1"/>
  <c r="AA98" i="8"/>
  <c r="Y96" i="8"/>
  <c r="M62" i="9"/>
  <c r="M60" i="9" s="1"/>
  <c r="F60" i="9"/>
  <c r="AA51" i="10"/>
  <c r="AB116" i="14"/>
  <c r="AD116" i="14" s="1"/>
  <c r="AI116" i="13"/>
  <c r="AB167" i="10"/>
  <c r="AD167" i="10" s="1"/>
  <c r="BP19" i="9"/>
  <c r="V230" i="15"/>
  <c r="X230" i="14"/>
  <c r="X132" i="10"/>
  <c r="V132" i="11"/>
  <c r="AG86" i="8"/>
  <c r="AE83" i="8"/>
  <c r="X23" i="13"/>
  <c r="W23" i="14"/>
  <c r="F118" i="11"/>
  <c r="E118" i="12"/>
  <c r="E117" i="11"/>
  <c r="X106" i="10"/>
  <c r="W106" i="11"/>
  <c r="AJ177" i="11"/>
  <c r="AE177" i="12"/>
  <c r="AE48" i="9"/>
  <c r="AG44" i="8"/>
  <c r="AJ48" i="8"/>
  <c r="W165" i="10"/>
  <c r="X165" i="9"/>
  <c r="E109" i="10"/>
  <c r="E108" i="9"/>
  <c r="F109" i="9"/>
  <c r="V138" i="14"/>
  <c r="X138" i="13"/>
  <c r="AU11" i="8"/>
  <c r="AV11" i="8"/>
  <c r="AG188" i="12"/>
  <c r="BN24" i="6"/>
  <c r="BN22" i="6" s="1"/>
  <c r="BH11" i="6" s="1"/>
  <c r="AQ27" i="6"/>
  <c r="AH228" i="9"/>
  <c r="X227" i="9"/>
  <c r="AI252" i="9"/>
  <c r="AH252" i="9"/>
  <c r="AJ252" i="9"/>
  <c r="AI125" i="9"/>
  <c r="AJ125" i="9"/>
  <c r="W70" i="14"/>
  <c r="AH80" i="12"/>
  <c r="Y80" i="13"/>
  <c r="AA80" i="13" s="1"/>
  <c r="V24" i="13"/>
  <c r="W241" i="16"/>
  <c r="X241" i="15"/>
  <c r="W245" i="13"/>
  <c r="V200" i="11"/>
  <c r="X200" i="10"/>
  <c r="M31" i="10"/>
  <c r="N31" i="10"/>
  <c r="F29" i="10"/>
  <c r="G90" i="10"/>
  <c r="I90" i="10" s="1"/>
  <c r="AR13" i="9"/>
  <c r="AW13" i="9"/>
  <c r="AG72" i="8"/>
  <c r="AE69" i="8"/>
  <c r="AE65" i="8" s="1"/>
  <c r="E42" i="11"/>
  <c r="E43" i="12"/>
  <c r="F43" i="11"/>
  <c r="AB99" i="10"/>
  <c r="AI99" i="9"/>
  <c r="D82" i="13"/>
  <c r="D81" i="12"/>
  <c r="V79" i="11"/>
  <c r="X79" i="10"/>
  <c r="AG172" i="8"/>
  <c r="AE174" i="9"/>
  <c r="AE126" i="12"/>
  <c r="V143" i="15"/>
  <c r="X207" i="7"/>
  <c r="AQ29" i="7" s="1"/>
  <c r="BN27" i="7"/>
  <c r="L32" i="7"/>
  <c r="J33" i="8"/>
  <c r="AS13" i="9"/>
  <c r="AX13" i="9"/>
  <c r="J90" i="10"/>
  <c r="L90" i="10" s="1"/>
  <c r="M104" i="12"/>
  <c r="N104" i="12"/>
  <c r="X235" i="8"/>
  <c r="X234" i="8" s="1"/>
  <c r="X232" i="8" s="1"/>
  <c r="BN29" i="8" s="1"/>
  <c r="BH13" i="8" s="1"/>
  <c r="AI237" i="8"/>
  <c r="AJ237" i="8"/>
  <c r="J111" i="8"/>
  <c r="N111" i="7"/>
  <c r="L108" i="7"/>
  <c r="AS15" i="7" s="1"/>
  <c r="AD106" i="8"/>
  <c r="AB105" i="8"/>
  <c r="AB104" i="8" s="1"/>
  <c r="V239" i="13"/>
  <c r="AI151" i="10"/>
  <c r="AH151" i="10"/>
  <c r="X149" i="10"/>
  <c r="E33" i="13"/>
  <c r="E32" i="12"/>
  <c r="AI33" i="10"/>
  <c r="AH33" i="10"/>
  <c r="AE17" i="14"/>
  <c r="AG17" i="14" s="1"/>
  <c r="E55" i="10"/>
  <c r="E54" i="9"/>
  <c r="F55" i="9"/>
  <c r="M112" i="9"/>
  <c r="N112" i="9"/>
  <c r="X134" i="10"/>
  <c r="V134" i="11"/>
  <c r="AE33" i="10"/>
  <c r="AG166" i="8"/>
  <c r="AE157" i="8"/>
  <c r="AE236" i="14"/>
  <c r="AE46" i="13"/>
  <c r="V191" i="10"/>
  <c r="X191" i="9"/>
  <c r="Y126" i="11"/>
  <c r="AA126" i="11" s="1"/>
  <c r="AV9" i="7"/>
  <c r="AU9" i="7"/>
  <c r="W124" i="10"/>
  <c r="X124" i="9"/>
  <c r="W123" i="9"/>
  <c r="AI98" i="11"/>
  <c r="V180" i="12"/>
  <c r="F22" i="8"/>
  <c r="BC12" i="8"/>
  <c r="W187" i="11"/>
  <c r="W185" i="11" s="1"/>
  <c r="W189" i="12"/>
  <c r="W24" i="11"/>
  <c r="X24" i="10"/>
  <c r="AE98" i="8"/>
  <c r="AJ98" i="7"/>
  <c r="AJ96" i="7" s="1"/>
  <c r="AG96" i="7"/>
  <c r="AG90" i="7" s="1"/>
  <c r="AB188" i="8"/>
  <c r="AI188" i="7"/>
  <c r="AI187" i="7" s="1"/>
  <c r="AI185" i="7" s="1"/>
  <c r="AD187" i="7"/>
  <c r="AD185" i="7" s="1"/>
  <c r="V249" i="10"/>
  <c r="V243" i="10" s="1"/>
  <c r="X249" i="9"/>
  <c r="E22" i="10"/>
  <c r="E23" i="11"/>
  <c r="X204" i="9"/>
  <c r="V203" i="9"/>
  <c r="V204" i="10"/>
  <c r="AH168" i="9"/>
  <c r="AI168" i="9"/>
  <c r="V181" i="11"/>
  <c r="X181" i="10"/>
  <c r="AY7" i="6"/>
  <c r="AV7" i="6"/>
  <c r="AU7" i="6"/>
  <c r="AH131" i="12"/>
  <c r="AI131" i="12"/>
  <c r="AJ131" i="12"/>
  <c r="W99" i="16"/>
  <c r="X142" i="10"/>
  <c r="V141" i="10"/>
  <c r="V142" i="11"/>
  <c r="AJ22" i="9"/>
  <c r="AE22" i="10"/>
  <c r="AD17" i="11"/>
  <c r="E27" i="12"/>
  <c r="F27" i="11"/>
  <c r="AB33" i="13"/>
  <c r="Y36" i="14"/>
  <c r="AG66" i="8"/>
  <c r="E65" i="15"/>
  <c r="E63" i="14"/>
  <c r="X81" i="16"/>
  <c r="AH179" i="11"/>
  <c r="Y179" i="12"/>
  <c r="AA179" i="12" s="1"/>
  <c r="V27" i="14"/>
  <c r="X27" i="13"/>
  <c r="F105" i="11"/>
  <c r="D105" i="12"/>
  <c r="F83" i="14"/>
  <c r="D83" i="15"/>
  <c r="AV8" i="7"/>
  <c r="AU8" i="7"/>
  <c r="AH213" i="11"/>
  <c r="AI213" i="11"/>
  <c r="AG158" i="12"/>
  <c r="AJ90" i="7"/>
  <c r="AE258" i="6"/>
  <c r="AH220" i="7"/>
  <c r="BC23" i="6"/>
  <c r="BC17" i="8"/>
  <c r="BJ8" i="6"/>
  <c r="BJ7" i="6" s="1"/>
  <c r="BJ16" i="6" s="1"/>
  <c r="AR24" i="9"/>
  <c r="AW24" i="9" s="1"/>
  <c r="AJ83" i="7"/>
  <c r="AJ170" i="7"/>
  <c r="G85" i="8"/>
  <c r="F51" i="9"/>
  <c r="V59" i="11"/>
  <c r="X59" i="10"/>
  <c r="V58" i="10"/>
  <c r="V57" i="10" s="1"/>
  <c r="AI177" i="9"/>
  <c r="AB177" i="10"/>
  <c r="BP23" i="9"/>
  <c r="Y244" i="13"/>
  <c r="F33" i="9"/>
  <c r="D33" i="10"/>
  <c r="D32" i="9"/>
  <c r="D28" i="9" s="1"/>
  <c r="V126" i="11"/>
  <c r="X126" i="10"/>
  <c r="AA150" i="8"/>
  <c r="Y149" i="8"/>
  <c r="AI95" i="10"/>
  <c r="AJ95" i="10"/>
  <c r="X247" i="10"/>
  <c r="W247" i="11"/>
  <c r="W243" i="10"/>
  <c r="W234" i="10" s="1"/>
  <c r="W232" i="10" s="1"/>
  <c r="AH174" i="9"/>
  <c r="AI174" i="9"/>
  <c r="V149" i="14"/>
  <c r="V150" i="15"/>
  <c r="X150" i="14"/>
  <c r="BH8" i="6"/>
  <c r="BH7" i="6" s="1"/>
  <c r="BN8" i="6"/>
  <c r="BP25" i="7"/>
  <c r="BJ12" i="7" s="1"/>
  <c r="I43" i="9"/>
  <c r="J36" i="8"/>
  <c r="N36" i="7"/>
  <c r="N35" i="7" s="1"/>
  <c r="L35" i="7"/>
  <c r="V108" i="11"/>
  <c r="X108" i="10"/>
  <c r="W38" i="10"/>
  <c r="X38" i="9"/>
  <c r="W35" i="9"/>
  <c r="AI101" i="9"/>
  <c r="AH101" i="9"/>
  <c r="AJ101" i="9"/>
  <c r="X58" i="9"/>
  <c r="X57" i="9" s="1"/>
  <c r="AI59" i="9"/>
  <c r="X193" i="7"/>
  <c r="AQ28" i="7" s="1"/>
  <c r="BN28" i="7"/>
  <c r="X101" i="10"/>
  <c r="V101" i="11"/>
  <c r="N102" i="9"/>
  <c r="M102" i="9"/>
  <c r="AG178" i="9"/>
  <c r="D119" i="13"/>
  <c r="D117" i="12"/>
  <c r="F119" i="12"/>
  <c r="AH46" i="11"/>
  <c r="AJ46" i="11"/>
  <c r="AI46" i="11"/>
  <c r="AG116" i="12"/>
  <c r="N91" i="13"/>
  <c r="J91" i="14"/>
  <c r="L91" i="14" s="1"/>
  <c r="M97" i="11"/>
  <c r="N97" i="11"/>
  <c r="AE181" i="8"/>
  <c r="AG176" i="7"/>
  <c r="AG170" i="7" s="1"/>
  <c r="AS27" i="7" s="1"/>
  <c r="AX27" i="7" s="1"/>
  <c r="AJ181" i="7"/>
  <c r="AJ176" i="7" s="1"/>
  <c r="AD178" i="8"/>
  <c r="AB176" i="8"/>
  <c r="AA237" i="8"/>
  <c r="Y235" i="8"/>
  <c r="AA123" i="7"/>
  <c r="Y125" i="8"/>
  <c r="AH125" i="7"/>
  <c r="AD72" i="8"/>
  <c r="AB69" i="8"/>
  <c r="AB65" i="8" s="1"/>
  <c r="J94" i="9"/>
  <c r="L93" i="8"/>
  <c r="W50" i="13"/>
  <c r="X50" i="12"/>
  <c r="V129" i="11"/>
  <c r="X129" i="10"/>
  <c r="AD204" i="9"/>
  <c r="AB203" i="9"/>
  <c r="AB194" i="9" s="1"/>
  <c r="AB193" i="9" s="1"/>
  <c r="AJ84" i="8"/>
  <c r="AH84" i="8"/>
  <c r="X83" i="8"/>
  <c r="AI84" i="8"/>
  <c r="L54" i="7"/>
  <c r="J55" i="8"/>
  <c r="V244" i="11"/>
  <c r="X244" i="10"/>
  <c r="V77" i="11"/>
  <c r="X77" i="10"/>
  <c r="X223" i="11"/>
  <c r="V222" i="11"/>
  <c r="V223" i="12"/>
  <c r="V75" i="14"/>
  <c r="X75" i="13"/>
  <c r="V197" i="14"/>
  <c r="AH153" i="8"/>
  <c r="Y153" i="9"/>
  <c r="BP24" i="6"/>
  <c r="BP22" i="6" s="1"/>
  <c r="BJ11" i="6" s="1"/>
  <c r="AR27" i="6"/>
  <c r="AW27" i="6" s="1"/>
  <c r="AI45" i="8"/>
  <c r="X44" i="8"/>
  <c r="AJ45" i="8"/>
  <c r="F53" i="10"/>
  <c r="D53" i="11"/>
  <c r="D51" i="10"/>
  <c r="L80" i="10"/>
  <c r="J80" i="11" s="1"/>
  <c r="J78" i="10"/>
  <c r="L78" i="10" s="1"/>
  <c r="V28" i="12"/>
  <c r="X28" i="11"/>
  <c r="G115" i="13"/>
  <c r="I115" i="13" s="1"/>
  <c r="X41" i="11"/>
  <c r="V41" i="12"/>
  <c r="D46" i="15"/>
  <c r="F46" i="14"/>
  <c r="D45" i="14"/>
  <c r="AJ253" i="8"/>
  <c r="AH253" i="8"/>
  <c r="AI253" i="8"/>
  <c r="AA203" i="7"/>
  <c r="Y204" i="8"/>
  <c r="N65" i="8"/>
  <c r="M65" i="8"/>
  <c r="F63" i="8"/>
  <c r="AA32" i="8"/>
  <c r="I36" i="8"/>
  <c r="G35" i="8"/>
  <c r="F101" i="9"/>
  <c r="D101" i="10"/>
  <c r="D99" i="9"/>
  <c r="AJ167" i="9"/>
  <c r="AI167" i="9"/>
  <c r="AH167" i="9"/>
  <c r="M50" i="10"/>
  <c r="F48" i="10"/>
  <c r="X225" i="10"/>
  <c r="W225" i="11"/>
  <c r="AH116" i="15"/>
  <c r="AJ197" i="8"/>
  <c r="AI197" i="8"/>
  <c r="D58" i="11"/>
  <c r="D57" i="10"/>
  <c r="F58" i="10"/>
  <c r="AE135" i="8"/>
  <c r="AG123" i="7"/>
  <c r="AJ135" i="7"/>
  <c r="AR7" i="7"/>
  <c r="J23" i="8"/>
  <c r="L22" i="7"/>
  <c r="AX7" i="7"/>
  <c r="AH137" i="8"/>
  <c r="AJ137" i="8"/>
  <c r="V254" i="11"/>
  <c r="X254" i="10"/>
  <c r="P125" i="8"/>
  <c r="P121" i="8"/>
  <c r="K123" i="9"/>
  <c r="BE22" i="9"/>
  <c r="P123" i="9"/>
  <c r="B12" i="10"/>
  <c r="C123" i="9"/>
  <c r="E123" i="9"/>
  <c r="H123" i="9"/>
  <c r="Q123" i="9"/>
  <c r="D123" i="9"/>
  <c r="E81" i="9"/>
  <c r="E82" i="10"/>
  <c r="F82" i="9"/>
  <c r="V66" i="12"/>
  <c r="X66" i="11"/>
  <c r="AH97" i="9"/>
  <c r="X96" i="9"/>
  <c r="V105" i="9"/>
  <c r="V104" i="9" s="1"/>
  <c r="V107" i="10"/>
  <c r="X107" i="9"/>
  <c r="BD15" i="8"/>
  <c r="M49" i="8"/>
  <c r="M48" i="8" s="1"/>
  <c r="G49" i="9"/>
  <c r="I48" i="8"/>
  <c r="V21" i="15"/>
  <c r="X21" i="14"/>
  <c r="L79" i="13"/>
  <c r="J79" i="14" s="1"/>
  <c r="W172" i="9"/>
  <c r="W170" i="9" s="1"/>
  <c r="W173" i="10"/>
  <c r="X173" i="9"/>
  <c r="G100" i="14"/>
  <c r="AJ132" i="9"/>
  <c r="AH132" i="9"/>
  <c r="AI132" i="9"/>
  <c r="Y139" i="10"/>
  <c r="AA139" i="10" s="1"/>
  <c r="AH139" i="9"/>
  <c r="AQ11" i="9"/>
  <c r="AH165" i="8"/>
  <c r="AI165" i="8"/>
  <c r="AJ165" i="8"/>
  <c r="M64" i="7"/>
  <c r="M63" i="7" s="1"/>
  <c r="BD14" i="7"/>
  <c r="G64" i="8"/>
  <c r="I63" i="7"/>
  <c r="N109" i="8"/>
  <c r="BC20" i="8"/>
  <c r="F108" i="8"/>
  <c r="AQ15" i="8" s="1"/>
  <c r="AJ138" i="12"/>
  <c r="W203" i="14"/>
  <c r="W204" i="15"/>
  <c r="F25" i="8"/>
  <c r="AQ8" i="8" s="1"/>
  <c r="BC11" i="8"/>
  <c r="I17" i="6"/>
  <c r="AR14" i="6"/>
  <c r="AR17" i="6" s="1"/>
  <c r="AH180" i="9"/>
  <c r="AJ180" i="9"/>
  <c r="X176" i="9"/>
  <c r="AI180" i="9"/>
  <c r="Y8" i="6"/>
  <c r="Y258" i="6"/>
  <c r="D78" i="9"/>
  <c r="F80" i="9"/>
  <c r="D80" i="10"/>
  <c r="AQ24" i="7"/>
  <c r="BN14" i="7"/>
  <c r="Y173" i="8"/>
  <c r="AA172" i="7"/>
  <c r="AA170" i="7" s="1"/>
  <c r="BO24" i="7" s="1"/>
  <c r="AJ200" i="9"/>
  <c r="AH200" i="9"/>
  <c r="AI200" i="9"/>
  <c r="AA178" i="8"/>
  <c r="Y176" i="8"/>
  <c r="V196" i="11"/>
  <c r="V195" i="10"/>
  <c r="Y17" i="8"/>
  <c r="BO10" i="7"/>
  <c r="AH17" i="7"/>
  <c r="W180" i="11"/>
  <c r="W176" i="10"/>
  <c r="M37" i="10"/>
  <c r="N37" i="10"/>
  <c r="F35" i="10"/>
  <c r="AG118" i="9"/>
  <c r="AZ28" i="6"/>
  <c r="AY28" i="6"/>
  <c r="AV28" i="6"/>
  <c r="AU28" i="6"/>
  <c r="AI87" i="8"/>
  <c r="AH87" i="8"/>
  <c r="AJ87" i="8"/>
  <c r="F104" i="13"/>
  <c r="D104" i="14"/>
  <c r="W143" i="10"/>
  <c r="X143" i="9"/>
  <c r="X141" i="9" s="1"/>
  <c r="BN20" i="9" s="1"/>
  <c r="W141" i="9"/>
  <c r="W97" i="10"/>
  <c r="W96" i="9"/>
  <c r="W90" i="9" s="1"/>
  <c r="Y74" i="12"/>
  <c r="AA74" i="12" s="1"/>
  <c r="AH74" i="11"/>
  <c r="X33" i="11"/>
  <c r="W33" i="12"/>
  <c r="AD115" i="11"/>
  <c r="D52" i="14"/>
  <c r="AG244" i="15"/>
  <c r="AW12" i="11"/>
  <c r="AY12" i="11" s="1"/>
  <c r="AR12" i="11"/>
  <c r="AU12" i="11" s="1"/>
  <c r="M89" i="11"/>
  <c r="G89" i="12"/>
  <c r="I89" i="12" s="1"/>
  <c r="N116" i="15"/>
  <c r="M116" i="15"/>
  <c r="M73" i="10"/>
  <c r="E52" i="12"/>
  <c r="E51" i="11"/>
  <c r="F52" i="11"/>
  <c r="F54" i="8"/>
  <c r="M55" i="8"/>
  <c r="X183" i="10"/>
  <c r="V183" i="11"/>
  <c r="AH53" i="7"/>
  <c r="AH49" i="7" s="1"/>
  <c r="AA49" i="7"/>
  <c r="AA43" i="7" s="1"/>
  <c r="Y53" i="8"/>
  <c r="AH134" i="9"/>
  <c r="AI134" i="9"/>
  <c r="AJ134" i="9"/>
  <c r="AG153" i="8"/>
  <c r="AB157" i="9"/>
  <c r="AB155" i="9" s="1"/>
  <c r="AD158" i="9"/>
  <c r="W218" i="16"/>
  <c r="X218" i="16" s="1"/>
  <c r="X218" i="15"/>
  <c r="AB93" i="11"/>
  <c r="AA33" i="15"/>
  <c r="N24" i="11"/>
  <c r="J24" i="12"/>
  <c r="L24" i="12" s="1"/>
  <c r="AH191" i="8"/>
  <c r="AJ191" i="8"/>
  <c r="AI191" i="8"/>
  <c r="D13" i="11"/>
  <c r="F13" i="10"/>
  <c r="AG141" i="7"/>
  <c r="AG112" i="7" s="1"/>
  <c r="AE142" i="8"/>
  <c r="AJ142" i="7"/>
  <c r="AJ141" i="7" s="1"/>
  <c r="V136" i="10"/>
  <c r="X136" i="9"/>
  <c r="AH124" i="8"/>
  <c r="AI124" i="8"/>
  <c r="AJ124" i="8"/>
  <c r="X123" i="8"/>
  <c r="AI73" i="8"/>
  <c r="AH73" i="8"/>
  <c r="AJ73" i="8"/>
  <c r="X69" i="8"/>
  <c r="X65" i="8" s="1"/>
  <c r="X63" i="8" s="1"/>
  <c r="AG151" i="8"/>
  <c r="AE149" i="8"/>
  <c r="AE147" i="8" s="1"/>
  <c r="D22" i="9"/>
  <c r="F23" i="9"/>
  <c r="D23" i="10"/>
  <c r="E71" i="11"/>
  <c r="E69" i="10"/>
  <c r="X152" i="15"/>
  <c r="W152" i="16"/>
  <c r="X152" i="16" s="1"/>
  <c r="AE168" i="8"/>
  <c r="AG155" i="7"/>
  <c r="AJ168" i="7"/>
  <c r="AJ155" i="7" s="1"/>
  <c r="AG71" i="16"/>
  <c r="V212" i="10"/>
  <c r="X212" i="9"/>
  <c r="V211" i="9"/>
  <c r="V210" i="9" s="1"/>
  <c r="V209" i="9" s="1"/>
  <c r="V207" i="9" s="1"/>
  <c r="AD14" i="7"/>
  <c r="AR23" i="7"/>
  <c r="BP12" i="7"/>
  <c r="V78" i="13"/>
  <c r="X78" i="12"/>
  <c r="AH181" i="9"/>
  <c r="AI181" i="9"/>
  <c r="X30" i="13"/>
  <c r="V30" i="14"/>
  <c r="W131" i="14"/>
  <c r="X131" i="13"/>
  <c r="AB142" i="10"/>
  <c r="AD141" i="9"/>
  <c r="BP20" i="9" s="1"/>
  <c r="AI142" i="9"/>
  <c r="N27" i="10"/>
  <c r="M27" i="10"/>
  <c r="AE217" i="13"/>
  <c r="AG217" i="13" s="1"/>
  <c r="I47" i="11"/>
  <c r="M47" i="11" s="1"/>
  <c r="AJ128" i="8"/>
  <c r="AH128" i="8"/>
  <c r="AI128" i="8"/>
  <c r="AH81" i="15"/>
  <c r="E47" i="13"/>
  <c r="F47" i="12"/>
  <c r="E45" i="12"/>
  <c r="M14" i="10"/>
  <c r="N14" i="10"/>
  <c r="AJ162" i="13"/>
  <c r="AI162" i="13"/>
  <c r="AH162" i="13"/>
  <c r="J103" i="15"/>
  <c r="L103" i="15" s="1"/>
  <c r="BC10" i="7"/>
  <c r="BC9" i="7" s="1"/>
  <c r="BC8" i="7" s="1"/>
  <c r="Y55" i="14"/>
  <c r="AA55" i="14" s="1"/>
  <c r="V85" i="11"/>
  <c r="X85" i="10"/>
  <c r="BC14" i="10"/>
  <c r="AA159" i="8"/>
  <c r="AH159" i="8" s="1"/>
  <c r="AE150" i="15"/>
  <c r="AH43" i="7"/>
  <c r="Y112" i="7"/>
  <c r="Y110" i="7" s="1"/>
  <c r="X12" i="6"/>
  <c r="N31" i="9"/>
  <c r="I28" i="7"/>
  <c r="AR9" i="7" s="1"/>
  <c r="AA10" i="6"/>
  <c r="AA8" i="6" s="1"/>
  <c r="AJ220" i="7"/>
  <c r="M125" i="6"/>
  <c r="V123" i="9"/>
  <c r="V112" i="9" s="1"/>
  <c r="AI123" i="7"/>
  <c r="AI105" i="7"/>
  <c r="AI104" i="7" s="1"/>
  <c r="F72" i="9"/>
  <c r="N108" i="7"/>
  <c r="M32" i="7"/>
  <c r="M28" i="7" s="1"/>
  <c r="X180" i="10"/>
  <c r="AJ235" i="7"/>
  <c r="AJ234" i="7" s="1"/>
  <c r="AJ232" i="7" s="1"/>
  <c r="F19" i="6"/>
  <c r="F49" i="13"/>
  <c r="BC15" i="13" s="1"/>
  <c r="X170" i="7"/>
  <c r="AJ65" i="7"/>
  <c r="F85" i="7"/>
  <c r="BI8" i="6"/>
  <c r="BI7" i="6" s="1"/>
  <c r="BI16" i="6" s="1"/>
  <c r="BO8" i="6"/>
  <c r="BO7" i="6" s="1"/>
  <c r="BO32" i="6" s="1"/>
  <c r="BN25" i="7"/>
  <c r="BH12" i="7" s="1"/>
  <c r="G74" i="9"/>
  <c r="I72" i="8"/>
  <c r="V46" i="13"/>
  <c r="X46" i="12"/>
  <c r="AB246" i="15"/>
  <c r="AD246" i="15" s="1"/>
  <c r="AI246" i="14"/>
  <c r="AA67" i="14"/>
  <c r="BC13" i="8"/>
  <c r="F32" i="8"/>
  <c r="F28" i="8" s="1"/>
  <c r="AQ9" i="8" s="1"/>
  <c r="X118" i="10"/>
  <c r="V118" i="11"/>
  <c r="V114" i="10"/>
  <c r="AQ7" i="7"/>
  <c r="F21" i="7"/>
  <c r="AE213" i="9"/>
  <c r="AG211" i="8"/>
  <c r="AG210" i="8" s="1"/>
  <c r="AG209" i="8" s="1"/>
  <c r="AG207" i="8" s="1"/>
  <c r="AS29" i="8" s="1"/>
  <c r="AX29" i="8" s="1"/>
  <c r="AJ213" i="8"/>
  <c r="AJ39" i="12"/>
  <c r="AI39" i="12"/>
  <c r="AD193" i="8"/>
  <c r="AR28" i="8" s="1"/>
  <c r="AW28" i="8" s="1"/>
  <c r="BP28" i="8"/>
  <c r="AB37" i="11"/>
  <c r="L73" i="9"/>
  <c r="V174" i="11"/>
  <c r="V172" i="11" s="1"/>
  <c r="X174" i="10"/>
  <c r="AG106" i="8"/>
  <c r="N94" i="8"/>
  <c r="N93" i="8" s="1"/>
  <c r="M94" i="8"/>
  <c r="M93" i="8" s="1"/>
  <c r="F93" i="8"/>
  <c r="BC19" i="8" s="1"/>
  <c r="N67" i="9"/>
  <c r="N66" i="9" s="1"/>
  <c r="F66" i="9"/>
  <c r="M67" i="9"/>
  <c r="M66" i="9" s="1"/>
  <c r="AJ67" i="9"/>
  <c r="AE67" i="10"/>
  <c r="AG67" i="10" s="1"/>
  <c r="AB138" i="10"/>
  <c r="AD138" i="10" s="1"/>
  <c r="AI138" i="9"/>
  <c r="AJ244" i="9"/>
  <c r="AI244" i="9"/>
  <c r="X243" i="9"/>
  <c r="AH244" i="9"/>
  <c r="G81" i="8"/>
  <c r="I82" i="8"/>
  <c r="AI77" i="9"/>
  <c r="AH77" i="9"/>
  <c r="AJ77" i="9"/>
  <c r="V70" i="12"/>
  <c r="X70" i="11"/>
  <c r="AD137" i="8"/>
  <c r="AI137" i="8" s="1"/>
  <c r="AB123" i="8"/>
  <c r="W58" i="13"/>
  <c r="W60" i="14"/>
  <c r="V250" i="12"/>
  <c r="N102" i="8"/>
  <c r="M102" i="8"/>
  <c r="BH15" i="7"/>
  <c r="V168" i="14"/>
  <c r="V148" i="12"/>
  <c r="X148" i="11"/>
  <c r="V147" i="11"/>
  <c r="AJ28" i="10"/>
  <c r="AH28" i="10"/>
  <c r="AI28" i="10"/>
  <c r="J68" i="12"/>
  <c r="AI41" i="10"/>
  <c r="AH41" i="10"/>
  <c r="AJ41" i="10"/>
  <c r="AB255" i="13"/>
  <c r="AD255" i="13" s="1"/>
  <c r="AI255" i="12"/>
  <c r="AE24" i="9"/>
  <c r="W159" i="10"/>
  <c r="W157" i="9"/>
  <c r="W155" i="9" s="1"/>
  <c r="W145" i="9" s="1"/>
  <c r="X159" i="9"/>
  <c r="Y245" i="8"/>
  <c r="AA243" i="7"/>
  <c r="AH245" i="7"/>
  <c r="AH243" i="7" s="1"/>
  <c r="AH234" i="7" s="1"/>
  <c r="AH232" i="7" s="1"/>
  <c r="V92" i="10"/>
  <c r="V91" i="9"/>
  <c r="V90" i="9" s="1"/>
  <c r="X92" i="9"/>
  <c r="AE97" i="9"/>
  <c r="AI225" i="9"/>
  <c r="AH225" i="9"/>
  <c r="AJ225" i="9"/>
  <c r="AB70" i="14"/>
  <c r="D90" i="10"/>
  <c r="F90" i="9"/>
  <c r="AH224" i="8"/>
  <c r="AJ224" i="8"/>
  <c r="AJ222" i="8" s="1"/>
  <c r="AI224" i="8"/>
  <c r="AI222" i="8" s="1"/>
  <c r="X222" i="8"/>
  <c r="X220" i="8" s="1"/>
  <c r="N58" i="9"/>
  <c r="M58" i="9"/>
  <c r="AG240" i="8"/>
  <c r="AE235" i="8"/>
  <c r="AI254" i="9"/>
  <c r="AH254" i="9"/>
  <c r="AJ254" i="9"/>
  <c r="Q121" i="8"/>
  <c r="Q125" i="8" s="1"/>
  <c r="C121" i="8"/>
  <c r="C125" i="8" s="1"/>
  <c r="N82" i="8"/>
  <c r="N81" i="8" s="1"/>
  <c r="F81" i="8"/>
  <c r="AH66" i="10"/>
  <c r="AI66" i="10"/>
  <c r="AQ22" i="10"/>
  <c r="BN10" i="10"/>
  <c r="AV25" i="6"/>
  <c r="AU25" i="6"/>
  <c r="AZ25" i="6"/>
  <c r="AY25" i="6"/>
  <c r="AD156" i="10"/>
  <c r="AB83" i="10"/>
  <c r="AD85" i="10"/>
  <c r="AI21" i="13"/>
  <c r="AH21" i="13"/>
  <c r="E12" i="11"/>
  <c r="E10" i="10"/>
  <c r="F12" i="10"/>
  <c r="G118" i="16"/>
  <c r="AA61" i="12"/>
  <c r="J76" i="16"/>
  <c r="Y240" i="13"/>
  <c r="AA240" i="13" s="1"/>
  <c r="AE223" i="13"/>
  <c r="W142" i="14"/>
  <c r="L61" i="14"/>
  <c r="D88" i="11"/>
  <c r="F88" i="10"/>
  <c r="AJ68" i="13"/>
  <c r="AI76" i="8"/>
  <c r="AJ76" i="8"/>
  <c r="AH76" i="8"/>
  <c r="L88" i="8"/>
  <c r="J85" i="8"/>
  <c r="N80" i="8"/>
  <c r="M80" i="8"/>
  <c r="AB98" i="13"/>
  <c r="D79" i="15"/>
  <c r="AE195" i="9"/>
  <c r="AG196" i="9"/>
  <c r="AJ241" i="14"/>
  <c r="AH241" i="14"/>
  <c r="AZ16" i="6"/>
  <c r="AW16" i="6"/>
  <c r="AY16" i="6" s="1"/>
  <c r="AV16" i="6"/>
  <c r="AU16" i="6"/>
  <c r="F31" i="11"/>
  <c r="D31" i="12"/>
  <c r="D29" i="11"/>
  <c r="V86" i="11"/>
  <c r="F71" i="10"/>
  <c r="D71" i="11"/>
  <c r="D69" i="10"/>
  <c r="L26" i="8"/>
  <c r="J25" i="8"/>
  <c r="G56" i="8"/>
  <c r="I54" i="7"/>
  <c r="M56" i="7"/>
  <c r="M54" i="7" s="1"/>
  <c r="V251" i="13"/>
  <c r="I117" i="8"/>
  <c r="BD21" i="8" s="1"/>
  <c r="G119" i="9"/>
  <c r="M119" i="8"/>
  <c r="M117" i="8" s="1"/>
  <c r="V165" i="14"/>
  <c r="BN15" i="7"/>
  <c r="BH10" i="7" s="1"/>
  <c r="I51" i="7"/>
  <c r="G52" i="8"/>
  <c r="BD17" i="7"/>
  <c r="M52" i="7"/>
  <c r="M51" i="7" s="1"/>
  <c r="AW14" i="7"/>
  <c r="V87" i="10"/>
  <c r="X87" i="9"/>
  <c r="AD248" i="8"/>
  <c r="AB243" i="8"/>
  <c r="AB234" i="8" s="1"/>
  <c r="AB232" i="8" s="1"/>
  <c r="AE58" i="8"/>
  <c r="AE57" i="8" s="1"/>
  <c r="AG59" i="8"/>
  <c r="AH143" i="8"/>
  <c r="AI143" i="8"/>
  <c r="AJ143" i="8"/>
  <c r="V237" i="10"/>
  <c r="X237" i="9"/>
  <c r="V235" i="9"/>
  <c r="V234" i="9" s="1"/>
  <c r="V232" i="9" s="1"/>
  <c r="V248" i="13"/>
  <c r="X248" i="12"/>
  <c r="Y228" i="11"/>
  <c r="I86" i="13"/>
  <c r="F116" i="16"/>
  <c r="D113" i="15"/>
  <c r="AG81" i="13"/>
  <c r="I59" i="14"/>
  <c r="AU15" i="7"/>
  <c r="AW15" i="7"/>
  <c r="AY15" i="7" s="1"/>
  <c r="AV15" i="7"/>
  <c r="W186" i="15"/>
  <c r="X186" i="14"/>
  <c r="BN30" i="6"/>
  <c r="BH14" i="6" s="1"/>
  <c r="AQ30" i="6"/>
  <c r="AA37" i="9"/>
  <c r="D34" i="10"/>
  <c r="F34" i="9"/>
  <c r="AI183" i="9"/>
  <c r="AJ183" i="9"/>
  <c r="AH183" i="9"/>
  <c r="AJ218" i="14"/>
  <c r="AH218" i="14"/>
  <c r="D109" i="14"/>
  <c r="AH119" i="10"/>
  <c r="AI119" i="10"/>
  <c r="M13" i="9"/>
  <c r="N13" i="9"/>
  <c r="AJ136" i="8"/>
  <c r="AI136" i="8"/>
  <c r="AH136" i="8"/>
  <c r="V73" i="10"/>
  <c r="X73" i="9"/>
  <c r="V69" i="9"/>
  <c r="V65" i="9" s="1"/>
  <c r="G25" i="8"/>
  <c r="I26" i="8"/>
  <c r="M26" i="8" s="1"/>
  <c r="M25" i="8" s="1"/>
  <c r="V245" i="11"/>
  <c r="X245" i="10"/>
  <c r="AJ152" i="14"/>
  <c r="AH152" i="14"/>
  <c r="AI152" i="14"/>
  <c r="AI24" i="9"/>
  <c r="AH24" i="9"/>
  <c r="E106" i="12"/>
  <c r="F106" i="11"/>
  <c r="AJ212" i="8"/>
  <c r="AH212" i="8"/>
  <c r="AI212" i="8"/>
  <c r="AI211" i="8" s="1"/>
  <c r="AI210" i="8" s="1"/>
  <c r="AI209" i="8" s="1"/>
  <c r="AI207" i="8" s="1"/>
  <c r="X211" i="8"/>
  <c r="X210" i="8" s="1"/>
  <c r="X209" i="8" s="1"/>
  <c r="BH13" i="7"/>
  <c r="X203" i="8"/>
  <c r="AI204" i="8"/>
  <c r="AI203" i="8" s="1"/>
  <c r="AJ78" i="11"/>
  <c r="AI78" i="11"/>
  <c r="AH78" i="11"/>
  <c r="W168" i="11"/>
  <c r="X168" i="10"/>
  <c r="AD223" i="9"/>
  <c r="AB222" i="9"/>
  <c r="V173" i="12"/>
  <c r="AJ30" i="12"/>
  <c r="AH30" i="12"/>
  <c r="AI30" i="12"/>
  <c r="X182" i="13"/>
  <c r="V182" i="14"/>
  <c r="AI71" i="9"/>
  <c r="AH71" i="9"/>
  <c r="AJ71" i="9"/>
  <c r="AW22" i="10"/>
  <c r="Y25" i="11"/>
  <c r="AJ74" i="12"/>
  <c r="AE74" i="13"/>
  <c r="AG74" i="13" s="1"/>
  <c r="V128" i="10"/>
  <c r="X128" i="9"/>
  <c r="AX22" i="7"/>
  <c r="AV22" i="7"/>
  <c r="N47" i="11"/>
  <c r="F45" i="11"/>
  <c r="D14" i="12"/>
  <c r="F14" i="11"/>
  <c r="W162" i="15"/>
  <c r="X162" i="14"/>
  <c r="AB218" i="12"/>
  <c r="AD218" i="12" s="1"/>
  <c r="AI218" i="11"/>
  <c r="AB245" i="13"/>
  <c r="AH85" i="9"/>
  <c r="AJ85" i="9"/>
  <c r="AI85" i="9"/>
  <c r="I109" i="8"/>
  <c r="M109" i="8" s="1"/>
  <c r="G108" i="8"/>
  <c r="AA234" i="7"/>
  <c r="AA232" i="7" s="1"/>
  <c r="BO29" i="7" s="1"/>
  <c r="X110" i="6"/>
  <c r="AQ26" i="6" s="1"/>
  <c r="X63" i="7"/>
  <c r="J21" i="7"/>
  <c r="J19" i="7" s="1"/>
  <c r="J17" i="7" s="1"/>
  <c r="AX9" i="7"/>
  <c r="AZ9" i="7" s="1"/>
  <c r="X220" i="7"/>
  <c r="AI141" i="7"/>
  <c r="AI145" i="6"/>
  <c r="AI110" i="6" s="1"/>
  <c r="AI10" i="6" s="1"/>
  <c r="M123" i="7"/>
  <c r="AJ123" i="7"/>
  <c r="AJ112" i="7" s="1"/>
  <c r="V194" i="9"/>
  <c r="V193" i="9" s="1"/>
  <c r="Y12" i="7"/>
  <c r="X141" i="8"/>
  <c r="BN20" i="8" s="1"/>
  <c r="AJ12" i="6"/>
  <c r="AJ10" i="6" s="1"/>
  <c r="AG145" i="7"/>
  <c r="W112" i="8"/>
  <c r="W110" i="8" s="1"/>
  <c r="V176" i="10"/>
  <c r="AI83" i="7"/>
  <c r="X14" i="7"/>
  <c r="AJ33" i="9"/>
  <c r="AI173" i="7"/>
  <c r="AI172" i="7" s="1"/>
  <c r="AI170" i="7" s="1"/>
  <c r="AD110" i="6"/>
  <c r="AR26" i="6" s="1"/>
  <c r="W258" i="7"/>
  <c r="G8" i="7"/>
  <c r="G121" i="7" s="1"/>
  <c r="G125" i="7" s="1"/>
  <c r="Y138" i="11"/>
  <c r="AA138" i="11" s="1"/>
  <c r="AH138" i="10"/>
  <c r="AJ17" i="12"/>
  <c r="AA229" i="8"/>
  <c r="Y227" i="8"/>
  <c r="Y220" i="8" s="1"/>
  <c r="G75" i="9"/>
  <c r="I77" i="9"/>
  <c r="L17" i="6"/>
  <c r="AS14" i="6"/>
  <c r="AS17" i="6" s="1"/>
  <c r="D72" i="10"/>
  <c r="D74" i="11"/>
  <c r="F74" i="10"/>
  <c r="F72" i="10" s="1"/>
  <c r="AE100" i="16"/>
  <c r="AG100" i="16" s="1"/>
  <c r="V45" i="10"/>
  <c r="X45" i="9"/>
  <c r="V44" i="9"/>
  <c r="AI148" i="10"/>
  <c r="AJ148" i="10"/>
  <c r="BN18" i="10"/>
  <c r="X147" i="10"/>
  <c r="D106" i="14"/>
  <c r="I55" i="11"/>
  <c r="AB130" i="10"/>
  <c r="AI130" i="9"/>
  <c r="W26" i="13"/>
  <c r="X26" i="12"/>
  <c r="AI159" i="8"/>
  <c r="AJ159" i="8"/>
  <c r="X157" i="8"/>
  <c r="X155" i="8" s="1"/>
  <c r="X145" i="8" s="1"/>
  <c r="AU29" i="6"/>
  <c r="AV29" i="6"/>
  <c r="AZ29" i="6"/>
  <c r="Y160" i="11"/>
  <c r="AA160" i="11" s="1"/>
  <c r="AH160" i="10"/>
  <c r="G32" i="8"/>
  <c r="G28" i="8" s="1"/>
  <c r="I33" i="8"/>
  <c r="AD149" i="7"/>
  <c r="AD147" i="7" s="1"/>
  <c r="AB150" i="8"/>
  <c r="AI150" i="7"/>
  <c r="AI149" i="7" s="1"/>
  <c r="AI147" i="7" s="1"/>
  <c r="AI145" i="7" s="1"/>
  <c r="D62" i="14"/>
  <c r="I101" i="11"/>
  <c r="G99" i="11"/>
  <c r="AQ13" i="8"/>
  <c r="M90" i="8"/>
  <c r="N90" i="8"/>
  <c r="W197" i="10"/>
  <c r="X197" i="9"/>
  <c r="W195" i="9"/>
  <c r="W194" i="9" s="1"/>
  <c r="W193" i="9" s="1"/>
  <c r="L51" i="7"/>
  <c r="J52" i="8"/>
  <c r="AX14" i="7"/>
  <c r="N52" i="7"/>
  <c r="N51" i="7" s="1"/>
  <c r="I23" i="8"/>
  <c r="G22" i="8"/>
  <c r="D75" i="9"/>
  <c r="D76" i="10"/>
  <c r="F76" i="9"/>
  <c r="K121" i="8"/>
  <c r="K125" i="8" s="1"/>
  <c r="G78" i="10"/>
  <c r="I78" i="10" s="1"/>
  <c r="I79" i="10"/>
  <c r="AI107" i="8"/>
  <c r="AD227" i="7"/>
  <c r="AD220" i="7" s="1"/>
  <c r="AB228" i="8"/>
  <c r="E60" i="10"/>
  <c r="E62" i="11"/>
  <c r="F62" i="10"/>
  <c r="J13" i="10"/>
  <c r="L10" i="9"/>
  <c r="N12" i="9"/>
  <c r="M12" i="9"/>
  <c r="X172" i="8"/>
  <c r="X170" i="8" s="1"/>
  <c r="AJ173" i="8"/>
  <c r="AJ172" i="8" s="1"/>
  <c r="AI230" i="13"/>
  <c r="AJ230" i="13"/>
  <c r="AH230" i="13"/>
  <c r="AA115" i="11"/>
  <c r="AJ23" i="12"/>
  <c r="F117" i="10"/>
  <c r="BC21" i="10" s="1"/>
  <c r="M118" i="10"/>
  <c r="X105" i="9"/>
  <c r="X104" i="9" s="1"/>
  <c r="AD50" i="9"/>
  <c r="AB49" i="9"/>
  <c r="AB94" i="8"/>
  <c r="AD91" i="7"/>
  <c r="AI94" i="7"/>
  <c r="AI91" i="7" s="1"/>
  <c r="L119" i="8"/>
  <c r="J117" i="8"/>
  <c r="X68" i="14"/>
  <c r="V68" i="15"/>
  <c r="G67" i="12"/>
  <c r="I66" i="11"/>
  <c r="E26" i="10"/>
  <c r="E25" i="9"/>
  <c r="F26" i="9"/>
  <c r="E15" i="16"/>
  <c r="X76" i="9"/>
  <c r="V76" i="10"/>
  <c r="V228" i="11"/>
  <c r="V227" i="10"/>
  <c r="V220" i="10" s="1"/>
  <c r="W252" i="11"/>
  <c r="X252" i="10"/>
  <c r="X125" i="10"/>
  <c r="V125" i="11"/>
  <c r="AB45" i="16"/>
  <c r="Y31" i="12"/>
  <c r="AA31" i="12" s="1"/>
  <c r="BN16" i="8"/>
  <c r="W228" i="10"/>
  <c r="X228" i="10" s="1"/>
  <c r="W227" i="9"/>
  <c r="F69" i="9"/>
  <c r="M71" i="9"/>
  <c r="N71" i="9"/>
  <c r="BC16" i="10"/>
  <c r="F42" i="10"/>
  <c r="AQ10" i="10" s="1"/>
  <c r="E37" i="12"/>
  <c r="E35" i="11"/>
  <c r="F37" i="11"/>
  <c r="D92" i="12"/>
  <c r="AI79" i="9"/>
  <c r="AH79" i="9"/>
  <c r="AJ79" i="9"/>
  <c r="AI81" i="9"/>
  <c r="AB81" i="10"/>
  <c r="BP31" i="9"/>
  <c r="BJ15" i="9" s="1"/>
  <c r="AA236" i="11"/>
  <c r="BJ13" i="7"/>
  <c r="AH248" i="11"/>
  <c r="AJ248" i="11"/>
  <c r="W151" i="12"/>
  <c r="W149" i="11"/>
  <c r="W147" i="11" s="1"/>
  <c r="X151" i="11"/>
  <c r="AG119" i="8"/>
  <c r="AE114" i="8"/>
  <c r="E100" i="16"/>
  <c r="F100" i="15"/>
  <c r="AD18" i="10"/>
  <c r="AA106" i="9"/>
  <c r="AE212" i="16"/>
  <c r="E73" i="12"/>
  <c r="E72" i="11"/>
  <c r="F73" i="11"/>
  <c r="F51" i="10"/>
  <c r="AJ186" i="13"/>
  <c r="M34" i="8"/>
  <c r="N34" i="8"/>
  <c r="E112" i="11"/>
  <c r="F112" i="10"/>
  <c r="AA142" i="8"/>
  <c r="Y141" i="8"/>
  <c r="V98" i="15"/>
  <c r="AB212" i="15"/>
  <c r="V119" i="12"/>
  <c r="X119" i="11"/>
  <c r="G92" i="9"/>
  <c r="I92" i="9" s="1"/>
  <c r="M92" i="8"/>
  <c r="W98" i="13"/>
  <c r="X98" i="12"/>
  <c r="AI245" i="9"/>
  <c r="AJ245" i="9"/>
  <c r="M24" i="12"/>
  <c r="G24" i="13"/>
  <c r="I24" i="13" s="1"/>
  <c r="N106" i="10"/>
  <c r="M106" i="10"/>
  <c r="AJ249" i="8"/>
  <c r="AI249" i="8"/>
  <c r="AH249" i="8"/>
  <c r="Y107" i="8"/>
  <c r="AA105" i="7"/>
  <c r="AA104" i="7" s="1"/>
  <c r="AA63" i="7" s="1"/>
  <c r="AS12" i="9"/>
  <c r="AV12" i="9" s="1"/>
  <c r="N89" i="9"/>
  <c r="J89" i="10"/>
  <c r="L89" i="10" s="1"/>
  <c r="AX12" i="9"/>
  <c r="AZ12" i="9" s="1"/>
  <c r="AD23" i="8"/>
  <c r="AB20" i="8"/>
  <c r="AB16" i="8" s="1"/>
  <c r="AB14" i="8" s="1"/>
  <c r="E102" i="10"/>
  <c r="E99" i="9"/>
  <c r="D94" i="15"/>
  <c r="V159" i="12"/>
  <c r="AD22" i="9"/>
  <c r="Y92" i="9"/>
  <c r="AH182" i="12"/>
  <c r="AJ182" i="12"/>
  <c r="AI182" i="12"/>
  <c r="D49" i="15"/>
  <c r="F49" i="14"/>
  <c r="X71" i="10"/>
  <c r="W71" i="11"/>
  <c r="J118" i="10"/>
  <c r="AW11" i="8"/>
  <c r="AY11" i="8" s="1"/>
  <c r="I85" i="8"/>
  <c r="G88" i="9"/>
  <c r="AR11" i="8"/>
  <c r="Y21" i="16"/>
  <c r="V26" i="16"/>
  <c r="V224" i="12"/>
  <c r="AJ27" i="12"/>
  <c r="AH27" i="12"/>
  <c r="AI27" i="12"/>
  <c r="M105" i="10"/>
  <c r="N105" i="10"/>
  <c r="N83" i="13"/>
  <c r="X213" i="12"/>
  <c r="V213" i="13"/>
  <c r="AB47" i="9"/>
  <c r="AD44" i="8"/>
  <c r="AD43" i="8" s="1"/>
  <c r="AI47" i="8"/>
  <c r="F64" i="11"/>
  <c r="D64" i="12"/>
  <c r="D26" i="12"/>
  <c r="D25" i="11"/>
  <c r="AE110" i="7"/>
  <c r="AE10" i="7" s="1"/>
  <c r="AE8" i="7" s="1"/>
  <c r="L28" i="7"/>
  <c r="AS9" i="7" s="1"/>
  <c r="E125" i="8"/>
  <c r="M100" i="13"/>
  <c r="AI220" i="7"/>
  <c r="BO31" i="8"/>
  <c r="BI15" i="8" s="1"/>
  <c r="D85" i="9"/>
  <c r="AJ24" i="8"/>
  <c r="N19" i="6"/>
  <c r="N17" i="6" s="1"/>
  <c r="AH123" i="7"/>
  <c r="X112" i="7"/>
  <c r="X110" i="7" s="1"/>
  <c r="AQ26" i="7" s="1"/>
  <c r="AJ147" i="7"/>
  <c r="N33" i="7"/>
  <c r="N32" i="7" s="1"/>
  <c r="N28" i="7" s="1"/>
  <c r="V63" i="8"/>
  <c r="V12" i="8" s="1"/>
  <c r="D21" i="8"/>
  <c r="D19" i="8" s="1"/>
  <c r="D17" i="8" s="1"/>
  <c r="AH83" i="7"/>
  <c r="AH63" i="7" s="1"/>
  <c r="AQ23" i="7"/>
  <c r="AH173" i="7"/>
  <c r="AH172" i="7" s="1"/>
  <c r="AH170" i="7" s="1"/>
  <c r="AZ15" i="7"/>
  <c r="AH258" i="5" l="1"/>
  <c r="AH8" i="5"/>
  <c r="M78" i="8"/>
  <c r="N78" i="8"/>
  <c r="W12" i="8"/>
  <c r="BN12" i="7"/>
  <c r="BN9" i="7" s="1"/>
  <c r="AI234" i="7"/>
  <c r="AI232" i="7" s="1"/>
  <c r="W229" i="12"/>
  <c r="X229" i="11"/>
  <c r="AB241" i="14"/>
  <c r="AD241" i="14" s="1"/>
  <c r="AI241" i="13"/>
  <c r="F68" i="11"/>
  <c r="D68" i="12"/>
  <c r="AD38" i="10"/>
  <c r="AB35" i="10"/>
  <c r="AG204" i="8"/>
  <c r="AE203" i="8"/>
  <c r="AE194" i="8" s="1"/>
  <c r="AE193" i="8" s="1"/>
  <c r="AI153" i="15"/>
  <c r="W198" i="11"/>
  <c r="X198" i="10"/>
  <c r="AH94" i="12"/>
  <c r="AJ94" i="12"/>
  <c r="X10" i="6"/>
  <c r="X8" i="6" s="1"/>
  <c r="AD10" i="6"/>
  <c r="AD8" i="6" s="1"/>
  <c r="AE205" i="13"/>
  <c r="AG205" i="13" s="1"/>
  <c r="AJ205" i="12"/>
  <c r="AA190" i="8"/>
  <c r="Y187" i="8"/>
  <c r="Y185" i="8" s="1"/>
  <c r="AJ198" i="9"/>
  <c r="AI198" i="9"/>
  <c r="AH198" i="9"/>
  <c r="V94" i="14"/>
  <c r="X94" i="13"/>
  <c r="L45" i="8"/>
  <c r="J46" i="9"/>
  <c r="N46" i="8"/>
  <c r="N45" i="8" s="1"/>
  <c r="V135" i="12"/>
  <c r="X135" i="11"/>
  <c r="AJ229" i="10"/>
  <c r="AI229" i="10"/>
  <c r="X153" i="15"/>
  <c r="V153" i="16"/>
  <c r="X153" i="16" s="1"/>
  <c r="M68" i="10"/>
  <c r="N68" i="10"/>
  <c r="AI135" i="10"/>
  <c r="AH135" i="10"/>
  <c r="AG8" i="6"/>
  <c r="AG258" i="6"/>
  <c r="AS31" i="6" s="1"/>
  <c r="AS32" i="6" s="1"/>
  <c r="AI8" i="5"/>
  <c r="AI258" i="5"/>
  <c r="V158" i="15"/>
  <c r="X158" i="14"/>
  <c r="AH158" i="14" s="1"/>
  <c r="AJ161" i="13"/>
  <c r="AI161" i="13"/>
  <c r="AJ52" i="8"/>
  <c r="AH52" i="8"/>
  <c r="AI52" i="8"/>
  <c r="BO11" i="12"/>
  <c r="Y18" i="13"/>
  <c r="AA18" i="13" s="1"/>
  <c r="AH205" i="16"/>
  <c r="AI205" i="16"/>
  <c r="AJ121" i="9"/>
  <c r="AI121" i="9"/>
  <c r="AH121" i="9"/>
  <c r="D61" i="13"/>
  <c r="F61" i="12"/>
  <c r="D60" i="12"/>
  <c r="N115" i="8"/>
  <c r="M115" i="8"/>
  <c r="V238" i="15"/>
  <c r="X238" i="14"/>
  <c r="N86" i="9"/>
  <c r="M86" i="9"/>
  <c r="AI55" i="11"/>
  <c r="AJ55" i="11"/>
  <c r="AH55" i="11"/>
  <c r="V88" i="11"/>
  <c r="X88" i="10"/>
  <c r="G61" i="11"/>
  <c r="I60" i="10"/>
  <c r="V117" i="11"/>
  <c r="X117" i="10"/>
  <c r="V99" i="13"/>
  <c r="X99" i="12"/>
  <c r="V178" i="13"/>
  <c r="X178" i="12"/>
  <c r="W177" i="15"/>
  <c r="X177" i="14"/>
  <c r="BN23" i="14" s="1"/>
  <c r="X127" i="9"/>
  <c r="V127" i="10"/>
  <c r="G44" i="9"/>
  <c r="M44" i="8"/>
  <c r="M42" i="8" s="1"/>
  <c r="AW10" i="8"/>
  <c r="AY10" i="8" s="1"/>
  <c r="I42" i="8"/>
  <c r="AR10" i="8" s="1"/>
  <c r="AU10" i="8" s="1"/>
  <c r="V40" i="10"/>
  <c r="X40" i="9"/>
  <c r="M103" i="12"/>
  <c r="N103" i="12"/>
  <c r="AJ163" i="8"/>
  <c r="AI163" i="8"/>
  <c r="AH163" i="8"/>
  <c r="M113" i="9"/>
  <c r="N113" i="9"/>
  <c r="V255" i="14"/>
  <c r="X255" i="13"/>
  <c r="V189" i="11"/>
  <c r="X189" i="10"/>
  <c r="V187" i="10"/>
  <c r="V185" i="10" s="1"/>
  <c r="X48" i="14"/>
  <c r="V48" i="15"/>
  <c r="AH256" i="9"/>
  <c r="AI256" i="9"/>
  <c r="AJ256" i="9"/>
  <c r="AH102" i="10"/>
  <c r="AJ102" i="10"/>
  <c r="AI102" i="10"/>
  <c r="AI93" i="8"/>
  <c r="AH93" i="8"/>
  <c r="AJ93" i="8"/>
  <c r="AI25" i="10"/>
  <c r="AJ25" i="10"/>
  <c r="AE107" i="8"/>
  <c r="AJ107" i="7"/>
  <c r="AJ105" i="7" s="1"/>
  <c r="AJ104" i="7" s="1"/>
  <c r="AG105" i="7"/>
  <c r="AG104" i="7" s="1"/>
  <c r="F57" i="8"/>
  <c r="M59" i="8"/>
  <c r="M57" i="8" s="1"/>
  <c r="I12" i="11"/>
  <c r="AJ250" i="9"/>
  <c r="AI250" i="9"/>
  <c r="AH250" i="9"/>
  <c r="J59" i="8"/>
  <c r="L57" i="7"/>
  <c r="AG224" i="10"/>
  <c r="AE222" i="10"/>
  <c r="AH148" i="7"/>
  <c r="AH147" i="7" s="1"/>
  <c r="BO18" i="7"/>
  <c r="Y148" i="8"/>
  <c r="AA148" i="8" s="1"/>
  <c r="AA39" i="8"/>
  <c r="Y35" i="8"/>
  <c r="Y167" i="10"/>
  <c r="AA167" i="10" s="1"/>
  <c r="BO19" i="9"/>
  <c r="AA207" i="7"/>
  <c r="BO27" i="7"/>
  <c r="N87" i="13"/>
  <c r="M87" i="13"/>
  <c r="X215" i="9"/>
  <c r="W215" i="10"/>
  <c r="N56" i="8"/>
  <c r="BC22" i="8"/>
  <c r="F123" i="8"/>
  <c r="V37" i="11"/>
  <c r="V35" i="10"/>
  <c r="X37" i="10"/>
  <c r="V51" i="10"/>
  <c r="X51" i="9"/>
  <c r="V49" i="9"/>
  <c r="V43" i="9" s="1"/>
  <c r="F110" i="12"/>
  <c r="D110" i="13"/>
  <c r="AJ63" i="7"/>
  <c r="M21" i="7"/>
  <c r="M19" i="7" s="1"/>
  <c r="M17" i="7" s="1"/>
  <c r="M8" i="7" s="1"/>
  <c r="M121" i="7" s="1"/>
  <c r="M125" i="7" s="1"/>
  <c r="BC23" i="7"/>
  <c r="N75" i="8"/>
  <c r="M61" i="10"/>
  <c r="AH14" i="6"/>
  <c r="AH12" i="6" s="1"/>
  <c r="AH10" i="6" s="1"/>
  <c r="AI61" i="11"/>
  <c r="AJ61" i="11"/>
  <c r="AH61" i="11"/>
  <c r="AD60" i="9"/>
  <c r="AB58" i="9"/>
  <c r="AB57" i="9" s="1"/>
  <c r="AD196" i="13"/>
  <c r="BO23" i="10"/>
  <c r="Y177" i="11"/>
  <c r="AA177" i="11" s="1"/>
  <c r="AH177" i="10"/>
  <c r="D91" i="15"/>
  <c r="F91" i="14"/>
  <c r="M91" i="14" s="1"/>
  <c r="W236" i="12"/>
  <c r="W235" i="11"/>
  <c r="X236" i="11"/>
  <c r="AJ236" i="11" s="1"/>
  <c r="AH205" i="15"/>
  <c r="AI205" i="15"/>
  <c r="V121" i="11"/>
  <c r="X121" i="10"/>
  <c r="N61" i="11"/>
  <c r="D115" i="10"/>
  <c r="F115" i="9"/>
  <c r="AJ238" i="13"/>
  <c r="AI238" i="13"/>
  <c r="AH238" i="13"/>
  <c r="G83" i="12"/>
  <c r="I83" i="12" s="1"/>
  <c r="M83" i="11"/>
  <c r="W67" i="11"/>
  <c r="X67" i="10"/>
  <c r="X22" i="10"/>
  <c r="AH22" i="10" s="1"/>
  <c r="V22" i="11"/>
  <c r="V20" i="10"/>
  <c r="V52" i="13"/>
  <c r="I70" i="8"/>
  <c r="G69" i="8"/>
  <c r="E92" i="10"/>
  <c r="F92" i="9"/>
  <c r="N92" i="9" s="1"/>
  <c r="V120" i="16"/>
  <c r="AJ88" i="9"/>
  <c r="AI88" i="9"/>
  <c r="AH88" i="9"/>
  <c r="X32" i="11"/>
  <c r="V32" i="12"/>
  <c r="AH117" i="9"/>
  <c r="AJ117" i="9"/>
  <c r="AH99" i="11"/>
  <c r="AJ99" i="11"/>
  <c r="AH186" i="9"/>
  <c r="Y186" i="10"/>
  <c r="AI86" i="8"/>
  <c r="AH86" i="8"/>
  <c r="AJ127" i="8"/>
  <c r="AH127" i="8"/>
  <c r="AI127" i="8"/>
  <c r="G46" i="10"/>
  <c r="M46" i="9"/>
  <c r="M45" i="9" s="1"/>
  <c r="I45" i="9"/>
  <c r="N96" i="11"/>
  <c r="M96" i="11"/>
  <c r="AG249" i="9"/>
  <c r="AH40" i="8"/>
  <c r="AJ40" i="8"/>
  <c r="AI40" i="8"/>
  <c r="AI35" i="8" s="1"/>
  <c r="AJ29" i="9"/>
  <c r="AI29" i="9"/>
  <c r="AH29" i="9"/>
  <c r="X163" i="9"/>
  <c r="V157" i="9"/>
  <c r="V155" i="9" s="1"/>
  <c r="V145" i="9" s="1"/>
  <c r="V163" i="10"/>
  <c r="E113" i="11"/>
  <c r="F113" i="10"/>
  <c r="V60" i="11"/>
  <c r="X60" i="10"/>
  <c r="W53" i="11"/>
  <c r="X53" i="10"/>
  <c r="AI189" i="9"/>
  <c r="AH189" i="9"/>
  <c r="X187" i="9"/>
  <c r="X185" i="9" s="1"/>
  <c r="AI48" i="13"/>
  <c r="AH48" i="13"/>
  <c r="V256" i="11"/>
  <c r="X256" i="10"/>
  <c r="AJ54" i="10"/>
  <c r="AI54" i="10"/>
  <c r="AH54" i="10"/>
  <c r="AH166" i="14"/>
  <c r="AI166" i="14"/>
  <c r="X102" i="11"/>
  <c r="V102" i="12"/>
  <c r="X93" i="9"/>
  <c r="V93" i="10"/>
  <c r="X25" i="11"/>
  <c r="V25" i="12"/>
  <c r="E59" i="10"/>
  <c r="E57" i="9"/>
  <c r="F59" i="9"/>
  <c r="AI217" i="9"/>
  <c r="AH217" i="9"/>
  <c r="AJ217" i="9"/>
  <c r="X202" i="11"/>
  <c r="V202" i="12"/>
  <c r="E30" i="12"/>
  <c r="F30" i="11"/>
  <c r="E29" i="11"/>
  <c r="AJ216" i="12"/>
  <c r="AI216" i="12"/>
  <c r="AH216" i="12"/>
  <c r="W114" i="11"/>
  <c r="W119" i="12"/>
  <c r="AB198" i="12"/>
  <c r="AD195" i="11"/>
  <c r="AI31" i="8"/>
  <c r="AH31" i="8"/>
  <c r="X20" i="8"/>
  <c r="X16" i="8" s="1"/>
  <c r="F87" i="14"/>
  <c r="E87" i="15"/>
  <c r="W251" i="11"/>
  <c r="X251" i="10"/>
  <c r="J100" i="8"/>
  <c r="L99" i="7"/>
  <c r="N100" i="7"/>
  <c r="N99" i="7" s="1"/>
  <c r="X130" i="12"/>
  <c r="V130" i="13"/>
  <c r="Y212" i="10"/>
  <c r="Y246" i="15"/>
  <c r="AA246" i="15" s="1"/>
  <c r="AH246" i="14"/>
  <c r="F70" i="12"/>
  <c r="D70" i="13"/>
  <c r="V74" i="14"/>
  <c r="X74" i="13"/>
  <c r="AI74" i="13" s="1"/>
  <c r="V236" i="14"/>
  <c r="E67" i="15"/>
  <c r="E66" i="14"/>
  <c r="X49" i="8"/>
  <c r="AI51" i="8"/>
  <c r="AI49" i="8" s="1"/>
  <c r="AJ51" i="8"/>
  <c r="AH51" i="8"/>
  <c r="N44" i="10"/>
  <c r="Y147" i="8"/>
  <c r="BP7" i="6"/>
  <c r="BP32" i="6" s="1"/>
  <c r="R56" i="20"/>
  <c r="AI49" i="7"/>
  <c r="AI43" i="7" s="1"/>
  <c r="V35" i="9"/>
  <c r="N59" i="7"/>
  <c r="W61" i="13"/>
  <c r="W57" i="13" s="1"/>
  <c r="X61" i="12"/>
  <c r="Y197" i="8"/>
  <c r="AA195" i="7"/>
  <c r="AA194" i="7" s="1"/>
  <c r="AH197" i="7"/>
  <c r="AH195" i="7" s="1"/>
  <c r="AH194" i="7" s="1"/>
  <c r="AH193" i="7" s="1"/>
  <c r="X214" i="15"/>
  <c r="AI214" i="15" s="1"/>
  <c r="W214" i="16"/>
  <c r="X214" i="16" s="1"/>
  <c r="AI214" i="16" s="1"/>
  <c r="X190" i="10"/>
  <c r="V190" i="11"/>
  <c r="AI160" i="10"/>
  <c r="AJ160" i="10"/>
  <c r="X164" i="10"/>
  <c r="V164" i="11"/>
  <c r="V31" i="12"/>
  <c r="Y68" i="12"/>
  <c r="AA68" i="12" s="1"/>
  <c r="AH68" i="11"/>
  <c r="J5" i="5"/>
  <c r="K1" i="5"/>
  <c r="L121" i="5"/>
  <c r="L125" i="5" s="1"/>
  <c r="AH100" i="13"/>
  <c r="AI100" i="13"/>
  <c r="AJ100" i="13"/>
  <c r="X258" i="5"/>
  <c r="F8" i="5"/>
  <c r="AI67" i="9"/>
  <c r="AH67" i="9"/>
  <c r="AJ47" i="12"/>
  <c r="AA59" i="9"/>
  <c r="Y58" i="9"/>
  <c r="Y57" i="9" s="1"/>
  <c r="E77" i="10"/>
  <c r="F77" i="9"/>
  <c r="AE31" i="8"/>
  <c r="AG20" i="7"/>
  <c r="AG16" i="7" s="1"/>
  <c r="W107" i="10"/>
  <c r="W105" i="9"/>
  <c r="W104" i="9" s="1"/>
  <c r="AJ18" i="8"/>
  <c r="BN11" i="8"/>
  <c r="AH18" i="8"/>
  <c r="AI18" i="8"/>
  <c r="AJ32" i="10"/>
  <c r="AI32" i="10"/>
  <c r="D55" i="10"/>
  <c r="D54" i="9"/>
  <c r="V72" i="13"/>
  <c r="AA83" i="8"/>
  <c r="Y84" i="9"/>
  <c r="AG228" i="8"/>
  <c r="AE227" i="8"/>
  <c r="AE220" i="8" s="1"/>
  <c r="E79" i="10"/>
  <c r="E78" i="9"/>
  <c r="F79" i="9"/>
  <c r="Y47" i="10"/>
  <c r="AA47" i="10" s="1"/>
  <c r="AH47" i="9"/>
  <c r="J67" i="10"/>
  <c r="L66" i="9"/>
  <c r="D96" i="13"/>
  <c r="F96" i="12"/>
  <c r="V29" i="11"/>
  <c r="X29" i="10"/>
  <c r="AE75" i="12"/>
  <c r="AG75" i="12" s="1"/>
  <c r="AJ75" i="11"/>
  <c r="W120" i="12"/>
  <c r="X120" i="11"/>
  <c r="AJ60" i="9"/>
  <c r="AI60" i="9"/>
  <c r="AI58" i="9" s="1"/>
  <c r="AI57" i="9" s="1"/>
  <c r="AH60" i="9"/>
  <c r="AI53" i="9"/>
  <c r="AJ53" i="9"/>
  <c r="AA196" i="10"/>
  <c r="D77" i="15"/>
  <c r="X199" i="15"/>
  <c r="V199" i="16"/>
  <c r="X199" i="16" s="1"/>
  <c r="G93" i="12"/>
  <c r="I94" i="12"/>
  <c r="W54" i="12"/>
  <c r="X54" i="11"/>
  <c r="V166" i="16"/>
  <c r="X166" i="16" s="1"/>
  <c r="X166" i="15"/>
  <c r="G15" i="9"/>
  <c r="I10" i="8"/>
  <c r="AH156" i="13"/>
  <c r="AJ156" i="13"/>
  <c r="W46" i="13"/>
  <c r="W44" i="12"/>
  <c r="AI201" i="9"/>
  <c r="AJ201" i="9"/>
  <c r="AH201" i="9"/>
  <c r="AH240" i="8"/>
  <c r="AI240" i="8"/>
  <c r="AI235" i="8" s="1"/>
  <c r="W19" i="10"/>
  <c r="X19" i="9"/>
  <c r="W196" i="10"/>
  <c r="X196" i="9"/>
  <c r="V217" i="11"/>
  <c r="X217" i="10"/>
  <c r="AI202" i="10"/>
  <c r="AJ202" i="10"/>
  <c r="AH202" i="10"/>
  <c r="F114" i="9"/>
  <c r="D114" i="10"/>
  <c r="AG35" i="8"/>
  <c r="AE36" i="9"/>
  <c r="AJ36" i="8"/>
  <c r="AJ35" i="8" s="1"/>
  <c r="X216" i="13"/>
  <c r="W216" i="14"/>
  <c r="AH36" i="11"/>
  <c r="AI36" i="11"/>
  <c r="X133" i="12"/>
  <c r="V133" i="13"/>
  <c r="W239" i="11"/>
  <c r="X239" i="10"/>
  <c r="AA214" i="8"/>
  <c r="Y211" i="8"/>
  <c r="Y210" i="8" s="1"/>
  <c r="Y209" i="8" s="1"/>
  <c r="Y207" i="8" s="1"/>
  <c r="AI251" i="9"/>
  <c r="AH251" i="9"/>
  <c r="AH130" i="11"/>
  <c r="AJ130" i="11"/>
  <c r="F15" i="9"/>
  <c r="D15" i="10"/>
  <c r="D10" i="9"/>
  <c r="Y161" i="8"/>
  <c r="AH161" i="7"/>
  <c r="AH157" i="7" s="1"/>
  <c r="AH155" i="7" s="1"/>
  <c r="AH145" i="7" s="1"/>
  <c r="AA157" i="7"/>
  <c r="AA155" i="7" s="1"/>
  <c r="BO17" i="7" s="1"/>
  <c r="AG251" i="8"/>
  <c r="AE243" i="8"/>
  <c r="AE234" i="8" s="1"/>
  <c r="AE232" i="8" s="1"/>
  <c r="AI157" i="8"/>
  <c r="AI155" i="8" s="1"/>
  <c r="E28" i="11"/>
  <c r="X12" i="7"/>
  <c r="W10" i="8"/>
  <c r="V110" i="9"/>
  <c r="BN17" i="8"/>
  <c r="AG110" i="7"/>
  <c r="AS26" i="7" s="1"/>
  <c r="F78" i="9"/>
  <c r="M78" i="9" s="1"/>
  <c r="X43" i="8"/>
  <c r="AV23" i="6"/>
  <c r="W57" i="12"/>
  <c r="AI16" i="7"/>
  <c r="AB80" i="10"/>
  <c r="AD80" i="10" s="1"/>
  <c r="AI80" i="9"/>
  <c r="W161" i="15"/>
  <c r="X161" i="14"/>
  <c r="W52" i="10"/>
  <c r="X52" i="9"/>
  <c r="W49" i="9"/>
  <c r="W43" i="9" s="1"/>
  <c r="AI190" i="9"/>
  <c r="AJ190" i="9"/>
  <c r="AJ236" i="10"/>
  <c r="AH236" i="10"/>
  <c r="V160" i="12"/>
  <c r="X160" i="11"/>
  <c r="AJ164" i="9"/>
  <c r="AI164" i="9"/>
  <c r="AH164" i="9"/>
  <c r="W72" i="10"/>
  <c r="X72" i="9"/>
  <c r="W69" i="9"/>
  <c r="W65" i="9" s="1"/>
  <c r="AR31" i="5"/>
  <c r="AR32" i="5" s="1"/>
  <c r="BP33" i="5"/>
  <c r="V100" i="15"/>
  <c r="X100" i="14"/>
  <c r="AV14" i="5"/>
  <c r="AU14" i="5"/>
  <c r="AY14" i="5"/>
  <c r="AY17" i="5" s="1"/>
  <c r="AZ14" i="5"/>
  <c r="AZ17" i="5" s="1"/>
  <c r="AQ17" i="5"/>
  <c r="E86" i="11"/>
  <c r="F86" i="10"/>
  <c r="V47" i="14"/>
  <c r="X47" i="13"/>
  <c r="J70" i="8"/>
  <c r="N70" i="7"/>
  <c r="N69" i="7" s="1"/>
  <c r="L69" i="7"/>
  <c r="V55" i="13"/>
  <c r="X55" i="12"/>
  <c r="AA222" i="8"/>
  <c r="Y223" i="9"/>
  <c r="AH223" i="8"/>
  <c r="AH222" i="8" s="1"/>
  <c r="V18" i="10"/>
  <c r="X18" i="9"/>
  <c r="W86" i="10"/>
  <c r="W83" i="9"/>
  <c r="X86" i="9"/>
  <c r="N79" i="8"/>
  <c r="M79" i="8"/>
  <c r="AD59" i="11"/>
  <c r="AA95" i="8"/>
  <c r="Y91" i="8"/>
  <c r="Y90" i="8" s="1"/>
  <c r="AB97" i="8"/>
  <c r="AD96" i="7"/>
  <c r="AD90" i="7" s="1"/>
  <c r="AI97" i="7"/>
  <c r="AI96" i="7" s="1"/>
  <c r="AI90" i="7" s="1"/>
  <c r="AI63" i="7" s="1"/>
  <c r="L60" i="7"/>
  <c r="J62" i="8"/>
  <c r="N62" i="7"/>
  <c r="N60" i="7" s="1"/>
  <c r="AQ16" i="7"/>
  <c r="BC7" i="7"/>
  <c r="J74" i="9"/>
  <c r="N74" i="8"/>
  <c r="N72" i="8" s="1"/>
  <c r="L72" i="8"/>
  <c r="E103" i="14"/>
  <c r="F103" i="13"/>
  <c r="AI120" i="10"/>
  <c r="AJ120" i="10"/>
  <c r="AH120" i="10"/>
  <c r="AJ255" i="12"/>
  <c r="AH255" i="12"/>
  <c r="J64" i="8"/>
  <c r="N64" i="7"/>
  <c r="N63" i="7" s="1"/>
  <c r="L63" i="7"/>
  <c r="W212" i="11"/>
  <c r="W211" i="10"/>
  <c r="W210" i="10" s="1"/>
  <c r="W209" i="10" s="1"/>
  <c r="W207" i="10" s="1"/>
  <c r="AJ199" i="14"/>
  <c r="AH199" i="14"/>
  <c r="AI199" i="14"/>
  <c r="AA188" i="9"/>
  <c r="BL11" i="13"/>
  <c r="BL11" i="16" s="1"/>
  <c r="BK7" i="12"/>
  <c r="BK16" i="12" s="1"/>
  <c r="AJ21" i="10"/>
  <c r="AE21" i="11"/>
  <c r="AG21" i="11" s="1"/>
  <c r="X156" i="14"/>
  <c r="V156" i="15"/>
  <c r="V201" i="11"/>
  <c r="X201" i="10"/>
  <c r="X240" i="9"/>
  <c r="V240" i="10"/>
  <c r="AH19" i="8"/>
  <c r="AJ19" i="8"/>
  <c r="AI19" i="8"/>
  <c r="AI196" i="8"/>
  <c r="AI195" i="8" s="1"/>
  <c r="AH196" i="8"/>
  <c r="AJ196" i="8"/>
  <c r="AJ195" i="8" s="1"/>
  <c r="X195" i="8"/>
  <c r="X194" i="8" s="1"/>
  <c r="BN26" i="8"/>
  <c r="Y23" i="8"/>
  <c r="AH23" i="7"/>
  <c r="AH20" i="7" s="1"/>
  <c r="AH16" i="7" s="1"/>
  <c r="AH14" i="7" s="1"/>
  <c r="AH12" i="7" s="1"/>
  <c r="AA20" i="7"/>
  <c r="AA16" i="7" s="1"/>
  <c r="M114" i="8"/>
  <c r="M108" i="8" s="1"/>
  <c r="N114" i="8"/>
  <c r="W250" i="11"/>
  <c r="X250" i="10"/>
  <c r="AG92" i="8"/>
  <c r="AE91" i="8"/>
  <c r="AE245" i="11"/>
  <c r="X36" i="12"/>
  <c r="V36" i="13"/>
  <c r="AJ133" i="11"/>
  <c r="AI133" i="11"/>
  <c r="AH133" i="11"/>
  <c r="D111" i="10"/>
  <c r="F111" i="9"/>
  <c r="M111" i="9" s="1"/>
  <c r="D108" i="9"/>
  <c r="AJ239" i="9"/>
  <c r="AH239" i="9"/>
  <c r="AI239" i="9"/>
  <c r="W31" i="10"/>
  <c r="W20" i="9"/>
  <c r="W16" i="9" s="1"/>
  <c r="W14" i="9" s="1"/>
  <c r="X31" i="9"/>
  <c r="G58" i="11"/>
  <c r="I57" i="10"/>
  <c r="AB68" i="10"/>
  <c r="AD68" i="10" s="1"/>
  <c r="AI68" i="9"/>
  <c r="AB117" i="8"/>
  <c r="AD114" i="7"/>
  <c r="AD112" i="7" s="1"/>
  <c r="AI117" i="7"/>
  <c r="AI114" i="7" s="1"/>
  <c r="AA45" i="8"/>
  <c r="Y44" i="8"/>
  <c r="AH215" i="8"/>
  <c r="AJ215" i="8"/>
  <c r="AJ211" i="8" s="1"/>
  <c r="AJ210" i="8" s="1"/>
  <c r="AJ209" i="8" s="1"/>
  <c r="AJ207" i="8" s="1"/>
  <c r="E56" i="10"/>
  <c r="F56" i="9"/>
  <c r="N56" i="9" s="1"/>
  <c r="M15" i="8"/>
  <c r="M10" i="8" s="1"/>
  <c r="N15" i="8"/>
  <c r="N10" i="8" s="1"/>
  <c r="F10" i="8"/>
  <c r="AI37" i="9"/>
  <c r="AJ37" i="9"/>
  <c r="AJ50" i="7"/>
  <c r="AJ49" i="7" s="1"/>
  <c r="AJ43" i="7" s="1"/>
  <c r="AE50" i="8"/>
  <c r="AG49" i="7"/>
  <c r="AG43" i="7" s="1"/>
  <c r="F44" i="11"/>
  <c r="D44" i="12"/>
  <c r="D42" i="11"/>
  <c r="N110" i="11"/>
  <c r="M110" i="11"/>
  <c r="V10" i="8"/>
  <c r="V8" i="8" s="1"/>
  <c r="M85" i="8"/>
  <c r="V170" i="10"/>
  <c r="AS25" i="7"/>
  <c r="AX25" i="7" s="1"/>
  <c r="AD170" i="7"/>
  <c r="AA145" i="7"/>
  <c r="AJ31" i="7"/>
  <c r="AJ20" i="7" s="1"/>
  <c r="AJ16" i="7" s="1"/>
  <c r="BL16" i="10"/>
  <c r="AI8" i="6"/>
  <c r="AI258" i="6"/>
  <c r="AE258" i="7"/>
  <c r="AH228" i="10"/>
  <c r="X227" i="10"/>
  <c r="W8" i="8"/>
  <c r="W258" i="8"/>
  <c r="AX26" i="7"/>
  <c r="AG212" i="16"/>
  <c r="Y236" i="12"/>
  <c r="AH236" i="11"/>
  <c r="AJ252" i="10"/>
  <c r="AI252" i="10"/>
  <c r="AH252" i="10"/>
  <c r="V227" i="11"/>
  <c r="V228" i="12"/>
  <c r="J119" i="9"/>
  <c r="L117" i="8"/>
  <c r="N119" i="8"/>
  <c r="N117" i="8" s="1"/>
  <c r="E62" i="12"/>
  <c r="E60" i="11"/>
  <c r="F62" i="11"/>
  <c r="AD228" i="8"/>
  <c r="AB227" i="8"/>
  <c r="AB220" i="8" s="1"/>
  <c r="D76" i="11"/>
  <c r="D75" i="10"/>
  <c r="F76" i="10"/>
  <c r="D62" i="15"/>
  <c r="AD150" i="8"/>
  <c r="AB149" i="8"/>
  <c r="AB147" i="8" s="1"/>
  <c r="AB145" i="8" s="1"/>
  <c r="G33" i="9"/>
  <c r="I32" i="8"/>
  <c r="BD13" i="8"/>
  <c r="AW9" i="8"/>
  <c r="AY9" i="8" s="1"/>
  <c r="AJ26" i="12"/>
  <c r="AH26" i="12"/>
  <c r="AI26" i="12"/>
  <c r="AD130" i="10"/>
  <c r="V45" i="11"/>
  <c r="X45" i="10"/>
  <c r="V44" i="10"/>
  <c r="D74" i="12"/>
  <c r="F74" i="11"/>
  <c r="D72" i="11"/>
  <c r="I75" i="9"/>
  <c r="G77" i="10"/>
  <c r="M77" i="9"/>
  <c r="AB218" i="13"/>
  <c r="AD218" i="13" s="1"/>
  <c r="AI218" i="12"/>
  <c r="AJ74" i="13"/>
  <c r="AE74" i="14"/>
  <c r="AG74" i="14" s="1"/>
  <c r="AI73" i="9"/>
  <c r="AH73" i="9"/>
  <c r="AJ73" i="9"/>
  <c r="X69" i="9"/>
  <c r="X65" i="9" s="1"/>
  <c r="N34" i="9"/>
  <c r="M34" i="9"/>
  <c r="AA228" i="11"/>
  <c r="J26" i="9"/>
  <c r="AX8" i="8"/>
  <c r="AZ8" i="8" s="1"/>
  <c r="L25" i="8"/>
  <c r="AS8" i="8" s="1"/>
  <c r="AV8" i="8" s="1"/>
  <c r="N31" i="11"/>
  <c r="M31" i="11"/>
  <c r="F29" i="11"/>
  <c r="AG195" i="9"/>
  <c r="AE196" i="10"/>
  <c r="AD98" i="13"/>
  <c r="AI92" i="9"/>
  <c r="X91" i="9"/>
  <c r="X90" i="9" s="1"/>
  <c r="G82" i="9"/>
  <c r="I81" i="8"/>
  <c r="AH152" i="16"/>
  <c r="AJ152" i="16"/>
  <c r="AI152" i="16"/>
  <c r="F23" i="10"/>
  <c r="D23" i="11"/>
  <c r="D22" i="10"/>
  <c r="AE151" i="9"/>
  <c r="AG149" i="8"/>
  <c r="AJ151" i="8"/>
  <c r="AJ149" i="8" s="1"/>
  <c r="AG142" i="8"/>
  <c r="AE141" i="8"/>
  <c r="D13" i="12"/>
  <c r="F13" i="11"/>
  <c r="N24" i="12"/>
  <c r="J24" i="13"/>
  <c r="L24" i="13" s="1"/>
  <c r="AD93" i="11"/>
  <c r="AJ218" i="15"/>
  <c r="AH218" i="15"/>
  <c r="E52" i="13"/>
  <c r="E51" i="12"/>
  <c r="F52" i="12"/>
  <c r="W97" i="11"/>
  <c r="W96" i="10"/>
  <c r="W90" i="10" s="1"/>
  <c r="D104" i="15"/>
  <c r="F104" i="14"/>
  <c r="W180" i="12"/>
  <c r="W176" i="11"/>
  <c r="AA17" i="8"/>
  <c r="BH9" i="7"/>
  <c r="N78" i="9"/>
  <c r="AA258" i="6"/>
  <c r="BO33" i="6" s="1"/>
  <c r="I8" i="6"/>
  <c r="I121" i="6" s="1"/>
  <c r="I125" i="6" s="1"/>
  <c r="Y139" i="11"/>
  <c r="AA139" i="11" s="1"/>
  <c r="AH139" i="10"/>
  <c r="AI21" i="14"/>
  <c r="AH21" i="14"/>
  <c r="AH8" i="6"/>
  <c r="AH258" i="6"/>
  <c r="N8" i="6"/>
  <c r="N121" i="6" s="1"/>
  <c r="N125" i="6" s="1"/>
  <c r="AF258" i="6"/>
  <c r="BQ33" i="6" s="1"/>
  <c r="F64" i="12"/>
  <c r="D64" i="13"/>
  <c r="AD47" i="9"/>
  <c r="AB44" i="9"/>
  <c r="AB43" i="9" s="1"/>
  <c r="I88" i="9"/>
  <c r="G85" i="9"/>
  <c r="X71" i="11"/>
  <c r="W71" i="12"/>
  <c r="N49" i="14"/>
  <c r="V159" i="13"/>
  <c r="E102" i="11"/>
  <c r="E99" i="10"/>
  <c r="J89" i="11"/>
  <c r="L89" i="11" s="1"/>
  <c r="AX12" i="10"/>
  <c r="AZ12" i="10" s="1"/>
  <c r="N89" i="10"/>
  <c r="AS12" i="10"/>
  <c r="AV12" i="10" s="1"/>
  <c r="AA107" i="8"/>
  <c r="Y105" i="8"/>
  <c r="Y104" i="8" s="1"/>
  <c r="G24" i="14"/>
  <c r="I24" i="14" s="1"/>
  <c r="M24" i="13"/>
  <c r="G92" i="10"/>
  <c r="I92" i="10" s="1"/>
  <c r="M92" i="9"/>
  <c r="V119" i="13"/>
  <c r="X119" i="12"/>
  <c r="E72" i="12"/>
  <c r="E73" i="13"/>
  <c r="F73" i="12"/>
  <c r="AI151" i="11"/>
  <c r="AH151" i="11"/>
  <c r="X149" i="11"/>
  <c r="M37" i="11"/>
  <c r="N37" i="11"/>
  <c r="F35" i="11"/>
  <c r="AD45" i="16"/>
  <c r="AI125" i="10"/>
  <c r="AJ125" i="10"/>
  <c r="E26" i="11"/>
  <c r="E25" i="10"/>
  <c r="F26" i="10"/>
  <c r="AJ68" i="14"/>
  <c r="AD94" i="8"/>
  <c r="AB91" i="8"/>
  <c r="Y115" i="12"/>
  <c r="AH115" i="11"/>
  <c r="F60" i="10"/>
  <c r="M62" i="10"/>
  <c r="M60" i="10" s="1"/>
  <c r="F75" i="9"/>
  <c r="M76" i="9"/>
  <c r="M75" i="9" s="1"/>
  <c r="N76" i="9"/>
  <c r="I22" i="8"/>
  <c r="BD12" i="8"/>
  <c r="G23" i="9"/>
  <c r="AW7" i="8"/>
  <c r="G101" i="12"/>
  <c r="I99" i="11"/>
  <c r="BD18" i="11"/>
  <c r="Y160" i="12"/>
  <c r="AA160" i="12" s="1"/>
  <c r="AH160" i="11"/>
  <c r="D106" i="15"/>
  <c r="AI45" i="9"/>
  <c r="AJ45" i="9"/>
  <c r="X44" i="9"/>
  <c r="AD258" i="6"/>
  <c r="L8" i="6"/>
  <c r="Y229" i="9"/>
  <c r="AA227" i="8"/>
  <c r="AA220" i="8" s="1"/>
  <c r="BO30" i="8" s="1"/>
  <c r="BI14" i="8" s="1"/>
  <c r="AH229" i="8"/>
  <c r="AH227" i="8" s="1"/>
  <c r="AW26" i="6"/>
  <c r="AY26" i="6" s="1"/>
  <c r="AQ30" i="7"/>
  <c r="BN30" i="7"/>
  <c r="AV26" i="6"/>
  <c r="AU26" i="6"/>
  <c r="AZ26" i="6"/>
  <c r="N14" i="11"/>
  <c r="M14" i="11"/>
  <c r="V128" i="11"/>
  <c r="X128" i="10"/>
  <c r="AY22" i="10"/>
  <c r="AJ245" i="10"/>
  <c r="AI245" i="10"/>
  <c r="Y37" i="10"/>
  <c r="AH37" i="9"/>
  <c r="AJ81" i="13"/>
  <c r="AE81" i="14"/>
  <c r="M116" i="16"/>
  <c r="N116" i="16"/>
  <c r="V248" i="14"/>
  <c r="X248" i="13"/>
  <c r="V87" i="11"/>
  <c r="X87" i="10"/>
  <c r="I52" i="8"/>
  <c r="G51" i="8"/>
  <c r="V165" i="15"/>
  <c r="M71" i="10"/>
  <c r="N71" i="10"/>
  <c r="F69" i="10"/>
  <c r="D31" i="13"/>
  <c r="F31" i="12"/>
  <c r="D29" i="12"/>
  <c r="AQ11" i="10"/>
  <c r="J61" i="15"/>
  <c r="AB156" i="11"/>
  <c r="AI156" i="10"/>
  <c r="BP18" i="10"/>
  <c r="F90" i="10"/>
  <c r="D90" i="11"/>
  <c r="AD70" i="14"/>
  <c r="W159" i="11"/>
  <c r="W157" i="10"/>
  <c r="W155" i="10" s="1"/>
  <c r="W145" i="10" s="1"/>
  <c r="X159" i="10"/>
  <c r="AH70" i="11"/>
  <c r="AJ70" i="11"/>
  <c r="AI70" i="11"/>
  <c r="AB138" i="11"/>
  <c r="AD138" i="11" s="1"/>
  <c r="AI138" i="10"/>
  <c r="X174" i="11"/>
  <c r="V174" i="12"/>
  <c r="AG213" i="9"/>
  <c r="AE211" i="9"/>
  <c r="AE210" i="9" s="1"/>
  <c r="AE209" i="9" s="1"/>
  <c r="AE207" i="9" s="1"/>
  <c r="X118" i="11"/>
  <c r="V118" i="12"/>
  <c r="V114" i="11"/>
  <c r="AV9" i="8"/>
  <c r="AU9" i="8"/>
  <c r="I74" i="9"/>
  <c r="G72" i="9"/>
  <c r="Y159" i="9"/>
  <c r="J103" i="16"/>
  <c r="L103" i="16" s="1"/>
  <c r="N47" i="12"/>
  <c r="F45" i="12"/>
  <c r="AH131" i="13"/>
  <c r="AJ131" i="13"/>
  <c r="AI131" i="13"/>
  <c r="X78" i="13"/>
  <c r="V78" i="14"/>
  <c r="AG168" i="8"/>
  <c r="AE155" i="8"/>
  <c r="E71" i="12"/>
  <c r="E69" i="11"/>
  <c r="M13" i="10"/>
  <c r="Y33" i="16"/>
  <c r="D52" i="15"/>
  <c r="AH33" i="11"/>
  <c r="AI33" i="11"/>
  <c r="W143" i="11"/>
  <c r="W141" i="10"/>
  <c r="X143" i="10"/>
  <c r="AE118" i="10"/>
  <c r="V196" i="12"/>
  <c r="V195" i="11"/>
  <c r="N80" i="9"/>
  <c r="M80" i="9"/>
  <c r="I64" i="8"/>
  <c r="G63" i="8"/>
  <c r="W173" i="11"/>
  <c r="W172" i="10"/>
  <c r="W170" i="10" s="1"/>
  <c r="X173" i="10"/>
  <c r="E81" i="10"/>
  <c r="E82" i="11"/>
  <c r="F82" i="10"/>
  <c r="Q121" i="9"/>
  <c r="Q125" i="9" s="1"/>
  <c r="B12" i="11"/>
  <c r="H123" i="10"/>
  <c r="Q123" i="10"/>
  <c r="BE22" i="10"/>
  <c r="C123" i="10"/>
  <c r="P123" i="10"/>
  <c r="K123" i="10"/>
  <c r="E123" i="10"/>
  <c r="D123" i="10"/>
  <c r="AS7" i="7"/>
  <c r="L21" i="7"/>
  <c r="L19" i="7" s="1"/>
  <c r="AH225" i="10"/>
  <c r="AI225" i="10"/>
  <c r="AJ225" i="10"/>
  <c r="F101" i="10"/>
  <c r="D101" i="11"/>
  <c r="D99" i="10"/>
  <c r="D45" i="15"/>
  <c r="F46" i="15"/>
  <c r="D46" i="16"/>
  <c r="V197" i="15"/>
  <c r="V223" i="13"/>
  <c r="V222" i="12"/>
  <c r="X223" i="12"/>
  <c r="V77" i="12"/>
  <c r="X77" i="11"/>
  <c r="AJ244" i="10"/>
  <c r="AH244" i="10"/>
  <c r="AI244" i="10"/>
  <c r="V129" i="12"/>
  <c r="X129" i="11"/>
  <c r="Y237" i="9"/>
  <c r="AA235" i="8"/>
  <c r="AV28" i="7"/>
  <c r="AY28" i="7"/>
  <c r="AZ28" i="7"/>
  <c r="AU28" i="7"/>
  <c r="AH108" i="10"/>
  <c r="AJ108" i="10"/>
  <c r="AI108" i="10"/>
  <c r="AI247" i="10"/>
  <c r="AH247" i="10"/>
  <c r="AJ247" i="10"/>
  <c r="AA244" i="13"/>
  <c r="F83" i="15"/>
  <c r="D83" i="16"/>
  <c r="F83" i="16" s="1"/>
  <c r="AJ27" i="13"/>
  <c r="AH27" i="13"/>
  <c r="AI27" i="13"/>
  <c r="E27" i="13"/>
  <c r="F27" i="12"/>
  <c r="AG22" i="10"/>
  <c r="X141" i="10"/>
  <c r="BN20" i="10" s="1"/>
  <c r="X204" i="10"/>
  <c r="V204" i="11"/>
  <c r="V203" i="10"/>
  <c r="AG98" i="8"/>
  <c r="AE96" i="8"/>
  <c r="AE90" i="8" s="1"/>
  <c r="AH124" i="9"/>
  <c r="AI124" i="9"/>
  <c r="AJ124" i="9"/>
  <c r="X123" i="9"/>
  <c r="AJ134" i="10"/>
  <c r="AH134" i="10"/>
  <c r="AI134" i="10"/>
  <c r="E33" i="14"/>
  <c r="E32" i="13"/>
  <c r="AB106" i="9"/>
  <c r="AD105" i="8"/>
  <c r="AD104" i="8" s="1"/>
  <c r="AI106" i="8"/>
  <c r="AI105" i="8" s="1"/>
  <c r="AI104" i="8" s="1"/>
  <c r="AS13" i="10"/>
  <c r="J90" i="11"/>
  <c r="L90" i="11" s="1"/>
  <c r="AX13" i="10"/>
  <c r="AH79" i="10"/>
  <c r="AJ79" i="10"/>
  <c r="AI79" i="10"/>
  <c r="W245" i="14"/>
  <c r="X241" i="16"/>
  <c r="Y80" i="14"/>
  <c r="AA80" i="14" s="1"/>
  <c r="AH80" i="13"/>
  <c r="AJ188" i="12"/>
  <c r="AE188" i="13"/>
  <c r="V138" i="15"/>
  <c r="X138" i="14"/>
  <c r="AI165" i="9"/>
  <c r="AJ165" i="9"/>
  <c r="AH165" i="9"/>
  <c r="AE44" i="9"/>
  <c r="AG48" i="9"/>
  <c r="X106" i="11"/>
  <c r="W106" i="12"/>
  <c r="F117" i="11"/>
  <c r="BC21" i="11" s="1"/>
  <c r="M118" i="11"/>
  <c r="AE86" i="9"/>
  <c r="AG83" i="8"/>
  <c r="AS24" i="8" s="1"/>
  <c r="AX24" i="8" s="1"/>
  <c r="AJ86" i="8"/>
  <c r="AJ83" i="8" s="1"/>
  <c r="X230" i="15"/>
  <c r="V230" i="16"/>
  <c r="X230" i="16" s="1"/>
  <c r="AE21" i="12"/>
  <c r="AJ21" i="11"/>
  <c r="Y51" i="11"/>
  <c r="AG189" i="9"/>
  <c r="AE187" i="9"/>
  <c r="AE185" i="9" s="1"/>
  <c r="AD215" i="9"/>
  <c r="AB211" i="9"/>
  <c r="AB210" i="9" s="1"/>
  <c r="AB209" i="9" s="1"/>
  <c r="AB207" i="9" s="1"/>
  <c r="AB126" i="13"/>
  <c r="D50" i="13"/>
  <c r="F50" i="12"/>
  <c r="D48" i="12"/>
  <c r="AJ253" i="9"/>
  <c r="AI253" i="9"/>
  <c r="AH253" i="9"/>
  <c r="D121" i="7"/>
  <c r="D125" i="7" s="1"/>
  <c r="E49" i="15"/>
  <c r="E48" i="14"/>
  <c r="Y114" i="8"/>
  <c r="AA118" i="8"/>
  <c r="E94" i="11"/>
  <c r="E93" i="10"/>
  <c r="E85" i="10" s="1"/>
  <c r="F94" i="10"/>
  <c r="AD186" i="9"/>
  <c r="L50" i="8"/>
  <c r="J48" i="8"/>
  <c r="J123" i="8"/>
  <c r="E97" i="14"/>
  <c r="F97" i="13"/>
  <c r="F102" i="11"/>
  <c r="D102" i="12"/>
  <c r="AJ39" i="13"/>
  <c r="AI39" i="13"/>
  <c r="AE145" i="8"/>
  <c r="AJ145" i="7"/>
  <c r="AJ110" i="7" s="1"/>
  <c r="AI194" i="8"/>
  <c r="AI193" i="8" s="1"/>
  <c r="BN15" i="8"/>
  <c r="BH10" i="8" s="1"/>
  <c r="X10" i="7"/>
  <c r="X8" i="7" s="1"/>
  <c r="V63" i="9"/>
  <c r="AQ23" i="8"/>
  <c r="M82" i="8"/>
  <c r="M81" i="8" s="1"/>
  <c r="AI123" i="8"/>
  <c r="N26" i="8"/>
  <c r="N25" i="8" s="1"/>
  <c r="AI83" i="8"/>
  <c r="BN7" i="6"/>
  <c r="BN32" i="6" s="1"/>
  <c r="X180" i="11"/>
  <c r="M99" i="8"/>
  <c r="AG63" i="7"/>
  <c r="AI213" i="12"/>
  <c r="AH213" i="12"/>
  <c r="V224" i="13"/>
  <c r="L118" i="10"/>
  <c r="D94" i="16"/>
  <c r="AB23" i="9"/>
  <c r="AI23" i="8"/>
  <c r="AI20" i="8" s="1"/>
  <c r="AI16" i="8" s="1"/>
  <c r="AD20" i="8"/>
  <c r="AD16" i="8" s="1"/>
  <c r="W98" i="14"/>
  <c r="X98" i="13"/>
  <c r="V98" i="16"/>
  <c r="D8" i="8"/>
  <c r="D121" i="8" s="1"/>
  <c r="D125" i="8" s="1"/>
  <c r="V258" i="8"/>
  <c r="D26" i="13"/>
  <c r="D25" i="12"/>
  <c r="BC14" i="11"/>
  <c r="V213" i="14"/>
  <c r="X213" i="13"/>
  <c r="AH71" i="10"/>
  <c r="AJ71" i="10"/>
  <c r="AI71" i="10"/>
  <c r="AI22" i="9"/>
  <c r="AB22" i="10"/>
  <c r="AI98" i="12"/>
  <c r="AD212" i="15"/>
  <c r="AA141" i="8"/>
  <c r="BO20" i="8" s="1"/>
  <c r="Y142" i="9"/>
  <c r="AH142" i="8"/>
  <c r="AH141" i="8" s="1"/>
  <c r="F100" i="16"/>
  <c r="AD81" i="10"/>
  <c r="BN24" i="8"/>
  <c r="BN22" i="8" s="1"/>
  <c r="BH11" i="8" s="1"/>
  <c r="AQ27" i="8"/>
  <c r="AU23" i="7"/>
  <c r="AZ26" i="7"/>
  <c r="AV26" i="7"/>
  <c r="AH119" i="11"/>
  <c r="AI119" i="11"/>
  <c r="E112" i="12"/>
  <c r="F112" i="11"/>
  <c r="Y106" i="10"/>
  <c r="AB18" i="11"/>
  <c r="BP11" i="10"/>
  <c r="AE119" i="9"/>
  <c r="AJ119" i="8"/>
  <c r="AJ114" i="8" s="1"/>
  <c r="AG114" i="8"/>
  <c r="W228" i="11"/>
  <c r="W227" i="10"/>
  <c r="X125" i="11"/>
  <c r="V125" i="12"/>
  <c r="AJ76" i="9"/>
  <c r="AI76" i="9"/>
  <c r="AH76" i="9"/>
  <c r="V68" i="16"/>
  <c r="X68" i="16" s="1"/>
  <c r="X68" i="15"/>
  <c r="L13" i="10"/>
  <c r="N13" i="10" s="1"/>
  <c r="J10" i="10"/>
  <c r="L52" i="8"/>
  <c r="J51" i="8"/>
  <c r="W197" i="11"/>
  <c r="W195" i="10"/>
  <c r="W194" i="10" s="1"/>
  <c r="W193" i="10" s="1"/>
  <c r="X197" i="10"/>
  <c r="Y138" i="12"/>
  <c r="AA138" i="12" s="1"/>
  <c r="AH138" i="11"/>
  <c r="J8" i="7"/>
  <c r="J121" i="7" s="1"/>
  <c r="J125" i="7" s="1"/>
  <c r="AB258" i="7"/>
  <c r="AD245" i="13"/>
  <c r="W162" i="16"/>
  <c r="X162" i="16" s="1"/>
  <c r="X162" i="15"/>
  <c r="AZ22" i="7"/>
  <c r="AJ128" i="9"/>
  <c r="AH128" i="9"/>
  <c r="AI128" i="9"/>
  <c r="AJ182" i="13"/>
  <c r="AH182" i="13"/>
  <c r="AI182" i="13"/>
  <c r="V173" i="13"/>
  <c r="V172" i="12"/>
  <c r="W168" i="12"/>
  <c r="X168" i="11"/>
  <c r="E106" i="13"/>
  <c r="F106" i="12"/>
  <c r="D109" i="15"/>
  <c r="W186" i="16"/>
  <c r="X186" i="15"/>
  <c r="AH248" i="12"/>
  <c r="AJ248" i="12"/>
  <c r="V237" i="11"/>
  <c r="X237" i="10"/>
  <c r="V235" i="10"/>
  <c r="V234" i="10" s="1"/>
  <c r="V232" i="10" s="1"/>
  <c r="AE59" i="9"/>
  <c r="AG58" i="8"/>
  <c r="AG57" i="8" s="1"/>
  <c r="AJ59" i="8"/>
  <c r="AJ58" i="8" s="1"/>
  <c r="AJ57" i="8" s="1"/>
  <c r="AH87" i="9"/>
  <c r="AI87" i="9"/>
  <c r="AJ87" i="9"/>
  <c r="G117" i="9"/>
  <c r="I119" i="9"/>
  <c r="D69" i="11"/>
  <c r="F71" i="11"/>
  <c r="D71" i="12"/>
  <c r="AS11" i="8"/>
  <c r="J88" i="9"/>
  <c r="AX11" i="8"/>
  <c r="AZ11" i="8" s="1"/>
  <c r="L85" i="8"/>
  <c r="N88" i="8"/>
  <c r="N85" i="8" s="1"/>
  <c r="AG223" i="13"/>
  <c r="Y61" i="13"/>
  <c r="N12" i="10"/>
  <c r="M12" i="10"/>
  <c r="AE240" i="9"/>
  <c r="AJ240" i="8"/>
  <c r="AG235" i="8"/>
  <c r="BN30" i="8"/>
  <c r="BH14" i="8" s="1"/>
  <c r="AQ30" i="8"/>
  <c r="AQ13" i="9"/>
  <c r="AY13" i="9" s="1"/>
  <c r="M90" i="9"/>
  <c r="N90" i="9"/>
  <c r="AG97" i="9"/>
  <c r="X92" i="10"/>
  <c r="V91" i="10"/>
  <c r="V90" i="10" s="1"/>
  <c r="V92" i="11"/>
  <c r="L68" i="12"/>
  <c r="V250" i="13"/>
  <c r="W60" i="15"/>
  <c r="W58" i="14"/>
  <c r="AH174" i="10"/>
  <c r="AI174" i="10"/>
  <c r="AD37" i="11"/>
  <c r="Y67" i="15"/>
  <c r="AE217" i="14"/>
  <c r="AG217" i="14" s="1"/>
  <c r="AD142" i="10"/>
  <c r="AB141" i="10"/>
  <c r="AJ30" i="13"/>
  <c r="AI30" i="13"/>
  <c r="AH30" i="13"/>
  <c r="AJ78" i="12"/>
  <c r="AI78" i="12"/>
  <c r="AH78" i="12"/>
  <c r="V136" i="11"/>
  <c r="X136" i="10"/>
  <c r="AB158" i="10"/>
  <c r="AD157" i="9"/>
  <c r="AD155" i="9" s="1"/>
  <c r="AI158" i="9"/>
  <c r="AE244" i="16"/>
  <c r="X33" i="12"/>
  <c r="W33" i="13"/>
  <c r="Y74" i="13"/>
  <c r="AA74" i="13" s="1"/>
  <c r="AH74" i="12"/>
  <c r="AJ143" i="9"/>
  <c r="AI143" i="9"/>
  <c r="AI141" i="9" s="1"/>
  <c r="AH143" i="9"/>
  <c r="AA14" i="7"/>
  <c r="AA12" i="7" s="1"/>
  <c r="BO12" i="7"/>
  <c r="AA173" i="8"/>
  <c r="Y172" i="8"/>
  <c r="Y170" i="8" s="1"/>
  <c r="D78" i="10"/>
  <c r="F80" i="10"/>
  <c r="D80" i="11"/>
  <c r="AW15" i="8"/>
  <c r="AY15" i="8" s="1"/>
  <c r="AU11" i="9"/>
  <c r="AV11" i="9"/>
  <c r="X172" i="9"/>
  <c r="X170" i="9" s="1"/>
  <c r="AJ173" i="9"/>
  <c r="F81" i="9"/>
  <c r="N82" i="9"/>
  <c r="N81" i="9" s="1"/>
  <c r="C121" i="9"/>
  <c r="C125" i="9" s="1"/>
  <c r="K121" i="9"/>
  <c r="K125" i="9" s="1"/>
  <c r="V254" i="12"/>
  <c r="X254" i="11"/>
  <c r="AW17" i="7"/>
  <c r="AZ7" i="7"/>
  <c r="AX17" i="7"/>
  <c r="M58" i="10"/>
  <c r="W225" i="12"/>
  <c r="X225" i="11"/>
  <c r="M36" i="8"/>
  <c r="M35" i="8" s="1"/>
  <c r="G36" i="9"/>
  <c r="I35" i="8"/>
  <c r="BC15" i="14"/>
  <c r="G115" i="14"/>
  <c r="I115" i="14" s="1"/>
  <c r="L80" i="11"/>
  <c r="J80" i="12" s="1"/>
  <c r="J78" i="11"/>
  <c r="L78" i="11" s="1"/>
  <c r="V75" i="15"/>
  <c r="X75" i="14"/>
  <c r="AH77" i="10"/>
  <c r="AJ77" i="10"/>
  <c r="AI77" i="10"/>
  <c r="AI129" i="10"/>
  <c r="AH129" i="10"/>
  <c r="AJ129" i="10"/>
  <c r="W50" i="14"/>
  <c r="X50" i="13"/>
  <c r="AB72" i="9"/>
  <c r="AD69" i="8"/>
  <c r="AD65" i="8" s="1"/>
  <c r="AI72" i="8"/>
  <c r="AI69" i="8" s="1"/>
  <c r="AI65" i="8" s="1"/>
  <c r="AE116" i="13"/>
  <c r="AJ116" i="12"/>
  <c r="AE178" i="10"/>
  <c r="AJ178" i="9"/>
  <c r="X38" i="10"/>
  <c r="W38" i="11"/>
  <c r="W35" i="10"/>
  <c r="L36" i="8"/>
  <c r="J35" i="8"/>
  <c r="V149" i="15"/>
  <c r="V150" i="16"/>
  <c r="X150" i="15"/>
  <c r="X247" i="11"/>
  <c r="W247" i="12"/>
  <c r="W243" i="11"/>
  <c r="W234" i="11" s="1"/>
  <c r="W232" i="11" s="1"/>
  <c r="X126" i="11"/>
  <c r="V126" i="12"/>
  <c r="AD177" i="10"/>
  <c r="V59" i="12"/>
  <c r="V58" i="11"/>
  <c r="V57" i="11" s="1"/>
  <c r="X59" i="11"/>
  <c r="N105" i="11"/>
  <c r="M105" i="11"/>
  <c r="AH81" i="16"/>
  <c r="AA36" i="14"/>
  <c r="M27" i="11"/>
  <c r="N27" i="11"/>
  <c r="X181" i="11"/>
  <c r="V181" i="12"/>
  <c r="E22" i="11"/>
  <c r="E23" i="12"/>
  <c r="W24" i="12"/>
  <c r="X24" i="11"/>
  <c r="V191" i="11"/>
  <c r="X191" i="10"/>
  <c r="AG236" i="14"/>
  <c r="X134" i="11"/>
  <c r="V134" i="12"/>
  <c r="M55" i="9"/>
  <c r="F54" i="9"/>
  <c r="BC17" i="9"/>
  <c r="AE17" i="15"/>
  <c r="AG17" i="15" s="1"/>
  <c r="J32" i="8"/>
  <c r="J28" i="8" s="1"/>
  <c r="L33" i="8"/>
  <c r="AX9" i="8" s="1"/>
  <c r="AZ9" i="8" s="1"/>
  <c r="V143" i="16"/>
  <c r="AE172" i="9"/>
  <c r="AG174" i="9"/>
  <c r="D82" i="14"/>
  <c r="D81" i="13"/>
  <c r="E42" i="12"/>
  <c r="F43" i="12"/>
  <c r="E43" i="13"/>
  <c r="V200" i="12"/>
  <c r="X200" i="11"/>
  <c r="AJ241" i="15"/>
  <c r="AH241" i="15"/>
  <c r="V24" i="14"/>
  <c r="W70" i="15"/>
  <c r="AJ138" i="13"/>
  <c r="E109" i="11"/>
  <c r="E108" i="10"/>
  <c r="F109" i="10"/>
  <c r="F118" i="12"/>
  <c r="E117" i="12"/>
  <c r="E118" i="13"/>
  <c r="AJ23" i="13"/>
  <c r="AI230" i="14"/>
  <c r="AH230" i="14"/>
  <c r="AJ230" i="14"/>
  <c r="D56" i="13"/>
  <c r="J58" i="10"/>
  <c r="BP27" i="8"/>
  <c r="BP25" i="8" s="1"/>
  <c r="BJ12" i="8" s="1"/>
  <c r="AD207" i="8"/>
  <c r="AR29" i="8" s="1"/>
  <c r="AW29" i="8" s="1"/>
  <c r="W224" i="11"/>
  <c r="W222" i="10"/>
  <c r="X224" i="10"/>
  <c r="F36" i="14"/>
  <c r="D36" i="15"/>
  <c r="D35" i="14"/>
  <c r="M50" i="11"/>
  <c r="F48" i="11"/>
  <c r="J82" i="10"/>
  <c r="L81" i="9"/>
  <c r="D65" i="11"/>
  <c r="F65" i="10"/>
  <c r="D63" i="10"/>
  <c r="G29" i="10"/>
  <c r="I30" i="10"/>
  <c r="AA112" i="7"/>
  <c r="AA110" i="7" s="1"/>
  <c r="BO16" i="7"/>
  <c r="M67" i="10"/>
  <c r="M66" i="10" s="1"/>
  <c r="F66" i="10"/>
  <c r="AI84" i="9"/>
  <c r="X83" i="9"/>
  <c r="AJ84" i="9"/>
  <c r="AJ95" i="11"/>
  <c r="AI95" i="11"/>
  <c r="AD173" i="8"/>
  <c r="AB172" i="8"/>
  <c r="F95" i="10"/>
  <c r="D95" i="11"/>
  <c r="D93" i="10"/>
  <c r="D85" i="10" s="1"/>
  <c r="W85" i="15"/>
  <c r="X112" i="8"/>
  <c r="X110" i="8" s="1"/>
  <c r="AQ26" i="8" s="1"/>
  <c r="AH106" i="9"/>
  <c r="Y10" i="7"/>
  <c r="Y1" i="6"/>
  <c r="D21" i="9"/>
  <c r="D19" i="9" s="1"/>
  <c r="D17" i="9" s="1"/>
  <c r="BO13" i="7"/>
  <c r="BC22" i="9"/>
  <c r="AJ44" i="8"/>
  <c r="AI141" i="8"/>
  <c r="M23" i="8"/>
  <c r="M22" i="8" s="1"/>
  <c r="V176" i="11"/>
  <c r="W112" i="9"/>
  <c r="W110" i="9" s="1"/>
  <c r="AH237" i="8"/>
  <c r="AH235" i="8" s="1"/>
  <c r="AJ196" i="9"/>
  <c r="F102" i="10"/>
  <c r="AJ118" i="9"/>
  <c r="AC1" i="6"/>
  <c r="AA21" i="16"/>
  <c r="D49" i="16"/>
  <c r="F49" i="15"/>
  <c r="AA92" i="9"/>
  <c r="M112" i="10"/>
  <c r="N112" i="10"/>
  <c r="M73" i="11"/>
  <c r="F72" i="11"/>
  <c r="W149" i="12"/>
  <c r="W147" i="12" s="1"/>
  <c r="X151" i="12"/>
  <c r="W151" i="13"/>
  <c r="D92" i="13"/>
  <c r="F37" i="12"/>
  <c r="E37" i="13"/>
  <c r="E35" i="12"/>
  <c r="Y31" i="13"/>
  <c r="AA31" i="13" s="1"/>
  <c r="X252" i="11"/>
  <c r="W252" i="12"/>
  <c r="V76" i="11"/>
  <c r="X76" i="10"/>
  <c r="BC11" i="9"/>
  <c r="F25" i="9"/>
  <c r="AQ8" i="9" s="1"/>
  <c r="I67" i="12"/>
  <c r="G66" i="12"/>
  <c r="AB50" i="10"/>
  <c r="AD49" i="9"/>
  <c r="AI50" i="9"/>
  <c r="AS16" i="9"/>
  <c r="BP30" i="7"/>
  <c r="AR30" i="7"/>
  <c r="AW30" i="7" s="1"/>
  <c r="G79" i="11"/>
  <c r="AJ197" i="9"/>
  <c r="AI197" i="9"/>
  <c r="AV13" i="8"/>
  <c r="AU13" i="8"/>
  <c r="AD145" i="7"/>
  <c r="AD110" i="7" s="1"/>
  <c r="AR26" i="7" s="1"/>
  <c r="BP16" i="7"/>
  <c r="W26" i="14"/>
  <c r="X26" i="13"/>
  <c r="G55" i="12"/>
  <c r="AJ8" i="6"/>
  <c r="AJ258" i="6"/>
  <c r="G109" i="9"/>
  <c r="I108" i="8"/>
  <c r="AR15" i="8" s="1"/>
  <c r="AX15" i="8" s="1"/>
  <c r="AZ15" i="8" s="1"/>
  <c r="BD20" i="8"/>
  <c r="AJ162" i="14"/>
  <c r="AI162" i="14"/>
  <c r="AH162" i="14"/>
  <c r="AA25" i="11"/>
  <c r="X182" i="14"/>
  <c r="V182" i="15"/>
  <c r="AI168" i="10"/>
  <c r="AH168" i="10"/>
  <c r="BN27" i="8"/>
  <c r="X207" i="8"/>
  <c r="AQ29" i="8" s="1"/>
  <c r="M106" i="11"/>
  <c r="N106" i="11"/>
  <c r="AW8" i="8"/>
  <c r="AY8" i="8" s="1"/>
  <c r="I25" i="8"/>
  <c r="AR8" i="8" s="1"/>
  <c r="AU8" i="8" s="1"/>
  <c r="BD11" i="8"/>
  <c r="G26" i="9"/>
  <c r="X73" i="10"/>
  <c r="V73" i="11"/>
  <c r="V69" i="10"/>
  <c r="V65" i="10" s="1"/>
  <c r="D34" i="11"/>
  <c r="F34" i="10"/>
  <c r="AJ186" i="14"/>
  <c r="G59" i="15"/>
  <c r="D113" i="16"/>
  <c r="G86" i="14"/>
  <c r="X235" i="9"/>
  <c r="X234" i="9" s="1"/>
  <c r="X232" i="9" s="1"/>
  <c r="BN29" i="9" s="1"/>
  <c r="BH13" i="9" s="1"/>
  <c r="AI237" i="9"/>
  <c r="AJ237" i="9"/>
  <c r="AB248" i="9"/>
  <c r="AI248" i="8"/>
  <c r="AI243" i="8" s="1"/>
  <c r="AD243" i="8"/>
  <c r="AD234" i="8" s="1"/>
  <c r="AD232" i="8" s="1"/>
  <c r="BP29" i="8" s="1"/>
  <c r="BJ13" i="8" s="1"/>
  <c r="V251" i="14"/>
  <c r="V86" i="12"/>
  <c r="D79" i="16"/>
  <c r="F88" i="11"/>
  <c r="D88" i="12"/>
  <c r="Y240" i="14"/>
  <c r="AA240" i="14" s="1"/>
  <c r="L76" i="16"/>
  <c r="I118" i="16"/>
  <c r="AD83" i="10"/>
  <c r="AB85" i="11"/>
  <c r="AA245" i="8"/>
  <c r="Y243" i="8"/>
  <c r="Y234" i="8" s="1"/>
  <c r="Y232" i="8" s="1"/>
  <c r="AI159" i="9"/>
  <c r="AJ159" i="9"/>
  <c r="X157" i="9"/>
  <c r="X155" i="9" s="1"/>
  <c r="X145" i="9" s="1"/>
  <c r="AG24" i="9"/>
  <c r="AB255" i="14"/>
  <c r="AD255" i="14" s="1"/>
  <c r="AI255" i="13"/>
  <c r="V148" i="13"/>
  <c r="X148" i="12"/>
  <c r="V147" i="12"/>
  <c r="V168" i="15"/>
  <c r="AB137" i="9"/>
  <c r="AD123" i="8"/>
  <c r="AE106" i="9"/>
  <c r="AJ106" i="8"/>
  <c r="AU7" i="7"/>
  <c r="AV7" i="7"/>
  <c r="X46" i="13"/>
  <c r="V46" i="14"/>
  <c r="AQ27" i="7"/>
  <c r="BN24" i="7"/>
  <c r="F17" i="6"/>
  <c r="AQ14" i="6"/>
  <c r="AH180" i="10"/>
  <c r="AI180" i="10"/>
  <c r="AJ180" i="10"/>
  <c r="X176" i="10"/>
  <c r="AG150" i="15"/>
  <c r="V85" i="12"/>
  <c r="X85" i="11"/>
  <c r="V30" i="15"/>
  <c r="X30" i="14"/>
  <c r="AW23" i="7"/>
  <c r="V212" i="11"/>
  <c r="X212" i="10"/>
  <c r="V211" i="10"/>
  <c r="V210" i="10" s="1"/>
  <c r="V209" i="10" s="1"/>
  <c r="V207" i="10" s="1"/>
  <c r="AH152" i="15"/>
  <c r="AJ152" i="15"/>
  <c r="AI152" i="15"/>
  <c r="F22" i="9"/>
  <c r="BC12" i="9"/>
  <c r="AJ136" i="9"/>
  <c r="AI136" i="9"/>
  <c r="AH136" i="9"/>
  <c r="AJ218" i="16"/>
  <c r="AH218" i="16"/>
  <c r="AE153" i="9"/>
  <c r="AG147" i="8"/>
  <c r="AJ153" i="8"/>
  <c r="AJ147" i="8" s="1"/>
  <c r="AA53" i="8"/>
  <c r="Y49" i="8"/>
  <c r="Y43" i="8" s="1"/>
  <c r="AI183" i="10"/>
  <c r="AH183" i="10"/>
  <c r="AJ183" i="10"/>
  <c r="AR12" i="12"/>
  <c r="AU12" i="12" s="1"/>
  <c r="G89" i="13"/>
  <c r="I89" i="13" s="1"/>
  <c r="AW12" i="12"/>
  <c r="AY12" i="12" s="1"/>
  <c r="M89" i="12"/>
  <c r="AB115" i="12"/>
  <c r="AI115" i="11"/>
  <c r="N104" i="13"/>
  <c r="M104" i="13"/>
  <c r="Y178" i="9"/>
  <c r="AH178" i="8"/>
  <c r="AH176" i="8" s="1"/>
  <c r="AA176" i="8"/>
  <c r="BO22" i="7"/>
  <c r="BI11" i="7" s="1"/>
  <c r="AY24" i="7"/>
  <c r="AV24" i="7"/>
  <c r="AZ24" i="7"/>
  <c r="AU24" i="7"/>
  <c r="W203" i="15"/>
  <c r="W204" i="16"/>
  <c r="W203" i="16" s="1"/>
  <c r="I100" i="14"/>
  <c r="L79" i="14"/>
  <c r="J79" i="15" s="1"/>
  <c r="V21" i="16"/>
  <c r="X21" i="15"/>
  <c r="V105" i="10"/>
  <c r="V104" i="10" s="1"/>
  <c r="V107" i="11"/>
  <c r="X107" i="10"/>
  <c r="X66" i="12"/>
  <c r="V66" i="13"/>
  <c r="J25" i="20"/>
  <c r="J26" i="20" s="1"/>
  <c r="J57" i="20" s="1"/>
  <c r="K8" i="20" s="1"/>
  <c r="BE23" i="9"/>
  <c r="AJ254" i="10"/>
  <c r="AI254" i="10"/>
  <c r="AH254" i="10"/>
  <c r="AG135" i="8"/>
  <c r="AE123" i="8"/>
  <c r="AE112" i="8" s="1"/>
  <c r="AJ41" i="11"/>
  <c r="AI41" i="11"/>
  <c r="AH41" i="11"/>
  <c r="X28" i="12"/>
  <c r="V28" i="13"/>
  <c r="N53" i="10"/>
  <c r="M53" i="10"/>
  <c r="AA153" i="9"/>
  <c r="AH75" i="13"/>
  <c r="AI75" i="13"/>
  <c r="AJ223" i="11"/>
  <c r="L55" i="8"/>
  <c r="J54" i="8"/>
  <c r="AB204" i="10"/>
  <c r="AD203" i="9"/>
  <c r="AD194" i="9" s="1"/>
  <c r="AB178" i="9"/>
  <c r="AI178" i="8"/>
  <c r="AI176" i="8" s="1"/>
  <c r="AD176" i="8"/>
  <c r="J91" i="15"/>
  <c r="L91" i="15" s="1"/>
  <c r="N91" i="14"/>
  <c r="AI101" i="10"/>
  <c r="AJ101" i="10"/>
  <c r="AH101" i="10"/>
  <c r="AH38" i="9"/>
  <c r="AJ38" i="9"/>
  <c r="AI38" i="9"/>
  <c r="X35" i="9"/>
  <c r="AJ150" i="14"/>
  <c r="BN19" i="10"/>
  <c r="AH126" i="10"/>
  <c r="AI126" i="10"/>
  <c r="AJ126" i="10"/>
  <c r="F32" i="9"/>
  <c r="F28" i="9" s="1"/>
  <c r="AQ9" i="9" s="1"/>
  <c r="BC13" i="9"/>
  <c r="AI59" i="10"/>
  <c r="X58" i="10"/>
  <c r="X57" i="10" s="1"/>
  <c r="AE158" i="13"/>
  <c r="AJ158" i="12"/>
  <c r="D105" i="13"/>
  <c r="F105" i="12"/>
  <c r="AH179" i="12"/>
  <c r="Y179" i="13"/>
  <c r="AA179" i="13" s="1"/>
  <c r="AS22" i="8"/>
  <c r="AE66" i="9"/>
  <c r="AJ66" i="8"/>
  <c r="AR22" i="11"/>
  <c r="AB17" i="12"/>
  <c r="BP10" i="11"/>
  <c r="AI17" i="11"/>
  <c r="X142" i="11"/>
  <c r="V142" i="12"/>
  <c r="V141" i="11"/>
  <c r="AH181" i="10"/>
  <c r="AI181" i="10"/>
  <c r="X203" i="9"/>
  <c r="AI204" i="9"/>
  <c r="AI203" i="9" s="1"/>
  <c r="V249" i="11"/>
  <c r="X249" i="10"/>
  <c r="W189" i="13"/>
  <c r="W187" i="12"/>
  <c r="W185" i="12" s="1"/>
  <c r="AQ7" i="8"/>
  <c r="F21" i="8"/>
  <c r="AI191" i="9"/>
  <c r="AJ191" i="9"/>
  <c r="AH191" i="9"/>
  <c r="V239" i="14"/>
  <c r="AU29" i="7"/>
  <c r="AY29" i="7"/>
  <c r="AV29" i="7"/>
  <c r="AZ29" i="7"/>
  <c r="AD99" i="10"/>
  <c r="F42" i="11"/>
  <c r="AQ10" i="11" s="1"/>
  <c r="BC16" i="11"/>
  <c r="AG69" i="8"/>
  <c r="AG65" i="8" s="1"/>
  <c r="AJ72" i="8"/>
  <c r="AJ69" i="8" s="1"/>
  <c r="AE72" i="9"/>
  <c r="AI200" i="10"/>
  <c r="AH200" i="10"/>
  <c r="AJ200" i="10"/>
  <c r="AJ132" i="10"/>
  <c r="AH132" i="10"/>
  <c r="AI132" i="10"/>
  <c r="AB167" i="11"/>
  <c r="AD167" i="11" s="1"/>
  <c r="BP19" i="10"/>
  <c r="AB116" i="15"/>
  <c r="AD116" i="15" s="1"/>
  <c r="AI116" i="14"/>
  <c r="J75" i="9"/>
  <c r="L77" i="9"/>
  <c r="I26" i="20"/>
  <c r="I57" i="20" s="1"/>
  <c r="J8" i="20" s="1"/>
  <c r="L29" i="8"/>
  <c r="N30" i="8"/>
  <c r="N29" i="8" s="1"/>
  <c r="J30" i="9"/>
  <c r="V137" i="11"/>
  <c r="X137" i="10"/>
  <c r="W167" i="12"/>
  <c r="X167" i="11"/>
  <c r="M65" i="9"/>
  <c r="N65" i="9"/>
  <c r="F63" i="9"/>
  <c r="AE214" i="14"/>
  <c r="AG214" i="14" s="1"/>
  <c r="AJ214" i="13"/>
  <c r="BN14" i="8"/>
  <c r="BH9" i="8" s="1"/>
  <c r="AQ24" i="8"/>
  <c r="AB236" i="10"/>
  <c r="AD235" i="9"/>
  <c r="AI236" i="9"/>
  <c r="AB153" i="16"/>
  <c r="Y72" i="9"/>
  <c r="AH72" i="8"/>
  <c r="AH69" i="8" s="1"/>
  <c r="AH65" i="8" s="1"/>
  <c r="AA69" i="8"/>
  <c r="AA65" i="8" s="1"/>
  <c r="V83" i="10"/>
  <c r="V84" i="11"/>
  <c r="X84" i="10"/>
  <c r="M94" i="9"/>
  <c r="F93" i="9"/>
  <c r="BC19" i="9" s="1"/>
  <c r="W91" i="12"/>
  <c r="W95" i="13"/>
  <c r="X95" i="12"/>
  <c r="AJ17" i="13"/>
  <c r="J43" i="9"/>
  <c r="L42" i="8"/>
  <c r="AS10" i="8" s="1"/>
  <c r="AV10" i="8" s="1"/>
  <c r="AX10" i="8"/>
  <c r="AZ10" i="8" s="1"/>
  <c r="N43" i="8"/>
  <c r="N42" i="8" s="1"/>
  <c r="AR27" i="7"/>
  <c r="AW27" i="7" s="1"/>
  <c r="BP24" i="7"/>
  <c r="M95" i="9"/>
  <c r="N95" i="9"/>
  <c r="X112" i="9"/>
  <c r="BN16" i="9"/>
  <c r="BH8" i="7"/>
  <c r="BN8" i="7"/>
  <c r="AZ13" i="8"/>
  <c r="AI234" i="8"/>
  <c r="AI232" i="8" s="1"/>
  <c r="M33" i="8"/>
  <c r="M32" i="8" s="1"/>
  <c r="M28" i="8" s="1"/>
  <c r="AI112" i="7"/>
  <c r="AI110" i="7" s="1"/>
  <c r="V194" i="10"/>
  <c r="V193" i="10" s="1"/>
  <c r="BC10" i="8"/>
  <c r="BC9" i="8" s="1"/>
  <c r="BC8" i="8" s="1"/>
  <c r="F123" i="9"/>
  <c r="I21" i="7"/>
  <c r="I19" i="7" s="1"/>
  <c r="AI44" i="8"/>
  <c r="AI43" i="8" s="1"/>
  <c r="AH83" i="8"/>
  <c r="BN31" i="9"/>
  <c r="BH15" i="9" s="1"/>
  <c r="AY7" i="7"/>
  <c r="AJ235" i="8"/>
  <c r="X195" i="9"/>
  <c r="AJ185" i="8"/>
  <c r="X97" i="10"/>
  <c r="W220" i="9"/>
  <c r="AH61" i="12"/>
  <c r="AH112" i="7"/>
  <c r="AH110" i="7" s="1"/>
  <c r="F85" i="8"/>
  <c r="BI13" i="7"/>
  <c r="D14" i="13"/>
  <c r="F14" i="12"/>
  <c r="AB223" i="10"/>
  <c r="AD222" i="9"/>
  <c r="AI223" i="9"/>
  <c r="V245" i="12"/>
  <c r="X245" i="11"/>
  <c r="AU30" i="6"/>
  <c r="AY30" i="6"/>
  <c r="AZ30" i="6"/>
  <c r="AV30" i="6"/>
  <c r="I56" i="8"/>
  <c r="G54" i="8"/>
  <c r="G21" i="8" s="1"/>
  <c r="G19" i="8" s="1"/>
  <c r="G17" i="8" s="1"/>
  <c r="G123" i="8"/>
  <c r="W142" i="15"/>
  <c r="E10" i="11"/>
  <c r="E12" i="12"/>
  <c r="F12" i="11"/>
  <c r="AU22" i="10"/>
  <c r="AJ148" i="11"/>
  <c r="AI148" i="11"/>
  <c r="BN18" i="11"/>
  <c r="X147" i="11"/>
  <c r="X70" i="12"/>
  <c r="V70" i="13"/>
  <c r="AE67" i="11"/>
  <c r="AG67" i="11" s="1"/>
  <c r="AJ67" i="10"/>
  <c r="J73" i="10"/>
  <c r="N73" i="9"/>
  <c r="AI118" i="10"/>
  <c r="X114" i="10"/>
  <c r="AB246" i="16"/>
  <c r="AD246" i="16" s="1"/>
  <c r="AI246" i="16" s="1"/>
  <c r="AI246" i="15"/>
  <c r="AH46" i="12"/>
  <c r="AJ46" i="12"/>
  <c r="AI46" i="12"/>
  <c r="N49" i="13"/>
  <c r="AH85" i="10"/>
  <c r="AJ85" i="10"/>
  <c r="AI85" i="10"/>
  <c r="Y55" i="15"/>
  <c r="AA55" i="15" s="1"/>
  <c r="F47" i="13"/>
  <c r="E45" i="13"/>
  <c r="E47" i="14"/>
  <c r="G47" i="12"/>
  <c r="X131" i="14"/>
  <c r="W131" i="15"/>
  <c r="BP9" i="7"/>
  <c r="AI212" i="9"/>
  <c r="AJ212" i="9"/>
  <c r="AH212" i="9"/>
  <c r="X211" i="9"/>
  <c r="X210" i="9" s="1"/>
  <c r="X209" i="9" s="1"/>
  <c r="V183" i="12"/>
  <c r="X183" i="11"/>
  <c r="I49" i="9"/>
  <c r="G48" i="9"/>
  <c r="AI107" i="9"/>
  <c r="AH66" i="11"/>
  <c r="AI66" i="11"/>
  <c r="BN10" i="11"/>
  <c r="AQ22" i="11"/>
  <c r="H121" i="9"/>
  <c r="H125" i="9" s="1"/>
  <c r="P121" i="9"/>
  <c r="P125" i="9" s="1"/>
  <c r="L23" i="8"/>
  <c r="J22" i="8"/>
  <c r="D57" i="11"/>
  <c r="F58" i="11"/>
  <c r="D58" i="12"/>
  <c r="M101" i="9"/>
  <c r="M99" i="9" s="1"/>
  <c r="N101" i="9"/>
  <c r="BC18" i="9"/>
  <c r="F99" i="9"/>
  <c r="Y32" i="9"/>
  <c r="AH32" i="8"/>
  <c r="AA204" i="8"/>
  <c r="Y203" i="8"/>
  <c r="X41" i="12"/>
  <c r="V41" i="13"/>
  <c r="AJ28" i="11"/>
  <c r="AI28" i="11"/>
  <c r="AH28" i="11"/>
  <c r="F53" i="11"/>
  <c r="D53" i="12"/>
  <c r="D51" i="11"/>
  <c r="AQ25" i="8"/>
  <c r="BN13" i="8"/>
  <c r="V244" i="12"/>
  <c r="X244" i="11"/>
  <c r="AH50" i="12"/>
  <c r="L94" i="9"/>
  <c r="N94" i="9" s="1"/>
  <c r="N93" i="9" s="1"/>
  <c r="J93" i="9"/>
  <c r="AA125" i="8"/>
  <c r="Y123" i="8"/>
  <c r="AG181" i="8"/>
  <c r="AE176" i="8"/>
  <c r="AE170" i="8" s="1"/>
  <c r="D117" i="13"/>
  <c r="F119" i="13"/>
  <c r="D119" i="14"/>
  <c r="V101" i="12"/>
  <c r="X101" i="11"/>
  <c r="V108" i="12"/>
  <c r="X108" i="11"/>
  <c r="BD16" i="9"/>
  <c r="G43" i="10"/>
  <c r="M43" i="9"/>
  <c r="Y150" i="9"/>
  <c r="AH150" i="8"/>
  <c r="AH149" i="8" s="1"/>
  <c r="AA149" i="8"/>
  <c r="AA147" i="8" s="1"/>
  <c r="D32" i="10"/>
  <c r="D28" i="10" s="1"/>
  <c r="D33" i="11"/>
  <c r="F33" i="10"/>
  <c r="N83" i="14"/>
  <c r="V27" i="15"/>
  <c r="X27" i="14"/>
  <c r="E65" i="16"/>
  <c r="E63" i="16" s="1"/>
  <c r="E63" i="15"/>
  <c r="AD33" i="13"/>
  <c r="AJ249" i="9"/>
  <c r="AI249" i="9"/>
  <c r="AH249" i="9"/>
  <c r="AD188" i="8"/>
  <c r="AB187" i="8"/>
  <c r="AB185" i="8" s="1"/>
  <c r="AI24" i="10"/>
  <c r="AH24" i="10"/>
  <c r="V180" i="13"/>
  <c r="X180" i="12"/>
  <c r="X124" i="10"/>
  <c r="W124" i="11"/>
  <c r="W123" i="10"/>
  <c r="W112" i="10" s="1"/>
  <c r="W110" i="10" s="1"/>
  <c r="Y126" i="12"/>
  <c r="AA126" i="12" s="1"/>
  <c r="AG46" i="13"/>
  <c r="AE166" i="9"/>
  <c r="AG157" i="8"/>
  <c r="AJ166" i="8"/>
  <c r="AJ157" i="8" s="1"/>
  <c r="AG33" i="10"/>
  <c r="E55" i="11"/>
  <c r="E54" i="10"/>
  <c r="F55" i="10"/>
  <c r="J108" i="8"/>
  <c r="L111" i="8"/>
  <c r="AG126" i="12"/>
  <c r="X79" i="11"/>
  <c r="V79" i="12"/>
  <c r="AR13" i="10"/>
  <c r="AW13" i="10"/>
  <c r="G90" i="11"/>
  <c r="I90" i="11" s="1"/>
  <c r="AU27" i="6"/>
  <c r="AZ27" i="6"/>
  <c r="AY27" i="6"/>
  <c r="AV27" i="6"/>
  <c r="BC20" i="9"/>
  <c r="N109" i="9"/>
  <c r="F108" i="9"/>
  <c r="AQ15" i="9" s="1"/>
  <c r="W165" i="11"/>
  <c r="X165" i="10"/>
  <c r="AG177" i="12"/>
  <c r="X105" i="10"/>
  <c r="X104" i="10" s="1"/>
  <c r="W23" i="15"/>
  <c r="X23" i="14"/>
  <c r="V132" i="12"/>
  <c r="X132" i="11"/>
  <c r="AH98" i="8"/>
  <c r="AH96" i="8" s="1"/>
  <c r="Y98" i="9"/>
  <c r="AA96" i="8"/>
  <c r="V97" i="12"/>
  <c r="X97" i="11"/>
  <c r="V96" i="11"/>
  <c r="AJ137" i="9"/>
  <c r="AH137" i="9"/>
  <c r="AH224" i="9"/>
  <c r="AJ224" i="9"/>
  <c r="AJ222" i="9" s="1"/>
  <c r="AI224" i="9"/>
  <c r="X222" i="9"/>
  <c r="X220" i="9" s="1"/>
  <c r="AH116" i="16"/>
  <c r="AH167" i="10"/>
  <c r="AI167" i="10"/>
  <c r="AJ167" i="10"/>
  <c r="V253" i="11"/>
  <c r="V243" i="11" s="1"/>
  <c r="X253" i="10"/>
  <c r="AB102" i="13"/>
  <c r="AD102" i="13" s="1"/>
  <c r="D67" i="12"/>
  <c r="D66" i="11"/>
  <c r="F67" i="11"/>
  <c r="E76" i="11"/>
  <c r="E75" i="10"/>
  <c r="X17" i="14"/>
  <c r="V17" i="15"/>
  <c r="N97" i="12"/>
  <c r="M97" i="12"/>
  <c r="AZ25" i="7"/>
  <c r="AV25" i="7"/>
  <c r="V39" i="15"/>
  <c r="X39" i="14"/>
  <c r="F19" i="7"/>
  <c r="AY13" i="8"/>
  <c r="U1" i="6"/>
  <c r="V220" i="11"/>
  <c r="BH16" i="6"/>
  <c r="BH17" i="6" s="1"/>
  <c r="BD10" i="7"/>
  <c r="BD9" i="7" s="1"/>
  <c r="BD8" i="7" s="1"/>
  <c r="BD23" i="7" s="1"/>
  <c r="AZ13" i="9"/>
  <c r="Y63" i="8"/>
  <c r="X135" i="12" l="1"/>
  <c r="V135" i="13"/>
  <c r="AH94" i="13"/>
  <c r="AJ94" i="13"/>
  <c r="AE205" i="14"/>
  <c r="AG205" i="14" s="1"/>
  <c r="AJ205" i="13"/>
  <c r="X198" i="11"/>
  <c r="W198" i="12"/>
  <c r="AE204" i="9"/>
  <c r="AG203" i="8"/>
  <c r="AG194" i="8" s="1"/>
  <c r="AG193" i="8" s="1"/>
  <c r="AS28" i="8" s="1"/>
  <c r="AX28" i="8" s="1"/>
  <c r="AJ204" i="8"/>
  <c r="AJ203" i="8" s="1"/>
  <c r="M68" i="11"/>
  <c r="N68" i="11"/>
  <c r="X229" i="12"/>
  <c r="W229" i="13"/>
  <c r="AB170" i="8"/>
  <c r="AH220" i="8"/>
  <c r="X94" i="14"/>
  <c r="V94" i="15"/>
  <c r="V14" i="9"/>
  <c r="V12" i="9" s="1"/>
  <c r="V10" i="9" s="1"/>
  <c r="V8" i="9" s="1"/>
  <c r="J45" i="9"/>
  <c r="L46" i="9"/>
  <c r="Y190" i="9"/>
  <c r="AH190" i="8"/>
  <c r="AH187" i="8" s="1"/>
  <c r="AH185" i="8" s="1"/>
  <c r="AA187" i="8"/>
  <c r="AA185" i="8" s="1"/>
  <c r="AB38" i="11"/>
  <c r="AD35" i="10"/>
  <c r="BP14" i="10" s="1"/>
  <c r="BJ9" i="10" s="1"/>
  <c r="AB241" i="15"/>
  <c r="AD241" i="15" s="1"/>
  <c r="AI241" i="14"/>
  <c r="X243" i="10"/>
  <c r="AH10" i="7"/>
  <c r="AJ194" i="8"/>
  <c r="AJ193" i="8" s="1"/>
  <c r="AH135" i="11"/>
  <c r="AI135" i="11"/>
  <c r="AI198" i="10"/>
  <c r="AJ198" i="10"/>
  <c r="AH198" i="10"/>
  <c r="F68" i="12"/>
  <c r="M68" i="12" s="1"/>
  <c r="D68" i="13"/>
  <c r="AI229" i="11"/>
  <c r="AJ229" i="11"/>
  <c r="BN28" i="8"/>
  <c r="X193" i="8"/>
  <c r="AQ28" i="8" s="1"/>
  <c r="AD63" i="7"/>
  <c r="AD12" i="7" s="1"/>
  <c r="BP13" i="7"/>
  <c r="AR25" i="7"/>
  <c r="AA193" i="7"/>
  <c r="BO28" i="7"/>
  <c r="AG50" i="8"/>
  <c r="AE49" i="8"/>
  <c r="AE43" i="8" s="1"/>
  <c r="AQ16" i="8"/>
  <c r="BC7" i="8"/>
  <c r="BC23" i="8" s="1"/>
  <c r="E56" i="11"/>
  <c r="F56" i="10"/>
  <c r="N56" i="10" s="1"/>
  <c r="Y45" i="9"/>
  <c r="AA44" i="8"/>
  <c r="AH45" i="8"/>
  <c r="AH44" i="8" s="1"/>
  <c r="AI31" i="9"/>
  <c r="AH31" i="9"/>
  <c r="X20" i="9"/>
  <c r="X16" i="9" s="1"/>
  <c r="F111" i="10"/>
  <c r="M111" i="10" s="1"/>
  <c r="D111" i="11"/>
  <c r="D108" i="10"/>
  <c r="V36" i="14"/>
  <c r="X36" i="13"/>
  <c r="AA23" i="8"/>
  <c r="Y20" i="8"/>
  <c r="Y16" i="8" s="1"/>
  <c r="V201" i="12"/>
  <c r="X201" i="11"/>
  <c r="L64" i="8"/>
  <c r="J63" i="8"/>
  <c r="AW16" i="7"/>
  <c r="AY16" i="7" s="1"/>
  <c r="AZ16" i="7"/>
  <c r="AU16" i="7"/>
  <c r="AV16" i="7"/>
  <c r="Y95" i="9"/>
  <c r="AH95" i="8"/>
  <c r="AH91" i="8" s="1"/>
  <c r="AH90" i="8" s="1"/>
  <c r="AA91" i="8"/>
  <c r="AH18" i="9"/>
  <c r="BN11" i="9"/>
  <c r="AJ18" i="9"/>
  <c r="AI18" i="9"/>
  <c r="N86" i="10"/>
  <c r="M86" i="10"/>
  <c r="V100" i="16"/>
  <c r="X100" i="16" s="1"/>
  <c r="X100" i="15"/>
  <c r="X161" i="15"/>
  <c r="W161" i="16"/>
  <c r="X161" i="16" s="1"/>
  <c r="AE251" i="9"/>
  <c r="AJ251" i="8"/>
  <c r="AJ243" i="8" s="1"/>
  <c r="AG243" i="8"/>
  <c r="V133" i="14"/>
  <c r="X133" i="13"/>
  <c r="X216" i="14"/>
  <c r="W216" i="15"/>
  <c r="AH196" i="9"/>
  <c r="AI196" i="9"/>
  <c r="AH166" i="16"/>
  <c r="AI166" i="16"/>
  <c r="D77" i="16"/>
  <c r="AJ120" i="11"/>
  <c r="AI120" i="11"/>
  <c r="AH120" i="11"/>
  <c r="AH29" i="10"/>
  <c r="AI29" i="10"/>
  <c r="AJ29" i="10"/>
  <c r="N79" i="9"/>
  <c r="M79" i="9"/>
  <c r="AG227" i="8"/>
  <c r="AG220" i="8" s="1"/>
  <c r="AE228" i="9"/>
  <c r="AJ228" i="8"/>
  <c r="AJ227" i="8" s="1"/>
  <c r="AJ220" i="8" s="1"/>
  <c r="V72" i="14"/>
  <c r="AG31" i="8"/>
  <c r="AE20" i="8"/>
  <c r="AE16" i="8" s="1"/>
  <c r="AE14" i="8" s="1"/>
  <c r="AA58" i="9"/>
  <c r="AA57" i="9" s="1"/>
  <c r="Y59" i="10"/>
  <c r="AH59" i="9"/>
  <c r="AH58" i="9" s="1"/>
  <c r="AH57" i="9" s="1"/>
  <c r="V31" i="13"/>
  <c r="AI61" i="12"/>
  <c r="AJ61" i="12"/>
  <c r="X130" i="13"/>
  <c r="V130" i="14"/>
  <c r="L100" i="8"/>
  <c r="J99" i="8"/>
  <c r="N87" i="14"/>
  <c r="M87" i="14"/>
  <c r="W119" i="13"/>
  <c r="W114" i="12"/>
  <c r="X202" i="12"/>
  <c r="V202" i="13"/>
  <c r="X25" i="12"/>
  <c r="V25" i="13"/>
  <c r="V102" i="13"/>
  <c r="X102" i="12"/>
  <c r="V256" i="12"/>
  <c r="X256" i="11"/>
  <c r="AJ53" i="10"/>
  <c r="AI53" i="10"/>
  <c r="N113" i="10"/>
  <c r="M113" i="10"/>
  <c r="AJ163" i="9"/>
  <c r="AH163" i="9"/>
  <c r="AI163" i="9"/>
  <c r="AE249" i="10"/>
  <c r="E92" i="11"/>
  <c r="F92" i="10"/>
  <c r="N92" i="10" s="1"/>
  <c r="AH67" i="10"/>
  <c r="AI67" i="10"/>
  <c r="F115" i="10"/>
  <c r="D115" i="11"/>
  <c r="X121" i="11"/>
  <c r="V121" i="12"/>
  <c r="F91" i="15"/>
  <c r="M91" i="15" s="1"/>
  <c r="D91" i="16"/>
  <c r="F91" i="16" s="1"/>
  <c r="M91" i="16" s="1"/>
  <c r="AJ51" i="9"/>
  <c r="AI51" i="9"/>
  <c r="X49" i="9"/>
  <c r="AH51" i="9"/>
  <c r="X37" i="11"/>
  <c r="AJ37" i="11" s="1"/>
  <c r="V37" i="12"/>
  <c r="W215" i="11"/>
  <c r="X215" i="10"/>
  <c r="L59" i="8"/>
  <c r="J57" i="8"/>
  <c r="AI48" i="14"/>
  <c r="AH48" i="14"/>
  <c r="AH255" i="13"/>
  <c r="AJ255" i="13"/>
  <c r="AI127" i="9"/>
  <c r="AJ127" i="9"/>
  <c r="AH127" i="9"/>
  <c r="X178" i="13"/>
  <c r="V178" i="14"/>
  <c r="V117" i="12"/>
  <c r="X117" i="11"/>
  <c r="AJ238" i="14"/>
  <c r="AI238" i="14"/>
  <c r="AH238" i="14"/>
  <c r="V63" i="10"/>
  <c r="BN25" i="8"/>
  <c r="BH12" i="8" s="1"/>
  <c r="AJ195" i="9"/>
  <c r="X43" i="9"/>
  <c r="BL16" i="13"/>
  <c r="BL16" i="16" s="1"/>
  <c r="AI14" i="7"/>
  <c r="AI12" i="7" s="1"/>
  <c r="AI10" i="7" s="1"/>
  <c r="BN26" i="9"/>
  <c r="AD117" i="8"/>
  <c r="AB114" i="8"/>
  <c r="AB112" i="8" s="1"/>
  <c r="AB110" i="8" s="1"/>
  <c r="I58" i="11"/>
  <c r="G57" i="11"/>
  <c r="AG245" i="11"/>
  <c r="W250" i="12"/>
  <c r="X250" i="11"/>
  <c r="AJ201" i="10"/>
  <c r="AH201" i="10"/>
  <c r="AI201" i="10"/>
  <c r="AH188" i="9"/>
  <c r="Y188" i="10"/>
  <c r="E103" i="15"/>
  <c r="F103" i="14"/>
  <c r="W86" i="11"/>
  <c r="W83" i="10"/>
  <c r="X86" i="10"/>
  <c r="AA223" i="9"/>
  <c r="Y222" i="9"/>
  <c r="V47" i="15"/>
  <c r="X47" i="14"/>
  <c r="AI100" i="14"/>
  <c r="AH100" i="14"/>
  <c r="AJ100" i="14"/>
  <c r="AJ161" i="14"/>
  <c r="AI161" i="14"/>
  <c r="AA161" i="8"/>
  <c r="Y157" i="8"/>
  <c r="Y155" i="8" s="1"/>
  <c r="Y145" i="8" s="1"/>
  <c r="W239" i="12"/>
  <c r="X239" i="11"/>
  <c r="AG36" i="9"/>
  <c r="AE35" i="9"/>
  <c r="V217" i="12"/>
  <c r="X217" i="11"/>
  <c r="X19" i="10"/>
  <c r="W19" i="11"/>
  <c r="AH166" i="15"/>
  <c r="AI166" i="15"/>
  <c r="I93" i="12"/>
  <c r="BD19" i="12" s="1"/>
  <c r="G94" i="13"/>
  <c r="AE75" i="13"/>
  <c r="AG75" i="13" s="1"/>
  <c r="AJ75" i="12"/>
  <c r="F96" i="13"/>
  <c r="D96" i="14"/>
  <c r="Y47" i="11"/>
  <c r="AA47" i="11" s="1"/>
  <c r="AH47" i="10"/>
  <c r="AG14" i="7"/>
  <c r="AG12" i="7" s="1"/>
  <c r="AG10" i="7" s="1"/>
  <c r="AS23" i="7"/>
  <c r="AA197" i="8"/>
  <c r="Y195" i="8"/>
  <c r="Y194" i="8" s="1"/>
  <c r="Y193" i="8" s="1"/>
  <c r="V236" i="15"/>
  <c r="AA212" i="10"/>
  <c r="E87" i="16"/>
  <c r="F87" i="16" s="1"/>
  <c r="F87" i="15"/>
  <c r="AD198" i="12"/>
  <c r="AB195" i="12"/>
  <c r="E30" i="13"/>
  <c r="F30" i="12"/>
  <c r="E29" i="12"/>
  <c r="E57" i="10"/>
  <c r="E59" i="11"/>
  <c r="F59" i="10"/>
  <c r="AH93" i="9"/>
  <c r="AJ93" i="9"/>
  <c r="AI93" i="9"/>
  <c r="AJ256" i="10"/>
  <c r="AH256" i="10"/>
  <c r="AI256" i="10"/>
  <c r="V60" i="12"/>
  <c r="X60" i="11"/>
  <c r="AA186" i="10"/>
  <c r="AJ32" i="11"/>
  <c r="AI32" i="11"/>
  <c r="V52" i="14"/>
  <c r="G83" i="13"/>
  <c r="I83" i="13" s="1"/>
  <c r="M83" i="12"/>
  <c r="N115" i="9"/>
  <c r="M115" i="9"/>
  <c r="AI121" i="10"/>
  <c r="AJ121" i="10"/>
  <c r="AH121" i="10"/>
  <c r="AB60" i="10"/>
  <c r="AD58" i="9"/>
  <c r="AD57" i="9" s="1"/>
  <c r="Y167" i="11"/>
  <c r="AA167" i="11" s="1"/>
  <c r="BO19" i="10"/>
  <c r="AG107" i="8"/>
  <c r="AE105" i="8"/>
  <c r="AE104" i="8" s="1"/>
  <c r="AE63" i="8" s="1"/>
  <c r="AE12" i="8" s="1"/>
  <c r="V48" i="16"/>
  <c r="X48" i="16" s="1"/>
  <c r="X48" i="15"/>
  <c r="V189" i="12"/>
  <c r="V187" i="11"/>
  <c r="V185" i="11" s="1"/>
  <c r="V170" i="11" s="1"/>
  <c r="X189" i="11"/>
  <c r="V127" i="11"/>
  <c r="X127" i="10"/>
  <c r="V123" i="10"/>
  <c r="V112" i="10" s="1"/>
  <c r="AH117" i="10"/>
  <c r="AJ117" i="10"/>
  <c r="BC22" i="10"/>
  <c r="AG234" i="8"/>
  <c r="AG232" i="8" s="1"/>
  <c r="AS30" i="8" s="1"/>
  <c r="AX30" i="8" s="1"/>
  <c r="AA90" i="8"/>
  <c r="AI195" i="9"/>
  <c r="AI194" i="9" s="1"/>
  <c r="AI193" i="9" s="1"/>
  <c r="E28" i="12"/>
  <c r="W63" i="9"/>
  <c r="N44" i="11"/>
  <c r="W31" i="11"/>
  <c r="X31" i="10"/>
  <c r="W20" i="10"/>
  <c r="W16" i="10" s="1"/>
  <c r="W14" i="10" s="1"/>
  <c r="AH250" i="10"/>
  <c r="AJ250" i="10"/>
  <c r="AI250" i="10"/>
  <c r="AI240" i="9"/>
  <c r="AI235" i="9" s="1"/>
  <c r="AH240" i="9"/>
  <c r="AJ156" i="14"/>
  <c r="AH156" i="14"/>
  <c r="M103" i="13"/>
  <c r="N103" i="13"/>
  <c r="L74" i="9"/>
  <c r="J72" i="9"/>
  <c r="L62" i="8"/>
  <c r="J60" i="8"/>
  <c r="AD97" i="8"/>
  <c r="AB96" i="8"/>
  <c r="AB90" i="8" s="1"/>
  <c r="AB63" i="8" s="1"/>
  <c r="AB12" i="8" s="1"/>
  <c r="AB10" i="8" s="1"/>
  <c r="AB8" i="8" s="1"/>
  <c r="AB59" i="12"/>
  <c r="V55" i="14"/>
  <c r="X55" i="13"/>
  <c r="AJ47" i="13"/>
  <c r="AV17" i="5"/>
  <c r="AU17" i="5"/>
  <c r="AV35" i="5"/>
  <c r="AU35" i="5"/>
  <c r="X160" i="12"/>
  <c r="V160" i="13"/>
  <c r="W52" i="11"/>
  <c r="W49" i="10"/>
  <c r="W43" i="10" s="1"/>
  <c r="X52" i="10"/>
  <c r="AB80" i="11"/>
  <c r="AD80" i="11" s="1"/>
  <c r="AI80" i="10"/>
  <c r="N15" i="9"/>
  <c r="N10" i="9" s="1"/>
  <c r="F10" i="9"/>
  <c r="AH239" i="10"/>
  <c r="AI239" i="10"/>
  <c r="AJ239" i="10"/>
  <c r="M114" i="9"/>
  <c r="N114" i="9"/>
  <c r="AI217" i="10"/>
  <c r="AH217" i="10"/>
  <c r="AJ217" i="10"/>
  <c r="AH19" i="9"/>
  <c r="AJ19" i="9"/>
  <c r="AI19" i="9"/>
  <c r="W46" i="14"/>
  <c r="W44" i="13"/>
  <c r="I15" i="9"/>
  <c r="G10" i="9"/>
  <c r="X54" i="12"/>
  <c r="W54" i="13"/>
  <c r="AH199" i="15"/>
  <c r="AJ199" i="15"/>
  <c r="AI199" i="15"/>
  <c r="Y196" i="11"/>
  <c r="BO26" i="10"/>
  <c r="M96" i="12"/>
  <c r="N96" i="12"/>
  <c r="E79" i="11"/>
  <c r="E78" i="10"/>
  <c r="E21" i="10" s="1"/>
  <c r="E19" i="10" s="1"/>
  <c r="E17" i="10" s="1"/>
  <c r="E8" i="10" s="1"/>
  <c r="E121" i="10" s="1"/>
  <c r="E125" i="10" s="1"/>
  <c r="F79" i="10"/>
  <c r="D54" i="10"/>
  <c r="D55" i="11"/>
  <c r="W107" i="11"/>
  <c r="W105" i="10"/>
  <c r="W104" i="10" s="1"/>
  <c r="E77" i="11"/>
  <c r="F77" i="10"/>
  <c r="BN33" i="5"/>
  <c r="AQ31" i="5"/>
  <c r="Y68" i="13"/>
  <c r="AA68" i="13" s="1"/>
  <c r="AH68" i="12"/>
  <c r="AH164" i="10"/>
  <c r="AJ164" i="10"/>
  <c r="AI164" i="10"/>
  <c r="AI190" i="10"/>
  <c r="AJ190" i="10"/>
  <c r="N57" i="7"/>
  <c r="N21" i="7" s="1"/>
  <c r="N19" i="7" s="1"/>
  <c r="N17" i="7" s="1"/>
  <c r="N123" i="7"/>
  <c r="D70" i="14"/>
  <c r="F70" i="13"/>
  <c r="W251" i="12"/>
  <c r="X251" i="11"/>
  <c r="V93" i="11"/>
  <c r="X93" i="10"/>
  <c r="AJ60" i="10"/>
  <c r="AH60" i="10"/>
  <c r="V157" i="10"/>
  <c r="V155" i="10" s="1"/>
  <c r="V145" i="10" s="1"/>
  <c r="X163" i="10"/>
  <c r="V163" i="11"/>
  <c r="V32" i="13"/>
  <c r="X32" i="12"/>
  <c r="I69" i="8"/>
  <c r="G70" i="9"/>
  <c r="M70" i="8"/>
  <c r="M69" i="8" s="1"/>
  <c r="V22" i="12"/>
  <c r="X22" i="11"/>
  <c r="AH22" i="11" s="1"/>
  <c r="V20" i="11"/>
  <c r="W235" i="12"/>
  <c r="W236" i="13"/>
  <c r="X236" i="12"/>
  <c r="AJ236" i="12" s="1"/>
  <c r="Y177" i="12"/>
  <c r="AA177" i="12" s="1"/>
  <c r="BO23" i="11"/>
  <c r="AH177" i="11"/>
  <c r="N110" i="12"/>
  <c r="M110" i="12"/>
  <c r="AJ37" i="10"/>
  <c r="AI37" i="10"/>
  <c r="AH148" i="8"/>
  <c r="AH147" i="8" s="1"/>
  <c r="Y148" i="9"/>
  <c r="AA148" i="9" s="1"/>
  <c r="BO18" i="8"/>
  <c r="AE224" i="11"/>
  <c r="AG222" i="10"/>
  <c r="AH189" i="10"/>
  <c r="AI189" i="10"/>
  <c r="X187" i="10"/>
  <c r="X40" i="10"/>
  <c r="V40" i="11"/>
  <c r="I44" i="9"/>
  <c r="G42" i="9"/>
  <c r="X177" i="15"/>
  <c r="BN23" i="15" s="1"/>
  <c r="W177" i="16"/>
  <c r="X177" i="16" s="1"/>
  <c r="BN23" i="16" s="1"/>
  <c r="C47" i="20" s="1"/>
  <c r="V99" i="14"/>
  <c r="X99" i="13"/>
  <c r="G60" i="11"/>
  <c r="I61" i="11"/>
  <c r="V88" i="12"/>
  <c r="X88" i="11"/>
  <c r="D61" i="14"/>
  <c r="F61" i="13"/>
  <c r="N61" i="13" s="1"/>
  <c r="D60" i="13"/>
  <c r="V158" i="16"/>
  <c r="X158" i="16" s="1"/>
  <c r="AH158" i="16" s="1"/>
  <c r="X158" i="15"/>
  <c r="AH158" i="15" s="1"/>
  <c r="AJ234" i="8"/>
  <c r="AJ232" i="8" s="1"/>
  <c r="AI35" i="9"/>
  <c r="E21" i="9"/>
  <c r="E19" i="9" s="1"/>
  <c r="E17" i="9" s="1"/>
  <c r="E8" i="9" s="1"/>
  <c r="E121" i="9" s="1"/>
  <c r="E125" i="9" s="1"/>
  <c r="D44" i="13"/>
  <c r="D42" i="12"/>
  <c r="F44" i="12"/>
  <c r="AB68" i="11"/>
  <c r="AD68" i="11" s="1"/>
  <c r="AI68" i="10"/>
  <c r="AI36" i="12"/>
  <c r="AH36" i="12"/>
  <c r="AE92" i="9"/>
  <c r="AG91" i="8"/>
  <c r="AJ92" i="8"/>
  <c r="AJ91" i="8" s="1"/>
  <c r="X240" i="10"/>
  <c r="V240" i="11"/>
  <c r="X156" i="15"/>
  <c r="V156" i="16"/>
  <c r="X156" i="16" s="1"/>
  <c r="W212" i="12"/>
  <c r="W211" i="11"/>
  <c r="W210" i="11" s="1"/>
  <c r="W209" i="11" s="1"/>
  <c r="W207" i="11" s="1"/>
  <c r="AI86" i="9"/>
  <c r="AI83" i="9" s="1"/>
  <c r="AH86" i="9"/>
  <c r="X18" i="10"/>
  <c r="V18" i="11"/>
  <c r="AI55" i="12"/>
  <c r="AJ55" i="12"/>
  <c r="AH55" i="12"/>
  <c r="L70" i="8"/>
  <c r="J69" i="8"/>
  <c r="F86" i="11"/>
  <c r="E86" i="12"/>
  <c r="W72" i="11"/>
  <c r="X72" i="10"/>
  <c r="W69" i="10"/>
  <c r="W65" i="10" s="1"/>
  <c r="W63" i="10" s="1"/>
  <c r="AJ160" i="11"/>
  <c r="AI160" i="11"/>
  <c r="AH52" i="9"/>
  <c r="AJ52" i="9"/>
  <c r="AI52" i="9"/>
  <c r="AI49" i="9" s="1"/>
  <c r="D15" i="11"/>
  <c r="F15" i="10"/>
  <c r="D10" i="10"/>
  <c r="AH214" i="8"/>
  <c r="AH211" i="8" s="1"/>
  <c r="AH210" i="8" s="1"/>
  <c r="AH209" i="8" s="1"/>
  <c r="AH207" i="8" s="1"/>
  <c r="Y214" i="9"/>
  <c r="AA211" i="8"/>
  <c r="AA210" i="8" s="1"/>
  <c r="AA209" i="8" s="1"/>
  <c r="AH133" i="12"/>
  <c r="AJ133" i="12"/>
  <c r="AI133" i="12"/>
  <c r="AJ216" i="13"/>
  <c r="AH216" i="13"/>
  <c r="AI216" i="13"/>
  <c r="F114" i="10"/>
  <c r="D114" i="11"/>
  <c r="W196" i="11"/>
  <c r="X196" i="10"/>
  <c r="AR16" i="8"/>
  <c r="AX16" i="8" s="1"/>
  <c r="AZ16" i="8" s="1"/>
  <c r="BD7" i="8"/>
  <c r="AH54" i="11"/>
  <c r="AI54" i="11"/>
  <c r="AJ54" i="11"/>
  <c r="AJ199" i="16"/>
  <c r="AI199" i="16"/>
  <c r="AH199" i="16"/>
  <c r="W120" i="13"/>
  <c r="X120" i="12"/>
  <c r="V29" i="12"/>
  <c r="X29" i="11"/>
  <c r="L67" i="10"/>
  <c r="J66" i="10"/>
  <c r="AA84" i="9"/>
  <c r="Y83" i="9"/>
  <c r="A1" i="5"/>
  <c r="T15" i="5"/>
  <c r="F121" i="5"/>
  <c r="F125" i="5" s="1"/>
  <c r="X164" i="11"/>
  <c r="V164" i="12"/>
  <c r="X190" i="11"/>
  <c r="V190" i="12"/>
  <c r="X61" i="13"/>
  <c r="W61" i="14"/>
  <c r="E66" i="15"/>
  <c r="E67" i="16"/>
  <c r="E66" i="16" s="1"/>
  <c r="X74" i="14"/>
  <c r="AI74" i="14" s="1"/>
  <c r="V74" i="15"/>
  <c r="AH246" i="15"/>
  <c r="Y246" i="16"/>
  <c r="AA246" i="16" s="1"/>
  <c r="AH246" i="16" s="1"/>
  <c r="AH130" i="12"/>
  <c r="AJ130" i="12"/>
  <c r="AH251" i="10"/>
  <c r="AI251" i="10"/>
  <c r="BN12" i="8"/>
  <c r="BN9" i="8" s="1"/>
  <c r="BH8" i="8" s="1"/>
  <c r="BH7" i="8" s="1"/>
  <c r="BH16" i="8" s="1"/>
  <c r="X14" i="8"/>
  <c r="X12" i="8" s="1"/>
  <c r="X10" i="8" s="1"/>
  <c r="AJ202" i="11"/>
  <c r="AI202" i="11"/>
  <c r="AH202" i="11"/>
  <c r="M59" i="9"/>
  <c r="M57" i="9" s="1"/>
  <c r="F57" i="9"/>
  <c r="AI25" i="11"/>
  <c r="AJ25" i="11"/>
  <c r="AH102" i="11"/>
  <c r="AJ102" i="11"/>
  <c r="AI102" i="11"/>
  <c r="W53" i="12"/>
  <c r="X53" i="11"/>
  <c r="E113" i="12"/>
  <c r="F113" i="11"/>
  <c r="I46" i="10"/>
  <c r="G45" i="10"/>
  <c r="W67" i="12"/>
  <c r="X67" i="11"/>
  <c r="BP26" i="13"/>
  <c r="AB196" i="14"/>
  <c r="F110" i="13"/>
  <c r="D110" i="14"/>
  <c r="V51" i="11"/>
  <c r="X51" i="10"/>
  <c r="V49" i="10"/>
  <c r="V43" i="10" s="1"/>
  <c r="V14" i="10" s="1"/>
  <c r="V12" i="10" s="1"/>
  <c r="AJ215" i="9"/>
  <c r="AH215" i="9"/>
  <c r="AH39" i="8"/>
  <c r="AH35" i="8" s="1"/>
  <c r="Y39" i="9"/>
  <c r="AA35" i="8"/>
  <c r="BO14" i="8" s="1"/>
  <c r="BI9" i="8" s="1"/>
  <c r="G12" i="12"/>
  <c r="X255" i="14"/>
  <c r="V255" i="15"/>
  <c r="AH40" i="9"/>
  <c r="AJ40" i="9"/>
  <c r="AI40" i="9"/>
  <c r="AJ99" i="12"/>
  <c r="AH99" i="12"/>
  <c r="AI88" i="10"/>
  <c r="AJ88" i="10"/>
  <c r="AH88" i="10"/>
  <c r="X238" i="15"/>
  <c r="V238" i="16"/>
  <c r="X238" i="16" s="1"/>
  <c r="N61" i="12"/>
  <c r="BO11" i="13"/>
  <c r="Y18" i="14"/>
  <c r="AA18" i="14" s="1"/>
  <c r="X194" i="9"/>
  <c r="AE110" i="8"/>
  <c r="X110" i="9"/>
  <c r="AQ26" i="9" s="1"/>
  <c r="F19" i="8"/>
  <c r="AQ14" i="8" s="1"/>
  <c r="AQ17" i="8" s="1"/>
  <c r="W220" i="10"/>
  <c r="F78" i="10"/>
  <c r="AJ14" i="7"/>
  <c r="AJ12" i="7" s="1"/>
  <c r="AJ10" i="7" s="1"/>
  <c r="W12" i="9"/>
  <c r="W10" i="9" s="1"/>
  <c r="W8" i="9" s="1"/>
  <c r="V16" i="10"/>
  <c r="BL7" i="13"/>
  <c r="BL7" i="16" s="1"/>
  <c r="G8" i="8"/>
  <c r="G121" i="8" s="1"/>
  <c r="AW26" i="7"/>
  <c r="AY26" i="7" s="1"/>
  <c r="AU26" i="7"/>
  <c r="X17" i="15"/>
  <c r="V17" i="16"/>
  <c r="AW15" i="9"/>
  <c r="AY15" i="9" s="1"/>
  <c r="AE46" i="14"/>
  <c r="AH108" i="11"/>
  <c r="AJ108" i="11"/>
  <c r="AI108" i="11"/>
  <c r="AA123" i="8"/>
  <c r="Y125" i="9"/>
  <c r="AH125" i="8"/>
  <c r="AH123" i="8" s="1"/>
  <c r="AJ244" i="11"/>
  <c r="AI244" i="11"/>
  <c r="AH244" i="11"/>
  <c r="M58" i="11"/>
  <c r="AH131" i="14"/>
  <c r="AI131" i="14"/>
  <c r="AJ131" i="14"/>
  <c r="W142" i="16"/>
  <c r="G56" i="9"/>
  <c r="I54" i="8"/>
  <c r="M56" i="8"/>
  <c r="BD22" i="8"/>
  <c r="I123" i="8"/>
  <c r="AD223" i="10"/>
  <c r="AB222" i="10"/>
  <c r="X193" i="9"/>
  <c r="AQ28" i="9" s="1"/>
  <c r="BN28" i="9"/>
  <c r="AH258" i="7"/>
  <c r="AH8" i="7"/>
  <c r="J42" i="9"/>
  <c r="L43" i="9"/>
  <c r="X83" i="10"/>
  <c r="AJ84" i="10"/>
  <c r="AI84" i="10"/>
  <c r="F17" i="8"/>
  <c r="W187" i="13"/>
  <c r="W185" i="13" s="1"/>
  <c r="W189" i="14"/>
  <c r="AW22" i="11"/>
  <c r="D105" i="14"/>
  <c r="F105" i="13"/>
  <c r="BN14" i="9"/>
  <c r="BH9" i="9" s="1"/>
  <c r="AQ24" i="9"/>
  <c r="J91" i="16"/>
  <c r="L91" i="16" s="1"/>
  <c r="N91" i="16" s="1"/>
  <c r="N91" i="15"/>
  <c r="BP28" i="9"/>
  <c r="AD193" i="9"/>
  <c r="AR28" i="9" s="1"/>
  <c r="AW28" i="9" s="1"/>
  <c r="AH153" i="9"/>
  <c r="Y153" i="10"/>
  <c r="BO31" i="9"/>
  <c r="BI15" i="9" s="1"/>
  <c r="AI28" i="12"/>
  <c r="AH28" i="12"/>
  <c r="AJ28" i="12"/>
  <c r="BO25" i="7"/>
  <c r="BI12" i="7" s="1"/>
  <c r="AE135" i="9"/>
  <c r="AJ135" i="8"/>
  <c r="AJ123" i="8" s="1"/>
  <c r="AG123" i="8"/>
  <c r="AH66" i="12"/>
  <c r="AI66" i="12"/>
  <c r="AQ22" i="12"/>
  <c r="BN10" i="12"/>
  <c r="AD115" i="12"/>
  <c r="V85" i="13"/>
  <c r="X85" i="12"/>
  <c r="F8" i="6"/>
  <c r="X258" i="6"/>
  <c r="AH46" i="13"/>
  <c r="AJ46" i="13"/>
  <c r="AI46" i="13"/>
  <c r="AD137" i="9"/>
  <c r="AB123" i="9"/>
  <c r="V148" i="14"/>
  <c r="X148" i="13"/>
  <c r="V147" i="13"/>
  <c r="AE24" i="10"/>
  <c r="AJ24" i="9"/>
  <c r="AD85" i="11"/>
  <c r="AB83" i="11"/>
  <c r="V86" i="13"/>
  <c r="AD248" i="9"/>
  <c r="AB243" i="9"/>
  <c r="AB234" i="9" s="1"/>
  <c r="AB232" i="9" s="1"/>
  <c r="AV29" i="8"/>
  <c r="AY29" i="8"/>
  <c r="AZ29" i="8"/>
  <c r="AU29" i="8"/>
  <c r="W26" i="15"/>
  <c r="X26" i="14"/>
  <c r="AJ76" i="10"/>
  <c r="AI76" i="10"/>
  <c r="AH76" i="10"/>
  <c r="Y31" i="14"/>
  <c r="AA31" i="14" s="1"/>
  <c r="N37" i="12"/>
  <c r="M37" i="12"/>
  <c r="F35" i="12"/>
  <c r="AI151" i="12"/>
  <c r="AH151" i="12"/>
  <c r="X149" i="12"/>
  <c r="X147" i="12" s="1"/>
  <c r="Y92" i="10"/>
  <c r="N102" i="10"/>
  <c r="M102" i="10"/>
  <c r="D95" i="12"/>
  <c r="F95" i="11"/>
  <c r="D93" i="11"/>
  <c r="D85" i="11" s="1"/>
  <c r="M65" i="10"/>
  <c r="N65" i="10"/>
  <c r="F63" i="10"/>
  <c r="D35" i="15"/>
  <c r="D36" i="16"/>
  <c r="F36" i="15"/>
  <c r="W224" i="12"/>
  <c r="W222" i="11"/>
  <c r="X224" i="11"/>
  <c r="BC20" i="10"/>
  <c r="N109" i="10"/>
  <c r="F108" i="10"/>
  <c r="AQ15" i="10" s="1"/>
  <c r="E42" i="13"/>
  <c r="F43" i="13"/>
  <c r="E43" i="14"/>
  <c r="AE174" i="10"/>
  <c r="AG172" i="9"/>
  <c r="AJ174" i="9"/>
  <c r="J33" i="9"/>
  <c r="L32" i="8"/>
  <c r="N33" i="8"/>
  <c r="N32" i="8" s="1"/>
  <c r="V134" i="13"/>
  <c r="X134" i="12"/>
  <c r="AI24" i="11"/>
  <c r="AH24" i="11"/>
  <c r="X150" i="16"/>
  <c r="V149" i="16"/>
  <c r="AG116" i="13"/>
  <c r="L80" i="12"/>
  <c r="J80" i="13" s="1"/>
  <c r="J78" i="12"/>
  <c r="L78" i="12" s="1"/>
  <c r="G35" i="9"/>
  <c r="I36" i="9"/>
  <c r="Y74" i="14"/>
  <c r="AA74" i="14" s="1"/>
  <c r="AH74" i="13"/>
  <c r="AB157" i="10"/>
  <c r="AB155" i="10" s="1"/>
  <c r="AD158" i="10"/>
  <c r="V136" i="12"/>
  <c r="X136" i="11"/>
  <c r="AE217" i="15"/>
  <c r="AG217" i="15" s="1"/>
  <c r="AA67" i="15"/>
  <c r="W58" i="15"/>
  <c r="W60" i="16"/>
  <c r="X92" i="11"/>
  <c r="V92" i="12"/>
  <c r="V91" i="11"/>
  <c r="V90" i="11" s="1"/>
  <c r="AU13" i="9"/>
  <c r="AV13" i="9"/>
  <c r="AA61" i="13"/>
  <c r="AJ237" i="10"/>
  <c r="X235" i="10"/>
  <c r="X234" i="10" s="1"/>
  <c r="X232" i="10" s="1"/>
  <c r="BN29" i="10" s="1"/>
  <c r="AI237" i="10"/>
  <c r="V173" i="14"/>
  <c r="AB245" i="14"/>
  <c r="V125" i="13"/>
  <c r="X125" i="12"/>
  <c r="AG119" i="9"/>
  <c r="AE114" i="9"/>
  <c r="AD18" i="11"/>
  <c r="E112" i="13"/>
  <c r="F112" i="12"/>
  <c r="AI81" i="10"/>
  <c r="AB81" i="11"/>
  <c r="BP31" i="10"/>
  <c r="W98" i="15"/>
  <c r="X98" i="14"/>
  <c r="BP12" i="8"/>
  <c r="BP9" i="8" s="1"/>
  <c r="AR23" i="8"/>
  <c r="AU23" i="8" s="1"/>
  <c r="AD14" i="8"/>
  <c r="AH180" i="11"/>
  <c r="AI180" i="11"/>
  <c r="AJ180" i="11"/>
  <c r="X176" i="11"/>
  <c r="D102" i="13"/>
  <c r="AB186" i="10"/>
  <c r="AI186" i="9"/>
  <c r="E94" i="12"/>
  <c r="E93" i="11"/>
  <c r="E85" i="11" s="1"/>
  <c r="F94" i="11"/>
  <c r="E48" i="15"/>
  <c r="E49" i="16"/>
  <c r="E48" i="16" s="1"/>
  <c r="AG21" i="12"/>
  <c r="V138" i="16"/>
  <c r="X138" i="16" s="1"/>
  <c r="X138" i="15"/>
  <c r="AX13" i="11"/>
  <c r="J90" i="12"/>
  <c r="L90" i="12" s="1"/>
  <c r="AS13" i="11"/>
  <c r="AD106" i="9"/>
  <c r="AB105" i="9"/>
  <c r="AB104" i="9" s="1"/>
  <c r="X203" i="10"/>
  <c r="E27" i="14"/>
  <c r="F27" i="13"/>
  <c r="Y244" i="14"/>
  <c r="AA237" i="9"/>
  <c r="Y235" i="9"/>
  <c r="AJ223" i="12"/>
  <c r="V197" i="16"/>
  <c r="P121" i="10"/>
  <c r="P125" i="10" s="1"/>
  <c r="H121" i="10"/>
  <c r="H125" i="10" s="1"/>
  <c r="F81" i="10"/>
  <c r="AI143" i="10"/>
  <c r="AH143" i="10"/>
  <c r="AJ143" i="10"/>
  <c r="BN31" i="10"/>
  <c r="AG155" i="8"/>
  <c r="AG145" i="8" s="1"/>
  <c r="AE168" i="9"/>
  <c r="AJ168" i="8"/>
  <c r="AJ155" i="8" s="1"/>
  <c r="AJ145" i="8" s="1"/>
  <c r="AE213" i="10"/>
  <c r="AG211" i="9"/>
  <c r="AG210" i="9" s="1"/>
  <c r="AG209" i="9" s="1"/>
  <c r="AG207" i="9" s="1"/>
  <c r="AS29" i="9" s="1"/>
  <c r="AX29" i="9" s="1"/>
  <c r="AJ213" i="9"/>
  <c r="AH174" i="11"/>
  <c r="AI174" i="11"/>
  <c r="L61" i="15"/>
  <c r="V87" i="12"/>
  <c r="X87" i="11"/>
  <c r="AJ128" i="10"/>
  <c r="AI128" i="10"/>
  <c r="AH128" i="10"/>
  <c r="L121" i="6"/>
  <c r="L125" i="6" s="1"/>
  <c r="J5" i="6"/>
  <c r="K1" i="6"/>
  <c r="D106" i="16"/>
  <c r="I23" i="9"/>
  <c r="G22" i="9"/>
  <c r="AI119" i="12"/>
  <c r="AH119" i="12"/>
  <c r="V159" i="14"/>
  <c r="AW11" i="9"/>
  <c r="AY11" i="9" s="1"/>
  <c r="G88" i="10"/>
  <c r="AR11" i="9"/>
  <c r="I85" i="9"/>
  <c r="M88" i="9"/>
  <c r="BC14" i="12"/>
  <c r="Y139" i="12"/>
  <c r="AA139" i="12" s="1"/>
  <c r="AH139" i="11"/>
  <c r="M104" i="14"/>
  <c r="N104" i="14"/>
  <c r="E52" i="14"/>
  <c r="E51" i="13"/>
  <c r="F52" i="13"/>
  <c r="AB93" i="12"/>
  <c r="J24" i="14"/>
  <c r="L24" i="14" s="1"/>
  <c r="N24" i="13"/>
  <c r="D13" i="13"/>
  <c r="F13" i="12"/>
  <c r="BC12" i="10"/>
  <c r="F22" i="10"/>
  <c r="D62" i="16"/>
  <c r="M76" i="10"/>
  <c r="F75" i="10"/>
  <c r="N76" i="10"/>
  <c r="AD227" i="8"/>
  <c r="AD220" i="8" s="1"/>
  <c r="AB228" i="9"/>
  <c r="AI228" i="8"/>
  <c r="AI227" i="8" s="1"/>
  <c r="AI220" i="8" s="1"/>
  <c r="AU28" i="8"/>
  <c r="AV28" i="8"/>
  <c r="AZ28" i="8"/>
  <c r="AY28" i="8"/>
  <c r="AH63" i="8"/>
  <c r="AA10" i="7"/>
  <c r="AA8" i="7" s="1"/>
  <c r="U1" i="7" s="1"/>
  <c r="BN17" i="9"/>
  <c r="BN15" i="9" s="1"/>
  <c r="BH10" i="9" s="1"/>
  <c r="Y14" i="8"/>
  <c r="Y12" i="8" s="1"/>
  <c r="AH92" i="9"/>
  <c r="F17" i="7"/>
  <c r="AQ14" i="7"/>
  <c r="AI39" i="14"/>
  <c r="AJ39" i="14"/>
  <c r="E75" i="11"/>
  <c r="E76" i="12"/>
  <c r="V97" i="13"/>
  <c r="V96" i="12"/>
  <c r="AH132" i="11"/>
  <c r="AI132" i="11"/>
  <c r="AJ132" i="11"/>
  <c r="W23" i="16"/>
  <c r="X23" i="15"/>
  <c r="W165" i="12"/>
  <c r="X165" i="11"/>
  <c r="AR13" i="11"/>
  <c r="G90" i="12"/>
  <c r="I90" i="12" s="1"/>
  <c r="AW13" i="11"/>
  <c r="AI79" i="11"/>
  <c r="AH79" i="11"/>
  <c r="AJ79" i="11"/>
  <c r="F54" i="10"/>
  <c r="M55" i="10"/>
  <c r="BC17" i="10"/>
  <c r="AE33" i="11"/>
  <c r="AJ33" i="10"/>
  <c r="AH180" i="12"/>
  <c r="AJ180" i="12"/>
  <c r="AI180" i="12"/>
  <c r="V101" i="13"/>
  <c r="X101" i="12"/>
  <c r="AI41" i="12"/>
  <c r="AJ41" i="12"/>
  <c r="AH41" i="12"/>
  <c r="AA203" i="8"/>
  <c r="Y204" i="9"/>
  <c r="AH204" i="8"/>
  <c r="AH203" i="8" s="1"/>
  <c r="D57" i="12"/>
  <c r="F58" i="12"/>
  <c r="D58" i="13"/>
  <c r="J23" i="9"/>
  <c r="AX7" i="8"/>
  <c r="L22" i="8"/>
  <c r="N23" i="8"/>
  <c r="N22" i="8" s="1"/>
  <c r="AH183" i="11"/>
  <c r="AJ183" i="11"/>
  <c r="AI183" i="11"/>
  <c r="W131" i="16"/>
  <c r="X131" i="16" s="1"/>
  <c r="X131" i="15"/>
  <c r="E47" i="15"/>
  <c r="F47" i="14"/>
  <c r="E45" i="14"/>
  <c r="Y55" i="16"/>
  <c r="AA55" i="16" s="1"/>
  <c r="AI70" i="12"/>
  <c r="AH70" i="12"/>
  <c r="AJ70" i="12"/>
  <c r="AH97" i="10"/>
  <c r="X96" i="10"/>
  <c r="BP22" i="7"/>
  <c r="BJ11" i="7" s="1"/>
  <c r="W91" i="13"/>
  <c r="X95" i="13"/>
  <c r="W95" i="14"/>
  <c r="AD153" i="16"/>
  <c r="AY24" i="8"/>
  <c r="AZ24" i="8"/>
  <c r="AU24" i="8"/>
  <c r="AV24" i="8"/>
  <c r="W167" i="13"/>
  <c r="X167" i="12"/>
  <c r="V137" i="12"/>
  <c r="X137" i="11"/>
  <c r="AB167" i="12"/>
  <c r="AD167" i="12" s="1"/>
  <c r="BP19" i="11"/>
  <c r="AD17" i="12"/>
  <c r="AX22" i="8"/>
  <c r="AV22" i="8"/>
  <c r="N105" i="12"/>
  <c r="M105" i="12"/>
  <c r="AG158" i="13"/>
  <c r="AV9" i="9"/>
  <c r="AU9" i="9"/>
  <c r="AD178" i="9"/>
  <c r="AB176" i="9"/>
  <c r="L54" i="8"/>
  <c r="J55" i="9"/>
  <c r="N55" i="8"/>
  <c r="N54" i="8" s="1"/>
  <c r="X28" i="13"/>
  <c r="V28" i="14"/>
  <c r="X66" i="13"/>
  <c r="V66" i="14"/>
  <c r="L79" i="15"/>
  <c r="J79" i="16" s="1"/>
  <c r="AA178" i="9"/>
  <c r="Y176" i="9"/>
  <c r="G89" i="14"/>
  <c r="I89" i="14" s="1"/>
  <c r="AR12" i="13"/>
  <c r="AU12" i="13" s="1"/>
  <c r="M89" i="13"/>
  <c r="AW12" i="13"/>
  <c r="AY12" i="13" s="1"/>
  <c r="AH85" i="11"/>
  <c r="AJ85" i="11"/>
  <c r="AU14" i="6"/>
  <c r="AV14" i="6"/>
  <c r="AZ14" i="6"/>
  <c r="AZ17" i="6" s="1"/>
  <c r="AY14" i="6"/>
  <c r="AY17" i="6" s="1"/>
  <c r="AQ17" i="6"/>
  <c r="V46" i="15"/>
  <c r="X46" i="14"/>
  <c r="BP17" i="8"/>
  <c r="AJ148" i="12"/>
  <c r="AI148" i="12"/>
  <c r="BN18" i="12"/>
  <c r="Y240" i="15"/>
  <c r="AA240" i="15" s="1"/>
  <c r="D34" i="12"/>
  <c r="F34" i="11"/>
  <c r="I26" i="9"/>
  <c r="G25" i="9"/>
  <c r="AH182" i="14"/>
  <c r="AJ182" i="14"/>
  <c r="AI182" i="14"/>
  <c r="AJ26" i="13"/>
  <c r="AH26" i="13"/>
  <c r="AI26" i="13"/>
  <c r="I79" i="11"/>
  <c r="G78" i="11"/>
  <c r="I78" i="11" s="1"/>
  <c r="AB49" i="10"/>
  <c r="AD50" i="10"/>
  <c r="I66" i="12"/>
  <c r="G67" i="13"/>
  <c r="AJ252" i="11"/>
  <c r="AH252" i="11"/>
  <c r="AI252" i="11"/>
  <c r="E37" i="14"/>
  <c r="E35" i="13"/>
  <c r="F37" i="13"/>
  <c r="W151" i="14"/>
  <c r="W149" i="13"/>
  <c r="W147" i="13" s="1"/>
  <c r="X151" i="13"/>
  <c r="Y8" i="7"/>
  <c r="Y258" i="7"/>
  <c r="AD172" i="8"/>
  <c r="AB173" i="9"/>
  <c r="AI173" i="8"/>
  <c r="AI172" i="8" s="1"/>
  <c r="BO15" i="7"/>
  <c r="BI10" i="7" s="1"/>
  <c r="L82" i="10"/>
  <c r="N82" i="10" s="1"/>
  <c r="N81" i="10" s="1"/>
  <c r="J81" i="10"/>
  <c r="L58" i="10"/>
  <c r="M118" i="12"/>
  <c r="F117" i="12"/>
  <c r="BC21" i="12" s="1"/>
  <c r="W70" i="16"/>
  <c r="X200" i="12"/>
  <c r="V200" i="13"/>
  <c r="V191" i="12"/>
  <c r="X191" i="11"/>
  <c r="E22" i="12"/>
  <c r="E23" i="13"/>
  <c r="X59" i="12"/>
  <c r="V58" i="12"/>
  <c r="V57" i="12" s="1"/>
  <c r="V59" i="13"/>
  <c r="BN19" i="11"/>
  <c r="AH126" i="11"/>
  <c r="AJ126" i="11"/>
  <c r="AI126" i="11"/>
  <c r="AJ150" i="15"/>
  <c r="N36" i="8"/>
  <c r="N35" i="8" s="1"/>
  <c r="J36" i="9"/>
  <c r="L35" i="8"/>
  <c r="L28" i="8" s="1"/>
  <c r="AS9" i="8" s="1"/>
  <c r="AG178" i="10"/>
  <c r="AD72" i="9"/>
  <c r="AB69" i="9"/>
  <c r="AB65" i="9" s="1"/>
  <c r="W225" i="13"/>
  <c r="X225" i="12"/>
  <c r="V254" i="13"/>
  <c r="X254" i="12"/>
  <c r="AQ27" i="9"/>
  <c r="BN24" i="9"/>
  <c r="BN22" i="9" s="1"/>
  <c r="BH11" i="9" s="1"/>
  <c r="N78" i="10"/>
  <c r="M78" i="10"/>
  <c r="AI33" i="12"/>
  <c r="AH33" i="12"/>
  <c r="AH136" i="10"/>
  <c r="AI136" i="10"/>
  <c r="AJ136" i="10"/>
  <c r="AE97" i="10"/>
  <c r="AJ97" i="9"/>
  <c r="G119" i="10"/>
  <c r="I117" i="9"/>
  <c r="BD21" i="9" s="1"/>
  <c r="M119" i="9"/>
  <c r="M117" i="9" s="1"/>
  <c r="AH168" i="11"/>
  <c r="AI168" i="11"/>
  <c r="AI162" i="16"/>
  <c r="AJ162" i="16"/>
  <c r="AH162" i="16"/>
  <c r="AJ197" i="10"/>
  <c r="AI197" i="10"/>
  <c r="J52" i="9"/>
  <c r="L51" i="8"/>
  <c r="AX14" i="8"/>
  <c r="N52" i="8"/>
  <c r="N51" i="8" s="1"/>
  <c r="AJ68" i="16"/>
  <c r="W228" i="12"/>
  <c r="X228" i="12" s="1"/>
  <c r="W227" i="11"/>
  <c r="M112" i="11"/>
  <c r="N112" i="11"/>
  <c r="C18" i="20"/>
  <c r="AB212" i="16"/>
  <c r="X213" i="14"/>
  <c r="V213" i="15"/>
  <c r="AI98" i="13"/>
  <c r="J118" i="11"/>
  <c r="N118" i="10"/>
  <c r="E97" i="15"/>
  <c r="F97" i="14"/>
  <c r="AJ138" i="14"/>
  <c r="Y80" i="15"/>
  <c r="AA80" i="15" s="1"/>
  <c r="AH80" i="14"/>
  <c r="V204" i="12"/>
  <c r="V203" i="11"/>
  <c r="X204" i="11"/>
  <c r="M27" i="12"/>
  <c r="N27" i="12"/>
  <c r="N83" i="15"/>
  <c r="X77" i="12"/>
  <c r="V77" i="13"/>
  <c r="Q121" i="10"/>
  <c r="Q125" i="10" s="1"/>
  <c r="AJ173" i="10"/>
  <c r="X172" i="10"/>
  <c r="M64" i="8"/>
  <c r="M63" i="8" s="1"/>
  <c r="BD14" i="8"/>
  <c r="G64" i="9"/>
  <c r="I63" i="8"/>
  <c r="V196" i="13"/>
  <c r="V195" i="12"/>
  <c r="AG118" i="10"/>
  <c r="AA159" i="9"/>
  <c r="V174" i="13"/>
  <c r="X174" i="12"/>
  <c r="AJ159" i="10"/>
  <c r="AI159" i="10"/>
  <c r="X157" i="10"/>
  <c r="X155" i="10" s="1"/>
  <c r="X145" i="10" s="1"/>
  <c r="AQ13" i="10"/>
  <c r="AZ13" i="10" s="1"/>
  <c r="N90" i="10"/>
  <c r="M90" i="10"/>
  <c r="AD156" i="11"/>
  <c r="AV11" i="10"/>
  <c r="AU11" i="10"/>
  <c r="F31" i="13"/>
  <c r="D31" i="14"/>
  <c r="D29" i="13"/>
  <c r="V165" i="16"/>
  <c r="AI87" i="10"/>
  <c r="AH87" i="10"/>
  <c r="AJ87" i="10"/>
  <c r="AY30" i="7"/>
  <c r="AZ30" i="7"/>
  <c r="AU30" i="7"/>
  <c r="AV30" i="7"/>
  <c r="AA229" i="9"/>
  <c r="Y227" i="9"/>
  <c r="Y220" i="9" s="1"/>
  <c r="E25" i="11"/>
  <c r="E26" i="12"/>
  <c r="F26" i="11"/>
  <c r="G92" i="11"/>
  <c r="I92" i="11" s="1"/>
  <c r="M92" i="10"/>
  <c r="Y107" i="9"/>
  <c r="AA105" i="8"/>
  <c r="AA104" i="8" s="1"/>
  <c r="AA63" i="8" s="1"/>
  <c r="AH107" i="8"/>
  <c r="AH105" i="8" s="1"/>
  <c r="AH104" i="8" s="1"/>
  <c r="AS12" i="11"/>
  <c r="AV12" i="11" s="1"/>
  <c r="J89" i="12"/>
  <c r="L89" i="12" s="1"/>
  <c r="N89" i="11"/>
  <c r="AX12" i="11"/>
  <c r="AZ12" i="11" s="1"/>
  <c r="D64" i="14"/>
  <c r="F64" i="13"/>
  <c r="W180" i="13"/>
  <c r="W176" i="12"/>
  <c r="W97" i="12"/>
  <c r="W96" i="11"/>
  <c r="W90" i="11" s="1"/>
  <c r="M13" i="11"/>
  <c r="D22" i="11"/>
  <c r="F23" i="11"/>
  <c r="D23" i="12"/>
  <c r="I82" i="9"/>
  <c r="G81" i="9"/>
  <c r="AG196" i="10"/>
  <c r="AE195" i="10"/>
  <c r="G75" i="10"/>
  <c r="I77" i="10"/>
  <c r="D74" i="13"/>
  <c r="D72" i="12"/>
  <c r="F74" i="12"/>
  <c r="AI130" i="10"/>
  <c r="AB130" i="11"/>
  <c r="I33" i="9"/>
  <c r="G32" i="9"/>
  <c r="G28" i="9" s="1"/>
  <c r="E62" i="13"/>
  <c r="E60" i="12"/>
  <c r="F62" i="12"/>
  <c r="V228" i="13"/>
  <c r="V227" i="12"/>
  <c r="AA236" i="12"/>
  <c r="AJ211" i="9"/>
  <c r="AJ210" i="9" s="1"/>
  <c r="AJ209" i="9" s="1"/>
  <c r="AJ207" i="9" s="1"/>
  <c r="BN8" i="8"/>
  <c r="BN7" i="8" s="1"/>
  <c r="BN32" i="8" s="1"/>
  <c r="X14" i="9"/>
  <c r="BC10" i="9"/>
  <c r="BC9" i="9" s="1"/>
  <c r="BC8" i="9" s="1"/>
  <c r="X8" i="8"/>
  <c r="V123" i="11"/>
  <c r="V112" i="11" s="1"/>
  <c r="AY7" i="8"/>
  <c r="X39" i="15"/>
  <c r="V39" i="16"/>
  <c r="X39" i="16" s="1"/>
  <c r="AB102" i="14"/>
  <c r="AD102" i="14" s="1"/>
  <c r="X132" i="12"/>
  <c r="V132" i="13"/>
  <c r="V180" i="14"/>
  <c r="F119" i="14"/>
  <c r="D119" i="15"/>
  <c r="D117" i="14"/>
  <c r="AI245" i="11"/>
  <c r="AJ245" i="11"/>
  <c r="V253" i="12"/>
  <c r="X253" i="11"/>
  <c r="BN30" i="9"/>
  <c r="BH14" i="9" s="1"/>
  <c r="AQ30" i="9"/>
  <c r="AH97" i="11"/>
  <c r="X96" i="11"/>
  <c r="AJ165" i="10"/>
  <c r="AH165" i="10"/>
  <c r="AI165" i="10"/>
  <c r="X79" i="12"/>
  <c r="V79" i="13"/>
  <c r="AB188" i="9"/>
  <c r="AD187" i="8"/>
  <c r="AD185" i="8" s="1"/>
  <c r="AI188" i="8"/>
  <c r="AI187" i="8" s="1"/>
  <c r="AI185" i="8" s="1"/>
  <c r="F33" i="11"/>
  <c r="D33" i="12"/>
  <c r="D32" i="11"/>
  <c r="D28" i="11" s="1"/>
  <c r="AA150" i="9"/>
  <c r="Y149" i="9"/>
  <c r="Y147" i="9" s="1"/>
  <c r="I43" i="10"/>
  <c r="AI101" i="11"/>
  <c r="AJ101" i="11"/>
  <c r="AH101" i="11"/>
  <c r="AE181" i="9"/>
  <c r="AJ181" i="8"/>
  <c r="AJ176" i="8" s="1"/>
  <c r="AJ170" i="8" s="1"/>
  <c r="AG176" i="8"/>
  <c r="AG170" i="8" s="1"/>
  <c r="AS27" i="8" s="1"/>
  <c r="AX27" i="8" s="1"/>
  <c r="J94" i="10"/>
  <c r="L93" i="9"/>
  <c r="N53" i="11"/>
  <c r="M53" i="11"/>
  <c r="V41" i="14"/>
  <c r="X41" i="13"/>
  <c r="AA32" i="9"/>
  <c r="I47" i="12"/>
  <c r="X70" i="13"/>
  <c r="V70" i="14"/>
  <c r="V30" i="16"/>
  <c r="X30" i="16" s="1"/>
  <c r="X30" i="15"/>
  <c r="AU27" i="7"/>
  <c r="AV27" i="7"/>
  <c r="AZ27" i="7"/>
  <c r="AY27" i="7"/>
  <c r="AG106" i="9"/>
  <c r="AA243" i="8"/>
  <c r="AA234" i="8" s="1"/>
  <c r="AA232" i="8" s="1"/>
  <c r="BO29" i="8" s="1"/>
  <c r="BI13" i="8" s="1"/>
  <c r="Y245" i="9"/>
  <c r="AH245" i="8"/>
  <c r="AH243" i="8" s="1"/>
  <c r="AQ11" i="11"/>
  <c r="N34" i="10"/>
  <c r="M34" i="10"/>
  <c r="X182" i="15"/>
  <c r="V182" i="16"/>
  <c r="X182" i="16" s="1"/>
  <c r="X252" i="12"/>
  <c r="W252" i="13"/>
  <c r="D92" i="14"/>
  <c r="W85" i="16"/>
  <c r="AH224" i="10"/>
  <c r="AJ224" i="10"/>
  <c r="AJ222" i="10" s="1"/>
  <c r="AI224" i="10"/>
  <c r="X222" i="10"/>
  <c r="X220" i="10" s="1"/>
  <c r="E109" i="12"/>
  <c r="E108" i="11"/>
  <c r="F109" i="11"/>
  <c r="V24" i="15"/>
  <c r="AH200" i="11"/>
  <c r="AI200" i="11"/>
  <c r="AJ200" i="11"/>
  <c r="AE17" i="16"/>
  <c r="AG17" i="16" s="1"/>
  <c r="AH191" i="10"/>
  <c r="AI191" i="10"/>
  <c r="AJ191" i="10"/>
  <c r="W24" i="13"/>
  <c r="X24" i="12"/>
  <c r="AH181" i="11"/>
  <c r="AI181" i="11"/>
  <c r="V126" i="13"/>
  <c r="X126" i="12"/>
  <c r="AI247" i="11"/>
  <c r="AJ247" i="11"/>
  <c r="AH247" i="11"/>
  <c r="AJ38" i="10"/>
  <c r="AI38" i="10"/>
  <c r="AH38" i="10"/>
  <c r="X35" i="10"/>
  <c r="W50" i="15"/>
  <c r="X50" i="14"/>
  <c r="X75" i="15"/>
  <c r="V75" i="16"/>
  <c r="X75" i="16" s="1"/>
  <c r="G115" i="15"/>
  <c r="I115" i="15" s="1"/>
  <c r="AI225" i="11"/>
  <c r="AJ225" i="11"/>
  <c r="AH225" i="11"/>
  <c r="AH254" i="11"/>
  <c r="AI254" i="11"/>
  <c r="AJ254" i="11"/>
  <c r="M80" i="10"/>
  <c r="N80" i="10"/>
  <c r="AB142" i="11"/>
  <c r="AD141" i="10"/>
  <c r="BP20" i="10" s="1"/>
  <c r="AB37" i="12"/>
  <c r="AI37" i="11"/>
  <c r="V250" i="14"/>
  <c r="N68" i="12"/>
  <c r="J68" i="13"/>
  <c r="AI92" i="10"/>
  <c r="X91" i="10"/>
  <c r="X90" i="10" s="1"/>
  <c r="L88" i="9"/>
  <c r="J85" i="9"/>
  <c r="F69" i="11"/>
  <c r="N71" i="11"/>
  <c r="M71" i="11"/>
  <c r="AE58" i="9"/>
  <c r="AE57" i="9" s="1"/>
  <c r="AG59" i="9"/>
  <c r="X186" i="16"/>
  <c r="D109" i="16"/>
  <c r="E106" i="14"/>
  <c r="F106" i="13"/>
  <c r="AJ162" i="15"/>
  <c r="AH162" i="15"/>
  <c r="AI162" i="15"/>
  <c r="AJ68" i="15"/>
  <c r="AA106" i="10"/>
  <c r="AH213" i="13"/>
  <c r="AI213" i="13"/>
  <c r="AD23" i="9"/>
  <c r="AB20" i="9"/>
  <c r="AB16" i="9" s="1"/>
  <c r="AB14" i="9" s="1"/>
  <c r="N97" i="13"/>
  <c r="M97" i="13"/>
  <c r="L48" i="8"/>
  <c r="J50" i="9"/>
  <c r="N50" i="8"/>
  <c r="N48" i="8" s="1"/>
  <c r="L123" i="8"/>
  <c r="F93" i="10"/>
  <c r="M94" i="10"/>
  <c r="F50" i="13"/>
  <c r="D50" i="14"/>
  <c r="D48" i="13"/>
  <c r="AD126" i="13"/>
  <c r="AD211" i="9"/>
  <c r="AD210" i="9" s="1"/>
  <c r="AD209" i="9" s="1"/>
  <c r="AB215" i="10"/>
  <c r="AI215" i="9"/>
  <c r="AE189" i="10"/>
  <c r="AG187" i="9"/>
  <c r="AG185" i="9" s="1"/>
  <c r="AJ189" i="9"/>
  <c r="AJ187" i="9" s="1"/>
  <c r="AJ185" i="9" s="1"/>
  <c r="AJ230" i="15"/>
  <c r="AH230" i="15"/>
  <c r="AI230" i="15"/>
  <c r="AE48" i="10"/>
  <c r="AJ48" i="9"/>
  <c r="AG44" i="9"/>
  <c r="W245" i="15"/>
  <c r="E33" i="15"/>
  <c r="E32" i="14"/>
  <c r="AE22" i="11"/>
  <c r="AJ22" i="10"/>
  <c r="N83" i="16"/>
  <c r="X129" i="12"/>
  <c r="V129" i="13"/>
  <c r="AJ77" i="11"/>
  <c r="AI77" i="11"/>
  <c r="AH77" i="11"/>
  <c r="V222" i="13"/>
  <c r="X223" i="13"/>
  <c r="V223" i="14"/>
  <c r="BC15" i="15"/>
  <c r="M101" i="10"/>
  <c r="M99" i="10" s="1"/>
  <c r="BC18" i="10"/>
  <c r="N101" i="10"/>
  <c r="F99" i="10"/>
  <c r="AS14" i="7"/>
  <c r="AS17" i="7" s="1"/>
  <c r="L17" i="7"/>
  <c r="K25" i="20"/>
  <c r="BE23" i="10"/>
  <c r="BF22" i="10"/>
  <c r="W143" i="12"/>
  <c r="X143" i="11"/>
  <c r="W141" i="11"/>
  <c r="AI78" i="13"/>
  <c r="AJ78" i="13"/>
  <c r="AH78" i="13"/>
  <c r="AI118" i="11"/>
  <c r="X114" i="11"/>
  <c r="AB138" i="12"/>
  <c r="AD138" i="12" s="1"/>
  <c r="AI138" i="11"/>
  <c r="F90" i="11"/>
  <c r="D90" i="12"/>
  <c r="M31" i="12"/>
  <c r="N31" i="12"/>
  <c r="F29" i="12"/>
  <c r="G52" i="9"/>
  <c r="I51" i="8"/>
  <c r="BD17" i="8"/>
  <c r="M52" i="8"/>
  <c r="M51" i="8" s="1"/>
  <c r="AW14" i="8"/>
  <c r="V248" i="15"/>
  <c r="X248" i="14"/>
  <c r="AG81" i="14"/>
  <c r="BH14" i="7"/>
  <c r="I101" i="12"/>
  <c r="G99" i="12"/>
  <c r="AR7" i="8"/>
  <c r="AA115" i="12"/>
  <c r="E72" i="13"/>
  <c r="F73" i="13"/>
  <c r="E73" i="14"/>
  <c r="AH71" i="11"/>
  <c r="AJ71" i="11"/>
  <c r="AI71" i="11"/>
  <c r="AB47" i="10"/>
  <c r="AD44" i="9"/>
  <c r="AD43" i="9" s="1"/>
  <c r="AI47" i="9"/>
  <c r="AI44" i="9" s="1"/>
  <c r="AE142" i="9"/>
  <c r="AG141" i="8"/>
  <c r="AG112" i="8" s="1"/>
  <c r="AJ142" i="8"/>
  <c r="AJ141" i="8" s="1"/>
  <c r="AJ112" i="8" s="1"/>
  <c r="AB98" i="14"/>
  <c r="J25" i="9"/>
  <c r="L26" i="9"/>
  <c r="Y228" i="12"/>
  <c r="AJ74" i="14"/>
  <c r="AE74" i="15"/>
  <c r="AG74" i="15" s="1"/>
  <c r="V45" i="12"/>
  <c r="X45" i="11"/>
  <c r="V44" i="11"/>
  <c r="D75" i="11"/>
  <c r="D76" i="12"/>
  <c r="F76" i="11"/>
  <c r="L119" i="9"/>
  <c r="J117" i="9"/>
  <c r="AY13" i="10"/>
  <c r="AI211" i="9"/>
  <c r="AI210" i="9" s="1"/>
  <c r="AI209" i="9" s="1"/>
  <c r="AI207" i="9" s="1"/>
  <c r="J21" i="8"/>
  <c r="J19" i="8" s="1"/>
  <c r="J17" i="8" s="1"/>
  <c r="AD10" i="7"/>
  <c r="AD8" i="7" s="1"/>
  <c r="Y1" i="7" s="1"/>
  <c r="AJ172" i="9"/>
  <c r="AU15" i="8"/>
  <c r="AI157" i="9"/>
  <c r="AI155" i="9" s="1"/>
  <c r="Y112" i="8"/>
  <c r="Y110" i="8" s="1"/>
  <c r="AI142" i="10"/>
  <c r="AI141" i="10" s="1"/>
  <c r="V194" i="11"/>
  <c r="V193" i="11" s="1"/>
  <c r="BO9" i="7"/>
  <c r="AR24" i="10"/>
  <c r="AW24" i="10" s="1"/>
  <c r="AJ44" i="9"/>
  <c r="D21" i="10"/>
  <c r="D19" i="10" s="1"/>
  <c r="D17" i="10" s="1"/>
  <c r="X63" i="9"/>
  <c r="I28" i="8"/>
  <c r="AR9" i="8" s="1"/>
  <c r="W258" i="9"/>
  <c r="AI258" i="7"/>
  <c r="AI8" i="7"/>
  <c r="F66" i="11"/>
  <c r="M67" i="11"/>
  <c r="M66" i="11" s="1"/>
  <c r="AE126" i="13"/>
  <c r="W124" i="12"/>
  <c r="X124" i="11"/>
  <c r="W123" i="11"/>
  <c r="W112" i="11" s="1"/>
  <c r="AU22" i="11"/>
  <c r="X183" i="12"/>
  <c r="V183" i="13"/>
  <c r="BN16" i="10"/>
  <c r="AE67" i="12"/>
  <c r="AG67" i="12" s="1"/>
  <c r="AJ67" i="11"/>
  <c r="D67" i="13"/>
  <c r="D66" i="12"/>
  <c r="F67" i="12"/>
  <c r="J111" i="9"/>
  <c r="N111" i="8"/>
  <c r="N108" i="8" s="1"/>
  <c r="L108" i="8"/>
  <c r="AS15" i="8" s="1"/>
  <c r="AV15" i="8" s="1"/>
  <c r="AG166" i="9"/>
  <c r="AE157" i="9"/>
  <c r="V27" i="16"/>
  <c r="X27" i="16" s="1"/>
  <c r="X27" i="15"/>
  <c r="BD15" i="9"/>
  <c r="M49" i="9"/>
  <c r="M48" i="9" s="1"/>
  <c r="G49" i="10"/>
  <c r="I48" i="9"/>
  <c r="BJ8" i="7"/>
  <c r="BP8" i="7"/>
  <c r="BP7" i="7" s="1"/>
  <c r="BP32" i="7" s="1"/>
  <c r="E10" i="12"/>
  <c r="F12" i="12"/>
  <c r="E12" i="13"/>
  <c r="D14" i="14"/>
  <c r="F14" i="13"/>
  <c r="AI95" i="12"/>
  <c r="AJ95" i="12"/>
  <c r="AD236" i="10"/>
  <c r="AB235" i="10"/>
  <c r="AE214" i="15"/>
  <c r="AG214" i="15" s="1"/>
  <c r="AJ214" i="14"/>
  <c r="AJ167" i="11"/>
  <c r="AI167" i="11"/>
  <c r="AH167" i="11"/>
  <c r="AH137" i="10"/>
  <c r="AJ137" i="10"/>
  <c r="J77" i="10"/>
  <c r="L75" i="9"/>
  <c r="N77" i="9"/>
  <c r="N75" i="9" s="1"/>
  <c r="AG72" i="9"/>
  <c r="AE69" i="9"/>
  <c r="AE65" i="9" s="1"/>
  <c r="V249" i="12"/>
  <c r="X249" i="11"/>
  <c r="V141" i="12"/>
  <c r="V142" i="13"/>
  <c r="X142" i="12"/>
  <c r="AG66" i="9"/>
  <c r="V105" i="11"/>
  <c r="V104" i="11" s="1"/>
  <c r="V107" i="12"/>
  <c r="X107" i="11"/>
  <c r="X21" i="16"/>
  <c r="V212" i="12"/>
  <c r="X212" i="11"/>
  <c r="V211" i="11"/>
  <c r="V210" i="11" s="1"/>
  <c r="V209" i="11" s="1"/>
  <c r="V207" i="11" s="1"/>
  <c r="AB255" i="15"/>
  <c r="AD255" i="15" s="1"/>
  <c r="AI255" i="14"/>
  <c r="AJ73" i="10"/>
  <c r="AI73" i="10"/>
  <c r="AH73" i="10"/>
  <c r="I109" i="9"/>
  <c r="G108" i="9"/>
  <c r="AJ17" i="14"/>
  <c r="AJ253" i="10"/>
  <c r="AH253" i="10"/>
  <c r="AI253" i="10"/>
  <c r="AA98" i="9"/>
  <c r="Y96" i="9"/>
  <c r="AJ23" i="14"/>
  <c r="AE177" i="13"/>
  <c r="AJ177" i="12"/>
  <c r="E54" i="11"/>
  <c r="E55" i="12"/>
  <c r="F55" i="11"/>
  <c r="Y126" i="13"/>
  <c r="AA126" i="13" s="1"/>
  <c r="AH124" i="10"/>
  <c r="AI124" i="10"/>
  <c r="AJ124" i="10"/>
  <c r="X123" i="10"/>
  <c r="BN17" i="10" s="1"/>
  <c r="AB33" i="14"/>
  <c r="AH27" i="14"/>
  <c r="AJ27" i="14"/>
  <c r="AI27" i="14"/>
  <c r="F32" i="10"/>
  <c r="F28" i="10" s="1"/>
  <c r="AQ9" i="10" s="1"/>
  <c r="BC13" i="10"/>
  <c r="V108" i="13"/>
  <c r="X108" i="12"/>
  <c r="V244" i="13"/>
  <c r="X244" i="12"/>
  <c r="D53" i="13"/>
  <c r="F53" i="12"/>
  <c r="F51" i="12" s="1"/>
  <c r="D51" i="12"/>
  <c r="BN27" i="9"/>
  <c r="BN25" i="9" s="1"/>
  <c r="BH12" i="9" s="1"/>
  <c r="X207" i="9"/>
  <c r="AQ29" i="9" s="1"/>
  <c r="N47" i="13"/>
  <c r="F45" i="13"/>
  <c r="L73" i="10"/>
  <c r="N12" i="11"/>
  <c r="M12" i="11"/>
  <c r="V245" i="13"/>
  <c r="X245" i="12"/>
  <c r="M14" i="12"/>
  <c r="N14" i="12"/>
  <c r="AR14" i="7"/>
  <c r="AR17" i="7" s="1"/>
  <c r="I17" i="7"/>
  <c r="V83" i="11"/>
  <c r="X84" i="11"/>
  <c r="V84" i="12"/>
  <c r="AA72" i="9"/>
  <c r="Y69" i="9"/>
  <c r="Y65" i="9" s="1"/>
  <c r="J29" i="9"/>
  <c r="L30" i="9"/>
  <c r="AB116" i="16"/>
  <c r="AD116" i="16" s="1"/>
  <c r="AI116" i="16" s="1"/>
  <c r="AI116" i="15"/>
  <c r="AB99" i="11"/>
  <c r="AI99" i="10"/>
  <c r="V239" i="15"/>
  <c r="AU7" i="8"/>
  <c r="AH249" i="10"/>
  <c r="AI249" i="10"/>
  <c r="Y179" i="14"/>
  <c r="AA179" i="14" s="1"/>
  <c r="AH179" i="13"/>
  <c r="AD204" i="10"/>
  <c r="AB203" i="10"/>
  <c r="AB194" i="10" s="1"/>
  <c r="AB193" i="10" s="1"/>
  <c r="AI107" i="10"/>
  <c r="AI21" i="15"/>
  <c r="AH21" i="15"/>
  <c r="G100" i="15"/>
  <c r="M100" i="14"/>
  <c r="AA49" i="8"/>
  <c r="AA43" i="8" s="1"/>
  <c r="BO13" i="8" s="1"/>
  <c r="Y53" i="9"/>
  <c r="AH53" i="8"/>
  <c r="AH49" i="8" s="1"/>
  <c r="AH43" i="8" s="1"/>
  <c r="AG153" i="9"/>
  <c r="F21" i="9"/>
  <c r="AQ7" i="9"/>
  <c r="AI212" i="10"/>
  <c r="AJ212" i="10"/>
  <c r="AH212" i="10"/>
  <c r="X211" i="10"/>
  <c r="X210" i="10" s="1"/>
  <c r="X209" i="10" s="1"/>
  <c r="AI30" i="14"/>
  <c r="AJ30" i="14"/>
  <c r="AH30" i="14"/>
  <c r="AE150" i="16"/>
  <c r="BN22" i="7"/>
  <c r="BH11" i="7" s="1"/>
  <c r="V168" i="16"/>
  <c r="D88" i="13"/>
  <c r="F88" i="12"/>
  <c r="V251" i="15"/>
  <c r="I86" i="14"/>
  <c r="I59" i="15"/>
  <c r="X73" i="11"/>
  <c r="V73" i="12"/>
  <c r="V69" i="11"/>
  <c r="V65" i="11" s="1"/>
  <c r="Y25" i="12"/>
  <c r="AH25" i="11"/>
  <c r="I55" i="12"/>
  <c r="BP15" i="7"/>
  <c r="BJ10" i="7" s="1"/>
  <c r="BJ14" i="7"/>
  <c r="V76" i="12"/>
  <c r="X76" i="11"/>
  <c r="N49" i="15"/>
  <c r="D8" i="9"/>
  <c r="D121" i="9" s="1"/>
  <c r="D125" i="9" s="1"/>
  <c r="V258" i="9"/>
  <c r="M95" i="10"/>
  <c r="N95" i="10"/>
  <c r="G30" i="11"/>
  <c r="I29" i="10"/>
  <c r="M30" i="10"/>
  <c r="M29" i="10" s="1"/>
  <c r="D65" i="12"/>
  <c r="F65" i="11"/>
  <c r="D63" i="11"/>
  <c r="D56" i="14"/>
  <c r="E118" i="14"/>
  <c r="E117" i="13"/>
  <c r="F118" i="13"/>
  <c r="BC16" i="12"/>
  <c r="F42" i="12"/>
  <c r="AQ10" i="12" s="1"/>
  <c r="D81" i="14"/>
  <c r="D82" i="15"/>
  <c r="AH134" i="11"/>
  <c r="AI134" i="11"/>
  <c r="AJ134" i="11"/>
  <c r="AE236" i="15"/>
  <c r="X181" i="12"/>
  <c r="V181" i="13"/>
  <c r="Y36" i="15"/>
  <c r="X58" i="11"/>
  <c r="X57" i="11" s="1"/>
  <c r="AI59" i="11"/>
  <c r="AB177" i="11"/>
  <c r="BP23" i="10"/>
  <c r="AI177" i="10"/>
  <c r="X247" i="12"/>
  <c r="W247" i="13"/>
  <c r="W243" i="12"/>
  <c r="W234" i="12" s="1"/>
  <c r="W232" i="12" s="1"/>
  <c r="W38" i="12"/>
  <c r="X38" i="11"/>
  <c r="W35" i="11"/>
  <c r="AH50" i="13"/>
  <c r="AH75" i="14"/>
  <c r="AI75" i="14"/>
  <c r="D80" i="12"/>
  <c r="F80" i="11"/>
  <c r="D78" i="11"/>
  <c r="Y173" i="9"/>
  <c r="AA172" i="8"/>
  <c r="AA170" i="8" s="1"/>
  <c r="BO24" i="8" s="1"/>
  <c r="BO22" i="8" s="1"/>
  <c r="BI11" i="8" s="1"/>
  <c r="AH173" i="8"/>
  <c r="AH172" i="8" s="1"/>
  <c r="AH170" i="8" s="1"/>
  <c r="X33" i="13"/>
  <c r="W33" i="14"/>
  <c r="AG244" i="16"/>
  <c r="AV30" i="8"/>
  <c r="AZ30" i="8"/>
  <c r="AG240" i="9"/>
  <c r="AE235" i="9"/>
  <c r="AE223" i="14"/>
  <c r="D71" i="13"/>
  <c r="F71" i="12"/>
  <c r="D69" i="12"/>
  <c r="V237" i="12"/>
  <c r="X237" i="11"/>
  <c r="V235" i="11"/>
  <c r="V234" i="11" s="1"/>
  <c r="V232" i="11" s="1"/>
  <c r="AJ186" i="15"/>
  <c r="M106" i="12"/>
  <c r="N106" i="12"/>
  <c r="W168" i="13"/>
  <c r="X168" i="12"/>
  <c r="Y138" i="13"/>
  <c r="AA138" i="13" s="1"/>
  <c r="AH138" i="12"/>
  <c r="W197" i="12"/>
  <c r="W195" i="11"/>
  <c r="W194" i="11" s="1"/>
  <c r="W193" i="11" s="1"/>
  <c r="X197" i="11"/>
  <c r="L10" i="10"/>
  <c r="J13" i="11"/>
  <c r="AJ125" i="11"/>
  <c r="AI125" i="11"/>
  <c r="AZ27" i="8"/>
  <c r="AV27" i="8"/>
  <c r="Y141" i="9"/>
  <c r="AA142" i="9"/>
  <c r="AD22" i="10"/>
  <c r="D25" i="13"/>
  <c r="D26" i="14"/>
  <c r="V224" i="14"/>
  <c r="N102" i="11"/>
  <c r="M102" i="11"/>
  <c r="Y118" i="9"/>
  <c r="AA114" i="8"/>
  <c r="AH118" i="8"/>
  <c r="AH114" i="8" s="1"/>
  <c r="AH112" i="8" s="1"/>
  <c r="M50" i="12"/>
  <c r="F48" i="12"/>
  <c r="AA51" i="11"/>
  <c r="AJ230" i="16"/>
  <c r="AI230" i="16"/>
  <c r="AH230" i="16"/>
  <c r="AG86" i="9"/>
  <c r="AE83" i="9"/>
  <c r="X106" i="12"/>
  <c r="W106" i="13"/>
  <c r="AG188" i="13"/>
  <c r="AH241" i="16"/>
  <c r="AJ241" i="16"/>
  <c r="AE98" i="9"/>
  <c r="AJ98" i="8"/>
  <c r="AJ96" i="8" s="1"/>
  <c r="AJ90" i="8" s="1"/>
  <c r="AG96" i="8"/>
  <c r="AG90" i="8" s="1"/>
  <c r="AH129" i="11"/>
  <c r="AI129" i="11"/>
  <c r="AJ129" i="11"/>
  <c r="F46" i="16"/>
  <c r="D45" i="16"/>
  <c r="F101" i="11"/>
  <c r="D101" i="12"/>
  <c r="D99" i="11"/>
  <c r="K121" i="10"/>
  <c r="K125" i="10" s="1"/>
  <c r="C121" i="10"/>
  <c r="C125" i="10" s="1"/>
  <c r="B12" i="12"/>
  <c r="Q123" i="11"/>
  <c r="P123" i="11"/>
  <c r="H123" i="11"/>
  <c r="K123" i="11"/>
  <c r="C123" i="11"/>
  <c r="BE22" i="11"/>
  <c r="D123" i="11"/>
  <c r="E123" i="11"/>
  <c r="E82" i="12"/>
  <c r="E81" i="11"/>
  <c r="F82" i="11"/>
  <c r="W172" i="11"/>
  <c r="W170" i="11" s="1"/>
  <c r="W173" i="12"/>
  <c r="X173" i="11"/>
  <c r="D52" i="16"/>
  <c r="AA33" i="16"/>
  <c r="E71" i="13"/>
  <c r="E69" i="12"/>
  <c r="X78" i="14"/>
  <c r="V78" i="15"/>
  <c r="G74" i="10"/>
  <c r="I72" i="9"/>
  <c r="M74" i="9"/>
  <c r="M72" i="9" s="1"/>
  <c r="V118" i="13"/>
  <c r="X118" i="12"/>
  <c r="V114" i="12"/>
  <c r="W159" i="12"/>
  <c r="W157" i="11"/>
  <c r="W155" i="11" s="1"/>
  <c r="W145" i="11" s="1"/>
  <c r="X159" i="11"/>
  <c r="AB70" i="15"/>
  <c r="AH248" i="13"/>
  <c r="AJ248" i="13"/>
  <c r="AA37" i="10"/>
  <c r="V128" i="12"/>
  <c r="X128" i="11"/>
  <c r="AR31" i="6"/>
  <c r="AR32" i="6" s="1"/>
  <c r="BP33" i="6"/>
  <c r="AQ25" i="9"/>
  <c r="BN13" i="9"/>
  <c r="Y160" i="13"/>
  <c r="AA160" i="13" s="1"/>
  <c r="AH160" i="12"/>
  <c r="AD91" i="8"/>
  <c r="AB94" i="9"/>
  <c r="AI94" i="8"/>
  <c r="AI91" i="8" s="1"/>
  <c r="BC11" i="10"/>
  <c r="F25" i="10"/>
  <c r="AQ8" i="10" s="1"/>
  <c r="F72" i="12"/>
  <c r="M73" i="12"/>
  <c r="V119" i="14"/>
  <c r="X119" i="13"/>
  <c r="G24" i="15"/>
  <c r="I24" i="15" s="1"/>
  <c r="M24" i="14"/>
  <c r="E102" i="12"/>
  <c r="E99" i="11"/>
  <c r="X71" i="12"/>
  <c r="W71" i="13"/>
  <c r="AH17" i="8"/>
  <c r="Y17" i="9"/>
  <c r="BO10" i="8"/>
  <c r="D104" i="16"/>
  <c r="F104" i="16" s="1"/>
  <c r="F104" i="15"/>
  <c r="AG151" i="9"/>
  <c r="AE149" i="9"/>
  <c r="AE147" i="9" s="1"/>
  <c r="AB218" i="14"/>
  <c r="AD218" i="14" s="1"/>
  <c r="AI218" i="13"/>
  <c r="AI45" i="10"/>
  <c r="X44" i="10"/>
  <c r="AJ45" i="10"/>
  <c r="AD149" i="8"/>
  <c r="AD147" i="8" s="1"/>
  <c r="AB150" i="9"/>
  <c r="AI150" i="8"/>
  <c r="AI149" i="8" s="1"/>
  <c r="AI147" i="8" s="1"/>
  <c r="AI145" i="8" s="1"/>
  <c r="M62" i="11"/>
  <c r="F60" i="11"/>
  <c r="V176" i="12"/>
  <c r="G125" i="8"/>
  <c r="AI222" i="9"/>
  <c r="BH7" i="7"/>
  <c r="BH16" i="7" s="1"/>
  <c r="BH17" i="7" s="1"/>
  <c r="M93" i="9"/>
  <c r="N28" i="8"/>
  <c r="BN7" i="7"/>
  <c r="BN32" i="7" s="1"/>
  <c r="AJ65" i="8"/>
  <c r="AH234" i="8"/>
  <c r="AH232" i="8" s="1"/>
  <c r="F51" i="11"/>
  <c r="F85" i="9"/>
  <c r="AY23" i="7"/>
  <c r="AI14" i="8"/>
  <c r="X185" i="10"/>
  <c r="V220" i="12"/>
  <c r="F123" i="10"/>
  <c r="X228" i="11"/>
  <c r="X69" i="10"/>
  <c r="X65" i="10" s="1"/>
  <c r="X63" i="10" s="1"/>
  <c r="X112" i="10" l="1"/>
  <c r="X110" i="10" s="1"/>
  <c r="AQ26" i="10" s="1"/>
  <c r="AJ110" i="8"/>
  <c r="AD38" i="11"/>
  <c r="AB35" i="11"/>
  <c r="N46" i="9"/>
  <c r="N45" i="9" s="1"/>
  <c r="J46" i="10"/>
  <c r="L45" i="9"/>
  <c r="AJ94" i="14"/>
  <c r="AH94" i="14"/>
  <c r="AJ229" i="12"/>
  <c r="AI229" i="12"/>
  <c r="X135" i="13"/>
  <c r="V135" i="14"/>
  <c r="AG204" i="9"/>
  <c r="AE203" i="9"/>
  <c r="AE194" i="9" s="1"/>
  <c r="AE193" i="9" s="1"/>
  <c r="AE205" i="15"/>
  <c r="AG205" i="15" s="1"/>
  <c r="AJ205" i="14"/>
  <c r="AH135" i="12"/>
  <c r="AI135" i="12"/>
  <c r="AZ14" i="8"/>
  <c r="AB241" i="16"/>
  <c r="AD241" i="16" s="1"/>
  <c r="AI241" i="16" s="1"/>
  <c r="AI241" i="15"/>
  <c r="X198" i="12"/>
  <c r="W198" i="13"/>
  <c r="AY14" i="8"/>
  <c r="D68" i="14"/>
  <c r="F68" i="13"/>
  <c r="M68" i="13" s="1"/>
  <c r="AA190" i="9"/>
  <c r="Y187" i="9"/>
  <c r="Y185" i="9" s="1"/>
  <c r="X94" i="15"/>
  <c r="V94" i="16"/>
  <c r="X94" i="16" s="1"/>
  <c r="W229" i="14"/>
  <c r="X229" i="13"/>
  <c r="AJ198" i="11"/>
  <c r="AH198" i="11"/>
  <c r="AI198" i="11"/>
  <c r="AJ8" i="7"/>
  <c r="AJ258" i="7"/>
  <c r="AG258" i="7"/>
  <c r="AS31" i="7" s="1"/>
  <c r="AS32" i="7" s="1"/>
  <c r="AG8" i="7"/>
  <c r="AJ255" i="14"/>
  <c r="AH255" i="14"/>
  <c r="AA39" i="9"/>
  <c r="Y35" i="9"/>
  <c r="M110" i="13"/>
  <c r="N110" i="13"/>
  <c r="AI67" i="11"/>
  <c r="AH67" i="11"/>
  <c r="AJ53" i="11"/>
  <c r="AI53" i="11"/>
  <c r="X190" i="12"/>
  <c r="V190" i="13"/>
  <c r="AJ29" i="11"/>
  <c r="AH29" i="11"/>
  <c r="AI29" i="11"/>
  <c r="X195" i="10"/>
  <c r="X194" i="10" s="1"/>
  <c r="AI196" i="10"/>
  <c r="AI195" i="10" s="1"/>
  <c r="AH196" i="10"/>
  <c r="E86" i="13"/>
  <c r="F86" i="12"/>
  <c r="BN11" i="10"/>
  <c r="AJ18" i="10"/>
  <c r="AH18" i="10"/>
  <c r="AI18" i="10"/>
  <c r="W212" i="13"/>
  <c r="AI240" i="10"/>
  <c r="AH240" i="10"/>
  <c r="N44" i="12"/>
  <c r="I60" i="11"/>
  <c r="G61" i="12"/>
  <c r="M61" i="11"/>
  <c r="V40" i="12"/>
  <c r="X40" i="11"/>
  <c r="AH148" i="9"/>
  <c r="BO18" i="9"/>
  <c r="Y148" i="10"/>
  <c r="AA148" i="10" s="1"/>
  <c r="BO23" i="12"/>
  <c r="AH177" i="12"/>
  <c r="Y177" i="13"/>
  <c r="AA177" i="13" s="1"/>
  <c r="G69" i="9"/>
  <c r="I70" i="9"/>
  <c r="V157" i="11"/>
  <c r="V155" i="11" s="1"/>
  <c r="V145" i="11" s="1"/>
  <c r="X163" i="11"/>
  <c r="V163" i="12"/>
  <c r="AH93" i="10"/>
  <c r="AJ93" i="10"/>
  <c r="AI93" i="10"/>
  <c r="AX31" i="5"/>
  <c r="AX32" i="5" s="1"/>
  <c r="AZ31" i="5"/>
  <c r="AZ32" i="5" s="1"/>
  <c r="AV31" i="5"/>
  <c r="AU31" i="5"/>
  <c r="AW31" i="5"/>
  <c r="AW32" i="5" s="1"/>
  <c r="AQ32" i="5"/>
  <c r="N79" i="10"/>
  <c r="M79" i="10"/>
  <c r="AH54" i="12"/>
  <c r="AJ54" i="12"/>
  <c r="AI54" i="12"/>
  <c r="W46" i="15"/>
  <c r="W44" i="14"/>
  <c r="BC7" i="9"/>
  <c r="BC23" i="9" s="1"/>
  <c r="AQ16" i="9"/>
  <c r="AB80" i="12"/>
  <c r="AD80" i="12" s="1"/>
  <c r="AI80" i="11"/>
  <c r="V160" i="14"/>
  <c r="X160" i="13"/>
  <c r="AI55" i="13"/>
  <c r="AJ55" i="13"/>
  <c r="AH55" i="13"/>
  <c r="AI31" i="10"/>
  <c r="AH31" i="10"/>
  <c r="X20" i="10"/>
  <c r="X16" i="10" s="1"/>
  <c r="X187" i="11"/>
  <c r="X185" i="11" s="1"/>
  <c r="AI189" i="11"/>
  <c r="AH189" i="11"/>
  <c r="AI48" i="16"/>
  <c r="AH48" i="16"/>
  <c r="Y167" i="12"/>
  <c r="AA167" i="12" s="1"/>
  <c r="BO19" i="11"/>
  <c r="AH60" i="11"/>
  <c r="AJ60" i="11"/>
  <c r="F57" i="10"/>
  <c r="M59" i="10"/>
  <c r="M57" i="10" s="1"/>
  <c r="M87" i="15"/>
  <c r="N87" i="15"/>
  <c r="AV23" i="7"/>
  <c r="AX23" i="7"/>
  <c r="AZ23" i="7" s="1"/>
  <c r="D96" i="15"/>
  <c r="F96" i="14"/>
  <c r="I94" i="13"/>
  <c r="G93" i="13"/>
  <c r="X19" i="11"/>
  <c r="W19" i="12"/>
  <c r="AJ47" i="14"/>
  <c r="AH86" i="10"/>
  <c r="AI86" i="10"/>
  <c r="E103" i="16"/>
  <c r="F103" i="16" s="1"/>
  <c r="F103" i="15"/>
  <c r="W250" i="13"/>
  <c r="X250" i="12"/>
  <c r="I57" i="11"/>
  <c r="G58" i="12"/>
  <c r="V178" i="15"/>
  <c r="X178" i="14"/>
  <c r="X215" i="11"/>
  <c r="W215" i="12"/>
  <c r="D115" i="12"/>
  <c r="F115" i="11"/>
  <c r="V102" i="14"/>
  <c r="X102" i="13"/>
  <c r="AI202" i="12"/>
  <c r="AH202" i="12"/>
  <c r="AJ202" i="12"/>
  <c r="AJ130" i="13"/>
  <c r="AH130" i="13"/>
  <c r="V31" i="14"/>
  <c r="X133" i="14"/>
  <c r="V133" i="15"/>
  <c r="AJ161" i="16"/>
  <c r="AI161" i="16"/>
  <c r="AA95" i="9"/>
  <c r="Y91" i="9"/>
  <c r="V201" i="13"/>
  <c r="X201" i="12"/>
  <c r="X36" i="14"/>
  <c r="V36" i="15"/>
  <c r="AQ23" i="9"/>
  <c r="BN12" i="9"/>
  <c r="BN9" i="9" s="1"/>
  <c r="E56" i="12"/>
  <c r="F56" i="11"/>
  <c r="AE50" i="9"/>
  <c r="AG49" i="8"/>
  <c r="AG43" i="8" s="1"/>
  <c r="AJ50" i="8"/>
  <c r="AJ49" i="8" s="1"/>
  <c r="AJ43" i="8" s="1"/>
  <c r="AW25" i="7"/>
  <c r="AY25" i="7" s="1"/>
  <c r="AU25" i="7"/>
  <c r="M60" i="11"/>
  <c r="BN8" i="9"/>
  <c r="BN7" i="9" s="1"/>
  <c r="BN32" i="9" s="1"/>
  <c r="V63" i="11"/>
  <c r="F49" i="16"/>
  <c r="B5" i="5"/>
  <c r="V16" i="11"/>
  <c r="X255" i="15"/>
  <c r="V255" i="16"/>
  <c r="X255" i="16" s="1"/>
  <c r="D110" i="15"/>
  <c r="F110" i="14"/>
  <c r="E113" i="13"/>
  <c r="F113" i="12"/>
  <c r="AI61" i="13"/>
  <c r="AJ61" i="13"/>
  <c r="AI164" i="11"/>
  <c r="AJ164" i="11"/>
  <c r="AH164" i="11"/>
  <c r="J67" i="11"/>
  <c r="L66" i="10"/>
  <c r="N67" i="10"/>
  <c r="N66" i="10" s="1"/>
  <c r="W120" i="14"/>
  <c r="X120" i="13"/>
  <c r="M114" i="10"/>
  <c r="N114" i="10"/>
  <c r="AA214" i="9"/>
  <c r="Y211" i="9"/>
  <c r="Y210" i="9" s="1"/>
  <c r="Y209" i="9" s="1"/>
  <c r="Y207" i="9" s="1"/>
  <c r="D15" i="12"/>
  <c r="F15" i="11"/>
  <c r="D10" i="11"/>
  <c r="W72" i="12"/>
  <c r="X72" i="11"/>
  <c r="W69" i="11"/>
  <c r="W65" i="11" s="1"/>
  <c r="L69" i="8"/>
  <c r="J70" i="9"/>
  <c r="N70" i="8"/>
  <c r="N69" i="8" s="1"/>
  <c r="V18" i="12"/>
  <c r="X18" i="11"/>
  <c r="V240" i="12"/>
  <c r="X240" i="11"/>
  <c r="AE91" i="9"/>
  <c r="AG92" i="9"/>
  <c r="AB68" i="12"/>
  <c r="AD68" i="12" s="1"/>
  <c r="AI68" i="11"/>
  <c r="V88" i="13"/>
  <c r="X88" i="12"/>
  <c r="V99" i="15"/>
  <c r="X99" i="14"/>
  <c r="G44" i="10"/>
  <c r="M44" i="9"/>
  <c r="M42" i="9" s="1"/>
  <c r="AW10" i="9"/>
  <c r="AY10" i="9" s="1"/>
  <c r="I42" i="9"/>
  <c r="AR10" i="9" s="1"/>
  <c r="AU10" i="9" s="1"/>
  <c r="V32" i="14"/>
  <c r="X32" i="13"/>
  <c r="W251" i="13"/>
  <c r="X251" i="12"/>
  <c r="AF258" i="7"/>
  <c r="BQ33" i="7" s="1"/>
  <c r="N8" i="7"/>
  <c r="N121" i="7" s="1"/>
  <c r="Y68" i="14"/>
  <c r="AA68" i="14" s="1"/>
  <c r="AH68" i="13"/>
  <c r="E77" i="12"/>
  <c r="F77" i="11"/>
  <c r="X54" i="13"/>
  <c r="W54" i="14"/>
  <c r="W52" i="12"/>
  <c r="W49" i="11"/>
  <c r="W43" i="11" s="1"/>
  <c r="X52" i="11"/>
  <c r="AD59" i="12"/>
  <c r="L60" i="8"/>
  <c r="N62" i="8"/>
  <c r="N60" i="8" s="1"/>
  <c r="J62" i="9"/>
  <c r="X127" i="11"/>
  <c r="V127" i="12"/>
  <c r="AH48" i="15"/>
  <c r="AI48" i="15"/>
  <c r="AH186" i="10"/>
  <c r="Y186" i="11"/>
  <c r="AA186" i="11" s="1"/>
  <c r="AB198" i="13"/>
  <c r="AD195" i="12"/>
  <c r="AI198" i="12"/>
  <c r="Y212" i="11"/>
  <c r="Y197" i="9"/>
  <c r="AA195" i="8"/>
  <c r="AA194" i="8" s="1"/>
  <c r="AH197" i="8"/>
  <c r="AH195" i="8" s="1"/>
  <c r="Y47" i="12"/>
  <c r="AA47" i="12" s="1"/>
  <c r="AH47" i="11"/>
  <c r="AE75" i="14"/>
  <c r="AG75" i="14" s="1"/>
  <c r="AJ75" i="13"/>
  <c r="X217" i="12"/>
  <c r="V217" i="13"/>
  <c r="W239" i="13"/>
  <c r="X239" i="12"/>
  <c r="AA222" i="9"/>
  <c r="Y223" i="10"/>
  <c r="AH223" i="9"/>
  <c r="AH222" i="9" s="1"/>
  <c r="M103" i="14"/>
  <c r="N103" i="14"/>
  <c r="AI250" i="11"/>
  <c r="AH250" i="11"/>
  <c r="AJ250" i="11"/>
  <c r="V117" i="13"/>
  <c r="X117" i="12"/>
  <c r="AJ215" i="10"/>
  <c r="AH215" i="10"/>
  <c r="AH121" i="11"/>
  <c r="AI121" i="11"/>
  <c r="AJ121" i="11"/>
  <c r="AJ102" i="12"/>
  <c r="AH102" i="12"/>
  <c r="AI102" i="12"/>
  <c r="V202" i="14"/>
  <c r="X202" i="13"/>
  <c r="V130" i="15"/>
  <c r="X130" i="14"/>
  <c r="V72" i="15"/>
  <c r="AI133" i="13"/>
  <c r="AH133" i="13"/>
  <c r="AJ133" i="13"/>
  <c r="AG251" i="9"/>
  <c r="AE243" i="9"/>
  <c r="AE234" i="9" s="1"/>
  <c r="AE232" i="9" s="1"/>
  <c r="AI100" i="16"/>
  <c r="AH100" i="16"/>
  <c r="AJ100" i="16"/>
  <c r="AJ201" i="11"/>
  <c r="AH201" i="11"/>
  <c r="AI201" i="11"/>
  <c r="AH36" i="13"/>
  <c r="AI36" i="13"/>
  <c r="V123" i="12"/>
  <c r="Y90" i="9"/>
  <c r="I21" i="8"/>
  <c r="I19" i="8" s="1"/>
  <c r="W12" i="10"/>
  <c r="W10" i="10" s="1"/>
  <c r="W8" i="10" s="1"/>
  <c r="AE10" i="8"/>
  <c r="AE8" i="8" s="1"/>
  <c r="BN26" i="10"/>
  <c r="AJ238" i="15"/>
  <c r="AH238" i="15"/>
  <c r="AI238" i="15"/>
  <c r="X51" i="11"/>
  <c r="V51" i="12"/>
  <c r="V49" i="11"/>
  <c r="M113" i="11"/>
  <c r="N113" i="11"/>
  <c r="X74" i="15"/>
  <c r="AI74" i="15" s="1"/>
  <c r="V74" i="16"/>
  <c r="X74" i="16" s="1"/>
  <c r="AI74" i="16" s="1"/>
  <c r="W61" i="15"/>
  <c r="X61" i="14"/>
  <c r="X164" i="12"/>
  <c r="V164" i="13"/>
  <c r="AI259" i="5"/>
  <c r="AG259" i="5"/>
  <c r="AE259" i="5"/>
  <c r="AC259" i="5"/>
  <c r="Z259" i="5"/>
  <c r="AJ259" i="5"/>
  <c r="X259" i="5"/>
  <c r="W259" i="5"/>
  <c r="AD259" i="5"/>
  <c r="AF259" i="5"/>
  <c r="AA259" i="5"/>
  <c r="U259" i="5"/>
  <c r="Y259" i="5"/>
  <c r="T15" i="6"/>
  <c r="AB259" i="5"/>
  <c r="AH259" i="5"/>
  <c r="V259" i="5"/>
  <c r="AJ120" i="12"/>
  <c r="AI120" i="12"/>
  <c r="AH120" i="12"/>
  <c r="F114" i="11"/>
  <c r="D114" i="12"/>
  <c r="BO27" i="8"/>
  <c r="AA207" i="8"/>
  <c r="N15" i="10"/>
  <c r="N10" i="10" s="1"/>
  <c r="F10" i="10"/>
  <c r="AH156" i="15"/>
  <c r="AJ156" i="15"/>
  <c r="F44" i="13"/>
  <c r="D42" i="13"/>
  <c r="D44" i="14"/>
  <c r="AH88" i="11"/>
  <c r="AI88" i="11"/>
  <c r="AJ88" i="11"/>
  <c r="AH99" i="13"/>
  <c r="AJ99" i="13"/>
  <c r="AG224" i="11"/>
  <c r="AE222" i="11"/>
  <c r="W236" i="14"/>
  <c r="W235" i="13"/>
  <c r="X236" i="13"/>
  <c r="AJ236" i="13" s="1"/>
  <c r="V22" i="13"/>
  <c r="X22" i="12"/>
  <c r="AH22" i="12" s="1"/>
  <c r="V20" i="12"/>
  <c r="V16" i="12" s="1"/>
  <c r="AJ32" i="12"/>
  <c r="AI32" i="12"/>
  <c r="AH251" i="11"/>
  <c r="AI251" i="11"/>
  <c r="D54" i="11"/>
  <c r="D55" i="12"/>
  <c r="E78" i="11"/>
  <c r="F78" i="11" s="1"/>
  <c r="E79" i="12"/>
  <c r="F79" i="11"/>
  <c r="N79" i="11" s="1"/>
  <c r="AA196" i="11"/>
  <c r="G15" i="10"/>
  <c r="I10" i="9"/>
  <c r="AJ127" i="10"/>
  <c r="AH127" i="10"/>
  <c r="AI127" i="10"/>
  <c r="V189" i="13"/>
  <c r="V187" i="12"/>
  <c r="V185" i="12" s="1"/>
  <c r="V170" i="12" s="1"/>
  <c r="X189" i="12"/>
  <c r="AE107" i="9"/>
  <c r="AJ107" i="8"/>
  <c r="AJ105" i="8" s="1"/>
  <c r="AJ104" i="8" s="1"/>
  <c r="AJ63" i="8" s="1"/>
  <c r="AG105" i="8"/>
  <c r="AG104" i="8" s="1"/>
  <c r="AS25" i="8" s="1"/>
  <c r="AD60" i="10"/>
  <c r="AB58" i="10"/>
  <c r="AB57" i="10" s="1"/>
  <c r="V52" i="15"/>
  <c r="AH217" i="11"/>
  <c r="AI217" i="11"/>
  <c r="AJ217" i="11"/>
  <c r="AI239" i="11"/>
  <c r="AH239" i="11"/>
  <c r="AJ239" i="11"/>
  <c r="W86" i="12"/>
  <c r="W83" i="11"/>
  <c r="X86" i="11"/>
  <c r="AB117" i="9"/>
  <c r="AD114" i="8"/>
  <c r="AD112" i="8" s="1"/>
  <c r="AI117" i="8"/>
  <c r="AI114" i="8" s="1"/>
  <c r="AI112" i="8" s="1"/>
  <c r="AJ117" i="11"/>
  <c r="AH117" i="11"/>
  <c r="J59" i="9"/>
  <c r="L57" i="8"/>
  <c r="N59" i="8"/>
  <c r="N57" i="8" s="1"/>
  <c r="V37" i="13"/>
  <c r="V35" i="12"/>
  <c r="X37" i="12"/>
  <c r="AJ37" i="12" s="1"/>
  <c r="X121" i="12"/>
  <c r="V121" i="13"/>
  <c r="X256" i="12"/>
  <c r="V256" i="13"/>
  <c r="AJ25" i="12"/>
  <c r="AI25" i="12"/>
  <c r="W114" i="13"/>
  <c r="W119" i="14"/>
  <c r="X119" i="14" s="1"/>
  <c r="J100" i="9"/>
  <c r="L99" i="8"/>
  <c r="N100" i="8"/>
  <c r="N99" i="8" s="1"/>
  <c r="AA59" i="10"/>
  <c r="Y58" i="10"/>
  <c r="Y57" i="10" s="1"/>
  <c r="AI216" i="14"/>
  <c r="AH216" i="14"/>
  <c r="AJ216" i="14"/>
  <c r="AI100" i="15"/>
  <c r="AH100" i="15"/>
  <c r="AJ100" i="15"/>
  <c r="J64" i="9"/>
  <c r="L63" i="8"/>
  <c r="N64" i="8"/>
  <c r="N63" i="8" s="1"/>
  <c r="Y23" i="9"/>
  <c r="AH23" i="8"/>
  <c r="AH20" i="8" s="1"/>
  <c r="AH16" i="8" s="1"/>
  <c r="AH14" i="8" s="1"/>
  <c r="AH12" i="8" s="1"/>
  <c r="AA20" i="8"/>
  <c r="AA16" i="8" s="1"/>
  <c r="AA14" i="8" s="1"/>
  <c r="AA12" i="8" s="1"/>
  <c r="F111" i="11"/>
  <c r="M111" i="11" s="1"/>
  <c r="D111" i="12"/>
  <c r="D108" i="11"/>
  <c r="Y44" i="9"/>
  <c r="AA45" i="9"/>
  <c r="AW16" i="8"/>
  <c r="AY16" i="8" s="1"/>
  <c r="AU16" i="8"/>
  <c r="AV16" i="8"/>
  <c r="AG110" i="8"/>
  <c r="AS26" i="8" s="1"/>
  <c r="AI43" i="9"/>
  <c r="V110" i="11"/>
  <c r="AH194" i="8"/>
  <c r="AH193" i="8" s="1"/>
  <c r="N125" i="7"/>
  <c r="M15" i="9"/>
  <c r="M10" i="9" s="1"/>
  <c r="W57" i="14"/>
  <c r="BH17" i="8"/>
  <c r="Y18" i="15"/>
  <c r="AA18" i="15" s="1"/>
  <c r="Y18" i="16" s="1"/>
  <c r="AA18" i="16" s="1"/>
  <c r="BO11" i="14"/>
  <c r="AH238" i="16"/>
  <c r="AI238" i="16"/>
  <c r="AJ238" i="16"/>
  <c r="I12" i="12"/>
  <c r="AJ51" i="10"/>
  <c r="AI51" i="10"/>
  <c r="X49" i="10"/>
  <c r="X43" i="10" s="1"/>
  <c r="AH51" i="10"/>
  <c r="AD196" i="14"/>
  <c r="W67" i="13"/>
  <c r="X67" i="12"/>
  <c r="G46" i="11"/>
  <c r="M46" i="10"/>
  <c r="M45" i="10" s="1"/>
  <c r="I45" i="10"/>
  <c r="W53" i="13"/>
  <c r="X53" i="12"/>
  <c r="AJ190" i="11"/>
  <c r="AI190" i="11"/>
  <c r="Y84" i="10"/>
  <c r="AA83" i="9"/>
  <c r="AH84" i="9"/>
  <c r="AH83" i="9" s="1"/>
  <c r="V29" i="13"/>
  <c r="X29" i="12"/>
  <c r="W196" i="12"/>
  <c r="X196" i="11"/>
  <c r="X195" i="11" s="1"/>
  <c r="M86" i="11"/>
  <c r="N86" i="11"/>
  <c r="AH156" i="16"/>
  <c r="D10" i="18"/>
  <c r="AJ156" i="16"/>
  <c r="F61" i="14"/>
  <c r="N61" i="14" s="1"/>
  <c r="D61" i="15"/>
  <c r="D60" i="14"/>
  <c r="AI40" i="10"/>
  <c r="AI35" i="10" s="1"/>
  <c r="AJ40" i="10"/>
  <c r="AH40" i="10"/>
  <c r="AH163" i="10"/>
  <c r="AJ163" i="10"/>
  <c r="AI163" i="10"/>
  <c r="X93" i="11"/>
  <c r="V93" i="12"/>
  <c r="D70" i="15"/>
  <c r="F70" i="14"/>
  <c r="W107" i="12"/>
  <c r="W105" i="11"/>
  <c r="W104" i="11" s="1"/>
  <c r="AJ52" i="10"/>
  <c r="AH52" i="10"/>
  <c r="AI52" i="10"/>
  <c r="AJ160" i="12"/>
  <c r="AI160" i="12"/>
  <c r="V55" i="15"/>
  <c r="X55" i="14"/>
  <c r="AB97" i="9"/>
  <c r="AD96" i="8"/>
  <c r="AD90" i="8" s="1"/>
  <c r="AI97" i="8"/>
  <c r="AI96" i="8" s="1"/>
  <c r="AI90" i="8" s="1"/>
  <c r="AI63" i="8" s="1"/>
  <c r="AI12" i="8" s="1"/>
  <c r="J74" i="10"/>
  <c r="N74" i="9"/>
  <c r="N72" i="9" s="1"/>
  <c r="L72" i="9"/>
  <c r="W31" i="12"/>
  <c r="X31" i="11"/>
  <c r="W20" i="11"/>
  <c r="W16" i="11" s="1"/>
  <c r="W14" i="11" s="1"/>
  <c r="G83" i="14"/>
  <c r="I83" i="14" s="1"/>
  <c r="M83" i="13"/>
  <c r="V60" i="13"/>
  <c r="X60" i="12"/>
  <c r="F59" i="11"/>
  <c r="E59" i="12"/>
  <c r="E57" i="11"/>
  <c r="E21" i="11" s="1"/>
  <c r="E19" i="11" s="1"/>
  <c r="E17" i="11" s="1"/>
  <c r="E8" i="11" s="1"/>
  <c r="E121" i="11" s="1"/>
  <c r="E125" i="11" s="1"/>
  <c r="E29" i="13"/>
  <c r="F30" i="13"/>
  <c r="E30" i="14"/>
  <c r="M87" i="16"/>
  <c r="N87" i="16"/>
  <c r="V236" i="16"/>
  <c r="M96" i="13"/>
  <c r="N96" i="13"/>
  <c r="AJ19" i="10"/>
  <c r="AI19" i="10"/>
  <c r="AH19" i="10"/>
  <c r="AJ36" i="9"/>
  <c r="AJ35" i="9" s="1"/>
  <c r="AE36" i="10"/>
  <c r="AG35" i="9"/>
  <c r="Y161" i="9"/>
  <c r="AH161" i="8"/>
  <c r="AH157" i="8" s="1"/>
  <c r="AH155" i="8" s="1"/>
  <c r="AA157" i="8"/>
  <c r="AA155" i="8" s="1"/>
  <c r="AA145" i="8" s="1"/>
  <c r="V47" i="16"/>
  <c r="X47" i="16" s="1"/>
  <c r="X47" i="15"/>
  <c r="AA188" i="10"/>
  <c r="AE245" i="12"/>
  <c r="N115" i="10"/>
  <c r="M115" i="10"/>
  <c r="E92" i="12"/>
  <c r="F92" i="11"/>
  <c r="N92" i="11" s="1"/>
  <c r="AG249" i="10"/>
  <c r="AI256" i="11"/>
  <c r="AJ256" i="11"/>
  <c r="AH256" i="11"/>
  <c r="X25" i="13"/>
  <c r="V25" i="14"/>
  <c r="AE31" i="9"/>
  <c r="AG20" i="8"/>
  <c r="AG16" i="8" s="1"/>
  <c r="AJ31" i="8"/>
  <c r="AJ20" i="8" s="1"/>
  <c r="AJ16" i="8" s="1"/>
  <c r="AE227" i="9"/>
  <c r="AE220" i="9" s="1"/>
  <c r="AG228" i="9"/>
  <c r="X216" i="15"/>
  <c r="W216" i="16"/>
  <c r="X216" i="16" s="1"/>
  <c r="AJ161" i="15"/>
  <c r="AI161" i="15"/>
  <c r="V43" i="11"/>
  <c r="BD10" i="8"/>
  <c r="BD9" i="8" s="1"/>
  <c r="BD8" i="8" s="1"/>
  <c r="BD23" i="8" s="1"/>
  <c r="E28" i="13"/>
  <c r="W57" i="15"/>
  <c r="AH145" i="8"/>
  <c r="AH110" i="8" s="1"/>
  <c r="V110" i="10"/>
  <c r="V10" i="10" s="1"/>
  <c r="V35" i="11"/>
  <c r="E102" i="13"/>
  <c r="F102" i="13" s="1"/>
  <c r="E99" i="12"/>
  <c r="V119" i="15"/>
  <c r="Y160" i="14"/>
  <c r="AA160" i="14" s="1"/>
  <c r="AH160" i="13"/>
  <c r="AV35" i="6"/>
  <c r="AU35" i="6"/>
  <c r="Y37" i="11"/>
  <c r="AH37" i="10"/>
  <c r="AJ159" i="11"/>
  <c r="X157" i="11"/>
  <c r="X155" i="11" s="1"/>
  <c r="X145" i="11" s="1"/>
  <c r="AI159" i="11"/>
  <c r="V118" i="14"/>
  <c r="X118" i="13"/>
  <c r="V114" i="13"/>
  <c r="X78" i="15"/>
  <c r="V78" i="16"/>
  <c r="X78" i="16" s="1"/>
  <c r="F81" i="11"/>
  <c r="K121" i="11"/>
  <c r="K125" i="11" s="1"/>
  <c r="B12" i="13"/>
  <c r="K123" i="12"/>
  <c r="Q123" i="12"/>
  <c r="H123" i="12"/>
  <c r="BE22" i="12"/>
  <c r="C123" i="12"/>
  <c r="P123" i="12"/>
  <c r="E123" i="12"/>
  <c r="D123" i="12"/>
  <c r="Y114" i="9"/>
  <c r="AA118" i="9"/>
  <c r="AS16" i="10"/>
  <c r="M71" i="12"/>
  <c r="N71" i="12"/>
  <c r="F69" i="12"/>
  <c r="AH33" i="13"/>
  <c r="AI33" i="13"/>
  <c r="AA173" i="9"/>
  <c r="Y172" i="9"/>
  <c r="Y170" i="9" s="1"/>
  <c r="AH38" i="11"/>
  <c r="AI38" i="11"/>
  <c r="AJ38" i="11"/>
  <c r="X35" i="11"/>
  <c r="AJ247" i="12"/>
  <c r="AH247" i="12"/>
  <c r="AI247" i="12"/>
  <c r="AD177" i="11"/>
  <c r="AH181" i="12"/>
  <c r="AI181" i="12"/>
  <c r="D56" i="15"/>
  <c r="V73" i="13"/>
  <c r="X73" i="12"/>
  <c r="V69" i="12"/>
  <c r="V65" i="12" s="1"/>
  <c r="F88" i="13"/>
  <c r="D88" i="14"/>
  <c r="I100" i="15"/>
  <c r="V239" i="16"/>
  <c r="AD99" i="11"/>
  <c r="Y72" i="10"/>
  <c r="AH72" i="9"/>
  <c r="AH69" i="9" s="1"/>
  <c r="AH65" i="9" s="1"/>
  <c r="AA69" i="9"/>
  <c r="AA65" i="9" s="1"/>
  <c r="AA258" i="7"/>
  <c r="BO33" i="7" s="1"/>
  <c r="I8" i="7"/>
  <c r="I121" i="7" s="1"/>
  <c r="I125" i="7" s="1"/>
  <c r="AI245" i="12"/>
  <c r="F53" i="13"/>
  <c r="D53" i="14"/>
  <c r="D51" i="13"/>
  <c r="F54" i="11"/>
  <c r="M55" i="11"/>
  <c r="BC17" i="11"/>
  <c r="Y98" i="10"/>
  <c r="AA96" i="9"/>
  <c r="AH98" i="9"/>
  <c r="AH96" i="9" s="1"/>
  <c r="V212" i="13"/>
  <c r="X212" i="12"/>
  <c r="V211" i="12"/>
  <c r="V210" i="12" s="1"/>
  <c r="V209" i="12" s="1"/>
  <c r="V207" i="12" s="1"/>
  <c r="V105" i="12"/>
  <c r="V104" i="12" s="1"/>
  <c r="V107" i="13"/>
  <c r="X107" i="12"/>
  <c r="V249" i="13"/>
  <c r="X249" i="12"/>
  <c r="F14" i="14"/>
  <c r="D14" i="15"/>
  <c r="AH27" i="16"/>
  <c r="AI27" i="16"/>
  <c r="AJ27" i="16"/>
  <c r="L111" i="9"/>
  <c r="J108" i="9"/>
  <c r="X183" i="13"/>
  <c r="V183" i="14"/>
  <c r="W124" i="13"/>
  <c r="X124" i="12"/>
  <c r="W123" i="12"/>
  <c r="F75" i="11"/>
  <c r="M76" i="11"/>
  <c r="N76" i="11"/>
  <c r="AI45" i="11"/>
  <c r="AJ45" i="11"/>
  <c r="X44" i="11"/>
  <c r="AE74" i="16"/>
  <c r="AG74" i="16" s="1"/>
  <c r="AJ74" i="16" s="1"/>
  <c r="AJ74" i="15"/>
  <c r="AD47" i="10"/>
  <c r="AB44" i="10"/>
  <c r="AB43" i="10" s="1"/>
  <c r="F73" i="14"/>
  <c r="E72" i="14"/>
  <c r="E73" i="15"/>
  <c r="I17" i="8"/>
  <c r="AR14" i="8"/>
  <c r="AU14" i="8" s="1"/>
  <c r="W143" i="13"/>
  <c r="X143" i="12"/>
  <c r="W141" i="12"/>
  <c r="AH129" i="12"/>
  <c r="AI129" i="12"/>
  <c r="AJ129" i="12"/>
  <c r="AG189" i="10"/>
  <c r="AE187" i="10"/>
  <c r="AE185" i="10" s="1"/>
  <c r="AB126" i="14"/>
  <c r="M50" i="13"/>
  <c r="F48" i="13"/>
  <c r="J48" i="9"/>
  <c r="L50" i="9"/>
  <c r="J123" i="9"/>
  <c r="AG58" i="9"/>
  <c r="AG57" i="9" s="1"/>
  <c r="AE59" i="10"/>
  <c r="AJ59" i="9"/>
  <c r="AJ58" i="9" s="1"/>
  <c r="AJ57" i="9" s="1"/>
  <c r="AS11" i="9"/>
  <c r="J88" i="10"/>
  <c r="L85" i="9"/>
  <c r="AX11" i="9"/>
  <c r="AZ11" i="9" s="1"/>
  <c r="N88" i="9"/>
  <c r="N85" i="9" s="1"/>
  <c r="L68" i="13"/>
  <c r="AB141" i="11"/>
  <c r="AD142" i="11"/>
  <c r="AH75" i="16"/>
  <c r="AI75" i="16"/>
  <c r="X50" i="15"/>
  <c r="W50" i="16"/>
  <c r="BC20" i="11"/>
  <c r="N109" i="11"/>
  <c r="F108" i="11"/>
  <c r="AQ15" i="11" s="1"/>
  <c r="AA245" i="9"/>
  <c r="Y243" i="9"/>
  <c r="AI30" i="15"/>
  <c r="AJ30" i="15"/>
  <c r="AH30" i="15"/>
  <c r="X41" i="14"/>
  <c r="V41" i="15"/>
  <c r="L94" i="10"/>
  <c r="J93" i="10"/>
  <c r="Y150" i="10"/>
  <c r="AA149" i="9"/>
  <c r="AA147" i="9" s="1"/>
  <c r="AH150" i="9"/>
  <c r="AH149" i="9" s="1"/>
  <c r="V132" i="14"/>
  <c r="X132" i="13"/>
  <c r="AJ39" i="16"/>
  <c r="AI39" i="16"/>
  <c r="X227" i="12"/>
  <c r="E62" i="14"/>
  <c r="E60" i="13"/>
  <c r="F62" i="13"/>
  <c r="AD130" i="11"/>
  <c r="D72" i="13"/>
  <c r="D74" i="14"/>
  <c r="F74" i="13"/>
  <c r="G82" i="10"/>
  <c r="I81" i="9"/>
  <c r="M82" i="9"/>
  <c r="M81" i="9" s="1"/>
  <c r="W180" i="14"/>
  <c r="W176" i="13"/>
  <c r="J89" i="13"/>
  <c r="L89" i="13" s="1"/>
  <c r="N89" i="12"/>
  <c r="AS12" i="12"/>
  <c r="AV12" i="12" s="1"/>
  <c r="AX12" i="12"/>
  <c r="AZ12" i="12" s="1"/>
  <c r="AA107" i="9"/>
  <c r="Y105" i="9"/>
  <c r="Y104" i="9" s="1"/>
  <c r="Y63" i="9" s="1"/>
  <c r="N31" i="13"/>
  <c r="M31" i="13"/>
  <c r="F29" i="13"/>
  <c r="AI77" i="12"/>
  <c r="AH77" i="12"/>
  <c r="AJ77" i="12"/>
  <c r="AD212" i="16"/>
  <c r="AH225" i="12"/>
  <c r="AI225" i="12"/>
  <c r="AJ225" i="12"/>
  <c r="E22" i="13"/>
  <c r="E23" i="14"/>
  <c r="V200" i="14"/>
  <c r="X200" i="13"/>
  <c r="J58" i="11"/>
  <c r="N58" i="10"/>
  <c r="AI151" i="13"/>
  <c r="AH151" i="13"/>
  <c r="X149" i="13"/>
  <c r="D34" i="13"/>
  <c r="F34" i="12"/>
  <c r="Y240" i="16"/>
  <c r="AA240" i="16" s="1"/>
  <c r="V46" i="16"/>
  <c r="X46" i="15"/>
  <c r="G89" i="15"/>
  <c r="I89" i="15" s="1"/>
  <c r="M89" i="14"/>
  <c r="AW12" i="14"/>
  <c r="AY12" i="14" s="1"/>
  <c r="AR12" i="14"/>
  <c r="AU12" i="14" s="1"/>
  <c r="X66" i="14"/>
  <c r="V66" i="15"/>
  <c r="AB178" i="10"/>
  <c r="AI178" i="9"/>
  <c r="AI176" i="9" s="1"/>
  <c r="AD176" i="9"/>
  <c r="AE158" i="14"/>
  <c r="AJ158" i="13"/>
  <c r="AH137" i="11"/>
  <c r="AJ137" i="11"/>
  <c r="AI131" i="15"/>
  <c r="AJ131" i="15"/>
  <c r="AH131" i="15"/>
  <c r="L23" i="9"/>
  <c r="J22" i="9"/>
  <c r="AG33" i="11"/>
  <c r="AI165" i="11"/>
  <c r="AH165" i="11"/>
  <c r="AJ165" i="11"/>
  <c r="X23" i="16"/>
  <c r="AU14" i="7"/>
  <c r="AV14" i="7"/>
  <c r="AQ17" i="7"/>
  <c r="AY14" i="7"/>
  <c r="AY17" i="7" s="1"/>
  <c r="AZ14" i="7"/>
  <c r="AZ17" i="7" s="1"/>
  <c r="AR30" i="8"/>
  <c r="BP30" i="8"/>
  <c r="BJ14" i="8" s="1"/>
  <c r="F51" i="13"/>
  <c r="AA244" i="14"/>
  <c r="AD105" i="9"/>
  <c r="AD104" i="9" s="1"/>
  <c r="AB106" i="10"/>
  <c r="AI106" i="9"/>
  <c r="AI105" i="9" s="1"/>
  <c r="AI104" i="9" s="1"/>
  <c r="AJ138" i="16"/>
  <c r="M94" i="11"/>
  <c r="F93" i="11"/>
  <c r="BC19" i="11" s="1"/>
  <c r="W98" i="16"/>
  <c r="X98" i="16" s="1"/>
  <c r="X98" i="15"/>
  <c r="BP11" i="11"/>
  <c r="AI18" i="11"/>
  <c r="AB18" i="12"/>
  <c r="V173" i="15"/>
  <c r="V92" i="13"/>
  <c r="X92" i="12"/>
  <c r="V91" i="12"/>
  <c r="V90" i="12" s="1"/>
  <c r="AE217" i="16"/>
  <c r="AG217" i="16" s="1"/>
  <c r="AE116" i="14"/>
  <c r="AJ116" i="13"/>
  <c r="D95" i="13"/>
  <c r="F95" i="12"/>
  <c r="D93" i="12"/>
  <c r="D85" i="12" s="1"/>
  <c r="AB248" i="10"/>
  <c r="AD243" i="9"/>
  <c r="AD234" i="9" s="1"/>
  <c r="AD232" i="9" s="1"/>
  <c r="BP29" i="9" s="1"/>
  <c r="BJ13" i="9" s="1"/>
  <c r="AI248" i="9"/>
  <c r="AI243" i="9" s="1"/>
  <c r="AI234" i="9" s="1"/>
  <c r="AI232" i="9" s="1"/>
  <c r="V86" i="14"/>
  <c r="AJ148" i="13"/>
  <c r="AI148" i="13"/>
  <c r="BN18" i="13"/>
  <c r="X147" i="13"/>
  <c r="F121" i="6"/>
  <c r="F125" i="6" s="1"/>
  <c r="A1" i="6"/>
  <c r="AY24" i="9"/>
  <c r="AU24" i="9"/>
  <c r="AX10" i="9"/>
  <c r="AZ10" i="9" s="1"/>
  <c r="L42" i="9"/>
  <c r="AS10" i="9" s="1"/>
  <c r="AV10" i="9" s="1"/>
  <c r="J43" i="10"/>
  <c r="N43" i="9"/>
  <c r="N42" i="9" s="1"/>
  <c r="I56" i="9"/>
  <c r="G54" i="9"/>
  <c r="G123" i="9"/>
  <c r="F19" i="9"/>
  <c r="AQ23" i="10"/>
  <c r="AI110" i="8"/>
  <c r="X12" i="9"/>
  <c r="X10" i="9" s="1"/>
  <c r="X8" i="9" s="1"/>
  <c r="AG63" i="8"/>
  <c r="AB149" i="9"/>
  <c r="AB147" i="9" s="1"/>
  <c r="AB145" i="9" s="1"/>
  <c r="AD150" i="9"/>
  <c r="C125" i="11"/>
  <c r="C121" i="11"/>
  <c r="Q125" i="11"/>
  <c r="Q121" i="11"/>
  <c r="M101" i="11"/>
  <c r="M99" i="11" s="1"/>
  <c r="F99" i="11"/>
  <c r="BC18" i="11"/>
  <c r="N101" i="11"/>
  <c r="AG98" i="9"/>
  <c r="AE96" i="9"/>
  <c r="AE90" i="9" s="1"/>
  <c r="AJ188" i="13"/>
  <c r="AE188" i="14"/>
  <c r="AA112" i="8"/>
  <c r="AA110" i="8" s="1"/>
  <c r="BO16" i="8"/>
  <c r="J10" i="11"/>
  <c r="L13" i="11"/>
  <c r="W197" i="13"/>
  <c r="W195" i="12"/>
  <c r="W194" i="12" s="1"/>
  <c r="W193" i="12" s="1"/>
  <c r="X197" i="12"/>
  <c r="Y138" i="14"/>
  <c r="AA138" i="14" s="1"/>
  <c r="AH138" i="13"/>
  <c r="AH168" i="12"/>
  <c r="AI168" i="12"/>
  <c r="AG223" i="14"/>
  <c r="X33" i="14"/>
  <c r="W33" i="15"/>
  <c r="F80" i="12"/>
  <c r="D80" i="13"/>
  <c r="D78" i="12"/>
  <c r="X247" i="13"/>
  <c r="W247" i="14"/>
  <c r="W243" i="13"/>
  <c r="W234" i="13" s="1"/>
  <c r="W232" i="13" s="1"/>
  <c r="X181" i="13"/>
  <c r="V181" i="14"/>
  <c r="E118" i="15"/>
  <c r="F118" i="14"/>
  <c r="E117" i="14"/>
  <c r="D65" i="13"/>
  <c r="F65" i="12"/>
  <c r="D63" i="12"/>
  <c r="G29" i="11"/>
  <c r="I30" i="11"/>
  <c r="V76" i="13"/>
  <c r="X76" i="12"/>
  <c r="AA25" i="12"/>
  <c r="G59" i="16"/>
  <c r="AQ11" i="12"/>
  <c r="AG150" i="16"/>
  <c r="X207" i="10"/>
  <c r="AQ29" i="10" s="1"/>
  <c r="BN27" i="10"/>
  <c r="AE153" i="10"/>
  <c r="AJ153" i="9"/>
  <c r="AB204" i="11"/>
  <c r="AD203" i="10"/>
  <c r="AD194" i="10" s="1"/>
  <c r="L29" i="9"/>
  <c r="J30" i="10"/>
  <c r="N30" i="9"/>
  <c r="N29" i="9" s="1"/>
  <c r="N53" i="12"/>
  <c r="M53" i="12"/>
  <c r="V244" i="14"/>
  <c r="X244" i="13"/>
  <c r="V108" i="14"/>
  <c r="X108" i="13"/>
  <c r="AU9" i="10"/>
  <c r="AV9" i="10"/>
  <c r="AG177" i="13"/>
  <c r="AI212" i="11"/>
  <c r="X211" i="11"/>
  <c r="X210" i="11" s="1"/>
  <c r="X209" i="11" s="1"/>
  <c r="AJ212" i="11"/>
  <c r="AI107" i="11"/>
  <c r="AH249" i="11"/>
  <c r="AI249" i="11"/>
  <c r="AB236" i="11"/>
  <c r="AD235" i="10"/>
  <c r="AI236" i="10"/>
  <c r="AI235" i="10" s="1"/>
  <c r="N14" i="13"/>
  <c r="M14" i="13"/>
  <c r="G48" i="10"/>
  <c r="I49" i="10"/>
  <c r="AJ27" i="15"/>
  <c r="AH27" i="15"/>
  <c r="AI27" i="15"/>
  <c r="D67" i="14"/>
  <c r="D66" i="13"/>
  <c r="F67" i="13"/>
  <c r="AH124" i="11"/>
  <c r="AJ124" i="11"/>
  <c r="AI124" i="11"/>
  <c r="X123" i="11"/>
  <c r="BN17" i="11" s="1"/>
  <c r="J119" i="10"/>
  <c r="N119" i="9"/>
  <c r="N117" i="9" s="1"/>
  <c r="L117" i="9"/>
  <c r="J26" i="10"/>
  <c r="L25" i="9"/>
  <c r="AS8" i="9" s="1"/>
  <c r="AV8" i="9" s="1"/>
  <c r="AX8" i="9"/>
  <c r="AZ8" i="9" s="1"/>
  <c r="N26" i="9"/>
  <c r="N25" i="9" s="1"/>
  <c r="AE141" i="9"/>
  <c r="AG142" i="9"/>
  <c r="G101" i="13"/>
  <c r="BD18" i="12"/>
  <c r="I99" i="12"/>
  <c r="AE81" i="15"/>
  <c r="AJ81" i="14"/>
  <c r="I52" i="9"/>
  <c r="G51" i="9"/>
  <c r="AB138" i="13"/>
  <c r="AD138" i="13" s="1"/>
  <c r="AI138" i="12"/>
  <c r="AJ143" i="11"/>
  <c r="AI143" i="11"/>
  <c r="AH143" i="11"/>
  <c r="V129" i="14"/>
  <c r="X129" i="13"/>
  <c r="AD207" i="9"/>
  <c r="AR29" i="9" s="1"/>
  <c r="AW29" i="9" s="1"/>
  <c r="BP27" i="9"/>
  <c r="BP25" i="9" s="1"/>
  <c r="BJ12" i="9" s="1"/>
  <c r="D50" i="15"/>
  <c r="F50" i="14"/>
  <c r="D48" i="14"/>
  <c r="BC19" i="10"/>
  <c r="F85" i="10"/>
  <c r="Y106" i="11"/>
  <c r="AH106" i="10"/>
  <c r="G115" i="16"/>
  <c r="I115" i="16" s="1"/>
  <c r="AH50" i="14"/>
  <c r="AQ24" i="10"/>
  <c r="BN14" i="10"/>
  <c r="V126" i="14"/>
  <c r="X126" i="13"/>
  <c r="AI24" i="12"/>
  <c r="AH24" i="12"/>
  <c r="V24" i="16"/>
  <c r="D92" i="15"/>
  <c r="AE106" i="10"/>
  <c r="AJ106" i="9"/>
  <c r="G47" i="13"/>
  <c r="M47" i="12"/>
  <c r="AH41" i="13"/>
  <c r="AJ41" i="13"/>
  <c r="AI41" i="13"/>
  <c r="AG181" i="9"/>
  <c r="AE176" i="9"/>
  <c r="AE170" i="9" s="1"/>
  <c r="F32" i="11"/>
  <c r="F28" i="11" s="1"/>
  <c r="AQ9" i="11" s="1"/>
  <c r="BC13" i="11"/>
  <c r="AI79" i="12"/>
  <c r="AJ79" i="12"/>
  <c r="AH79" i="12"/>
  <c r="D119" i="16"/>
  <c r="D117" i="15"/>
  <c r="F119" i="15"/>
  <c r="V180" i="15"/>
  <c r="X180" i="14"/>
  <c r="V176" i="14"/>
  <c r="AB102" i="15"/>
  <c r="AD102" i="15" s="1"/>
  <c r="F64" i="14"/>
  <c r="D64" i="15"/>
  <c r="E25" i="12"/>
  <c r="E26" i="13"/>
  <c r="F26" i="12"/>
  <c r="D31" i="15"/>
  <c r="F31" i="14"/>
  <c r="D29" i="14"/>
  <c r="AB156" i="12"/>
  <c r="AI156" i="11"/>
  <c r="BP18" i="11"/>
  <c r="X174" i="13"/>
  <c r="V174" i="14"/>
  <c r="V172" i="14" s="1"/>
  <c r="V196" i="14"/>
  <c r="V195" i="13"/>
  <c r="V77" i="14"/>
  <c r="X77" i="13"/>
  <c r="X203" i="11"/>
  <c r="AH80" i="15"/>
  <c r="Y80" i="16"/>
  <c r="AA80" i="16" s="1"/>
  <c r="AH80" i="16" s="1"/>
  <c r="W227" i="12"/>
  <c r="W228" i="13"/>
  <c r="V254" i="14"/>
  <c r="X254" i="13"/>
  <c r="AB72" i="10"/>
  <c r="AD69" i="9"/>
  <c r="AD65" i="9" s="1"/>
  <c r="AI72" i="9"/>
  <c r="AI69" i="9" s="1"/>
  <c r="AI65" i="9" s="1"/>
  <c r="L36" i="9"/>
  <c r="J35" i="9"/>
  <c r="AI59" i="12"/>
  <c r="X58" i="12"/>
  <c r="X57" i="12" s="1"/>
  <c r="V191" i="13"/>
  <c r="X191" i="12"/>
  <c r="N37" i="13"/>
  <c r="M37" i="13"/>
  <c r="F35" i="13"/>
  <c r="AD49" i="10"/>
  <c r="AB50" i="11"/>
  <c r="AI50" i="10"/>
  <c r="AI49" i="10" s="1"/>
  <c r="N34" i="11"/>
  <c r="M34" i="11"/>
  <c r="AH46" i="14"/>
  <c r="AI46" i="14"/>
  <c r="AJ28" i="13"/>
  <c r="AH28" i="13"/>
  <c r="AI28" i="13"/>
  <c r="AB17" i="13"/>
  <c r="BP10" i="12"/>
  <c r="AR22" i="12"/>
  <c r="AI17" i="12"/>
  <c r="AB167" i="13"/>
  <c r="AD167" i="13" s="1"/>
  <c r="AB167" i="14" s="1"/>
  <c r="AD167" i="14" s="1"/>
  <c r="AB167" i="15" s="1"/>
  <c r="AD167" i="15" s="1"/>
  <c r="AB167" i="16" s="1"/>
  <c r="AD167" i="16" s="1"/>
  <c r="BP19" i="12"/>
  <c r="W167" i="14"/>
  <c r="X167" i="13"/>
  <c r="AJ95" i="13"/>
  <c r="AI95" i="13"/>
  <c r="F47" i="15"/>
  <c r="E45" i="15"/>
  <c r="E47" i="16"/>
  <c r="AZ7" i="8"/>
  <c r="AZ17" i="8" s="1"/>
  <c r="AX17" i="8"/>
  <c r="AW17" i="8"/>
  <c r="V101" i="14"/>
  <c r="X101" i="13"/>
  <c r="E76" i="13"/>
  <c r="E75" i="12"/>
  <c r="AB227" i="9"/>
  <c r="AB220" i="9" s="1"/>
  <c r="AD228" i="9"/>
  <c r="D13" i="14"/>
  <c r="F13" i="13"/>
  <c r="AD93" i="12"/>
  <c r="Y139" i="13"/>
  <c r="AA139" i="13" s="1"/>
  <c r="AH139" i="12"/>
  <c r="AG213" i="10"/>
  <c r="AE211" i="10"/>
  <c r="AE210" i="10" s="1"/>
  <c r="AE209" i="10" s="1"/>
  <c r="AE207" i="10" s="1"/>
  <c r="BH15" i="10"/>
  <c r="AJ138" i="15"/>
  <c r="D102" i="14"/>
  <c r="AJ125" i="12"/>
  <c r="AI125" i="12"/>
  <c r="AI158" i="10"/>
  <c r="AI157" i="10" s="1"/>
  <c r="AI155" i="10" s="1"/>
  <c r="AD157" i="10"/>
  <c r="AD155" i="10" s="1"/>
  <c r="AB158" i="11"/>
  <c r="M36" i="9"/>
  <c r="M35" i="9" s="1"/>
  <c r="G36" i="10"/>
  <c r="I35" i="9"/>
  <c r="V134" i="14"/>
  <c r="X134" i="13"/>
  <c r="F42" i="13"/>
  <c r="AQ10" i="13" s="1"/>
  <c r="BC16" i="13"/>
  <c r="W224" i="13"/>
  <c r="W222" i="12"/>
  <c r="X224" i="12"/>
  <c r="M95" i="11"/>
  <c r="N95" i="11"/>
  <c r="AD83" i="11"/>
  <c r="AB85" i="12"/>
  <c r="AB137" i="10"/>
  <c r="AD123" i="9"/>
  <c r="AI137" i="9"/>
  <c r="AI123" i="9" s="1"/>
  <c r="BN33" i="6"/>
  <c r="AQ31" i="6"/>
  <c r="AB115" i="13"/>
  <c r="AI115" i="12"/>
  <c r="F105" i="14"/>
  <c r="D105" i="15"/>
  <c r="W187" i="14"/>
  <c r="W185" i="14" s="1"/>
  <c r="W189" i="15"/>
  <c r="AB223" i="11"/>
  <c r="AD222" i="10"/>
  <c r="AI223" i="10"/>
  <c r="AI222" i="10" s="1"/>
  <c r="Y123" i="9"/>
  <c r="AA125" i="9"/>
  <c r="AJ17" i="15"/>
  <c r="AY24" i="10"/>
  <c r="BN12" i="10"/>
  <c r="AY17" i="8"/>
  <c r="D21" i="11"/>
  <c r="D19" i="11" s="1"/>
  <c r="D17" i="11" s="1"/>
  <c r="X105" i="11"/>
  <c r="X104" i="11" s="1"/>
  <c r="AD170" i="8"/>
  <c r="X141" i="11"/>
  <c r="BN20" i="11" s="1"/>
  <c r="X176" i="12"/>
  <c r="BN31" i="11"/>
  <c r="BH15" i="11" s="1"/>
  <c r="AI204" i="10"/>
  <c r="AI203" i="10" s="1"/>
  <c r="AC1" i="7"/>
  <c r="AH147" i="9"/>
  <c r="X243" i="11"/>
  <c r="N123" i="8"/>
  <c r="X227" i="11"/>
  <c r="AH228" i="11"/>
  <c r="AB218" i="15"/>
  <c r="AD218" i="15" s="1"/>
  <c r="AI218" i="14"/>
  <c r="AE151" i="10"/>
  <c r="AG149" i="9"/>
  <c r="AG147" i="9" s="1"/>
  <c r="AJ151" i="9"/>
  <c r="AJ149" i="9" s="1"/>
  <c r="M104" i="16"/>
  <c r="N104" i="16"/>
  <c r="AH119" i="13"/>
  <c r="AI119" i="13"/>
  <c r="BC10" i="10"/>
  <c r="BC9" i="10" s="1"/>
  <c r="AI118" i="12"/>
  <c r="X114" i="12"/>
  <c r="I74" i="10"/>
  <c r="G72" i="10"/>
  <c r="E71" i="14"/>
  <c r="E69" i="13"/>
  <c r="N104" i="15"/>
  <c r="M104" i="15"/>
  <c r="AA17" i="9"/>
  <c r="AH71" i="12"/>
  <c r="AJ71" i="12"/>
  <c r="AI71" i="12"/>
  <c r="G24" i="16"/>
  <c r="I24" i="16" s="1"/>
  <c r="M24" i="16" s="1"/>
  <c r="M24" i="15"/>
  <c r="V128" i="13"/>
  <c r="X128" i="12"/>
  <c r="AD70" i="15"/>
  <c r="W159" i="13"/>
  <c r="W157" i="12"/>
  <c r="W155" i="12" s="1"/>
  <c r="W145" i="12" s="1"/>
  <c r="X159" i="12"/>
  <c r="W173" i="13"/>
  <c r="W172" i="12"/>
  <c r="W170" i="12" s="1"/>
  <c r="X173" i="12"/>
  <c r="E81" i="12"/>
  <c r="E82" i="13"/>
  <c r="F82" i="12"/>
  <c r="L25" i="20"/>
  <c r="L26" i="20" s="1"/>
  <c r="L57" i="20" s="1"/>
  <c r="M8" i="20" s="1"/>
  <c r="BE23" i="11"/>
  <c r="P121" i="11"/>
  <c r="P125" i="11" s="1"/>
  <c r="D101" i="13"/>
  <c r="F101" i="12"/>
  <c r="D99" i="12"/>
  <c r="W106" i="14"/>
  <c r="X106" i="13"/>
  <c r="AH51" i="11"/>
  <c r="Y51" i="12"/>
  <c r="V224" i="15"/>
  <c r="AA141" i="9"/>
  <c r="BO20" i="9" s="1"/>
  <c r="Y142" i="10"/>
  <c r="AH142" i="9"/>
  <c r="AH141" i="9" s="1"/>
  <c r="V237" i="13"/>
  <c r="X237" i="12"/>
  <c r="V235" i="12"/>
  <c r="N80" i="11"/>
  <c r="M80" i="11"/>
  <c r="AA36" i="15"/>
  <c r="D82" i="16"/>
  <c r="D81" i="15"/>
  <c r="N65" i="11"/>
  <c r="M65" i="11"/>
  <c r="F63" i="11"/>
  <c r="AI76" i="11"/>
  <c r="AJ76" i="11"/>
  <c r="AH76" i="11"/>
  <c r="V251" i="16"/>
  <c r="AI84" i="11"/>
  <c r="AJ84" i="11"/>
  <c r="X83" i="11"/>
  <c r="AV29" i="9"/>
  <c r="AU29" i="9"/>
  <c r="AZ29" i="9"/>
  <c r="AY29" i="9"/>
  <c r="AH108" i="12"/>
  <c r="AJ108" i="12"/>
  <c r="AI108" i="12"/>
  <c r="Y126" i="14"/>
  <c r="AA126" i="14" s="1"/>
  <c r="G109" i="10"/>
  <c r="I108" i="9"/>
  <c r="AR15" i="9" s="1"/>
  <c r="BD20" i="9"/>
  <c r="M109" i="9"/>
  <c r="M108" i="9" s="1"/>
  <c r="AI21" i="16"/>
  <c r="AH21" i="16"/>
  <c r="AS22" i="9"/>
  <c r="AE66" i="10"/>
  <c r="AJ66" i="9"/>
  <c r="AG69" i="9"/>
  <c r="AG65" i="9" s="1"/>
  <c r="AE72" i="10"/>
  <c r="AJ72" i="9"/>
  <c r="AJ69" i="9" s="1"/>
  <c r="M12" i="12"/>
  <c r="N12" i="12"/>
  <c r="AE166" i="10"/>
  <c r="AJ166" i="9"/>
  <c r="AJ157" i="9" s="1"/>
  <c r="AG157" i="9"/>
  <c r="BN15" i="10"/>
  <c r="BH10" i="10" s="1"/>
  <c r="BI8" i="7"/>
  <c r="BI7" i="7" s="1"/>
  <c r="BI16" i="7" s="1"/>
  <c r="BO8" i="7"/>
  <c r="BO7" i="7" s="1"/>
  <c r="BO32" i="7" s="1"/>
  <c r="AB258" i="8"/>
  <c r="J8" i="8"/>
  <c r="J121" i="8" s="1"/>
  <c r="J125" i="8" s="1"/>
  <c r="AD98" i="14"/>
  <c r="Y115" i="13"/>
  <c r="AH115" i="12"/>
  <c r="V248" i="16"/>
  <c r="X248" i="16" s="1"/>
  <c r="X248" i="15"/>
  <c r="AQ13" i="11"/>
  <c r="AZ13" i="11" s="1"/>
  <c r="M90" i="11"/>
  <c r="N90" i="11"/>
  <c r="F85" i="11"/>
  <c r="L8" i="7"/>
  <c r="AD258" i="7"/>
  <c r="AJ223" i="13"/>
  <c r="W245" i="16"/>
  <c r="AE44" i="10"/>
  <c r="AG48" i="10"/>
  <c r="AB211" i="10"/>
  <c r="AB210" i="10" s="1"/>
  <c r="AB209" i="10" s="1"/>
  <c r="AB207" i="10" s="1"/>
  <c r="AD215" i="10"/>
  <c r="AB23" i="10"/>
  <c r="AI23" i="9"/>
  <c r="AI20" i="9" s="1"/>
  <c r="AI16" i="9" s="1"/>
  <c r="AI14" i="9" s="1"/>
  <c r="AD20" i="9"/>
  <c r="AD16" i="9" s="1"/>
  <c r="E106" i="15"/>
  <c r="F106" i="14"/>
  <c r="AJ186" i="16"/>
  <c r="V250" i="15"/>
  <c r="AD37" i="12"/>
  <c r="BN19" i="12"/>
  <c r="AI126" i="12"/>
  <c r="AH126" i="12"/>
  <c r="AJ126" i="12"/>
  <c r="E109" i="13"/>
  <c r="E108" i="12"/>
  <c r="F109" i="12"/>
  <c r="AH252" i="12"/>
  <c r="AI252" i="12"/>
  <c r="AJ252" i="12"/>
  <c r="AJ182" i="15"/>
  <c r="AI182" i="15"/>
  <c r="AH182" i="15"/>
  <c r="AU11" i="11"/>
  <c r="AV11" i="11"/>
  <c r="AH70" i="13"/>
  <c r="AI70" i="13"/>
  <c r="AJ70" i="13"/>
  <c r="Y32" i="10"/>
  <c r="AH32" i="9"/>
  <c r="G43" i="11"/>
  <c r="BD16" i="10"/>
  <c r="M43" i="10"/>
  <c r="F33" i="12"/>
  <c r="D33" i="13"/>
  <c r="D32" i="12"/>
  <c r="D28" i="12" s="1"/>
  <c r="AD188" i="9"/>
  <c r="AB187" i="9"/>
  <c r="AB185" i="9" s="1"/>
  <c r="X79" i="13"/>
  <c r="V79" i="14"/>
  <c r="V253" i="13"/>
  <c r="X253" i="12"/>
  <c r="BN28" i="10"/>
  <c r="X193" i="10"/>
  <c r="AQ28" i="10" s="1"/>
  <c r="Y236" i="13"/>
  <c r="AH236" i="12"/>
  <c r="M62" i="12"/>
  <c r="F60" i="12"/>
  <c r="G33" i="10"/>
  <c r="I32" i="9"/>
  <c r="I28" i="9" s="1"/>
  <c r="AR9" i="9" s="1"/>
  <c r="BD13" i="9"/>
  <c r="AW9" i="9"/>
  <c r="AY9" i="9" s="1"/>
  <c r="M33" i="9"/>
  <c r="M32" i="9" s="1"/>
  <c r="M28" i="9" s="1"/>
  <c r="AG195" i="10"/>
  <c r="AE196" i="11"/>
  <c r="AJ196" i="10"/>
  <c r="AJ195" i="10" s="1"/>
  <c r="BC12" i="11"/>
  <c r="F22" i="11"/>
  <c r="W97" i="13"/>
  <c r="X97" i="13" s="1"/>
  <c r="W96" i="12"/>
  <c r="W90" i="12" s="1"/>
  <c r="BC14" i="13"/>
  <c r="G92" i="12"/>
  <c r="I92" i="12" s="1"/>
  <c r="M92" i="11"/>
  <c r="BC11" i="11"/>
  <c r="F25" i="11"/>
  <c r="AQ8" i="11" s="1"/>
  <c r="Y229" i="10"/>
  <c r="AH229" i="9"/>
  <c r="AH227" i="9" s="1"/>
  <c r="AH220" i="9" s="1"/>
  <c r="AA227" i="9"/>
  <c r="AA220" i="9" s="1"/>
  <c r="BO30" i="9" s="1"/>
  <c r="BI14" i="9" s="1"/>
  <c r="AV13" i="10"/>
  <c r="AU13" i="10"/>
  <c r="AH174" i="12"/>
  <c r="AI174" i="12"/>
  <c r="G63" i="9"/>
  <c r="I64" i="9"/>
  <c r="E97" i="16"/>
  <c r="F97" i="16" s="1"/>
  <c r="F97" i="15"/>
  <c r="AI213" i="14"/>
  <c r="AH213" i="14"/>
  <c r="J51" i="9"/>
  <c r="L52" i="9"/>
  <c r="AG97" i="10"/>
  <c r="AJ254" i="12"/>
  <c r="AI254" i="12"/>
  <c r="AH254" i="12"/>
  <c r="AJ191" i="11"/>
  <c r="AI191" i="11"/>
  <c r="AH191" i="11"/>
  <c r="J82" i="11"/>
  <c r="L81" i="10"/>
  <c r="AD173" i="9"/>
  <c r="AB172" i="9"/>
  <c r="N49" i="16"/>
  <c r="W149" i="14"/>
  <c r="W147" i="14" s="1"/>
  <c r="X151" i="14"/>
  <c r="W151" i="15"/>
  <c r="G79" i="12"/>
  <c r="M79" i="11"/>
  <c r="AW8" i="9"/>
  <c r="AY8" i="9" s="1"/>
  <c r="G26" i="10"/>
  <c r="BD11" i="9"/>
  <c r="I25" i="9"/>
  <c r="AR8" i="9" s="1"/>
  <c r="AU8" i="9" s="1"/>
  <c r="M26" i="9"/>
  <c r="M25" i="9" s="1"/>
  <c r="Y178" i="10"/>
  <c r="AH178" i="9"/>
  <c r="AH176" i="9" s="1"/>
  <c r="AA176" i="9"/>
  <c r="L79" i="16"/>
  <c r="V28" i="15"/>
  <c r="X28" i="14"/>
  <c r="AI167" i="12"/>
  <c r="AH167" i="12"/>
  <c r="AJ167" i="12"/>
  <c r="W91" i="14"/>
  <c r="X95" i="14"/>
  <c r="W95" i="15"/>
  <c r="N47" i="14"/>
  <c r="F45" i="14"/>
  <c r="L21" i="8"/>
  <c r="L19" i="8" s="1"/>
  <c r="AS7" i="8"/>
  <c r="AH101" i="12"/>
  <c r="AI101" i="12"/>
  <c r="AJ101" i="12"/>
  <c r="AW13" i="12"/>
  <c r="AR13" i="12"/>
  <c r="G90" i="13"/>
  <c r="I90" i="13" s="1"/>
  <c r="AJ23" i="15"/>
  <c r="AQ7" i="10"/>
  <c r="F21" i="10"/>
  <c r="F19" i="10" s="1"/>
  <c r="M13" i="12"/>
  <c r="E52" i="15"/>
  <c r="E51" i="14"/>
  <c r="F52" i="14"/>
  <c r="BD12" i="9"/>
  <c r="G23" i="10"/>
  <c r="I22" i="9"/>
  <c r="AW7" i="9"/>
  <c r="AY7" i="9" s="1"/>
  <c r="M23" i="9"/>
  <c r="M22" i="9" s="1"/>
  <c r="X87" i="12"/>
  <c r="V87" i="13"/>
  <c r="J61" i="16"/>
  <c r="Y237" i="10"/>
  <c r="AA235" i="9"/>
  <c r="AH237" i="9"/>
  <c r="AH235" i="9" s="1"/>
  <c r="E27" i="15"/>
  <c r="F27" i="14"/>
  <c r="AS13" i="12"/>
  <c r="AX13" i="12"/>
  <c r="J90" i="13"/>
  <c r="L90" i="13" s="1"/>
  <c r="E94" i="13"/>
  <c r="E93" i="12"/>
  <c r="E85" i="12" s="1"/>
  <c r="F94" i="12"/>
  <c r="AD81" i="11"/>
  <c r="E112" i="14"/>
  <c r="F112" i="13"/>
  <c r="AE119" i="10"/>
  <c r="AJ119" i="9"/>
  <c r="AJ114" i="9" s="1"/>
  <c r="AG114" i="9"/>
  <c r="BH13" i="10"/>
  <c r="W58" i="16"/>
  <c r="Y67" i="16"/>
  <c r="BO11" i="15"/>
  <c r="V136" i="13"/>
  <c r="X136" i="12"/>
  <c r="Y74" i="15"/>
  <c r="AA74" i="15" s="1"/>
  <c r="AH74" i="14"/>
  <c r="L80" i="13"/>
  <c r="J80" i="14" s="1"/>
  <c r="J78" i="13"/>
  <c r="L78" i="13" s="1"/>
  <c r="AJ134" i="12"/>
  <c r="AI134" i="12"/>
  <c r="AH134" i="12"/>
  <c r="J32" i="9"/>
  <c r="J28" i="9" s="1"/>
  <c r="L33" i="9"/>
  <c r="E43" i="15"/>
  <c r="E42" i="14"/>
  <c r="F43" i="14"/>
  <c r="Y31" i="15"/>
  <c r="AA31" i="15" s="1"/>
  <c r="W26" i="16"/>
  <c r="X26" i="16" s="1"/>
  <c r="X26" i="15"/>
  <c r="AG24" i="10"/>
  <c r="V85" i="14"/>
  <c r="X85" i="13"/>
  <c r="AU22" i="12"/>
  <c r="AA153" i="10"/>
  <c r="M105" i="13"/>
  <c r="N105" i="13"/>
  <c r="X258" i="8"/>
  <c r="F8" i="8"/>
  <c r="M54" i="8"/>
  <c r="M21" i="8" s="1"/>
  <c r="M19" i="8" s="1"/>
  <c r="M17" i="8" s="1"/>
  <c r="M123" i="8"/>
  <c r="X17" i="16"/>
  <c r="V112" i="12"/>
  <c r="BH8" i="9"/>
  <c r="BH7" i="9" s="1"/>
  <c r="BH16" i="9" s="1"/>
  <c r="BH17" i="9" s="1"/>
  <c r="V243" i="12"/>
  <c r="W110" i="11"/>
  <c r="M93" i="10"/>
  <c r="X180" i="13"/>
  <c r="AI85" i="11"/>
  <c r="X97" i="12"/>
  <c r="M85" i="9"/>
  <c r="F102" i="12"/>
  <c r="V172" i="13"/>
  <c r="W220" i="11"/>
  <c r="AD145" i="8"/>
  <c r="AD110" i="8" s="1"/>
  <c r="AR26" i="8" s="1"/>
  <c r="BP16" i="8"/>
  <c r="BP15" i="8" s="1"/>
  <c r="BJ10" i="8" s="1"/>
  <c r="X71" i="13"/>
  <c r="W71" i="14"/>
  <c r="AD94" i="9"/>
  <c r="AB91" i="9"/>
  <c r="AI128" i="11"/>
  <c r="AH128" i="11"/>
  <c r="AJ128" i="11"/>
  <c r="AJ78" i="14"/>
  <c r="AI78" i="14"/>
  <c r="AH78" i="14"/>
  <c r="X172" i="11"/>
  <c r="X170" i="11" s="1"/>
  <c r="AJ173" i="11"/>
  <c r="H121" i="11"/>
  <c r="H125" i="11" s="1"/>
  <c r="BC15" i="16"/>
  <c r="C15" i="20" s="1"/>
  <c r="AE86" i="10"/>
  <c r="AG83" i="9"/>
  <c r="AS24" i="9" s="1"/>
  <c r="AX24" i="9" s="1"/>
  <c r="AZ24" i="9" s="1"/>
  <c r="AJ86" i="9"/>
  <c r="AJ83" i="9" s="1"/>
  <c r="D26" i="15"/>
  <c r="D25" i="14"/>
  <c r="AB22" i="11"/>
  <c r="AI22" i="10"/>
  <c r="AI197" i="11"/>
  <c r="AJ197" i="11"/>
  <c r="W168" i="14"/>
  <c r="X168" i="13"/>
  <c r="AJ237" i="11"/>
  <c r="AI237" i="11"/>
  <c r="X235" i="11"/>
  <c r="X234" i="11" s="1"/>
  <c r="X232" i="11" s="1"/>
  <c r="BN29" i="11" s="1"/>
  <c r="BH13" i="11" s="1"/>
  <c r="D71" i="14"/>
  <c r="F71" i="13"/>
  <c r="D69" i="13"/>
  <c r="AE240" i="10"/>
  <c r="AJ240" i="9"/>
  <c r="AG235" i="9"/>
  <c r="W38" i="13"/>
  <c r="X38" i="12"/>
  <c r="W35" i="12"/>
  <c r="AG236" i="15"/>
  <c r="M118" i="13"/>
  <c r="F117" i="13"/>
  <c r="BC21" i="13" s="1"/>
  <c r="G55" i="13"/>
  <c r="AJ73" i="11"/>
  <c r="AI73" i="11"/>
  <c r="AH73" i="11"/>
  <c r="X69" i="11"/>
  <c r="X65" i="11" s="1"/>
  <c r="G86" i="15"/>
  <c r="AA53" i="9"/>
  <c r="Y49" i="9"/>
  <c r="Y43" i="9" s="1"/>
  <c r="AH179" i="14"/>
  <c r="Y179" i="15"/>
  <c r="AA179" i="15" s="1"/>
  <c r="V84" i="13"/>
  <c r="X84" i="12"/>
  <c r="V83" i="12"/>
  <c r="V245" i="14"/>
  <c r="X245" i="13"/>
  <c r="J73" i="11"/>
  <c r="N73" i="10"/>
  <c r="AJ244" i="12"/>
  <c r="AI244" i="12"/>
  <c r="AH244" i="12"/>
  <c r="X243" i="12"/>
  <c r="AD33" i="14"/>
  <c r="E55" i="13"/>
  <c r="E54" i="12"/>
  <c r="F55" i="12"/>
  <c r="AB255" i="16"/>
  <c r="AD255" i="16" s="1"/>
  <c r="AI255" i="16" s="1"/>
  <c r="AI255" i="15"/>
  <c r="V142" i="14"/>
  <c r="X142" i="13"/>
  <c r="V141" i="13"/>
  <c r="J75" i="10"/>
  <c r="L77" i="10"/>
  <c r="AE214" i="16"/>
  <c r="AG214" i="16" s="1"/>
  <c r="AJ214" i="16" s="1"/>
  <c r="AJ214" i="15"/>
  <c r="F12" i="13"/>
  <c r="E10" i="13"/>
  <c r="E12" i="14"/>
  <c r="M67" i="12"/>
  <c r="M66" i="12" s="1"/>
  <c r="F66" i="12"/>
  <c r="AE67" i="13"/>
  <c r="AG67" i="13" s="1"/>
  <c r="AJ67" i="12"/>
  <c r="AI183" i="12"/>
  <c r="AJ183" i="12"/>
  <c r="AH183" i="12"/>
  <c r="AG126" i="13"/>
  <c r="D8" i="10"/>
  <c r="D121" i="10" s="1"/>
  <c r="D125" i="10" s="1"/>
  <c r="D75" i="12"/>
  <c r="D76" i="13"/>
  <c r="F76" i="12"/>
  <c r="V45" i="13"/>
  <c r="X45" i="12"/>
  <c r="V44" i="12"/>
  <c r="AA228" i="12"/>
  <c r="F72" i="13"/>
  <c r="M73" i="13"/>
  <c r="AH248" i="14"/>
  <c r="AJ248" i="14"/>
  <c r="F90" i="12"/>
  <c r="D90" i="13"/>
  <c r="X112" i="11"/>
  <c r="X110" i="11" s="1"/>
  <c r="AQ26" i="11" s="1"/>
  <c r="BN16" i="11"/>
  <c r="BN15" i="11" s="1"/>
  <c r="BH10" i="11" s="1"/>
  <c r="K26" i="20"/>
  <c r="K57" i="20" s="1"/>
  <c r="L8" i="20" s="1"/>
  <c r="V222" i="14"/>
  <c r="X223" i="14"/>
  <c r="V223" i="15"/>
  <c r="AG22" i="11"/>
  <c r="E33" i="16"/>
  <c r="E32" i="16" s="1"/>
  <c r="E32" i="15"/>
  <c r="M106" i="13"/>
  <c r="N106" i="13"/>
  <c r="AH75" i="15"/>
  <c r="AI75" i="15"/>
  <c r="W24" i="14"/>
  <c r="X24" i="13"/>
  <c r="AQ30" i="10"/>
  <c r="BN30" i="10"/>
  <c r="W252" i="14"/>
  <c r="X252" i="13"/>
  <c r="AI182" i="16"/>
  <c r="AJ182" i="16"/>
  <c r="AH182" i="16"/>
  <c r="AI30" i="16"/>
  <c r="AH30" i="16"/>
  <c r="AJ30" i="16"/>
  <c r="X70" i="14"/>
  <c r="V70" i="15"/>
  <c r="AJ253" i="11"/>
  <c r="AH253" i="11"/>
  <c r="AI253" i="11"/>
  <c r="AJ132" i="12"/>
  <c r="AH132" i="12"/>
  <c r="AI132" i="12"/>
  <c r="AJ39" i="15"/>
  <c r="AI39" i="15"/>
  <c r="V228" i="14"/>
  <c r="X228" i="13"/>
  <c r="V227" i="13"/>
  <c r="V220" i="13" s="1"/>
  <c r="I75" i="10"/>
  <c r="M77" i="10"/>
  <c r="M75" i="10" s="1"/>
  <c r="G77" i="11"/>
  <c r="D22" i="12"/>
  <c r="F23" i="12"/>
  <c r="D23" i="13"/>
  <c r="Y159" i="10"/>
  <c r="AH159" i="9"/>
  <c r="AE118" i="11"/>
  <c r="AJ118" i="10"/>
  <c r="V203" i="12"/>
  <c r="V194" i="12" s="1"/>
  <c r="V193" i="12" s="1"/>
  <c r="V204" i="13"/>
  <c r="X204" i="12"/>
  <c r="N97" i="14"/>
  <c r="M97" i="14"/>
  <c r="L118" i="11"/>
  <c r="V213" i="16"/>
  <c r="X213" i="16" s="1"/>
  <c r="X213" i="15"/>
  <c r="G117" i="10"/>
  <c r="I119" i="10"/>
  <c r="W225" i="14"/>
  <c r="X225" i="13"/>
  <c r="AE178" i="11"/>
  <c r="AJ178" i="10"/>
  <c r="X59" i="13"/>
  <c r="V59" i="14"/>
  <c r="V58" i="13"/>
  <c r="V57" i="13" s="1"/>
  <c r="AI200" i="12"/>
  <c r="AJ200" i="12"/>
  <c r="AH200" i="12"/>
  <c r="E37" i="15"/>
  <c r="E35" i="14"/>
  <c r="F37" i="14"/>
  <c r="G66" i="13"/>
  <c r="I67" i="13"/>
  <c r="AV17" i="6"/>
  <c r="AU17" i="6"/>
  <c r="AI66" i="13"/>
  <c r="AH66" i="13"/>
  <c r="AQ22" i="13"/>
  <c r="BN10" i="13"/>
  <c r="L55" i="9"/>
  <c r="J54" i="9"/>
  <c r="AZ22" i="8"/>
  <c r="V137" i="13"/>
  <c r="X137" i="12"/>
  <c r="AI153" i="16"/>
  <c r="AJ131" i="16"/>
  <c r="AI131" i="16"/>
  <c r="AH131" i="16"/>
  <c r="D57" i="13"/>
  <c r="D58" i="14"/>
  <c r="F58" i="13"/>
  <c r="AA204" i="9"/>
  <c r="Y203" i="9"/>
  <c r="W165" i="13"/>
  <c r="X165" i="12"/>
  <c r="V97" i="14"/>
  <c r="V96" i="13"/>
  <c r="X258" i="7"/>
  <c r="F8" i="7"/>
  <c r="N24" i="14"/>
  <c r="J24" i="15"/>
  <c r="L24" i="15" s="1"/>
  <c r="G85" i="10"/>
  <c r="I88" i="10"/>
  <c r="V159" i="15"/>
  <c r="AI87" i="11"/>
  <c r="AH87" i="11"/>
  <c r="AJ87" i="11"/>
  <c r="AG168" i="9"/>
  <c r="AE155" i="9"/>
  <c r="AE145" i="9" s="1"/>
  <c r="M27" i="13"/>
  <c r="N27" i="13"/>
  <c r="AE21" i="13"/>
  <c r="AJ21" i="12"/>
  <c r="AD186" i="10"/>
  <c r="AW23" i="8"/>
  <c r="BJ15" i="10"/>
  <c r="M112" i="12"/>
  <c r="N112" i="12"/>
  <c r="X125" i="13"/>
  <c r="V125" i="14"/>
  <c r="AD245" i="14"/>
  <c r="Y61" i="14"/>
  <c r="AH61" i="13"/>
  <c r="AI92" i="11"/>
  <c r="X91" i="11"/>
  <c r="X90" i="11" s="1"/>
  <c r="AI136" i="11"/>
  <c r="AH136" i="11"/>
  <c r="AJ136" i="11"/>
  <c r="AJ150" i="16"/>
  <c r="AE172" i="10"/>
  <c r="AG174" i="10"/>
  <c r="AW15" i="10"/>
  <c r="AY15" i="10" s="1"/>
  <c r="AH224" i="11"/>
  <c r="AJ224" i="11"/>
  <c r="AJ222" i="11" s="1"/>
  <c r="AI224" i="11"/>
  <c r="X222" i="11"/>
  <c r="X220" i="11" s="1"/>
  <c r="D35" i="16"/>
  <c r="F36" i="16"/>
  <c r="AA92" i="10"/>
  <c r="AH26" i="14"/>
  <c r="AJ26" i="14"/>
  <c r="AI26" i="14"/>
  <c r="V148" i="15"/>
  <c r="X148" i="14"/>
  <c r="V147" i="14"/>
  <c r="AH85" i="12"/>
  <c r="AJ85" i="12"/>
  <c r="AG135" i="9"/>
  <c r="AE123" i="9"/>
  <c r="AE112" i="9" s="1"/>
  <c r="AY22" i="11"/>
  <c r="AY28" i="9"/>
  <c r="AU28" i="9"/>
  <c r="AG46" i="14"/>
  <c r="BJ7" i="7"/>
  <c r="BJ16" i="7" s="1"/>
  <c r="AI194" i="10"/>
  <c r="AI193" i="10" s="1"/>
  <c r="V176" i="13"/>
  <c r="X170" i="10"/>
  <c r="AI170" i="8"/>
  <c r="N21" i="8"/>
  <c r="N19" i="8" s="1"/>
  <c r="N17" i="8" s="1"/>
  <c r="Y10" i="8"/>
  <c r="G21" i="9"/>
  <c r="G19" i="9" s="1"/>
  <c r="G17" i="9" s="1"/>
  <c r="BN26" i="11"/>
  <c r="Y234" i="9"/>
  <c r="Y232" i="9" s="1"/>
  <c r="AI83" i="10"/>
  <c r="W258" i="10"/>
  <c r="AH10" i="8" l="1"/>
  <c r="AJ94" i="15"/>
  <c r="AH94" i="15"/>
  <c r="D68" i="15"/>
  <c r="F68" i="14"/>
  <c r="M68" i="14" s="1"/>
  <c r="AE204" i="10"/>
  <c r="AG203" i="9"/>
  <c r="AG194" i="9" s="1"/>
  <c r="AG193" i="9" s="1"/>
  <c r="AS28" i="9" s="1"/>
  <c r="AJ204" i="9"/>
  <c r="AJ203" i="9" s="1"/>
  <c r="AJ194" i="9" s="1"/>
  <c r="AJ193" i="9" s="1"/>
  <c r="AB38" i="12"/>
  <c r="AD35" i="11"/>
  <c r="BP14" i="11" s="1"/>
  <c r="BJ9" i="11" s="1"/>
  <c r="BO12" i="8"/>
  <c r="BO9" i="8" s="1"/>
  <c r="AJ229" i="13"/>
  <c r="AI229" i="13"/>
  <c r="J45" i="10"/>
  <c r="L46" i="10"/>
  <c r="W229" i="15"/>
  <c r="X229" i="14"/>
  <c r="Y190" i="10"/>
  <c r="AH190" i="9"/>
  <c r="AH187" i="9" s="1"/>
  <c r="AH185" i="9" s="1"/>
  <c r="AA187" i="9"/>
  <c r="AA185" i="9" s="1"/>
  <c r="W198" i="14"/>
  <c r="X198" i="13"/>
  <c r="AE205" i="16"/>
  <c r="AG205" i="16" s="1"/>
  <c r="AJ205" i="16" s="1"/>
  <c r="AJ205" i="15"/>
  <c r="V135" i="15"/>
  <c r="X135" i="14"/>
  <c r="W63" i="11"/>
  <c r="W12" i="11" s="1"/>
  <c r="AH94" i="16"/>
  <c r="AJ94" i="16"/>
  <c r="AJ198" i="12"/>
  <c r="AH198" i="12"/>
  <c r="AH135" i="13"/>
  <c r="AI135" i="13"/>
  <c r="N78" i="11"/>
  <c r="M78" i="11"/>
  <c r="AA193" i="8"/>
  <c r="BO28" i="8"/>
  <c r="BO25" i="8" s="1"/>
  <c r="BI12" i="8" s="1"/>
  <c r="V8" i="10"/>
  <c r="V258" i="10"/>
  <c r="AH8" i="8"/>
  <c r="AH258" i="8"/>
  <c r="AX25" i="8"/>
  <c r="AZ25" i="8" s="1"/>
  <c r="AV25" i="8"/>
  <c r="AD63" i="8"/>
  <c r="AD12" i="8" s="1"/>
  <c r="AR25" i="8"/>
  <c r="BP13" i="8"/>
  <c r="AQ25" i="10"/>
  <c r="BN13" i="10"/>
  <c r="X14" i="10"/>
  <c r="X12" i="10" s="1"/>
  <c r="X10" i="10" s="1"/>
  <c r="X8" i="10" s="1"/>
  <c r="X25" i="14"/>
  <c r="V25" i="15"/>
  <c r="E92" i="13"/>
  <c r="F92" i="12"/>
  <c r="N92" i="12" s="1"/>
  <c r="AJ47" i="16"/>
  <c r="E30" i="15"/>
  <c r="F30" i="14"/>
  <c r="E29" i="14"/>
  <c r="E59" i="13"/>
  <c r="E57" i="12"/>
  <c r="F59" i="12"/>
  <c r="W31" i="13"/>
  <c r="X31" i="12"/>
  <c r="W20" i="12"/>
  <c r="W16" i="12" s="1"/>
  <c r="V55" i="16"/>
  <c r="X55" i="16" s="1"/>
  <c r="X55" i="15"/>
  <c r="AJ29" i="12"/>
  <c r="AI29" i="12"/>
  <c r="AH29" i="12"/>
  <c r="AA84" i="10"/>
  <c r="Y83" i="10"/>
  <c r="AI53" i="12"/>
  <c r="AJ53" i="12"/>
  <c r="I46" i="11"/>
  <c r="G45" i="11"/>
  <c r="AX26" i="8"/>
  <c r="AZ26" i="8" s="1"/>
  <c r="AV26" i="8"/>
  <c r="L100" i="9"/>
  <c r="J99" i="9"/>
  <c r="AI121" i="12"/>
  <c r="AH121" i="12"/>
  <c r="AJ121" i="12"/>
  <c r="AD117" i="9"/>
  <c r="AB114" i="9"/>
  <c r="AB112" i="9" s="1"/>
  <c r="AG107" i="9"/>
  <c r="AE105" i="9"/>
  <c r="AE104" i="9" s="1"/>
  <c r="AE63" i="9" s="1"/>
  <c r="I15" i="10"/>
  <c r="G10" i="10"/>
  <c r="F79" i="12"/>
  <c r="N79" i="12" s="1"/>
  <c r="E78" i="12"/>
  <c r="E79" i="13"/>
  <c r="AG222" i="11"/>
  <c r="AE224" i="12"/>
  <c r="N44" i="13"/>
  <c r="D114" i="13"/>
  <c r="F114" i="12"/>
  <c r="AG259" i="6"/>
  <c r="T15" i="7"/>
  <c r="Z259" i="6"/>
  <c r="Y259" i="6"/>
  <c r="AC259" i="6"/>
  <c r="U259" i="6"/>
  <c r="AA259" i="6"/>
  <c r="AE259" i="6"/>
  <c r="AD259" i="6"/>
  <c r="W259" i="6"/>
  <c r="AB259" i="6"/>
  <c r="V259" i="6"/>
  <c r="AF259" i="6"/>
  <c r="X259" i="6"/>
  <c r="AI259" i="6"/>
  <c r="AJ259" i="6"/>
  <c r="AH259" i="6"/>
  <c r="AJ61" i="14"/>
  <c r="AI61" i="14"/>
  <c r="AJ51" i="11"/>
  <c r="AI51" i="11"/>
  <c r="X49" i="11"/>
  <c r="V72" i="16"/>
  <c r="X202" i="14"/>
  <c r="V202" i="15"/>
  <c r="W239" i="14"/>
  <c r="X239" i="13"/>
  <c r="AE75" i="15"/>
  <c r="AG75" i="15" s="1"/>
  <c r="AJ75" i="14"/>
  <c r="AH127" i="11"/>
  <c r="AJ127" i="11"/>
  <c r="AI127" i="11"/>
  <c r="AB59" i="13"/>
  <c r="W52" i="13"/>
  <c r="W49" i="12"/>
  <c r="W43" i="12" s="1"/>
  <c r="X52" i="12"/>
  <c r="E77" i="13"/>
  <c r="F77" i="12"/>
  <c r="V32" i="15"/>
  <c r="X32" i="14"/>
  <c r="I44" i="10"/>
  <c r="G42" i="10"/>
  <c r="X88" i="13"/>
  <c r="V88" i="14"/>
  <c r="X18" i="12"/>
  <c r="V18" i="13"/>
  <c r="N15" i="11"/>
  <c r="F10" i="11"/>
  <c r="N113" i="12"/>
  <c r="M113" i="12"/>
  <c r="AH255" i="16"/>
  <c r="AJ255" i="16"/>
  <c r="AE49" i="9"/>
  <c r="AE43" i="9" s="1"/>
  <c r="AG50" i="9"/>
  <c r="X201" i="13"/>
  <c r="V201" i="14"/>
  <c r="X102" i="14"/>
  <c r="V102" i="15"/>
  <c r="AJ215" i="11"/>
  <c r="AH215" i="11"/>
  <c r="M103" i="16"/>
  <c r="N103" i="16"/>
  <c r="G94" i="14"/>
  <c r="I93" i="13"/>
  <c r="BD19" i="13" s="1"/>
  <c r="V160" i="15"/>
  <c r="X160" i="14"/>
  <c r="AQ33" i="5"/>
  <c r="AU32" i="5"/>
  <c r="AV32" i="5"/>
  <c r="G60" i="12"/>
  <c r="I61" i="12"/>
  <c r="M86" i="12"/>
  <c r="N86" i="12"/>
  <c r="X190" i="13"/>
  <c r="V190" i="14"/>
  <c r="B5" i="6"/>
  <c r="W112" i="12"/>
  <c r="V14" i="11"/>
  <c r="V12" i="11" s="1"/>
  <c r="V10" i="11" s="1"/>
  <c r="V8" i="11" s="1"/>
  <c r="AE228" i="10"/>
  <c r="AG227" i="9"/>
  <c r="AG220" i="9" s="1"/>
  <c r="AJ228" i="9"/>
  <c r="AJ227" i="9" s="1"/>
  <c r="AJ220" i="9" s="1"/>
  <c r="AG31" i="9"/>
  <c r="AE20" i="9"/>
  <c r="AE16" i="9" s="1"/>
  <c r="AG245" i="12"/>
  <c r="AJ47" i="15"/>
  <c r="AA161" i="9"/>
  <c r="Y157" i="9"/>
  <c r="Y155" i="9" s="1"/>
  <c r="Y145" i="9" s="1"/>
  <c r="V60" i="14"/>
  <c r="X60" i="13"/>
  <c r="X58" i="13" s="1"/>
  <c r="X57" i="13" s="1"/>
  <c r="AI31" i="11"/>
  <c r="AH31" i="11"/>
  <c r="X20" i="11"/>
  <c r="X16" i="11" s="1"/>
  <c r="X14" i="11" s="1"/>
  <c r="L74" i="10"/>
  <c r="J72" i="10"/>
  <c r="AJ55" i="14"/>
  <c r="AI55" i="14"/>
  <c r="AH55" i="14"/>
  <c r="W107" i="13"/>
  <c r="W105" i="12"/>
  <c r="W104" i="12" s="1"/>
  <c r="AI93" i="11"/>
  <c r="AJ93" i="11"/>
  <c r="AH93" i="11"/>
  <c r="D61" i="16"/>
  <c r="F61" i="15"/>
  <c r="N61" i="15" s="1"/>
  <c r="D60" i="15"/>
  <c r="W196" i="13"/>
  <c r="X196" i="12"/>
  <c r="AB196" i="15"/>
  <c r="BP26" i="14"/>
  <c r="AA44" i="9"/>
  <c r="Y45" i="10"/>
  <c r="AH45" i="9"/>
  <c r="AH44" i="9" s="1"/>
  <c r="X121" i="13"/>
  <c r="V121" i="14"/>
  <c r="X37" i="13"/>
  <c r="AJ37" i="13" s="1"/>
  <c r="V37" i="14"/>
  <c r="W86" i="13"/>
  <c r="W83" i="12"/>
  <c r="X86" i="12"/>
  <c r="V52" i="16"/>
  <c r="V189" i="14"/>
  <c r="X189" i="13"/>
  <c r="V187" i="13"/>
  <c r="V185" i="13" s="1"/>
  <c r="BD7" i="9"/>
  <c r="AR16" i="9"/>
  <c r="AX16" i="9" s="1"/>
  <c r="AZ16" i="9" s="1"/>
  <c r="V22" i="14"/>
  <c r="X22" i="13"/>
  <c r="AH22" i="13" s="1"/>
  <c r="V20" i="13"/>
  <c r="V16" i="13" s="1"/>
  <c r="BC7" i="10"/>
  <c r="AQ16" i="10"/>
  <c r="AV16" i="10" s="1"/>
  <c r="AJ164" i="12"/>
  <c r="AI164" i="12"/>
  <c r="AH164" i="12"/>
  <c r="V51" i="13"/>
  <c r="X51" i="12"/>
  <c r="V49" i="12"/>
  <c r="AE251" i="10"/>
  <c r="AJ251" i="9"/>
  <c r="AJ243" i="9" s="1"/>
  <c r="AG243" i="9"/>
  <c r="AG234" i="9" s="1"/>
  <c r="AG232" i="9" s="1"/>
  <c r="AS30" i="9" s="1"/>
  <c r="AJ202" i="13"/>
  <c r="AH202" i="13"/>
  <c r="AI202" i="13"/>
  <c r="AH239" i="12"/>
  <c r="AJ239" i="12"/>
  <c r="AI239" i="12"/>
  <c r="AA212" i="11"/>
  <c r="AH186" i="11"/>
  <c r="Y186" i="12"/>
  <c r="AA186" i="12" s="1"/>
  <c r="X127" i="12"/>
  <c r="V127" i="13"/>
  <c r="AI32" i="13"/>
  <c r="AJ32" i="13"/>
  <c r="AH88" i="12"/>
  <c r="AJ88" i="12"/>
  <c r="AI88" i="12"/>
  <c r="AE92" i="10"/>
  <c r="AG91" i="9"/>
  <c r="AJ92" i="9"/>
  <c r="AJ91" i="9" s="1"/>
  <c r="AJ18" i="11"/>
  <c r="AH18" i="11"/>
  <c r="BN11" i="11"/>
  <c r="Y214" i="10"/>
  <c r="AH214" i="9"/>
  <c r="AH211" i="9" s="1"/>
  <c r="AH210" i="9" s="1"/>
  <c r="AH209" i="9" s="1"/>
  <c r="AH207" i="9" s="1"/>
  <c r="AA211" i="9"/>
  <c r="AA210" i="9" s="1"/>
  <c r="AA209" i="9" s="1"/>
  <c r="W120" i="15"/>
  <c r="X120" i="14"/>
  <c r="D110" i="16"/>
  <c r="F110" i="16" s="1"/>
  <c r="F110" i="15"/>
  <c r="AH201" i="12"/>
  <c r="AJ201" i="12"/>
  <c r="AI201" i="12"/>
  <c r="AJ133" i="14"/>
  <c r="AH133" i="14"/>
  <c r="AI133" i="14"/>
  <c r="AJ102" i="13"/>
  <c r="AH102" i="13"/>
  <c r="AI102" i="13"/>
  <c r="X215" i="12"/>
  <c r="W215" i="13"/>
  <c r="I58" i="12"/>
  <c r="G57" i="12"/>
  <c r="M103" i="15"/>
  <c r="N103" i="15"/>
  <c r="AJ160" i="13"/>
  <c r="AI160" i="13"/>
  <c r="AW16" i="9"/>
  <c r="AY16" i="9" s="1"/>
  <c r="AU16" i="9"/>
  <c r="AV16" i="9"/>
  <c r="AJ163" i="11"/>
  <c r="AH163" i="11"/>
  <c r="AI163" i="11"/>
  <c r="AH177" i="13"/>
  <c r="BO23" i="13"/>
  <c r="Y177" i="14"/>
  <c r="AA177" i="14" s="1"/>
  <c r="W212" i="14"/>
  <c r="AI10" i="8"/>
  <c r="AV24" i="9"/>
  <c r="BO17" i="8"/>
  <c r="BO15" i="8" s="1"/>
  <c r="BI10" i="8" s="1"/>
  <c r="AY31" i="5"/>
  <c r="AY32" i="5" s="1"/>
  <c r="AH216" i="15"/>
  <c r="AI216" i="15"/>
  <c r="AJ216" i="15"/>
  <c r="AG14" i="8"/>
  <c r="AG12" i="8" s="1"/>
  <c r="AG10" i="8" s="1"/>
  <c r="AS23" i="8"/>
  <c r="AE249" i="11"/>
  <c r="AJ249" i="10"/>
  <c r="AH60" i="12"/>
  <c r="AJ60" i="12"/>
  <c r="AD97" i="9"/>
  <c r="AB96" i="9"/>
  <c r="AB90" i="9" s="1"/>
  <c r="AB63" i="9" s="1"/>
  <c r="AB12" i="9" s="1"/>
  <c r="X93" i="12"/>
  <c r="V93" i="13"/>
  <c r="AI196" i="11"/>
  <c r="AI195" i="11" s="1"/>
  <c r="AH196" i="11"/>
  <c r="W67" i="14"/>
  <c r="X67" i="13"/>
  <c r="G12" i="13"/>
  <c r="D111" i="13"/>
  <c r="F111" i="12"/>
  <c r="M111" i="12" s="1"/>
  <c r="D108" i="12"/>
  <c r="AA23" i="9"/>
  <c r="Y20" i="9"/>
  <c r="Y16" i="9" s="1"/>
  <c r="AH256" i="12"/>
  <c r="AJ256" i="12"/>
  <c r="AI256" i="12"/>
  <c r="L59" i="9"/>
  <c r="J57" i="9"/>
  <c r="D54" i="12"/>
  <c r="D55" i="13"/>
  <c r="W236" i="15"/>
  <c r="W235" i="14"/>
  <c r="X236" i="14"/>
  <c r="AJ236" i="14" s="1"/>
  <c r="F44" i="14"/>
  <c r="D44" i="15"/>
  <c r="D42" i="14"/>
  <c r="V164" i="14"/>
  <c r="X164" i="13"/>
  <c r="X130" i="15"/>
  <c r="V130" i="16"/>
  <c r="X130" i="16" s="1"/>
  <c r="X117" i="13"/>
  <c r="V117" i="14"/>
  <c r="AH217" i="12"/>
  <c r="AI217" i="12"/>
  <c r="AJ217" i="12"/>
  <c r="Y47" i="13"/>
  <c r="AA47" i="13" s="1"/>
  <c r="AH47" i="12"/>
  <c r="AD198" i="13"/>
  <c r="AB195" i="13"/>
  <c r="AH52" i="11"/>
  <c r="AJ52" i="11"/>
  <c r="AI52" i="11"/>
  <c r="AI54" i="13"/>
  <c r="AH54" i="13"/>
  <c r="AJ54" i="13"/>
  <c r="Y68" i="15"/>
  <c r="AA68" i="15" s="1"/>
  <c r="AH68" i="14"/>
  <c r="W251" i="14"/>
  <c r="X251" i="13"/>
  <c r="V99" i="16"/>
  <c r="X99" i="16" s="1"/>
  <c r="X99" i="15"/>
  <c r="AB68" i="13"/>
  <c r="AD68" i="13" s="1"/>
  <c r="AI68" i="12"/>
  <c r="X240" i="12"/>
  <c r="V240" i="13"/>
  <c r="L70" i="9"/>
  <c r="J69" i="9"/>
  <c r="W72" i="13"/>
  <c r="X72" i="12"/>
  <c r="W69" i="12"/>
  <c r="W65" i="12" s="1"/>
  <c r="AH120" i="13"/>
  <c r="AI120" i="13"/>
  <c r="AJ120" i="13"/>
  <c r="L67" i="11"/>
  <c r="J66" i="11"/>
  <c r="N110" i="14"/>
  <c r="M110" i="14"/>
  <c r="E56" i="13"/>
  <c r="F56" i="12"/>
  <c r="N56" i="12" s="1"/>
  <c r="AI36" i="14"/>
  <c r="AH36" i="14"/>
  <c r="Y95" i="10"/>
  <c r="AH95" i="9"/>
  <c r="AH91" i="9" s="1"/>
  <c r="AA91" i="9"/>
  <c r="AA90" i="9" s="1"/>
  <c r="V133" i="16"/>
  <c r="X133" i="16" s="1"/>
  <c r="X133" i="15"/>
  <c r="F115" i="12"/>
  <c r="BC20" i="12" s="1"/>
  <c r="D115" i="13"/>
  <c r="X178" i="15"/>
  <c r="V178" i="16"/>
  <c r="X178" i="16" s="1"/>
  <c r="W250" i="14"/>
  <c r="X250" i="13"/>
  <c r="AJ19" i="11"/>
  <c r="AI19" i="11"/>
  <c r="AH19" i="11"/>
  <c r="F96" i="15"/>
  <c r="D96" i="16"/>
  <c r="F96" i="16" s="1"/>
  <c r="Y167" i="13"/>
  <c r="AA167" i="13" s="1"/>
  <c r="BO19" i="12"/>
  <c r="AB80" i="13"/>
  <c r="AD80" i="13" s="1"/>
  <c r="AI80" i="12"/>
  <c r="W46" i="16"/>
  <c r="W44" i="16" s="1"/>
  <c r="W44" i="15"/>
  <c r="V157" i="12"/>
  <c r="V155" i="12" s="1"/>
  <c r="V145" i="12" s="1"/>
  <c r="V110" i="12" s="1"/>
  <c r="V163" i="13"/>
  <c r="X163" i="12"/>
  <c r="AH148" i="10"/>
  <c r="BO18" i="10"/>
  <c r="Y148" i="11"/>
  <c r="AA148" i="11" s="1"/>
  <c r="V40" i="13"/>
  <c r="V35" i="13" s="1"/>
  <c r="X40" i="12"/>
  <c r="X194" i="11"/>
  <c r="X195" i="12"/>
  <c r="X43" i="11"/>
  <c r="AH90" i="9"/>
  <c r="AJ14" i="8"/>
  <c r="AJ12" i="8" s="1"/>
  <c r="AJ10" i="8" s="1"/>
  <c r="W211" i="12"/>
  <c r="W210" i="12" s="1"/>
  <c r="W209" i="12" s="1"/>
  <c r="W207" i="12" s="1"/>
  <c r="AH216" i="16"/>
  <c r="AI216" i="16"/>
  <c r="AJ216" i="16"/>
  <c r="AJ25" i="13"/>
  <c r="AI25" i="13"/>
  <c r="Y188" i="11"/>
  <c r="AH188" i="10"/>
  <c r="AE35" i="10"/>
  <c r="AG36" i="10"/>
  <c r="M59" i="11"/>
  <c r="M57" i="11" s="1"/>
  <c r="F57" i="11"/>
  <c r="G83" i="15"/>
  <c r="I83" i="15" s="1"/>
  <c r="M83" i="14"/>
  <c r="D70" i="16"/>
  <c r="F70" i="16" s="1"/>
  <c r="F70" i="15"/>
  <c r="V29" i="14"/>
  <c r="X29" i="13"/>
  <c r="W53" i="14"/>
  <c r="X53" i="13"/>
  <c r="AI67" i="12"/>
  <c r="AH67" i="12"/>
  <c r="J63" i="9"/>
  <c r="L64" i="9"/>
  <c r="AA58" i="10"/>
  <c r="AA57" i="10" s="1"/>
  <c r="Y59" i="11"/>
  <c r="AH59" i="10"/>
  <c r="AH58" i="10" s="1"/>
  <c r="AH57" i="10" s="1"/>
  <c r="W119" i="15"/>
  <c r="W114" i="14"/>
  <c r="X256" i="13"/>
  <c r="V256" i="14"/>
  <c r="AH86" i="11"/>
  <c r="AI86" i="11"/>
  <c r="AI83" i="11" s="1"/>
  <c r="AB60" i="11"/>
  <c r="AD58" i="10"/>
  <c r="AD57" i="10" s="1"/>
  <c r="AI60" i="10"/>
  <c r="AI58" i="10" s="1"/>
  <c r="AI57" i="10" s="1"/>
  <c r="X187" i="12"/>
  <c r="X185" i="12" s="1"/>
  <c r="AI189" i="12"/>
  <c r="AH189" i="12"/>
  <c r="Y196" i="12"/>
  <c r="BO26" i="11"/>
  <c r="N114" i="11"/>
  <c r="M114" i="11"/>
  <c r="W61" i="16"/>
  <c r="X61" i="16" s="1"/>
  <c r="X61" i="15"/>
  <c r="AH130" i="14"/>
  <c r="AJ130" i="14"/>
  <c r="AH117" i="12"/>
  <c r="AJ117" i="12"/>
  <c r="Y222" i="10"/>
  <c r="AA223" i="10"/>
  <c r="V217" i="14"/>
  <c r="X217" i="13"/>
  <c r="AA197" i="9"/>
  <c r="Y195" i="9"/>
  <c r="Y194" i="9" s="1"/>
  <c r="Y193" i="9" s="1"/>
  <c r="J60" i="9"/>
  <c r="L62" i="9"/>
  <c r="W54" i="15"/>
  <c r="X54" i="14"/>
  <c r="AI251" i="12"/>
  <c r="AH251" i="12"/>
  <c r="AJ99" i="14"/>
  <c r="AH99" i="14"/>
  <c r="AI240" i="11"/>
  <c r="AH240" i="11"/>
  <c r="D15" i="13"/>
  <c r="F15" i="12"/>
  <c r="D10" i="12"/>
  <c r="E113" i="14"/>
  <c r="F113" i="13"/>
  <c r="AJ255" i="15"/>
  <c r="AH255" i="15"/>
  <c r="N56" i="11"/>
  <c r="F123" i="11"/>
  <c r="BC22" i="11"/>
  <c r="V36" i="16"/>
  <c r="X36" i="16" s="1"/>
  <c r="AI36" i="16" s="1"/>
  <c r="X36" i="15"/>
  <c r="AI36" i="15" s="1"/>
  <c r="V31" i="15"/>
  <c r="N115" i="11"/>
  <c r="M115" i="11"/>
  <c r="AH250" i="12"/>
  <c r="AI250" i="12"/>
  <c r="AJ250" i="12"/>
  <c r="X19" i="12"/>
  <c r="W19" i="13"/>
  <c r="N96" i="14"/>
  <c r="M96" i="14"/>
  <c r="G70" i="10"/>
  <c r="I69" i="9"/>
  <c r="M70" i="9"/>
  <c r="M69" i="9" s="1"/>
  <c r="AH40" i="11"/>
  <c r="AJ40" i="11"/>
  <c r="AI40" i="11"/>
  <c r="AI35" i="11" s="1"/>
  <c r="E86" i="14"/>
  <c r="F86" i="13"/>
  <c r="AI190" i="12"/>
  <c r="AJ190" i="12"/>
  <c r="AH39" i="9"/>
  <c r="AH35" i="9" s="1"/>
  <c r="Y39" i="10"/>
  <c r="AA35" i="9"/>
  <c r="BO14" i="9" s="1"/>
  <c r="BI9" i="9" s="1"/>
  <c r="V43" i="12"/>
  <c r="V14" i="12" s="1"/>
  <c r="E28" i="14"/>
  <c r="F78" i="12"/>
  <c r="AB110" i="9"/>
  <c r="X46" i="16"/>
  <c r="BN28" i="11"/>
  <c r="X193" i="11"/>
  <c r="AQ28" i="11" s="1"/>
  <c r="AI8" i="8"/>
  <c r="AI258" i="8"/>
  <c r="N102" i="13"/>
  <c r="M102" i="13"/>
  <c r="AI148" i="14"/>
  <c r="AJ148" i="14"/>
  <c r="BN18" i="14"/>
  <c r="AQ30" i="11"/>
  <c r="BN30" i="11"/>
  <c r="BH14" i="11" s="1"/>
  <c r="AI125" i="13"/>
  <c r="AJ125" i="13"/>
  <c r="W165" i="14"/>
  <c r="X165" i="13"/>
  <c r="V137" i="14"/>
  <c r="X137" i="13"/>
  <c r="X227" i="13"/>
  <c r="V70" i="16"/>
  <c r="X70" i="15"/>
  <c r="AI24" i="13"/>
  <c r="AH24" i="13"/>
  <c r="AQ13" i="12"/>
  <c r="N90" i="12"/>
  <c r="M90" i="12"/>
  <c r="Y228" i="13"/>
  <c r="AE236" i="16"/>
  <c r="AD115" i="13"/>
  <c r="W224" i="14"/>
  <c r="W222" i="13"/>
  <c r="X224" i="13"/>
  <c r="W167" i="15"/>
  <c r="X167" i="14"/>
  <c r="Y8" i="8"/>
  <c r="Y258" i="8"/>
  <c r="V97" i="15"/>
  <c r="V96" i="14"/>
  <c r="Y153" i="11"/>
  <c r="AH153" i="10"/>
  <c r="BO31" i="10"/>
  <c r="E43" i="16"/>
  <c r="E42" i="15"/>
  <c r="F43" i="15"/>
  <c r="Y74" i="16"/>
  <c r="AA74" i="16" s="1"/>
  <c r="AH74" i="16" s="1"/>
  <c r="AH74" i="15"/>
  <c r="F93" i="12"/>
  <c r="BC19" i="12" s="1"/>
  <c r="M94" i="12"/>
  <c r="N27" i="14"/>
  <c r="M27" i="14"/>
  <c r="AA237" i="10"/>
  <c r="Y235" i="10"/>
  <c r="V87" i="14"/>
  <c r="X87" i="13"/>
  <c r="AR7" i="9"/>
  <c r="F17" i="10"/>
  <c r="AQ14" i="10"/>
  <c r="AJ95" i="14"/>
  <c r="AI95" i="14"/>
  <c r="AH151" i="14"/>
  <c r="AI151" i="14"/>
  <c r="X149" i="14"/>
  <c r="X147" i="14" s="1"/>
  <c r="L82" i="11"/>
  <c r="J81" i="11"/>
  <c r="AA236" i="13"/>
  <c r="V253" i="14"/>
  <c r="X253" i="13"/>
  <c r="AB188" i="10"/>
  <c r="AD187" i="9"/>
  <c r="AD185" i="9" s="1"/>
  <c r="AI188" i="9"/>
  <c r="AI187" i="9" s="1"/>
  <c r="AI185" i="9" s="1"/>
  <c r="I43" i="11"/>
  <c r="N109" i="12"/>
  <c r="AB37" i="13"/>
  <c r="AI37" i="12"/>
  <c r="AR23" i="9"/>
  <c r="BP12" i="9"/>
  <c r="BP9" i="9" s="1"/>
  <c r="AD14" i="9"/>
  <c r="Y186" i="13"/>
  <c r="AH186" i="12"/>
  <c r="AV13" i="11"/>
  <c r="AU13" i="11"/>
  <c r="Y126" i="15"/>
  <c r="AA126" i="15" s="1"/>
  <c r="D81" i="16"/>
  <c r="V237" i="14"/>
  <c r="X237" i="13"/>
  <c r="V235" i="13"/>
  <c r="E82" i="14"/>
  <c r="E81" i="13"/>
  <c r="F82" i="13"/>
  <c r="W172" i="13"/>
  <c r="W170" i="13" s="1"/>
  <c r="W173" i="14"/>
  <c r="X173" i="13"/>
  <c r="AW25" i="8"/>
  <c r="AY25" i="8" s="1"/>
  <c r="AU25" i="8"/>
  <c r="E71" i="15"/>
  <c r="E69" i="14"/>
  <c r="AB218" i="16"/>
  <c r="AD218" i="16" s="1"/>
  <c r="AI218" i="16" s="1"/>
  <c r="AI218" i="15"/>
  <c r="BP24" i="8"/>
  <c r="BP22" i="8" s="1"/>
  <c r="BJ11" i="8" s="1"/>
  <c r="AR27" i="8"/>
  <c r="N105" i="14"/>
  <c r="M105" i="14"/>
  <c r="AU31" i="6"/>
  <c r="AW31" i="6"/>
  <c r="AW32" i="6" s="1"/>
  <c r="AV31" i="6"/>
  <c r="AX31" i="6"/>
  <c r="AX32" i="6" s="1"/>
  <c r="AQ32" i="6"/>
  <c r="AD137" i="10"/>
  <c r="AB123" i="10"/>
  <c r="AH224" i="12"/>
  <c r="AI224" i="12"/>
  <c r="X222" i="12"/>
  <c r="X220" i="12" s="1"/>
  <c r="V134" i="15"/>
  <c r="X134" i="14"/>
  <c r="I36" i="10"/>
  <c r="G35" i="10"/>
  <c r="D102" i="15"/>
  <c r="AB93" i="13"/>
  <c r="AD227" i="9"/>
  <c r="AD220" i="9" s="1"/>
  <c r="AB228" i="10"/>
  <c r="AI228" i="9"/>
  <c r="AI227" i="9" s="1"/>
  <c r="AI220" i="9" s="1"/>
  <c r="F119" i="16"/>
  <c r="D117" i="16"/>
  <c r="AW26" i="8"/>
  <c r="AY26" i="8" s="1"/>
  <c r="AU26" i="8"/>
  <c r="AE46" i="15"/>
  <c r="V148" i="16"/>
  <c r="X148" i="15"/>
  <c r="V147" i="15"/>
  <c r="Y92" i="11"/>
  <c r="AH92" i="10"/>
  <c r="AB245" i="15"/>
  <c r="V159" i="16"/>
  <c r="AH97" i="13"/>
  <c r="X96" i="13"/>
  <c r="M37" i="14"/>
  <c r="N37" i="14"/>
  <c r="F35" i="14"/>
  <c r="AI225" i="13"/>
  <c r="AH225" i="13"/>
  <c r="AJ225" i="13"/>
  <c r="AI213" i="15"/>
  <c r="AH213" i="15"/>
  <c r="D22" i="13"/>
  <c r="F23" i="13"/>
  <c r="D23" i="14"/>
  <c r="V227" i="14"/>
  <c r="V228" i="15"/>
  <c r="AH70" i="14"/>
  <c r="AJ70" i="14"/>
  <c r="AI70" i="14"/>
  <c r="X252" i="14"/>
  <c r="W252" i="15"/>
  <c r="AE22" i="12"/>
  <c r="AJ22" i="11"/>
  <c r="D75" i="13"/>
  <c r="D76" i="14"/>
  <c r="F76" i="13"/>
  <c r="AE67" i="14"/>
  <c r="AG67" i="14" s="1"/>
  <c r="AJ67" i="13"/>
  <c r="E10" i="14"/>
  <c r="E12" i="15"/>
  <c r="F12" i="14"/>
  <c r="M55" i="12"/>
  <c r="BC17" i="12"/>
  <c r="AB33" i="15"/>
  <c r="V245" i="15"/>
  <c r="X245" i="14"/>
  <c r="AH53" i="9"/>
  <c r="AH49" i="9" s="1"/>
  <c r="AH43" i="9" s="1"/>
  <c r="Y53" i="10"/>
  <c r="AA49" i="9"/>
  <c r="AA43" i="9" s="1"/>
  <c r="I86" i="15"/>
  <c r="I55" i="13"/>
  <c r="AJ17" i="16"/>
  <c r="BN33" i="8"/>
  <c r="BH19" i="8" s="1"/>
  <c r="BH20" i="8" s="1"/>
  <c r="AQ31" i="8"/>
  <c r="V85" i="15"/>
  <c r="X85" i="14"/>
  <c r="AH26" i="16"/>
  <c r="AI26" i="16"/>
  <c r="AJ26" i="16"/>
  <c r="E112" i="15"/>
  <c r="F112" i="14"/>
  <c r="L61" i="16"/>
  <c r="AR13" i="13"/>
  <c r="G90" i="14"/>
  <c r="I90" i="14" s="1"/>
  <c r="AW13" i="13"/>
  <c r="L17" i="8"/>
  <c r="AS14" i="8"/>
  <c r="AV14" i="8" s="1"/>
  <c r="W95" i="16"/>
  <c r="X95" i="15"/>
  <c r="W91" i="15"/>
  <c r="AA178" i="10"/>
  <c r="Y176" i="10"/>
  <c r="G25" i="10"/>
  <c r="I26" i="10"/>
  <c r="W149" i="15"/>
  <c r="W147" i="15" s="1"/>
  <c r="W151" i="16"/>
  <c r="X151" i="15"/>
  <c r="AE97" i="11"/>
  <c r="AJ97" i="10"/>
  <c r="M97" i="16"/>
  <c r="N97" i="16"/>
  <c r="G92" i="13"/>
  <c r="I92" i="13" s="1"/>
  <c r="M92" i="12"/>
  <c r="AI253" i="12"/>
  <c r="AJ253" i="12"/>
  <c r="AH253" i="12"/>
  <c r="F32" i="12"/>
  <c r="F28" i="12" s="1"/>
  <c r="BC13" i="12"/>
  <c r="AA32" i="10"/>
  <c r="E106" i="16"/>
  <c r="F106" i="16" s="1"/>
  <c r="F106" i="15"/>
  <c r="AB215" i="11"/>
  <c r="AD211" i="10"/>
  <c r="AD210" i="10" s="1"/>
  <c r="AD209" i="10" s="1"/>
  <c r="AI215" i="10"/>
  <c r="AI211" i="10" s="1"/>
  <c r="AI210" i="10" s="1"/>
  <c r="AI209" i="10" s="1"/>
  <c r="AI207" i="10" s="1"/>
  <c r="AG72" i="10"/>
  <c r="AE69" i="10"/>
  <c r="AX22" i="9"/>
  <c r="AV22" i="9"/>
  <c r="I109" i="10"/>
  <c r="G108" i="10"/>
  <c r="Y36" i="16"/>
  <c r="AI237" i="12"/>
  <c r="AJ237" i="12"/>
  <c r="X235" i="12"/>
  <c r="X234" i="12" s="1"/>
  <c r="X232" i="12" s="1"/>
  <c r="BN29" i="12" s="1"/>
  <c r="BH13" i="12" s="1"/>
  <c r="AA51" i="12"/>
  <c r="W106" i="15"/>
  <c r="X106" i="14"/>
  <c r="F81" i="12"/>
  <c r="W159" i="14"/>
  <c r="W157" i="13"/>
  <c r="W155" i="13" s="1"/>
  <c r="W145" i="13" s="1"/>
  <c r="X159" i="13"/>
  <c r="V128" i="14"/>
  <c r="X128" i="13"/>
  <c r="BN16" i="12"/>
  <c r="D8" i="11"/>
  <c r="D121" i="11" s="1"/>
  <c r="D125" i="11" s="1"/>
  <c r="V258" i="11"/>
  <c r="AA123" i="9"/>
  <c r="Y125" i="10"/>
  <c r="AH125" i="9"/>
  <c r="AH123" i="9" s="1"/>
  <c r="AD223" i="11"/>
  <c r="AB222" i="11"/>
  <c r="F105" i="15"/>
  <c r="D105" i="16"/>
  <c r="F105" i="16" s="1"/>
  <c r="BP17" i="9"/>
  <c r="AI134" i="13"/>
  <c r="AJ134" i="13"/>
  <c r="AH134" i="13"/>
  <c r="AE213" i="11"/>
  <c r="AG211" i="10"/>
  <c r="AG210" i="10" s="1"/>
  <c r="AG209" i="10" s="1"/>
  <c r="AG207" i="10" s="1"/>
  <c r="AS29" i="10" s="1"/>
  <c r="AX29" i="10" s="1"/>
  <c r="AJ213" i="10"/>
  <c r="AJ211" i="10" s="1"/>
  <c r="AJ210" i="10" s="1"/>
  <c r="AJ209" i="10" s="1"/>
  <c r="AJ207" i="10" s="1"/>
  <c r="D13" i="15"/>
  <c r="F13" i="14"/>
  <c r="E75" i="13"/>
  <c r="E76" i="14"/>
  <c r="X101" i="14"/>
  <c r="V101" i="15"/>
  <c r="F47" i="16"/>
  <c r="E45" i="16"/>
  <c r="AW22" i="12"/>
  <c r="AD50" i="11"/>
  <c r="AB49" i="11"/>
  <c r="N36" i="9"/>
  <c r="N35" i="9" s="1"/>
  <c r="J36" i="10"/>
  <c r="L35" i="9"/>
  <c r="AH254" i="13"/>
  <c r="AJ254" i="13"/>
  <c r="AI254" i="13"/>
  <c r="W228" i="14"/>
  <c r="W227" i="13"/>
  <c r="AH77" i="13"/>
  <c r="AJ77" i="13"/>
  <c r="AI77" i="13"/>
  <c r="V196" i="15"/>
  <c r="V195" i="14"/>
  <c r="M31" i="14"/>
  <c r="N31" i="14"/>
  <c r="F29" i="14"/>
  <c r="F64" i="15"/>
  <c r="D64" i="16"/>
  <c r="AU9" i="11"/>
  <c r="AV9" i="11"/>
  <c r="V126" i="15"/>
  <c r="X126" i="14"/>
  <c r="V129" i="15"/>
  <c r="X129" i="14"/>
  <c r="I51" i="9"/>
  <c r="G52" i="10"/>
  <c r="BD17" i="9"/>
  <c r="M52" i="9"/>
  <c r="M51" i="9" s="1"/>
  <c r="AW14" i="9"/>
  <c r="V108" i="15"/>
  <c r="X108" i="14"/>
  <c r="L30" i="10"/>
  <c r="J29" i="10"/>
  <c r="AV29" i="10"/>
  <c r="AZ29" i="10"/>
  <c r="AU11" i="12"/>
  <c r="AV11" i="12"/>
  <c r="G30" i="12"/>
  <c r="I29" i="11"/>
  <c r="M30" i="11"/>
  <c r="M29" i="11" s="1"/>
  <c r="F65" i="13"/>
  <c r="D65" i="14"/>
  <c r="D63" i="13"/>
  <c r="AJ247" i="13"/>
  <c r="AH247" i="13"/>
  <c r="AI247" i="13"/>
  <c r="X33" i="15"/>
  <c r="W33" i="16"/>
  <c r="AD248" i="10"/>
  <c r="AB243" i="10"/>
  <c r="AB234" i="10" s="1"/>
  <c r="AB232" i="10" s="1"/>
  <c r="X91" i="12"/>
  <c r="AI92" i="12"/>
  <c r="V173" i="16"/>
  <c r="AD106" i="10"/>
  <c r="AB105" i="10"/>
  <c r="AB104" i="10" s="1"/>
  <c r="AW30" i="8"/>
  <c r="AY30" i="8" s="1"/>
  <c r="AU30" i="8"/>
  <c r="AE33" i="12"/>
  <c r="AJ33" i="11"/>
  <c r="V66" i="16"/>
  <c r="X66" i="15"/>
  <c r="AH46" i="15"/>
  <c r="AI46" i="15"/>
  <c r="D34" i="14"/>
  <c r="F34" i="13"/>
  <c r="V200" i="15"/>
  <c r="X200" i="14"/>
  <c r="W180" i="15"/>
  <c r="W176" i="14"/>
  <c r="J94" i="11"/>
  <c r="L93" i="10"/>
  <c r="N94" i="10"/>
  <c r="N93" i="10" s="1"/>
  <c r="AH50" i="15"/>
  <c r="AD141" i="11"/>
  <c r="BP20" i="11" s="1"/>
  <c r="AB142" i="12"/>
  <c r="AI142" i="11"/>
  <c r="AI141" i="11" s="1"/>
  <c r="W143" i="14"/>
  <c r="X143" i="13"/>
  <c r="X141" i="13" s="1"/>
  <c r="BN20" i="13" s="1"/>
  <c r="W141" i="13"/>
  <c r="I8" i="8"/>
  <c r="I121" i="8" s="1"/>
  <c r="I125" i="8" s="1"/>
  <c r="F73" i="15"/>
  <c r="E73" i="16"/>
  <c r="E72" i="15"/>
  <c r="AB47" i="11"/>
  <c r="AD44" i="10"/>
  <c r="AD43" i="10" s="1"/>
  <c r="AI47" i="10"/>
  <c r="AI44" i="10" s="1"/>
  <c r="AI43" i="10" s="1"/>
  <c r="X183" i="14"/>
  <c r="V183" i="15"/>
  <c r="M14" i="14"/>
  <c r="N14" i="14"/>
  <c r="V107" i="14"/>
  <c r="V105" i="13"/>
  <c r="V104" i="13" s="1"/>
  <c r="X107" i="13"/>
  <c r="AA72" i="10"/>
  <c r="Y69" i="10"/>
  <c r="Y65" i="10" s="1"/>
  <c r="G100" i="16"/>
  <c r="M100" i="15"/>
  <c r="D88" i="15"/>
  <c r="F88" i="14"/>
  <c r="X73" i="13"/>
  <c r="V73" i="14"/>
  <c r="V69" i="13"/>
  <c r="V65" i="13" s="1"/>
  <c r="Y173" i="10"/>
  <c r="AA172" i="9"/>
  <c r="AA170" i="9" s="1"/>
  <c r="BO24" i="9" s="1"/>
  <c r="BO22" i="9" s="1"/>
  <c r="BI11" i="9" s="1"/>
  <c r="AH173" i="9"/>
  <c r="AH172" i="9" s="1"/>
  <c r="AH170" i="9" s="1"/>
  <c r="Y118" i="10"/>
  <c r="AA114" i="9"/>
  <c r="AH118" i="9"/>
  <c r="AH114" i="9" s="1"/>
  <c r="AH112" i="9" s="1"/>
  <c r="M25" i="20"/>
  <c r="M26" i="20" s="1"/>
  <c r="M57" i="20" s="1"/>
  <c r="N8" i="20" s="1"/>
  <c r="BE23" i="12"/>
  <c r="P123" i="13"/>
  <c r="H123" i="13"/>
  <c r="Q123" i="13"/>
  <c r="K123" i="13"/>
  <c r="C123" i="13"/>
  <c r="E123" i="13"/>
  <c r="B12" i="14"/>
  <c r="BE22" i="13"/>
  <c r="D123" i="13"/>
  <c r="AJ78" i="16"/>
  <c r="AI78" i="16"/>
  <c r="AH78" i="16"/>
  <c r="X118" i="14"/>
  <c r="V118" i="15"/>
  <c r="V114" i="14"/>
  <c r="AI119" i="14"/>
  <c r="AH119" i="14"/>
  <c r="AE110" i="9"/>
  <c r="AR17" i="8"/>
  <c r="BN12" i="11"/>
  <c r="BN9" i="11" s="1"/>
  <c r="BC8" i="10"/>
  <c r="BC23" i="10" s="1"/>
  <c r="AD10" i="8"/>
  <c r="AD8" i="8" s="1"/>
  <c r="AH228" i="12"/>
  <c r="BP19" i="13"/>
  <c r="G8" i="9"/>
  <c r="G121" i="9" s="1"/>
  <c r="BI8" i="8"/>
  <c r="BO8" i="8"/>
  <c r="V58" i="14"/>
  <c r="V57" i="14" s="1"/>
  <c r="X59" i="14"/>
  <c r="V59" i="15"/>
  <c r="V203" i="13"/>
  <c r="V204" i="14"/>
  <c r="X204" i="13"/>
  <c r="AG118" i="11"/>
  <c r="G75" i="11"/>
  <c r="I77" i="11"/>
  <c r="AH252" i="13"/>
  <c r="AJ252" i="13"/>
  <c r="AI252" i="13"/>
  <c r="M76" i="12"/>
  <c r="F75" i="12"/>
  <c r="N76" i="12"/>
  <c r="AI245" i="13"/>
  <c r="AH168" i="13"/>
  <c r="AI168" i="13"/>
  <c r="AG86" i="10"/>
  <c r="AE83" i="10"/>
  <c r="AB94" i="10"/>
  <c r="AI94" i="9"/>
  <c r="AI91" i="9" s="1"/>
  <c r="AD91" i="9"/>
  <c r="A1" i="8"/>
  <c r="F121" i="8"/>
  <c r="F125" i="8" s="1"/>
  <c r="AJ85" i="13"/>
  <c r="AH85" i="13"/>
  <c r="BC16" i="14"/>
  <c r="F42" i="14"/>
  <c r="AQ10" i="14" s="1"/>
  <c r="V136" i="14"/>
  <c r="X136" i="13"/>
  <c r="M112" i="13"/>
  <c r="N112" i="13"/>
  <c r="E94" i="14"/>
  <c r="E93" i="13"/>
  <c r="E85" i="13" s="1"/>
  <c r="F94" i="13"/>
  <c r="AS17" i="8"/>
  <c r="AV7" i="8"/>
  <c r="V28" i="16"/>
  <c r="X28" i="16" s="1"/>
  <c r="X28" i="15"/>
  <c r="AB173" i="10"/>
  <c r="AD172" i="9"/>
  <c r="AD170" i="9" s="1"/>
  <c r="AI173" i="9"/>
  <c r="AI172" i="9" s="1"/>
  <c r="AI170" i="9" s="1"/>
  <c r="M97" i="15"/>
  <c r="N97" i="15"/>
  <c r="AQ7" i="11"/>
  <c r="F21" i="11"/>
  <c r="F19" i="11" s="1"/>
  <c r="AG196" i="11"/>
  <c r="AE195" i="11"/>
  <c r="I33" i="10"/>
  <c r="G32" i="10"/>
  <c r="G28" i="10" s="1"/>
  <c r="AH79" i="13"/>
  <c r="AJ79" i="13"/>
  <c r="AI79" i="13"/>
  <c r="E109" i="14"/>
  <c r="E108" i="13"/>
  <c r="F109" i="13"/>
  <c r="N106" i="14"/>
  <c r="M106" i="14"/>
  <c r="AD23" i="10"/>
  <c r="AB20" i="10"/>
  <c r="AB16" i="10" s="1"/>
  <c r="AB14" i="10" s="1"/>
  <c r="J5" i="7"/>
  <c r="L121" i="7"/>
  <c r="L125" i="7" s="1"/>
  <c r="K1" i="7"/>
  <c r="AH248" i="16"/>
  <c r="AJ248" i="16"/>
  <c r="AB98" i="15"/>
  <c r="AG166" i="10"/>
  <c r="AE157" i="10"/>
  <c r="AE65" i="10"/>
  <c r="AG66" i="10"/>
  <c r="AX15" i="9"/>
  <c r="AZ15" i="9" s="1"/>
  <c r="AU15" i="9"/>
  <c r="Y141" i="10"/>
  <c r="AA142" i="10"/>
  <c r="X105" i="13"/>
  <c r="X104" i="13" s="1"/>
  <c r="D101" i="14"/>
  <c r="F101" i="13"/>
  <c r="D99" i="13"/>
  <c r="X172" i="12"/>
  <c r="AJ173" i="12"/>
  <c r="AH128" i="12"/>
  <c r="AJ128" i="12"/>
  <c r="AI128" i="12"/>
  <c r="AH17" i="9"/>
  <c r="Y17" i="10"/>
  <c r="BO10" i="9"/>
  <c r="G74" i="11"/>
  <c r="I72" i="10"/>
  <c r="M74" i="10"/>
  <c r="M72" i="10" s="1"/>
  <c r="AG151" i="10"/>
  <c r="AE149" i="10"/>
  <c r="AE147" i="10" s="1"/>
  <c r="BN9" i="10"/>
  <c r="AB157" i="11"/>
  <c r="AB155" i="11" s="1"/>
  <c r="AD158" i="11"/>
  <c r="Y139" i="14"/>
  <c r="AA139" i="14" s="1"/>
  <c r="AH139" i="13"/>
  <c r="M13" i="13"/>
  <c r="AI101" i="13"/>
  <c r="AH101" i="13"/>
  <c r="AJ101" i="13"/>
  <c r="AD72" i="10"/>
  <c r="AB69" i="10"/>
  <c r="AB65" i="10" s="1"/>
  <c r="AB102" i="16"/>
  <c r="AD102" i="16" s="1"/>
  <c r="I47" i="13"/>
  <c r="D92" i="16"/>
  <c r="AJ126" i="13"/>
  <c r="AI126" i="13"/>
  <c r="BN19" i="13"/>
  <c r="AH126" i="13"/>
  <c r="AJ129" i="13"/>
  <c r="AH129" i="13"/>
  <c r="AI129" i="13"/>
  <c r="AB138" i="14"/>
  <c r="AD138" i="14" s="1"/>
  <c r="AI138" i="13"/>
  <c r="D67" i="15"/>
  <c r="F67" i="14"/>
  <c r="D66" i="14"/>
  <c r="G49" i="11"/>
  <c r="BD15" i="10"/>
  <c r="I48" i="10"/>
  <c r="M49" i="10"/>
  <c r="M48" i="10" s="1"/>
  <c r="AD236" i="11"/>
  <c r="AB235" i="11"/>
  <c r="AJ108" i="13"/>
  <c r="AI108" i="13"/>
  <c r="AH108" i="13"/>
  <c r="V244" i="15"/>
  <c r="X244" i="14"/>
  <c r="AD204" i="11"/>
  <c r="AB203" i="11"/>
  <c r="AB194" i="11" s="1"/>
  <c r="AB193" i="11" s="1"/>
  <c r="AG153" i="10"/>
  <c r="BN25" i="10"/>
  <c r="BH12" i="10" s="1"/>
  <c r="I59" i="16"/>
  <c r="V76" i="14"/>
  <c r="X76" i="13"/>
  <c r="M65" i="12"/>
  <c r="N65" i="12"/>
  <c r="F63" i="12"/>
  <c r="E117" i="15"/>
  <c r="E118" i="16"/>
  <c r="F118" i="15"/>
  <c r="AH181" i="13"/>
  <c r="AI181" i="13"/>
  <c r="W247" i="15"/>
  <c r="X247" i="14"/>
  <c r="W243" i="14"/>
  <c r="W234" i="14" s="1"/>
  <c r="W232" i="14" s="1"/>
  <c r="M80" i="12"/>
  <c r="N80" i="12"/>
  <c r="AE223" i="15"/>
  <c r="AJ197" i="12"/>
  <c r="AI197" i="12"/>
  <c r="AQ14" i="9"/>
  <c r="F17" i="9"/>
  <c r="G56" i="10"/>
  <c r="I54" i="9"/>
  <c r="M56" i="9"/>
  <c r="BD22" i="9"/>
  <c r="I123" i="9"/>
  <c r="D95" i="14"/>
  <c r="F95" i="13"/>
  <c r="D93" i="13"/>
  <c r="D85" i="13" s="1"/>
  <c r="Y244" i="15"/>
  <c r="AV17" i="7"/>
  <c r="AU17" i="7"/>
  <c r="AG158" i="14"/>
  <c r="AW12" i="15"/>
  <c r="AY12" i="15" s="1"/>
  <c r="M89" i="15"/>
  <c r="G89" i="16"/>
  <c r="I89" i="16" s="1"/>
  <c r="AR12" i="15"/>
  <c r="AU12" i="15" s="1"/>
  <c r="M34" i="12"/>
  <c r="N34" i="12"/>
  <c r="AJ200" i="13"/>
  <c r="AI200" i="13"/>
  <c r="AH200" i="13"/>
  <c r="I82" i="10"/>
  <c r="G81" i="10"/>
  <c r="D74" i="15"/>
  <c r="D72" i="14"/>
  <c r="F74" i="14"/>
  <c r="M62" i="13"/>
  <c r="F60" i="13"/>
  <c r="AA150" i="10"/>
  <c r="Y149" i="10"/>
  <c r="Y147" i="10" s="1"/>
  <c r="Y245" i="10"/>
  <c r="AA243" i="9"/>
  <c r="AA234" i="9" s="1"/>
  <c r="AA232" i="9" s="1"/>
  <c r="BO29" i="9" s="1"/>
  <c r="BI13" i="9" s="1"/>
  <c r="AH245" i="9"/>
  <c r="AH243" i="9" s="1"/>
  <c r="X50" i="16"/>
  <c r="J68" i="14"/>
  <c r="N68" i="13"/>
  <c r="L88" i="10"/>
  <c r="J85" i="10"/>
  <c r="AJ143" i="12"/>
  <c r="AI143" i="12"/>
  <c r="AH143" i="12"/>
  <c r="AQ25" i="11"/>
  <c r="BN13" i="11"/>
  <c r="W124" i="14"/>
  <c r="X124" i="13"/>
  <c r="W123" i="13"/>
  <c r="W112" i="13" s="1"/>
  <c r="W110" i="13" s="1"/>
  <c r="J111" i="10"/>
  <c r="L108" i="9"/>
  <c r="AS15" i="9" s="1"/>
  <c r="AV15" i="9" s="1"/>
  <c r="N111" i="9"/>
  <c r="N108" i="9" s="1"/>
  <c r="F14" i="15"/>
  <c r="D14" i="16"/>
  <c r="F14" i="16" s="1"/>
  <c r="AI107" i="12"/>
  <c r="AH73" i="12"/>
  <c r="AI73" i="12"/>
  <c r="AJ73" i="12"/>
  <c r="BN14" i="11"/>
  <c r="BH9" i="11" s="1"/>
  <c r="AQ24" i="11"/>
  <c r="K121" i="12"/>
  <c r="K125" i="12" s="1"/>
  <c r="AI118" i="13"/>
  <c r="X114" i="13"/>
  <c r="AA37" i="11"/>
  <c r="Y160" i="15"/>
  <c r="AA160" i="15" s="1"/>
  <c r="AH160" i="14"/>
  <c r="E102" i="14"/>
  <c r="F102" i="14" s="1"/>
  <c r="E99" i="13"/>
  <c r="AQ27" i="10"/>
  <c r="BN24" i="10"/>
  <c r="AE135" i="10"/>
  <c r="AJ135" i="9"/>
  <c r="AJ123" i="9" s="1"/>
  <c r="AG123" i="9"/>
  <c r="AE174" i="11"/>
  <c r="AG172" i="10"/>
  <c r="AJ174" i="10"/>
  <c r="AJ172" i="10" s="1"/>
  <c r="V125" i="15"/>
  <c r="X125" i="14"/>
  <c r="AG21" i="13"/>
  <c r="AG155" i="9"/>
  <c r="AG145" i="9" s="1"/>
  <c r="AE168" i="10"/>
  <c r="AJ168" i="9"/>
  <c r="AJ155" i="9" s="1"/>
  <c r="AQ31" i="7"/>
  <c r="BN33" i="7"/>
  <c r="AH165" i="12"/>
  <c r="AI165" i="12"/>
  <c r="AJ165" i="12"/>
  <c r="AJ137" i="12"/>
  <c r="AH137" i="12"/>
  <c r="G67" i="14"/>
  <c r="I66" i="13"/>
  <c r="F37" i="15"/>
  <c r="E37" i="16"/>
  <c r="E35" i="15"/>
  <c r="I117" i="10"/>
  <c r="BD21" i="10" s="1"/>
  <c r="G119" i="11"/>
  <c r="M119" i="10"/>
  <c r="M117" i="10" s="1"/>
  <c r="X203" i="12"/>
  <c r="X194" i="12" s="1"/>
  <c r="AJ223" i="14"/>
  <c r="D90" i="14"/>
  <c r="F90" i="13"/>
  <c r="V45" i="14"/>
  <c r="X45" i="13"/>
  <c r="V44" i="13"/>
  <c r="N12" i="13"/>
  <c r="E54" i="13"/>
  <c r="E55" i="14"/>
  <c r="F55" i="13"/>
  <c r="L73" i="11"/>
  <c r="AJ84" i="12"/>
  <c r="AI84" i="12"/>
  <c r="X83" i="12"/>
  <c r="W38" i="14"/>
  <c r="X38" i="13"/>
  <c r="W35" i="13"/>
  <c r="AJ235" i="9"/>
  <c r="AJ234" i="9" s="1"/>
  <c r="AJ232" i="9" s="1"/>
  <c r="D71" i="15"/>
  <c r="F71" i="14"/>
  <c r="D69" i="14"/>
  <c r="AI71" i="13"/>
  <c r="AJ71" i="13"/>
  <c r="AH71" i="13"/>
  <c r="M102" i="12"/>
  <c r="N102" i="12"/>
  <c r="AH97" i="12"/>
  <c r="X96" i="12"/>
  <c r="M8" i="8"/>
  <c r="M121" i="8" s="1"/>
  <c r="M125" i="8" s="1"/>
  <c r="AE258" i="8"/>
  <c r="AE24" i="11"/>
  <c r="AJ24" i="10"/>
  <c r="Y31" i="16"/>
  <c r="AA31" i="16" s="1"/>
  <c r="J33" i="10"/>
  <c r="L32" i="9"/>
  <c r="N33" i="9"/>
  <c r="N32" i="9" s="1"/>
  <c r="AJ136" i="12"/>
  <c r="AH136" i="12"/>
  <c r="AI136" i="12"/>
  <c r="AA67" i="16"/>
  <c r="AG119" i="10"/>
  <c r="AE114" i="10"/>
  <c r="AI81" i="11"/>
  <c r="AB81" i="12"/>
  <c r="BP31" i="11"/>
  <c r="BJ15" i="11" s="1"/>
  <c r="AX13" i="13"/>
  <c r="AS13" i="13"/>
  <c r="J90" i="14"/>
  <c r="L90" i="14" s="1"/>
  <c r="E27" i="16"/>
  <c r="F27" i="16" s="1"/>
  <c r="F27" i="15"/>
  <c r="AH87" i="12"/>
  <c r="AI87" i="12"/>
  <c r="AJ87" i="12"/>
  <c r="G22" i="10"/>
  <c r="I23" i="10"/>
  <c r="E52" i="16"/>
  <c r="E51" i="15"/>
  <c r="F52" i="15"/>
  <c r="AQ17" i="10"/>
  <c r="AH28" i="14"/>
  <c r="AJ28" i="14"/>
  <c r="AI28" i="14"/>
  <c r="J52" i="10"/>
  <c r="L51" i="9"/>
  <c r="AX14" i="9"/>
  <c r="AZ14" i="9" s="1"/>
  <c r="N52" i="9"/>
  <c r="N51" i="9" s="1"/>
  <c r="AA229" i="10"/>
  <c r="Y227" i="10"/>
  <c r="Y220" i="10" s="1"/>
  <c r="W97" i="14"/>
  <c r="W96" i="13"/>
  <c r="W90" i="13" s="1"/>
  <c r="V79" i="15"/>
  <c r="X79" i="14"/>
  <c r="V250" i="16"/>
  <c r="AG44" i="10"/>
  <c r="AE48" i="11"/>
  <c r="AJ48" i="10"/>
  <c r="AJ44" i="10" s="1"/>
  <c r="AR31" i="7"/>
  <c r="AR32" i="7" s="1"/>
  <c r="BP33" i="7"/>
  <c r="AH248" i="15"/>
  <c r="AJ248" i="15"/>
  <c r="AA115" i="13"/>
  <c r="V224" i="16"/>
  <c r="M101" i="12"/>
  <c r="F99" i="12"/>
  <c r="BC18" i="12"/>
  <c r="N101" i="12"/>
  <c r="AJ159" i="12"/>
  <c r="AI159" i="12"/>
  <c r="X157" i="12"/>
  <c r="X155" i="12" s="1"/>
  <c r="X145" i="12" s="1"/>
  <c r="AB70" i="16"/>
  <c r="W189" i="16"/>
  <c r="W187" i="15"/>
  <c r="W185" i="15" s="1"/>
  <c r="AB83" i="12"/>
  <c r="AD85" i="12"/>
  <c r="N47" i="15"/>
  <c r="F45" i="15"/>
  <c r="AI167" i="13"/>
  <c r="AJ167" i="13"/>
  <c r="AH167" i="13"/>
  <c r="AD17" i="13"/>
  <c r="V191" i="14"/>
  <c r="X191" i="13"/>
  <c r="BN31" i="13" s="1"/>
  <c r="AH174" i="13"/>
  <c r="AI174" i="13"/>
  <c r="AD156" i="12"/>
  <c r="E25" i="13"/>
  <c r="E26" i="14"/>
  <c r="F26" i="13"/>
  <c r="V180" i="16"/>
  <c r="X180" i="15"/>
  <c r="AU24" i="10"/>
  <c r="D50" i="16"/>
  <c r="F50" i="15"/>
  <c r="D48" i="15"/>
  <c r="AG81" i="15"/>
  <c r="I101" i="13"/>
  <c r="G99" i="13"/>
  <c r="J25" i="10"/>
  <c r="L26" i="10"/>
  <c r="X207" i="11"/>
  <c r="AQ29" i="11" s="1"/>
  <c r="BN27" i="11"/>
  <c r="BN25" i="11" s="1"/>
  <c r="BH12" i="11" s="1"/>
  <c r="AI244" i="13"/>
  <c r="AJ244" i="13"/>
  <c r="AH244" i="13"/>
  <c r="AD193" i="10"/>
  <c r="AR28" i="10" s="1"/>
  <c r="AW28" i="10" s="1"/>
  <c r="AY28" i="10" s="1"/>
  <c r="BP28" i="10"/>
  <c r="AI76" i="12"/>
  <c r="AJ76" i="12"/>
  <c r="AH76" i="12"/>
  <c r="M118" i="14"/>
  <c r="F117" i="14"/>
  <c r="BC21" i="14" s="1"/>
  <c r="X181" i="14"/>
  <c r="V181" i="15"/>
  <c r="V176" i="15" s="1"/>
  <c r="D80" i="14"/>
  <c r="F80" i="13"/>
  <c r="D78" i="13"/>
  <c r="Y138" i="15"/>
  <c r="AA138" i="15" s="1"/>
  <c r="AH138" i="14"/>
  <c r="L10" i="11"/>
  <c r="J13" i="12"/>
  <c r="N13" i="11"/>
  <c r="N10" i="11" s="1"/>
  <c r="AG188" i="14"/>
  <c r="AE98" i="10"/>
  <c r="AJ98" i="9"/>
  <c r="AJ96" i="9" s="1"/>
  <c r="AJ90" i="9" s="1"/>
  <c r="AG96" i="9"/>
  <c r="AG90" i="9" s="1"/>
  <c r="AD149" i="9"/>
  <c r="AD147" i="9" s="1"/>
  <c r="AB150" i="10"/>
  <c r="AI150" i="9"/>
  <c r="AI149" i="9" s="1"/>
  <c r="AI147" i="9" s="1"/>
  <c r="AI145" i="9" s="1"/>
  <c r="M95" i="12"/>
  <c r="N95" i="12"/>
  <c r="AD18" i="12"/>
  <c r="AJ23" i="16"/>
  <c r="J23" i="10"/>
  <c r="L22" i="9"/>
  <c r="AX7" i="9"/>
  <c r="N23" i="9"/>
  <c r="N22" i="9" s="1"/>
  <c r="AD178" i="10"/>
  <c r="AB176" i="10"/>
  <c r="L58" i="11"/>
  <c r="Y107" i="10"/>
  <c r="AA105" i="9"/>
  <c r="AA104" i="9" s="1"/>
  <c r="AH107" i="9"/>
  <c r="AH105" i="9" s="1"/>
  <c r="AH104" i="9" s="1"/>
  <c r="AH63" i="9" s="1"/>
  <c r="J89" i="14"/>
  <c r="L89" i="14" s="1"/>
  <c r="AX12" i="13"/>
  <c r="AZ12" i="13" s="1"/>
  <c r="AS12" i="13"/>
  <c r="AV12" i="13" s="1"/>
  <c r="N89" i="13"/>
  <c r="AI130" i="11"/>
  <c r="AB130" i="12"/>
  <c r="V132" i="15"/>
  <c r="X132" i="14"/>
  <c r="AI41" i="14"/>
  <c r="AH41" i="14"/>
  <c r="AJ41" i="14"/>
  <c r="AW15" i="11"/>
  <c r="AY15" i="11" s="1"/>
  <c r="AG59" i="10"/>
  <c r="AE58" i="10"/>
  <c r="AE57" i="10" s="1"/>
  <c r="AD126" i="14"/>
  <c r="AE189" i="11"/>
  <c r="AG187" i="10"/>
  <c r="AG185" i="10" s="1"/>
  <c r="AJ189" i="10"/>
  <c r="AJ187" i="10" s="1"/>
  <c r="AJ185" i="10" s="1"/>
  <c r="F72" i="14"/>
  <c r="M73" i="14"/>
  <c r="AJ124" i="12"/>
  <c r="AH124" i="12"/>
  <c r="AI124" i="12"/>
  <c r="X123" i="12"/>
  <c r="V249" i="14"/>
  <c r="X249" i="13"/>
  <c r="X243" i="13" s="1"/>
  <c r="V212" i="14"/>
  <c r="X212" i="13"/>
  <c r="V211" i="13"/>
  <c r="V210" i="13" s="1"/>
  <c r="V209" i="13" s="1"/>
  <c r="V207" i="13" s="1"/>
  <c r="N53" i="13"/>
  <c r="M53" i="13"/>
  <c r="AI99" i="11"/>
  <c r="AB99" i="12"/>
  <c r="D56" i="16"/>
  <c r="AI177" i="11"/>
  <c r="AB177" i="12"/>
  <c r="BP23" i="11"/>
  <c r="C121" i="12"/>
  <c r="C125" i="12" s="1"/>
  <c r="Q121" i="12"/>
  <c r="Q125" i="12" s="1"/>
  <c r="V220" i="14"/>
  <c r="AZ13" i="12"/>
  <c r="V234" i="12"/>
  <c r="V232" i="12" s="1"/>
  <c r="AI98" i="14"/>
  <c r="N28" i="9"/>
  <c r="F123" i="12"/>
  <c r="BN31" i="12"/>
  <c r="BH15" i="12" s="1"/>
  <c r="AY13" i="11"/>
  <c r="D21" i="12"/>
  <c r="D19" i="12" s="1"/>
  <c r="D17" i="12" s="1"/>
  <c r="AR24" i="11"/>
  <c r="AW24" i="11" s="1"/>
  <c r="AY24" i="11" s="1"/>
  <c r="AY13" i="12"/>
  <c r="AB170" i="9"/>
  <c r="BC10" i="11"/>
  <c r="BC9" i="11" s="1"/>
  <c r="BC8" i="11" s="1"/>
  <c r="AJ65" i="9"/>
  <c r="Y14" i="9"/>
  <c r="Y12" i="9" s="1"/>
  <c r="W220" i="12"/>
  <c r="AJ46" i="14"/>
  <c r="V194" i="13"/>
  <c r="V193" i="13" s="1"/>
  <c r="AX9" i="9"/>
  <c r="AZ9" i="9" s="1"/>
  <c r="X105" i="12"/>
  <c r="X104" i="12" s="1"/>
  <c r="M93" i="11"/>
  <c r="AA63" i="9"/>
  <c r="V63" i="12"/>
  <c r="V12" i="12" s="1"/>
  <c r="X69" i="12"/>
  <c r="X65" i="12" s="1"/>
  <c r="AB186" i="11"/>
  <c r="AI186" i="10"/>
  <c r="N24" i="15"/>
  <c r="J24" i="16"/>
  <c r="L24" i="16" s="1"/>
  <c r="N24" i="16" s="1"/>
  <c r="D58" i="15"/>
  <c r="F58" i="14"/>
  <c r="D57" i="14"/>
  <c r="AG178" i="11"/>
  <c r="J118" i="12"/>
  <c r="N118" i="11"/>
  <c r="V84" i="14"/>
  <c r="V83" i="13"/>
  <c r="X84" i="13"/>
  <c r="AG240" i="10"/>
  <c r="AE235" i="10"/>
  <c r="D25" i="15"/>
  <c r="D26" i="16"/>
  <c r="AJ26" i="15"/>
  <c r="AI26" i="15"/>
  <c r="AH26" i="15"/>
  <c r="L80" i="14"/>
  <c r="J80" i="15" s="1"/>
  <c r="J78" i="14"/>
  <c r="L78" i="14" s="1"/>
  <c r="G78" i="12"/>
  <c r="I78" i="12" s="1"/>
  <c r="M78" i="12" s="1"/>
  <c r="I79" i="12"/>
  <c r="I63" i="9"/>
  <c r="BD14" i="9"/>
  <c r="BD10" i="9" s="1"/>
  <c r="BD9" i="9" s="1"/>
  <c r="BD8" i="9" s="1"/>
  <c r="BD23" i="9" s="1"/>
  <c r="G64" i="10"/>
  <c r="M64" i="9"/>
  <c r="M63" i="9" s="1"/>
  <c r="D32" i="13"/>
  <c r="D28" i="13" s="1"/>
  <c r="F33" i="13"/>
  <c r="D33" i="14"/>
  <c r="N8" i="8"/>
  <c r="N121" i="8" s="1"/>
  <c r="N125" i="8" s="1"/>
  <c r="AF258" i="8"/>
  <c r="BQ33" i="8" s="1"/>
  <c r="AA61" i="14"/>
  <c r="AY23" i="8"/>
  <c r="AW11" i="10"/>
  <c r="AY11" i="10" s="1"/>
  <c r="AR11" i="10"/>
  <c r="G88" i="11"/>
  <c r="I85" i="10"/>
  <c r="M88" i="10"/>
  <c r="M85" i="10" s="1"/>
  <c r="F121" i="7"/>
  <c r="F125" i="7" s="1"/>
  <c r="A1" i="7"/>
  <c r="Y204" i="10"/>
  <c r="AA203" i="9"/>
  <c r="AH204" i="9"/>
  <c r="AH203" i="9" s="1"/>
  <c r="J55" i="10"/>
  <c r="L54" i="9"/>
  <c r="N55" i="9"/>
  <c r="N54" i="9" s="1"/>
  <c r="X225" i="14"/>
  <c r="W225" i="15"/>
  <c r="AI213" i="16"/>
  <c r="AH213" i="16"/>
  <c r="AA159" i="10"/>
  <c r="F22" i="12"/>
  <c r="BC12" i="12"/>
  <c r="BH14" i="10"/>
  <c r="W24" i="15"/>
  <c r="X24" i="14"/>
  <c r="V222" i="15"/>
  <c r="X223" i="15"/>
  <c r="V223" i="16"/>
  <c r="AI45" i="12"/>
  <c r="AJ45" i="12"/>
  <c r="X44" i="12"/>
  <c r="AE126" i="14"/>
  <c r="L75" i="10"/>
  <c r="N77" i="10"/>
  <c r="N75" i="10" s="1"/>
  <c r="J77" i="11"/>
  <c r="V142" i="15"/>
  <c r="V141" i="14"/>
  <c r="X142" i="14"/>
  <c r="Y179" i="16"/>
  <c r="AA179" i="16" s="1"/>
  <c r="AH179" i="16" s="1"/>
  <c r="AH179" i="15"/>
  <c r="AH38" i="12"/>
  <c r="AJ38" i="12"/>
  <c r="X35" i="12"/>
  <c r="N71" i="13"/>
  <c r="M71" i="13"/>
  <c r="F69" i="13"/>
  <c r="W168" i="15"/>
  <c r="X168" i="14"/>
  <c r="AD22" i="11"/>
  <c r="BN24" i="11"/>
  <c r="BN22" i="11" s="1"/>
  <c r="BH11" i="11" s="1"/>
  <c r="AQ27" i="11"/>
  <c r="X71" i="14"/>
  <c r="W71" i="15"/>
  <c r="AJ180" i="13"/>
  <c r="AI180" i="13"/>
  <c r="AH180" i="13"/>
  <c r="X176" i="13"/>
  <c r="AJ191" i="12"/>
  <c r="AI191" i="12"/>
  <c r="AH191" i="12"/>
  <c r="V254" i="15"/>
  <c r="X254" i="14"/>
  <c r="V77" i="15"/>
  <c r="X77" i="14"/>
  <c r="V174" i="15"/>
  <c r="V172" i="15" s="1"/>
  <c r="X174" i="14"/>
  <c r="D31" i="16"/>
  <c r="F31" i="15"/>
  <c r="D29" i="15"/>
  <c r="F25" i="12"/>
  <c r="AQ8" i="12" s="1"/>
  <c r="BC11" i="12"/>
  <c r="BC14" i="14"/>
  <c r="AI180" i="14"/>
  <c r="AH180" i="14"/>
  <c r="AJ180" i="14"/>
  <c r="X176" i="14"/>
  <c r="AE181" i="10"/>
  <c r="AJ181" i="9"/>
  <c r="AJ176" i="9" s="1"/>
  <c r="AJ170" i="9" s="1"/>
  <c r="AG176" i="9"/>
  <c r="AG170" i="9" s="1"/>
  <c r="AS27" i="9" s="1"/>
  <c r="AG106" i="10"/>
  <c r="BH9" i="10"/>
  <c r="AA106" i="11"/>
  <c r="M50" i="14"/>
  <c r="F48" i="14"/>
  <c r="AE142" i="10"/>
  <c r="AG141" i="9"/>
  <c r="AG112" i="9" s="1"/>
  <c r="AJ142" i="9"/>
  <c r="AJ141" i="9" s="1"/>
  <c r="L119" i="10"/>
  <c r="J117" i="10"/>
  <c r="F66" i="13"/>
  <c r="M67" i="13"/>
  <c r="M66" i="13" s="1"/>
  <c r="AE177" i="14"/>
  <c r="AJ177" i="13"/>
  <c r="Y25" i="13"/>
  <c r="AH25" i="12"/>
  <c r="N78" i="12"/>
  <c r="AH33" i="14"/>
  <c r="AI33" i="14"/>
  <c r="W197" i="14"/>
  <c r="W195" i="13"/>
  <c r="W194" i="13" s="1"/>
  <c r="W193" i="13" s="1"/>
  <c r="X197" i="13"/>
  <c r="L43" i="10"/>
  <c r="J42" i="10"/>
  <c r="V86" i="15"/>
  <c r="AG116" i="14"/>
  <c r="V92" i="14"/>
  <c r="X92" i="13"/>
  <c r="V91" i="13"/>
  <c r="V90" i="13" s="1"/>
  <c r="AH66" i="14"/>
  <c r="AI66" i="14"/>
  <c r="AQ22" i="14"/>
  <c r="BN10" i="14"/>
  <c r="AI46" i="16"/>
  <c r="AH46" i="16"/>
  <c r="E23" i="15"/>
  <c r="E22" i="14"/>
  <c r="E62" i="15"/>
  <c r="E60" i="14"/>
  <c r="F62" i="14"/>
  <c r="AH132" i="13"/>
  <c r="AJ132" i="13"/>
  <c r="AI132" i="13"/>
  <c r="X41" i="15"/>
  <c r="V41" i="16"/>
  <c r="X41" i="16" s="1"/>
  <c r="J50" i="10"/>
  <c r="L48" i="9"/>
  <c r="N50" i="9"/>
  <c r="N48" i="9" s="1"/>
  <c r="L123" i="9"/>
  <c r="AJ183" i="13"/>
  <c r="AH183" i="13"/>
  <c r="AI183" i="13"/>
  <c r="AH249" i="12"/>
  <c r="AI249" i="12"/>
  <c r="AI212" i="12"/>
  <c r="AJ212" i="12"/>
  <c r="X211" i="12"/>
  <c r="X210" i="12" s="1"/>
  <c r="X209" i="12" s="1"/>
  <c r="AA98" i="10"/>
  <c r="Y96" i="10"/>
  <c r="D53" i="15"/>
  <c r="F53" i="14"/>
  <c r="D51" i="14"/>
  <c r="AQ11" i="13"/>
  <c r="P121" i="12"/>
  <c r="P125" i="12" s="1"/>
  <c r="H125" i="12"/>
  <c r="H121" i="12"/>
  <c r="AI78" i="15"/>
  <c r="AJ78" i="15"/>
  <c r="AH78" i="15"/>
  <c r="V119" i="16"/>
  <c r="X119" i="15"/>
  <c r="X63" i="11"/>
  <c r="X12" i="11" s="1"/>
  <c r="X10" i="11" s="1"/>
  <c r="X8" i="11" s="1"/>
  <c r="AH234" i="9"/>
  <c r="AH232" i="9" s="1"/>
  <c r="W10" i="11"/>
  <c r="V123" i="13"/>
  <c r="V112" i="13" s="1"/>
  <c r="V170" i="13"/>
  <c r="V243" i="13"/>
  <c r="L28" i="9"/>
  <c r="AS9" i="9" s="1"/>
  <c r="AJ147" i="9"/>
  <c r="AJ145" i="9" s="1"/>
  <c r="G125" i="9"/>
  <c r="J21" i="9"/>
  <c r="J19" i="9" s="1"/>
  <c r="J17" i="9" s="1"/>
  <c r="W110" i="12"/>
  <c r="X141" i="12"/>
  <c r="BN20" i="12" s="1"/>
  <c r="Y112" i="9"/>
  <c r="Y110" i="9" s="1"/>
  <c r="BC22" i="12"/>
  <c r="AA10" i="8"/>
  <c r="AA8" i="8" s="1"/>
  <c r="U1" i="8" s="1"/>
  <c r="AH135" i="14" l="1"/>
  <c r="AI135" i="14"/>
  <c r="AJ198" i="13"/>
  <c r="AH198" i="13"/>
  <c r="AA190" i="10"/>
  <c r="Y187" i="10"/>
  <c r="Y185" i="10" s="1"/>
  <c r="D68" i="16"/>
  <c r="F68" i="16" s="1"/>
  <c r="M68" i="16" s="1"/>
  <c r="F68" i="15"/>
  <c r="M68" i="15" s="1"/>
  <c r="BC10" i="12"/>
  <c r="BC9" i="12" s="1"/>
  <c r="BC8" i="12" s="1"/>
  <c r="BO7" i="8"/>
  <c r="BO32" i="8" s="1"/>
  <c r="V135" i="16"/>
  <c r="X135" i="16" s="1"/>
  <c r="X135" i="15"/>
  <c r="W198" i="15"/>
  <c r="X198" i="14"/>
  <c r="AI229" i="14"/>
  <c r="AJ229" i="14"/>
  <c r="AX28" i="9"/>
  <c r="AZ28" i="9" s="1"/>
  <c r="AV28" i="9"/>
  <c r="AG110" i="9"/>
  <c r="AS26" i="9" s="1"/>
  <c r="AB10" i="9"/>
  <c r="AB8" i="9" s="1"/>
  <c r="BI7" i="8"/>
  <c r="BI16" i="8" s="1"/>
  <c r="AH36" i="15"/>
  <c r="F54" i="12"/>
  <c r="W63" i="12"/>
  <c r="AE14" i="9"/>
  <c r="W229" i="16"/>
  <c r="X229" i="16" s="1"/>
  <c r="X229" i="15"/>
  <c r="AE203" i="10"/>
  <c r="AE194" i="10" s="1"/>
  <c r="AE193" i="10" s="1"/>
  <c r="AG204" i="10"/>
  <c r="N46" i="10"/>
  <c r="N45" i="10" s="1"/>
  <c r="J46" i="11"/>
  <c r="L45" i="10"/>
  <c r="AD38" i="12"/>
  <c r="AB35" i="12"/>
  <c r="AJ8" i="8"/>
  <c r="AJ258" i="8"/>
  <c r="AX30" i="9"/>
  <c r="AZ30" i="9" s="1"/>
  <c r="AV30" i="9"/>
  <c r="AG8" i="8"/>
  <c r="AG258" i="8"/>
  <c r="AS31" i="8" s="1"/>
  <c r="AS32" i="8" s="1"/>
  <c r="N86" i="13"/>
  <c r="M86" i="13"/>
  <c r="N62" i="9"/>
  <c r="N60" i="9" s="1"/>
  <c r="J62" i="10"/>
  <c r="L60" i="9"/>
  <c r="AI217" i="13"/>
  <c r="AH217" i="13"/>
  <c r="AJ217" i="13"/>
  <c r="V256" i="15"/>
  <c r="X256" i="14"/>
  <c r="W53" i="15"/>
  <c r="X53" i="14"/>
  <c r="AI40" i="12"/>
  <c r="AJ40" i="12"/>
  <c r="AH40" i="12"/>
  <c r="W250" i="15"/>
  <c r="X250" i="14"/>
  <c r="N115" i="12"/>
  <c r="M115" i="12"/>
  <c r="AI251" i="13"/>
  <c r="AH251" i="13"/>
  <c r="AJ130" i="15"/>
  <c r="AH130" i="15"/>
  <c r="D44" i="16"/>
  <c r="D42" i="15"/>
  <c r="F44" i="15"/>
  <c r="W236" i="16"/>
  <c r="X236" i="15"/>
  <c r="AJ236" i="15" s="1"/>
  <c r="J59" i="10"/>
  <c r="L57" i="9"/>
  <c r="N59" i="9"/>
  <c r="N57" i="9" s="1"/>
  <c r="F111" i="13"/>
  <c r="M111" i="13" s="1"/>
  <c r="D111" i="14"/>
  <c r="D108" i="13"/>
  <c r="W67" i="15"/>
  <c r="X67" i="14"/>
  <c r="AJ93" i="12"/>
  <c r="AH93" i="12"/>
  <c r="AI93" i="12"/>
  <c r="AG249" i="11"/>
  <c r="W120" i="16"/>
  <c r="X120" i="16" s="1"/>
  <c r="X120" i="15"/>
  <c r="AH127" i="12"/>
  <c r="AI127" i="12"/>
  <c r="AJ127" i="12"/>
  <c r="AI51" i="12"/>
  <c r="AJ51" i="12"/>
  <c r="X49" i="12"/>
  <c r="AI121" i="13"/>
  <c r="AH121" i="13"/>
  <c r="AJ121" i="13"/>
  <c r="W196" i="14"/>
  <c r="X196" i="13"/>
  <c r="AI196" i="13" s="1"/>
  <c r="W107" i="14"/>
  <c r="W105" i="13"/>
  <c r="W104" i="13" s="1"/>
  <c r="X201" i="14"/>
  <c r="V201" i="15"/>
  <c r="BC7" i="11"/>
  <c r="AQ16" i="11"/>
  <c r="AJ18" i="12"/>
  <c r="AH18" i="12"/>
  <c r="BN11" i="12"/>
  <c r="G44" i="11"/>
  <c r="M44" i="10"/>
  <c r="M42" i="10" s="1"/>
  <c r="AW10" i="10"/>
  <c r="AY10" i="10" s="1"/>
  <c r="I42" i="10"/>
  <c r="AR10" i="10" s="1"/>
  <c r="AU10" i="10" s="1"/>
  <c r="E77" i="14"/>
  <c r="F77" i="13"/>
  <c r="AD59" i="13"/>
  <c r="W239" i="15"/>
  <c r="X239" i="14"/>
  <c r="D114" i="14"/>
  <c r="F114" i="13"/>
  <c r="E30" i="16"/>
  <c r="E29" i="15"/>
  <c r="F30" i="15"/>
  <c r="E92" i="14"/>
  <c r="F92" i="13"/>
  <c r="N92" i="13" s="1"/>
  <c r="I21" i="9"/>
  <c r="I19" i="9" s="1"/>
  <c r="W14" i="12"/>
  <c r="W12" i="12" s="1"/>
  <c r="E21" i="12"/>
  <c r="E19" i="12" s="1"/>
  <c r="E17" i="12" s="1"/>
  <c r="E8" i="12" s="1"/>
  <c r="E121" i="12" s="1"/>
  <c r="E125" i="12" s="1"/>
  <c r="AA39" i="10"/>
  <c r="Y35" i="10"/>
  <c r="G69" i="10"/>
  <c r="I70" i="10"/>
  <c r="AI19" i="12"/>
  <c r="AH19" i="12"/>
  <c r="AJ19" i="12"/>
  <c r="E113" i="15"/>
  <c r="F113" i="14"/>
  <c r="X54" i="15"/>
  <c r="W54" i="16"/>
  <c r="X54" i="16" s="1"/>
  <c r="Y197" i="10"/>
  <c r="AA195" i="9"/>
  <c r="AH197" i="9"/>
  <c r="AH195" i="9" s="1"/>
  <c r="AA196" i="12"/>
  <c r="W119" i="16"/>
  <c r="W114" i="15"/>
  <c r="N64" i="9"/>
  <c r="N63" i="9" s="1"/>
  <c r="J64" i="10"/>
  <c r="L63" i="9"/>
  <c r="AI53" i="13"/>
  <c r="AJ53" i="13"/>
  <c r="AB80" i="14"/>
  <c r="AD80" i="14" s="1"/>
  <c r="AI80" i="13"/>
  <c r="N96" i="15"/>
  <c r="M96" i="15"/>
  <c r="AJ250" i="13"/>
  <c r="AI250" i="13"/>
  <c r="AH250" i="13"/>
  <c r="F115" i="13"/>
  <c r="D115" i="14"/>
  <c r="W72" i="14"/>
  <c r="X72" i="13"/>
  <c r="W69" i="13"/>
  <c r="W65" i="13" s="1"/>
  <c r="W63" i="13" s="1"/>
  <c r="AI240" i="12"/>
  <c r="AH240" i="12"/>
  <c r="AJ99" i="16"/>
  <c r="AH99" i="16"/>
  <c r="Y68" i="16"/>
  <c r="AA68" i="16" s="1"/>
  <c r="AH68" i="16" s="1"/>
  <c r="AH68" i="15"/>
  <c r="AB198" i="14"/>
  <c r="AI198" i="13"/>
  <c r="AD195" i="13"/>
  <c r="AH130" i="16"/>
  <c r="AJ130" i="16"/>
  <c r="AI67" i="13"/>
  <c r="AH67" i="13"/>
  <c r="X93" i="13"/>
  <c r="V93" i="14"/>
  <c r="BO23" i="14"/>
  <c r="Y177" i="15"/>
  <c r="AA177" i="15" s="1"/>
  <c r="AH177" i="14"/>
  <c r="AH215" i="12"/>
  <c r="AJ215" i="12"/>
  <c r="AJ120" i="14"/>
  <c r="AH120" i="14"/>
  <c r="AI120" i="14"/>
  <c r="AA214" i="10"/>
  <c r="Y211" i="10"/>
  <c r="Y210" i="10" s="1"/>
  <c r="Y209" i="10" s="1"/>
  <c r="Y207" i="10" s="1"/>
  <c r="X127" i="13"/>
  <c r="V127" i="14"/>
  <c r="W86" i="14"/>
  <c r="W83" i="13"/>
  <c r="X86" i="13"/>
  <c r="V121" i="15"/>
  <c r="X121" i="14"/>
  <c r="BN26" i="12"/>
  <c r="AI196" i="12"/>
  <c r="AI195" i="12" s="1"/>
  <c r="F61" i="16"/>
  <c r="D60" i="16"/>
  <c r="V60" i="15"/>
  <c r="X60" i="14"/>
  <c r="AE31" i="10"/>
  <c r="AJ31" i="9"/>
  <c r="AJ20" i="9" s="1"/>
  <c r="AJ16" i="9" s="1"/>
  <c r="AG20" i="9"/>
  <c r="AG16" i="9" s="1"/>
  <c r="V160" i="16"/>
  <c r="X160" i="16" s="1"/>
  <c r="X160" i="15"/>
  <c r="AJ102" i="14"/>
  <c r="AH102" i="14"/>
  <c r="AI102" i="14"/>
  <c r="X18" i="13"/>
  <c r="V18" i="14"/>
  <c r="W52" i="14"/>
  <c r="W49" i="13"/>
  <c r="W43" i="13" s="1"/>
  <c r="X52" i="13"/>
  <c r="AJ239" i="13"/>
  <c r="AH239" i="13"/>
  <c r="AI239" i="13"/>
  <c r="N114" i="12"/>
  <c r="M114" i="12"/>
  <c r="AE222" i="12"/>
  <c r="AG224" i="12"/>
  <c r="AE107" i="10"/>
  <c r="AJ107" i="9"/>
  <c r="AJ105" i="9" s="1"/>
  <c r="AJ104" i="9" s="1"/>
  <c r="AJ63" i="9" s="1"/>
  <c r="AG105" i="9"/>
  <c r="AG104" i="9" s="1"/>
  <c r="AJ55" i="16"/>
  <c r="AI55" i="16"/>
  <c r="AH55" i="16"/>
  <c r="M59" i="12"/>
  <c r="F57" i="12"/>
  <c r="AA194" i="9"/>
  <c r="V10" i="12"/>
  <c r="V8" i="12" s="1"/>
  <c r="AH194" i="9"/>
  <c r="AH193" i="9" s="1"/>
  <c r="X112" i="12"/>
  <c r="X110" i="12" s="1"/>
  <c r="AQ26" i="12" s="1"/>
  <c r="W57" i="16"/>
  <c r="AQ23" i="11"/>
  <c r="W19" i="14"/>
  <c r="X19" i="13"/>
  <c r="M113" i="13"/>
  <c r="N113" i="13"/>
  <c r="D15" i="14"/>
  <c r="F15" i="13"/>
  <c r="D10" i="13"/>
  <c r="AH54" i="14"/>
  <c r="AI54" i="14"/>
  <c r="AJ54" i="14"/>
  <c r="Y223" i="11"/>
  <c r="AA222" i="10"/>
  <c r="AH223" i="10"/>
  <c r="AH222" i="10" s="1"/>
  <c r="AJ61" i="16"/>
  <c r="AI61" i="16"/>
  <c r="X29" i="14"/>
  <c r="V29" i="15"/>
  <c r="G83" i="16"/>
  <c r="I83" i="16" s="1"/>
  <c r="M83" i="16" s="1"/>
  <c r="M83" i="15"/>
  <c r="AE36" i="11"/>
  <c r="AG35" i="10"/>
  <c r="AJ36" i="10"/>
  <c r="AJ35" i="10" s="1"/>
  <c r="AA188" i="11"/>
  <c r="AH148" i="11"/>
  <c r="BO18" i="11"/>
  <c r="Y148" i="12"/>
  <c r="AA148" i="12" s="1"/>
  <c r="V163" i="14"/>
  <c r="V157" i="13"/>
  <c r="V155" i="13" s="1"/>
  <c r="V145" i="13" s="1"/>
  <c r="V110" i="13" s="1"/>
  <c r="X163" i="13"/>
  <c r="N96" i="16"/>
  <c r="M96" i="16"/>
  <c r="AJ133" i="16"/>
  <c r="AH133" i="16"/>
  <c r="AI133" i="16"/>
  <c r="X240" i="13"/>
  <c r="V240" i="14"/>
  <c r="AH99" i="15"/>
  <c r="AJ99" i="15"/>
  <c r="AH117" i="13"/>
  <c r="AJ117" i="13"/>
  <c r="V164" i="15"/>
  <c r="X164" i="14"/>
  <c r="I12" i="13"/>
  <c r="AB97" i="10"/>
  <c r="AI97" i="9"/>
  <c r="AI96" i="9" s="1"/>
  <c r="AI90" i="9" s="1"/>
  <c r="AI63" i="9" s="1"/>
  <c r="AI12" i="9" s="1"/>
  <c r="AD96" i="9"/>
  <c r="AY35" i="5"/>
  <c r="AZ35" i="5"/>
  <c r="W212" i="15"/>
  <c r="W211" i="14"/>
  <c r="W210" i="14" s="1"/>
  <c r="W209" i="14" s="1"/>
  <c r="W207" i="14" s="1"/>
  <c r="X215" i="13"/>
  <c r="W215" i="14"/>
  <c r="M110" i="16"/>
  <c r="N110" i="16"/>
  <c r="AG251" i="10"/>
  <c r="AE243" i="10"/>
  <c r="AE234" i="10" s="1"/>
  <c r="AE232" i="10" s="1"/>
  <c r="V189" i="15"/>
  <c r="V187" i="14"/>
  <c r="V185" i="14" s="1"/>
  <c r="V170" i="14" s="1"/>
  <c r="X189" i="14"/>
  <c r="Y44" i="10"/>
  <c r="AA45" i="10"/>
  <c r="AD196" i="15"/>
  <c r="AJ60" i="13"/>
  <c r="AH60" i="13"/>
  <c r="AG228" i="10"/>
  <c r="AE227" i="10"/>
  <c r="AE220" i="10" s="1"/>
  <c r="AI190" i="13"/>
  <c r="AJ190" i="13"/>
  <c r="AI160" i="14"/>
  <c r="AJ160" i="14"/>
  <c r="X102" i="15"/>
  <c r="V102" i="16"/>
  <c r="X102" i="16" s="1"/>
  <c r="AJ50" i="9"/>
  <c r="AJ49" i="9" s="1"/>
  <c r="AJ43" i="9" s="1"/>
  <c r="AE50" i="10"/>
  <c r="AG49" i="9"/>
  <c r="AG43" i="9" s="1"/>
  <c r="AJ88" i="13"/>
  <c r="AH88" i="13"/>
  <c r="AI88" i="13"/>
  <c r="V32" i="16"/>
  <c r="X32" i="16" s="1"/>
  <c r="X32" i="15"/>
  <c r="AE75" i="16"/>
  <c r="AG75" i="16" s="1"/>
  <c r="AJ75" i="16" s="1"/>
  <c r="AJ75" i="15"/>
  <c r="AJ202" i="14"/>
  <c r="AI202" i="14"/>
  <c r="AH202" i="14"/>
  <c r="N100" i="9"/>
  <c r="N99" i="9" s="1"/>
  <c r="J100" i="10"/>
  <c r="L99" i="9"/>
  <c r="G46" i="12"/>
  <c r="M46" i="11"/>
  <c r="M45" i="11" s="1"/>
  <c r="I45" i="11"/>
  <c r="AH84" i="10"/>
  <c r="AH83" i="10" s="1"/>
  <c r="AA83" i="10"/>
  <c r="Y84" i="11"/>
  <c r="AI55" i="15"/>
  <c r="AJ55" i="15"/>
  <c r="AH55" i="15"/>
  <c r="W31" i="14"/>
  <c r="W20" i="13"/>
  <c r="W16" i="13" s="1"/>
  <c r="W14" i="13" s="1"/>
  <c r="X31" i="13"/>
  <c r="AI25" i="14"/>
  <c r="AJ25" i="14"/>
  <c r="BJ8" i="8"/>
  <c r="BJ7" i="8" s="1"/>
  <c r="BJ16" i="8" s="1"/>
  <c r="BP8" i="8"/>
  <c r="BP7" i="8" s="1"/>
  <c r="BP32" i="8" s="1"/>
  <c r="BC23" i="11"/>
  <c r="AJ112" i="9"/>
  <c r="AJ110" i="9" s="1"/>
  <c r="X170" i="12"/>
  <c r="AD90" i="9"/>
  <c r="AD63" i="9" s="1"/>
  <c r="AE12" i="9"/>
  <c r="AE10" i="9" s="1"/>
  <c r="AE8" i="9" s="1"/>
  <c r="F86" i="14"/>
  <c r="E86" i="15"/>
  <c r="V31" i="16"/>
  <c r="N15" i="12"/>
  <c r="F10" i="12"/>
  <c r="X217" i="14"/>
  <c r="V217" i="15"/>
  <c r="AJ61" i="15"/>
  <c r="AI61" i="15"/>
  <c r="AD60" i="11"/>
  <c r="AB58" i="11"/>
  <c r="AB57" i="11" s="1"/>
  <c r="AI256" i="13"/>
  <c r="AH256" i="13"/>
  <c r="AJ256" i="13"/>
  <c r="Y58" i="11"/>
  <c r="Y57" i="11" s="1"/>
  <c r="AA59" i="11"/>
  <c r="AI29" i="13"/>
  <c r="AH29" i="13"/>
  <c r="AJ29" i="13"/>
  <c r="V40" i="14"/>
  <c r="X40" i="13"/>
  <c r="AI163" i="12"/>
  <c r="AH163" i="12"/>
  <c r="AJ163" i="12"/>
  <c r="Y167" i="14"/>
  <c r="AA167" i="14" s="1"/>
  <c r="BO19" i="13"/>
  <c r="AH133" i="15"/>
  <c r="AI133" i="15"/>
  <c r="AJ133" i="15"/>
  <c r="AA95" i="10"/>
  <c r="Y91" i="10"/>
  <c r="Y90" i="10" s="1"/>
  <c r="E56" i="14"/>
  <c r="F56" i="13"/>
  <c r="N56" i="13" s="1"/>
  <c r="J67" i="12"/>
  <c r="L66" i="11"/>
  <c r="N67" i="11"/>
  <c r="N66" i="11" s="1"/>
  <c r="J70" i="10"/>
  <c r="L69" i="9"/>
  <c r="N70" i="9"/>
  <c r="N69" i="9" s="1"/>
  <c r="AB68" i="14"/>
  <c r="AD68" i="14" s="1"/>
  <c r="AI68" i="13"/>
  <c r="W251" i="15"/>
  <c r="X251" i="14"/>
  <c r="Y47" i="14"/>
  <c r="AA47" i="14" s="1"/>
  <c r="AH47" i="13"/>
  <c r="X117" i="14"/>
  <c r="V117" i="15"/>
  <c r="AH164" i="13"/>
  <c r="AJ164" i="13"/>
  <c r="AI164" i="13"/>
  <c r="N44" i="14"/>
  <c r="D55" i="14"/>
  <c r="D54" i="13"/>
  <c r="Y23" i="10"/>
  <c r="AH23" i="9"/>
  <c r="AH20" i="9" s="1"/>
  <c r="AA20" i="9"/>
  <c r="AA16" i="9" s="1"/>
  <c r="AV23" i="8"/>
  <c r="AX23" i="8"/>
  <c r="AZ23" i="8" s="1"/>
  <c r="G58" i="13"/>
  <c r="I57" i="12"/>
  <c r="M58" i="12"/>
  <c r="M110" i="15"/>
  <c r="N110" i="15"/>
  <c r="AA207" i="9"/>
  <c r="BO27" i="9"/>
  <c r="AE91" i="10"/>
  <c r="AG92" i="10"/>
  <c r="Y212" i="12"/>
  <c r="AH212" i="11"/>
  <c r="X51" i="13"/>
  <c r="V51" i="14"/>
  <c r="V49" i="13"/>
  <c r="V43" i="13" s="1"/>
  <c r="V14" i="13" s="1"/>
  <c r="V12" i="13" s="1"/>
  <c r="AW16" i="10"/>
  <c r="AY16" i="10" s="1"/>
  <c r="X22" i="14"/>
  <c r="AH22" i="14" s="1"/>
  <c r="V22" i="15"/>
  <c r="V20" i="14"/>
  <c r="V16" i="14" s="1"/>
  <c r="AH189" i="13"/>
  <c r="X187" i="13"/>
  <c r="AI189" i="13"/>
  <c r="AI86" i="12"/>
  <c r="AH86" i="12"/>
  <c r="X37" i="14"/>
  <c r="AJ37" i="14" s="1"/>
  <c r="V37" i="15"/>
  <c r="V35" i="14"/>
  <c r="J74" i="11"/>
  <c r="N74" i="10"/>
  <c r="N72" i="10" s="1"/>
  <c r="L72" i="10"/>
  <c r="Y161" i="10"/>
  <c r="AH161" i="9"/>
  <c r="AH157" i="9" s="1"/>
  <c r="AH155" i="9" s="1"/>
  <c r="AH145" i="9" s="1"/>
  <c r="AA157" i="9"/>
  <c r="AA155" i="9" s="1"/>
  <c r="AA145" i="9" s="1"/>
  <c r="AE245" i="13"/>
  <c r="AJ245" i="12"/>
  <c r="X190" i="14"/>
  <c r="V190" i="15"/>
  <c r="G61" i="13"/>
  <c r="I60" i="12"/>
  <c r="M61" i="12"/>
  <c r="M60" i="12" s="1"/>
  <c r="G93" i="14"/>
  <c r="I94" i="14"/>
  <c r="AH201" i="13"/>
  <c r="AJ201" i="13"/>
  <c r="AI201" i="13"/>
  <c r="X88" i="14"/>
  <c r="V88" i="15"/>
  <c r="AJ32" i="14"/>
  <c r="AI32" i="14"/>
  <c r="AI52" i="12"/>
  <c r="AJ52" i="12"/>
  <c r="AH52" i="12"/>
  <c r="V202" i="16"/>
  <c r="X202" i="16" s="1"/>
  <c r="X202" i="15"/>
  <c r="AF259" i="7"/>
  <c r="AE259" i="7"/>
  <c r="T15" i="8"/>
  <c r="AD259" i="7"/>
  <c r="AA259" i="7"/>
  <c r="U259" i="7"/>
  <c r="AB259" i="7"/>
  <c r="X259" i="7"/>
  <c r="W259" i="7"/>
  <c r="Z259" i="7"/>
  <c r="V259" i="7"/>
  <c r="Y259" i="7"/>
  <c r="AC259" i="7"/>
  <c r="AG259" i="7"/>
  <c r="AH259" i="7"/>
  <c r="AI259" i="7"/>
  <c r="AJ259" i="7"/>
  <c r="F79" i="13"/>
  <c r="N79" i="13" s="1"/>
  <c r="E78" i="13"/>
  <c r="F78" i="13" s="1"/>
  <c r="N78" i="13" s="1"/>
  <c r="E79" i="14"/>
  <c r="G15" i="11"/>
  <c r="I10" i="10"/>
  <c r="M15" i="10"/>
  <c r="M10" i="10" s="1"/>
  <c r="AB117" i="10"/>
  <c r="AD114" i="9"/>
  <c r="AD112" i="9" s="1"/>
  <c r="AI117" i="9"/>
  <c r="AI114" i="9" s="1"/>
  <c r="AI112" i="9" s="1"/>
  <c r="AI110" i="9" s="1"/>
  <c r="AI31" i="12"/>
  <c r="AH31" i="12"/>
  <c r="X20" i="12"/>
  <c r="X16" i="12" s="1"/>
  <c r="X14" i="12" s="1"/>
  <c r="E59" i="14"/>
  <c r="E57" i="13"/>
  <c r="E21" i="13" s="1"/>
  <c r="E19" i="13" s="1"/>
  <c r="E17" i="13" s="1"/>
  <c r="E8" i="13" s="1"/>
  <c r="E121" i="13" s="1"/>
  <c r="E125" i="13" s="1"/>
  <c r="F59" i="13"/>
  <c r="F123" i="13" s="1"/>
  <c r="X25" i="15"/>
  <c r="V25" i="16"/>
  <c r="X25" i="16" s="1"/>
  <c r="X195" i="13"/>
  <c r="X43" i="12"/>
  <c r="E28" i="15"/>
  <c r="AH16" i="9"/>
  <c r="AH14" i="9" s="1"/>
  <c r="F108" i="12"/>
  <c r="AQ15" i="12" s="1"/>
  <c r="W211" i="13"/>
  <c r="W210" i="13" s="1"/>
  <c r="W209" i="13" s="1"/>
  <c r="W207" i="13" s="1"/>
  <c r="BN28" i="12"/>
  <c r="X193" i="12"/>
  <c r="AQ28" i="12" s="1"/>
  <c r="N102" i="14"/>
  <c r="M102" i="14"/>
  <c r="BH15" i="13"/>
  <c r="AR14" i="9"/>
  <c r="AR17" i="9" s="1"/>
  <c r="I17" i="9"/>
  <c r="AX26" i="9"/>
  <c r="AZ26" i="9" s="1"/>
  <c r="AV26" i="9"/>
  <c r="M53" i="14"/>
  <c r="N53" i="14"/>
  <c r="AE106" i="11"/>
  <c r="AJ106" i="10"/>
  <c r="AG181" i="10"/>
  <c r="AE176" i="10"/>
  <c r="AE170" i="10" s="1"/>
  <c r="AH174" i="14"/>
  <c r="AI174" i="14"/>
  <c r="AJ254" i="14"/>
  <c r="AH254" i="14"/>
  <c r="AI254" i="14"/>
  <c r="AH168" i="14"/>
  <c r="AI168" i="14"/>
  <c r="AG126" i="14"/>
  <c r="V222" i="16"/>
  <c r="X223" i="16"/>
  <c r="Y61" i="15"/>
  <c r="AH61" i="14"/>
  <c r="D32" i="14"/>
  <c r="D28" i="14" s="1"/>
  <c r="F33" i="14"/>
  <c r="D33" i="15"/>
  <c r="G63" i="10"/>
  <c r="I64" i="10"/>
  <c r="D25" i="16"/>
  <c r="AE240" i="11"/>
  <c r="AG235" i="10"/>
  <c r="AJ240" i="10"/>
  <c r="AJ235" i="10" s="1"/>
  <c r="L118" i="12"/>
  <c r="V249" i="15"/>
  <c r="X249" i="14"/>
  <c r="AG189" i="11"/>
  <c r="AE187" i="11"/>
  <c r="AE185" i="11" s="1"/>
  <c r="AE59" i="11"/>
  <c r="AG58" i="10"/>
  <c r="AG57" i="10" s="1"/>
  <c r="AJ59" i="10"/>
  <c r="AJ58" i="10" s="1"/>
  <c r="AJ57" i="10" s="1"/>
  <c r="X132" i="15"/>
  <c r="V132" i="16"/>
  <c r="X132" i="16" s="1"/>
  <c r="AA107" i="10"/>
  <c r="Y105" i="10"/>
  <c r="Y104" i="10" s="1"/>
  <c r="L21" i="9"/>
  <c r="L19" i="9" s="1"/>
  <c r="AS7" i="9"/>
  <c r="AI18" i="12"/>
  <c r="AB18" i="13"/>
  <c r="BP11" i="12"/>
  <c r="AD150" i="10"/>
  <c r="AB149" i="10"/>
  <c r="AB147" i="10" s="1"/>
  <c r="AB145" i="10" s="1"/>
  <c r="AG98" i="10"/>
  <c r="AE96" i="10"/>
  <c r="AE90" i="10" s="1"/>
  <c r="J10" i="12"/>
  <c r="L13" i="12"/>
  <c r="AH181" i="14"/>
  <c r="AI181" i="14"/>
  <c r="F25" i="13"/>
  <c r="AQ8" i="13" s="1"/>
  <c r="BC11" i="13"/>
  <c r="BP18" i="12"/>
  <c r="AB156" i="13"/>
  <c r="AI156" i="12"/>
  <c r="AU35" i="7"/>
  <c r="AV35" i="7"/>
  <c r="AH79" i="14"/>
  <c r="AI79" i="14"/>
  <c r="AJ79" i="14"/>
  <c r="Y229" i="11"/>
  <c r="AH229" i="10"/>
  <c r="AH227" i="10" s="1"/>
  <c r="AH220" i="10" s="1"/>
  <c r="AA227" i="10"/>
  <c r="AA220" i="10" s="1"/>
  <c r="BO30" i="10" s="1"/>
  <c r="BD12" i="10"/>
  <c r="I22" i="10"/>
  <c r="AW7" i="10"/>
  <c r="AY7" i="10" s="1"/>
  <c r="G23" i="11"/>
  <c r="M23" i="10"/>
  <c r="M22" i="10" s="1"/>
  <c r="AD81" i="12"/>
  <c r="AE119" i="11"/>
  <c r="AJ119" i="10"/>
  <c r="AJ114" i="10" s="1"/>
  <c r="AG114" i="10"/>
  <c r="J32" i="10"/>
  <c r="L33" i="10"/>
  <c r="N71" i="14"/>
  <c r="M71" i="14"/>
  <c r="F69" i="14"/>
  <c r="AJ45" i="13"/>
  <c r="AI45" i="13"/>
  <c r="X44" i="13"/>
  <c r="I119" i="11"/>
  <c r="G117" i="11"/>
  <c r="M37" i="15"/>
  <c r="N37" i="15"/>
  <c r="F35" i="15"/>
  <c r="AE21" i="14"/>
  <c r="AJ21" i="13"/>
  <c r="BN16" i="13"/>
  <c r="N14" i="16"/>
  <c r="M14" i="16"/>
  <c r="L111" i="10"/>
  <c r="J108" i="10"/>
  <c r="L68" i="14"/>
  <c r="AW12" i="16"/>
  <c r="AY12" i="16" s="1"/>
  <c r="AR12" i="16"/>
  <c r="AU12" i="16" s="1"/>
  <c r="M89" i="16"/>
  <c r="D95" i="15"/>
  <c r="F95" i="14"/>
  <c r="D93" i="14"/>
  <c r="X258" i="9"/>
  <c r="F8" i="9"/>
  <c r="AG223" i="15"/>
  <c r="AI247" i="14"/>
  <c r="AH247" i="14"/>
  <c r="AJ247" i="14"/>
  <c r="X76" i="14"/>
  <c r="V76" i="15"/>
  <c r="V244" i="16"/>
  <c r="X244" i="15"/>
  <c r="F66" i="14"/>
  <c r="G47" i="14"/>
  <c r="M47" i="13"/>
  <c r="BN8" i="10"/>
  <c r="BH8" i="10"/>
  <c r="D101" i="15"/>
  <c r="F101" i="14"/>
  <c r="D99" i="14"/>
  <c r="AE166" i="11"/>
  <c r="AJ166" i="10"/>
  <c r="AJ157" i="10" s="1"/>
  <c r="AG157" i="10"/>
  <c r="E109" i="15"/>
  <c r="E108" i="14"/>
  <c r="F109" i="14"/>
  <c r="F17" i="11"/>
  <c r="AQ14" i="11"/>
  <c r="AH28" i="16"/>
  <c r="AJ28" i="16"/>
  <c r="AI28" i="16"/>
  <c r="AJ136" i="13"/>
  <c r="AH136" i="13"/>
  <c r="AI136" i="13"/>
  <c r="AE118" i="12"/>
  <c r="AJ118" i="11"/>
  <c r="V58" i="15"/>
  <c r="V57" i="15" s="1"/>
  <c r="V59" i="16"/>
  <c r="X59" i="15"/>
  <c r="C121" i="13"/>
  <c r="C125" i="13" s="1"/>
  <c r="P121" i="13"/>
  <c r="P125" i="13"/>
  <c r="AA118" i="10"/>
  <c r="Y114" i="10"/>
  <c r="F88" i="15"/>
  <c r="D88" i="16"/>
  <c r="I100" i="16"/>
  <c r="E72" i="16"/>
  <c r="F73" i="16"/>
  <c r="AD142" i="12"/>
  <c r="AB141" i="12"/>
  <c r="L94" i="11"/>
  <c r="J93" i="11"/>
  <c r="M34" i="13"/>
  <c r="N34" i="13"/>
  <c r="AH33" i="15"/>
  <c r="G29" i="12"/>
  <c r="I30" i="12"/>
  <c r="AJ108" i="14"/>
  <c r="AH108" i="14"/>
  <c r="AI108" i="14"/>
  <c r="V126" i="16"/>
  <c r="X126" i="16" s="1"/>
  <c r="X126" i="15"/>
  <c r="F64" i="16"/>
  <c r="W227" i="14"/>
  <c r="W228" i="15"/>
  <c r="AD49" i="11"/>
  <c r="AB50" i="12"/>
  <c r="AI50" i="11"/>
  <c r="AI49" i="11" s="1"/>
  <c r="N47" i="16"/>
  <c r="F45" i="16"/>
  <c r="AB223" i="12"/>
  <c r="AD222" i="11"/>
  <c r="AI223" i="11"/>
  <c r="AI222" i="11" s="1"/>
  <c r="AI128" i="13"/>
  <c r="AJ128" i="13"/>
  <c r="AH128" i="13"/>
  <c r="W159" i="15"/>
  <c r="W157" i="14"/>
  <c r="W155" i="14" s="1"/>
  <c r="W145" i="14" s="1"/>
  <c r="X159" i="14"/>
  <c r="G109" i="11"/>
  <c r="I108" i="10"/>
  <c r="AR15" i="10" s="1"/>
  <c r="BD20" i="10"/>
  <c r="M109" i="10"/>
  <c r="M108" i="10" s="1"/>
  <c r="AD215" i="11"/>
  <c r="AB211" i="11"/>
  <c r="AB210" i="11" s="1"/>
  <c r="AB209" i="11" s="1"/>
  <c r="AB207" i="11" s="1"/>
  <c r="Y32" i="11"/>
  <c r="AH32" i="10"/>
  <c r="W149" i="16"/>
  <c r="W147" i="16" s="1"/>
  <c r="X151" i="16"/>
  <c r="X95" i="16"/>
  <c r="W91" i="16"/>
  <c r="G90" i="15"/>
  <c r="I90" i="15" s="1"/>
  <c r="AR13" i="14"/>
  <c r="AW13" i="14"/>
  <c r="M112" i="14"/>
  <c r="N112" i="14"/>
  <c r="V245" i="16"/>
  <c r="X245" i="16" s="1"/>
  <c r="X245" i="15"/>
  <c r="N12" i="14"/>
  <c r="AE67" i="15"/>
  <c r="AG67" i="15" s="1"/>
  <c r="AJ67" i="14"/>
  <c r="V228" i="16"/>
  <c r="V227" i="15"/>
  <c r="F22" i="13"/>
  <c r="BC12" i="13"/>
  <c r="X148" i="16"/>
  <c r="V147" i="16"/>
  <c r="AB227" i="10"/>
  <c r="AB220" i="10" s="1"/>
  <c r="AD228" i="10"/>
  <c r="AI134" i="14"/>
  <c r="AH134" i="14"/>
  <c r="AJ134" i="14"/>
  <c r="AU32" i="6"/>
  <c r="AV32" i="6"/>
  <c r="AQ33" i="6"/>
  <c r="F81" i="13"/>
  <c r="AI237" i="13"/>
  <c r="AJ237" i="13"/>
  <c r="X235" i="13"/>
  <c r="X234" i="13" s="1"/>
  <c r="X232" i="13" s="1"/>
  <c r="BN29" i="13" s="1"/>
  <c r="Y126" i="16"/>
  <c r="AA126" i="16" s="1"/>
  <c r="AA186" i="13"/>
  <c r="AW23" i="9"/>
  <c r="AU23" i="9"/>
  <c r="AW15" i="12"/>
  <c r="AY15" i="12" s="1"/>
  <c r="AD188" i="10"/>
  <c r="AB187" i="10"/>
  <c r="AB185" i="10" s="1"/>
  <c r="Y236" i="14"/>
  <c r="AH236" i="13"/>
  <c r="AU7" i="9"/>
  <c r="V97" i="16"/>
  <c r="V96" i="15"/>
  <c r="AH224" i="13"/>
  <c r="AI224" i="13"/>
  <c r="X222" i="13"/>
  <c r="X220" i="13" s="1"/>
  <c r="AJ70" i="15"/>
  <c r="AH70" i="15"/>
  <c r="AI70" i="15"/>
  <c r="AJ165" i="13"/>
  <c r="AH165" i="13"/>
  <c r="AI165" i="13"/>
  <c r="Y10" i="9"/>
  <c r="Y1" i="8"/>
  <c r="N123" i="9"/>
  <c r="X185" i="13"/>
  <c r="V63" i="13"/>
  <c r="AY14" i="9"/>
  <c r="AY17" i="9" s="1"/>
  <c r="F85" i="12"/>
  <c r="BN27" i="12"/>
  <c r="X207" i="12"/>
  <c r="AQ29" i="12" s="1"/>
  <c r="AA96" i="10"/>
  <c r="Y98" i="11"/>
  <c r="AH98" i="10"/>
  <c r="AH96" i="10" s="1"/>
  <c r="L50" i="10"/>
  <c r="J48" i="10"/>
  <c r="J123" i="10"/>
  <c r="E60" i="15"/>
  <c r="E62" i="16"/>
  <c r="F62" i="15"/>
  <c r="V92" i="15"/>
  <c r="V91" i="14"/>
  <c r="V90" i="14" s="1"/>
  <c r="X92" i="14"/>
  <c r="AG177" i="14"/>
  <c r="AE141" i="10"/>
  <c r="AG142" i="10"/>
  <c r="F31" i="16"/>
  <c r="D29" i="16"/>
  <c r="V77" i="16"/>
  <c r="X77" i="16" s="1"/>
  <c r="X77" i="15"/>
  <c r="AI71" i="14"/>
  <c r="AH71" i="14"/>
  <c r="AJ71" i="14"/>
  <c r="AB22" i="12"/>
  <c r="AI22" i="11"/>
  <c r="J75" i="11"/>
  <c r="L77" i="11"/>
  <c r="AI24" i="14"/>
  <c r="AH24" i="14"/>
  <c r="G79" i="13"/>
  <c r="M79" i="12"/>
  <c r="V83" i="14"/>
  <c r="X84" i="14"/>
  <c r="V84" i="15"/>
  <c r="AD177" i="12"/>
  <c r="V212" i="15"/>
  <c r="X212" i="14"/>
  <c r="V211" i="14"/>
  <c r="V210" i="14" s="1"/>
  <c r="V209" i="14" s="1"/>
  <c r="V207" i="14" s="1"/>
  <c r="AH249" i="13"/>
  <c r="AI249" i="13"/>
  <c r="AJ132" i="14"/>
  <c r="AH132" i="14"/>
  <c r="AI132" i="14"/>
  <c r="J58" i="12"/>
  <c r="N58" i="11"/>
  <c r="AW17" i="9"/>
  <c r="AZ7" i="9"/>
  <c r="AZ17" i="9" s="1"/>
  <c r="AX17" i="9"/>
  <c r="Y138" i="16"/>
  <c r="AA138" i="16" s="1"/>
  <c r="AH138" i="16" s="1"/>
  <c r="AH138" i="15"/>
  <c r="V181" i="16"/>
  <c r="X181" i="16" s="1"/>
  <c r="X181" i="15"/>
  <c r="AX8" i="10"/>
  <c r="AZ8" i="10" s="1"/>
  <c r="L25" i="10"/>
  <c r="AS8" i="10" s="1"/>
  <c r="AV8" i="10" s="1"/>
  <c r="J26" i="11"/>
  <c r="N26" i="10"/>
  <c r="N25" i="10" s="1"/>
  <c r="AE81" i="16"/>
  <c r="AJ81" i="15"/>
  <c r="F50" i="16"/>
  <c r="D48" i="16"/>
  <c r="V191" i="15"/>
  <c r="X191" i="14"/>
  <c r="Y115" i="14"/>
  <c r="AH115" i="13"/>
  <c r="E51" i="16"/>
  <c r="F52" i="16"/>
  <c r="AS13" i="14"/>
  <c r="AX13" i="14"/>
  <c r="J90" i="15"/>
  <c r="L90" i="15" s="1"/>
  <c r="J73" i="12"/>
  <c r="N73" i="11"/>
  <c r="F90" i="14"/>
  <c r="D90" i="15"/>
  <c r="F37" i="16"/>
  <c r="E35" i="16"/>
  <c r="AU31" i="7"/>
  <c r="AV31" i="7"/>
  <c r="AW31" i="7"/>
  <c r="AW32" i="7" s="1"/>
  <c r="AX31" i="7"/>
  <c r="AX32" i="7" s="1"/>
  <c r="AQ32" i="7"/>
  <c r="V125" i="16"/>
  <c r="X125" i="15"/>
  <c r="E102" i="15"/>
  <c r="E99" i="14"/>
  <c r="Y37" i="12"/>
  <c r="AH37" i="11"/>
  <c r="W124" i="15"/>
  <c r="X124" i="14"/>
  <c r="W123" i="14"/>
  <c r="Y150" i="11"/>
  <c r="AA149" i="10"/>
  <c r="AA147" i="10" s="1"/>
  <c r="AH150" i="10"/>
  <c r="AH149" i="10" s="1"/>
  <c r="AH147" i="10" s="1"/>
  <c r="G82" i="11"/>
  <c r="I81" i="10"/>
  <c r="M82" i="10"/>
  <c r="M81" i="10" s="1"/>
  <c r="M95" i="13"/>
  <c r="N95" i="13"/>
  <c r="M54" i="9"/>
  <c r="M21" i="9" s="1"/>
  <c r="M19" i="9" s="1"/>
  <c r="M17" i="9" s="1"/>
  <c r="M123" i="9"/>
  <c r="AI76" i="13"/>
  <c r="AJ76" i="13"/>
  <c r="AH76" i="13"/>
  <c r="AE153" i="11"/>
  <c r="AJ153" i="10"/>
  <c r="AB138" i="15"/>
  <c r="AD138" i="15" s="1"/>
  <c r="AI138" i="14"/>
  <c r="AE151" i="11"/>
  <c r="AG149" i="10"/>
  <c r="AG147" i="10" s="1"/>
  <c r="AJ151" i="10"/>
  <c r="AJ149" i="10" s="1"/>
  <c r="BO12" i="9"/>
  <c r="BO9" i="9" s="1"/>
  <c r="AA14" i="9"/>
  <c r="AA12" i="9" s="1"/>
  <c r="AQ27" i="12"/>
  <c r="BN24" i="12"/>
  <c r="BN22" i="12" s="1"/>
  <c r="BH11" i="12" s="1"/>
  <c r="M101" i="13"/>
  <c r="M99" i="13" s="1"/>
  <c r="N101" i="13"/>
  <c r="F99" i="13"/>
  <c r="BC18" i="13"/>
  <c r="AG195" i="11"/>
  <c r="AE196" i="12"/>
  <c r="AJ196" i="11"/>
  <c r="AJ195" i="11" s="1"/>
  <c r="AJ28" i="15"/>
  <c r="AH28" i="15"/>
  <c r="AI28" i="15"/>
  <c r="M94" i="13"/>
  <c r="F93" i="13"/>
  <c r="BC19" i="13" s="1"/>
  <c r="BP13" i="9"/>
  <c r="BP8" i="9" s="1"/>
  <c r="AR25" i="9"/>
  <c r="AE86" i="11"/>
  <c r="AG83" i="10"/>
  <c r="AS24" i="10" s="1"/>
  <c r="AJ86" i="10"/>
  <c r="AJ83" i="10" s="1"/>
  <c r="AI118" i="14"/>
  <c r="X114" i="14"/>
  <c r="H121" i="13"/>
  <c r="H125" i="13" s="1"/>
  <c r="AA112" i="9"/>
  <c r="AA110" i="9" s="1"/>
  <c r="BO16" i="9"/>
  <c r="AA173" i="10"/>
  <c r="Y172" i="10"/>
  <c r="Y170" i="10" s="1"/>
  <c r="AQ11" i="14"/>
  <c r="V107" i="15"/>
  <c r="V105" i="14"/>
  <c r="V104" i="14" s="1"/>
  <c r="X107" i="14"/>
  <c r="AI183" i="14"/>
  <c r="AH183" i="14"/>
  <c r="AJ183" i="14"/>
  <c r="V200" i="16"/>
  <c r="X200" i="16" s="1"/>
  <c r="X200" i="15"/>
  <c r="X66" i="16"/>
  <c r="X33" i="16"/>
  <c r="M65" i="13"/>
  <c r="N65" i="13"/>
  <c r="F63" i="13"/>
  <c r="J30" i="11"/>
  <c r="L29" i="10"/>
  <c r="N30" i="10"/>
  <c r="N29" i="10" s="1"/>
  <c r="G51" i="10"/>
  <c r="I52" i="10"/>
  <c r="BN19" i="14"/>
  <c r="AJ126" i="14"/>
  <c r="AH126" i="14"/>
  <c r="AI126" i="14"/>
  <c r="V196" i="16"/>
  <c r="V195" i="15"/>
  <c r="E76" i="15"/>
  <c r="E75" i="14"/>
  <c r="D13" i="16"/>
  <c r="F13" i="15"/>
  <c r="Y51" i="13"/>
  <c r="AH51" i="12"/>
  <c r="AZ22" i="9"/>
  <c r="AD207" i="10"/>
  <c r="AR29" i="10" s="1"/>
  <c r="BP27" i="10"/>
  <c r="AI151" i="15"/>
  <c r="AH151" i="15"/>
  <c r="X149" i="15"/>
  <c r="X147" i="15" s="1"/>
  <c r="AI95" i="15"/>
  <c r="AJ95" i="15"/>
  <c r="AV31" i="8"/>
  <c r="AU31" i="8"/>
  <c r="AX31" i="8"/>
  <c r="AX32" i="8" s="1"/>
  <c r="AW31" i="8"/>
  <c r="AY31" i="8" s="1"/>
  <c r="AQ32" i="8"/>
  <c r="G55" i="14"/>
  <c r="AA53" i="10"/>
  <c r="Y49" i="10"/>
  <c r="Y43" i="10" s="1"/>
  <c r="AI245" i="14"/>
  <c r="AH252" i="14"/>
  <c r="AI252" i="14"/>
  <c r="AJ252" i="14"/>
  <c r="D23" i="15"/>
  <c r="D22" i="14"/>
  <c r="F23" i="14"/>
  <c r="AJ148" i="15"/>
  <c r="BN18" i="15"/>
  <c r="AI148" i="15"/>
  <c r="AD93" i="13"/>
  <c r="G36" i="11"/>
  <c r="I35" i="10"/>
  <c r="M36" i="10"/>
  <c r="M35" i="10" s="1"/>
  <c r="AB137" i="11"/>
  <c r="AI137" i="10"/>
  <c r="AI123" i="10" s="1"/>
  <c r="AD123" i="10"/>
  <c r="F8" i="10"/>
  <c r="X258" i="10"/>
  <c r="V87" i="15"/>
  <c r="X87" i="14"/>
  <c r="BC16" i="15"/>
  <c r="F42" i="15"/>
  <c r="AQ10" i="15" s="1"/>
  <c r="BI15" i="10"/>
  <c r="W167" i="16"/>
  <c r="X167" i="16" s="1"/>
  <c r="X167" i="15"/>
  <c r="AB115" i="14"/>
  <c r="AI115" i="13"/>
  <c r="AU13" i="12"/>
  <c r="AV13" i="12"/>
  <c r="V137" i="15"/>
  <c r="X137" i="14"/>
  <c r="B5" i="7"/>
  <c r="W10" i="12"/>
  <c r="M99" i="12"/>
  <c r="AU28" i="10"/>
  <c r="V243" i="14"/>
  <c r="AQ23" i="12"/>
  <c r="AQ9" i="12"/>
  <c r="F51" i="14"/>
  <c r="AY31" i="6"/>
  <c r="AY32" i="6" s="1"/>
  <c r="V234" i="13"/>
  <c r="V232" i="13" s="1"/>
  <c r="M93" i="12"/>
  <c r="AH119" i="15"/>
  <c r="AI119" i="15"/>
  <c r="AU11" i="13"/>
  <c r="AV11" i="13"/>
  <c r="AI92" i="13"/>
  <c r="X91" i="13"/>
  <c r="X90" i="13" s="1"/>
  <c r="V86" i="16"/>
  <c r="W197" i="15"/>
  <c r="W195" i="14"/>
  <c r="W194" i="14" s="1"/>
  <c r="W193" i="14" s="1"/>
  <c r="X197" i="14"/>
  <c r="AX27" i="9"/>
  <c r="AZ27" i="9" s="1"/>
  <c r="AV27" i="9"/>
  <c r="M31" i="15"/>
  <c r="N31" i="15"/>
  <c r="F29" i="15"/>
  <c r="AI77" i="14"/>
  <c r="AJ77" i="14"/>
  <c r="AH77" i="14"/>
  <c r="X71" i="15"/>
  <c r="W71" i="16"/>
  <c r="W168" i="16"/>
  <c r="X168" i="15"/>
  <c r="BN14" i="12"/>
  <c r="BH9" i="12" s="1"/>
  <c r="AQ24" i="12"/>
  <c r="X142" i="15"/>
  <c r="V142" i="16"/>
  <c r="V141" i="15"/>
  <c r="AQ7" i="12"/>
  <c r="F21" i="12"/>
  <c r="F19" i="12" s="1"/>
  <c r="AH225" i="14"/>
  <c r="AJ225" i="14"/>
  <c r="AI225" i="14"/>
  <c r="AA204" i="10"/>
  <c r="Y203" i="10"/>
  <c r="Y177" i="16"/>
  <c r="BO23" i="15"/>
  <c r="AH177" i="15"/>
  <c r="I88" i="11"/>
  <c r="G85" i="11"/>
  <c r="L80" i="15"/>
  <c r="J80" i="16" s="1"/>
  <c r="J78" i="15"/>
  <c r="L78" i="15" s="1"/>
  <c r="AE178" i="12"/>
  <c r="AJ178" i="11"/>
  <c r="AD186" i="11"/>
  <c r="AD99" i="12"/>
  <c r="AJ212" i="13"/>
  <c r="AI212" i="13"/>
  <c r="X211" i="13"/>
  <c r="X210" i="13" s="1"/>
  <c r="X209" i="13" s="1"/>
  <c r="BP19" i="14"/>
  <c r="AB126" i="15"/>
  <c r="AD130" i="12"/>
  <c r="AE188" i="15"/>
  <c r="AJ188" i="14"/>
  <c r="D80" i="15"/>
  <c r="F80" i="14"/>
  <c r="D78" i="14"/>
  <c r="G101" i="14"/>
  <c r="I99" i="13"/>
  <c r="BD18" i="13"/>
  <c r="M50" i="15"/>
  <c r="F48" i="15"/>
  <c r="AI180" i="15"/>
  <c r="AJ180" i="15"/>
  <c r="AH180" i="15"/>
  <c r="AJ191" i="13"/>
  <c r="AI191" i="13"/>
  <c r="AH191" i="13"/>
  <c r="AD70" i="16"/>
  <c r="AG48" i="11"/>
  <c r="AE44" i="11"/>
  <c r="W97" i="15"/>
  <c r="X97" i="15" s="1"/>
  <c r="W96" i="14"/>
  <c r="W90" i="14" s="1"/>
  <c r="L52" i="10"/>
  <c r="J51" i="10"/>
  <c r="N27" i="16"/>
  <c r="M27" i="16"/>
  <c r="BO11" i="16"/>
  <c r="D35" i="20" s="1"/>
  <c r="W38" i="15"/>
  <c r="W35" i="14"/>
  <c r="X38" i="14"/>
  <c r="E55" i="15"/>
  <c r="E54" i="14"/>
  <c r="F55" i="14"/>
  <c r="AQ13" i="13"/>
  <c r="AY13" i="13" s="1"/>
  <c r="M90" i="13"/>
  <c r="N90" i="13"/>
  <c r="I67" i="14"/>
  <c r="M67" i="14" s="1"/>
  <c r="M66" i="14" s="1"/>
  <c r="G66" i="14"/>
  <c r="AJ125" i="14"/>
  <c r="AI125" i="14"/>
  <c r="AG174" i="11"/>
  <c r="AE172" i="11"/>
  <c r="BN22" i="10"/>
  <c r="BH11" i="10" s="1"/>
  <c r="AU24" i="11"/>
  <c r="AJ124" i="13"/>
  <c r="AI124" i="13"/>
  <c r="AH124" i="13"/>
  <c r="X123" i="13"/>
  <c r="AE158" i="15"/>
  <c r="AJ158" i="14"/>
  <c r="AA244" i="15"/>
  <c r="E117" i="16"/>
  <c r="F118" i="16"/>
  <c r="AI244" i="14"/>
  <c r="AH244" i="14"/>
  <c r="AJ244" i="14"/>
  <c r="I49" i="11"/>
  <c r="G48" i="11"/>
  <c r="AB72" i="11"/>
  <c r="AD69" i="10"/>
  <c r="AD65" i="10" s="1"/>
  <c r="AI72" i="10"/>
  <c r="AI69" i="10" s="1"/>
  <c r="AI65" i="10" s="1"/>
  <c r="AB158" i="12"/>
  <c r="AD157" i="11"/>
  <c r="AD155" i="11" s="1"/>
  <c r="AI158" i="11"/>
  <c r="AI157" i="11" s="1"/>
  <c r="AI155" i="11" s="1"/>
  <c r="I74" i="11"/>
  <c r="G72" i="11"/>
  <c r="AD98" i="15"/>
  <c r="AB23" i="11"/>
  <c r="AI23" i="10"/>
  <c r="AI20" i="10" s="1"/>
  <c r="AI16" i="10" s="1"/>
  <c r="AI14" i="10" s="1"/>
  <c r="AD20" i="10"/>
  <c r="AD16" i="10" s="1"/>
  <c r="F108" i="13"/>
  <c r="AQ15" i="13" s="1"/>
  <c r="N109" i="13"/>
  <c r="BC20" i="13"/>
  <c r="AD173" i="10"/>
  <c r="AB172" i="10"/>
  <c r="AB170" i="10" s="1"/>
  <c r="AV17" i="8"/>
  <c r="V203" i="14"/>
  <c r="V204" i="15"/>
  <c r="X204" i="14"/>
  <c r="BN8" i="11"/>
  <c r="BN7" i="11" s="1"/>
  <c r="BN32" i="11" s="1"/>
  <c r="BH8" i="11"/>
  <c r="BH7" i="11" s="1"/>
  <c r="BH16" i="11" s="1"/>
  <c r="BH17" i="11" s="1"/>
  <c r="AU17" i="8"/>
  <c r="V118" i="16"/>
  <c r="X118" i="15"/>
  <c r="V114" i="15"/>
  <c r="Q121" i="13"/>
  <c r="Q125" i="13" s="1"/>
  <c r="AI73" i="13"/>
  <c r="AH73" i="13"/>
  <c r="AJ73" i="13"/>
  <c r="X69" i="13"/>
  <c r="X65" i="13" s="1"/>
  <c r="AA69" i="10"/>
  <c r="AA65" i="10" s="1"/>
  <c r="Y72" i="11"/>
  <c r="AH72" i="10"/>
  <c r="AH69" i="10" s="1"/>
  <c r="AH65" i="10" s="1"/>
  <c r="V183" i="16"/>
  <c r="X183" i="16" s="1"/>
  <c r="X183" i="15"/>
  <c r="X176" i="15" s="1"/>
  <c r="AD47" i="11"/>
  <c r="AB44" i="11"/>
  <c r="AB43" i="11" s="1"/>
  <c r="W143" i="15"/>
  <c r="X143" i="14"/>
  <c r="W141" i="14"/>
  <c r="AI200" i="14"/>
  <c r="AJ200" i="14"/>
  <c r="AH200" i="14"/>
  <c r="AH66" i="15"/>
  <c r="AI66" i="15"/>
  <c r="BN10" i="15"/>
  <c r="AQ22" i="15"/>
  <c r="AG33" i="12"/>
  <c r="F65" i="14"/>
  <c r="D65" i="15"/>
  <c r="D63" i="14"/>
  <c r="V129" i="16"/>
  <c r="X129" i="16" s="1"/>
  <c r="X129" i="15"/>
  <c r="AY22" i="12"/>
  <c r="AI101" i="14"/>
  <c r="AJ101" i="14"/>
  <c r="AH101" i="14"/>
  <c r="AG213" i="11"/>
  <c r="AE211" i="11"/>
  <c r="AE210" i="11" s="1"/>
  <c r="AE209" i="11" s="1"/>
  <c r="AE207" i="11" s="1"/>
  <c r="M105" i="15"/>
  <c r="N105" i="15"/>
  <c r="Y123" i="10"/>
  <c r="AA125" i="10"/>
  <c r="AJ159" i="13"/>
  <c r="X157" i="13"/>
  <c r="X155" i="13" s="1"/>
  <c r="X145" i="13" s="1"/>
  <c r="AI159" i="13"/>
  <c r="W106" i="16"/>
  <c r="X106" i="15"/>
  <c r="AA36" i="16"/>
  <c r="N106" i="16"/>
  <c r="M106" i="16"/>
  <c r="AG97" i="11"/>
  <c r="AW8" i="10"/>
  <c r="AY8" i="10" s="1"/>
  <c r="I25" i="10"/>
  <c r="AR8" i="10" s="1"/>
  <c r="AU8" i="10" s="1"/>
  <c r="G26" i="11"/>
  <c r="BD11" i="10"/>
  <c r="M26" i="10"/>
  <c r="M25" i="10" s="1"/>
  <c r="L8" i="8"/>
  <c r="AD258" i="8"/>
  <c r="N61" i="16"/>
  <c r="V85" i="16"/>
  <c r="X85" i="16" s="1"/>
  <c r="X85" i="15"/>
  <c r="D75" i="14"/>
  <c r="F76" i="14"/>
  <c r="D76" i="15"/>
  <c r="X252" i="15"/>
  <c r="W252" i="16"/>
  <c r="X252" i="16" s="1"/>
  <c r="AD245" i="15"/>
  <c r="AG46" i="15"/>
  <c r="AQ30" i="12"/>
  <c r="BN30" i="12"/>
  <c r="BH14" i="12" s="1"/>
  <c r="E69" i="15"/>
  <c r="E71" i="16"/>
  <c r="E69" i="16" s="1"/>
  <c r="W173" i="15"/>
  <c r="W172" i="14"/>
  <c r="W170" i="14" s="1"/>
  <c r="X173" i="14"/>
  <c r="E82" i="15"/>
  <c r="E81" i="14"/>
  <c r="F82" i="14"/>
  <c r="AD37" i="13"/>
  <c r="V253" i="15"/>
  <c r="X253" i="14"/>
  <c r="X243" i="14" s="1"/>
  <c r="L81" i="11"/>
  <c r="J82" i="12"/>
  <c r="N82" i="11"/>
  <c r="N81" i="11" s="1"/>
  <c r="AI87" i="13"/>
  <c r="AH87" i="13"/>
  <c r="AJ87" i="13"/>
  <c r="AA153" i="11"/>
  <c r="AH167" i="14"/>
  <c r="AI167" i="14"/>
  <c r="AJ167" i="14"/>
  <c r="W224" i="15"/>
  <c r="W222" i="14"/>
  <c r="W220" i="14" s="1"/>
  <c r="X224" i="14"/>
  <c r="AG236" i="16"/>
  <c r="AA228" i="13"/>
  <c r="AH137" i="13"/>
  <c r="AJ137" i="13"/>
  <c r="V220" i="15"/>
  <c r="N21" i="9"/>
  <c r="N19" i="9" s="1"/>
  <c r="N17" i="9" s="1"/>
  <c r="AH12" i="9"/>
  <c r="AH110" i="9"/>
  <c r="AA258" i="8"/>
  <c r="BO33" i="8" s="1"/>
  <c r="BO13" i="9"/>
  <c r="X228" i="14"/>
  <c r="AD12" i="9"/>
  <c r="AG63" i="9"/>
  <c r="AH41" i="16"/>
  <c r="AI41" i="16"/>
  <c r="AJ41" i="16"/>
  <c r="E22" i="15"/>
  <c r="E23" i="16"/>
  <c r="E22" i="16" s="1"/>
  <c r="AE116" i="15"/>
  <c r="AJ116" i="14"/>
  <c r="AJ197" i="13"/>
  <c r="AI197" i="13"/>
  <c r="AI195" i="13" s="1"/>
  <c r="AA25" i="13"/>
  <c r="J119" i="11"/>
  <c r="N119" i="10"/>
  <c r="N117" i="10" s="1"/>
  <c r="L117" i="10"/>
  <c r="Y106" i="12"/>
  <c r="AH106" i="11"/>
  <c r="J8" i="9"/>
  <c r="J121" i="9" s="1"/>
  <c r="J125" i="9" s="1"/>
  <c r="AB258" i="9"/>
  <c r="W8" i="11"/>
  <c r="W258" i="11"/>
  <c r="F53" i="15"/>
  <c r="D53" i="16"/>
  <c r="D51" i="15"/>
  <c r="AJ41" i="15"/>
  <c r="AI41" i="15"/>
  <c r="AH41" i="15"/>
  <c r="F60" i="14"/>
  <c r="M62" i="14"/>
  <c r="J43" i="11"/>
  <c r="L42" i="10"/>
  <c r="AS10" i="10" s="1"/>
  <c r="AV10" i="10" s="1"/>
  <c r="AX10" i="10"/>
  <c r="AZ10" i="10" s="1"/>
  <c r="N43" i="10"/>
  <c r="N42" i="10" s="1"/>
  <c r="X174" i="15"/>
  <c r="V174" i="16"/>
  <c r="X174" i="16" s="1"/>
  <c r="V254" i="16"/>
  <c r="X254" i="16" s="1"/>
  <c r="X254" i="15"/>
  <c r="AJ223" i="15"/>
  <c r="W24" i="16"/>
  <c r="X24" i="15"/>
  <c r="Y159" i="11"/>
  <c r="AH159" i="10"/>
  <c r="X225" i="15"/>
  <c r="W225" i="16"/>
  <c r="X225" i="16" s="1"/>
  <c r="J54" i="10"/>
  <c r="L55" i="10"/>
  <c r="BO28" i="9"/>
  <c r="BO25" i="9" s="1"/>
  <c r="BI12" i="9" s="1"/>
  <c r="AA193" i="9"/>
  <c r="F32" i="13"/>
  <c r="F28" i="13" s="1"/>
  <c r="BC13" i="13"/>
  <c r="AI84" i="13"/>
  <c r="X83" i="13"/>
  <c r="AJ84" i="13"/>
  <c r="D58" i="16"/>
  <c r="D57" i="15"/>
  <c r="F58" i="15"/>
  <c r="V258" i="12"/>
  <c r="D8" i="12"/>
  <c r="D121" i="12" s="1"/>
  <c r="D125" i="12" s="1"/>
  <c r="AS12" i="14"/>
  <c r="AV12" i="14" s="1"/>
  <c r="AX12" i="14"/>
  <c r="AZ12" i="14" s="1"/>
  <c r="J89" i="15"/>
  <c r="L89" i="15" s="1"/>
  <c r="N89" i="14"/>
  <c r="AB178" i="11"/>
  <c r="AI178" i="10"/>
  <c r="AI176" i="10" s="1"/>
  <c r="AD176" i="10"/>
  <c r="L23" i="10"/>
  <c r="J22" i="10"/>
  <c r="AD145" i="9"/>
  <c r="BP16" i="9"/>
  <c r="BP15" i="9" s="1"/>
  <c r="BJ10" i="9" s="1"/>
  <c r="AS16" i="11"/>
  <c r="AV16" i="11" s="1"/>
  <c r="M80" i="13"/>
  <c r="N80" i="13"/>
  <c r="E25" i="14"/>
  <c r="E26" i="15"/>
  <c r="F26" i="14"/>
  <c r="AB17" i="14"/>
  <c r="BP10" i="13"/>
  <c r="AR22" i="13"/>
  <c r="AI17" i="13"/>
  <c r="AB85" i="13"/>
  <c r="AD83" i="12"/>
  <c r="AI85" i="12"/>
  <c r="AI83" i="12" s="1"/>
  <c r="W187" i="16"/>
  <c r="W185" i="16" s="1"/>
  <c r="V79" i="16"/>
  <c r="X79" i="16" s="1"/>
  <c r="X79" i="15"/>
  <c r="F51" i="15"/>
  <c r="M27" i="15"/>
  <c r="N27" i="15"/>
  <c r="AG24" i="11"/>
  <c r="F71" i="15"/>
  <c r="D71" i="16"/>
  <c r="D69" i="15"/>
  <c r="AJ38" i="13"/>
  <c r="AH38" i="13"/>
  <c r="X35" i="13"/>
  <c r="M55" i="13"/>
  <c r="F54" i="13"/>
  <c r="BC17" i="13"/>
  <c r="X45" i="14"/>
  <c r="V45" i="15"/>
  <c r="V44" i="14"/>
  <c r="AE155" i="10"/>
  <c r="AE145" i="10" s="1"/>
  <c r="AG168" i="10"/>
  <c r="AG135" i="10"/>
  <c r="AE123" i="10"/>
  <c r="AE112" i="10" s="1"/>
  <c r="AE110" i="10" s="1"/>
  <c r="Y160" i="16"/>
  <c r="AA160" i="16" s="1"/>
  <c r="AH160" i="16" s="1"/>
  <c r="AH160" i="15"/>
  <c r="M14" i="15"/>
  <c r="N14" i="15"/>
  <c r="AX11" i="10"/>
  <c r="AZ11" i="10" s="1"/>
  <c r="AS11" i="10"/>
  <c r="L85" i="10"/>
  <c r="J88" i="11"/>
  <c r="N88" i="10"/>
  <c r="N85" i="10" s="1"/>
  <c r="AH50" i="16"/>
  <c r="AA245" i="10"/>
  <c r="Y243" i="10"/>
  <c r="Y234" i="10" s="1"/>
  <c r="Y232" i="10" s="1"/>
  <c r="D72" i="15"/>
  <c r="D74" i="16"/>
  <c r="F74" i="15"/>
  <c r="I56" i="10"/>
  <c r="G54" i="10"/>
  <c r="G123" i="10"/>
  <c r="AU14" i="9"/>
  <c r="AQ17" i="9"/>
  <c r="W247" i="16"/>
  <c r="X247" i="15"/>
  <c r="W243" i="15"/>
  <c r="F117" i="15"/>
  <c r="BC21" i="15" s="1"/>
  <c r="M118" i="15"/>
  <c r="AB204" i="12"/>
  <c r="AD203" i="11"/>
  <c r="AD194" i="11" s="1"/>
  <c r="AI204" i="11"/>
  <c r="AI203" i="11" s="1"/>
  <c r="AI194" i="11" s="1"/>
  <c r="AI193" i="11" s="1"/>
  <c r="AB236" i="12"/>
  <c r="AD235" i="11"/>
  <c r="AI236" i="11"/>
  <c r="AI235" i="11" s="1"/>
  <c r="D67" i="16"/>
  <c r="F67" i="15"/>
  <c r="D66" i="15"/>
  <c r="Y139" i="15"/>
  <c r="AA139" i="15" s="1"/>
  <c r="AH139" i="14"/>
  <c r="AA17" i="10"/>
  <c r="Y142" i="11"/>
  <c r="AA141" i="10"/>
  <c r="BO20" i="10" s="1"/>
  <c r="AH142" i="10"/>
  <c r="AH141" i="10" s="1"/>
  <c r="AE66" i="11"/>
  <c r="AS22" i="10"/>
  <c r="AJ66" i="10"/>
  <c r="G33" i="11"/>
  <c r="I32" i="10"/>
  <c r="I28" i="10" s="1"/>
  <c r="AR9" i="10" s="1"/>
  <c r="M33" i="10"/>
  <c r="M32" i="10" s="1"/>
  <c r="AW9" i="10"/>
  <c r="AY9" i="10" s="1"/>
  <c r="BD13" i="10"/>
  <c r="AQ17" i="11"/>
  <c r="BP24" i="9"/>
  <c r="BP22" i="9" s="1"/>
  <c r="BJ11" i="9" s="1"/>
  <c r="AR27" i="9"/>
  <c r="E94" i="15"/>
  <c r="E93" i="14"/>
  <c r="E85" i="14" s="1"/>
  <c r="F94" i="14"/>
  <c r="V136" i="15"/>
  <c r="X136" i="14"/>
  <c r="AD94" i="10"/>
  <c r="AB91" i="10"/>
  <c r="I75" i="11"/>
  <c r="M77" i="11"/>
  <c r="M75" i="11" s="1"/>
  <c r="G77" i="12"/>
  <c r="X203" i="13"/>
  <c r="X194" i="13" s="1"/>
  <c r="X58" i="14"/>
  <c r="X57" i="14" s="1"/>
  <c r="BF22" i="13"/>
  <c r="N25" i="20"/>
  <c r="N26" i="20" s="1"/>
  <c r="N57" i="20" s="1"/>
  <c r="O8" i="20" s="1"/>
  <c r="BE23" i="13"/>
  <c r="C123" i="14"/>
  <c r="BE22" i="14"/>
  <c r="K123" i="14"/>
  <c r="B12" i="15"/>
  <c r="Q123" i="14"/>
  <c r="H123" i="14"/>
  <c r="E123" i="14"/>
  <c r="P123" i="14"/>
  <c r="D123" i="14"/>
  <c r="K121" i="13"/>
  <c r="K125" i="13" s="1"/>
  <c r="X73" i="14"/>
  <c r="V73" i="15"/>
  <c r="V69" i="14"/>
  <c r="V65" i="14" s="1"/>
  <c r="V63" i="14" s="1"/>
  <c r="AI107" i="13"/>
  <c r="M73" i="15"/>
  <c r="F72" i="15"/>
  <c r="AJ143" i="13"/>
  <c r="AI143" i="13"/>
  <c r="AH143" i="13"/>
  <c r="W180" i="16"/>
  <c r="W176" i="16" s="1"/>
  <c r="W176" i="15"/>
  <c r="D34" i="15"/>
  <c r="F34" i="14"/>
  <c r="AD105" i="10"/>
  <c r="AD104" i="10" s="1"/>
  <c r="AB106" i="11"/>
  <c r="AI106" i="10"/>
  <c r="AI105" i="10" s="1"/>
  <c r="AI104" i="10" s="1"/>
  <c r="AB248" i="11"/>
  <c r="AD243" i="10"/>
  <c r="AD234" i="10" s="1"/>
  <c r="AD232" i="10" s="1"/>
  <c r="BP29" i="10" s="1"/>
  <c r="AI248" i="10"/>
  <c r="AI243" i="10" s="1"/>
  <c r="AI234" i="10" s="1"/>
  <c r="AI232" i="10" s="1"/>
  <c r="V108" i="16"/>
  <c r="X108" i="16" s="1"/>
  <c r="X108" i="15"/>
  <c r="AI129" i="14"/>
  <c r="AH129" i="14"/>
  <c r="AJ129" i="14"/>
  <c r="BC14" i="15"/>
  <c r="L36" i="10"/>
  <c r="AX9" i="10" s="1"/>
  <c r="AZ9" i="10" s="1"/>
  <c r="J35" i="10"/>
  <c r="J28" i="10" s="1"/>
  <c r="V101" i="16"/>
  <c r="X101" i="16" s="1"/>
  <c r="X101" i="15"/>
  <c r="M13" i="14"/>
  <c r="M105" i="16"/>
  <c r="N105" i="16"/>
  <c r="C21" i="20"/>
  <c r="V128" i="15"/>
  <c r="X128" i="14"/>
  <c r="X105" i="14"/>
  <c r="X104" i="14" s="1"/>
  <c r="AE72" i="11"/>
  <c r="AJ72" i="10"/>
  <c r="AJ69" i="10" s="1"/>
  <c r="AG69" i="10"/>
  <c r="AG65" i="10" s="1"/>
  <c r="M106" i="15"/>
  <c r="N106" i="15"/>
  <c r="G92" i="14"/>
  <c r="I92" i="14" s="1"/>
  <c r="M92" i="13"/>
  <c r="Y178" i="11"/>
  <c r="AA176" i="10"/>
  <c r="AH178" i="10"/>
  <c r="AH176" i="10" s="1"/>
  <c r="E112" i="16"/>
  <c r="F112" i="16" s="1"/>
  <c r="F112" i="15"/>
  <c r="AJ85" i="14"/>
  <c r="AH85" i="14"/>
  <c r="G86" i="16"/>
  <c r="AD33" i="15"/>
  <c r="AI33" i="15" s="1"/>
  <c r="E10" i="15"/>
  <c r="E12" i="16"/>
  <c r="F12" i="15"/>
  <c r="M76" i="13"/>
  <c r="F75" i="13"/>
  <c r="N76" i="13"/>
  <c r="AG22" i="12"/>
  <c r="AA92" i="11"/>
  <c r="BP30" i="9"/>
  <c r="BJ14" i="9" s="1"/>
  <c r="AR30" i="9"/>
  <c r="D102" i="16"/>
  <c r="F102" i="15"/>
  <c r="V134" i="16"/>
  <c r="X134" i="16" s="1"/>
  <c r="X134" i="15"/>
  <c r="AW27" i="8"/>
  <c r="AU27" i="8"/>
  <c r="AJ173" i="13"/>
  <c r="X172" i="13"/>
  <c r="X170" i="13" s="1"/>
  <c r="V237" i="15"/>
  <c r="X237" i="14"/>
  <c r="V235" i="14"/>
  <c r="V234" i="14" s="1"/>
  <c r="V232" i="14" s="1"/>
  <c r="BD16" i="11"/>
  <c r="G43" i="12"/>
  <c r="M43" i="11"/>
  <c r="AJ253" i="13"/>
  <c r="AI253" i="13"/>
  <c r="AH253" i="13"/>
  <c r="Y237" i="11"/>
  <c r="AA235" i="10"/>
  <c r="AH237" i="10"/>
  <c r="AH235" i="10" s="1"/>
  <c r="E42" i="16"/>
  <c r="F43" i="16"/>
  <c r="X70" i="16"/>
  <c r="W165" i="15"/>
  <c r="X165" i="14"/>
  <c r="BN17" i="12"/>
  <c r="BN15" i="12" s="1"/>
  <c r="BH10" i="12" s="1"/>
  <c r="G21" i="10"/>
  <c r="G19" i="10" s="1"/>
  <c r="G17" i="10" s="1"/>
  <c r="AZ13" i="13"/>
  <c r="BN12" i="12"/>
  <c r="BN9" i="12" s="1"/>
  <c r="BC22" i="13"/>
  <c r="D85" i="14"/>
  <c r="X90" i="12"/>
  <c r="AQ25" i="12" s="1"/>
  <c r="AC1" i="8"/>
  <c r="V194" i="14"/>
  <c r="V193" i="14" s="1"/>
  <c r="AD110" i="9"/>
  <c r="AR26" i="9" s="1"/>
  <c r="D21" i="13"/>
  <c r="D19" i="13" s="1"/>
  <c r="D17" i="13" s="1"/>
  <c r="AZ31" i="6"/>
  <c r="AZ32" i="6" s="1"/>
  <c r="X97" i="14"/>
  <c r="W220" i="13"/>
  <c r="BJ8" i="9" l="1"/>
  <c r="M57" i="12"/>
  <c r="W12" i="13"/>
  <c r="W10" i="13" s="1"/>
  <c r="AS25" i="9"/>
  <c r="W114" i="16"/>
  <c r="AI229" i="15"/>
  <c r="AJ229" i="15"/>
  <c r="AI135" i="16"/>
  <c r="AH135" i="16"/>
  <c r="AB38" i="13"/>
  <c r="AD35" i="12"/>
  <c r="AR24" i="12" s="1"/>
  <c r="AI38" i="12"/>
  <c r="AI35" i="12" s="1"/>
  <c r="AJ229" i="16"/>
  <c r="AI229" i="16"/>
  <c r="AH198" i="14"/>
  <c r="AJ198" i="14"/>
  <c r="Y63" i="10"/>
  <c r="AG203" i="10"/>
  <c r="AG194" i="10" s="1"/>
  <c r="AG193" i="10" s="1"/>
  <c r="AS28" i="10" s="1"/>
  <c r="AJ204" i="10"/>
  <c r="AJ203" i="10" s="1"/>
  <c r="AJ194" i="10" s="1"/>
  <c r="AJ193" i="10" s="1"/>
  <c r="AE204" i="11"/>
  <c r="X198" i="15"/>
  <c r="W198" i="16"/>
  <c r="X198" i="16" s="1"/>
  <c r="Y190" i="11"/>
  <c r="AH190" i="10"/>
  <c r="AH187" i="10" s="1"/>
  <c r="AH185" i="10" s="1"/>
  <c r="AA187" i="10"/>
  <c r="AA185" i="10" s="1"/>
  <c r="AZ31" i="8"/>
  <c r="AZ32" i="8" s="1"/>
  <c r="AI10" i="9"/>
  <c r="BN26" i="13"/>
  <c r="L46" i="11"/>
  <c r="J45" i="11"/>
  <c r="AI135" i="15"/>
  <c r="AH135" i="15"/>
  <c r="AI8" i="9"/>
  <c r="AI258" i="9"/>
  <c r="AX25" i="9"/>
  <c r="AZ25" i="9" s="1"/>
  <c r="AV25" i="9"/>
  <c r="AI25" i="15"/>
  <c r="AJ25" i="15"/>
  <c r="AR16" i="10"/>
  <c r="BD7" i="10"/>
  <c r="AI190" i="14"/>
  <c r="AJ190" i="14"/>
  <c r="V51" i="15"/>
  <c r="X51" i="14"/>
  <c r="V49" i="14"/>
  <c r="AA212" i="12"/>
  <c r="D54" i="14"/>
  <c r="D21" i="14" s="1"/>
  <c r="D19" i="14" s="1"/>
  <c r="D17" i="14" s="1"/>
  <c r="D55" i="15"/>
  <c r="L70" i="10"/>
  <c r="J69" i="10"/>
  <c r="Y167" i="15"/>
  <c r="AA167" i="15" s="1"/>
  <c r="AH167" i="15" s="1"/>
  <c r="BO19" i="14"/>
  <c r="AJ40" i="13"/>
  <c r="AI40" i="13"/>
  <c r="AH40" i="13"/>
  <c r="BC7" i="12"/>
  <c r="BC23" i="12" s="1"/>
  <c r="AQ16" i="12"/>
  <c r="AI31" i="13"/>
  <c r="AH31" i="13"/>
  <c r="X20" i="13"/>
  <c r="X16" i="13" s="1"/>
  <c r="AJ32" i="15"/>
  <c r="AI32" i="15"/>
  <c r="AH102" i="16"/>
  <c r="AJ102" i="16"/>
  <c r="AE228" i="11"/>
  <c r="AG227" i="10"/>
  <c r="AG220" i="10" s="1"/>
  <c r="AJ228" i="10"/>
  <c r="AJ227" i="10" s="1"/>
  <c r="AJ220" i="10" s="1"/>
  <c r="AB196" i="16"/>
  <c r="BP26" i="15"/>
  <c r="AI189" i="14"/>
  <c r="X187" i="14"/>
  <c r="X185" i="14" s="1"/>
  <c r="AH189" i="14"/>
  <c r="AE251" i="11"/>
  <c r="AJ251" i="10"/>
  <c r="AJ243" i="10" s="1"/>
  <c r="AG243" i="10"/>
  <c r="AG234" i="10" s="1"/>
  <c r="AG232" i="10" s="1"/>
  <c r="AS30" i="10" s="1"/>
  <c r="AJ215" i="13"/>
  <c r="AH215" i="13"/>
  <c r="G12" i="14"/>
  <c r="M12" i="13"/>
  <c r="AH163" i="13"/>
  <c r="AI163" i="13"/>
  <c r="AJ163" i="13"/>
  <c r="N15" i="13"/>
  <c r="F10" i="13"/>
  <c r="AJ19" i="13"/>
  <c r="AH19" i="13"/>
  <c r="AI19" i="13"/>
  <c r="AG107" i="10"/>
  <c r="AE105" i="10"/>
  <c r="AE104" i="10" s="1"/>
  <c r="AE63" i="10" s="1"/>
  <c r="AI52" i="13"/>
  <c r="AJ52" i="13"/>
  <c r="AH52" i="13"/>
  <c r="AJ18" i="13"/>
  <c r="BN11" i="13"/>
  <c r="AH18" i="13"/>
  <c r="AI160" i="15"/>
  <c r="AJ160" i="15"/>
  <c r="AG31" i="10"/>
  <c r="AE20" i="10"/>
  <c r="AE16" i="10" s="1"/>
  <c r="V121" i="16"/>
  <c r="X121" i="16" s="1"/>
  <c r="X121" i="15"/>
  <c r="X127" i="14"/>
  <c r="V127" i="15"/>
  <c r="V123" i="15" s="1"/>
  <c r="V112" i="15" s="1"/>
  <c r="V123" i="14"/>
  <c r="V112" i="14" s="1"/>
  <c r="X93" i="14"/>
  <c r="V93" i="15"/>
  <c r="AD198" i="14"/>
  <c r="AB195" i="14"/>
  <c r="AJ54" i="15"/>
  <c r="AH54" i="15"/>
  <c r="AI54" i="15"/>
  <c r="F30" i="16"/>
  <c r="E29" i="16"/>
  <c r="W239" i="16"/>
  <c r="X239" i="16" s="1"/>
  <c r="X239" i="15"/>
  <c r="E77" i="15"/>
  <c r="F77" i="14"/>
  <c r="I44" i="11"/>
  <c r="G42" i="11"/>
  <c r="AW16" i="11"/>
  <c r="AY16" i="11" s="1"/>
  <c r="AE249" i="12"/>
  <c r="AJ249" i="11"/>
  <c r="AI67" i="14"/>
  <c r="AH67" i="14"/>
  <c r="AH256" i="14"/>
  <c r="AJ256" i="14"/>
  <c r="AI256" i="14"/>
  <c r="M28" i="10"/>
  <c r="V43" i="14"/>
  <c r="V14" i="14" s="1"/>
  <c r="V10" i="13"/>
  <c r="V8" i="13" s="1"/>
  <c r="M93" i="13"/>
  <c r="E28" i="16"/>
  <c r="AI25" i="16"/>
  <c r="AJ25" i="16"/>
  <c r="F59" i="14"/>
  <c r="E59" i="15"/>
  <c r="E57" i="14"/>
  <c r="T15" i="9"/>
  <c r="Y259" i="8"/>
  <c r="X259" i="8"/>
  <c r="Z259" i="8"/>
  <c r="V259" i="8"/>
  <c r="AD259" i="8"/>
  <c r="AC259" i="8"/>
  <c r="AF259" i="8"/>
  <c r="W259" i="8"/>
  <c r="U259" i="8"/>
  <c r="AB259" i="8"/>
  <c r="AA259" i="8"/>
  <c r="AH259" i="8"/>
  <c r="AI259" i="8"/>
  <c r="AG259" i="8"/>
  <c r="AE259" i="8"/>
  <c r="AJ259" i="8"/>
  <c r="AI202" i="16"/>
  <c r="AJ202" i="16"/>
  <c r="AH202" i="16"/>
  <c r="X190" i="15"/>
  <c r="V190" i="16"/>
  <c r="X190" i="16" s="1"/>
  <c r="AG245" i="13"/>
  <c r="X37" i="15"/>
  <c r="AJ37" i="15" s="1"/>
  <c r="V37" i="16"/>
  <c r="X22" i="15"/>
  <c r="AH22" i="15" s="1"/>
  <c r="V22" i="16"/>
  <c r="V20" i="15"/>
  <c r="AJ117" i="14"/>
  <c r="AH117" i="14"/>
  <c r="W251" i="16"/>
  <c r="X251" i="16" s="1"/>
  <c r="X251" i="15"/>
  <c r="L67" i="12"/>
  <c r="J66" i="12"/>
  <c r="Y95" i="11"/>
  <c r="AH95" i="10"/>
  <c r="AH91" i="10" s="1"/>
  <c r="AH90" i="10" s="1"/>
  <c r="AA91" i="10"/>
  <c r="AA90" i="10" s="1"/>
  <c r="AA63" i="10" s="1"/>
  <c r="AB60" i="12"/>
  <c r="AD58" i="11"/>
  <c r="AD57" i="11" s="1"/>
  <c r="AI60" i="11"/>
  <c r="AI58" i="11" s="1"/>
  <c r="AI57" i="11" s="1"/>
  <c r="AH217" i="14"/>
  <c r="AI217" i="14"/>
  <c r="AJ217" i="14"/>
  <c r="I46" i="12"/>
  <c r="G45" i="12"/>
  <c r="X215" i="14"/>
  <c r="W215" i="15"/>
  <c r="AD97" i="10"/>
  <c r="AB96" i="10"/>
  <c r="AB90" i="10" s="1"/>
  <c r="AB63" i="10" s="1"/>
  <c r="AB12" i="10" s="1"/>
  <c r="AB10" i="10" s="1"/>
  <c r="AB8" i="10" s="1"/>
  <c r="V164" i="16"/>
  <c r="X164" i="16" s="1"/>
  <c r="X164" i="15"/>
  <c r="AH148" i="12"/>
  <c r="BO18" i="12"/>
  <c r="Y148" i="13"/>
  <c r="AA148" i="13" s="1"/>
  <c r="Y188" i="12"/>
  <c r="AH188" i="11"/>
  <c r="Y222" i="11"/>
  <c r="AA223" i="11"/>
  <c r="V18" i="15"/>
  <c r="X18" i="14"/>
  <c r="AI121" i="14"/>
  <c r="AH121" i="14"/>
  <c r="AJ121" i="14"/>
  <c r="W86" i="15"/>
  <c r="W83" i="14"/>
  <c r="X86" i="14"/>
  <c r="Y214" i="11"/>
  <c r="AH214" i="10"/>
  <c r="AH211" i="10" s="1"/>
  <c r="AH210" i="10" s="1"/>
  <c r="AH209" i="10" s="1"/>
  <c r="AH207" i="10" s="1"/>
  <c r="AA211" i="10"/>
  <c r="AA210" i="10" s="1"/>
  <c r="AA209" i="10" s="1"/>
  <c r="N115" i="13"/>
  <c r="M115" i="13"/>
  <c r="BO26" i="12"/>
  <c r="Y196" i="13"/>
  <c r="AH196" i="12"/>
  <c r="AH54" i="16"/>
  <c r="AJ54" i="16"/>
  <c r="AI54" i="16"/>
  <c r="AJ239" i="14"/>
  <c r="AI239" i="14"/>
  <c r="AH239" i="14"/>
  <c r="AH201" i="14"/>
  <c r="AI201" i="14"/>
  <c r="AJ201" i="14"/>
  <c r="W196" i="15"/>
  <c r="W195" i="15" s="1"/>
  <c r="W194" i="15" s="1"/>
  <c r="W193" i="15" s="1"/>
  <c r="X196" i="14"/>
  <c r="F111" i="14"/>
  <c r="M111" i="14" s="1"/>
  <c r="D111" i="15"/>
  <c r="D108" i="14"/>
  <c r="L59" i="10"/>
  <c r="J57" i="10"/>
  <c r="N44" i="15"/>
  <c r="W53" i="16"/>
  <c r="X53" i="16" s="1"/>
  <c r="X53" i="15"/>
  <c r="BN25" i="12"/>
  <c r="BH12" i="12" s="1"/>
  <c r="AJ14" i="9"/>
  <c r="AJ12" i="9" s="1"/>
  <c r="AJ10" i="9" s="1"/>
  <c r="AJ8" i="9" s="1"/>
  <c r="AD117" i="10"/>
  <c r="AB114" i="10"/>
  <c r="AB112" i="10" s="1"/>
  <c r="AB110" i="10" s="1"/>
  <c r="F79" i="14"/>
  <c r="N79" i="14" s="1"/>
  <c r="E78" i="14"/>
  <c r="E21" i="14" s="1"/>
  <c r="E19" i="14" s="1"/>
  <c r="E17" i="14" s="1"/>
  <c r="E8" i="14" s="1"/>
  <c r="E121" i="14" s="1"/>
  <c r="E125" i="14" s="1"/>
  <c r="E79" i="15"/>
  <c r="AI202" i="15"/>
  <c r="AJ202" i="15"/>
  <c r="AH202" i="15"/>
  <c r="AJ88" i="14"/>
  <c r="AI88" i="14"/>
  <c r="AH88" i="14"/>
  <c r="I93" i="14"/>
  <c r="BD19" i="14" s="1"/>
  <c r="G94" i="15"/>
  <c r="I61" i="13"/>
  <c r="G60" i="13"/>
  <c r="AA161" i="10"/>
  <c r="Y157" i="10"/>
  <c r="Y155" i="10" s="1"/>
  <c r="Y145" i="10" s="1"/>
  <c r="AA23" i="10"/>
  <c r="Y20" i="10"/>
  <c r="Y16" i="10" s="1"/>
  <c r="Y14" i="10" s="1"/>
  <c r="X117" i="15"/>
  <c r="X114" i="15" s="1"/>
  <c r="V117" i="16"/>
  <c r="X117" i="16" s="1"/>
  <c r="AH251" i="14"/>
  <c r="AI251" i="14"/>
  <c r="X217" i="15"/>
  <c r="V217" i="16"/>
  <c r="X217" i="16" s="1"/>
  <c r="M86" i="14"/>
  <c r="N86" i="14"/>
  <c r="W31" i="15"/>
  <c r="X31" i="14"/>
  <c r="W20" i="14"/>
  <c r="W16" i="14" s="1"/>
  <c r="Y83" i="11"/>
  <c r="AA84" i="11"/>
  <c r="AG50" i="10"/>
  <c r="AE49" i="10"/>
  <c r="AE43" i="10" s="1"/>
  <c r="Y45" i="11"/>
  <c r="AA44" i="10"/>
  <c r="AH45" i="10"/>
  <c r="AH44" i="10" s="1"/>
  <c r="V189" i="16"/>
  <c r="X189" i="15"/>
  <c r="V187" i="15"/>
  <c r="V185" i="15" s="1"/>
  <c r="V170" i="15" s="1"/>
  <c r="W212" i="16"/>
  <c r="W211" i="15"/>
  <c r="W210" i="15" s="1"/>
  <c r="W209" i="15" s="1"/>
  <c r="W207" i="15" s="1"/>
  <c r="AI164" i="14"/>
  <c r="AH164" i="14"/>
  <c r="AJ164" i="14"/>
  <c r="AI240" i="13"/>
  <c r="AH240" i="13"/>
  <c r="V163" i="15"/>
  <c r="X163" i="14"/>
  <c r="V157" i="14"/>
  <c r="V155" i="14" s="1"/>
  <c r="V145" i="14" s="1"/>
  <c r="AE35" i="11"/>
  <c r="AG36" i="11"/>
  <c r="AI29" i="14"/>
  <c r="AH29" i="14"/>
  <c r="AJ29" i="14"/>
  <c r="W52" i="15"/>
  <c r="W49" i="14"/>
  <c r="W43" i="14" s="1"/>
  <c r="W14" i="14" s="1"/>
  <c r="X52" i="14"/>
  <c r="AG14" i="9"/>
  <c r="AG12" i="9" s="1"/>
  <c r="AG10" i="9" s="1"/>
  <c r="AS23" i="9"/>
  <c r="V60" i="16"/>
  <c r="X60" i="16" s="1"/>
  <c r="X60" i="15"/>
  <c r="F115" i="14"/>
  <c r="D115" i="15"/>
  <c r="AB80" i="15"/>
  <c r="AD80" i="15" s="1"/>
  <c r="AI80" i="14"/>
  <c r="L64" i="10"/>
  <c r="J63" i="10"/>
  <c r="AA197" i="10"/>
  <c r="Y195" i="10"/>
  <c r="Y194" i="10" s="1"/>
  <c r="Y193" i="10" s="1"/>
  <c r="E113" i="16"/>
  <c r="F113" i="16" s="1"/>
  <c r="F113" i="15"/>
  <c r="I69" i="10"/>
  <c r="G70" i="11"/>
  <c r="M70" i="10"/>
  <c r="M69" i="10" s="1"/>
  <c r="F114" i="14"/>
  <c r="F108" i="14" s="1"/>
  <c r="AQ15" i="14" s="1"/>
  <c r="D114" i="15"/>
  <c r="AB59" i="14"/>
  <c r="AI59" i="13"/>
  <c r="X201" i="15"/>
  <c r="V201" i="16"/>
  <c r="X201" i="16" s="1"/>
  <c r="AJ120" i="16"/>
  <c r="AI120" i="16"/>
  <c r="AH120" i="16"/>
  <c r="W235" i="16"/>
  <c r="X236" i="16"/>
  <c r="W250" i="16"/>
  <c r="X250" i="16" s="1"/>
  <c r="X250" i="15"/>
  <c r="AI53" i="14"/>
  <c r="AJ53" i="14"/>
  <c r="L62" i="10"/>
  <c r="J60" i="10"/>
  <c r="J21" i="10" s="1"/>
  <c r="J19" i="10" s="1"/>
  <c r="J17" i="10" s="1"/>
  <c r="BO17" i="9"/>
  <c r="X119" i="16"/>
  <c r="F57" i="13"/>
  <c r="M59" i="13"/>
  <c r="I15" i="11"/>
  <c r="G10" i="11"/>
  <c r="V88" i="16"/>
  <c r="X88" i="16" s="1"/>
  <c r="X88" i="15"/>
  <c r="L74" i="11"/>
  <c r="J72" i="11"/>
  <c r="AI51" i="13"/>
  <c r="AJ51" i="13"/>
  <c r="X49" i="13"/>
  <c r="X43" i="13" s="1"/>
  <c r="AG91" i="10"/>
  <c r="AE92" i="11"/>
  <c r="AJ92" i="10"/>
  <c r="AJ91" i="10" s="1"/>
  <c r="I58" i="13"/>
  <c r="G57" i="13"/>
  <c r="Y47" i="15"/>
  <c r="AA47" i="15" s="1"/>
  <c r="AH47" i="14"/>
  <c r="AB68" i="15"/>
  <c r="AD68" i="15" s="1"/>
  <c r="AI68" i="14"/>
  <c r="E56" i="15"/>
  <c r="F56" i="14"/>
  <c r="V40" i="15"/>
  <c r="X40" i="14"/>
  <c r="X35" i="14" s="1"/>
  <c r="Y59" i="12"/>
  <c r="AA58" i="11"/>
  <c r="AA57" i="11" s="1"/>
  <c r="AH59" i="11"/>
  <c r="AH58" i="11" s="1"/>
  <c r="AH57" i="11" s="1"/>
  <c r="F86" i="15"/>
  <c r="E86" i="16"/>
  <c r="F86" i="16" s="1"/>
  <c r="L100" i="10"/>
  <c r="J99" i="10"/>
  <c r="AI32" i="16"/>
  <c r="AJ32" i="16"/>
  <c r="AJ102" i="15"/>
  <c r="AH102" i="15"/>
  <c r="AI102" i="15"/>
  <c r="V240" i="15"/>
  <c r="X240" i="14"/>
  <c r="V29" i="16"/>
  <c r="X29" i="16" s="1"/>
  <c r="X29" i="15"/>
  <c r="D15" i="15"/>
  <c r="F15" i="14"/>
  <c r="D10" i="14"/>
  <c r="X19" i="14"/>
  <c r="W19" i="15"/>
  <c r="AJ224" i="12"/>
  <c r="AJ222" i="12" s="1"/>
  <c r="AG222" i="12"/>
  <c r="AE224" i="13"/>
  <c r="AJ160" i="16"/>
  <c r="AI160" i="16"/>
  <c r="AJ60" i="14"/>
  <c r="AH60" i="14"/>
  <c r="AI86" i="13"/>
  <c r="AH86" i="13"/>
  <c r="AJ127" i="13"/>
  <c r="AH127" i="13"/>
  <c r="AI127" i="13"/>
  <c r="AH93" i="13"/>
  <c r="AJ93" i="13"/>
  <c r="W72" i="15"/>
  <c r="X72" i="14"/>
  <c r="X69" i="14" s="1"/>
  <c r="X65" i="14" s="1"/>
  <c r="W69" i="14"/>
  <c r="W65" i="14" s="1"/>
  <c r="N113" i="14"/>
  <c r="M113" i="14"/>
  <c r="Y39" i="11"/>
  <c r="AH39" i="10"/>
  <c r="AH35" i="10" s="1"/>
  <c r="AA35" i="10"/>
  <c r="BO14" i="10" s="1"/>
  <c r="BI9" i="10" s="1"/>
  <c r="E92" i="15"/>
  <c r="E123" i="15" s="1"/>
  <c r="F92" i="14"/>
  <c r="N92" i="14" s="1"/>
  <c r="N114" i="13"/>
  <c r="M114" i="13"/>
  <c r="W107" i="15"/>
  <c r="X107" i="15" s="1"/>
  <c r="W105" i="14"/>
  <c r="W104" i="14" s="1"/>
  <c r="AI120" i="15"/>
  <c r="AJ120" i="15"/>
  <c r="AH120" i="15"/>
  <c r="W67" i="16"/>
  <c r="X67" i="16" s="1"/>
  <c r="X67" i="15"/>
  <c r="F44" i="16"/>
  <c r="D42" i="16"/>
  <c r="AI250" i="14"/>
  <c r="AH250" i="14"/>
  <c r="AJ250" i="14"/>
  <c r="V256" i="16"/>
  <c r="X256" i="16" s="1"/>
  <c r="X256" i="15"/>
  <c r="BO15" i="9"/>
  <c r="BI10" i="9" s="1"/>
  <c r="AJ234" i="10"/>
  <c r="AJ232" i="10" s="1"/>
  <c r="AI102" i="16"/>
  <c r="W235" i="15"/>
  <c r="W234" i="15" s="1"/>
  <c r="W232" i="15" s="1"/>
  <c r="BN28" i="13"/>
  <c r="X193" i="13"/>
  <c r="AQ28" i="13" s="1"/>
  <c r="AH97" i="15"/>
  <c r="X96" i="15"/>
  <c r="BI8" i="9"/>
  <c r="BI7" i="9" s="1"/>
  <c r="BI16" i="9" s="1"/>
  <c r="BO8" i="9"/>
  <c r="BO7" i="9" s="1"/>
  <c r="BO32" i="9" s="1"/>
  <c r="AJ134" i="16"/>
  <c r="AI134" i="16"/>
  <c r="AH134" i="16"/>
  <c r="P121" i="14"/>
  <c r="P125" i="14" s="1"/>
  <c r="Q121" i="14"/>
  <c r="Q125" i="14" s="1"/>
  <c r="C121" i="14"/>
  <c r="C125" i="14" s="1"/>
  <c r="I77" i="12"/>
  <c r="G75" i="12"/>
  <c r="AB94" i="11"/>
  <c r="AI94" i="10"/>
  <c r="AI91" i="10" s="1"/>
  <c r="AD91" i="10"/>
  <c r="F66" i="15"/>
  <c r="AD236" i="12"/>
  <c r="AB235" i="12"/>
  <c r="AJ247" i="15"/>
  <c r="AH247" i="15"/>
  <c r="AI247" i="15"/>
  <c r="D72" i="16"/>
  <c r="F74" i="16"/>
  <c r="F72" i="16" s="1"/>
  <c r="AQ24" i="13"/>
  <c r="BN14" i="13"/>
  <c r="AJ79" i="16"/>
  <c r="AH79" i="16"/>
  <c r="AI79" i="16"/>
  <c r="AD85" i="13"/>
  <c r="AB83" i="13"/>
  <c r="AD178" i="11"/>
  <c r="AB176" i="11"/>
  <c r="AJ225" i="16"/>
  <c r="AH225" i="16"/>
  <c r="AI225" i="16"/>
  <c r="AA159" i="11"/>
  <c r="AH254" i="15"/>
  <c r="AJ254" i="15"/>
  <c r="AI254" i="15"/>
  <c r="L43" i="11"/>
  <c r="J42" i="11"/>
  <c r="F53" i="16"/>
  <c r="D51" i="16"/>
  <c r="AA106" i="12"/>
  <c r="X227" i="14"/>
  <c r="AJ236" i="16"/>
  <c r="W224" i="16"/>
  <c r="W222" i="15"/>
  <c r="X224" i="15"/>
  <c r="V253" i="16"/>
  <c r="X253" i="16" s="1"/>
  <c r="X253" i="15"/>
  <c r="W173" i="16"/>
  <c r="W172" i="15"/>
  <c r="W170" i="15" s="1"/>
  <c r="X173" i="15"/>
  <c r="AE46" i="16"/>
  <c r="AJ46" i="15"/>
  <c r="AJ252" i="15"/>
  <c r="AI252" i="15"/>
  <c r="AH252" i="15"/>
  <c r="AI129" i="15"/>
  <c r="AJ129" i="15"/>
  <c r="AH129" i="15"/>
  <c r="AE33" i="13"/>
  <c r="AJ33" i="12"/>
  <c r="W143" i="16"/>
  <c r="X143" i="15"/>
  <c r="W141" i="15"/>
  <c r="AI183" i="16"/>
  <c r="AJ183" i="16"/>
  <c r="AH183" i="16"/>
  <c r="X118" i="16"/>
  <c r="V114" i="16"/>
  <c r="AD14" i="10"/>
  <c r="AR23" i="10"/>
  <c r="BP12" i="10"/>
  <c r="AB98" i="16"/>
  <c r="AI98" i="15"/>
  <c r="AD72" i="11"/>
  <c r="AB69" i="11"/>
  <c r="AB65" i="11" s="1"/>
  <c r="I48" i="11"/>
  <c r="G49" i="12"/>
  <c r="BD15" i="11"/>
  <c r="M49" i="11"/>
  <c r="M48" i="11" s="1"/>
  <c r="Y244" i="16"/>
  <c r="W38" i="16"/>
  <c r="X38" i="15"/>
  <c r="W35" i="15"/>
  <c r="F80" i="15"/>
  <c r="D80" i="16"/>
  <c r="D78" i="15"/>
  <c r="AB99" i="13"/>
  <c r="AI99" i="12"/>
  <c r="AB186" i="12"/>
  <c r="AI186" i="11"/>
  <c r="X142" i="16"/>
  <c r="V141" i="16"/>
  <c r="AI168" i="15"/>
  <c r="AH168" i="15"/>
  <c r="X71" i="16"/>
  <c r="W197" i="16"/>
  <c r="X197" i="15"/>
  <c r="V137" i="16"/>
  <c r="X137" i="16" s="1"/>
  <c r="X137" i="15"/>
  <c r="AD115" i="14"/>
  <c r="F121" i="10"/>
  <c r="F125" i="10" s="1"/>
  <c r="A1" i="10"/>
  <c r="AB93" i="14"/>
  <c r="AI93" i="13"/>
  <c r="F23" i="15"/>
  <c r="D22" i="15"/>
  <c r="D23" i="16"/>
  <c r="AH53" i="10"/>
  <c r="AH49" i="10" s="1"/>
  <c r="AH43" i="10" s="1"/>
  <c r="Y53" i="11"/>
  <c r="AA49" i="10"/>
  <c r="F13" i="16"/>
  <c r="AJ200" i="16"/>
  <c r="AI200" i="16"/>
  <c r="AH200" i="16"/>
  <c r="AI107" i="14"/>
  <c r="AU11" i="14"/>
  <c r="AV11" i="14"/>
  <c r="AX24" i="10"/>
  <c r="AZ24" i="10" s="1"/>
  <c r="AV24" i="10"/>
  <c r="AG151" i="11"/>
  <c r="AE149" i="11"/>
  <c r="AB138" i="16"/>
  <c r="AD138" i="16" s="1"/>
  <c r="AI138" i="16" s="1"/>
  <c r="AI138" i="15"/>
  <c r="AG153" i="11"/>
  <c r="AE147" i="11"/>
  <c r="I82" i="11"/>
  <c r="G81" i="11"/>
  <c r="AI125" i="15"/>
  <c r="AJ125" i="15"/>
  <c r="AQ13" i="14"/>
  <c r="M90" i="14"/>
  <c r="N90" i="14"/>
  <c r="AA115" i="14"/>
  <c r="M31" i="16"/>
  <c r="N31" i="16"/>
  <c r="F29" i="16"/>
  <c r="AE177" i="15"/>
  <c r="AJ177" i="14"/>
  <c r="AA98" i="11"/>
  <c r="Y96" i="11"/>
  <c r="V96" i="16"/>
  <c r="Y186" i="14"/>
  <c r="AH186" i="13"/>
  <c r="BH13" i="13"/>
  <c r="AI148" i="16"/>
  <c r="C10" i="18"/>
  <c r="AJ148" i="16"/>
  <c r="BN18" i="16"/>
  <c r="C42" i="20" s="1"/>
  <c r="AB215" i="12"/>
  <c r="AD211" i="11"/>
  <c r="AD210" i="11" s="1"/>
  <c r="AD209" i="11" s="1"/>
  <c r="AI215" i="11"/>
  <c r="AI211" i="11" s="1"/>
  <c r="AI210" i="11" s="1"/>
  <c r="AI209" i="11" s="1"/>
  <c r="AI207" i="11" s="1"/>
  <c r="I109" i="11"/>
  <c r="G108" i="11"/>
  <c r="BN19" i="16"/>
  <c r="C43" i="20" s="1"/>
  <c r="AH126" i="16"/>
  <c r="G30" i="13"/>
  <c r="I29" i="12"/>
  <c r="M30" i="12"/>
  <c r="M29" i="12" s="1"/>
  <c r="AB142" i="13"/>
  <c r="AD141" i="12"/>
  <c r="BP20" i="12" s="1"/>
  <c r="AI142" i="12"/>
  <c r="AI141" i="12" s="1"/>
  <c r="Y118" i="11"/>
  <c r="AA114" i="10"/>
  <c r="AH118" i="10"/>
  <c r="AH114" i="10" s="1"/>
  <c r="F8" i="11"/>
  <c r="X258" i="11"/>
  <c r="N101" i="14"/>
  <c r="BC18" i="14"/>
  <c r="F99" i="14"/>
  <c r="X244" i="16"/>
  <c r="F121" i="9"/>
  <c r="F125" i="9" s="1"/>
  <c r="A1" i="9"/>
  <c r="D95" i="16"/>
  <c r="F95" i="15"/>
  <c r="D93" i="15"/>
  <c r="D85" i="15" s="1"/>
  <c r="I117" i="11"/>
  <c r="BD21" i="11" s="1"/>
  <c r="G119" i="12"/>
  <c r="M119" i="11"/>
  <c r="M117" i="11" s="1"/>
  <c r="AI81" i="12"/>
  <c r="AB81" i="13"/>
  <c r="BP31" i="12"/>
  <c r="BJ15" i="12" s="1"/>
  <c r="AE98" i="11"/>
  <c r="AJ98" i="10"/>
  <c r="AJ96" i="10" s="1"/>
  <c r="AJ90" i="10" s="1"/>
  <c r="AG96" i="10"/>
  <c r="AG90" i="10" s="1"/>
  <c r="L17" i="9"/>
  <c r="AS14" i="9"/>
  <c r="AV14" i="9" s="1"/>
  <c r="Y107" i="11"/>
  <c r="AH107" i="10"/>
  <c r="AH105" i="10" s="1"/>
  <c r="AH104" i="10" s="1"/>
  <c r="AH63" i="10" s="1"/>
  <c r="AA105" i="10"/>
  <c r="AA104" i="10" s="1"/>
  <c r="AI249" i="14"/>
  <c r="AH249" i="14"/>
  <c r="J118" i="13"/>
  <c r="N118" i="12"/>
  <c r="D32" i="15"/>
  <c r="D28" i="15" s="1"/>
  <c r="F33" i="15"/>
  <c r="D33" i="16"/>
  <c r="AJ65" i="10"/>
  <c r="Y12" i="10"/>
  <c r="X63" i="13"/>
  <c r="BN17" i="13"/>
  <c r="X63" i="12"/>
  <c r="X12" i="12" s="1"/>
  <c r="X10" i="12" s="1"/>
  <c r="X8" i="12" s="1"/>
  <c r="BJ7" i="9"/>
  <c r="BJ16" i="9" s="1"/>
  <c r="AA10" i="9"/>
  <c r="AA8" i="9" s="1"/>
  <c r="U1" i="9" s="1"/>
  <c r="AZ31" i="7"/>
  <c r="AZ32" i="7" s="1"/>
  <c r="X180" i="16"/>
  <c r="BN13" i="12"/>
  <c r="BN8" i="12" s="1"/>
  <c r="BN7" i="12" s="1"/>
  <c r="BN32" i="12" s="1"/>
  <c r="G8" i="10"/>
  <c r="G121" i="10" s="1"/>
  <c r="AJ70" i="16"/>
  <c r="AH70" i="16"/>
  <c r="AI70" i="16"/>
  <c r="V237" i="16"/>
  <c r="X237" i="15"/>
  <c r="V235" i="15"/>
  <c r="AE22" i="13"/>
  <c r="AJ22" i="12"/>
  <c r="H121" i="14"/>
  <c r="H125" i="14" s="1"/>
  <c r="O25" i="20"/>
  <c r="O26" i="20" s="1"/>
  <c r="O57" i="20" s="1"/>
  <c r="P8" i="20" s="1"/>
  <c r="BE23" i="14"/>
  <c r="F93" i="14"/>
  <c r="BC19" i="14" s="1"/>
  <c r="M94" i="14"/>
  <c r="G32" i="11"/>
  <c r="I33" i="11"/>
  <c r="BO10" i="10"/>
  <c r="Y17" i="11"/>
  <c r="AH17" i="10"/>
  <c r="AD204" i="12"/>
  <c r="AB203" i="12"/>
  <c r="AB194" i="12" s="1"/>
  <c r="AB193" i="12" s="1"/>
  <c r="G56" i="11"/>
  <c r="I54" i="10"/>
  <c r="M56" i="10"/>
  <c r="BD22" i="10"/>
  <c r="I123" i="10"/>
  <c r="Y245" i="11"/>
  <c r="AA243" i="10"/>
  <c r="AH245" i="10"/>
  <c r="AH243" i="10" s="1"/>
  <c r="AH234" i="10" s="1"/>
  <c r="AH232" i="10" s="1"/>
  <c r="AG155" i="10"/>
  <c r="AG145" i="10" s="1"/>
  <c r="AE168" i="11"/>
  <c r="AJ168" i="10"/>
  <c r="AJ155" i="10" s="1"/>
  <c r="AI45" i="14"/>
  <c r="AJ45" i="14"/>
  <c r="X44" i="14"/>
  <c r="AH79" i="15"/>
  <c r="AI79" i="15"/>
  <c r="AJ79" i="15"/>
  <c r="AW22" i="13"/>
  <c r="AU22" i="13"/>
  <c r="E26" i="16"/>
  <c r="E25" i="15"/>
  <c r="F26" i="15"/>
  <c r="X24" i="16"/>
  <c r="AH174" i="15"/>
  <c r="AI174" i="15"/>
  <c r="L119" i="11"/>
  <c r="J117" i="11"/>
  <c r="AG116" i="15"/>
  <c r="Y228" i="14"/>
  <c r="AH228" i="13"/>
  <c r="AH253" i="14"/>
  <c r="AJ253" i="14"/>
  <c r="AI253" i="14"/>
  <c r="F81" i="14"/>
  <c r="AI252" i="16"/>
  <c r="AH252" i="16"/>
  <c r="AJ252" i="16"/>
  <c r="AH85" i="16"/>
  <c r="AJ85" i="16"/>
  <c r="K1" i="8"/>
  <c r="L121" i="8"/>
  <c r="L125" i="8" s="1"/>
  <c r="J5" i="8"/>
  <c r="AE213" i="12"/>
  <c r="AG211" i="11"/>
  <c r="AG210" i="11" s="1"/>
  <c r="AG209" i="11" s="1"/>
  <c r="AG207" i="11" s="1"/>
  <c r="AS29" i="11" s="1"/>
  <c r="AJ213" i="11"/>
  <c r="AJ211" i="11" s="1"/>
  <c r="AJ210" i="11" s="1"/>
  <c r="AJ209" i="11" s="1"/>
  <c r="AJ207" i="11" s="1"/>
  <c r="AJ143" i="14"/>
  <c r="AI143" i="14"/>
  <c r="AH143" i="14"/>
  <c r="BN31" i="14"/>
  <c r="BH15" i="14" s="1"/>
  <c r="AH183" i="15"/>
  <c r="AJ183" i="15"/>
  <c r="AI183" i="15"/>
  <c r="AI118" i="15"/>
  <c r="AB173" i="11"/>
  <c r="AD172" i="10"/>
  <c r="AI173" i="10"/>
  <c r="AI172" i="10" s="1"/>
  <c r="AG158" i="15"/>
  <c r="F54" i="14"/>
  <c r="BC17" i="14"/>
  <c r="J52" i="11"/>
  <c r="L51" i="10"/>
  <c r="AX14" i="10"/>
  <c r="AZ14" i="10" s="1"/>
  <c r="N52" i="10"/>
  <c r="N51" i="10" s="1"/>
  <c r="N80" i="14"/>
  <c r="M80" i="14"/>
  <c r="AG188" i="15"/>
  <c r="AB130" i="13"/>
  <c r="AI130" i="12"/>
  <c r="BN27" i="13"/>
  <c r="X207" i="13"/>
  <c r="AQ29" i="13" s="1"/>
  <c r="AG178" i="12"/>
  <c r="AR11" i="11"/>
  <c r="G88" i="12"/>
  <c r="AW11" i="11"/>
  <c r="AY11" i="11" s="1"/>
  <c r="I85" i="11"/>
  <c r="M88" i="11"/>
  <c r="M85" i="11" s="1"/>
  <c r="AA177" i="16"/>
  <c r="AH137" i="14"/>
  <c r="AJ137" i="14"/>
  <c r="AQ31" i="10"/>
  <c r="BN33" i="10"/>
  <c r="AD137" i="11"/>
  <c r="AB123" i="11"/>
  <c r="AQ33" i="8"/>
  <c r="AV32" i="8"/>
  <c r="AA51" i="13"/>
  <c r="AH200" i="15"/>
  <c r="AJ200" i="15"/>
  <c r="AI200" i="15"/>
  <c r="BN16" i="14"/>
  <c r="AE195" i="12"/>
  <c r="AG196" i="12"/>
  <c r="W124" i="16"/>
  <c r="W123" i="15"/>
  <c r="X124" i="15"/>
  <c r="E102" i="16"/>
  <c r="E99" i="16" s="1"/>
  <c r="E99" i="15"/>
  <c r="F90" i="15"/>
  <c r="D90" i="16"/>
  <c r="F90" i="16" s="1"/>
  <c r="L26" i="11"/>
  <c r="J25" i="11"/>
  <c r="AH181" i="16"/>
  <c r="AI181" i="16"/>
  <c r="AI92" i="14"/>
  <c r="X91" i="14"/>
  <c r="E60" i="16"/>
  <c r="F62" i="16"/>
  <c r="L48" i="10"/>
  <c r="J50" i="11"/>
  <c r="N50" i="10"/>
  <c r="L123" i="10"/>
  <c r="Y8" i="9"/>
  <c r="Y258" i="9"/>
  <c r="AY23" i="9"/>
  <c r="F21" i="13"/>
  <c r="AQ7" i="13"/>
  <c r="V227" i="16"/>
  <c r="V220" i="16" s="1"/>
  <c r="AW13" i="15"/>
  <c r="G90" i="16"/>
  <c r="I90" i="16" s="1"/>
  <c r="AR13" i="15"/>
  <c r="AX15" i="10"/>
  <c r="AZ15" i="10" s="1"/>
  <c r="AU15" i="10"/>
  <c r="W159" i="16"/>
  <c r="W157" i="15"/>
  <c r="W155" i="15" s="1"/>
  <c r="W145" i="15" s="1"/>
  <c r="X159" i="15"/>
  <c r="W228" i="16"/>
  <c r="W227" i="16" s="1"/>
  <c r="W227" i="15"/>
  <c r="BN19" i="15"/>
  <c r="AH126" i="15"/>
  <c r="D18" i="20"/>
  <c r="M100" i="16"/>
  <c r="E109" i="16"/>
  <c r="E108" i="15"/>
  <c r="F109" i="15"/>
  <c r="AE223" i="16"/>
  <c r="M95" i="14"/>
  <c r="N95" i="14"/>
  <c r="AI190" i="16"/>
  <c r="AJ190" i="16"/>
  <c r="AG21" i="14"/>
  <c r="G22" i="11"/>
  <c r="I23" i="11"/>
  <c r="BI14" i="10"/>
  <c r="AV7" i="9"/>
  <c r="AE189" i="12"/>
  <c r="AG187" i="11"/>
  <c r="AG185" i="11" s="1"/>
  <c r="AJ189" i="11"/>
  <c r="AJ187" i="11" s="1"/>
  <c r="AJ185" i="11" s="1"/>
  <c r="AG240" i="11"/>
  <c r="AE235" i="11"/>
  <c r="AE126" i="15"/>
  <c r="AG106" i="11"/>
  <c r="I8" i="9"/>
  <c r="I121" i="9" s="1"/>
  <c r="I125" i="9" s="1"/>
  <c r="AQ9" i="13"/>
  <c r="F85" i="13"/>
  <c r="AQ23" i="13"/>
  <c r="BP7" i="9"/>
  <c r="BP32" i="9" s="1"/>
  <c r="V172" i="16"/>
  <c r="AZ13" i="14"/>
  <c r="V176" i="16"/>
  <c r="Y112" i="10"/>
  <c r="Y110" i="10" s="1"/>
  <c r="BN7" i="10"/>
  <c r="BN32" i="10" s="1"/>
  <c r="V243" i="15"/>
  <c r="X112" i="13"/>
  <c r="X110" i="13" s="1"/>
  <c r="AQ26" i="13" s="1"/>
  <c r="X141" i="14"/>
  <c r="BN20" i="14" s="1"/>
  <c r="N86" i="16"/>
  <c r="N12" i="15"/>
  <c r="AE69" i="11"/>
  <c r="AE65" i="11" s="1"/>
  <c r="AG72" i="11"/>
  <c r="AH101" i="15"/>
  <c r="AI101" i="15"/>
  <c r="AJ101" i="15"/>
  <c r="AH108" i="16"/>
  <c r="AI108" i="16"/>
  <c r="AJ108" i="16"/>
  <c r="AA237" i="11"/>
  <c r="Y235" i="11"/>
  <c r="AJ237" i="14"/>
  <c r="AI237" i="14"/>
  <c r="X235" i="14"/>
  <c r="X234" i="14" s="1"/>
  <c r="X232" i="14" s="1"/>
  <c r="BN29" i="14" s="1"/>
  <c r="BH13" i="14" s="1"/>
  <c r="AJ134" i="15"/>
  <c r="AH134" i="15"/>
  <c r="AI134" i="15"/>
  <c r="AW30" i="9"/>
  <c r="AY30" i="9" s="1"/>
  <c r="AU30" i="9"/>
  <c r="AB33" i="16"/>
  <c r="G92" i="15"/>
  <c r="I92" i="15" s="1"/>
  <c r="M92" i="14"/>
  <c r="J36" i="11"/>
  <c r="L35" i="10"/>
  <c r="N36" i="10"/>
  <c r="N35" i="10" s="1"/>
  <c r="AJ108" i="15"/>
  <c r="AH108" i="15"/>
  <c r="AI108" i="15"/>
  <c r="AD248" i="11"/>
  <c r="AB243" i="11"/>
  <c r="AB234" i="11" s="1"/>
  <c r="AB232" i="11" s="1"/>
  <c r="W165" i="16"/>
  <c r="X165" i="16" s="1"/>
  <c r="X165" i="15"/>
  <c r="M112" i="16"/>
  <c r="N112" i="16"/>
  <c r="K121" i="14"/>
  <c r="K125" i="14" s="1"/>
  <c r="V136" i="16"/>
  <c r="X136" i="16" s="1"/>
  <c r="X136" i="15"/>
  <c r="AW27" i="9"/>
  <c r="AY27" i="9" s="1"/>
  <c r="AU27" i="9"/>
  <c r="AG66" i="11"/>
  <c r="AA142" i="11"/>
  <c r="Y141" i="11"/>
  <c r="Y139" i="16"/>
  <c r="AA139" i="16" s="1"/>
  <c r="AH139" i="16" s="1"/>
  <c r="AH139" i="15"/>
  <c r="AD193" i="11"/>
  <c r="AR28" i="11" s="1"/>
  <c r="BP28" i="11"/>
  <c r="AU17" i="9"/>
  <c r="AE135" i="11"/>
  <c r="AJ135" i="10"/>
  <c r="AJ123" i="10" s="1"/>
  <c r="AG123" i="10"/>
  <c r="V45" i="16"/>
  <c r="X45" i="15"/>
  <c r="V44" i="15"/>
  <c r="M71" i="15"/>
  <c r="N71" i="15"/>
  <c r="F69" i="15"/>
  <c r="AE24" i="12"/>
  <c r="AJ24" i="11"/>
  <c r="BC11" i="14"/>
  <c r="F25" i="14"/>
  <c r="AQ8" i="14" s="1"/>
  <c r="AX12" i="15"/>
  <c r="AZ12" i="15" s="1"/>
  <c r="J89" i="16"/>
  <c r="L89" i="16" s="1"/>
  <c r="AS12" i="15"/>
  <c r="AV12" i="15" s="1"/>
  <c r="N89" i="15"/>
  <c r="L54" i="10"/>
  <c r="J55" i="11"/>
  <c r="N55" i="10"/>
  <c r="N54" i="10" s="1"/>
  <c r="AH174" i="16"/>
  <c r="AI174" i="16"/>
  <c r="AH224" i="14"/>
  <c r="AI224" i="14"/>
  <c r="X222" i="14"/>
  <c r="X220" i="14" s="1"/>
  <c r="AB37" i="14"/>
  <c r="AI37" i="13"/>
  <c r="AJ173" i="14"/>
  <c r="X172" i="14"/>
  <c r="AB245" i="16"/>
  <c r="F75" i="14"/>
  <c r="N76" i="14"/>
  <c r="M76" i="14"/>
  <c r="AJ85" i="15"/>
  <c r="AH85" i="15"/>
  <c r="AR31" i="8"/>
  <c r="AR32" i="8" s="1"/>
  <c r="BP33" i="8"/>
  <c r="G25" i="11"/>
  <c r="I26" i="11"/>
  <c r="AH36" i="16"/>
  <c r="Y125" i="11"/>
  <c r="AA123" i="10"/>
  <c r="AH125" i="10"/>
  <c r="AH123" i="10" s="1"/>
  <c r="N65" i="14"/>
  <c r="M65" i="14"/>
  <c r="F63" i="14"/>
  <c r="AB47" i="12"/>
  <c r="AD44" i="11"/>
  <c r="AD43" i="11" s="1"/>
  <c r="AI47" i="11"/>
  <c r="AI44" i="11" s="1"/>
  <c r="AI43" i="11" s="1"/>
  <c r="AA72" i="11"/>
  <c r="Y69" i="11"/>
  <c r="Y65" i="11" s="1"/>
  <c r="V203" i="15"/>
  <c r="V194" i="15" s="1"/>
  <c r="V193" i="15" s="1"/>
  <c r="X204" i="15"/>
  <c r="V204" i="16"/>
  <c r="AW15" i="13"/>
  <c r="AY15" i="13" s="1"/>
  <c r="AD23" i="11"/>
  <c r="AB20" i="11"/>
  <c r="AB16" i="11" s="1"/>
  <c r="AB14" i="11" s="1"/>
  <c r="G74" i="12"/>
  <c r="I72" i="11"/>
  <c r="M74" i="11"/>
  <c r="M72" i="11" s="1"/>
  <c r="I66" i="14"/>
  <c r="G67" i="15"/>
  <c r="AU13" i="13"/>
  <c r="AV13" i="13"/>
  <c r="AH38" i="14"/>
  <c r="AJ38" i="14"/>
  <c r="AJ48" i="11"/>
  <c r="AJ44" i="11" s="1"/>
  <c r="AE48" i="12"/>
  <c r="AG44" i="11"/>
  <c r="I101" i="14"/>
  <c r="M101" i="14" s="1"/>
  <c r="M99" i="14" s="1"/>
  <c r="G99" i="14"/>
  <c r="X168" i="16"/>
  <c r="AJ197" i="14"/>
  <c r="AI197" i="14"/>
  <c r="AY35" i="6"/>
  <c r="AZ35" i="6"/>
  <c r="W8" i="12"/>
  <c r="W258" i="12"/>
  <c r="AJ167" i="16"/>
  <c r="AI167" i="16"/>
  <c r="V87" i="16"/>
  <c r="X87" i="16" s="1"/>
  <c r="X87" i="15"/>
  <c r="I36" i="11"/>
  <c r="G35" i="11"/>
  <c r="F22" i="14"/>
  <c r="BC12" i="14"/>
  <c r="I55" i="14"/>
  <c r="AW29" i="10"/>
  <c r="AY29" i="10" s="1"/>
  <c r="AU29" i="10"/>
  <c r="M13" i="15"/>
  <c r="E75" i="15"/>
  <c r="E76" i="16"/>
  <c r="G52" i="11"/>
  <c r="I51" i="10"/>
  <c r="BD17" i="10"/>
  <c r="M52" i="10"/>
  <c r="M51" i="10" s="1"/>
  <c r="AW14" i="10"/>
  <c r="AY14" i="10" s="1"/>
  <c r="AY17" i="10" s="1"/>
  <c r="AH33" i="16"/>
  <c r="AH66" i="16"/>
  <c r="AI66" i="16"/>
  <c r="BN10" i="16"/>
  <c r="AQ22" i="16"/>
  <c r="V107" i="16"/>
  <c r="V105" i="15"/>
  <c r="V104" i="15" s="1"/>
  <c r="Y173" i="11"/>
  <c r="AA172" i="10"/>
  <c r="AA170" i="10" s="1"/>
  <c r="BO24" i="10" s="1"/>
  <c r="AH173" i="10"/>
  <c r="AH172" i="10" s="1"/>
  <c r="AH170" i="10" s="1"/>
  <c r="AW25" i="9"/>
  <c r="AY25" i="9" s="1"/>
  <c r="AU25" i="9"/>
  <c r="AJ147" i="10"/>
  <c r="AJ145" i="10" s="1"/>
  <c r="AH124" i="14"/>
  <c r="AJ124" i="14"/>
  <c r="X123" i="14"/>
  <c r="AI124" i="14"/>
  <c r="AV32" i="7"/>
  <c r="AU32" i="7"/>
  <c r="AQ33" i="7"/>
  <c r="M37" i="16"/>
  <c r="N37" i="16"/>
  <c r="F35" i="16"/>
  <c r="L73" i="12"/>
  <c r="J90" i="16"/>
  <c r="L90" i="16" s="1"/>
  <c r="AX13" i="15"/>
  <c r="AS13" i="15"/>
  <c r="V191" i="16"/>
  <c r="X191" i="16" s="1"/>
  <c r="X191" i="15"/>
  <c r="M50" i="16"/>
  <c r="F48" i="16"/>
  <c r="AH181" i="15"/>
  <c r="AI181" i="15"/>
  <c r="V212" i="16"/>
  <c r="X212" i="15"/>
  <c r="V211" i="15"/>
  <c r="V210" i="15" s="1"/>
  <c r="V209" i="15" s="1"/>
  <c r="V207" i="15" s="1"/>
  <c r="BP23" i="12"/>
  <c r="AB177" i="13"/>
  <c r="AI177" i="12"/>
  <c r="AJ84" i="14"/>
  <c r="X83" i="14"/>
  <c r="AI84" i="14"/>
  <c r="AI77" i="16"/>
  <c r="AH77" i="16"/>
  <c r="AJ77" i="16"/>
  <c r="M62" i="15"/>
  <c r="F60" i="15"/>
  <c r="BN30" i="13"/>
  <c r="AQ30" i="13"/>
  <c r="AA236" i="14"/>
  <c r="AH151" i="16"/>
  <c r="AI151" i="16"/>
  <c r="X149" i="16"/>
  <c r="X147" i="16" s="1"/>
  <c r="AA32" i="11"/>
  <c r="BC14" i="16"/>
  <c r="C14" i="20" s="1"/>
  <c r="J94" i="12"/>
  <c r="L93" i="11"/>
  <c r="N94" i="11"/>
  <c r="N93" i="11" s="1"/>
  <c r="AQ11" i="15"/>
  <c r="V58" i="16"/>
  <c r="V57" i="16" s="1"/>
  <c r="X59" i="16"/>
  <c r="AG118" i="12"/>
  <c r="AG166" i="11"/>
  <c r="AE157" i="11"/>
  <c r="AJ244" i="15"/>
  <c r="AI244" i="15"/>
  <c r="AH244" i="15"/>
  <c r="AJ76" i="14"/>
  <c r="AH76" i="14"/>
  <c r="AI76" i="14"/>
  <c r="L32" i="10"/>
  <c r="J33" i="11"/>
  <c r="N33" i="10"/>
  <c r="N32" i="10" s="1"/>
  <c r="N28" i="10" s="1"/>
  <c r="AG119" i="11"/>
  <c r="AE114" i="11"/>
  <c r="AD156" i="13"/>
  <c r="BC10" i="13"/>
  <c r="BC9" i="13" s="1"/>
  <c r="BC8" i="13" s="1"/>
  <c r="AD149" i="10"/>
  <c r="AD147" i="10" s="1"/>
  <c r="AB150" i="11"/>
  <c r="AI150" i="10"/>
  <c r="AI149" i="10" s="1"/>
  <c r="AI147" i="10" s="1"/>
  <c r="AI145" i="10" s="1"/>
  <c r="AH132" i="15"/>
  <c r="AJ132" i="15"/>
  <c r="AI132" i="15"/>
  <c r="G64" i="11"/>
  <c r="BD14" i="10"/>
  <c r="I63" i="10"/>
  <c r="I21" i="10" s="1"/>
  <c r="I19" i="10" s="1"/>
  <c r="M64" i="10"/>
  <c r="M63" i="10" s="1"/>
  <c r="AA61" i="15"/>
  <c r="W8" i="13"/>
  <c r="W258" i="13"/>
  <c r="AH10" i="9"/>
  <c r="BP14" i="12"/>
  <c r="BJ9" i="12" s="1"/>
  <c r="AY31" i="7"/>
  <c r="AY32" i="7" s="1"/>
  <c r="X228" i="15"/>
  <c r="BH7" i="10"/>
  <c r="BH16" i="10" s="1"/>
  <c r="BH17" i="10" s="1"/>
  <c r="X96" i="14"/>
  <c r="AH97" i="14"/>
  <c r="I43" i="12"/>
  <c r="AY27" i="8"/>
  <c r="AY32" i="8" s="1"/>
  <c r="AW32" i="8"/>
  <c r="V128" i="16"/>
  <c r="X128" i="16" s="1"/>
  <c r="X128" i="15"/>
  <c r="BJ13" i="10"/>
  <c r="D34" i="16"/>
  <c r="F34" i="16" s="1"/>
  <c r="F34" i="15"/>
  <c r="AI73" i="14"/>
  <c r="AJ73" i="14"/>
  <c r="AH73" i="14"/>
  <c r="D8" i="13"/>
  <c r="D121" i="13" s="1"/>
  <c r="D125" i="13" s="1"/>
  <c r="V258" i="13"/>
  <c r="AW26" i="9"/>
  <c r="AY26" i="9" s="1"/>
  <c r="AU26" i="9"/>
  <c r="BH8" i="12"/>
  <c r="BH7" i="12" s="1"/>
  <c r="BH16" i="12" s="1"/>
  <c r="BH17" i="12" s="1"/>
  <c r="AI165" i="14"/>
  <c r="AJ165" i="14"/>
  <c r="AH165" i="14"/>
  <c r="BC16" i="16"/>
  <c r="C16" i="20" s="1"/>
  <c r="F42" i="16"/>
  <c r="AQ10" i="16" s="1"/>
  <c r="AQ27" i="13"/>
  <c r="BN24" i="13"/>
  <c r="M102" i="15"/>
  <c r="N102" i="15"/>
  <c r="Y92" i="12"/>
  <c r="AH92" i="11"/>
  <c r="E10" i="16"/>
  <c r="F12" i="16"/>
  <c r="I86" i="16"/>
  <c r="M86" i="16" s="1"/>
  <c r="M112" i="15"/>
  <c r="N112" i="15"/>
  <c r="AA178" i="11"/>
  <c r="Y176" i="11"/>
  <c r="AH128" i="14"/>
  <c r="AJ128" i="14"/>
  <c r="AI128" i="14"/>
  <c r="AI101" i="16"/>
  <c r="AJ101" i="16"/>
  <c r="AH101" i="16"/>
  <c r="AD106" i="11"/>
  <c r="AB105" i="11"/>
  <c r="AB104" i="11" s="1"/>
  <c r="N34" i="14"/>
  <c r="M34" i="14"/>
  <c r="V73" i="16"/>
  <c r="X73" i="15"/>
  <c r="V69" i="15"/>
  <c r="V65" i="15" s="1"/>
  <c r="H123" i="15"/>
  <c r="BE22" i="15"/>
  <c r="B12" i="16"/>
  <c r="K123" i="15"/>
  <c r="C123" i="15"/>
  <c r="P123" i="15"/>
  <c r="Q123" i="15"/>
  <c r="D123" i="15"/>
  <c r="AJ136" i="14"/>
  <c r="AI136" i="14"/>
  <c r="AH136" i="14"/>
  <c r="E94" i="16"/>
  <c r="E93" i="15"/>
  <c r="E85" i="15" s="1"/>
  <c r="F94" i="15"/>
  <c r="AX22" i="10"/>
  <c r="AV22" i="10"/>
  <c r="D66" i="16"/>
  <c r="F67" i="16"/>
  <c r="X247" i="16"/>
  <c r="W243" i="16"/>
  <c r="W234" i="16" s="1"/>
  <c r="W232" i="16" s="1"/>
  <c r="L88" i="11"/>
  <c r="J85" i="11"/>
  <c r="F71" i="16"/>
  <c r="D69" i="16"/>
  <c r="AD17" i="14"/>
  <c r="J23" i="11"/>
  <c r="AX7" i="10"/>
  <c r="L22" i="10"/>
  <c r="N23" i="10"/>
  <c r="N22" i="10" s="1"/>
  <c r="F58" i="16"/>
  <c r="D57" i="16"/>
  <c r="AI225" i="15"/>
  <c r="AJ225" i="15"/>
  <c r="AH225" i="15"/>
  <c r="AH24" i="15"/>
  <c r="AI24" i="15"/>
  <c r="AI254" i="16"/>
  <c r="AJ254" i="16"/>
  <c r="AH254" i="16"/>
  <c r="N53" i="15"/>
  <c r="M53" i="15"/>
  <c r="Y25" i="14"/>
  <c r="AH25" i="13"/>
  <c r="N8" i="9"/>
  <c r="N121" i="9" s="1"/>
  <c r="N125" i="9" s="1"/>
  <c r="AF258" i="9"/>
  <c r="BQ33" i="9" s="1"/>
  <c r="Y153" i="12"/>
  <c r="AH153" i="11"/>
  <c r="BO31" i="11"/>
  <c r="BI15" i="11" s="1"/>
  <c r="J81" i="12"/>
  <c r="L82" i="12"/>
  <c r="E81" i="15"/>
  <c r="E82" i="16"/>
  <c r="F82" i="15"/>
  <c r="D76" i="16"/>
  <c r="D75" i="15"/>
  <c r="F76" i="15"/>
  <c r="BD10" i="10"/>
  <c r="BD9" i="10" s="1"/>
  <c r="BD8" i="10" s="1"/>
  <c r="AE97" i="12"/>
  <c r="AJ97" i="11"/>
  <c r="X106" i="16"/>
  <c r="AH129" i="16"/>
  <c r="AJ129" i="16"/>
  <c r="AI129" i="16"/>
  <c r="F65" i="15"/>
  <c r="D65" i="16"/>
  <c r="D63" i="15"/>
  <c r="X203" i="14"/>
  <c r="AB157" i="12"/>
  <c r="AB155" i="12" s="1"/>
  <c r="AD158" i="12"/>
  <c r="F117" i="16"/>
  <c r="BC21" i="16" s="1"/>
  <c r="C24" i="20" s="1"/>
  <c r="M118" i="16"/>
  <c r="AG172" i="11"/>
  <c r="AE174" i="12"/>
  <c r="AJ174" i="11"/>
  <c r="AJ172" i="11" s="1"/>
  <c r="E55" i="16"/>
  <c r="E54" i="15"/>
  <c r="F55" i="15"/>
  <c r="W97" i="16"/>
  <c r="W96" i="16" s="1"/>
  <c r="W90" i="16" s="1"/>
  <c r="W96" i="15"/>
  <c r="W90" i="15" s="1"/>
  <c r="AD126" i="15"/>
  <c r="AI126" i="15" s="1"/>
  <c r="L80" i="16"/>
  <c r="J78" i="16"/>
  <c r="L78" i="16" s="1"/>
  <c r="AA203" i="10"/>
  <c r="Y204" i="11"/>
  <c r="AH204" i="10"/>
  <c r="AH203" i="10" s="1"/>
  <c r="F17" i="12"/>
  <c r="AQ14" i="12"/>
  <c r="X141" i="15"/>
  <c r="BN20" i="15" s="1"/>
  <c r="AH71" i="15"/>
  <c r="AJ71" i="15"/>
  <c r="AI71" i="15"/>
  <c r="AU9" i="12"/>
  <c r="AV9" i="12"/>
  <c r="AI167" i="15"/>
  <c r="AJ167" i="15"/>
  <c r="AI87" i="14"/>
  <c r="AH87" i="14"/>
  <c r="AJ87" i="14"/>
  <c r="BP17" i="10"/>
  <c r="BP25" i="10"/>
  <c r="BJ12" i="10" s="1"/>
  <c r="V195" i="16"/>
  <c r="J29" i="11"/>
  <c r="L30" i="11"/>
  <c r="AG86" i="11"/>
  <c r="AE83" i="11"/>
  <c r="AE258" i="9"/>
  <c r="M8" i="9"/>
  <c r="M121" i="9" s="1"/>
  <c r="M125" i="9" s="1"/>
  <c r="AA150" i="11"/>
  <c r="Y149" i="11"/>
  <c r="Y147" i="11" s="1"/>
  <c r="AA37" i="12"/>
  <c r="X125" i="16"/>
  <c r="AJ191" i="14"/>
  <c r="AI191" i="14"/>
  <c r="AH191" i="14"/>
  <c r="AG81" i="16"/>
  <c r="L58" i="12"/>
  <c r="AJ212" i="14"/>
  <c r="AI212" i="14"/>
  <c r="X211" i="14"/>
  <c r="X210" i="14" s="1"/>
  <c r="X209" i="14" s="1"/>
  <c r="V84" i="16"/>
  <c r="V83" i="15"/>
  <c r="X84" i="15"/>
  <c r="I79" i="13"/>
  <c r="G78" i="13"/>
  <c r="I78" i="13" s="1"/>
  <c r="M78" i="13" s="1"/>
  <c r="L75" i="11"/>
  <c r="N77" i="11"/>
  <c r="N75" i="11" s="1"/>
  <c r="J77" i="12"/>
  <c r="AD22" i="12"/>
  <c r="AJ77" i="15"/>
  <c r="AH77" i="15"/>
  <c r="AI77" i="15"/>
  <c r="AE142" i="11"/>
  <c r="AG141" i="10"/>
  <c r="AJ142" i="10"/>
  <c r="AJ141" i="10" s="1"/>
  <c r="V91" i="15"/>
  <c r="V90" i="15" s="1"/>
  <c r="V92" i="16"/>
  <c r="X92" i="15"/>
  <c r="AB188" i="11"/>
  <c r="AD187" i="10"/>
  <c r="AD185" i="10" s="1"/>
  <c r="AI188" i="10"/>
  <c r="AI187" i="10" s="1"/>
  <c r="AI185" i="10" s="1"/>
  <c r="AD227" i="10"/>
  <c r="AD220" i="10" s="1"/>
  <c r="AB228" i="11"/>
  <c r="AI228" i="10"/>
  <c r="AI227" i="10" s="1"/>
  <c r="AI220" i="10" s="1"/>
  <c r="AE67" i="16"/>
  <c r="AG67" i="16" s="1"/>
  <c r="AJ67" i="16" s="1"/>
  <c r="AJ67" i="15"/>
  <c r="AI245" i="15"/>
  <c r="AJ95" i="16"/>
  <c r="AI95" i="16"/>
  <c r="AJ159" i="14"/>
  <c r="AI159" i="14"/>
  <c r="X157" i="14"/>
  <c r="X155" i="14" s="1"/>
  <c r="X145" i="14" s="1"/>
  <c r="AD223" i="12"/>
  <c r="AB222" i="12"/>
  <c r="AB49" i="12"/>
  <c r="AD50" i="12"/>
  <c r="M73" i="16"/>
  <c r="F88" i="16"/>
  <c r="X58" i="15"/>
  <c r="X57" i="15" s="1"/>
  <c r="N109" i="14"/>
  <c r="F101" i="15"/>
  <c r="D99" i="15"/>
  <c r="D101" i="16"/>
  <c r="I47" i="14"/>
  <c r="V76" i="16"/>
  <c r="X76" i="16" s="1"/>
  <c r="X76" i="15"/>
  <c r="BN33" i="9"/>
  <c r="BH19" i="9" s="1"/>
  <c r="BH20" i="9" s="1"/>
  <c r="AQ31" i="9"/>
  <c r="J68" i="15"/>
  <c r="N68" i="14"/>
  <c r="J111" i="11"/>
  <c r="L108" i="10"/>
  <c r="AS15" i="10" s="1"/>
  <c r="AV15" i="10" s="1"/>
  <c r="N111" i="10"/>
  <c r="N108" i="10" s="1"/>
  <c r="AR7" i="10"/>
  <c r="AA229" i="11"/>
  <c r="Y227" i="11"/>
  <c r="Y220" i="11" s="1"/>
  <c r="L10" i="12"/>
  <c r="J13" i="13"/>
  <c r="N13" i="12"/>
  <c r="N10" i="12" s="1"/>
  <c r="AD18" i="13"/>
  <c r="AJ132" i="16"/>
  <c r="AH132" i="16"/>
  <c r="AI132" i="16"/>
  <c r="AE58" i="11"/>
  <c r="AE57" i="11" s="1"/>
  <c r="AG59" i="11"/>
  <c r="V249" i="16"/>
  <c r="X249" i="16" s="1"/>
  <c r="X249" i="15"/>
  <c r="F32" i="14"/>
  <c r="F28" i="14" s="1"/>
  <c r="BC13" i="14"/>
  <c r="AE181" i="11"/>
  <c r="AJ181" i="10"/>
  <c r="AJ176" i="10" s="1"/>
  <c r="AJ170" i="10" s="1"/>
  <c r="AG176" i="10"/>
  <c r="AG170" i="10" s="1"/>
  <c r="AS27" i="10" s="1"/>
  <c r="AA234" i="10"/>
  <c r="AA232" i="10" s="1"/>
  <c r="BO29" i="10" s="1"/>
  <c r="F102" i="16"/>
  <c r="BC22" i="14"/>
  <c r="G125" i="10"/>
  <c r="V12" i="14"/>
  <c r="AD10" i="9"/>
  <c r="AD8" i="9" s="1"/>
  <c r="BN12" i="13"/>
  <c r="W112" i="14"/>
  <c r="W110" i="14" s="1"/>
  <c r="AY13" i="14"/>
  <c r="BN31" i="15"/>
  <c r="BH15" i="15" s="1"/>
  <c r="AJ112" i="10"/>
  <c r="AJ110" i="10" s="1"/>
  <c r="AX30" i="10" l="1"/>
  <c r="AZ30" i="10" s="1"/>
  <c r="AV30" i="10"/>
  <c r="AW24" i="12"/>
  <c r="AY24" i="12" s="1"/>
  <c r="AU24" i="12"/>
  <c r="BC20" i="14"/>
  <c r="AJ258" i="9"/>
  <c r="J46" i="12"/>
  <c r="L45" i="11"/>
  <c r="N46" i="11"/>
  <c r="N45" i="11" s="1"/>
  <c r="AJ198" i="15"/>
  <c r="AH198" i="15"/>
  <c r="AA43" i="10"/>
  <c r="V16" i="15"/>
  <c r="AA190" i="11"/>
  <c r="Y187" i="11"/>
  <c r="Y185" i="11" s="1"/>
  <c r="AE203" i="11"/>
  <c r="AE194" i="11" s="1"/>
  <c r="AE193" i="11" s="1"/>
  <c r="AG204" i="11"/>
  <c r="AD38" i="13"/>
  <c r="AB35" i="13"/>
  <c r="AQ9" i="14"/>
  <c r="Y1" i="9"/>
  <c r="X112" i="14"/>
  <c r="X170" i="14"/>
  <c r="L28" i="10"/>
  <c r="AS9" i="10" s="1"/>
  <c r="AA258" i="9"/>
  <c r="BO33" i="9" s="1"/>
  <c r="AJ198" i="16"/>
  <c r="AH198" i="16"/>
  <c r="AX28" i="10"/>
  <c r="AZ28" i="10" s="1"/>
  <c r="AV28" i="10"/>
  <c r="X14" i="13"/>
  <c r="X12" i="13" s="1"/>
  <c r="BN13" i="13"/>
  <c r="AQ25" i="13"/>
  <c r="AG8" i="9"/>
  <c r="AC1" i="9" s="1"/>
  <c r="AG258" i="9"/>
  <c r="AS31" i="9" s="1"/>
  <c r="AS32" i="9" s="1"/>
  <c r="N44" i="16"/>
  <c r="AG224" i="13"/>
  <c r="AE222" i="13"/>
  <c r="AJ19" i="14"/>
  <c r="AI19" i="14"/>
  <c r="AH19" i="14"/>
  <c r="AJ29" i="15"/>
  <c r="AI29" i="15"/>
  <c r="AH29" i="15"/>
  <c r="M86" i="15"/>
  <c r="N86" i="15"/>
  <c r="AI40" i="14"/>
  <c r="AH40" i="14"/>
  <c r="AJ40" i="14"/>
  <c r="AJ250" i="15"/>
  <c r="AI250" i="15"/>
  <c r="AH250" i="15"/>
  <c r="AI201" i="15"/>
  <c r="AJ201" i="15"/>
  <c r="AH201" i="15"/>
  <c r="D114" i="16"/>
  <c r="F114" i="16" s="1"/>
  <c r="F114" i="15"/>
  <c r="Y197" i="11"/>
  <c r="AH197" i="10"/>
  <c r="AH195" i="10" s="1"/>
  <c r="AA195" i="10"/>
  <c r="AA194" i="10" s="1"/>
  <c r="AB80" i="16"/>
  <c r="AD80" i="16" s="1"/>
  <c r="AI80" i="16" s="1"/>
  <c r="AI80" i="15"/>
  <c r="AJ60" i="16"/>
  <c r="AH60" i="16"/>
  <c r="AJ163" i="14"/>
  <c r="AH163" i="14"/>
  <c r="AI163" i="14"/>
  <c r="AG49" i="10"/>
  <c r="AG43" i="10" s="1"/>
  <c r="AE50" i="11"/>
  <c r="AJ50" i="10"/>
  <c r="AJ49" i="10" s="1"/>
  <c r="AJ43" i="10" s="1"/>
  <c r="AI31" i="14"/>
  <c r="AH31" i="14"/>
  <c r="X20" i="14"/>
  <c r="X16" i="14" s="1"/>
  <c r="AH217" i="16"/>
  <c r="AI217" i="16"/>
  <c r="AJ217" i="16"/>
  <c r="Y23" i="11"/>
  <c r="AH23" i="10"/>
  <c r="AH20" i="10" s="1"/>
  <c r="AA20" i="10"/>
  <c r="AA16" i="10" s="1"/>
  <c r="M61" i="13"/>
  <c r="M60" i="13" s="1"/>
  <c r="I60" i="13"/>
  <c r="G61" i="14"/>
  <c r="AJ53" i="16"/>
  <c r="AI53" i="16"/>
  <c r="J59" i="11"/>
  <c r="N59" i="10"/>
  <c r="N57" i="10" s="1"/>
  <c r="L57" i="10"/>
  <c r="BN26" i="14"/>
  <c r="AI196" i="14"/>
  <c r="AI86" i="14"/>
  <c r="AH86" i="14"/>
  <c r="AA222" i="11"/>
  <c r="Y223" i="12"/>
  <c r="AH223" i="11"/>
  <c r="AH222" i="11" s="1"/>
  <c r="AA188" i="12"/>
  <c r="AI164" i="15"/>
  <c r="AJ164" i="15"/>
  <c r="AH164" i="15"/>
  <c r="X215" i="15"/>
  <c r="W215" i="16"/>
  <c r="X215" i="16" s="1"/>
  <c r="AA95" i="11"/>
  <c r="Y91" i="11"/>
  <c r="Y90" i="11" s="1"/>
  <c r="AI251" i="16"/>
  <c r="AH251" i="16"/>
  <c r="M59" i="14"/>
  <c r="F57" i="14"/>
  <c r="AI239" i="15"/>
  <c r="AH239" i="15"/>
  <c r="AJ239" i="15"/>
  <c r="AB198" i="15"/>
  <c r="AI198" i="14"/>
  <c r="AD195" i="14"/>
  <c r="X127" i="15"/>
  <c r="V127" i="16"/>
  <c r="AG251" i="11"/>
  <c r="AE243" i="11"/>
  <c r="AE234" i="11" s="1"/>
  <c r="AE232" i="11" s="1"/>
  <c r="Y167" i="16"/>
  <c r="AA167" i="16" s="1"/>
  <c r="BO19" i="15"/>
  <c r="AI51" i="14"/>
  <c r="AJ51" i="14"/>
  <c r="X49" i="14"/>
  <c r="X228" i="16"/>
  <c r="X43" i="14"/>
  <c r="X195" i="14"/>
  <c r="AE14" i="10"/>
  <c r="AH256" i="16"/>
  <c r="AJ256" i="16"/>
  <c r="AI256" i="16"/>
  <c r="W107" i="16"/>
  <c r="W105" i="16" s="1"/>
  <c r="W104" i="16" s="1"/>
  <c r="W105" i="15"/>
  <c r="W104" i="15" s="1"/>
  <c r="E92" i="16"/>
  <c r="F92" i="16" s="1"/>
  <c r="N92" i="16" s="1"/>
  <c r="F92" i="15"/>
  <c r="N92" i="15" s="1"/>
  <c r="W72" i="16"/>
  <c r="X72" i="15"/>
  <c r="W69" i="15"/>
  <c r="W65" i="15" s="1"/>
  <c r="X19" i="15"/>
  <c r="W19" i="16"/>
  <c r="X19" i="16" s="1"/>
  <c r="D15" i="16"/>
  <c r="F15" i="15"/>
  <c r="D10" i="15"/>
  <c r="X240" i="15"/>
  <c r="V240" i="16"/>
  <c r="X240" i="16" s="1"/>
  <c r="Y58" i="12"/>
  <c r="Y57" i="12" s="1"/>
  <c r="AA59" i="12"/>
  <c r="E56" i="16"/>
  <c r="F56" i="16" s="1"/>
  <c r="N56" i="16" s="1"/>
  <c r="F56" i="15"/>
  <c r="N56" i="15" s="1"/>
  <c r="Y47" i="16"/>
  <c r="AA47" i="16" s="1"/>
  <c r="AH47" i="16" s="1"/>
  <c r="AH47" i="15"/>
  <c r="AE91" i="11"/>
  <c r="AG92" i="11"/>
  <c r="AI88" i="16"/>
  <c r="AJ88" i="16"/>
  <c r="AH88" i="16"/>
  <c r="AH201" i="16"/>
  <c r="AI201" i="16"/>
  <c r="AJ201" i="16"/>
  <c r="AD59" i="14"/>
  <c r="G69" i="11"/>
  <c r="I70" i="11"/>
  <c r="AH60" i="15"/>
  <c r="AJ60" i="15"/>
  <c r="AJ52" i="14"/>
  <c r="AH52" i="14"/>
  <c r="AI52" i="14"/>
  <c r="X189" i="16"/>
  <c r="V187" i="16"/>
  <c r="V185" i="16" s="1"/>
  <c r="AJ53" i="15"/>
  <c r="AI53" i="15"/>
  <c r="AA214" i="11"/>
  <c r="Y211" i="11"/>
  <c r="Y210" i="11" s="1"/>
  <c r="Y209" i="11" s="1"/>
  <c r="Y207" i="11" s="1"/>
  <c r="V18" i="16"/>
  <c r="X18" i="16" s="1"/>
  <c r="X18" i="15"/>
  <c r="AB97" i="11"/>
  <c r="AD96" i="10"/>
  <c r="AD90" i="10" s="1"/>
  <c r="AI97" i="10"/>
  <c r="AI96" i="10" s="1"/>
  <c r="G46" i="13"/>
  <c r="M46" i="12"/>
  <c r="M45" i="12" s="1"/>
  <c r="I45" i="12"/>
  <c r="AI251" i="15"/>
  <c r="AH251" i="15"/>
  <c r="X37" i="16"/>
  <c r="AJ37" i="16" s="1"/>
  <c r="F59" i="15"/>
  <c r="E57" i="15"/>
  <c r="E59" i="16"/>
  <c r="E77" i="16"/>
  <c r="F77" i="16" s="1"/>
  <c r="F77" i="15"/>
  <c r="AI121" i="16"/>
  <c r="AH121" i="16"/>
  <c r="AJ121" i="16"/>
  <c r="AE107" i="11"/>
  <c r="AJ107" i="10"/>
  <c r="AJ105" i="10" s="1"/>
  <c r="AJ104" i="10" s="1"/>
  <c r="AG105" i="10"/>
  <c r="AG104" i="10" s="1"/>
  <c r="BC7" i="13"/>
  <c r="BC23" i="13" s="1"/>
  <c r="AQ16" i="13"/>
  <c r="D54" i="15"/>
  <c r="D55" i="16"/>
  <c r="D54" i="16" s="1"/>
  <c r="F123" i="15"/>
  <c r="X110" i="14"/>
  <c r="AQ26" i="14" s="1"/>
  <c r="AG112" i="10"/>
  <c r="AG110" i="10" s="1"/>
  <c r="AS26" i="10" s="1"/>
  <c r="AH16" i="10"/>
  <c r="AS25" i="10"/>
  <c r="AI90" i="10"/>
  <c r="AI63" i="10" s="1"/>
  <c r="AI12" i="10" s="1"/>
  <c r="F78" i="14"/>
  <c r="N78" i="14" s="1"/>
  <c r="V110" i="14"/>
  <c r="V10" i="14" s="1"/>
  <c r="AI256" i="15"/>
  <c r="AH256" i="15"/>
  <c r="AJ256" i="15"/>
  <c r="AI67" i="16"/>
  <c r="AH67" i="16"/>
  <c r="AA39" i="11"/>
  <c r="Y35" i="11"/>
  <c r="N15" i="14"/>
  <c r="F10" i="14"/>
  <c r="AI240" i="14"/>
  <c r="AH240" i="14"/>
  <c r="N100" i="10"/>
  <c r="N99" i="10" s="1"/>
  <c r="J100" i="11"/>
  <c r="L99" i="10"/>
  <c r="N56" i="14"/>
  <c r="F123" i="14"/>
  <c r="AH88" i="15"/>
  <c r="AI88" i="15"/>
  <c r="AJ88" i="15"/>
  <c r="M113" i="16"/>
  <c r="N113" i="16"/>
  <c r="L63" i="10"/>
  <c r="N64" i="10"/>
  <c r="N63" i="10" s="1"/>
  <c r="J64" i="11"/>
  <c r="N115" i="14"/>
  <c r="M115" i="14"/>
  <c r="AI189" i="15"/>
  <c r="X187" i="15"/>
  <c r="X185" i="15" s="1"/>
  <c r="AH189" i="15"/>
  <c r="AA45" i="11"/>
  <c r="Y44" i="11"/>
  <c r="AH117" i="15"/>
  <c r="AJ117" i="15"/>
  <c r="Y161" i="11"/>
  <c r="AH161" i="10"/>
  <c r="AH157" i="10" s="1"/>
  <c r="AH155" i="10" s="1"/>
  <c r="AH145" i="10" s="1"/>
  <c r="AA157" i="10"/>
  <c r="AA155" i="10" s="1"/>
  <c r="AA145" i="10" s="1"/>
  <c r="D111" i="16"/>
  <c r="F111" i="15"/>
  <c r="M111" i="15" s="1"/>
  <c r="D108" i="15"/>
  <c r="W86" i="16"/>
  <c r="W83" i="15"/>
  <c r="X86" i="15"/>
  <c r="AH18" i="14"/>
  <c r="AJ18" i="14"/>
  <c r="BN11" i="14"/>
  <c r="J67" i="13"/>
  <c r="L66" i="12"/>
  <c r="N67" i="12"/>
  <c r="N66" i="12" s="1"/>
  <c r="AJ245" i="13"/>
  <c r="AE245" i="14"/>
  <c r="AJ93" i="14"/>
  <c r="AH93" i="14"/>
  <c r="AJ121" i="15"/>
  <c r="AI121" i="15"/>
  <c r="AH121" i="15"/>
  <c r="I12" i="14"/>
  <c r="AW16" i="12"/>
  <c r="AY16" i="12" s="1"/>
  <c r="J70" i="11"/>
  <c r="L69" i="10"/>
  <c r="N70" i="10"/>
  <c r="N69" i="10" s="1"/>
  <c r="Y212" i="13"/>
  <c r="AH212" i="12"/>
  <c r="AX16" i="10"/>
  <c r="AZ16" i="10" s="1"/>
  <c r="AU16" i="10"/>
  <c r="AH194" i="10"/>
  <c r="AH193" i="10" s="1"/>
  <c r="X194" i="14"/>
  <c r="AE12" i="10"/>
  <c r="AE10" i="10" s="1"/>
  <c r="AE8" i="10" s="1"/>
  <c r="AI67" i="15"/>
  <c r="AH67" i="15"/>
  <c r="AJ29" i="16"/>
  <c r="AH29" i="16"/>
  <c r="AI29" i="16"/>
  <c r="V40" i="16"/>
  <c r="X40" i="16" s="1"/>
  <c r="X40" i="15"/>
  <c r="AB68" i="16"/>
  <c r="AD68" i="16" s="1"/>
  <c r="AI68" i="16" s="1"/>
  <c r="AI68" i="15"/>
  <c r="G58" i="14"/>
  <c r="I57" i="13"/>
  <c r="M58" i="13"/>
  <c r="M57" i="13" s="1"/>
  <c r="J74" i="12"/>
  <c r="N74" i="11"/>
  <c r="N72" i="11" s="1"/>
  <c r="L72" i="11"/>
  <c r="G15" i="12"/>
  <c r="I10" i="11"/>
  <c r="M15" i="11"/>
  <c r="M10" i="11" s="1"/>
  <c r="AH119" i="16"/>
  <c r="AI119" i="16"/>
  <c r="J62" i="11"/>
  <c r="N62" i="10"/>
  <c r="N60" i="10" s="1"/>
  <c r="L60" i="10"/>
  <c r="AI250" i="16"/>
  <c r="AH250" i="16"/>
  <c r="AJ250" i="16"/>
  <c r="N114" i="14"/>
  <c r="M114" i="14"/>
  <c r="N113" i="15"/>
  <c r="M113" i="15"/>
  <c r="D115" i="16"/>
  <c r="F115" i="16" s="1"/>
  <c r="F115" i="15"/>
  <c r="AV23" i="9"/>
  <c r="AX23" i="9"/>
  <c r="AZ23" i="9" s="1"/>
  <c r="W52" i="16"/>
  <c r="W49" i="15"/>
  <c r="W43" i="15" s="1"/>
  <c r="X52" i="15"/>
  <c r="AJ36" i="11"/>
  <c r="AJ35" i="11" s="1"/>
  <c r="AE36" i="12"/>
  <c r="AG35" i="11"/>
  <c r="V157" i="15"/>
  <c r="V155" i="15" s="1"/>
  <c r="V145" i="15" s="1"/>
  <c r="V110" i="15" s="1"/>
  <c r="V163" i="16"/>
  <c r="X163" i="15"/>
  <c r="AA83" i="11"/>
  <c r="Y84" i="12"/>
  <c r="AH84" i="11"/>
  <c r="AH83" i="11" s="1"/>
  <c r="W31" i="16"/>
  <c r="W20" i="15"/>
  <c r="W16" i="15" s="1"/>
  <c r="W14" i="15" s="1"/>
  <c r="X31" i="15"/>
  <c r="AI217" i="15"/>
  <c r="AH217" i="15"/>
  <c r="AJ217" i="15"/>
  <c r="AH117" i="16"/>
  <c r="AJ117" i="16"/>
  <c r="I94" i="15"/>
  <c r="G93" i="15"/>
  <c r="F79" i="15"/>
  <c r="N79" i="15" s="1"/>
  <c r="E79" i="16"/>
  <c r="E78" i="15"/>
  <c r="AB117" i="11"/>
  <c r="AD114" i="10"/>
  <c r="AD112" i="10" s="1"/>
  <c r="AI117" i="10"/>
  <c r="AI114" i="10" s="1"/>
  <c r="AI112" i="10" s="1"/>
  <c r="W196" i="16"/>
  <c r="X196" i="16" s="1"/>
  <c r="X196" i="15"/>
  <c r="AA196" i="13"/>
  <c r="AA207" i="10"/>
  <c r="BO27" i="10"/>
  <c r="BO18" i="13"/>
  <c r="AH148" i="13"/>
  <c r="Y148" i="14"/>
  <c r="AA148" i="14" s="1"/>
  <c r="AJ164" i="16"/>
  <c r="AH164" i="16"/>
  <c r="AI164" i="16"/>
  <c r="AJ215" i="14"/>
  <c r="AH215" i="14"/>
  <c r="AD60" i="12"/>
  <c r="AB58" i="12"/>
  <c r="AB57" i="12" s="1"/>
  <c r="X22" i="16"/>
  <c r="AH22" i="16" s="1"/>
  <c r="V20" i="16"/>
  <c r="V16" i="16" s="1"/>
  <c r="AJ190" i="15"/>
  <c r="AI190" i="15"/>
  <c r="T15" i="10"/>
  <c r="AB259" i="9"/>
  <c r="AC259" i="9"/>
  <c r="U259" i="9"/>
  <c r="W259" i="9"/>
  <c r="Z259" i="9"/>
  <c r="Y259" i="9"/>
  <c r="AF259" i="9"/>
  <c r="AD259" i="9"/>
  <c r="V259" i="9"/>
  <c r="X259" i="9"/>
  <c r="AI259" i="9"/>
  <c r="AA259" i="9"/>
  <c r="AH259" i="9"/>
  <c r="AE259" i="9"/>
  <c r="AG259" i="9"/>
  <c r="AJ259" i="9"/>
  <c r="AG249" i="12"/>
  <c r="G44" i="12"/>
  <c r="M44" i="11"/>
  <c r="M42" i="11" s="1"/>
  <c r="I42" i="11"/>
  <c r="AR10" i="11" s="1"/>
  <c r="AU10" i="11" s="1"/>
  <c r="AW10" i="11"/>
  <c r="AY10" i="11" s="1"/>
  <c r="AJ239" i="16"/>
  <c r="AH239" i="16"/>
  <c r="AI239" i="16"/>
  <c r="X93" i="15"/>
  <c r="X91" i="15" s="1"/>
  <c r="X90" i="15" s="1"/>
  <c r="V93" i="16"/>
  <c r="X93" i="16" s="1"/>
  <c r="AI127" i="14"/>
  <c r="AJ127" i="14"/>
  <c r="AH127" i="14"/>
  <c r="AE31" i="11"/>
  <c r="AJ31" i="10"/>
  <c r="AJ20" i="10" s="1"/>
  <c r="AJ16" i="10" s="1"/>
  <c r="AJ14" i="10" s="1"/>
  <c r="AG20" i="10"/>
  <c r="AG16" i="10" s="1"/>
  <c r="AD196" i="16"/>
  <c r="AE227" i="11"/>
  <c r="AE220" i="11" s="1"/>
  <c r="AG228" i="11"/>
  <c r="V51" i="16"/>
  <c r="X51" i="15"/>
  <c r="V49" i="15"/>
  <c r="V43" i="15" s="1"/>
  <c r="AI110" i="10"/>
  <c r="E75" i="16"/>
  <c r="AI195" i="14"/>
  <c r="BO17" i="10"/>
  <c r="V170" i="16"/>
  <c r="M93" i="14"/>
  <c r="AJ63" i="10"/>
  <c r="F78" i="15"/>
  <c r="W63" i="14"/>
  <c r="W12" i="14" s="1"/>
  <c r="W10" i="14" s="1"/>
  <c r="V35" i="15"/>
  <c r="BN28" i="14"/>
  <c r="X193" i="14"/>
  <c r="AQ28" i="14" s="1"/>
  <c r="I17" i="10"/>
  <c r="AR14" i="10"/>
  <c r="AU14" i="10" s="1"/>
  <c r="AX26" i="10"/>
  <c r="AZ26" i="10" s="1"/>
  <c r="AV26" i="10"/>
  <c r="P121" i="15"/>
  <c r="P125" i="15" s="1"/>
  <c r="AB106" i="12"/>
  <c r="AD105" i="11"/>
  <c r="AD104" i="11" s="1"/>
  <c r="AI106" i="11"/>
  <c r="AI105" i="11" s="1"/>
  <c r="AI104" i="11" s="1"/>
  <c r="AA92" i="12"/>
  <c r="AV11" i="15"/>
  <c r="AU11" i="15"/>
  <c r="AE106" i="12"/>
  <c r="AJ106" i="11"/>
  <c r="AG223" i="16"/>
  <c r="X227" i="16"/>
  <c r="X237" i="16"/>
  <c r="V235" i="16"/>
  <c r="AG98" i="11"/>
  <c r="AE96" i="11"/>
  <c r="AE90" i="11" s="1"/>
  <c r="AX27" i="10"/>
  <c r="AZ27" i="10" s="1"/>
  <c r="AV27" i="10"/>
  <c r="J10" i="13"/>
  <c r="L13" i="13"/>
  <c r="AI76" i="15"/>
  <c r="AJ76" i="15"/>
  <c r="AH76" i="15"/>
  <c r="AG142" i="11"/>
  <c r="AE141" i="11"/>
  <c r="AE86" i="12"/>
  <c r="AG83" i="11"/>
  <c r="AS24" i="11" s="1"/>
  <c r="AJ86" i="11"/>
  <c r="AJ83" i="11" s="1"/>
  <c r="BI13" i="10"/>
  <c r="AH249" i="15"/>
  <c r="AI249" i="15"/>
  <c r="Y229" i="12"/>
  <c r="AH229" i="11"/>
  <c r="AH227" i="11" s="1"/>
  <c r="AH220" i="11" s="1"/>
  <c r="AA227" i="11"/>
  <c r="AA220" i="11" s="1"/>
  <c r="BO30" i="11" s="1"/>
  <c r="BI14" i="11" s="1"/>
  <c r="AB227" i="11"/>
  <c r="AB220" i="11" s="1"/>
  <c r="AD228" i="11"/>
  <c r="AD188" i="11"/>
  <c r="AB187" i="11"/>
  <c r="AB185" i="11" s="1"/>
  <c r="AI92" i="15"/>
  <c r="AI84" i="15"/>
  <c r="AJ84" i="15"/>
  <c r="X83" i="15"/>
  <c r="J58" i="13"/>
  <c r="N58" i="12"/>
  <c r="AI158" i="12"/>
  <c r="AI157" i="12" s="1"/>
  <c r="AI155" i="12" s="1"/>
  <c r="AB158" i="13"/>
  <c r="AD157" i="12"/>
  <c r="AD155" i="12" s="1"/>
  <c r="F81" i="15"/>
  <c r="AA153" i="12"/>
  <c r="AA25" i="14"/>
  <c r="L21" i="10"/>
  <c r="L19" i="10" s="1"/>
  <c r="AS7" i="10"/>
  <c r="AB17" i="15"/>
  <c r="AR22" i="14"/>
  <c r="BP10" i="14"/>
  <c r="AI17" i="14"/>
  <c r="M71" i="16"/>
  <c r="N71" i="16"/>
  <c r="F69" i="16"/>
  <c r="AH247" i="16"/>
  <c r="AI247" i="16"/>
  <c r="AJ247" i="16"/>
  <c r="F93" i="15"/>
  <c r="BC19" i="15" s="1"/>
  <c r="M94" i="15"/>
  <c r="K121" i="15"/>
  <c r="K125" i="15" s="1"/>
  <c r="N34" i="15"/>
  <c r="M34" i="15"/>
  <c r="AH128" i="15"/>
  <c r="AJ128" i="15"/>
  <c r="AI128" i="15"/>
  <c r="AY35" i="7"/>
  <c r="AZ35" i="7"/>
  <c r="AB149" i="11"/>
  <c r="AB147" i="11" s="1"/>
  <c r="AB145" i="11" s="1"/>
  <c r="AD150" i="11"/>
  <c r="X58" i="16"/>
  <c r="X57" i="16" s="1"/>
  <c r="Y236" i="15"/>
  <c r="AH236" i="14"/>
  <c r="AJ212" i="15"/>
  <c r="AI212" i="15"/>
  <c r="X211" i="15"/>
  <c r="X210" i="15" s="1"/>
  <c r="X209" i="15" s="1"/>
  <c r="AH191" i="15"/>
  <c r="AJ191" i="15"/>
  <c r="AI191" i="15"/>
  <c r="AS13" i="16"/>
  <c r="AX13" i="16"/>
  <c r="AI107" i="15"/>
  <c r="C34" i="20"/>
  <c r="G36" i="12"/>
  <c r="I35" i="11"/>
  <c r="M36" i="11"/>
  <c r="M35" i="11" s="1"/>
  <c r="AI168" i="16"/>
  <c r="AH168" i="16"/>
  <c r="X203" i="15"/>
  <c r="Y123" i="11"/>
  <c r="AA125" i="11"/>
  <c r="AG24" i="12"/>
  <c r="AJ136" i="16"/>
  <c r="AH136" i="16"/>
  <c r="AI136" i="16"/>
  <c r="L36" i="11"/>
  <c r="AX9" i="11" s="1"/>
  <c r="AZ9" i="11" s="1"/>
  <c r="J35" i="11"/>
  <c r="Y237" i="12"/>
  <c r="AA235" i="11"/>
  <c r="AH237" i="11"/>
  <c r="AH235" i="11" s="1"/>
  <c r="AV9" i="13"/>
  <c r="AU9" i="13"/>
  <c r="BD12" i="11"/>
  <c r="G23" i="12"/>
  <c r="AW7" i="11"/>
  <c r="AY7" i="11" s="1"/>
  <c r="I22" i="11"/>
  <c r="M23" i="11"/>
  <c r="M22" i="11" s="1"/>
  <c r="W157" i="16"/>
  <c r="W155" i="16" s="1"/>
  <c r="W145" i="16" s="1"/>
  <c r="X159" i="16"/>
  <c r="AR13" i="16"/>
  <c r="AW13" i="16"/>
  <c r="J48" i="11"/>
  <c r="L50" i="11"/>
  <c r="J123" i="11"/>
  <c r="AQ13" i="15"/>
  <c r="AZ13" i="15" s="1"/>
  <c r="M90" i="15"/>
  <c r="N90" i="15"/>
  <c r="F85" i="15"/>
  <c r="AB137" i="12"/>
  <c r="AI137" i="11"/>
  <c r="AI123" i="11" s="1"/>
  <c r="AD123" i="11"/>
  <c r="AE178" i="13"/>
  <c r="AJ178" i="12"/>
  <c r="AG213" i="12"/>
  <c r="AE211" i="12"/>
  <c r="AE210" i="12" s="1"/>
  <c r="AE209" i="12" s="1"/>
  <c r="AE207" i="12" s="1"/>
  <c r="AE116" i="16"/>
  <c r="AJ116" i="15"/>
  <c r="G33" i="12"/>
  <c r="I32" i="11"/>
  <c r="M33" i="11"/>
  <c r="M32" i="11" s="1"/>
  <c r="AW9" i="11"/>
  <c r="AY9" i="11" s="1"/>
  <c r="BD13" i="11"/>
  <c r="AX25" i="10"/>
  <c r="AZ25" i="10" s="1"/>
  <c r="AV25" i="10"/>
  <c r="F95" i="16"/>
  <c r="D93" i="16"/>
  <c r="D85" i="16" s="1"/>
  <c r="AJ244" i="16"/>
  <c r="AI244" i="16"/>
  <c r="X243" i="16"/>
  <c r="BO16" i="10"/>
  <c r="AA112" i="10"/>
  <c r="AA110" i="10" s="1"/>
  <c r="AD142" i="13"/>
  <c r="AB141" i="13"/>
  <c r="AD215" i="12"/>
  <c r="AB211" i="12"/>
  <c r="AB210" i="12" s="1"/>
  <c r="AB209" i="12" s="1"/>
  <c r="AB207" i="12" s="1"/>
  <c r="G82" i="12"/>
  <c r="I81" i="11"/>
  <c r="M82" i="11"/>
  <c r="M81" i="11" s="1"/>
  <c r="M13" i="16"/>
  <c r="D22" i="16"/>
  <c r="F23" i="16"/>
  <c r="AI197" i="15"/>
  <c r="AJ197" i="15"/>
  <c r="AH71" i="16"/>
  <c r="AI71" i="16"/>
  <c r="AJ71" i="16"/>
  <c r="AD99" i="13"/>
  <c r="AA244" i="16"/>
  <c r="G48" i="12"/>
  <c r="I49" i="12"/>
  <c r="AW23" i="10"/>
  <c r="AU23" i="10"/>
  <c r="AJ143" i="15"/>
  <c r="AH143" i="15"/>
  <c r="AI143" i="15"/>
  <c r="W172" i="16"/>
  <c r="W170" i="16" s="1"/>
  <c r="X173" i="16"/>
  <c r="AB178" i="12"/>
  <c r="AI178" i="11"/>
  <c r="AI176" i="11" s="1"/>
  <c r="AD176" i="11"/>
  <c r="AD83" i="13"/>
  <c r="AB85" i="14"/>
  <c r="AI85" i="13"/>
  <c r="AI83" i="13" s="1"/>
  <c r="AB236" i="13"/>
  <c r="AD235" i="12"/>
  <c r="AI236" i="12"/>
  <c r="AI235" i="12" s="1"/>
  <c r="M77" i="12"/>
  <c r="M75" i="12" s="1"/>
  <c r="G77" i="13"/>
  <c r="I75" i="12"/>
  <c r="BD23" i="10"/>
  <c r="V63" i="15"/>
  <c r="W112" i="15"/>
  <c r="W110" i="15" s="1"/>
  <c r="AI170" i="10"/>
  <c r="AH14" i="10"/>
  <c r="AH12" i="10" s="1"/>
  <c r="V234" i="15"/>
  <c r="V232" i="15" s="1"/>
  <c r="Y10" i="10"/>
  <c r="F85" i="14"/>
  <c r="X105" i="15"/>
  <c r="X104" i="15" s="1"/>
  <c r="W220" i="15"/>
  <c r="M102" i="16"/>
  <c r="N102" i="16"/>
  <c r="C20" i="20"/>
  <c r="AG181" i="11"/>
  <c r="AE176" i="11"/>
  <c r="AE170" i="11" s="1"/>
  <c r="AU9" i="14"/>
  <c r="AV9" i="14"/>
  <c r="AB18" i="14"/>
  <c r="BP11" i="13"/>
  <c r="AI18" i="13"/>
  <c r="L111" i="11"/>
  <c r="J108" i="11"/>
  <c r="AX31" i="9"/>
  <c r="AX32" i="9" s="1"/>
  <c r="AW31" i="9"/>
  <c r="AW32" i="9" s="1"/>
  <c r="AV31" i="9"/>
  <c r="AU31" i="9"/>
  <c r="AY31" i="9"/>
  <c r="AY32" i="9" s="1"/>
  <c r="AQ32" i="9"/>
  <c r="G47" i="15"/>
  <c r="M47" i="14"/>
  <c r="N101" i="15"/>
  <c r="F99" i="15"/>
  <c r="BC18" i="15"/>
  <c r="AQ11" i="16"/>
  <c r="AB50" i="13"/>
  <c r="AD49" i="12"/>
  <c r="AI50" i="12"/>
  <c r="AI49" i="12" s="1"/>
  <c r="J75" i="12"/>
  <c r="L77" i="12"/>
  <c r="G79" i="14"/>
  <c r="M79" i="13"/>
  <c r="BN27" i="14"/>
  <c r="X207" i="14"/>
  <c r="AQ29" i="14" s="1"/>
  <c r="AI125" i="16"/>
  <c r="AJ125" i="16"/>
  <c r="Y150" i="12"/>
  <c r="AA149" i="11"/>
  <c r="AA147" i="11" s="1"/>
  <c r="AH150" i="11"/>
  <c r="AH149" i="11" s="1"/>
  <c r="AI196" i="16"/>
  <c r="F8" i="12"/>
  <c r="X258" i="12"/>
  <c r="F54" i="15"/>
  <c r="BC17" i="15"/>
  <c r="AE172" i="12"/>
  <c r="AG174" i="12"/>
  <c r="D75" i="16"/>
  <c r="F76" i="16"/>
  <c r="L81" i="12"/>
  <c r="J82" i="13"/>
  <c r="N82" i="12"/>
  <c r="N81" i="12" s="1"/>
  <c r="AH147" i="11"/>
  <c r="C121" i="15"/>
  <c r="C125" i="15" s="1"/>
  <c r="H125" i="15"/>
  <c r="H121" i="15"/>
  <c r="N12" i="16"/>
  <c r="AZ35" i="8"/>
  <c r="AY35" i="8"/>
  <c r="BP18" i="13"/>
  <c r="AB156" i="14"/>
  <c r="AI156" i="13"/>
  <c r="J32" i="11"/>
  <c r="L33" i="11"/>
  <c r="AE118" i="13"/>
  <c r="AJ118" i="12"/>
  <c r="J93" i="12"/>
  <c r="L94" i="12"/>
  <c r="Y32" i="12"/>
  <c r="AH32" i="11"/>
  <c r="AA173" i="11"/>
  <c r="Y172" i="11"/>
  <c r="Y170" i="11" s="1"/>
  <c r="G101" i="15"/>
  <c r="BD18" i="14"/>
  <c r="I99" i="14"/>
  <c r="BN14" i="14"/>
  <c r="BH9" i="14" s="1"/>
  <c r="AQ24" i="14"/>
  <c r="AB23" i="12"/>
  <c r="AI23" i="11"/>
  <c r="AI20" i="11" s="1"/>
  <c r="AI16" i="11" s="1"/>
  <c r="AI14" i="11" s="1"/>
  <c r="AD20" i="11"/>
  <c r="AD16" i="11" s="1"/>
  <c r="X204" i="16"/>
  <c r="V203" i="16"/>
  <c r="Y72" i="12"/>
  <c r="AH72" i="11"/>
  <c r="AH69" i="11" s="1"/>
  <c r="AH65" i="11" s="1"/>
  <c r="AA69" i="11"/>
  <c r="AA65" i="11" s="1"/>
  <c r="AW8" i="11"/>
  <c r="AY8" i="11" s="1"/>
  <c r="I25" i="11"/>
  <c r="AR8" i="11" s="1"/>
  <c r="AU8" i="11" s="1"/>
  <c r="G26" i="12"/>
  <c r="BD11" i="11"/>
  <c r="M26" i="11"/>
  <c r="M25" i="11" s="1"/>
  <c r="BN24" i="14"/>
  <c r="BN22" i="14" s="1"/>
  <c r="BH11" i="14" s="1"/>
  <c r="AQ27" i="14"/>
  <c r="AE66" i="12"/>
  <c r="AS22" i="11"/>
  <c r="AJ66" i="11"/>
  <c r="AI136" i="15"/>
  <c r="AH136" i="15"/>
  <c r="AJ136" i="15"/>
  <c r="AG126" i="15"/>
  <c r="AE21" i="15"/>
  <c r="AJ21" i="14"/>
  <c r="N109" i="15"/>
  <c r="F108" i="15"/>
  <c r="AQ15" i="15" s="1"/>
  <c r="BC20" i="15"/>
  <c r="N48" i="10"/>
  <c r="N123" i="10"/>
  <c r="AQ13" i="16"/>
  <c r="N90" i="16"/>
  <c r="M90" i="16"/>
  <c r="AI124" i="15"/>
  <c r="AJ124" i="15"/>
  <c r="AH124" i="15"/>
  <c r="X123" i="15"/>
  <c r="Y51" i="14"/>
  <c r="AH51" i="13"/>
  <c r="BN16" i="15"/>
  <c r="AX29" i="11"/>
  <c r="AZ29" i="11" s="1"/>
  <c r="AV29" i="11"/>
  <c r="E25" i="16"/>
  <c r="F26" i="16"/>
  <c r="AG168" i="11"/>
  <c r="AE155" i="11"/>
  <c r="M54" i="10"/>
  <c r="M21" i="10" s="1"/>
  <c r="M19" i="10" s="1"/>
  <c r="M17" i="10" s="1"/>
  <c r="M123" i="10"/>
  <c r="AB204" i="13"/>
  <c r="AD203" i="12"/>
  <c r="AD194" i="12" s="1"/>
  <c r="AI204" i="12"/>
  <c r="AI203" i="12" s="1"/>
  <c r="AI194" i="12" s="1"/>
  <c r="AI193" i="12" s="1"/>
  <c r="AG22" i="13"/>
  <c r="AH180" i="16"/>
  <c r="AI180" i="16"/>
  <c r="AJ180" i="16"/>
  <c r="X176" i="16"/>
  <c r="F32" i="15"/>
  <c r="F28" i="15" s="1"/>
  <c r="BC13" i="15"/>
  <c r="L118" i="13"/>
  <c r="AD258" i="9"/>
  <c r="L8" i="9"/>
  <c r="AD81" i="13"/>
  <c r="M95" i="15"/>
  <c r="N95" i="15"/>
  <c r="AD207" i="11"/>
  <c r="AR29" i="11" s="1"/>
  <c r="BP27" i="11"/>
  <c r="BP25" i="11" s="1"/>
  <c r="BJ12" i="11" s="1"/>
  <c r="AA96" i="11"/>
  <c r="Y98" i="12"/>
  <c r="AH98" i="11"/>
  <c r="AH96" i="11" s="1"/>
  <c r="AU13" i="14"/>
  <c r="AV13" i="14"/>
  <c r="AE153" i="12"/>
  <c r="AJ153" i="11"/>
  <c r="AE151" i="12"/>
  <c r="AG149" i="11"/>
  <c r="AG147" i="11" s="1"/>
  <c r="AJ151" i="11"/>
  <c r="AJ149" i="11" s="1"/>
  <c r="AJ137" i="16"/>
  <c r="AH137" i="16"/>
  <c r="N80" i="15"/>
  <c r="M80" i="15"/>
  <c r="AB72" i="12"/>
  <c r="AD69" i="11"/>
  <c r="AD65" i="11" s="1"/>
  <c r="AI72" i="11"/>
  <c r="AI69" i="11" s="1"/>
  <c r="AI65" i="11" s="1"/>
  <c r="BP9" i="10"/>
  <c r="AI118" i="16"/>
  <c r="X114" i="16"/>
  <c r="AH224" i="15"/>
  <c r="AI224" i="15"/>
  <c r="X222" i="15"/>
  <c r="N53" i="16"/>
  <c r="M53" i="16"/>
  <c r="Y159" i="12"/>
  <c r="AH159" i="11"/>
  <c r="J28" i="11"/>
  <c r="N21" i="10"/>
  <c r="N19" i="10" s="1"/>
  <c r="N17" i="10" s="1"/>
  <c r="X10" i="13"/>
  <c r="X8" i="13" s="1"/>
  <c r="BC10" i="14"/>
  <c r="BC9" i="14" s="1"/>
  <c r="BC8" i="14" s="1"/>
  <c r="AS17" i="9"/>
  <c r="V243" i="16"/>
  <c r="AH112" i="10"/>
  <c r="AH110" i="10" s="1"/>
  <c r="BN9" i="13"/>
  <c r="AE59" i="12"/>
  <c r="AG58" i="11"/>
  <c r="AG57" i="11" s="1"/>
  <c r="AJ59" i="11"/>
  <c r="AJ58" i="11" s="1"/>
  <c r="AJ57" i="11" s="1"/>
  <c r="AS16" i="12"/>
  <c r="AV16" i="12" s="1"/>
  <c r="AU7" i="10"/>
  <c r="L68" i="15"/>
  <c r="AJ76" i="16"/>
  <c r="AH76" i="16"/>
  <c r="AI76" i="16"/>
  <c r="AW15" i="14"/>
  <c r="AY15" i="14" s="1"/>
  <c r="AB223" i="13"/>
  <c r="AD222" i="12"/>
  <c r="AI223" i="12"/>
  <c r="AI222" i="12" s="1"/>
  <c r="AB22" i="13"/>
  <c r="AI22" i="12"/>
  <c r="X84" i="16"/>
  <c r="V83" i="16"/>
  <c r="L29" i="11"/>
  <c r="J30" i="12"/>
  <c r="N30" i="11"/>
  <c r="N29" i="11" s="1"/>
  <c r="BP19" i="15"/>
  <c r="AB126" i="16"/>
  <c r="M65" i="15"/>
  <c r="N65" i="15"/>
  <c r="F63" i="15"/>
  <c r="AG97" i="12"/>
  <c r="L23" i="11"/>
  <c r="J22" i="11"/>
  <c r="AX11" i="11"/>
  <c r="AZ11" i="11" s="1"/>
  <c r="AS11" i="11"/>
  <c r="J88" i="12"/>
  <c r="L85" i="11"/>
  <c r="N88" i="11"/>
  <c r="N85" i="11" s="1"/>
  <c r="E93" i="16"/>
  <c r="E85" i="16" s="1"/>
  <c r="F94" i="16"/>
  <c r="BE23" i="15"/>
  <c r="P25" i="20"/>
  <c r="P26" i="20" s="1"/>
  <c r="P57" i="20" s="1"/>
  <c r="Q8" i="20" s="1"/>
  <c r="X73" i="16"/>
  <c r="V69" i="16"/>
  <c r="V65" i="16" s="1"/>
  <c r="Y178" i="12"/>
  <c r="AA176" i="11"/>
  <c r="AH178" i="11"/>
  <c r="AH176" i="11" s="1"/>
  <c r="BN22" i="13"/>
  <c r="BH11" i="13" s="1"/>
  <c r="X227" i="15"/>
  <c r="BH14" i="13"/>
  <c r="BO22" i="10"/>
  <c r="BI11" i="10" s="1"/>
  <c r="V105" i="16"/>
  <c r="V104" i="16" s="1"/>
  <c r="X107" i="16"/>
  <c r="X105" i="16" s="1"/>
  <c r="X104" i="16" s="1"/>
  <c r="I52" i="11"/>
  <c r="G51" i="11"/>
  <c r="G55" i="15"/>
  <c r="AI87" i="16"/>
  <c r="AH87" i="16"/>
  <c r="AJ87" i="16"/>
  <c r="AD47" i="12"/>
  <c r="AB44" i="12"/>
  <c r="AB43" i="12" s="1"/>
  <c r="AV35" i="8"/>
  <c r="AU35" i="8"/>
  <c r="AD245" i="16"/>
  <c r="AQ30" i="14"/>
  <c r="BN30" i="14"/>
  <c r="BH14" i="14" s="1"/>
  <c r="L55" i="11"/>
  <c r="J54" i="11"/>
  <c r="AS12" i="16"/>
  <c r="AV12" i="16" s="1"/>
  <c r="N89" i="16"/>
  <c r="AX12" i="16"/>
  <c r="AZ12" i="16" s="1"/>
  <c r="X45" i="16"/>
  <c r="V44" i="16"/>
  <c r="AW28" i="11"/>
  <c r="AY28" i="11" s="1"/>
  <c r="AU28" i="11"/>
  <c r="Y142" i="12"/>
  <c r="AA141" i="11"/>
  <c r="BO20" i="11" s="1"/>
  <c r="AH142" i="11"/>
  <c r="AH141" i="11" s="1"/>
  <c r="AH165" i="16"/>
  <c r="AJ165" i="16"/>
  <c r="AI165" i="16"/>
  <c r="AB248" i="12"/>
  <c r="AD243" i="11"/>
  <c r="AD234" i="11" s="1"/>
  <c r="AD232" i="11" s="1"/>
  <c r="BP29" i="11" s="1"/>
  <c r="BJ13" i="11" s="1"/>
  <c r="AI248" i="11"/>
  <c r="AI243" i="11" s="1"/>
  <c r="AI234" i="11" s="1"/>
  <c r="AI232" i="11" s="1"/>
  <c r="G92" i="16"/>
  <c r="I92" i="16" s="1"/>
  <c r="M92" i="16" s="1"/>
  <c r="M92" i="15"/>
  <c r="AG69" i="11"/>
  <c r="AG65" i="11" s="1"/>
  <c r="AE72" i="12"/>
  <c r="AJ72" i="11"/>
  <c r="AJ69" i="11" s="1"/>
  <c r="D8" i="14"/>
  <c r="D121" i="14" s="1"/>
  <c r="D125" i="14" s="1"/>
  <c r="AE240" i="12"/>
  <c r="AG235" i="11"/>
  <c r="AJ240" i="11"/>
  <c r="AJ235" i="11" s="1"/>
  <c r="AJ159" i="15"/>
  <c r="AI159" i="15"/>
  <c r="X157" i="15"/>
  <c r="X155" i="15" s="1"/>
  <c r="X145" i="15" s="1"/>
  <c r="M62" i="16"/>
  <c r="F60" i="16"/>
  <c r="L25" i="11"/>
  <c r="AS8" i="11" s="1"/>
  <c r="AV8" i="11" s="1"/>
  <c r="J26" i="12"/>
  <c r="AX8" i="11"/>
  <c r="AZ8" i="11" s="1"/>
  <c r="N26" i="11"/>
  <c r="N25" i="11" s="1"/>
  <c r="AW31" i="10"/>
  <c r="AY31" i="10" s="1"/>
  <c r="AU31" i="10"/>
  <c r="AV31" i="10"/>
  <c r="AX31" i="10"/>
  <c r="AZ31" i="10" s="1"/>
  <c r="AQ32" i="10"/>
  <c r="BN25" i="13"/>
  <c r="BH12" i="13" s="1"/>
  <c r="AE188" i="16"/>
  <c r="AJ188" i="15"/>
  <c r="AE158" i="16"/>
  <c r="AJ158" i="15"/>
  <c r="AD173" i="11"/>
  <c r="AB172" i="11"/>
  <c r="AB170" i="11" s="1"/>
  <c r="J119" i="12"/>
  <c r="N119" i="11"/>
  <c r="N117" i="11" s="1"/>
  <c r="L117" i="11"/>
  <c r="AH24" i="16"/>
  <c r="AI24" i="16"/>
  <c r="AA245" i="11"/>
  <c r="Y243" i="11"/>
  <c r="Y234" i="11" s="1"/>
  <c r="Y232" i="11" s="1"/>
  <c r="AA17" i="11"/>
  <c r="AB258" i="10"/>
  <c r="J8" i="10"/>
  <c r="J121" i="10" s="1"/>
  <c r="J125" i="10" s="1"/>
  <c r="D32" i="16"/>
  <c r="D28" i="16" s="1"/>
  <c r="F33" i="16"/>
  <c r="G117" i="12"/>
  <c r="I119" i="12"/>
  <c r="F121" i="11"/>
  <c r="F125" i="11" s="1"/>
  <c r="A1" i="11"/>
  <c r="AA186" i="14"/>
  <c r="Y115" i="15"/>
  <c r="AH115" i="14"/>
  <c r="AA53" i="11"/>
  <c r="Y49" i="11"/>
  <c r="Y43" i="11" s="1"/>
  <c r="BC12" i="15"/>
  <c r="F22" i="15"/>
  <c r="AJ137" i="15"/>
  <c r="AH137" i="15"/>
  <c r="W195" i="16"/>
  <c r="W194" i="16" s="1"/>
  <c r="W193" i="16" s="1"/>
  <c r="X197" i="16"/>
  <c r="F80" i="16"/>
  <c r="D78" i="16"/>
  <c r="W35" i="16"/>
  <c r="X38" i="16"/>
  <c r="AD98" i="16"/>
  <c r="AG46" i="16"/>
  <c r="AJ173" i="15"/>
  <c r="X172" i="15"/>
  <c r="X170" i="15" s="1"/>
  <c r="AI253" i="16"/>
  <c r="AJ253" i="16"/>
  <c r="AH253" i="16"/>
  <c r="BH9" i="13"/>
  <c r="AD94" i="11"/>
  <c r="AB91" i="11"/>
  <c r="AH249" i="16"/>
  <c r="AI249" i="16"/>
  <c r="F101" i="16"/>
  <c r="D99" i="16"/>
  <c r="BP30" i="10"/>
  <c r="AR30" i="10"/>
  <c r="X92" i="16"/>
  <c r="V91" i="16"/>
  <c r="V90" i="16" s="1"/>
  <c r="AJ81" i="16"/>
  <c r="Y37" i="13"/>
  <c r="AH37" i="12"/>
  <c r="AA204" i="11"/>
  <c r="Y203" i="11"/>
  <c r="E54" i="16"/>
  <c r="F55" i="16"/>
  <c r="F65" i="16"/>
  <c r="D63" i="16"/>
  <c r="F75" i="15"/>
  <c r="N76" i="15"/>
  <c r="M76" i="15"/>
  <c r="E81" i="16"/>
  <c r="F82" i="16"/>
  <c r="AZ7" i="10"/>
  <c r="AZ17" i="10" s="1"/>
  <c r="AX17" i="10"/>
  <c r="AW17" i="10"/>
  <c r="F66" i="16"/>
  <c r="AZ22" i="10"/>
  <c r="Q121" i="15"/>
  <c r="Q125" i="15" s="1"/>
  <c r="BE22" i="16"/>
  <c r="H123" i="16"/>
  <c r="Q123" i="16"/>
  <c r="K123" i="16"/>
  <c r="C123" i="16"/>
  <c r="P123" i="16"/>
  <c r="E123" i="16"/>
  <c r="D123" i="16"/>
  <c r="AH73" i="15"/>
  <c r="AI73" i="15"/>
  <c r="AJ73" i="15"/>
  <c r="N34" i="16"/>
  <c r="M34" i="16"/>
  <c r="AI128" i="16"/>
  <c r="AJ128" i="16"/>
  <c r="AH128" i="16"/>
  <c r="BD16" i="12"/>
  <c r="G43" i="13"/>
  <c r="M43" i="12"/>
  <c r="AH258" i="9"/>
  <c r="AH8" i="9"/>
  <c r="Y61" i="16"/>
  <c r="AH61" i="15"/>
  <c r="G63" i="11"/>
  <c r="I64" i="11"/>
  <c r="AD145" i="10"/>
  <c r="BP16" i="10"/>
  <c r="AE119" i="12"/>
  <c r="AJ119" i="11"/>
  <c r="AJ114" i="11" s="1"/>
  <c r="AG114" i="11"/>
  <c r="AE166" i="12"/>
  <c r="AJ166" i="11"/>
  <c r="AJ157" i="11" s="1"/>
  <c r="AG157" i="11"/>
  <c r="AD177" i="13"/>
  <c r="X212" i="16"/>
  <c r="BN26" i="16" s="1"/>
  <c r="V211" i="16"/>
  <c r="V210" i="16" s="1"/>
  <c r="V209" i="16" s="1"/>
  <c r="V207" i="16" s="1"/>
  <c r="AJ191" i="16"/>
  <c r="AI191" i="16"/>
  <c r="AH191" i="16"/>
  <c r="J73" i="13"/>
  <c r="N73" i="12"/>
  <c r="AQ7" i="14"/>
  <c r="F21" i="14"/>
  <c r="F19" i="14" s="1"/>
  <c r="AI87" i="15"/>
  <c r="AH87" i="15"/>
  <c r="AJ87" i="15"/>
  <c r="AG48" i="12"/>
  <c r="AE44" i="12"/>
  <c r="G66" i="15"/>
  <c r="I67" i="15"/>
  <c r="I74" i="12"/>
  <c r="G72" i="12"/>
  <c r="AD37" i="14"/>
  <c r="AJ45" i="15"/>
  <c r="AI45" i="15"/>
  <c r="X44" i="15"/>
  <c r="AG135" i="11"/>
  <c r="AE123" i="11"/>
  <c r="AE112" i="11" s="1"/>
  <c r="AH165" i="15"/>
  <c r="AJ165" i="15"/>
  <c r="AI165" i="15"/>
  <c r="AD33" i="16"/>
  <c r="AG189" i="12"/>
  <c r="AE187" i="12"/>
  <c r="AE185" i="12" s="1"/>
  <c r="E108" i="16"/>
  <c r="F109" i="16"/>
  <c r="W123" i="16"/>
  <c r="X124" i="16"/>
  <c r="AG195" i="12"/>
  <c r="AE196" i="13"/>
  <c r="AJ196" i="12"/>
  <c r="AJ195" i="12" s="1"/>
  <c r="BO23" i="16"/>
  <c r="AH177" i="16"/>
  <c r="I88" i="12"/>
  <c r="G85" i="12"/>
  <c r="AD130" i="13"/>
  <c r="L52" i="11"/>
  <c r="J51" i="11"/>
  <c r="AA228" i="14"/>
  <c r="BC11" i="15"/>
  <c r="BC10" i="15" s="1"/>
  <c r="BC9" i="15" s="1"/>
  <c r="BC8" i="15" s="1"/>
  <c r="F25" i="15"/>
  <c r="AQ8" i="15" s="1"/>
  <c r="AY22" i="13"/>
  <c r="I56" i="11"/>
  <c r="G54" i="11"/>
  <c r="G123" i="11"/>
  <c r="BO12" i="10"/>
  <c r="AA14" i="10"/>
  <c r="AA12" i="10" s="1"/>
  <c r="AJ237" i="15"/>
  <c r="AI237" i="15"/>
  <c r="X235" i="15"/>
  <c r="AA107" i="11"/>
  <c r="Y105" i="11"/>
  <c r="Y104" i="11" s="1"/>
  <c r="Y63" i="11" s="1"/>
  <c r="BN33" i="11"/>
  <c r="BH19" i="11" s="1"/>
  <c r="BH20" i="11" s="1"/>
  <c r="AQ31" i="11"/>
  <c r="AA118" i="11"/>
  <c r="Y114" i="11"/>
  <c r="Y112" i="11" s="1"/>
  <c r="I30" i="13"/>
  <c r="G29" i="13"/>
  <c r="G109" i="12"/>
  <c r="BD20" i="11"/>
  <c r="I108" i="11"/>
  <c r="AR15" i="11" s="1"/>
  <c r="M109" i="11"/>
  <c r="M108" i="11" s="1"/>
  <c r="AG177" i="15"/>
  <c r="AD93" i="14"/>
  <c r="AB115" i="15"/>
  <c r="AI115" i="14"/>
  <c r="AD186" i="12"/>
  <c r="N78" i="15"/>
  <c r="AJ38" i="15"/>
  <c r="AH38" i="15"/>
  <c r="X35" i="15"/>
  <c r="X143" i="16"/>
  <c r="X141" i="16" s="1"/>
  <c r="BN20" i="16" s="1"/>
  <c r="C44" i="20" s="1"/>
  <c r="W141" i="16"/>
  <c r="AG33" i="13"/>
  <c r="AH253" i="15"/>
  <c r="AI253" i="15"/>
  <c r="AJ253" i="15"/>
  <c r="W222" i="16"/>
  <c r="W220" i="16" s="1"/>
  <c r="X224" i="16"/>
  <c r="Y106" i="13"/>
  <c r="AH106" i="12"/>
  <c r="J43" i="12"/>
  <c r="AX10" i="11"/>
  <c r="AZ10" i="11" s="1"/>
  <c r="L42" i="11"/>
  <c r="AS10" i="11" s="1"/>
  <c r="AV10" i="11" s="1"/>
  <c r="N43" i="11"/>
  <c r="N42" i="11" s="1"/>
  <c r="AI10" i="10"/>
  <c r="V194" i="16"/>
  <c r="V193" i="16" s="1"/>
  <c r="AD110" i="10"/>
  <c r="AR26" i="10" s="1"/>
  <c r="BN17" i="14"/>
  <c r="BN15" i="14" s="1"/>
  <c r="BH10" i="14" s="1"/>
  <c r="AQ17" i="12"/>
  <c r="AU32" i="8"/>
  <c r="X14" i="14"/>
  <c r="AE145" i="11"/>
  <c r="F51" i="16"/>
  <c r="BC22" i="15"/>
  <c r="X243" i="15"/>
  <c r="AJ259" i="10"/>
  <c r="AY13" i="15"/>
  <c r="F19" i="13"/>
  <c r="X90" i="14"/>
  <c r="X63" i="14" s="1"/>
  <c r="M55" i="14"/>
  <c r="AD170" i="10"/>
  <c r="G28" i="11"/>
  <c r="BN15" i="13"/>
  <c r="BH10" i="13" s="1"/>
  <c r="X97" i="16"/>
  <c r="BN26" i="15"/>
  <c r="BO13" i="10"/>
  <c r="D21" i="15"/>
  <c r="D19" i="15" s="1"/>
  <c r="D17" i="15" s="1"/>
  <c r="X69" i="15"/>
  <c r="X65" i="15" s="1"/>
  <c r="AG63" i="10"/>
  <c r="AA193" i="10" l="1"/>
  <c r="BO28" i="10"/>
  <c r="AD63" i="10"/>
  <c r="AD12" i="10" s="1"/>
  <c r="BP13" i="10"/>
  <c r="AR25" i="10"/>
  <c r="X220" i="15"/>
  <c r="AQ9" i="15"/>
  <c r="AJ12" i="10"/>
  <c r="AJ10" i="10" s="1"/>
  <c r="E21" i="15"/>
  <c r="E19" i="15" s="1"/>
  <c r="E17" i="15" s="1"/>
  <c r="E8" i="15" s="1"/>
  <c r="E121" i="15" s="1"/>
  <c r="E125" i="15" s="1"/>
  <c r="W211" i="16"/>
  <c r="W210" i="16" s="1"/>
  <c r="W209" i="16" s="1"/>
  <c r="W207" i="16" s="1"/>
  <c r="AJ204" i="11"/>
  <c r="AJ203" i="11" s="1"/>
  <c r="AJ194" i="11" s="1"/>
  <c r="AJ193" i="11" s="1"/>
  <c r="AG203" i="11"/>
  <c r="AG194" i="11" s="1"/>
  <c r="AG193" i="11" s="1"/>
  <c r="AS28" i="11" s="1"/>
  <c r="AE204" i="12"/>
  <c r="X63" i="15"/>
  <c r="V14" i="15"/>
  <c r="V12" i="15" s="1"/>
  <c r="V10" i="15" s="1"/>
  <c r="V8" i="15" s="1"/>
  <c r="Y190" i="12"/>
  <c r="AH190" i="11"/>
  <c r="AH187" i="11" s="1"/>
  <c r="AH185" i="11" s="1"/>
  <c r="AA187" i="11"/>
  <c r="AA185" i="11" s="1"/>
  <c r="L46" i="12"/>
  <c r="J45" i="12"/>
  <c r="AA10" i="10"/>
  <c r="AA8" i="10" s="1"/>
  <c r="U1" i="10" s="1"/>
  <c r="BN25" i="14"/>
  <c r="BH12" i="14" s="1"/>
  <c r="AB38" i="14"/>
  <c r="AI38" i="13"/>
  <c r="AI35" i="13" s="1"/>
  <c r="AD35" i="13"/>
  <c r="AR24" i="13" s="1"/>
  <c r="V8" i="14"/>
  <c r="V258" i="14"/>
  <c r="W8" i="14"/>
  <c r="W258" i="14"/>
  <c r="X51" i="16"/>
  <c r="V49" i="16"/>
  <c r="BP26" i="16"/>
  <c r="E50" i="20" s="1"/>
  <c r="AJ93" i="15"/>
  <c r="AH93" i="15"/>
  <c r="E78" i="16"/>
  <c r="F79" i="16"/>
  <c r="N79" i="16" s="1"/>
  <c r="X31" i="16"/>
  <c r="W20" i="16"/>
  <c r="W16" i="16" s="1"/>
  <c r="AI163" i="15"/>
  <c r="AH163" i="15"/>
  <c r="AJ163" i="15"/>
  <c r="AE35" i="12"/>
  <c r="AG36" i="12"/>
  <c r="W49" i="16"/>
  <c r="W43" i="16" s="1"/>
  <c r="X52" i="16"/>
  <c r="N115" i="16"/>
  <c r="M115" i="16"/>
  <c r="AH40" i="15"/>
  <c r="AI40" i="15"/>
  <c r="AJ40" i="15"/>
  <c r="L70" i="11"/>
  <c r="J69" i="11"/>
  <c r="F111" i="16"/>
  <c r="M111" i="16" s="1"/>
  <c r="D108" i="16"/>
  <c r="Y45" i="12"/>
  <c r="AA44" i="11"/>
  <c r="AH45" i="11"/>
  <c r="AH44" i="11" s="1"/>
  <c r="E57" i="16"/>
  <c r="F59" i="16"/>
  <c r="G70" i="12"/>
  <c r="M70" i="11"/>
  <c r="M69" i="11" s="1"/>
  <c r="I69" i="11"/>
  <c r="Y59" i="13"/>
  <c r="AA58" i="12"/>
  <c r="AA57" i="12" s="1"/>
  <c r="AH59" i="12"/>
  <c r="AH58" i="12" s="1"/>
  <c r="AH57" i="12" s="1"/>
  <c r="AI19" i="15"/>
  <c r="AH19" i="15"/>
  <c r="AJ19" i="15"/>
  <c r="Y188" i="13"/>
  <c r="AH188" i="12"/>
  <c r="N114" i="15"/>
  <c r="M114" i="15"/>
  <c r="AJ224" i="13"/>
  <c r="AJ222" i="13" s="1"/>
  <c r="AG222" i="13"/>
  <c r="AE224" i="14"/>
  <c r="BN17" i="15"/>
  <c r="BN15" i="15" s="1"/>
  <c r="BH10" i="15" s="1"/>
  <c r="I28" i="11"/>
  <c r="AR9" i="11" s="1"/>
  <c r="BP14" i="13"/>
  <c r="AJ51" i="15"/>
  <c r="AI51" i="15"/>
  <c r="X49" i="15"/>
  <c r="AG31" i="11"/>
  <c r="AE20" i="11"/>
  <c r="AE16" i="11" s="1"/>
  <c r="AH93" i="16"/>
  <c r="AJ93" i="16"/>
  <c r="I44" i="12"/>
  <c r="G42" i="12"/>
  <c r="AH148" i="14"/>
  <c r="BO18" i="14"/>
  <c r="Y148" i="15"/>
  <c r="AA148" i="15" s="1"/>
  <c r="I93" i="15"/>
  <c r="BD19" i="15" s="1"/>
  <c r="G94" i="16"/>
  <c r="N115" i="15"/>
  <c r="M115" i="15"/>
  <c r="I15" i="12"/>
  <c r="G10" i="12"/>
  <c r="G12" i="15"/>
  <c r="M12" i="14"/>
  <c r="L67" i="13"/>
  <c r="J66" i="13"/>
  <c r="AI86" i="15"/>
  <c r="AH86" i="15"/>
  <c r="AA161" i="11"/>
  <c r="Y157" i="11"/>
  <c r="Y155" i="11" s="1"/>
  <c r="Y145" i="11" s="1"/>
  <c r="Y110" i="11" s="1"/>
  <c r="BN11" i="16"/>
  <c r="C35" i="20" s="1"/>
  <c r="AJ18" i="16"/>
  <c r="AH18" i="16"/>
  <c r="AI59" i="14"/>
  <c r="AB59" i="15"/>
  <c r="AI240" i="15"/>
  <c r="AH240" i="15"/>
  <c r="AJ19" i="16"/>
  <c r="AI19" i="16"/>
  <c r="AH19" i="16"/>
  <c r="X72" i="16"/>
  <c r="W69" i="16"/>
  <c r="W65" i="16" s="1"/>
  <c r="BO19" i="16"/>
  <c r="D43" i="20" s="1"/>
  <c r="AH167" i="16"/>
  <c r="AI127" i="15"/>
  <c r="AJ127" i="15"/>
  <c r="AH127" i="15"/>
  <c r="AH215" i="15"/>
  <c r="AJ215" i="15"/>
  <c r="AE49" i="11"/>
  <c r="AE43" i="11" s="1"/>
  <c r="AG50" i="11"/>
  <c r="AA197" i="11"/>
  <c r="Y195" i="11"/>
  <c r="V43" i="16"/>
  <c r="V14" i="16" s="1"/>
  <c r="V35" i="16"/>
  <c r="AF259" i="10"/>
  <c r="AC259" i="10"/>
  <c r="Z259" i="10"/>
  <c r="V259" i="10"/>
  <c r="U259" i="10"/>
  <c r="T15" i="11"/>
  <c r="AB259" i="10"/>
  <c r="W259" i="10"/>
  <c r="X259" i="10"/>
  <c r="AD259" i="10"/>
  <c r="AI259" i="10"/>
  <c r="Y259" i="10"/>
  <c r="AA259" i="10"/>
  <c r="AH259" i="10"/>
  <c r="AE259" i="10"/>
  <c r="AG259" i="10"/>
  <c r="X195" i="15"/>
  <c r="X194" i="15" s="1"/>
  <c r="BN28" i="15" s="1"/>
  <c r="AI196" i="15"/>
  <c r="AD117" i="11"/>
  <c r="AB114" i="11"/>
  <c r="AB112" i="11" s="1"/>
  <c r="AB110" i="11" s="1"/>
  <c r="AI31" i="15"/>
  <c r="AH31" i="15"/>
  <c r="X20" i="15"/>
  <c r="X16" i="15" s="1"/>
  <c r="Y83" i="12"/>
  <c r="AA84" i="12"/>
  <c r="AJ52" i="15"/>
  <c r="AI52" i="15"/>
  <c r="AH52" i="15"/>
  <c r="L62" i="11"/>
  <c r="J60" i="11"/>
  <c r="BD7" i="11"/>
  <c r="AR16" i="11"/>
  <c r="L74" i="12"/>
  <c r="J72" i="12"/>
  <c r="AG245" i="14"/>
  <c r="L64" i="11"/>
  <c r="J63" i="11"/>
  <c r="AW16" i="13"/>
  <c r="AY16" i="13" s="1"/>
  <c r="AG107" i="11"/>
  <c r="AE105" i="11"/>
  <c r="AE104" i="11" s="1"/>
  <c r="AE63" i="11" s="1"/>
  <c r="F57" i="15"/>
  <c r="F21" i="15" s="1"/>
  <c r="F19" i="15" s="1"/>
  <c r="M59" i="15"/>
  <c r="I46" i="13"/>
  <c r="G45" i="13"/>
  <c r="AH18" i="15"/>
  <c r="AJ18" i="15"/>
  <c r="BN11" i="15"/>
  <c r="AG91" i="11"/>
  <c r="AE92" i="12"/>
  <c r="AJ92" i="11"/>
  <c r="AJ91" i="11" s="1"/>
  <c r="AI240" i="16"/>
  <c r="AH240" i="16"/>
  <c r="F15" i="16"/>
  <c r="D10" i="16"/>
  <c r="X127" i="16"/>
  <c r="X123" i="16" s="1"/>
  <c r="V123" i="16"/>
  <c r="V112" i="16" s="1"/>
  <c r="AD198" i="15"/>
  <c r="AB195" i="15"/>
  <c r="AH215" i="16"/>
  <c r="AJ215" i="16"/>
  <c r="AA223" i="12"/>
  <c r="Y222" i="12"/>
  <c r="L59" i="11"/>
  <c r="AX14" i="11" s="1"/>
  <c r="AZ14" i="11" s="1"/>
  <c r="J57" i="11"/>
  <c r="AA23" i="11"/>
  <c r="Y20" i="11"/>
  <c r="Y16" i="11" s="1"/>
  <c r="BN12" i="14"/>
  <c r="BN9" i="14" s="1"/>
  <c r="AQ23" i="14"/>
  <c r="AE110" i="11"/>
  <c r="Y194" i="11"/>
  <c r="Y193" i="11" s="1"/>
  <c r="G21" i="11"/>
  <c r="G19" i="11" s="1"/>
  <c r="G17" i="11" s="1"/>
  <c r="G8" i="11" s="1"/>
  <c r="G121" i="11" s="1"/>
  <c r="G125" i="11" s="1"/>
  <c r="X234" i="15"/>
  <c r="X232" i="15" s="1"/>
  <c r="BN29" i="15" s="1"/>
  <c r="BH13" i="15" s="1"/>
  <c r="F78" i="16"/>
  <c r="AE228" i="12"/>
  <c r="AG227" i="11"/>
  <c r="AG220" i="11" s="1"/>
  <c r="AJ228" i="11"/>
  <c r="AJ227" i="11" s="1"/>
  <c r="AJ220" i="11" s="1"/>
  <c r="AG14" i="10"/>
  <c r="AG12" i="10" s="1"/>
  <c r="AG10" i="10" s="1"/>
  <c r="AS23" i="10"/>
  <c r="AE249" i="13"/>
  <c r="AJ249" i="12"/>
  <c r="AB60" i="13"/>
  <c r="AD58" i="12"/>
  <c r="AD57" i="12" s="1"/>
  <c r="AI60" i="12"/>
  <c r="AI58" i="12" s="1"/>
  <c r="AI57" i="12" s="1"/>
  <c r="BO26" i="13"/>
  <c r="Y196" i="14"/>
  <c r="AH196" i="13"/>
  <c r="X163" i="16"/>
  <c r="V157" i="16"/>
  <c r="V155" i="16" s="1"/>
  <c r="V145" i="16" s="1"/>
  <c r="I58" i="14"/>
  <c r="G57" i="14"/>
  <c r="AI40" i="16"/>
  <c r="AH40" i="16"/>
  <c r="AJ40" i="16"/>
  <c r="AA212" i="13"/>
  <c r="W83" i="16"/>
  <c r="X86" i="16"/>
  <c r="L100" i="11"/>
  <c r="J99" i="11"/>
  <c r="AQ16" i="14"/>
  <c r="BC7" i="14"/>
  <c r="BC23" i="14" s="1"/>
  <c r="Y39" i="12"/>
  <c r="AH39" i="11"/>
  <c r="AH35" i="11" s="1"/>
  <c r="AA35" i="11"/>
  <c r="BO14" i="11" s="1"/>
  <c r="BI9" i="11" s="1"/>
  <c r="AD97" i="11"/>
  <c r="AB96" i="11"/>
  <c r="AB90" i="11" s="1"/>
  <c r="AB63" i="11" s="1"/>
  <c r="AB12" i="11" s="1"/>
  <c r="AB10" i="11" s="1"/>
  <c r="AB8" i="11" s="1"/>
  <c r="AH214" i="11"/>
  <c r="AH211" i="11" s="1"/>
  <c r="AH210" i="11" s="1"/>
  <c r="AH209" i="11" s="1"/>
  <c r="AH207" i="11" s="1"/>
  <c r="Y214" i="12"/>
  <c r="AA211" i="11"/>
  <c r="AA210" i="11" s="1"/>
  <c r="AA209" i="11" s="1"/>
  <c r="AI189" i="16"/>
  <c r="X187" i="16"/>
  <c r="X185" i="16" s="1"/>
  <c r="AH189" i="16"/>
  <c r="N15" i="15"/>
  <c r="F10" i="15"/>
  <c r="AE251" i="12"/>
  <c r="AJ251" i="11"/>
  <c r="AJ243" i="11" s="1"/>
  <c r="AJ234" i="11" s="1"/>
  <c r="AJ232" i="11" s="1"/>
  <c r="AG243" i="11"/>
  <c r="AG234" i="11" s="1"/>
  <c r="AG232" i="11" s="1"/>
  <c r="AS30" i="11" s="1"/>
  <c r="Y95" i="12"/>
  <c r="AH95" i="11"/>
  <c r="AH91" i="11" s="1"/>
  <c r="AH90" i="11" s="1"/>
  <c r="AA91" i="11"/>
  <c r="AA90" i="11" s="1"/>
  <c r="G60" i="14"/>
  <c r="I61" i="14"/>
  <c r="N114" i="16"/>
  <c r="M114" i="16"/>
  <c r="X43" i="15"/>
  <c r="W14" i="16"/>
  <c r="X112" i="15"/>
  <c r="X110" i="15" s="1"/>
  <c r="AQ26" i="15" s="1"/>
  <c r="AJ65" i="11"/>
  <c r="W63" i="15"/>
  <c r="W12" i="15" s="1"/>
  <c r="W10" i="15" s="1"/>
  <c r="W8" i="15" s="1"/>
  <c r="C50" i="20"/>
  <c r="AE258" i="10"/>
  <c r="M8" i="10"/>
  <c r="M121" i="10" s="1"/>
  <c r="M125" i="10" s="1"/>
  <c r="AZ35" i="9"/>
  <c r="AY35" i="9"/>
  <c r="AW26" i="10"/>
  <c r="AY26" i="10" s="1"/>
  <c r="AU26" i="10"/>
  <c r="AI258" i="10"/>
  <c r="AI8" i="10"/>
  <c r="F17" i="14"/>
  <c r="AQ14" i="14"/>
  <c r="AA61" i="16"/>
  <c r="N65" i="16"/>
  <c r="M65" i="16"/>
  <c r="F63" i="16"/>
  <c r="AA203" i="11"/>
  <c r="Y204" i="12"/>
  <c r="AH204" i="11"/>
  <c r="AH203" i="11" s="1"/>
  <c r="BJ14" i="10"/>
  <c r="BN30" i="15"/>
  <c r="BH14" i="15" s="1"/>
  <c r="BC11" i="16"/>
  <c r="F25" i="16"/>
  <c r="AQ8" i="16" s="1"/>
  <c r="AA51" i="14"/>
  <c r="G25" i="12"/>
  <c r="I26" i="12"/>
  <c r="BP12" i="11"/>
  <c r="BP9" i="11" s="1"/>
  <c r="AD14" i="11"/>
  <c r="AR23" i="11"/>
  <c r="J94" i="13"/>
  <c r="L93" i="12"/>
  <c r="N94" i="12"/>
  <c r="N93" i="12" s="1"/>
  <c r="AG118" i="13"/>
  <c r="N76" i="16"/>
  <c r="F75" i="16"/>
  <c r="M76" i="16"/>
  <c r="AQ33" i="9"/>
  <c r="AV32" i="9"/>
  <c r="L43" i="12"/>
  <c r="J42" i="12"/>
  <c r="AI224" i="16"/>
  <c r="AH224" i="16"/>
  <c r="X222" i="16"/>
  <c r="X220" i="16" s="1"/>
  <c r="AD115" i="15"/>
  <c r="AE177" i="16"/>
  <c r="AJ177" i="15"/>
  <c r="G108" i="12"/>
  <c r="I109" i="12"/>
  <c r="Y118" i="12"/>
  <c r="AA114" i="11"/>
  <c r="AH118" i="11"/>
  <c r="AH114" i="11" s="1"/>
  <c r="Y107" i="12"/>
  <c r="AH107" i="11"/>
  <c r="AH105" i="11" s="1"/>
  <c r="AH104" i="11" s="1"/>
  <c r="AA105" i="11"/>
  <c r="AA104" i="11" s="1"/>
  <c r="AW11" i="12"/>
  <c r="AY11" i="12" s="1"/>
  <c r="G88" i="13"/>
  <c r="AR11" i="12"/>
  <c r="I85" i="12"/>
  <c r="M88" i="12"/>
  <c r="M85" i="12" s="1"/>
  <c r="N109" i="16"/>
  <c r="F108" i="16"/>
  <c r="AQ15" i="16" s="1"/>
  <c r="BC20" i="16"/>
  <c r="C23" i="20" s="1"/>
  <c r="AE135" i="12"/>
  <c r="AJ135" i="11"/>
  <c r="AJ123" i="11" s="1"/>
  <c r="AG123" i="11"/>
  <c r="AB37" i="15"/>
  <c r="AI37" i="14"/>
  <c r="G74" i="13"/>
  <c r="I72" i="12"/>
  <c r="M74" i="12"/>
  <c r="M72" i="12" s="1"/>
  <c r="AE48" i="13"/>
  <c r="AJ48" i="12"/>
  <c r="AJ44" i="12" s="1"/>
  <c r="AG44" i="12"/>
  <c r="P121" i="16"/>
  <c r="P125" i="16" s="1"/>
  <c r="Q121" i="16"/>
  <c r="Q125" i="16" s="1"/>
  <c r="AW30" i="10"/>
  <c r="AY30" i="10" s="1"/>
  <c r="AU30" i="10"/>
  <c r="BN24" i="15"/>
  <c r="BN22" i="15" s="1"/>
  <c r="BH11" i="15" s="1"/>
  <c r="AQ27" i="15"/>
  <c r="AJ46" i="16"/>
  <c r="AQ7" i="15"/>
  <c r="Y186" i="15"/>
  <c r="AH186" i="14"/>
  <c r="BO10" i="11"/>
  <c r="Y17" i="12"/>
  <c r="AH17" i="11"/>
  <c r="AG158" i="16"/>
  <c r="AE69" i="12"/>
  <c r="AE65" i="12" s="1"/>
  <c r="AG72" i="12"/>
  <c r="AD248" i="12"/>
  <c r="AB243" i="12"/>
  <c r="AB234" i="12" s="1"/>
  <c r="AB232" i="12" s="1"/>
  <c r="G52" i="12"/>
  <c r="I51" i="11"/>
  <c r="BD17" i="11"/>
  <c r="M52" i="11"/>
  <c r="M51" i="11" s="1"/>
  <c r="AW14" i="11"/>
  <c r="AY14" i="11" s="1"/>
  <c r="AY17" i="11" s="1"/>
  <c r="J23" i="12"/>
  <c r="L22" i="11"/>
  <c r="AX7" i="11"/>
  <c r="N23" i="11"/>
  <c r="N22" i="11" s="1"/>
  <c r="AD223" i="13"/>
  <c r="AB222" i="13"/>
  <c r="N68" i="15"/>
  <c r="J68" i="16"/>
  <c r="AE58" i="12"/>
  <c r="AE57" i="12" s="1"/>
  <c r="AG59" i="12"/>
  <c r="AV17" i="9"/>
  <c r="AB81" i="14"/>
  <c r="AI81" i="13"/>
  <c r="BP31" i="13"/>
  <c r="AD204" i="13"/>
  <c r="AB203" i="13"/>
  <c r="AB194" i="13" s="1"/>
  <c r="AB193" i="13" s="1"/>
  <c r="AE168" i="12"/>
  <c r="AG155" i="11"/>
  <c r="AG145" i="11" s="1"/>
  <c r="AJ168" i="11"/>
  <c r="AJ155" i="11" s="1"/>
  <c r="AU13" i="16"/>
  <c r="AV13" i="16"/>
  <c r="AE126" i="16"/>
  <c r="AJ126" i="15"/>
  <c r="AG66" i="12"/>
  <c r="X203" i="16"/>
  <c r="I101" i="15"/>
  <c r="G99" i="15"/>
  <c r="AA32" i="12"/>
  <c r="F121" i="12"/>
  <c r="F125" i="12" s="1"/>
  <c r="A1" i="12"/>
  <c r="AA150" i="12"/>
  <c r="Y149" i="12"/>
  <c r="Y147" i="12" s="1"/>
  <c r="J77" i="13"/>
  <c r="L75" i="12"/>
  <c r="N77" i="12"/>
  <c r="N75" i="12" s="1"/>
  <c r="AB49" i="13"/>
  <c r="AD50" i="13"/>
  <c r="I47" i="15"/>
  <c r="AW25" i="10"/>
  <c r="AY25" i="10" s="1"/>
  <c r="AU25" i="10"/>
  <c r="AD236" i="13"/>
  <c r="AB235" i="13"/>
  <c r="AB99" i="14"/>
  <c r="AI99" i="13"/>
  <c r="AJ159" i="16"/>
  <c r="AI159" i="16"/>
  <c r="X157" i="16"/>
  <c r="X155" i="16" s="1"/>
  <c r="X145" i="16" s="1"/>
  <c r="Y125" i="12"/>
  <c r="AA123" i="11"/>
  <c r="AH125" i="11"/>
  <c r="AH123" i="11" s="1"/>
  <c r="I36" i="12"/>
  <c r="G35" i="12"/>
  <c r="BN27" i="15"/>
  <c r="X207" i="15"/>
  <c r="AQ29" i="15" s="1"/>
  <c r="AD17" i="15"/>
  <c r="Y25" i="15"/>
  <c r="AH25" i="14"/>
  <c r="Y153" i="13"/>
  <c r="AH153" i="12"/>
  <c r="BO31" i="12"/>
  <c r="BI15" i="12" s="1"/>
  <c r="AB188" i="12"/>
  <c r="AD187" i="11"/>
  <c r="AD185" i="11" s="1"/>
  <c r="AI188" i="11"/>
  <c r="AI187" i="11" s="1"/>
  <c r="AI185" i="11" s="1"/>
  <c r="AA229" i="12"/>
  <c r="Y227" i="12"/>
  <c r="Y220" i="12" s="1"/>
  <c r="AE142" i="12"/>
  <c r="AG141" i="11"/>
  <c r="AG112" i="11" s="1"/>
  <c r="AJ142" i="11"/>
  <c r="AJ141" i="11" s="1"/>
  <c r="J13" i="14"/>
  <c r="L10" i="13"/>
  <c r="N13" i="13"/>
  <c r="N10" i="13" s="1"/>
  <c r="Y92" i="13"/>
  <c r="AH92" i="12"/>
  <c r="X12" i="14"/>
  <c r="X10" i="14" s="1"/>
  <c r="X8" i="14" s="1"/>
  <c r="W112" i="16"/>
  <c r="W110" i="16" s="1"/>
  <c r="F123" i="16"/>
  <c r="AQ25" i="14"/>
  <c r="AQ23" i="15"/>
  <c r="AZ31" i="9"/>
  <c r="AZ32" i="9" s="1"/>
  <c r="AH10" i="10"/>
  <c r="D21" i="16"/>
  <c r="D19" i="16" s="1"/>
  <c r="D17" i="16" s="1"/>
  <c r="M28" i="11"/>
  <c r="V234" i="16"/>
  <c r="V232" i="16" s="1"/>
  <c r="BP24" i="10"/>
  <c r="AR27" i="10"/>
  <c r="AQ14" i="13"/>
  <c r="F17" i="13"/>
  <c r="AA106" i="13"/>
  <c r="AX15" i="11"/>
  <c r="AZ15" i="11" s="1"/>
  <c r="AU15" i="11"/>
  <c r="AH97" i="16"/>
  <c r="X96" i="16"/>
  <c r="AJ8" i="10"/>
  <c r="AJ258" i="10"/>
  <c r="AJ143" i="16"/>
  <c r="AI143" i="16"/>
  <c r="AH143" i="16"/>
  <c r="BN31" i="16"/>
  <c r="AB186" i="13"/>
  <c r="AI186" i="12"/>
  <c r="AW31" i="11"/>
  <c r="AY31" i="11" s="1"/>
  <c r="AV31" i="11"/>
  <c r="AX31" i="11"/>
  <c r="AZ31" i="11" s="1"/>
  <c r="AU31" i="11"/>
  <c r="AQ32" i="11"/>
  <c r="L51" i="11"/>
  <c r="J52" i="12"/>
  <c r="N52" i="11"/>
  <c r="N51" i="11" s="1"/>
  <c r="N78" i="16"/>
  <c r="AB173" i="12"/>
  <c r="AD172" i="11"/>
  <c r="AD170" i="11" s="1"/>
  <c r="AI173" i="11"/>
  <c r="AI172" i="11" s="1"/>
  <c r="AG240" i="12"/>
  <c r="AE235" i="12"/>
  <c r="J55" i="12"/>
  <c r="L54" i="11"/>
  <c r="N55" i="11"/>
  <c r="N54" i="11" s="1"/>
  <c r="AI245" i="16"/>
  <c r="AB47" i="13"/>
  <c r="AI47" i="12"/>
  <c r="AI44" i="12" s="1"/>
  <c r="AI43" i="12" s="1"/>
  <c r="AD44" i="12"/>
  <c r="AD43" i="12" s="1"/>
  <c r="AI107" i="16"/>
  <c r="AA178" i="12"/>
  <c r="Y176" i="12"/>
  <c r="AE97" i="13"/>
  <c r="AJ97" i="12"/>
  <c r="BO25" i="10"/>
  <c r="BI12" i="10" s="1"/>
  <c r="AD22" i="13"/>
  <c r="BH8" i="13"/>
  <c r="BH7" i="13" s="1"/>
  <c r="BH16" i="13" s="1"/>
  <c r="BH17" i="13" s="1"/>
  <c r="BN8" i="13"/>
  <c r="BN7" i="13" s="1"/>
  <c r="BN32" i="13" s="1"/>
  <c r="AE174" i="13"/>
  <c r="AG172" i="12"/>
  <c r="AJ174" i="12"/>
  <c r="AJ172" i="12" s="1"/>
  <c r="D8" i="15"/>
  <c r="D121" i="15" s="1"/>
  <c r="D125" i="15" s="1"/>
  <c r="V258" i="15"/>
  <c r="AE33" i="14"/>
  <c r="AJ33" i="13"/>
  <c r="Y228" i="15"/>
  <c r="AH228" i="14"/>
  <c r="AB130" i="14"/>
  <c r="AI130" i="13"/>
  <c r="D47" i="20"/>
  <c r="AH124" i="16"/>
  <c r="AJ124" i="16"/>
  <c r="AI124" i="16"/>
  <c r="AI33" i="16"/>
  <c r="AJ212" i="16"/>
  <c r="AI212" i="16"/>
  <c r="X211" i="16"/>
  <c r="X210" i="16" s="1"/>
  <c r="X209" i="16" s="1"/>
  <c r="AG166" i="12"/>
  <c r="AE157" i="12"/>
  <c r="BP15" i="10"/>
  <c r="BJ10" i="10" s="1"/>
  <c r="C121" i="16"/>
  <c r="C125" i="16" s="1"/>
  <c r="K121" i="16"/>
  <c r="K125" i="16" s="1"/>
  <c r="F81" i="16"/>
  <c r="AA37" i="13"/>
  <c r="AI92" i="16"/>
  <c r="X91" i="16"/>
  <c r="N101" i="16"/>
  <c r="F99" i="16"/>
  <c r="BC18" i="16"/>
  <c r="C19" i="20"/>
  <c r="AB94" i="12"/>
  <c r="AI94" i="11"/>
  <c r="AI91" i="11" s="1"/>
  <c r="AD91" i="11"/>
  <c r="AJ38" i="16"/>
  <c r="AH38" i="16"/>
  <c r="X35" i="16"/>
  <c r="AI197" i="16"/>
  <c r="AJ197" i="16"/>
  <c r="AA115" i="15"/>
  <c r="I117" i="12"/>
  <c r="BD21" i="12" s="1"/>
  <c r="G119" i="13"/>
  <c r="M119" i="12"/>
  <c r="M117" i="12" s="1"/>
  <c r="F32" i="16"/>
  <c r="F28" i="16" s="1"/>
  <c r="AQ9" i="16" s="1"/>
  <c r="BC13" i="16"/>
  <c r="C13" i="20" s="1"/>
  <c r="L119" i="12"/>
  <c r="J117" i="12"/>
  <c r="AJ73" i="16"/>
  <c r="AI73" i="16"/>
  <c r="AH73" i="16"/>
  <c r="X69" i="16"/>
  <c r="X65" i="16" s="1"/>
  <c r="L30" i="12"/>
  <c r="J29" i="12"/>
  <c r="BN16" i="16"/>
  <c r="BP8" i="10"/>
  <c r="BJ8" i="10"/>
  <c r="AD72" i="12"/>
  <c r="AB69" i="12"/>
  <c r="AB65" i="12" s="1"/>
  <c r="AJ147" i="11"/>
  <c r="AJ145" i="11" s="1"/>
  <c r="AJ259" i="11"/>
  <c r="AA98" i="12"/>
  <c r="Y96" i="12"/>
  <c r="AR31" i="9"/>
  <c r="AR32" i="9" s="1"/>
  <c r="AU35" i="9" s="1"/>
  <c r="BP33" i="9"/>
  <c r="AE22" i="14"/>
  <c r="AJ22" i="13"/>
  <c r="AD193" i="12"/>
  <c r="AR28" i="12" s="1"/>
  <c r="BP28" i="12"/>
  <c r="AG21" i="15"/>
  <c r="AD23" i="12"/>
  <c r="AB20" i="12"/>
  <c r="AB16" i="12" s="1"/>
  <c r="AB14" i="12" s="1"/>
  <c r="L82" i="13"/>
  <c r="J81" i="13"/>
  <c r="AQ31" i="12"/>
  <c r="BN33" i="12"/>
  <c r="BH19" i="12" s="1"/>
  <c r="BH20" i="12" s="1"/>
  <c r="G78" i="14"/>
  <c r="I78" i="14" s="1"/>
  <c r="M78" i="14" s="1"/>
  <c r="I79" i="14"/>
  <c r="AV11" i="16"/>
  <c r="AU11" i="16"/>
  <c r="AJ173" i="16"/>
  <c r="X172" i="16"/>
  <c r="X170" i="16" s="1"/>
  <c r="BD15" i="12"/>
  <c r="I48" i="12"/>
  <c r="G49" i="13"/>
  <c r="M49" i="12"/>
  <c r="M48" i="12" s="1"/>
  <c r="F22" i="16"/>
  <c r="BC12" i="16"/>
  <c r="C12" i="20" s="1"/>
  <c r="AB215" i="13"/>
  <c r="AD211" i="12"/>
  <c r="AD210" i="12" s="1"/>
  <c r="AD209" i="12" s="1"/>
  <c r="AI215" i="12"/>
  <c r="AI211" i="12" s="1"/>
  <c r="AI210" i="12" s="1"/>
  <c r="AI209" i="12" s="1"/>
  <c r="AI207" i="12" s="1"/>
  <c r="BO15" i="10"/>
  <c r="BI10" i="10" s="1"/>
  <c r="AE213" i="13"/>
  <c r="AG211" i="12"/>
  <c r="AG210" i="12" s="1"/>
  <c r="AG209" i="12" s="1"/>
  <c r="AG207" i="12" s="1"/>
  <c r="AS29" i="12" s="1"/>
  <c r="AJ213" i="12"/>
  <c r="AJ211" i="12" s="1"/>
  <c r="AJ210" i="12" s="1"/>
  <c r="AJ209" i="12" s="1"/>
  <c r="AJ207" i="12" s="1"/>
  <c r="BP17" i="11"/>
  <c r="L48" i="11"/>
  <c r="J50" i="12"/>
  <c r="N50" i="11"/>
  <c r="L123" i="11"/>
  <c r="AR7" i="11"/>
  <c r="AA237" i="12"/>
  <c r="Y235" i="12"/>
  <c r="AW22" i="14"/>
  <c r="AU22" i="14"/>
  <c r="AE98" i="12"/>
  <c r="AJ98" i="11"/>
  <c r="AJ96" i="11" s="1"/>
  <c r="AJ90" i="11" s="1"/>
  <c r="AG96" i="11"/>
  <c r="AG90" i="11" s="1"/>
  <c r="AJ223" i="16"/>
  <c r="AB105" i="12"/>
  <c r="AB104" i="12" s="1"/>
  <c r="AD106" i="12"/>
  <c r="AH63" i="11"/>
  <c r="AD10" i="10"/>
  <c r="AD8" i="10" s="1"/>
  <c r="Y1" i="10" s="1"/>
  <c r="Y14" i="11"/>
  <c r="Y12" i="11" s="1"/>
  <c r="BN13" i="14"/>
  <c r="BH8" i="14" s="1"/>
  <c r="BH7" i="14" s="1"/>
  <c r="BH16" i="14" s="1"/>
  <c r="J21" i="11"/>
  <c r="J19" i="11" s="1"/>
  <c r="J17" i="11" s="1"/>
  <c r="X195" i="16"/>
  <c r="X194" i="16" s="1"/>
  <c r="M93" i="15"/>
  <c r="W258" i="15"/>
  <c r="BN14" i="15"/>
  <c r="BH9" i="15" s="1"/>
  <c r="AQ24" i="15"/>
  <c r="AB93" i="15"/>
  <c r="AI93" i="14"/>
  <c r="G30" i="14"/>
  <c r="I29" i="13"/>
  <c r="M30" i="13"/>
  <c r="M29" i="13" s="1"/>
  <c r="AE189" i="13"/>
  <c r="AG187" i="12"/>
  <c r="AG185" i="12" s="1"/>
  <c r="AJ189" i="12"/>
  <c r="AJ187" i="12" s="1"/>
  <c r="AJ185" i="12" s="1"/>
  <c r="AG119" i="12"/>
  <c r="AE114" i="12"/>
  <c r="I43" i="13"/>
  <c r="BF22" i="16"/>
  <c r="Q25" i="20"/>
  <c r="BE23" i="16"/>
  <c r="F54" i="16"/>
  <c r="BC17" i="16"/>
  <c r="C17" i="20" s="1"/>
  <c r="AI98" i="16"/>
  <c r="N80" i="16"/>
  <c r="M80" i="16"/>
  <c r="Y245" i="12"/>
  <c r="AA243" i="11"/>
  <c r="AA234" i="11" s="1"/>
  <c r="AA232" i="11" s="1"/>
  <c r="BO29" i="11" s="1"/>
  <c r="BI13" i="11" s="1"/>
  <c r="AH245" i="11"/>
  <c r="AH243" i="11" s="1"/>
  <c r="AH234" i="11" s="1"/>
  <c r="AH232" i="11" s="1"/>
  <c r="AG188" i="16"/>
  <c r="AQ33" i="10"/>
  <c r="L26" i="12"/>
  <c r="J25" i="12"/>
  <c r="AA142" i="12"/>
  <c r="Y141" i="12"/>
  <c r="AJ45" i="16"/>
  <c r="AI45" i="16"/>
  <c r="X44" i="16"/>
  <c r="I55" i="15"/>
  <c r="F93" i="16"/>
  <c r="J85" i="12"/>
  <c r="L88" i="12"/>
  <c r="AD126" i="16"/>
  <c r="AJ84" i="16"/>
  <c r="X83" i="16"/>
  <c r="AI84" i="16"/>
  <c r="AF258" i="10"/>
  <c r="BQ33" i="10" s="1"/>
  <c r="N8" i="10"/>
  <c r="N121" i="10" s="1"/>
  <c r="N125" i="10" s="1"/>
  <c r="AA159" i="12"/>
  <c r="AW29" i="11"/>
  <c r="AY29" i="11" s="1"/>
  <c r="AU29" i="11"/>
  <c r="K1" i="9"/>
  <c r="L121" i="9"/>
  <c r="L125" i="9" s="1"/>
  <c r="J5" i="9"/>
  <c r="AW15" i="15"/>
  <c r="AY15" i="15" s="1"/>
  <c r="AX22" i="11"/>
  <c r="AV22" i="11"/>
  <c r="AA72" i="12"/>
  <c r="Y69" i="12"/>
  <c r="Y65" i="12" s="1"/>
  <c r="Y173" i="12"/>
  <c r="AA172" i="11"/>
  <c r="AA170" i="11" s="1"/>
  <c r="BO24" i="11" s="1"/>
  <c r="BO22" i="11" s="1"/>
  <c r="BI11" i="11" s="1"/>
  <c r="AH173" i="11"/>
  <c r="AH172" i="11" s="1"/>
  <c r="AH170" i="11" s="1"/>
  <c r="L32" i="11"/>
  <c r="J33" i="12"/>
  <c r="N33" i="11"/>
  <c r="N32" i="11" s="1"/>
  <c r="AD156" i="14"/>
  <c r="G75" i="13"/>
  <c r="I77" i="13"/>
  <c r="AD85" i="14"/>
  <c r="AB83" i="14"/>
  <c r="AD178" i="12"/>
  <c r="AB176" i="12"/>
  <c r="AY23" i="10"/>
  <c r="I33" i="12"/>
  <c r="G32" i="12"/>
  <c r="G28" i="12" s="1"/>
  <c r="AG178" i="13"/>
  <c r="AE24" i="13"/>
  <c r="AJ24" i="12"/>
  <c r="BJ9" i="13"/>
  <c r="AD149" i="11"/>
  <c r="AD147" i="11" s="1"/>
  <c r="AB150" i="12"/>
  <c r="AI150" i="11"/>
  <c r="AI149" i="11" s="1"/>
  <c r="AI147" i="11" s="1"/>
  <c r="AI145" i="11" s="1"/>
  <c r="AS14" i="10"/>
  <c r="AV14" i="10" s="1"/>
  <c r="L17" i="10"/>
  <c r="AD158" i="13"/>
  <c r="AB157" i="13"/>
  <c r="AB155" i="13" s="1"/>
  <c r="L58" i="13"/>
  <c r="AG86" i="12"/>
  <c r="AE83" i="12"/>
  <c r="AG106" i="12"/>
  <c r="I8" i="10"/>
  <c r="I121" i="10" s="1"/>
  <c r="I125" i="10" s="1"/>
  <c r="AA258" i="10"/>
  <c r="BO33" i="10" s="1"/>
  <c r="V63" i="16"/>
  <c r="BN12" i="15"/>
  <c r="BN9" i="15" s="1"/>
  <c r="AR17" i="10"/>
  <c r="E21" i="16"/>
  <c r="E19" i="16" s="1"/>
  <c r="E17" i="16" s="1"/>
  <c r="AH244" i="16"/>
  <c r="AY13" i="16"/>
  <c r="AZ13" i="16"/>
  <c r="G56" i="12"/>
  <c r="I54" i="11"/>
  <c r="M56" i="11"/>
  <c r="I123" i="11"/>
  <c r="BD22" i="11"/>
  <c r="AE195" i="13"/>
  <c r="AG196" i="13"/>
  <c r="BN13" i="15"/>
  <c r="AQ25" i="15"/>
  <c r="G67" i="16"/>
  <c r="I66" i="15"/>
  <c r="M67" i="15"/>
  <c r="M66" i="15" s="1"/>
  <c r="L73" i="13"/>
  <c r="AB177" i="14"/>
  <c r="BP23" i="13"/>
  <c r="AI177" i="13"/>
  <c r="G64" i="12"/>
  <c r="I63" i="11"/>
  <c r="BD14" i="11"/>
  <c r="BD10" i="11" s="1"/>
  <c r="BD9" i="11" s="1"/>
  <c r="BD8" i="11" s="1"/>
  <c r="M64" i="11"/>
  <c r="M63" i="11" s="1"/>
  <c r="H121" i="16"/>
  <c r="H125" i="16" s="1"/>
  <c r="AH53" i="11"/>
  <c r="AH49" i="11" s="1"/>
  <c r="AH43" i="11" s="1"/>
  <c r="Y53" i="12"/>
  <c r="AA49" i="11"/>
  <c r="AA43" i="11" s="1"/>
  <c r="AG151" i="12"/>
  <c r="AE149" i="12"/>
  <c r="AG153" i="12"/>
  <c r="AE147" i="12"/>
  <c r="J118" i="14"/>
  <c r="N118" i="13"/>
  <c r="AV9" i="15"/>
  <c r="AU9" i="15"/>
  <c r="J111" i="12"/>
  <c r="L108" i="11"/>
  <c r="AS15" i="11" s="1"/>
  <c r="AV15" i="11" s="1"/>
  <c r="N111" i="11"/>
  <c r="N108" i="11" s="1"/>
  <c r="AD18" i="14"/>
  <c r="AE181" i="12"/>
  <c r="AJ181" i="11"/>
  <c r="AJ176" i="11" s="1"/>
  <c r="AJ170" i="11" s="1"/>
  <c r="AG176" i="11"/>
  <c r="AG170" i="11" s="1"/>
  <c r="AS27" i="11" s="1"/>
  <c r="Y8" i="10"/>
  <c r="Y258" i="10"/>
  <c r="I82" i="12"/>
  <c r="G81" i="12"/>
  <c r="AB142" i="14"/>
  <c r="AD141" i="13"/>
  <c r="BP20" i="13" s="1"/>
  <c r="AI142" i="13"/>
  <c r="AI141" i="13" s="1"/>
  <c r="N95" i="16"/>
  <c r="M95" i="16"/>
  <c r="AG116" i="16"/>
  <c r="AD137" i="12"/>
  <c r="AB123" i="12"/>
  <c r="AV13" i="15"/>
  <c r="AU13" i="15"/>
  <c r="G22" i="12"/>
  <c r="I23" i="12"/>
  <c r="J36" i="12"/>
  <c r="L35" i="11"/>
  <c r="N36" i="11"/>
  <c r="N35" i="11" s="1"/>
  <c r="N28" i="11" s="1"/>
  <c r="AA236" i="15"/>
  <c r="AS17" i="10"/>
  <c r="AV7" i="10"/>
  <c r="AD227" i="11"/>
  <c r="AD220" i="11" s="1"/>
  <c r="AB228" i="12"/>
  <c r="AI228" i="11"/>
  <c r="AI227" i="11" s="1"/>
  <c r="AI220" i="11" s="1"/>
  <c r="AX24" i="11"/>
  <c r="AZ24" i="11" s="1"/>
  <c r="AV24" i="11"/>
  <c r="AJ237" i="16"/>
  <c r="AI237" i="16"/>
  <c r="X235" i="16"/>
  <c r="X234" i="16" s="1"/>
  <c r="X232" i="16" s="1"/>
  <c r="BN29" i="16" s="1"/>
  <c r="AJ112" i="11"/>
  <c r="AJ110" i="11" s="1"/>
  <c r="V12" i="16"/>
  <c r="BO9" i="10"/>
  <c r="AW24" i="13" l="1"/>
  <c r="AY24" i="13" s="1"/>
  <c r="AU24" i="13"/>
  <c r="X14" i="15"/>
  <c r="X12" i="15" s="1"/>
  <c r="N46" i="12"/>
  <c r="N45" i="12" s="1"/>
  <c r="J46" i="13"/>
  <c r="L45" i="12"/>
  <c r="BD23" i="11"/>
  <c r="BH17" i="14"/>
  <c r="AA63" i="11"/>
  <c r="X193" i="15"/>
  <c r="AQ28" i="15" s="1"/>
  <c r="BN25" i="15"/>
  <c r="BH12" i="15" s="1"/>
  <c r="AD38" i="14"/>
  <c r="AB35" i="14"/>
  <c r="AG204" i="12"/>
  <c r="AE203" i="12"/>
  <c r="AE194" i="12" s="1"/>
  <c r="AE193" i="12" s="1"/>
  <c r="AA190" i="12"/>
  <c r="Y187" i="12"/>
  <c r="Y185" i="12" s="1"/>
  <c r="AX28" i="11"/>
  <c r="AZ28" i="11" s="1"/>
  <c r="AV28" i="11"/>
  <c r="AV30" i="11"/>
  <c r="AX30" i="11"/>
  <c r="AZ30" i="11" s="1"/>
  <c r="AG8" i="10"/>
  <c r="AG258" i="10"/>
  <c r="AS31" i="10" s="1"/>
  <c r="AS32" i="10" s="1"/>
  <c r="AV32" i="10" s="1"/>
  <c r="BN17" i="16"/>
  <c r="C41" i="20" s="1"/>
  <c r="X112" i="16"/>
  <c r="X110" i="16" s="1"/>
  <c r="AQ26" i="16" s="1"/>
  <c r="AA207" i="11"/>
  <c r="BO27" i="11"/>
  <c r="AB97" i="12"/>
  <c r="AI97" i="11"/>
  <c r="AI96" i="11" s="1"/>
  <c r="AD96" i="11"/>
  <c r="AH86" i="16"/>
  <c r="AI86" i="16"/>
  <c r="G58" i="15"/>
  <c r="I57" i="14"/>
  <c r="M58" i="14"/>
  <c r="M57" i="14" s="1"/>
  <c r="AG249" i="13"/>
  <c r="AE107" i="12"/>
  <c r="AJ107" i="11"/>
  <c r="AJ105" i="11" s="1"/>
  <c r="AJ104" i="11" s="1"/>
  <c r="AG105" i="11"/>
  <c r="AG104" i="11" s="1"/>
  <c r="L63" i="11"/>
  <c r="J64" i="12"/>
  <c r="N64" i="11"/>
  <c r="N63" i="11" s="1"/>
  <c r="J74" i="13"/>
  <c r="N74" i="12"/>
  <c r="N72" i="12" s="1"/>
  <c r="L72" i="12"/>
  <c r="L60" i="11"/>
  <c r="J62" i="12"/>
  <c r="N62" i="11"/>
  <c r="N60" i="11" s="1"/>
  <c r="Y84" i="13"/>
  <c r="AA83" i="12"/>
  <c r="AH84" i="12"/>
  <c r="AH83" i="12" s="1"/>
  <c r="AB259" i="11"/>
  <c r="W259" i="11"/>
  <c r="Z259" i="11"/>
  <c r="AC259" i="11"/>
  <c r="T15" i="12"/>
  <c r="V259" i="11"/>
  <c r="U259" i="11"/>
  <c r="AF259" i="11"/>
  <c r="X259" i="11"/>
  <c r="AD259" i="11"/>
  <c r="AI259" i="11"/>
  <c r="Y259" i="11"/>
  <c r="AA259" i="11"/>
  <c r="AH259" i="11"/>
  <c r="AE259" i="11"/>
  <c r="AG259" i="11"/>
  <c r="Y197" i="12"/>
  <c r="AH197" i="11"/>
  <c r="AH195" i="11" s="1"/>
  <c r="AA195" i="11"/>
  <c r="AA194" i="11" s="1"/>
  <c r="Y161" i="12"/>
  <c r="AH161" i="11"/>
  <c r="AH157" i="11" s="1"/>
  <c r="AH155" i="11" s="1"/>
  <c r="AH145" i="11" s="1"/>
  <c r="AA157" i="11"/>
  <c r="AA155" i="11" s="1"/>
  <c r="AA145" i="11" s="1"/>
  <c r="J67" i="14"/>
  <c r="L66" i="13"/>
  <c r="N67" i="13"/>
  <c r="N66" i="13" s="1"/>
  <c r="I94" i="16"/>
  <c r="G93" i="16"/>
  <c r="AJ52" i="16"/>
  <c r="AI52" i="16"/>
  <c r="AH52" i="16"/>
  <c r="AI31" i="16"/>
  <c r="AH31" i="16"/>
  <c r="X20" i="16"/>
  <c r="X16" i="16" s="1"/>
  <c r="AJ51" i="16"/>
  <c r="AI51" i="16"/>
  <c r="X49" i="16"/>
  <c r="X43" i="16" s="1"/>
  <c r="X14" i="16" s="1"/>
  <c r="I21" i="11"/>
  <c r="I19" i="11" s="1"/>
  <c r="AR14" i="11" s="1"/>
  <c r="Y10" i="11"/>
  <c r="Y8" i="11" s="1"/>
  <c r="L28" i="11"/>
  <c r="AS9" i="11" s="1"/>
  <c r="AQ30" i="15"/>
  <c r="AA39" i="12"/>
  <c r="Y35" i="12"/>
  <c r="J100" i="12"/>
  <c r="N100" i="11"/>
  <c r="N99" i="11" s="1"/>
  <c r="L99" i="11"/>
  <c r="Y212" i="14"/>
  <c r="AH212" i="13"/>
  <c r="J59" i="12"/>
  <c r="N59" i="11"/>
  <c r="N57" i="11" s="1"/>
  <c r="L57" i="11"/>
  <c r="AJ127" i="16"/>
  <c r="AH127" i="16"/>
  <c r="AI127" i="16"/>
  <c r="G46" i="14"/>
  <c r="M46" i="13"/>
  <c r="M45" i="13" s="1"/>
  <c r="I45" i="13"/>
  <c r="AB117" i="12"/>
  <c r="AD114" i="11"/>
  <c r="AD112" i="11" s="1"/>
  <c r="AI117" i="11"/>
  <c r="AI114" i="11" s="1"/>
  <c r="AI112" i="11" s="1"/>
  <c r="AI110" i="11" s="1"/>
  <c r="AA188" i="13"/>
  <c r="M61" i="14"/>
  <c r="M60" i="14" s="1"/>
  <c r="G61" i="15"/>
  <c r="I60" i="14"/>
  <c r="AA95" i="12"/>
  <c r="Y91" i="12"/>
  <c r="Y90" i="12" s="1"/>
  <c r="AQ16" i="15"/>
  <c r="BC7" i="15"/>
  <c r="BC23" i="15" s="1"/>
  <c r="AI163" i="16"/>
  <c r="AJ163" i="16"/>
  <c r="AH163" i="16"/>
  <c r="I12" i="15"/>
  <c r="AH148" i="15"/>
  <c r="BO18" i="15"/>
  <c r="Y148" i="16"/>
  <c r="AA148" i="16" s="1"/>
  <c r="G44" i="13"/>
  <c r="M44" i="12"/>
  <c r="M42" i="12" s="1"/>
  <c r="I42" i="12"/>
  <c r="AR10" i="12" s="1"/>
  <c r="AU10" i="12" s="1"/>
  <c r="AW10" i="12"/>
  <c r="AY10" i="12" s="1"/>
  <c r="AE31" i="12"/>
  <c r="AJ31" i="11"/>
  <c r="AJ20" i="11" s="1"/>
  <c r="AJ16" i="11" s="1"/>
  <c r="AG20" i="11"/>
  <c r="AG16" i="11" s="1"/>
  <c r="AA59" i="13"/>
  <c r="Y58" i="13"/>
  <c r="Y57" i="13" s="1"/>
  <c r="M59" i="16"/>
  <c r="F57" i="16"/>
  <c r="BC22" i="16"/>
  <c r="C25" i="20" s="1"/>
  <c r="Y44" i="12"/>
  <c r="AA45" i="12"/>
  <c r="J70" i="12"/>
  <c r="L69" i="11"/>
  <c r="L21" i="11" s="1"/>
  <c r="L19" i="11" s="1"/>
  <c r="N70" i="11"/>
  <c r="N69" i="11" s="1"/>
  <c r="AJ36" i="12"/>
  <c r="AJ35" i="12" s="1"/>
  <c r="AG35" i="12"/>
  <c r="AE36" i="13"/>
  <c r="AJ63" i="11"/>
  <c r="AI90" i="11"/>
  <c r="AI63" i="11" s="1"/>
  <c r="AI12" i="11" s="1"/>
  <c r="BO17" i="11"/>
  <c r="AH194" i="11"/>
  <c r="AH193" i="11" s="1"/>
  <c r="V110" i="16"/>
  <c r="V10" i="16" s="1"/>
  <c r="W63" i="16"/>
  <c r="AG251" i="12"/>
  <c r="AE243" i="12"/>
  <c r="AE234" i="12" s="1"/>
  <c r="AE232" i="12" s="1"/>
  <c r="AA214" i="12"/>
  <c r="Y211" i="12"/>
  <c r="Y210" i="12" s="1"/>
  <c r="Y209" i="12" s="1"/>
  <c r="Y207" i="12" s="1"/>
  <c r="AW16" i="14"/>
  <c r="AY16" i="14" s="1"/>
  <c r="AA196" i="14"/>
  <c r="AD60" i="13"/>
  <c r="AB58" i="13"/>
  <c r="AB57" i="13" s="1"/>
  <c r="AV23" i="10"/>
  <c r="AX23" i="10"/>
  <c r="AE227" i="12"/>
  <c r="AE220" i="12" s="1"/>
  <c r="AG228" i="12"/>
  <c r="Y23" i="12"/>
  <c r="AH23" i="11"/>
  <c r="AH20" i="11" s="1"/>
  <c r="AA20" i="11"/>
  <c r="AA16" i="11" s="1"/>
  <c r="Y223" i="13"/>
  <c r="AA222" i="12"/>
  <c r="AH223" i="12"/>
  <c r="AH222" i="12" s="1"/>
  <c r="AB198" i="16"/>
  <c r="AI198" i="15"/>
  <c r="AI195" i="15" s="1"/>
  <c r="AD195" i="15"/>
  <c r="N15" i="16"/>
  <c r="F10" i="16"/>
  <c r="AE91" i="12"/>
  <c r="AG92" i="12"/>
  <c r="AE245" i="15"/>
  <c r="AJ245" i="14"/>
  <c r="AX16" i="11"/>
  <c r="AZ16" i="11" s="1"/>
  <c r="AU16" i="11"/>
  <c r="AJ50" i="11"/>
  <c r="AJ49" i="11" s="1"/>
  <c r="AJ43" i="11" s="1"/>
  <c r="AE50" i="12"/>
  <c r="AG49" i="11"/>
  <c r="AG43" i="11" s="1"/>
  <c r="AD59" i="15"/>
  <c r="G15" i="13"/>
  <c r="I10" i="12"/>
  <c r="M15" i="12"/>
  <c r="M10" i="12" s="1"/>
  <c r="AE222" i="14"/>
  <c r="AG224" i="14"/>
  <c r="G69" i="12"/>
  <c r="I70" i="12"/>
  <c r="AS25" i="11"/>
  <c r="AX25" i="11" s="1"/>
  <c r="AZ25" i="11" s="1"/>
  <c r="AD90" i="11"/>
  <c r="AD63" i="11" s="1"/>
  <c r="AH16" i="11"/>
  <c r="W12" i="16"/>
  <c r="W10" i="16" s="1"/>
  <c r="AE14" i="11"/>
  <c r="AE12" i="11" s="1"/>
  <c r="AE10" i="11" s="1"/>
  <c r="AE8" i="11" s="1"/>
  <c r="I17" i="11"/>
  <c r="AG110" i="11"/>
  <c r="AS26" i="11" s="1"/>
  <c r="AB137" i="13"/>
  <c r="AI137" i="12"/>
  <c r="AI123" i="12" s="1"/>
  <c r="AD123" i="12"/>
  <c r="AG181" i="12"/>
  <c r="AE176" i="12"/>
  <c r="AE170" i="12" s="1"/>
  <c r="J73" i="14"/>
  <c r="N73" i="13"/>
  <c r="E8" i="16"/>
  <c r="E121" i="16" s="1"/>
  <c r="E125" i="16" s="1"/>
  <c r="AE86" i="13"/>
  <c r="AG83" i="12"/>
  <c r="AJ86" i="12"/>
  <c r="AJ83" i="12" s="1"/>
  <c r="AI158" i="13"/>
  <c r="AI157" i="13" s="1"/>
  <c r="AI155" i="13" s="1"/>
  <c r="AD157" i="13"/>
  <c r="AD155" i="13" s="1"/>
  <c r="AB158" i="14"/>
  <c r="L8" i="10"/>
  <c r="AD258" i="10"/>
  <c r="AD145" i="11"/>
  <c r="AD110" i="11" s="1"/>
  <c r="AR26" i="11" s="1"/>
  <c r="G77" i="14"/>
  <c r="M77" i="13"/>
  <c r="M75" i="13" s="1"/>
  <c r="I75" i="13"/>
  <c r="BP19" i="16"/>
  <c r="E43" i="20" s="1"/>
  <c r="AI126" i="16"/>
  <c r="G55" i="16"/>
  <c r="M55" i="15"/>
  <c r="AY22" i="14"/>
  <c r="AU7" i="11"/>
  <c r="AX29" i="12"/>
  <c r="AZ29" i="12" s="1"/>
  <c r="AV29" i="12"/>
  <c r="G48" i="13"/>
  <c r="I49" i="13"/>
  <c r="AE21" i="16"/>
  <c r="AJ21" i="15"/>
  <c r="J119" i="13"/>
  <c r="N119" i="12"/>
  <c r="N117" i="12" s="1"/>
  <c r="L117" i="12"/>
  <c r="L52" i="12"/>
  <c r="J51" i="12"/>
  <c r="BP22" i="10"/>
  <c r="BJ11" i="10" s="1"/>
  <c r="AS16" i="13"/>
  <c r="AV16" i="13" s="1"/>
  <c r="Y229" i="13"/>
  <c r="AH229" i="12"/>
  <c r="AH227" i="12" s="1"/>
  <c r="AH220" i="12" s="1"/>
  <c r="AA227" i="12"/>
  <c r="AA153" i="13"/>
  <c r="Y123" i="12"/>
  <c r="AA125" i="12"/>
  <c r="Y32" i="13"/>
  <c r="AH32" i="12"/>
  <c r="BO8" i="10"/>
  <c r="BO7" i="10" s="1"/>
  <c r="BO32" i="10" s="1"/>
  <c r="BI8" i="10"/>
  <c r="BI7" i="10" s="1"/>
  <c r="BI16" i="10" s="1"/>
  <c r="AV17" i="10"/>
  <c r="AJ116" i="16"/>
  <c r="G82" i="13"/>
  <c r="I81" i="12"/>
  <c r="M82" i="12"/>
  <c r="M81" i="12" s="1"/>
  <c r="L111" i="12"/>
  <c r="J108" i="12"/>
  <c r="L118" i="14"/>
  <c r="AJ153" i="12"/>
  <c r="AE153" i="13"/>
  <c r="AE196" i="14"/>
  <c r="AG195" i="13"/>
  <c r="AJ196" i="13"/>
  <c r="AJ195" i="13" s="1"/>
  <c r="BN8" i="15"/>
  <c r="BN7" i="15" s="1"/>
  <c r="BN32" i="15" s="1"/>
  <c r="BH8" i="15"/>
  <c r="BH7" i="15" s="1"/>
  <c r="BH16" i="15" s="1"/>
  <c r="BH17" i="15" s="1"/>
  <c r="AG24" i="13"/>
  <c r="G33" i="13"/>
  <c r="I32" i="12"/>
  <c r="M33" i="12"/>
  <c r="M32" i="12" s="1"/>
  <c r="AW9" i="12"/>
  <c r="AY9" i="12" s="1"/>
  <c r="BD13" i="12"/>
  <c r="AB178" i="13"/>
  <c r="AI178" i="12"/>
  <c r="AI176" i="12" s="1"/>
  <c r="AD176" i="12"/>
  <c r="AB156" i="15"/>
  <c r="BP18" i="14"/>
  <c r="AI156" i="14"/>
  <c r="AA69" i="12"/>
  <c r="AA65" i="12" s="1"/>
  <c r="Y72" i="13"/>
  <c r="AH72" i="12"/>
  <c r="AH69" i="12" s="1"/>
  <c r="AH65" i="12" s="1"/>
  <c r="Y159" i="13"/>
  <c r="AH159" i="12"/>
  <c r="BD16" i="13"/>
  <c r="G43" i="14"/>
  <c r="M43" i="13"/>
  <c r="AG98" i="12"/>
  <c r="AE96" i="12"/>
  <c r="AE90" i="12" s="1"/>
  <c r="AG213" i="13"/>
  <c r="AE211" i="13"/>
  <c r="AE210" i="13" s="1"/>
  <c r="AE209" i="13" s="1"/>
  <c r="AE207" i="13" s="1"/>
  <c r="AD207" i="12"/>
  <c r="AR29" i="12" s="1"/>
  <c r="BP27" i="12"/>
  <c r="BP25" i="12" s="1"/>
  <c r="BJ12" i="12" s="1"/>
  <c r="AW31" i="12"/>
  <c r="AY31" i="12" s="1"/>
  <c r="AV31" i="12"/>
  <c r="AU31" i="12"/>
  <c r="AX31" i="12"/>
  <c r="AZ31" i="12" s="1"/>
  <c r="AQ32" i="12"/>
  <c r="AG22" i="14"/>
  <c r="Y98" i="13"/>
  <c r="AA96" i="12"/>
  <c r="AH98" i="12"/>
  <c r="AH96" i="12" s="1"/>
  <c r="AB72" i="13"/>
  <c r="AI72" i="12"/>
  <c r="AI69" i="12" s="1"/>
  <c r="AI65" i="12" s="1"/>
  <c r="AD69" i="12"/>
  <c r="AD65" i="12" s="1"/>
  <c r="BN15" i="16"/>
  <c r="BH10" i="16" s="1"/>
  <c r="C40" i="20"/>
  <c r="C39" i="20" s="1"/>
  <c r="Y115" i="16"/>
  <c r="AH115" i="15"/>
  <c r="AQ24" i="16"/>
  <c r="BN14" i="16"/>
  <c r="BP13" i="11"/>
  <c r="AR25" i="11"/>
  <c r="AE166" i="13"/>
  <c r="AJ166" i="12"/>
  <c r="AJ157" i="12" s="1"/>
  <c r="AG157" i="12"/>
  <c r="AE240" i="13"/>
  <c r="AJ240" i="12"/>
  <c r="AJ235" i="12" s="1"/>
  <c r="AG235" i="12"/>
  <c r="X258" i="13"/>
  <c r="F8" i="13"/>
  <c r="D8" i="16"/>
  <c r="D121" i="16" s="1"/>
  <c r="D125" i="16" s="1"/>
  <c r="AA92" i="13"/>
  <c r="J10" i="14"/>
  <c r="L13" i="14"/>
  <c r="AR22" i="15"/>
  <c r="AB17" i="16"/>
  <c r="BP10" i="15"/>
  <c r="AI17" i="15"/>
  <c r="G36" i="13"/>
  <c r="I35" i="12"/>
  <c r="M36" i="12"/>
  <c r="M35" i="12" s="1"/>
  <c r="AD99" i="14"/>
  <c r="AE66" i="13"/>
  <c r="AS22" i="12"/>
  <c r="AJ66" i="12"/>
  <c r="AG168" i="12"/>
  <c r="AG259" i="12" s="1"/>
  <c r="AE155" i="12"/>
  <c r="AE145" i="12" s="1"/>
  <c r="BJ15" i="13"/>
  <c r="AB223" i="14"/>
  <c r="AD222" i="13"/>
  <c r="AI223" i="13"/>
  <c r="AI222" i="13" s="1"/>
  <c r="J22" i="12"/>
  <c r="L23" i="12"/>
  <c r="AG69" i="12"/>
  <c r="AG65" i="12" s="1"/>
  <c r="AE72" i="13"/>
  <c r="AJ72" i="12"/>
  <c r="AJ69" i="12" s="1"/>
  <c r="AJ158" i="16"/>
  <c r="AA17" i="12"/>
  <c r="AA186" i="15"/>
  <c r="AG135" i="12"/>
  <c r="AE123" i="12"/>
  <c r="AA118" i="12"/>
  <c r="Y114" i="12"/>
  <c r="Y112" i="12" s="1"/>
  <c r="AQ30" i="16"/>
  <c r="BN30" i="16"/>
  <c r="J93" i="13"/>
  <c r="L94" i="13"/>
  <c r="G26" i="13"/>
  <c r="AW8" i="12"/>
  <c r="AY8" i="12" s="1"/>
  <c r="I25" i="12"/>
  <c r="AR8" i="12" s="1"/>
  <c r="AU8" i="12" s="1"/>
  <c r="BD11" i="12"/>
  <c r="M26" i="12"/>
  <c r="M25" i="12" s="1"/>
  <c r="Y203" i="12"/>
  <c r="AA204" i="12"/>
  <c r="F8" i="14"/>
  <c r="X258" i="14"/>
  <c r="AQ23" i="16"/>
  <c r="AU32" i="9"/>
  <c r="Y258" i="11"/>
  <c r="AA53" i="12"/>
  <c r="Y49" i="12"/>
  <c r="Y43" i="12" s="1"/>
  <c r="I67" i="16"/>
  <c r="G66" i="16"/>
  <c r="AU9" i="16"/>
  <c r="AV9" i="16"/>
  <c r="AA228" i="15"/>
  <c r="AG33" i="14"/>
  <c r="Y178" i="13"/>
  <c r="AA176" i="12"/>
  <c r="AH178" i="12"/>
  <c r="AH176" i="12" s="1"/>
  <c r="AD173" i="12"/>
  <c r="AB172" i="12"/>
  <c r="Y150" i="13"/>
  <c r="AA149" i="12"/>
  <c r="AA147" i="12" s="1"/>
  <c r="AH150" i="12"/>
  <c r="AH149" i="12" s="1"/>
  <c r="AH147" i="12" s="1"/>
  <c r="G101" i="16"/>
  <c r="I99" i="15"/>
  <c r="BD18" i="15"/>
  <c r="M101" i="15"/>
  <c r="M99" i="15" s="1"/>
  <c r="AG126" i="16"/>
  <c r="AD81" i="14"/>
  <c r="AS7" i="11"/>
  <c r="AG48" i="13"/>
  <c r="AE44" i="13"/>
  <c r="AW15" i="16"/>
  <c r="AY15" i="16" s="1"/>
  <c r="BJ8" i="11"/>
  <c r="BP8" i="11"/>
  <c r="AB227" i="12"/>
  <c r="AB220" i="12" s="1"/>
  <c r="AD228" i="12"/>
  <c r="Y236" i="16"/>
  <c r="AH236" i="15"/>
  <c r="AW7" i="12"/>
  <c r="AY7" i="12" s="1"/>
  <c r="G23" i="13"/>
  <c r="BD12" i="12"/>
  <c r="I22" i="12"/>
  <c r="M23" i="12"/>
  <c r="M22" i="12" s="1"/>
  <c r="AD142" i="14"/>
  <c r="AB141" i="14"/>
  <c r="AE151" i="13"/>
  <c r="AG149" i="12"/>
  <c r="AG147" i="12" s="1"/>
  <c r="AJ151" i="12"/>
  <c r="AJ149" i="12" s="1"/>
  <c r="G63" i="12"/>
  <c r="I64" i="12"/>
  <c r="AD177" i="14"/>
  <c r="AU17" i="10"/>
  <c r="AE106" i="13"/>
  <c r="AJ106" i="12"/>
  <c r="AB149" i="12"/>
  <c r="AB147" i="12" s="1"/>
  <c r="AB145" i="12" s="1"/>
  <c r="AD150" i="12"/>
  <c r="AE178" i="14"/>
  <c r="AJ178" i="13"/>
  <c r="AB85" i="15"/>
  <c r="AD83" i="14"/>
  <c r="AI85" i="14"/>
  <c r="AI83" i="14" s="1"/>
  <c r="L33" i="12"/>
  <c r="J32" i="12"/>
  <c r="AA173" i="12"/>
  <c r="Y172" i="12"/>
  <c r="Y170" i="12" s="1"/>
  <c r="AZ22" i="11"/>
  <c r="AE119" i="13"/>
  <c r="AJ119" i="12"/>
  <c r="AJ114" i="12" s="1"/>
  <c r="AG114" i="12"/>
  <c r="I30" i="14"/>
  <c r="G29" i="14"/>
  <c r="X193" i="16"/>
  <c r="AQ28" i="16" s="1"/>
  <c r="BN28" i="16"/>
  <c r="C52" i="20" s="1"/>
  <c r="AB258" i="11"/>
  <c r="J8" i="11"/>
  <c r="J121" i="11" s="1"/>
  <c r="J125" i="11" s="1"/>
  <c r="AD105" i="12"/>
  <c r="AD104" i="12" s="1"/>
  <c r="AB106" i="13"/>
  <c r="AI106" i="12"/>
  <c r="AI105" i="12" s="1"/>
  <c r="AI104" i="12" s="1"/>
  <c r="J48" i="12"/>
  <c r="L50" i="12"/>
  <c r="J123" i="12"/>
  <c r="L81" i="13"/>
  <c r="J82" i="14"/>
  <c r="N82" i="13"/>
  <c r="N81" i="13" s="1"/>
  <c r="L29" i="12"/>
  <c r="J30" i="13"/>
  <c r="N30" i="12"/>
  <c r="N29" i="12" s="1"/>
  <c r="AD94" i="12"/>
  <c r="AB91" i="12"/>
  <c r="AG97" i="13"/>
  <c r="J54" i="12"/>
  <c r="L55" i="12"/>
  <c r="BP24" i="11"/>
  <c r="BP22" i="11" s="1"/>
  <c r="BJ11" i="11" s="1"/>
  <c r="AR27" i="11"/>
  <c r="BH15" i="16"/>
  <c r="C55" i="20"/>
  <c r="Y106" i="14"/>
  <c r="AH106" i="13"/>
  <c r="AW27" i="10"/>
  <c r="AU27" i="10"/>
  <c r="AD188" i="12"/>
  <c r="AB187" i="12"/>
  <c r="AB185" i="12" s="1"/>
  <c r="AA25" i="15"/>
  <c r="AB236" i="14"/>
  <c r="AD235" i="13"/>
  <c r="AI236" i="13"/>
  <c r="AI235" i="13" s="1"/>
  <c r="AB50" i="14"/>
  <c r="AD49" i="13"/>
  <c r="AI50" i="13"/>
  <c r="AI49" i="13" s="1"/>
  <c r="J75" i="13"/>
  <c r="L77" i="13"/>
  <c r="AD203" i="13"/>
  <c r="AD194" i="13" s="1"/>
  <c r="AB204" i="14"/>
  <c r="AI204" i="13"/>
  <c r="AI203" i="13" s="1"/>
  <c r="AI194" i="13" s="1"/>
  <c r="AI193" i="13" s="1"/>
  <c r="AE59" i="13"/>
  <c r="AG58" i="12"/>
  <c r="AG57" i="12" s="1"/>
  <c r="AJ59" i="12"/>
  <c r="AJ58" i="12" s="1"/>
  <c r="AJ57" i="12" s="1"/>
  <c r="AW17" i="11"/>
  <c r="AX17" i="11"/>
  <c r="AZ7" i="11"/>
  <c r="AZ17" i="11" s="1"/>
  <c r="I74" i="13"/>
  <c r="G72" i="13"/>
  <c r="BC10" i="16"/>
  <c r="BC9" i="16" s="1"/>
  <c r="C11" i="20"/>
  <c r="C10" i="20" s="1"/>
  <c r="AH61" i="16"/>
  <c r="BO13" i="11"/>
  <c r="AH14" i="11"/>
  <c r="AH12" i="11" s="1"/>
  <c r="AH112" i="11"/>
  <c r="AH110" i="11" s="1"/>
  <c r="AD12" i="11"/>
  <c r="X10" i="15"/>
  <c r="X8" i="15" s="1"/>
  <c r="AG63" i="11"/>
  <c r="BP30" i="11"/>
  <c r="BJ14" i="11" s="1"/>
  <c r="AR30" i="11"/>
  <c r="M123" i="11"/>
  <c r="M54" i="11"/>
  <c r="M21" i="11" s="1"/>
  <c r="M19" i="11" s="1"/>
  <c r="M17" i="11" s="1"/>
  <c r="AB248" i="13"/>
  <c r="AD243" i="12"/>
  <c r="AD234" i="12" s="1"/>
  <c r="AD232" i="12" s="1"/>
  <c r="BP29" i="12" s="1"/>
  <c r="BJ13" i="12" s="1"/>
  <c r="AI248" i="12"/>
  <c r="AI243" i="12" s="1"/>
  <c r="AI234" i="12" s="1"/>
  <c r="AI232" i="12" s="1"/>
  <c r="AA14" i="11"/>
  <c r="AA12" i="11" s="1"/>
  <c r="BO12" i="11"/>
  <c r="BO9" i="11" s="1"/>
  <c r="BO16" i="11"/>
  <c r="BO15" i="11" s="1"/>
  <c r="BI10" i="11" s="1"/>
  <c r="AA112" i="11"/>
  <c r="AA110" i="11" s="1"/>
  <c r="AB115" i="16"/>
  <c r="AI115" i="15"/>
  <c r="BH13" i="16"/>
  <c r="C53" i="20"/>
  <c r="L36" i="12"/>
  <c r="J35" i="12"/>
  <c r="AX27" i="11"/>
  <c r="AZ27" i="11" s="1"/>
  <c r="AV27" i="11"/>
  <c r="AB18" i="15"/>
  <c r="BP11" i="14"/>
  <c r="AI18" i="14"/>
  <c r="I56" i="12"/>
  <c r="G54" i="12"/>
  <c r="G123" i="12"/>
  <c r="J58" i="14"/>
  <c r="N58" i="13"/>
  <c r="AS11" i="12"/>
  <c r="L85" i="12"/>
  <c r="J88" i="13"/>
  <c r="AX11" i="12"/>
  <c r="AZ11" i="12" s="1"/>
  <c r="N88" i="12"/>
  <c r="N85" i="12" s="1"/>
  <c r="BC19" i="16"/>
  <c r="C22" i="20" s="1"/>
  <c r="F85" i="16"/>
  <c r="Y142" i="13"/>
  <c r="AA141" i="12"/>
  <c r="BO20" i="12" s="1"/>
  <c r="AH142" i="12"/>
  <c r="AH141" i="12" s="1"/>
  <c r="L25" i="12"/>
  <c r="AS8" i="12" s="1"/>
  <c r="AV8" i="12" s="1"/>
  <c r="J26" i="13"/>
  <c r="AX8" i="12"/>
  <c r="AZ8" i="12" s="1"/>
  <c r="N26" i="12"/>
  <c r="N25" i="12" s="1"/>
  <c r="AJ188" i="16"/>
  <c r="AA245" i="12"/>
  <c r="Y243" i="12"/>
  <c r="Y234" i="12" s="1"/>
  <c r="Y232" i="12" s="1"/>
  <c r="Q26" i="20"/>
  <c r="Q57" i="20" s="1"/>
  <c r="R25" i="20"/>
  <c r="R26" i="20" s="1"/>
  <c r="R57" i="20" s="1"/>
  <c r="AG189" i="13"/>
  <c r="AE187" i="13"/>
  <c r="AE185" i="13" s="1"/>
  <c r="AD93" i="15"/>
  <c r="Y237" i="13"/>
  <c r="AA235" i="12"/>
  <c r="AH237" i="12"/>
  <c r="AH235" i="12" s="1"/>
  <c r="N48" i="11"/>
  <c r="N21" i="11" s="1"/>
  <c r="N19" i="11" s="1"/>
  <c r="N17" i="11" s="1"/>
  <c r="N123" i="11"/>
  <c r="AD215" i="13"/>
  <c r="AB211" i="13"/>
  <c r="AB210" i="13" s="1"/>
  <c r="AB209" i="13" s="1"/>
  <c r="AB207" i="13" s="1"/>
  <c r="F21" i="16"/>
  <c r="F19" i="16" s="1"/>
  <c r="AQ7" i="16"/>
  <c r="BN24" i="16"/>
  <c r="AQ27" i="16"/>
  <c r="G79" i="15"/>
  <c r="M79" i="14"/>
  <c r="AB23" i="13"/>
  <c r="AI23" i="12"/>
  <c r="AI20" i="12" s="1"/>
  <c r="AI16" i="12" s="1"/>
  <c r="AI14" i="12" s="1"/>
  <c r="AD20" i="12"/>
  <c r="AD16" i="12" s="1"/>
  <c r="AW28" i="12"/>
  <c r="AY28" i="12" s="1"/>
  <c r="AU28" i="12"/>
  <c r="G117" i="13"/>
  <c r="I119" i="13"/>
  <c r="Y37" i="14"/>
  <c r="AH37" i="13"/>
  <c r="BN27" i="16"/>
  <c r="X207" i="16"/>
  <c r="AQ29" i="16" s="1"/>
  <c r="AD130" i="14"/>
  <c r="AE172" i="13"/>
  <c r="AG174" i="13"/>
  <c r="AB22" i="14"/>
  <c r="AI22" i="13"/>
  <c r="AD47" i="13"/>
  <c r="AB44" i="13"/>
  <c r="AB43" i="13" s="1"/>
  <c r="AQ33" i="11"/>
  <c r="AD186" i="13"/>
  <c r="AQ17" i="13"/>
  <c r="AH258" i="10"/>
  <c r="AH8" i="10"/>
  <c r="AE141" i="12"/>
  <c r="AE112" i="12" s="1"/>
  <c r="AE110" i="12" s="1"/>
  <c r="AG142" i="12"/>
  <c r="G47" i="16"/>
  <c r="M47" i="15"/>
  <c r="L68" i="16"/>
  <c r="I52" i="12"/>
  <c r="G51" i="12"/>
  <c r="G21" i="12" s="1"/>
  <c r="G19" i="12" s="1"/>
  <c r="G17" i="12" s="1"/>
  <c r="F17" i="15"/>
  <c r="AQ14" i="15"/>
  <c r="AQ17" i="15" s="1"/>
  <c r="AD37" i="15"/>
  <c r="I88" i="13"/>
  <c r="G85" i="13"/>
  <c r="AA107" i="12"/>
  <c r="Y105" i="12"/>
  <c r="Y104" i="12" s="1"/>
  <c r="I108" i="12"/>
  <c r="AR15" i="12" s="1"/>
  <c r="BD20" i="12"/>
  <c r="G109" i="13"/>
  <c r="M109" i="12"/>
  <c r="M108" i="12" s="1"/>
  <c r="AG177" i="16"/>
  <c r="L42" i="12"/>
  <c r="AS10" i="12" s="1"/>
  <c r="AV10" i="12" s="1"/>
  <c r="AX10" i="12"/>
  <c r="AZ10" i="12" s="1"/>
  <c r="J43" i="13"/>
  <c r="N43" i="12"/>
  <c r="N42" i="12" s="1"/>
  <c r="AE118" i="14"/>
  <c r="AJ118" i="13"/>
  <c r="AW23" i="11"/>
  <c r="AU23" i="11"/>
  <c r="Y51" i="15"/>
  <c r="AH51" i="14"/>
  <c r="BJ7" i="10"/>
  <c r="BJ16" i="10" s="1"/>
  <c r="J28" i="12"/>
  <c r="X90" i="16"/>
  <c r="AQ17" i="14"/>
  <c r="AC1" i="10"/>
  <c r="AI170" i="11"/>
  <c r="BN12" i="16"/>
  <c r="BN8" i="14"/>
  <c r="BN7" i="14" s="1"/>
  <c r="BN32" i="14" s="1"/>
  <c r="AV35" i="9"/>
  <c r="BO28" i="11" l="1"/>
  <c r="BO25" i="11" s="1"/>
  <c r="BI12" i="11" s="1"/>
  <c r="AA193" i="11"/>
  <c r="AQ25" i="16"/>
  <c r="Y63" i="12"/>
  <c r="AA220" i="12"/>
  <c r="BO30" i="12" s="1"/>
  <c r="BI14" i="12" s="1"/>
  <c r="AG203" i="12"/>
  <c r="AG194" i="12" s="1"/>
  <c r="AG193" i="12" s="1"/>
  <c r="AS28" i="12" s="1"/>
  <c r="AE204" i="13"/>
  <c r="AJ204" i="12"/>
  <c r="AJ203" i="12" s="1"/>
  <c r="AJ194" i="12" s="1"/>
  <c r="AJ193" i="12" s="1"/>
  <c r="Y190" i="13"/>
  <c r="AH190" i="12"/>
  <c r="AH187" i="12" s="1"/>
  <c r="AH185" i="12" s="1"/>
  <c r="AA187" i="12"/>
  <c r="AA185" i="12" s="1"/>
  <c r="AB38" i="15"/>
  <c r="AI38" i="14"/>
  <c r="AI35" i="14" s="1"/>
  <c r="AD35" i="14"/>
  <c r="AR24" i="14"/>
  <c r="AV25" i="11"/>
  <c r="J45" i="13"/>
  <c r="L46" i="13"/>
  <c r="AU14" i="11"/>
  <c r="AR17" i="11"/>
  <c r="V8" i="16"/>
  <c r="V258" i="16"/>
  <c r="W8" i="16"/>
  <c r="W258" i="16"/>
  <c r="M70" i="12"/>
  <c r="M69" i="12" s="1"/>
  <c r="I69" i="12"/>
  <c r="G70" i="13"/>
  <c r="AG245" i="15"/>
  <c r="AD198" i="16"/>
  <c r="AB195" i="16"/>
  <c r="AB60" i="14"/>
  <c r="AI60" i="13"/>
  <c r="AI58" i="13" s="1"/>
  <c r="AI57" i="13" s="1"/>
  <c r="AD58" i="13"/>
  <c r="AD57" i="13" s="1"/>
  <c r="AE251" i="13"/>
  <c r="AJ251" i="12"/>
  <c r="AJ243" i="12" s="1"/>
  <c r="AG243" i="12"/>
  <c r="J69" i="12"/>
  <c r="L70" i="12"/>
  <c r="Y59" i="14"/>
  <c r="AA58" i="13"/>
  <c r="AA57" i="13" s="1"/>
  <c r="AH59" i="13"/>
  <c r="AH58" i="13" s="1"/>
  <c r="AH57" i="13" s="1"/>
  <c r="AH148" i="16"/>
  <c r="BO18" i="16"/>
  <c r="D42" i="20" s="1"/>
  <c r="G10" i="18"/>
  <c r="I46" i="14"/>
  <c r="G45" i="14"/>
  <c r="J99" i="12"/>
  <c r="L100" i="12"/>
  <c r="L67" i="14"/>
  <c r="J66" i="14"/>
  <c r="AD10" i="11"/>
  <c r="AD8" i="11" s="1"/>
  <c r="AI59" i="15"/>
  <c r="AB59" i="16"/>
  <c r="C8" i="20"/>
  <c r="BC7" i="16"/>
  <c r="AQ16" i="16"/>
  <c r="Y222" i="13"/>
  <c r="AA223" i="13"/>
  <c r="AG227" i="12"/>
  <c r="AG220" i="12" s="1"/>
  <c r="AE228" i="13"/>
  <c r="AJ228" i="12"/>
  <c r="AJ227" i="12" s="1"/>
  <c r="AJ220" i="12" s="1"/>
  <c r="AE35" i="13"/>
  <c r="AG36" i="13"/>
  <c r="AG31" i="12"/>
  <c r="AE20" i="12"/>
  <c r="AE16" i="12" s="1"/>
  <c r="I44" i="13"/>
  <c r="G42" i="13"/>
  <c r="G12" i="16"/>
  <c r="M12" i="15"/>
  <c r="Y95" i="13"/>
  <c r="AH95" i="12"/>
  <c r="AH91" i="12" s="1"/>
  <c r="AH90" i="12" s="1"/>
  <c r="AA91" i="12"/>
  <c r="AA90" i="12" s="1"/>
  <c r="AA161" i="12"/>
  <c r="Y157" i="12"/>
  <c r="Y155" i="12" s="1"/>
  <c r="Y145" i="12" s="1"/>
  <c r="J60" i="12"/>
  <c r="L62" i="12"/>
  <c r="L74" i="13"/>
  <c r="J72" i="13"/>
  <c r="AE249" i="14"/>
  <c r="AJ249" i="13"/>
  <c r="AD97" i="12"/>
  <c r="AB96" i="12"/>
  <c r="BP14" i="14"/>
  <c r="BJ9" i="14" s="1"/>
  <c r="AJ234" i="12"/>
  <c r="AJ232" i="12" s="1"/>
  <c r="AJ224" i="14"/>
  <c r="AJ222" i="14" s="1"/>
  <c r="AE224" i="15"/>
  <c r="AG222" i="14"/>
  <c r="I15" i="13"/>
  <c r="G10" i="13"/>
  <c r="AG50" i="12"/>
  <c r="AE49" i="12"/>
  <c r="AE43" i="12" s="1"/>
  <c r="AA23" i="12"/>
  <c r="Y20" i="12"/>
  <c r="Y16" i="12" s="1"/>
  <c r="Y14" i="12" s="1"/>
  <c r="Y196" i="15"/>
  <c r="AH196" i="14"/>
  <c r="Y214" i="13"/>
  <c r="AH214" i="12"/>
  <c r="AH211" i="12" s="1"/>
  <c r="AH210" i="12" s="1"/>
  <c r="AH209" i="12" s="1"/>
  <c r="AH207" i="12" s="1"/>
  <c r="AA211" i="12"/>
  <c r="AA210" i="12" s="1"/>
  <c r="AA209" i="12" s="1"/>
  <c r="AH188" i="13"/>
  <c r="Y188" i="14"/>
  <c r="L59" i="12"/>
  <c r="J57" i="12"/>
  <c r="Y39" i="13"/>
  <c r="AH39" i="12"/>
  <c r="AH35" i="12" s="1"/>
  <c r="AA35" i="12"/>
  <c r="BO14" i="12" s="1"/>
  <c r="BI9" i="12" s="1"/>
  <c r="AA197" i="12"/>
  <c r="Y195" i="12"/>
  <c r="T15" i="13"/>
  <c r="Z259" i="12"/>
  <c r="AC259" i="12"/>
  <c r="V259" i="12"/>
  <c r="U259" i="12"/>
  <c r="AF259" i="12"/>
  <c r="W259" i="12"/>
  <c r="X259" i="12"/>
  <c r="AB259" i="12"/>
  <c r="AD259" i="12"/>
  <c r="AI259" i="12"/>
  <c r="Y259" i="12"/>
  <c r="AA259" i="12"/>
  <c r="AE259" i="12"/>
  <c r="I58" i="15"/>
  <c r="G57" i="15"/>
  <c r="AI10" i="11"/>
  <c r="AI8" i="11" s="1"/>
  <c r="AB90" i="12"/>
  <c r="AB63" i="12" s="1"/>
  <c r="AB12" i="12" s="1"/>
  <c r="AG234" i="12"/>
  <c r="AG232" i="12" s="1"/>
  <c r="AS30" i="12" s="1"/>
  <c r="BP16" i="11"/>
  <c r="BP15" i="11" s="1"/>
  <c r="BJ10" i="11" s="1"/>
  <c r="AS24" i="12"/>
  <c r="AJ14" i="11"/>
  <c r="AJ12" i="11" s="1"/>
  <c r="AJ10" i="11" s="1"/>
  <c r="BD7" i="12"/>
  <c r="AR16" i="12"/>
  <c r="AG91" i="12"/>
  <c r="AE92" i="13"/>
  <c r="AJ92" i="12"/>
  <c r="AJ91" i="12" s="1"/>
  <c r="AZ23" i="10"/>
  <c r="AZ32" i="10" s="1"/>
  <c r="AX32" i="10"/>
  <c r="Y45" i="13"/>
  <c r="AA44" i="12"/>
  <c r="AH45" i="12"/>
  <c r="AH44" i="12" s="1"/>
  <c r="AG14" i="11"/>
  <c r="AG12" i="11" s="1"/>
  <c r="AG10" i="11" s="1"/>
  <c r="AS23" i="11"/>
  <c r="AW16" i="15"/>
  <c r="AY16" i="15" s="1"/>
  <c r="I61" i="15"/>
  <c r="G60" i="15"/>
  <c r="AD117" i="12"/>
  <c r="AB114" i="12"/>
  <c r="AB112" i="12" s="1"/>
  <c r="AB110" i="12" s="1"/>
  <c r="AA212" i="14"/>
  <c r="I93" i="16"/>
  <c r="BD19" i="16" s="1"/>
  <c r="D22" i="20" s="1"/>
  <c r="M94" i="16"/>
  <c r="M93" i="16" s="1"/>
  <c r="AA84" i="13"/>
  <c r="Y83" i="13"/>
  <c r="J63" i="12"/>
  <c r="L64" i="12"/>
  <c r="AG107" i="12"/>
  <c r="AE105" i="12"/>
  <c r="AE104" i="12" s="1"/>
  <c r="AE63" i="12" s="1"/>
  <c r="BN13" i="16"/>
  <c r="C37" i="20" s="1"/>
  <c r="X63" i="16"/>
  <c r="Y194" i="12"/>
  <c r="Y193" i="12" s="1"/>
  <c r="G8" i="12"/>
  <c r="G121" i="12" s="1"/>
  <c r="AW24" i="14"/>
  <c r="AY24" i="14" s="1"/>
  <c r="AU24" i="14"/>
  <c r="AE258" i="11"/>
  <c r="M8" i="11"/>
  <c r="M121" i="11" s="1"/>
  <c r="AI258" i="11"/>
  <c r="AD193" i="13"/>
  <c r="AR28" i="13" s="1"/>
  <c r="BP28" i="13"/>
  <c r="AD236" i="14"/>
  <c r="AB235" i="14"/>
  <c r="AB188" i="13"/>
  <c r="AI188" i="12"/>
  <c r="AI187" i="12" s="1"/>
  <c r="AI185" i="12" s="1"/>
  <c r="AD187" i="12"/>
  <c r="AD185" i="12" s="1"/>
  <c r="AY27" i="10"/>
  <c r="AY32" i="10" s="1"/>
  <c r="AW32" i="10"/>
  <c r="L54" i="12"/>
  <c r="J55" i="13"/>
  <c r="N55" i="12"/>
  <c r="N54" i="12" s="1"/>
  <c r="J50" i="13"/>
  <c r="L48" i="12"/>
  <c r="N50" i="12"/>
  <c r="L123" i="12"/>
  <c r="AG119" i="13"/>
  <c r="AE114" i="13"/>
  <c r="Y173" i="13"/>
  <c r="AA172" i="12"/>
  <c r="AA170" i="12" s="1"/>
  <c r="BO24" i="12" s="1"/>
  <c r="BO22" i="12" s="1"/>
  <c r="BI11" i="12" s="1"/>
  <c r="AH173" i="12"/>
  <c r="AH172" i="12" s="1"/>
  <c r="AH170" i="12" s="1"/>
  <c r="AG178" i="14"/>
  <c r="BP23" i="14"/>
  <c r="AB177" i="15"/>
  <c r="AI177" i="14"/>
  <c r="AV7" i="11"/>
  <c r="AJ126" i="16"/>
  <c r="AA150" i="13"/>
  <c r="Y149" i="13"/>
  <c r="Y147" i="13" s="1"/>
  <c r="AE33" i="15"/>
  <c r="AJ33" i="14"/>
  <c r="I66" i="16"/>
  <c r="M67" i="16"/>
  <c r="M66" i="16" s="1"/>
  <c r="AA203" i="12"/>
  <c r="Y204" i="13"/>
  <c r="AH204" i="12"/>
  <c r="AH203" i="12" s="1"/>
  <c r="BH14" i="16"/>
  <c r="C54" i="20"/>
  <c r="Y186" i="16"/>
  <c r="AH186" i="15"/>
  <c r="AW25" i="11"/>
  <c r="AY25" i="11" s="1"/>
  <c r="AU25" i="11"/>
  <c r="AE22" i="15"/>
  <c r="AJ22" i="14"/>
  <c r="AW29" i="12"/>
  <c r="AY29" i="12" s="1"/>
  <c r="AU29" i="12"/>
  <c r="AE98" i="13"/>
  <c r="AJ98" i="12"/>
  <c r="AJ96" i="12" s="1"/>
  <c r="AJ90" i="12" s="1"/>
  <c r="AG96" i="12"/>
  <c r="Y69" i="13"/>
  <c r="Y65" i="13" s="1"/>
  <c r="AA72" i="13"/>
  <c r="AD178" i="13"/>
  <c r="AB176" i="13"/>
  <c r="J118" i="15"/>
  <c r="N118" i="14"/>
  <c r="Y125" i="13"/>
  <c r="AA123" i="12"/>
  <c r="AH125" i="12"/>
  <c r="AH123" i="12" s="1"/>
  <c r="Y153" i="14"/>
  <c r="AH153" i="13"/>
  <c r="AA259" i="13"/>
  <c r="BO31" i="13"/>
  <c r="I77" i="14"/>
  <c r="G75" i="14"/>
  <c r="J5" i="10"/>
  <c r="K1" i="10"/>
  <c r="L121" i="10"/>
  <c r="L125" i="10" s="1"/>
  <c r="AD137" i="13"/>
  <c r="AB123" i="13"/>
  <c r="I8" i="11"/>
  <c r="I121" i="11" s="1"/>
  <c r="I125" i="11" s="1"/>
  <c r="M125" i="11"/>
  <c r="BC8" i="16"/>
  <c r="BC23" i="16" s="1"/>
  <c r="AY17" i="12"/>
  <c r="BP7" i="11"/>
  <c r="BP32" i="11" s="1"/>
  <c r="I28" i="12"/>
  <c r="AR9" i="12" s="1"/>
  <c r="AF258" i="11"/>
  <c r="BQ33" i="11" s="1"/>
  <c r="N8" i="11"/>
  <c r="N121" i="11" s="1"/>
  <c r="AA51" i="15"/>
  <c r="J42" i="13"/>
  <c r="L43" i="13"/>
  <c r="AX15" i="12"/>
  <c r="AZ15" i="12" s="1"/>
  <c r="AU15" i="12"/>
  <c r="G88" i="14"/>
  <c r="AW11" i="13"/>
  <c r="AY11" i="13" s="1"/>
  <c r="AR11" i="13"/>
  <c r="I85" i="13"/>
  <c r="M88" i="13"/>
  <c r="M85" i="13" s="1"/>
  <c r="G52" i="13"/>
  <c r="BD17" i="12"/>
  <c r="I51" i="12"/>
  <c r="M52" i="12"/>
  <c r="M51" i="12" s="1"/>
  <c r="AW14" i="12"/>
  <c r="AY14" i="12" s="1"/>
  <c r="AB93" i="16"/>
  <c r="AI93" i="15"/>
  <c r="I117" i="13"/>
  <c r="BD21" i="13" s="1"/>
  <c r="G119" i="14"/>
  <c r="M119" i="13"/>
  <c r="M117" i="13" s="1"/>
  <c r="F17" i="16"/>
  <c r="AQ14" i="16"/>
  <c r="AD115" i="16"/>
  <c r="AW30" i="11"/>
  <c r="AY30" i="11" s="1"/>
  <c r="AU30" i="11"/>
  <c r="AE58" i="13"/>
  <c r="AE57" i="13" s="1"/>
  <c r="AG59" i="13"/>
  <c r="AB203" i="14"/>
  <c r="AB194" i="14" s="1"/>
  <c r="AB193" i="14" s="1"/>
  <c r="AD204" i="14"/>
  <c r="AE97" i="14"/>
  <c r="AJ97" i="13"/>
  <c r="AB94" i="13"/>
  <c r="AI94" i="12"/>
  <c r="AI91" i="12" s="1"/>
  <c r="AD91" i="12"/>
  <c r="AG166" i="13"/>
  <c r="AE157" i="13"/>
  <c r="AD72" i="13"/>
  <c r="AB69" i="13"/>
  <c r="AB65" i="13" s="1"/>
  <c r="I43" i="14"/>
  <c r="AA237" i="13"/>
  <c r="Y235" i="13"/>
  <c r="AE189" i="14"/>
  <c r="AJ189" i="13"/>
  <c r="AJ187" i="13" s="1"/>
  <c r="AJ185" i="13" s="1"/>
  <c r="AG187" i="13"/>
  <c r="AG185" i="13" s="1"/>
  <c r="Y245" i="13"/>
  <c r="AA243" i="12"/>
  <c r="AH245" i="12"/>
  <c r="L88" i="13"/>
  <c r="J85" i="13"/>
  <c r="G56" i="13"/>
  <c r="M56" i="12"/>
  <c r="BD22" i="12"/>
  <c r="I123" i="12"/>
  <c r="I54" i="12"/>
  <c r="AD248" i="13"/>
  <c r="AB243" i="13"/>
  <c r="AB234" i="13" s="1"/>
  <c r="AB232" i="13" s="1"/>
  <c r="G74" i="14"/>
  <c r="I72" i="13"/>
  <c r="M74" i="13"/>
  <c r="M72" i="13" s="1"/>
  <c r="Y25" i="16"/>
  <c r="AH25" i="15"/>
  <c r="AA106" i="14"/>
  <c r="AW27" i="11"/>
  <c r="AY27" i="11" s="1"/>
  <c r="AU27" i="11"/>
  <c r="J29" i="13"/>
  <c r="L30" i="13"/>
  <c r="L32" i="12"/>
  <c r="J33" i="13"/>
  <c r="N33" i="12"/>
  <c r="N32" i="12" s="1"/>
  <c r="AB228" i="13"/>
  <c r="AD227" i="12"/>
  <c r="AD220" i="12" s="1"/>
  <c r="AI228" i="12"/>
  <c r="AI227" i="12" s="1"/>
  <c r="AI220" i="12" s="1"/>
  <c r="AE48" i="14"/>
  <c r="AJ48" i="13"/>
  <c r="AJ44" i="13" s="1"/>
  <c r="AG44" i="13"/>
  <c r="AB81" i="15"/>
  <c r="AI81" i="14"/>
  <c r="BP31" i="14"/>
  <c r="BJ15" i="14" s="1"/>
  <c r="AB173" i="13"/>
  <c r="AD172" i="12"/>
  <c r="AI173" i="12"/>
  <c r="AI172" i="12" s="1"/>
  <c r="AI170" i="12" s="1"/>
  <c r="Y228" i="16"/>
  <c r="AH228" i="15"/>
  <c r="Y53" i="13"/>
  <c r="AH53" i="12"/>
  <c r="AH49" i="12" s="1"/>
  <c r="AH43" i="12" s="1"/>
  <c r="AA49" i="12"/>
  <c r="AA43" i="12" s="1"/>
  <c r="AW26" i="11"/>
  <c r="AY26" i="11" s="1"/>
  <c r="AU26" i="11"/>
  <c r="BN33" i="14"/>
  <c r="BH19" i="14" s="1"/>
  <c r="BH20" i="14" s="1"/>
  <c r="AQ31" i="14"/>
  <c r="L93" i="13"/>
  <c r="J94" i="14"/>
  <c r="N94" i="13"/>
  <c r="N93" i="13" s="1"/>
  <c r="AW22" i="15"/>
  <c r="AU22" i="15"/>
  <c r="BN33" i="13"/>
  <c r="BH19" i="13" s="1"/>
  <c r="BH20" i="13" s="1"/>
  <c r="AQ31" i="13"/>
  <c r="BH9" i="16"/>
  <c r="C38" i="20"/>
  <c r="AA115" i="16"/>
  <c r="AA98" i="13"/>
  <c r="Y96" i="13"/>
  <c r="AE213" i="14"/>
  <c r="AG211" i="13"/>
  <c r="AG210" i="13" s="1"/>
  <c r="AG209" i="13" s="1"/>
  <c r="AG207" i="13" s="1"/>
  <c r="AS29" i="13" s="1"/>
  <c r="AJ213" i="13"/>
  <c r="AJ211" i="13" s="1"/>
  <c r="AJ210" i="13" s="1"/>
  <c r="AJ209" i="13" s="1"/>
  <c r="AJ207" i="13" s="1"/>
  <c r="AA159" i="13"/>
  <c r="AG196" i="14"/>
  <c r="AE195" i="14"/>
  <c r="AJ147" i="12"/>
  <c r="I82" i="13"/>
  <c r="G81" i="13"/>
  <c r="L119" i="13"/>
  <c r="J117" i="13"/>
  <c r="I48" i="13"/>
  <c r="BD15" i="13"/>
  <c r="G49" i="14"/>
  <c r="M49" i="13"/>
  <c r="M48" i="13" s="1"/>
  <c r="I55" i="16"/>
  <c r="AG86" i="13"/>
  <c r="AE83" i="13"/>
  <c r="L73" i="14"/>
  <c r="BP17" i="12"/>
  <c r="AX26" i="11"/>
  <c r="AZ26" i="11" s="1"/>
  <c r="AV26" i="11"/>
  <c r="C9" i="20"/>
  <c r="C26" i="20" s="1"/>
  <c r="M28" i="12"/>
  <c r="N125" i="11"/>
  <c r="BP7" i="10"/>
  <c r="BP32" i="10" s="1"/>
  <c r="Y110" i="12"/>
  <c r="Y12" i="12"/>
  <c r="J21" i="12"/>
  <c r="J19" i="12" s="1"/>
  <c r="J17" i="12" s="1"/>
  <c r="AJ65" i="12"/>
  <c r="AD18" i="15"/>
  <c r="L35" i="12"/>
  <c r="J36" i="13"/>
  <c r="N36" i="12"/>
  <c r="N35" i="12" s="1"/>
  <c r="BO8" i="11"/>
  <c r="BO7" i="11" s="1"/>
  <c r="BO32" i="11" s="1"/>
  <c r="BI8" i="11"/>
  <c r="BI7" i="11" s="1"/>
  <c r="BI16" i="11" s="1"/>
  <c r="AY23" i="11"/>
  <c r="AW32" i="11"/>
  <c r="AJ177" i="16"/>
  <c r="C51" i="20"/>
  <c r="C49" i="20" s="1"/>
  <c r="BN25" i="16"/>
  <c r="BH12" i="16" s="1"/>
  <c r="BP12" i="12"/>
  <c r="BP9" i="12" s="1"/>
  <c r="AR23" i="12"/>
  <c r="AD14" i="12"/>
  <c r="G78" i="15"/>
  <c r="I78" i="15" s="1"/>
  <c r="M78" i="15" s="1"/>
  <c r="I79" i="15"/>
  <c r="L26" i="13"/>
  <c r="J25" i="13"/>
  <c r="AA142" i="13"/>
  <c r="Y141" i="13"/>
  <c r="L58" i="14"/>
  <c r="AD106" i="13"/>
  <c r="AB105" i="13"/>
  <c r="AB104" i="13" s="1"/>
  <c r="AD149" i="12"/>
  <c r="AD147" i="12" s="1"/>
  <c r="AB150" i="13"/>
  <c r="AI150" i="12"/>
  <c r="AI149" i="12" s="1"/>
  <c r="AI147" i="12" s="1"/>
  <c r="AI145" i="12" s="1"/>
  <c r="AB142" i="15"/>
  <c r="AD141" i="14"/>
  <c r="BP20" i="14" s="1"/>
  <c r="AI142" i="14"/>
  <c r="AI141" i="14" s="1"/>
  <c r="I23" i="13"/>
  <c r="G22" i="13"/>
  <c r="AA236" i="16"/>
  <c r="AS14" i="11"/>
  <c r="AV14" i="11" s="1"/>
  <c r="L17" i="11"/>
  <c r="F121" i="14"/>
  <c r="F125" i="14" s="1"/>
  <c r="A1" i="14"/>
  <c r="Y118" i="13"/>
  <c r="AH118" i="12"/>
  <c r="AH114" i="12" s="1"/>
  <c r="AA114" i="12"/>
  <c r="Y17" i="13"/>
  <c r="BO10" i="12"/>
  <c r="AH17" i="12"/>
  <c r="AG72" i="13"/>
  <c r="AE69" i="13"/>
  <c r="AE65" i="13" s="1"/>
  <c r="AX22" i="12"/>
  <c r="AV22" i="12"/>
  <c r="AB99" i="15"/>
  <c r="AI99" i="14"/>
  <c r="J13" i="15"/>
  <c r="L10" i="14"/>
  <c r="N13" i="14"/>
  <c r="N10" i="14" s="1"/>
  <c r="AX30" i="12"/>
  <c r="AZ30" i="12" s="1"/>
  <c r="AV30" i="12"/>
  <c r="AE24" i="14"/>
  <c r="AJ24" i="13"/>
  <c r="J111" i="13"/>
  <c r="L108" i="12"/>
  <c r="AS15" i="12" s="1"/>
  <c r="AV15" i="12" s="1"/>
  <c r="N111" i="12"/>
  <c r="N108" i="12" s="1"/>
  <c r="AA32" i="13"/>
  <c r="AA229" i="13"/>
  <c r="Y227" i="13"/>
  <c r="Y220" i="13" s="1"/>
  <c r="AU17" i="11"/>
  <c r="AR31" i="10"/>
  <c r="AR32" i="10" s="1"/>
  <c r="BP33" i="10"/>
  <c r="BN9" i="16"/>
  <c r="C36" i="20"/>
  <c r="C33" i="20" s="1"/>
  <c r="C32" i="20" s="1"/>
  <c r="C31" i="20" s="1"/>
  <c r="AG118" i="14"/>
  <c r="G108" i="13"/>
  <c r="I109" i="13"/>
  <c r="Y107" i="13"/>
  <c r="AH107" i="12"/>
  <c r="AH105" i="12" s="1"/>
  <c r="AH104" i="12" s="1"/>
  <c r="AA105" i="12"/>
  <c r="AA104" i="12" s="1"/>
  <c r="AA63" i="12" s="1"/>
  <c r="F8" i="15"/>
  <c r="X258" i="15"/>
  <c r="N68" i="16"/>
  <c r="AB47" i="14"/>
  <c r="AD44" i="13"/>
  <c r="AD43" i="13" s="1"/>
  <c r="AI47" i="13"/>
  <c r="AI44" i="13" s="1"/>
  <c r="AI43" i="13" s="1"/>
  <c r="AE174" i="14"/>
  <c r="AG172" i="13"/>
  <c r="AJ174" i="13"/>
  <c r="AJ172" i="13" s="1"/>
  <c r="AA37" i="14"/>
  <c r="AQ17" i="16"/>
  <c r="AB37" i="16"/>
  <c r="AI37" i="15"/>
  <c r="I47" i="16"/>
  <c r="AE142" i="13"/>
  <c r="AG141" i="12"/>
  <c r="AJ142" i="12"/>
  <c r="AJ141" i="12" s="1"/>
  <c r="AB186" i="14"/>
  <c r="AI186" i="13"/>
  <c r="AD22" i="14"/>
  <c r="AB130" i="15"/>
  <c r="AI130" i="14"/>
  <c r="AD23" i="13"/>
  <c r="AB20" i="13"/>
  <c r="AB16" i="13" s="1"/>
  <c r="AB14" i="13" s="1"/>
  <c r="BN22" i="16"/>
  <c r="BH11" i="16" s="1"/>
  <c r="C48" i="20"/>
  <c r="C46" i="20" s="1"/>
  <c r="AB215" i="14"/>
  <c r="AD211" i="13"/>
  <c r="AD210" i="13" s="1"/>
  <c r="AD209" i="13" s="1"/>
  <c r="AI215" i="13"/>
  <c r="AI211" i="13" s="1"/>
  <c r="AI210" i="13" s="1"/>
  <c r="AI209" i="13" s="1"/>
  <c r="AI207" i="13" s="1"/>
  <c r="L75" i="13"/>
  <c r="N77" i="13"/>
  <c r="N75" i="13" s="1"/>
  <c r="J77" i="14"/>
  <c r="AB49" i="14"/>
  <c r="AD50" i="14"/>
  <c r="J81" i="14"/>
  <c r="L82" i="14"/>
  <c r="I29" i="14"/>
  <c r="G30" i="15"/>
  <c r="M30" i="14"/>
  <c r="M29" i="14" s="1"/>
  <c r="AD85" i="15"/>
  <c r="AB83" i="15"/>
  <c r="AG106" i="13"/>
  <c r="BD14" i="12"/>
  <c r="I63" i="12"/>
  <c r="I21" i="12" s="1"/>
  <c r="I19" i="12" s="1"/>
  <c r="G64" i="13"/>
  <c r="M64" i="12"/>
  <c r="M63" i="12" s="1"/>
  <c r="AG151" i="13"/>
  <c r="AE149" i="13"/>
  <c r="AR7" i="12"/>
  <c r="I101" i="16"/>
  <c r="G99" i="16"/>
  <c r="AA178" i="13"/>
  <c r="Y176" i="13"/>
  <c r="G25" i="13"/>
  <c r="I26" i="13"/>
  <c r="AE135" i="13"/>
  <c r="AJ135" i="12"/>
  <c r="AJ123" i="12" s="1"/>
  <c r="AJ112" i="12" s="1"/>
  <c r="AG123" i="12"/>
  <c r="L22" i="12"/>
  <c r="J23" i="13"/>
  <c r="AX7" i="12"/>
  <c r="N23" i="12"/>
  <c r="N22" i="12" s="1"/>
  <c r="AD223" i="14"/>
  <c r="AB222" i="14"/>
  <c r="AE168" i="13"/>
  <c r="AE259" i="13" s="1"/>
  <c r="AG155" i="12"/>
  <c r="AG145" i="12" s="1"/>
  <c r="AJ168" i="12"/>
  <c r="AJ155" i="12" s="1"/>
  <c r="AG66" i="13"/>
  <c r="I36" i="13"/>
  <c r="G35" i="13"/>
  <c r="AD17" i="16"/>
  <c r="Y92" i="14"/>
  <c r="AH92" i="13"/>
  <c r="F121" i="13"/>
  <c r="F125" i="13" s="1"/>
  <c r="A1" i="13"/>
  <c r="AG240" i="13"/>
  <c r="AE235" i="13"/>
  <c r="AQ33" i="12"/>
  <c r="AD156" i="15"/>
  <c r="G32" i="13"/>
  <c r="I33" i="13"/>
  <c r="AG153" i="13"/>
  <c r="AE147" i="13"/>
  <c r="L51" i="12"/>
  <c r="J52" i="13"/>
  <c r="N52" i="12"/>
  <c r="N51" i="12" s="1"/>
  <c r="AX14" i="12"/>
  <c r="AZ14" i="12" s="1"/>
  <c r="AG21" i="16"/>
  <c r="AD158" i="14"/>
  <c r="AB157" i="14"/>
  <c r="AB155" i="14" s="1"/>
  <c r="AX24" i="12"/>
  <c r="AZ24" i="12" s="1"/>
  <c r="AV24" i="12"/>
  <c r="AE181" i="13"/>
  <c r="AJ181" i="12"/>
  <c r="AJ176" i="12" s="1"/>
  <c r="AJ170" i="12" s="1"/>
  <c r="AG176" i="12"/>
  <c r="AG170" i="12" s="1"/>
  <c r="AS27" i="12" s="1"/>
  <c r="G125" i="12"/>
  <c r="AA10" i="11"/>
  <c r="AA8" i="11" s="1"/>
  <c r="U1" i="11" s="1"/>
  <c r="AA234" i="12"/>
  <c r="AA232" i="12" s="1"/>
  <c r="BO29" i="12" s="1"/>
  <c r="BI13" i="12" s="1"/>
  <c r="AH10" i="11"/>
  <c r="X12" i="16"/>
  <c r="X10" i="16" s="1"/>
  <c r="X8" i="16" s="1"/>
  <c r="AX9" i="12"/>
  <c r="AZ9" i="12" s="1"/>
  <c r="BJ7" i="11"/>
  <c r="BJ16" i="11" s="1"/>
  <c r="AB170" i="12"/>
  <c r="AB10" i="12" s="1"/>
  <c r="AB8" i="12" s="1"/>
  <c r="L45" i="13" l="1"/>
  <c r="J46" i="14"/>
  <c r="N46" i="13"/>
  <c r="N45" i="13" s="1"/>
  <c r="AG204" i="13"/>
  <c r="AE203" i="13"/>
  <c r="AE194" i="13" s="1"/>
  <c r="AE193" i="13" s="1"/>
  <c r="Y10" i="12"/>
  <c r="Y8" i="12" s="1"/>
  <c r="L28" i="12"/>
  <c r="AS9" i="12" s="1"/>
  <c r="AA190" i="13"/>
  <c r="Y187" i="13"/>
  <c r="Y185" i="13" s="1"/>
  <c r="AV28" i="12"/>
  <c r="AX28" i="12"/>
  <c r="AZ28" i="12" s="1"/>
  <c r="AJ259" i="12"/>
  <c r="AD38" i="15"/>
  <c r="AB35" i="15"/>
  <c r="AH63" i="12"/>
  <c r="AG258" i="11"/>
  <c r="AS31" i="11" s="1"/>
  <c r="AS32" i="11" s="1"/>
  <c r="AV32" i="11" s="1"/>
  <c r="AG8" i="11"/>
  <c r="AC1" i="11" s="1"/>
  <c r="AJ8" i="11"/>
  <c r="AJ258" i="11"/>
  <c r="AE107" i="13"/>
  <c r="AJ107" i="12"/>
  <c r="AJ105" i="12" s="1"/>
  <c r="AJ104" i="12" s="1"/>
  <c r="AG105" i="12"/>
  <c r="AG104" i="12" s="1"/>
  <c r="AA83" i="13"/>
  <c r="AH84" i="13"/>
  <c r="AH83" i="13" s="1"/>
  <c r="Y84" i="14"/>
  <c r="Y212" i="15"/>
  <c r="AH212" i="14"/>
  <c r="I60" i="15"/>
  <c r="M61" i="15"/>
  <c r="M60" i="15" s="1"/>
  <c r="G61" i="16"/>
  <c r="J59" i="13"/>
  <c r="N59" i="12"/>
  <c r="N57" i="12" s="1"/>
  <c r="L57" i="12"/>
  <c r="AA207" i="12"/>
  <c r="BO27" i="12"/>
  <c r="AA196" i="15"/>
  <c r="Y23" i="13"/>
  <c r="AH23" i="12"/>
  <c r="AH20" i="12" s="1"/>
  <c r="AA20" i="12"/>
  <c r="AA16" i="12" s="1"/>
  <c r="G15" i="14"/>
  <c r="M15" i="13"/>
  <c r="M10" i="13" s="1"/>
  <c r="I10" i="13"/>
  <c r="J74" i="14"/>
  <c r="N74" i="13"/>
  <c r="N72" i="13" s="1"/>
  <c r="L72" i="13"/>
  <c r="Y161" i="13"/>
  <c r="AH161" i="12"/>
  <c r="AH157" i="12" s="1"/>
  <c r="AH155" i="12" s="1"/>
  <c r="AH145" i="12" s="1"/>
  <c r="AA157" i="12"/>
  <c r="AA155" i="12" s="1"/>
  <c r="AA145" i="12" s="1"/>
  <c r="G44" i="14"/>
  <c r="M44" i="13"/>
  <c r="M42" i="13" s="1"/>
  <c r="I42" i="13"/>
  <c r="AR10" i="13" s="1"/>
  <c r="AU10" i="13" s="1"/>
  <c r="AW10" i="13"/>
  <c r="AY10" i="13" s="1"/>
  <c r="AA222" i="13"/>
  <c r="Y223" i="14"/>
  <c r="AH223" i="13"/>
  <c r="AH222" i="13" s="1"/>
  <c r="J67" i="15"/>
  <c r="N67" i="14"/>
  <c r="N66" i="14" s="1"/>
  <c r="L66" i="14"/>
  <c r="G46" i="15"/>
  <c r="M46" i="14"/>
  <c r="M45" i="14" s="1"/>
  <c r="I45" i="14"/>
  <c r="AI198" i="16"/>
  <c r="AI195" i="16" s="1"/>
  <c r="AD195" i="16"/>
  <c r="Y1" i="11"/>
  <c r="AG112" i="12"/>
  <c r="AJ63" i="12"/>
  <c r="N28" i="12"/>
  <c r="AX23" i="11"/>
  <c r="AZ23" i="11" s="1"/>
  <c r="AZ32" i="11" s="1"/>
  <c r="AV23" i="11"/>
  <c r="AA45" i="13"/>
  <c r="Y44" i="13"/>
  <c r="AE91" i="13"/>
  <c r="AG92" i="13"/>
  <c r="G58" i="16"/>
  <c r="I57" i="15"/>
  <c r="M58" i="15"/>
  <c r="M57" i="15" s="1"/>
  <c r="Y197" i="13"/>
  <c r="AH197" i="12"/>
  <c r="AH195" i="12" s="1"/>
  <c r="AA195" i="12"/>
  <c r="AB97" i="13"/>
  <c r="AI97" i="12"/>
  <c r="AI96" i="12" s="1"/>
  <c r="AI90" i="12" s="1"/>
  <c r="AI63" i="12" s="1"/>
  <c r="AI12" i="12" s="1"/>
  <c r="AD96" i="12"/>
  <c r="AA95" i="13"/>
  <c r="Y91" i="13"/>
  <c r="Y90" i="13" s="1"/>
  <c r="AE36" i="14"/>
  <c r="AG35" i="13"/>
  <c r="AJ36" i="13"/>
  <c r="AJ35" i="13" s="1"/>
  <c r="J70" i="13"/>
  <c r="L69" i="12"/>
  <c r="N70" i="12"/>
  <c r="N69" i="12" s="1"/>
  <c r="AG251" i="13"/>
  <c r="AE243" i="13"/>
  <c r="AE234" i="13" s="1"/>
  <c r="AE232" i="13" s="1"/>
  <c r="I70" i="13"/>
  <c r="G69" i="13"/>
  <c r="BD10" i="12"/>
  <c r="BD9" i="12" s="1"/>
  <c r="BD8" i="12" s="1"/>
  <c r="BD23" i="12" s="1"/>
  <c r="BO13" i="12"/>
  <c r="AD90" i="12"/>
  <c r="AD63" i="12" s="1"/>
  <c r="AH194" i="12"/>
  <c r="AH193" i="12" s="1"/>
  <c r="AB117" i="13"/>
  <c r="AD114" i="12"/>
  <c r="AD112" i="12" s="1"/>
  <c r="AI117" i="12"/>
  <c r="AI114" i="12" s="1"/>
  <c r="AI112" i="12" s="1"/>
  <c r="AI110" i="12" s="1"/>
  <c r="AA39" i="13"/>
  <c r="Y35" i="13"/>
  <c r="AA214" i="13"/>
  <c r="Y211" i="13"/>
  <c r="Y210" i="13" s="1"/>
  <c r="Y209" i="13" s="1"/>
  <c r="Y207" i="13" s="1"/>
  <c r="AJ50" i="12"/>
  <c r="AJ49" i="12" s="1"/>
  <c r="AJ43" i="12" s="1"/>
  <c r="AE50" i="13"/>
  <c r="AG49" i="12"/>
  <c r="AG43" i="12" s="1"/>
  <c r="AE222" i="15"/>
  <c r="AG224" i="15"/>
  <c r="AG249" i="14"/>
  <c r="AE31" i="13"/>
  <c r="AJ31" i="12"/>
  <c r="AJ20" i="12" s="1"/>
  <c r="AJ16" i="12" s="1"/>
  <c r="AJ14" i="12" s="1"/>
  <c r="AG20" i="12"/>
  <c r="AG16" i="12" s="1"/>
  <c r="AG228" i="13"/>
  <c r="AE227" i="13"/>
  <c r="AE220" i="13" s="1"/>
  <c r="AW16" i="16"/>
  <c r="AY16" i="16" s="1"/>
  <c r="Y58" i="14"/>
  <c r="Y57" i="14" s="1"/>
  <c r="AA59" i="14"/>
  <c r="AD60" i="14"/>
  <c r="AB58" i="14"/>
  <c r="AB57" i="14" s="1"/>
  <c r="C30" i="20"/>
  <c r="C56" i="20" s="1"/>
  <c r="BO17" i="12"/>
  <c r="AG90" i="12"/>
  <c r="AS25" i="12" s="1"/>
  <c r="BO26" i="14"/>
  <c r="L63" i="12"/>
  <c r="J64" i="13"/>
  <c r="N64" i="12"/>
  <c r="N63" i="12" s="1"/>
  <c r="AX16" i="12"/>
  <c r="AZ16" i="12" s="1"/>
  <c r="AU16" i="12"/>
  <c r="U259" i="13"/>
  <c r="Z259" i="13"/>
  <c r="T15" i="14"/>
  <c r="V259" i="13"/>
  <c r="AC259" i="13"/>
  <c r="AF259" i="13"/>
  <c r="W259" i="13"/>
  <c r="X259" i="13"/>
  <c r="AB259" i="13"/>
  <c r="AD259" i="13"/>
  <c r="Y259" i="13"/>
  <c r="AI259" i="13"/>
  <c r="AA188" i="14"/>
  <c r="N62" i="12"/>
  <c r="N60" i="12" s="1"/>
  <c r="L60" i="12"/>
  <c r="L21" i="12" s="1"/>
  <c r="L19" i="12" s="1"/>
  <c r="J62" i="13"/>
  <c r="I12" i="16"/>
  <c r="AD59" i="16"/>
  <c r="J100" i="13"/>
  <c r="L99" i="12"/>
  <c r="N100" i="12"/>
  <c r="N99" i="12" s="1"/>
  <c r="AE245" i="16"/>
  <c r="AJ245" i="15"/>
  <c r="AH16" i="12"/>
  <c r="AH14" i="12" s="1"/>
  <c r="AH12" i="12" s="1"/>
  <c r="AD170" i="12"/>
  <c r="AA194" i="12"/>
  <c r="AE14" i="12"/>
  <c r="AE12" i="12" s="1"/>
  <c r="AE10" i="12" s="1"/>
  <c r="AE8" i="12" s="1"/>
  <c r="AG110" i="12"/>
  <c r="AS26" i="12" s="1"/>
  <c r="AB158" i="15"/>
  <c r="AD157" i="14"/>
  <c r="AD155" i="14" s="1"/>
  <c r="AI158" i="14"/>
  <c r="AI157" i="14" s="1"/>
  <c r="AI155" i="14" s="1"/>
  <c r="AA92" i="14"/>
  <c r="AS7" i="12"/>
  <c r="D19" i="20"/>
  <c r="I99" i="16"/>
  <c r="BD18" i="16"/>
  <c r="M101" i="16"/>
  <c r="M99" i="16" s="1"/>
  <c r="I30" i="15"/>
  <c r="G29" i="15"/>
  <c r="Y37" i="15"/>
  <c r="AH37" i="14"/>
  <c r="AA107" i="13"/>
  <c r="Y105" i="13"/>
  <c r="Y104" i="13" s="1"/>
  <c r="AE118" i="15"/>
  <c r="AJ118" i="14"/>
  <c r="AS16" i="14"/>
  <c r="AV16" i="14" s="1"/>
  <c r="AD99" i="15"/>
  <c r="AA17" i="13"/>
  <c r="J58" i="15"/>
  <c r="N58" i="14"/>
  <c r="AW23" i="12"/>
  <c r="AU23" i="12"/>
  <c r="BP11" i="15"/>
  <c r="AB18" i="16"/>
  <c r="AI18" i="15"/>
  <c r="BP10" i="16"/>
  <c r="AR22" i="16"/>
  <c r="AI17" i="16"/>
  <c r="AE66" i="14"/>
  <c r="AS22" i="13"/>
  <c r="AJ66" i="13"/>
  <c r="L23" i="13"/>
  <c r="J22" i="13"/>
  <c r="AG135" i="13"/>
  <c r="AE123" i="13"/>
  <c r="I25" i="13"/>
  <c r="AR8" i="13" s="1"/>
  <c r="AU8" i="13" s="1"/>
  <c r="BD11" i="13"/>
  <c r="AW8" i="13"/>
  <c r="AY8" i="13" s="1"/>
  <c r="G26" i="14"/>
  <c r="M26" i="13"/>
  <c r="M25" i="13" s="1"/>
  <c r="AE151" i="14"/>
  <c r="AG149" i="13"/>
  <c r="AJ151" i="13"/>
  <c r="AJ149" i="13" s="1"/>
  <c r="AE106" i="14"/>
  <c r="AJ106" i="13"/>
  <c r="J82" i="15"/>
  <c r="L81" i="14"/>
  <c r="N82" i="14"/>
  <c r="N81" i="14" s="1"/>
  <c r="L77" i="14"/>
  <c r="J75" i="14"/>
  <c r="AB22" i="15"/>
  <c r="AI22" i="14"/>
  <c r="AX27" i="12"/>
  <c r="AZ27" i="12" s="1"/>
  <c r="AV27" i="12"/>
  <c r="AJ21" i="16"/>
  <c r="AB156" i="16"/>
  <c r="BP18" i="15"/>
  <c r="AI156" i="15"/>
  <c r="AG168" i="13"/>
  <c r="AE155" i="13"/>
  <c r="AZ7" i="12"/>
  <c r="AZ17" i="12" s="1"/>
  <c r="AW17" i="12"/>
  <c r="AX17" i="12"/>
  <c r="Y178" i="14"/>
  <c r="AA176" i="13"/>
  <c r="AH178" i="13"/>
  <c r="AH176" i="13" s="1"/>
  <c r="AD215" i="14"/>
  <c r="AB211" i="14"/>
  <c r="AB210" i="14" s="1"/>
  <c r="AB209" i="14" s="1"/>
  <c r="AB207" i="14" s="1"/>
  <c r="AB23" i="14"/>
  <c r="AI23" i="13"/>
  <c r="AI20" i="13" s="1"/>
  <c r="AI16" i="13" s="1"/>
  <c r="AI14" i="13" s="1"/>
  <c r="AD20" i="13"/>
  <c r="AD16" i="13" s="1"/>
  <c r="AD186" i="14"/>
  <c r="AE172" i="14"/>
  <c r="AG174" i="14"/>
  <c r="BN8" i="16"/>
  <c r="BN7" i="16" s="1"/>
  <c r="BN32" i="16" s="1"/>
  <c r="BH8" i="16"/>
  <c r="BH7" i="16" s="1"/>
  <c r="BH16" i="16" s="1"/>
  <c r="AA112" i="12"/>
  <c r="AA110" i="12" s="1"/>
  <c r="BO16" i="12"/>
  <c r="BO15" i="12" s="1"/>
  <c r="BI10" i="12" s="1"/>
  <c r="AH236" i="16"/>
  <c r="AD145" i="12"/>
  <c r="AD110" i="12" s="1"/>
  <c r="AR26" i="12" s="1"/>
  <c r="BP16" i="12"/>
  <c r="BP15" i="12" s="1"/>
  <c r="BJ10" i="12" s="1"/>
  <c r="Y142" i="14"/>
  <c r="AA141" i="13"/>
  <c r="BO20" i="13" s="1"/>
  <c r="AH142" i="13"/>
  <c r="AH141" i="13" s="1"/>
  <c r="AE86" i="14"/>
  <c r="AG83" i="13"/>
  <c r="AS24" i="13" s="1"/>
  <c r="AJ86" i="13"/>
  <c r="AJ83" i="13" s="1"/>
  <c r="I49" i="14"/>
  <c r="G48" i="14"/>
  <c r="Y159" i="14"/>
  <c r="AH159" i="13"/>
  <c r="AV31" i="13"/>
  <c r="AW31" i="13"/>
  <c r="AY31" i="13" s="1"/>
  <c r="AX31" i="13"/>
  <c r="AZ31" i="13" s="1"/>
  <c r="AU31" i="13"/>
  <c r="AQ32" i="13"/>
  <c r="L94" i="14"/>
  <c r="J93" i="14"/>
  <c r="AA53" i="13"/>
  <c r="Y49" i="13"/>
  <c r="Y43" i="13" s="1"/>
  <c r="AR30" i="12"/>
  <c r="BP30" i="12"/>
  <c r="BJ14" i="12" s="1"/>
  <c r="L29" i="13"/>
  <c r="J30" i="14"/>
  <c r="N30" i="13"/>
  <c r="N29" i="13" s="1"/>
  <c r="AA25" i="16"/>
  <c r="I56" i="13"/>
  <c r="G54" i="13"/>
  <c r="G123" i="13"/>
  <c r="AG189" i="14"/>
  <c r="AE187" i="14"/>
  <c r="AE185" i="14" s="1"/>
  <c r="I119" i="14"/>
  <c r="G117" i="14"/>
  <c r="AD93" i="16"/>
  <c r="I52" i="13"/>
  <c r="G51" i="13"/>
  <c r="L42" i="13"/>
  <c r="AS10" i="13" s="1"/>
  <c r="AV10" i="13" s="1"/>
  <c r="J43" i="14"/>
  <c r="AX10" i="13"/>
  <c r="AZ10" i="13" s="1"/>
  <c r="N43" i="13"/>
  <c r="N42" i="13" s="1"/>
  <c r="I75" i="14"/>
  <c r="G77" i="15"/>
  <c r="M77" i="14"/>
  <c r="M75" i="14" s="1"/>
  <c r="Y123" i="13"/>
  <c r="AA125" i="13"/>
  <c r="AX25" i="12"/>
  <c r="AZ25" i="12" s="1"/>
  <c r="AV25" i="12"/>
  <c r="AG33" i="15"/>
  <c r="AA173" i="13"/>
  <c r="Y172" i="13"/>
  <c r="Y170" i="13" s="1"/>
  <c r="AE145" i="13"/>
  <c r="C57" i="20"/>
  <c r="Y258" i="12"/>
  <c r="AG181" i="13"/>
  <c r="AE176" i="13"/>
  <c r="AE170" i="13" s="1"/>
  <c r="G33" i="14"/>
  <c r="I32" i="13"/>
  <c r="M33" i="13"/>
  <c r="M32" i="13" s="1"/>
  <c r="BD13" i="13"/>
  <c r="AW9" i="13"/>
  <c r="AY9" i="13" s="1"/>
  <c r="AE240" i="14"/>
  <c r="AJ240" i="13"/>
  <c r="AJ235" i="13" s="1"/>
  <c r="AG235" i="13"/>
  <c r="AB223" i="15"/>
  <c r="AD222" i="14"/>
  <c r="AI223" i="14"/>
  <c r="AI222" i="14" s="1"/>
  <c r="I17" i="12"/>
  <c r="AR14" i="12"/>
  <c r="AU14" i="12" s="1"/>
  <c r="AQ31" i="15"/>
  <c r="BN33" i="15"/>
  <c r="BH19" i="15" s="1"/>
  <c r="BH20" i="15" s="1"/>
  <c r="AU32" i="10"/>
  <c r="AU35" i="10"/>
  <c r="AV35" i="10"/>
  <c r="L111" i="13"/>
  <c r="J108" i="13"/>
  <c r="AA118" i="13"/>
  <c r="Y114" i="13"/>
  <c r="AW7" i="13"/>
  <c r="AY7" i="13" s="1"/>
  <c r="BD12" i="13"/>
  <c r="I22" i="13"/>
  <c r="G23" i="14"/>
  <c r="M23" i="13"/>
  <c r="M22" i="13" s="1"/>
  <c r="AB106" i="14"/>
  <c r="AD105" i="13"/>
  <c r="AD104" i="13" s="1"/>
  <c r="AI106" i="13"/>
  <c r="AI105" i="13" s="1"/>
  <c r="AI104" i="13" s="1"/>
  <c r="J26" i="14"/>
  <c r="AX8" i="13"/>
  <c r="AZ8" i="13" s="1"/>
  <c r="L25" i="13"/>
  <c r="AS8" i="13" s="1"/>
  <c r="AV8" i="13" s="1"/>
  <c r="N26" i="13"/>
  <c r="N25" i="13" s="1"/>
  <c r="M55" i="16"/>
  <c r="AU31" i="14"/>
  <c r="AW31" i="14"/>
  <c r="AY31" i="14" s="1"/>
  <c r="AX31" i="14"/>
  <c r="AZ31" i="14" s="1"/>
  <c r="AV31" i="14"/>
  <c r="AQ32" i="14"/>
  <c r="AG48" i="14"/>
  <c r="AE44" i="14"/>
  <c r="L52" i="13"/>
  <c r="J51" i="13"/>
  <c r="AE153" i="14"/>
  <c r="AG147" i="13"/>
  <c r="AJ153" i="13"/>
  <c r="AG259" i="13"/>
  <c r="G36" i="14"/>
  <c r="I35" i="13"/>
  <c r="M36" i="13"/>
  <c r="M35" i="13" s="1"/>
  <c r="AR17" i="12"/>
  <c r="AU7" i="12"/>
  <c r="I64" i="13"/>
  <c r="G63" i="13"/>
  <c r="AD83" i="15"/>
  <c r="AB85" i="16"/>
  <c r="AI85" i="15"/>
  <c r="AI83" i="15" s="1"/>
  <c r="AB50" i="15"/>
  <c r="AD49" i="14"/>
  <c r="AI50" i="14"/>
  <c r="AI49" i="14" s="1"/>
  <c r="BP27" i="13"/>
  <c r="AD207" i="13"/>
  <c r="AR29" i="13" s="1"/>
  <c r="AD130" i="15"/>
  <c r="AG142" i="13"/>
  <c r="AE141" i="13"/>
  <c r="AD37" i="16"/>
  <c r="AD47" i="14"/>
  <c r="AB44" i="14"/>
  <c r="AB43" i="14" s="1"/>
  <c r="F121" i="15"/>
  <c r="F125" i="15" s="1"/>
  <c r="A1" i="15"/>
  <c r="G109" i="14"/>
  <c r="I108" i="13"/>
  <c r="AR15" i="13" s="1"/>
  <c r="BD20" i="13"/>
  <c r="M109" i="13"/>
  <c r="M108" i="13" s="1"/>
  <c r="Y32" i="14"/>
  <c r="AH32" i="13"/>
  <c r="AG24" i="14"/>
  <c r="L13" i="15"/>
  <c r="J10" i="15"/>
  <c r="AG69" i="13"/>
  <c r="AG65" i="13" s="1"/>
  <c r="AE72" i="14"/>
  <c r="AJ72" i="13"/>
  <c r="AJ69" i="13" s="1"/>
  <c r="AA14" i="12"/>
  <c r="AA12" i="12" s="1"/>
  <c r="AA10" i="12" s="1"/>
  <c r="AA8" i="12" s="1"/>
  <c r="U1" i="12" s="1"/>
  <c r="BO12" i="12"/>
  <c r="BO9" i="12" s="1"/>
  <c r="AB149" i="13"/>
  <c r="AB147" i="13" s="1"/>
  <c r="AB145" i="13" s="1"/>
  <c r="AD150" i="13"/>
  <c r="G79" i="16"/>
  <c r="M79" i="15"/>
  <c r="J35" i="13"/>
  <c r="L36" i="13"/>
  <c r="AE196" i="15"/>
  <c r="AG195" i="14"/>
  <c r="AJ196" i="14"/>
  <c r="AJ195" i="14" s="1"/>
  <c r="AG213" i="14"/>
  <c r="AE211" i="14"/>
  <c r="AE210" i="14" s="1"/>
  <c r="AE209" i="14" s="1"/>
  <c r="AE207" i="14" s="1"/>
  <c r="AH115" i="16"/>
  <c r="AY22" i="15"/>
  <c r="AA228" i="16"/>
  <c r="I74" i="14"/>
  <c r="G72" i="14"/>
  <c r="M123" i="12"/>
  <c r="M54" i="12"/>
  <c r="M21" i="12" s="1"/>
  <c r="M19" i="12" s="1"/>
  <c r="M17" i="12" s="1"/>
  <c r="AH243" i="12"/>
  <c r="AH234" i="12" s="1"/>
  <c r="AH232" i="12" s="1"/>
  <c r="AH259" i="12"/>
  <c r="AR25" i="12"/>
  <c r="BP13" i="12"/>
  <c r="BP8" i="12" s="1"/>
  <c r="AG97" i="14"/>
  <c r="AG58" i="13"/>
  <c r="AG57" i="13" s="1"/>
  <c r="AE59" i="14"/>
  <c r="AJ59" i="13"/>
  <c r="AJ58" i="13" s="1"/>
  <c r="AJ57" i="13" s="1"/>
  <c r="AI115" i="16"/>
  <c r="AB137" i="14"/>
  <c r="AI137" i="13"/>
  <c r="AI123" i="13" s="1"/>
  <c r="AD123" i="13"/>
  <c r="AH259" i="13"/>
  <c r="L118" i="15"/>
  <c r="AG22" i="15"/>
  <c r="AA193" i="12"/>
  <c r="BO28" i="12"/>
  <c r="BO25" i="12" s="1"/>
  <c r="BI12" i="12" s="1"/>
  <c r="AA149" i="13"/>
  <c r="AA147" i="13" s="1"/>
  <c r="Y150" i="14"/>
  <c r="AH150" i="13"/>
  <c r="AH149" i="13" s="1"/>
  <c r="AH147" i="13" s="1"/>
  <c r="N48" i="12"/>
  <c r="N123" i="12"/>
  <c r="J54" i="13"/>
  <c r="L55" i="13"/>
  <c r="AB236" i="15"/>
  <c r="AD235" i="14"/>
  <c r="AI236" i="14"/>
  <c r="AI235" i="14" s="1"/>
  <c r="G28" i="13"/>
  <c r="N21" i="12"/>
  <c r="N19" i="12" s="1"/>
  <c r="N17" i="12" s="1"/>
  <c r="AY32" i="11"/>
  <c r="AJ145" i="12"/>
  <c r="AJ110" i="12" s="1"/>
  <c r="Y63" i="13"/>
  <c r="AS17" i="11"/>
  <c r="AX29" i="13"/>
  <c r="AZ29" i="13" s="1"/>
  <c r="AV29" i="13"/>
  <c r="AD173" i="13"/>
  <c r="AB172" i="13"/>
  <c r="AD81" i="15"/>
  <c r="J32" i="13"/>
  <c r="J28" i="13" s="1"/>
  <c r="L33" i="13"/>
  <c r="AX11" i="13"/>
  <c r="AZ11" i="13" s="1"/>
  <c r="AS11" i="13"/>
  <c r="L85" i="13"/>
  <c r="J88" i="14"/>
  <c r="N88" i="13"/>
  <c r="N85" i="13" s="1"/>
  <c r="Y237" i="14"/>
  <c r="AH237" i="13"/>
  <c r="AH235" i="13" s="1"/>
  <c r="AA235" i="13"/>
  <c r="AE166" i="14"/>
  <c r="AJ166" i="13"/>
  <c r="AJ157" i="13" s="1"/>
  <c r="AG157" i="13"/>
  <c r="Y72" i="14"/>
  <c r="AA69" i="13"/>
  <c r="AA65" i="13" s="1"/>
  <c r="AH72" i="13"/>
  <c r="AH69" i="13" s="1"/>
  <c r="AH65" i="13" s="1"/>
  <c r="AG98" i="13"/>
  <c r="AE96" i="13"/>
  <c r="AE90" i="13" s="1"/>
  <c r="AA186" i="16"/>
  <c r="Y203" i="13"/>
  <c r="AA204" i="13"/>
  <c r="AE119" i="14"/>
  <c r="AJ119" i="13"/>
  <c r="AJ114" i="13" s="1"/>
  <c r="AG114" i="13"/>
  <c r="AY35" i="10"/>
  <c r="AZ35" i="10"/>
  <c r="AG63" i="12"/>
  <c r="G43" i="15"/>
  <c r="BD16" i="14"/>
  <c r="M43" i="14"/>
  <c r="F8" i="16"/>
  <c r="X258" i="16"/>
  <c r="Y51" i="16"/>
  <c r="AH51" i="15"/>
  <c r="AH258" i="11"/>
  <c r="AH8" i="11"/>
  <c r="M47" i="16"/>
  <c r="Y229" i="14"/>
  <c r="AH229" i="13"/>
  <c r="AH227" i="13" s="1"/>
  <c r="AH220" i="13" s="1"/>
  <c r="AA227" i="13"/>
  <c r="AA220" i="13" s="1"/>
  <c r="BO30" i="13" s="1"/>
  <c r="AZ22" i="12"/>
  <c r="L8" i="11"/>
  <c r="AD258" i="11"/>
  <c r="AB141" i="15"/>
  <c r="AD142" i="15"/>
  <c r="AB258" i="12"/>
  <c r="J8" i="12"/>
  <c r="J121" i="12" s="1"/>
  <c r="J125" i="12" s="1"/>
  <c r="J73" i="15"/>
  <c r="N73" i="14"/>
  <c r="J119" i="14"/>
  <c r="N119" i="13"/>
  <c r="N117" i="13" s="1"/>
  <c r="L117" i="13"/>
  <c r="I81" i="13"/>
  <c r="G82" i="14"/>
  <c r="M82" i="13"/>
  <c r="M81" i="13" s="1"/>
  <c r="Y98" i="14"/>
  <c r="AA96" i="13"/>
  <c r="AH98" i="13"/>
  <c r="AH96" i="13" s="1"/>
  <c r="AR27" i="12"/>
  <c r="BP24" i="12"/>
  <c r="BP22" i="12" s="1"/>
  <c r="BJ11" i="12" s="1"/>
  <c r="AI259" i="14"/>
  <c r="AD228" i="13"/>
  <c r="AB227" i="13"/>
  <c r="AB220" i="13" s="1"/>
  <c r="Y106" i="15"/>
  <c r="AH106" i="14"/>
  <c r="AB248" i="14"/>
  <c r="AI248" i="13"/>
  <c r="AI243" i="13" s="1"/>
  <c r="AI234" i="13" s="1"/>
  <c r="AI232" i="13" s="1"/>
  <c r="AD243" i="13"/>
  <c r="AD234" i="13" s="1"/>
  <c r="AD232" i="13" s="1"/>
  <c r="BP29" i="13" s="1"/>
  <c r="AA245" i="13"/>
  <c r="Y243" i="13"/>
  <c r="AB72" i="14"/>
  <c r="AI72" i="13"/>
  <c r="AI69" i="13" s="1"/>
  <c r="AI65" i="13" s="1"/>
  <c r="AD69" i="13"/>
  <c r="AD65" i="13" s="1"/>
  <c r="AD94" i="13"/>
  <c r="AB91" i="13"/>
  <c r="AB204" i="15"/>
  <c r="AD203" i="14"/>
  <c r="AD194" i="14" s="1"/>
  <c r="AI204" i="14"/>
  <c r="AI203" i="14" s="1"/>
  <c r="AI194" i="14" s="1"/>
  <c r="AI193" i="14" s="1"/>
  <c r="I88" i="14"/>
  <c r="G85" i="14"/>
  <c r="BI15" i="13"/>
  <c r="AA153" i="14"/>
  <c r="Y259" i="14"/>
  <c r="AB178" i="14"/>
  <c r="AI178" i="13"/>
  <c r="AI176" i="13" s="1"/>
  <c r="AD176" i="13"/>
  <c r="AD177" i="15"/>
  <c r="AE178" i="15"/>
  <c r="AJ178" i="14"/>
  <c r="L50" i="13"/>
  <c r="J48" i="13"/>
  <c r="J123" i="13"/>
  <c r="AD188" i="13"/>
  <c r="AB187" i="13"/>
  <c r="AB185" i="13" s="1"/>
  <c r="AW28" i="13"/>
  <c r="AY28" i="13" s="1"/>
  <c r="AU28" i="13"/>
  <c r="BH17" i="16"/>
  <c r="AH112" i="12"/>
  <c r="AH110" i="12" s="1"/>
  <c r="AD12" i="12"/>
  <c r="AX32" i="11"/>
  <c r="Y234" i="13"/>
  <c r="Y232" i="13" s="1"/>
  <c r="AA258" i="11"/>
  <c r="BO33" i="11" s="1"/>
  <c r="AE112" i="13"/>
  <c r="AE110" i="13" s="1"/>
  <c r="AB38" i="16" l="1"/>
  <c r="AI38" i="15"/>
  <c r="AI35" i="15" s="1"/>
  <c r="AD35" i="15"/>
  <c r="AE204" i="14"/>
  <c r="AG203" i="13"/>
  <c r="AG194" i="13" s="1"/>
  <c r="AG193" i="13" s="1"/>
  <c r="AS28" i="13" s="1"/>
  <c r="AJ204" i="13"/>
  <c r="AJ203" i="13" s="1"/>
  <c r="AJ194" i="13" s="1"/>
  <c r="AJ193" i="13" s="1"/>
  <c r="Y190" i="14"/>
  <c r="AH190" i="13"/>
  <c r="AH187" i="13" s="1"/>
  <c r="AH185" i="13" s="1"/>
  <c r="AA187" i="13"/>
  <c r="AA185" i="13" s="1"/>
  <c r="L46" i="14"/>
  <c r="J45" i="14"/>
  <c r="BP14" i="15"/>
  <c r="BJ9" i="15" s="1"/>
  <c r="AI10" i="12"/>
  <c r="M12" i="16"/>
  <c r="T15" i="15"/>
  <c r="X259" i="14"/>
  <c r="AC259" i="14"/>
  <c r="AF259" i="14"/>
  <c r="V259" i="14"/>
  <c r="W259" i="14"/>
  <c r="U259" i="14"/>
  <c r="Z259" i="14"/>
  <c r="AB259" i="14"/>
  <c r="AD259" i="14"/>
  <c r="AE228" i="14"/>
  <c r="AG227" i="13"/>
  <c r="AG220" i="13" s="1"/>
  <c r="AJ228" i="13"/>
  <c r="AJ227" i="13" s="1"/>
  <c r="AJ220" i="13" s="1"/>
  <c r="Y214" i="14"/>
  <c r="AH214" i="13"/>
  <c r="AH211" i="13" s="1"/>
  <c r="AH210" i="13" s="1"/>
  <c r="AH209" i="13" s="1"/>
  <c r="AH207" i="13" s="1"/>
  <c r="AA211" i="13"/>
  <c r="AA210" i="13" s="1"/>
  <c r="AA209" i="13" s="1"/>
  <c r="AE251" i="14"/>
  <c r="AJ251" i="13"/>
  <c r="AJ243" i="13" s="1"/>
  <c r="AJ234" i="13" s="1"/>
  <c r="AJ232" i="13" s="1"/>
  <c r="AG243" i="13"/>
  <c r="AG234" i="13" s="1"/>
  <c r="AG232" i="13" s="1"/>
  <c r="AS30" i="13" s="1"/>
  <c r="Y95" i="14"/>
  <c r="AH95" i="13"/>
  <c r="AH91" i="13" s="1"/>
  <c r="AA91" i="13"/>
  <c r="AA90" i="13" s="1"/>
  <c r="AA223" i="14"/>
  <c r="Y222" i="14"/>
  <c r="AA161" i="13"/>
  <c r="Y157" i="13"/>
  <c r="Y155" i="13" s="1"/>
  <c r="Y145" i="13" s="1"/>
  <c r="AR16" i="13"/>
  <c r="BD7" i="13"/>
  <c r="L59" i="13"/>
  <c r="J57" i="13"/>
  <c r="AG107" i="13"/>
  <c r="AE105" i="13"/>
  <c r="AE104" i="13" s="1"/>
  <c r="AE63" i="13" s="1"/>
  <c r="G21" i="13"/>
  <c r="G19" i="13" s="1"/>
  <c r="G17" i="13" s="1"/>
  <c r="AX9" i="13"/>
  <c r="AZ9" i="13" s="1"/>
  <c r="Y112" i="13"/>
  <c r="AJ12" i="12"/>
  <c r="AJ10" i="12" s="1"/>
  <c r="AI59" i="16"/>
  <c r="AA58" i="14"/>
  <c r="AA57" i="14" s="1"/>
  <c r="Y59" i="15"/>
  <c r="AH59" i="14"/>
  <c r="AH58" i="14" s="1"/>
  <c r="AH57" i="14" s="1"/>
  <c r="AG31" i="13"/>
  <c r="AE20" i="13"/>
  <c r="AE16" i="13" s="1"/>
  <c r="J69" i="13"/>
  <c r="L70" i="13"/>
  <c r="AD97" i="13"/>
  <c r="AB96" i="13"/>
  <c r="AB90" i="13" s="1"/>
  <c r="AB63" i="13" s="1"/>
  <c r="AB12" i="13" s="1"/>
  <c r="I46" i="15"/>
  <c r="G45" i="15"/>
  <c r="L74" i="14"/>
  <c r="J72" i="14"/>
  <c r="AA84" i="14"/>
  <c r="Y83" i="14"/>
  <c r="AG245" i="16"/>
  <c r="J60" i="13"/>
  <c r="L62" i="13"/>
  <c r="L64" i="13"/>
  <c r="J63" i="13"/>
  <c r="AB60" i="15"/>
  <c r="AI60" i="14"/>
  <c r="AI58" i="14" s="1"/>
  <c r="AI57" i="14" s="1"/>
  <c r="AD58" i="14"/>
  <c r="AD57" i="14" s="1"/>
  <c r="AJ224" i="15"/>
  <c r="AJ222" i="15" s="1"/>
  <c r="AG222" i="15"/>
  <c r="AE224" i="16"/>
  <c r="Y39" i="14"/>
  <c r="AH39" i="13"/>
  <c r="AH35" i="13" s="1"/>
  <c r="AA35" i="13"/>
  <c r="BO14" i="13" s="1"/>
  <c r="BI9" i="13" s="1"/>
  <c r="I69" i="13"/>
  <c r="G70" i="14"/>
  <c r="M70" i="13"/>
  <c r="M69" i="13" s="1"/>
  <c r="AE35" i="14"/>
  <c r="AG36" i="14"/>
  <c r="AA197" i="13"/>
  <c r="Y195" i="13"/>
  <c r="Y194" i="13" s="1"/>
  <c r="Y193" i="13" s="1"/>
  <c r="AG91" i="13"/>
  <c r="AE92" i="14"/>
  <c r="AJ92" i="13"/>
  <c r="AJ91" i="13" s="1"/>
  <c r="L67" i="15"/>
  <c r="J66" i="15"/>
  <c r="I15" i="14"/>
  <c r="G10" i="14"/>
  <c r="Y196" i="16"/>
  <c r="AH196" i="15"/>
  <c r="AA212" i="15"/>
  <c r="AH90" i="13"/>
  <c r="L100" i="13"/>
  <c r="J99" i="13"/>
  <c r="AH188" i="14"/>
  <c r="Y188" i="15"/>
  <c r="AG14" i="12"/>
  <c r="AS23" i="12"/>
  <c r="AE249" i="15"/>
  <c r="AJ249" i="14"/>
  <c r="AE49" i="13"/>
  <c r="AE43" i="13" s="1"/>
  <c r="AG50" i="13"/>
  <c r="AD117" i="13"/>
  <c r="AB114" i="13"/>
  <c r="AB112" i="13" s="1"/>
  <c r="AB110" i="13" s="1"/>
  <c r="I58" i="16"/>
  <c r="G57" i="16"/>
  <c r="AH45" i="13"/>
  <c r="AH44" i="13" s="1"/>
  <c r="AA44" i="13"/>
  <c r="Y45" i="14"/>
  <c r="I44" i="14"/>
  <c r="G42" i="14"/>
  <c r="AA23" i="13"/>
  <c r="Y20" i="13"/>
  <c r="Y16" i="13" s="1"/>
  <c r="G60" i="16"/>
  <c r="I61" i="16"/>
  <c r="AG12" i="12"/>
  <c r="AG10" i="12" s="1"/>
  <c r="AG258" i="12" s="1"/>
  <c r="AS31" i="12" s="1"/>
  <c r="AS32" i="12" s="1"/>
  <c r="AV32" i="12" s="1"/>
  <c r="BP7" i="12"/>
  <c r="BP32" i="12" s="1"/>
  <c r="BJ8" i="12"/>
  <c r="AW26" i="12"/>
  <c r="AY26" i="12" s="1"/>
  <c r="AU26" i="12"/>
  <c r="G8" i="13"/>
  <c r="G121" i="13" s="1"/>
  <c r="AE258" i="12"/>
  <c r="M8" i="12"/>
  <c r="M121" i="12" s="1"/>
  <c r="AG178" i="15"/>
  <c r="Y153" i="15"/>
  <c r="AH153" i="14"/>
  <c r="BO31" i="14"/>
  <c r="BI15" i="14" s="1"/>
  <c r="AA259" i="14"/>
  <c r="AW11" i="14"/>
  <c r="AY11" i="14" s="1"/>
  <c r="AR11" i="14"/>
  <c r="G88" i="15"/>
  <c r="I85" i="14"/>
  <c r="M88" i="14"/>
  <c r="M85" i="14" s="1"/>
  <c r="AD193" i="14"/>
  <c r="AR28" i="14" s="1"/>
  <c r="BP28" i="14"/>
  <c r="J5" i="11"/>
  <c r="L121" i="11"/>
  <c r="L125" i="11" s="1"/>
  <c r="K1" i="11"/>
  <c r="AA51" i="16"/>
  <c r="AG8" i="12"/>
  <c r="AE98" i="14"/>
  <c r="AJ98" i="13"/>
  <c r="AJ96" i="13" s="1"/>
  <c r="AJ90" i="13" s="1"/>
  <c r="AG96" i="13"/>
  <c r="AQ33" i="14"/>
  <c r="AR7" i="13"/>
  <c r="Y118" i="14"/>
  <c r="AH118" i="13"/>
  <c r="AH114" i="13" s="1"/>
  <c r="AA114" i="13"/>
  <c r="J111" i="14"/>
  <c r="L108" i="13"/>
  <c r="AS15" i="13" s="1"/>
  <c r="AV15" i="13" s="1"/>
  <c r="N111" i="13"/>
  <c r="N108" i="13" s="1"/>
  <c r="AD223" i="15"/>
  <c r="AB222" i="15"/>
  <c r="I33" i="14"/>
  <c r="G32" i="14"/>
  <c r="Y173" i="14"/>
  <c r="AA172" i="13"/>
  <c r="AA170" i="13" s="1"/>
  <c r="BO24" i="13" s="1"/>
  <c r="AH173" i="13"/>
  <c r="AH172" i="13" s="1"/>
  <c r="AH170" i="13" s="1"/>
  <c r="G52" i="14"/>
  <c r="I51" i="13"/>
  <c r="BD17" i="13"/>
  <c r="M52" i="13"/>
  <c r="M51" i="13" s="1"/>
  <c r="AW14" i="13"/>
  <c r="AY14" i="13" s="1"/>
  <c r="G119" i="15"/>
  <c r="I117" i="14"/>
  <c r="BD21" i="14" s="1"/>
  <c r="M119" i="14"/>
  <c r="M117" i="14" s="1"/>
  <c r="AE189" i="15"/>
  <c r="AJ189" i="14"/>
  <c r="AJ187" i="14" s="1"/>
  <c r="AJ185" i="14" s="1"/>
  <c r="AG187" i="14"/>
  <c r="AG185" i="14" s="1"/>
  <c r="BD15" i="14"/>
  <c r="I48" i="14"/>
  <c r="G49" i="15"/>
  <c r="M49" i="14"/>
  <c r="M48" i="14" s="1"/>
  <c r="AD23" i="14"/>
  <c r="AB20" i="14"/>
  <c r="AB16" i="14" s="1"/>
  <c r="AB14" i="14" s="1"/>
  <c r="J81" i="15"/>
  <c r="L82" i="15"/>
  <c r="AX22" i="13"/>
  <c r="AV22" i="13"/>
  <c r="AW22" i="16"/>
  <c r="AU22" i="16"/>
  <c r="AD18" i="16"/>
  <c r="AY23" i="12"/>
  <c r="Y17" i="14"/>
  <c r="BO10" i="13"/>
  <c r="AH17" i="13"/>
  <c r="AA37" i="15"/>
  <c r="Y92" i="15"/>
  <c r="AH92" i="14"/>
  <c r="AD158" i="15"/>
  <c r="AB157" i="15"/>
  <c r="AB155" i="15" s="1"/>
  <c r="AB94" i="14"/>
  <c r="AI94" i="13"/>
  <c r="AI91" i="13" s="1"/>
  <c r="AD91" i="13"/>
  <c r="AD248" i="14"/>
  <c r="AB243" i="14"/>
  <c r="AB234" i="14" s="1"/>
  <c r="AB232" i="14" s="1"/>
  <c r="AA98" i="14"/>
  <c r="Y96" i="14"/>
  <c r="I82" i="14"/>
  <c r="G81" i="14"/>
  <c r="L119" i="14"/>
  <c r="J117" i="14"/>
  <c r="BP33" i="11"/>
  <c r="AR31" i="11"/>
  <c r="AR32" i="11" s="1"/>
  <c r="AV35" i="11" s="1"/>
  <c r="BI14" i="13"/>
  <c r="I43" i="15"/>
  <c r="AA203" i="13"/>
  <c r="Y204" i="14"/>
  <c r="AH204" i="13"/>
  <c r="AH203" i="13" s="1"/>
  <c r="AA72" i="14"/>
  <c r="Y69" i="14"/>
  <c r="Y65" i="14" s="1"/>
  <c r="L88" i="14"/>
  <c r="J85" i="14"/>
  <c r="J33" i="14"/>
  <c r="L32" i="13"/>
  <c r="N33" i="13"/>
  <c r="N32" i="13" s="1"/>
  <c r="N28" i="13" s="1"/>
  <c r="AB173" i="14"/>
  <c r="AD172" i="13"/>
  <c r="AI173" i="13"/>
  <c r="AI172" i="13" s="1"/>
  <c r="AI258" i="12"/>
  <c r="AI8" i="12"/>
  <c r="L54" i="13"/>
  <c r="J55" i="14"/>
  <c r="N55" i="13"/>
  <c r="N54" i="13" s="1"/>
  <c r="AE22" i="16"/>
  <c r="AJ22" i="15"/>
  <c r="AW25" i="12"/>
  <c r="AY25" i="12" s="1"/>
  <c r="AU25" i="12"/>
  <c r="AH228" i="16"/>
  <c r="AE195" i="15"/>
  <c r="AG196" i="15"/>
  <c r="AE24" i="15"/>
  <c r="AJ24" i="14"/>
  <c r="AB83" i="16"/>
  <c r="AD85" i="16"/>
  <c r="I36" i="14"/>
  <c r="G35" i="14"/>
  <c r="AG153" i="14"/>
  <c r="AE48" i="15"/>
  <c r="AJ48" i="14"/>
  <c r="AJ44" i="14" s="1"/>
  <c r="AG44" i="14"/>
  <c r="I23" i="14"/>
  <c r="G22" i="14"/>
  <c r="AG240" i="14"/>
  <c r="AE235" i="14"/>
  <c r="G56" i="14"/>
  <c r="M56" i="13"/>
  <c r="I54" i="13"/>
  <c r="BD22" i="13"/>
  <c r="I123" i="13"/>
  <c r="J29" i="14"/>
  <c r="L30" i="14"/>
  <c r="Y53" i="14"/>
  <c r="AH53" i="13"/>
  <c r="AH49" i="13" s="1"/>
  <c r="AH43" i="13" s="1"/>
  <c r="AA49" i="13"/>
  <c r="AA43" i="13" s="1"/>
  <c r="AG86" i="14"/>
  <c r="AE83" i="14"/>
  <c r="AG106" i="14"/>
  <c r="AE135" i="14"/>
  <c r="AJ135" i="13"/>
  <c r="AJ123" i="13" s="1"/>
  <c r="AG123" i="13"/>
  <c r="AB99" i="16"/>
  <c r="AI99" i="15"/>
  <c r="Y107" i="14"/>
  <c r="AH107" i="13"/>
  <c r="AH105" i="13" s="1"/>
  <c r="AH104" i="13" s="1"/>
  <c r="AA105" i="13"/>
  <c r="AA104" i="13" s="1"/>
  <c r="L17" i="12"/>
  <c r="AS14" i="12"/>
  <c r="AV14" i="12" s="1"/>
  <c r="J21" i="13"/>
  <c r="J19" i="13" s="1"/>
  <c r="J17" i="13" s="1"/>
  <c r="M125" i="12"/>
  <c r="Y110" i="13"/>
  <c r="AR24" i="15"/>
  <c r="I28" i="13"/>
  <c r="AR9" i="13" s="1"/>
  <c r="Y245" i="14"/>
  <c r="AA243" i="13"/>
  <c r="AA234" i="13" s="1"/>
  <c r="AA232" i="13" s="1"/>
  <c r="BO29" i="13" s="1"/>
  <c r="AH245" i="13"/>
  <c r="AH243" i="13" s="1"/>
  <c r="AH234" i="13" s="1"/>
  <c r="AH232" i="13" s="1"/>
  <c r="AD227" i="13"/>
  <c r="AD220" i="13" s="1"/>
  <c r="AB228" i="14"/>
  <c r="AI228" i="13"/>
  <c r="AI227" i="13" s="1"/>
  <c r="AI220" i="13" s="1"/>
  <c r="AW27" i="12"/>
  <c r="AY27" i="12" s="1"/>
  <c r="AU27" i="12"/>
  <c r="AE213" i="15"/>
  <c r="AG211" i="14"/>
  <c r="AG210" i="14" s="1"/>
  <c r="AG209" i="14" s="1"/>
  <c r="AG207" i="14" s="1"/>
  <c r="AS29" i="14" s="1"/>
  <c r="AJ213" i="14"/>
  <c r="AJ211" i="14" s="1"/>
  <c r="AJ210" i="14" s="1"/>
  <c r="AJ209" i="14" s="1"/>
  <c r="AJ207" i="14" s="1"/>
  <c r="L35" i="13"/>
  <c r="J36" i="14"/>
  <c r="N36" i="13"/>
  <c r="N35" i="13" s="1"/>
  <c r="I79" i="16"/>
  <c r="M79" i="16" s="1"/>
  <c r="G78" i="16"/>
  <c r="I78" i="16" s="1"/>
  <c r="M78" i="16" s="1"/>
  <c r="AI37" i="16"/>
  <c r="AB130" i="16"/>
  <c r="AI130" i="15"/>
  <c r="AU17" i="12"/>
  <c r="AB188" i="14"/>
  <c r="AI188" i="13"/>
  <c r="AI187" i="13" s="1"/>
  <c r="AI185" i="13" s="1"/>
  <c r="AD187" i="13"/>
  <c r="AD185" i="13" s="1"/>
  <c r="BP23" i="15"/>
  <c r="AB177" i="16"/>
  <c r="AI177" i="15"/>
  <c r="AD72" i="14"/>
  <c r="AB69" i="14"/>
  <c r="AB65" i="14" s="1"/>
  <c r="L73" i="15"/>
  <c r="F121" i="16"/>
  <c r="F125" i="16" s="1"/>
  <c r="A1" i="16"/>
  <c r="A9" i="19"/>
  <c r="A10" i="18"/>
  <c r="AG119" i="14"/>
  <c r="AE114" i="14"/>
  <c r="AG166" i="14"/>
  <c r="AE157" i="14"/>
  <c r="AV17" i="11"/>
  <c r="N8" i="12"/>
  <c r="N121" i="12" s="1"/>
  <c r="AF258" i="12"/>
  <c r="BQ33" i="12" s="1"/>
  <c r="AD236" i="15"/>
  <c r="AB235" i="15"/>
  <c r="AD137" i="14"/>
  <c r="AB123" i="14"/>
  <c r="AE58" i="14"/>
  <c r="AE57" i="14" s="1"/>
  <c r="AG59" i="14"/>
  <c r="AG72" i="14"/>
  <c r="AE69" i="14"/>
  <c r="AA32" i="14"/>
  <c r="G108" i="14"/>
  <c r="I109" i="14"/>
  <c r="AB47" i="15"/>
  <c r="AD44" i="14"/>
  <c r="AD43" i="14" s="1"/>
  <c r="AI47" i="14"/>
  <c r="AI44" i="14" s="1"/>
  <c r="AI43" i="14" s="1"/>
  <c r="AE142" i="14"/>
  <c r="AG141" i="13"/>
  <c r="AJ142" i="13"/>
  <c r="AJ141" i="13" s="1"/>
  <c r="BP25" i="13"/>
  <c r="BJ12" i="13" s="1"/>
  <c r="I63" i="13"/>
  <c r="G64" i="14"/>
  <c r="BD14" i="13"/>
  <c r="BD10" i="13" s="1"/>
  <c r="BD9" i="13" s="1"/>
  <c r="BD8" i="13" s="1"/>
  <c r="BD23" i="13" s="1"/>
  <c r="M64" i="13"/>
  <c r="M63" i="13" s="1"/>
  <c r="L26" i="14"/>
  <c r="J25" i="14"/>
  <c r="AE181" i="14"/>
  <c r="AJ181" i="13"/>
  <c r="AJ176" i="13" s="1"/>
  <c r="AJ170" i="13" s="1"/>
  <c r="AG176" i="13"/>
  <c r="AG170" i="13" s="1"/>
  <c r="AS27" i="13" s="1"/>
  <c r="AE33" i="16"/>
  <c r="AJ33" i="15"/>
  <c r="Y125" i="14"/>
  <c r="AA123" i="13"/>
  <c r="AH125" i="13"/>
  <c r="AH123" i="13" s="1"/>
  <c r="AI93" i="16"/>
  <c r="AQ33" i="13"/>
  <c r="AA159" i="14"/>
  <c r="AX24" i="13"/>
  <c r="AZ24" i="13" s="1"/>
  <c r="AV24" i="13"/>
  <c r="AA142" i="14"/>
  <c r="Y141" i="14"/>
  <c r="AR23" i="13"/>
  <c r="AD14" i="13"/>
  <c r="BP12" i="13"/>
  <c r="AB215" i="15"/>
  <c r="AD211" i="14"/>
  <c r="AD210" i="14" s="1"/>
  <c r="AD209" i="14" s="1"/>
  <c r="AI215" i="14"/>
  <c r="AI211" i="14" s="1"/>
  <c r="AI210" i="14" s="1"/>
  <c r="AI209" i="14" s="1"/>
  <c r="AI207" i="14" s="1"/>
  <c r="AG155" i="13"/>
  <c r="AE168" i="14"/>
  <c r="AE259" i="14" s="1"/>
  <c r="AJ168" i="13"/>
  <c r="AJ155" i="13" s="1"/>
  <c r="AG151" i="14"/>
  <c r="AE149" i="14"/>
  <c r="AE147" i="14" s="1"/>
  <c r="I26" i="14"/>
  <c r="G25" i="14"/>
  <c r="L58" i="15"/>
  <c r="I29" i="15"/>
  <c r="G30" i="16"/>
  <c r="M30" i="15"/>
  <c r="M29" i="15" s="1"/>
  <c r="AV7" i="12"/>
  <c r="AX26" i="12"/>
  <c r="AZ26" i="12" s="1"/>
  <c r="AV26" i="12"/>
  <c r="AD10" i="12"/>
  <c r="AD8" i="12" s="1"/>
  <c r="Y1" i="12" s="1"/>
  <c r="AB170" i="13"/>
  <c r="AG145" i="13"/>
  <c r="AY17" i="13"/>
  <c r="M28" i="13"/>
  <c r="AJ65" i="13"/>
  <c r="AA150" i="14"/>
  <c r="Y149" i="14"/>
  <c r="Y147" i="14" s="1"/>
  <c r="BP17" i="13"/>
  <c r="AE97" i="15"/>
  <c r="AJ97" i="14"/>
  <c r="BO8" i="12"/>
  <c r="BO7" i="12" s="1"/>
  <c r="BO32" i="12" s="1"/>
  <c r="BI8" i="12"/>
  <c r="BI7" i="12" s="1"/>
  <c r="BI16" i="12" s="1"/>
  <c r="L48" i="13"/>
  <c r="J50" i="14"/>
  <c r="N50" i="13"/>
  <c r="N48" i="13" s="1"/>
  <c r="L123" i="13"/>
  <c r="AD178" i="14"/>
  <c r="AB176" i="14"/>
  <c r="AB203" i="15"/>
  <c r="AB194" i="15" s="1"/>
  <c r="AB193" i="15" s="1"/>
  <c r="AD204" i="15"/>
  <c r="BJ13" i="13"/>
  <c r="AA106" i="15"/>
  <c r="AB142" i="16"/>
  <c r="AD141" i="15"/>
  <c r="BP20" i="15" s="1"/>
  <c r="AI142" i="15"/>
  <c r="AI141" i="15" s="1"/>
  <c r="AA229" i="14"/>
  <c r="Y227" i="14"/>
  <c r="Y220" i="14" s="1"/>
  <c r="BN33" i="16"/>
  <c r="BH19" i="16" s="1"/>
  <c r="BH20" i="16" s="1"/>
  <c r="AQ31" i="16"/>
  <c r="AH186" i="16"/>
  <c r="AA237" i="14"/>
  <c r="Y235" i="14"/>
  <c r="AB81" i="16"/>
  <c r="AI81" i="15"/>
  <c r="AD259" i="15"/>
  <c r="BP31" i="15"/>
  <c r="BJ15" i="15" s="1"/>
  <c r="AY35" i="11"/>
  <c r="AZ35" i="11"/>
  <c r="J118" i="16"/>
  <c r="N118" i="15"/>
  <c r="G74" i="15"/>
  <c r="I72" i="14"/>
  <c r="M74" i="14"/>
  <c r="M72" i="14" s="1"/>
  <c r="AB150" i="14"/>
  <c r="AD149" i="13"/>
  <c r="AD147" i="13" s="1"/>
  <c r="AI150" i="13"/>
  <c r="AI149" i="13" s="1"/>
  <c r="AI147" i="13" s="1"/>
  <c r="AI145" i="13" s="1"/>
  <c r="J13" i="16"/>
  <c r="L10" i="15"/>
  <c r="N13" i="15"/>
  <c r="N10" i="15" s="1"/>
  <c r="AX15" i="13"/>
  <c r="AZ15" i="13" s="1"/>
  <c r="AU15" i="13"/>
  <c r="AW29" i="13"/>
  <c r="AY29" i="13" s="1"/>
  <c r="AU29" i="13"/>
  <c r="AB49" i="15"/>
  <c r="AD50" i="15"/>
  <c r="AJ147" i="13"/>
  <c r="AJ145" i="13" s="1"/>
  <c r="AJ259" i="13"/>
  <c r="J52" i="14"/>
  <c r="L51" i="13"/>
  <c r="N52" i="13"/>
  <c r="N51" i="13" s="1"/>
  <c r="AX14" i="13"/>
  <c r="AZ14" i="13" s="1"/>
  <c r="AD106" i="14"/>
  <c r="AB105" i="14"/>
  <c r="AB104" i="14" s="1"/>
  <c r="AU31" i="15"/>
  <c r="AV31" i="15"/>
  <c r="AW31" i="15"/>
  <c r="AY31" i="15" s="1"/>
  <c r="AX31" i="15"/>
  <c r="AZ31" i="15" s="1"/>
  <c r="AQ32" i="15"/>
  <c r="AA258" i="12"/>
  <c r="BO33" i="12" s="1"/>
  <c r="I8" i="12"/>
  <c r="I121" i="12" s="1"/>
  <c r="I125" i="12" s="1"/>
  <c r="G75" i="15"/>
  <c r="I77" i="15"/>
  <c r="J42" i="14"/>
  <c r="L43" i="14"/>
  <c r="AH25" i="16"/>
  <c r="AW30" i="12"/>
  <c r="AY30" i="12" s="1"/>
  <c r="AU30" i="12"/>
  <c r="J94" i="15"/>
  <c r="L93" i="14"/>
  <c r="N94" i="14"/>
  <c r="N93" i="14" s="1"/>
  <c r="AG172" i="14"/>
  <c r="AE174" i="15"/>
  <c r="AJ174" i="14"/>
  <c r="AJ172" i="14" s="1"/>
  <c r="AB186" i="15"/>
  <c r="AI186" i="14"/>
  <c r="AA178" i="14"/>
  <c r="Y176" i="14"/>
  <c r="AD156" i="16"/>
  <c r="AD22" i="15"/>
  <c r="J77" i="15"/>
  <c r="L75" i="14"/>
  <c r="N77" i="14"/>
  <c r="N75" i="14" s="1"/>
  <c r="L22" i="13"/>
  <c r="AX7" i="13"/>
  <c r="J23" i="14"/>
  <c r="N23" i="13"/>
  <c r="N22" i="13" s="1"/>
  <c r="AG66" i="14"/>
  <c r="AE65" i="14"/>
  <c r="E34" i="20"/>
  <c r="AG118" i="15"/>
  <c r="AJ112" i="13"/>
  <c r="AJ110" i="13" s="1"/>
  <c r="AH63" i="13"/>
  <c r="N125" i="12"/>
  <c r="BJ7" i="12"/>
  <c r="BJ16" i="12" s="1"/>
  <c r="AH10" i="12"/>
  <c r="G125" i="13"/>
  <c r="Y14" i="13"/>
  <c r="Y12" i="13" s="1"/>
  <c r="AB10" i="13" l="1"/>
  <c r="AB8" i="13" s="1"/>
  <c r="AG112" i="13"/>
  <c r="AG110" i="13" s="1"/>
  <c r="AS26" i="13" s="1"/>
  <c r="J46" i="15"/>
  <c r="L45" i="14"/>
  <c r="N46" i="14"/>
  <c r="N45" i="14" s="1"/>
  <c r="I21" i="13"/>
  <c r="I19" i="13" s="1"/>
  <c r="AA63" i="13"/>
  <c r="AX28" i="13"/>
  <c r="AZ28" i="13" s="1"/>
  <c r="AV28" i="13"/>
  <c r="AD38" i="16"/>
  <c r="AB35" i="16"/>
  <c r="AI170" i="13"/>
  <c r="L28" i="13"/>
  <c r="AS9" i="13" s="1"/>
  <c r="G28" i="14"/>
  <c r="AG90" i="13"/>
  <c r="AA190" i="14"/>
  <c r="Y187" i="14"/>
  <c r="Y185" i="14" s="1"/>
  <c r="AE203" i="14"/>
  <c r="AE194" i="14" s="1"/>
  <c r="AE193" i="14" s="1"/>
  <c r="AG204" i="14"/>
  <c r="AX30" i="13"/>
  <c r="AZ30" i="13" s="1"/>
  <c r="AV30" i="13"/>
  <c r="AJ8" i="12"/>
  <c r="AJ258" i="12"/>
  <c r="M61" i="16"/>
  <c r="M60" i="16" s="1"/>
  <c r="I60" i="16"/>
  <c r="AB117" i="14"/>
  <c r="AD114" i="13"/>
  <c r="AD112" i="13" s="1"/>
  <c r="AI117" i="13"/>
  <c r="AI114" i="13" s="1"/>
  <c r="AI112" i="13" s="1"/>
  <c r="AI110" i="13" s="1"/>
  <c r="N100" i="13"/>
  <c r="N99" i="13" s="1"/>
  <c r="L99" i="13"/>
  <c r="J100" i="14"/>
  <c r="AA196" i="16"/>
  <c r="AD60" i="15"/>
  <c r="AB58" i="15"/>
  <c r="AB57" i="15" s="1"/>
  <c r="J74" i="15"/>
  <c r="N74" i="14"/>
  <c r="N72" i="14" s="1"/>
  <c r="L72" i="14"/>
  <c r="AB97" i="14"/>
  <c r="AI97" i="13"/>
  <c r="AI96" i="13" s="1"/>
  <c r="AD96" i="13"/>
  <c r="AD90" i="13" s="1"/>
  <c r="AE31" i="14"/>
  <c r="AJ31" i="13"/>
  <c r="AJ20" i="13" s="1"/>
  <c r="AJ16" i="13" s="1"/>
  <c r="AG20" i="13"/>
  <c r="AG16" i="13" s="1"/>
  <c r="AA95" i="14"/>
  <c r="Y91" i="14"/>
  <c r="Y90" i="14" s="1"/>
  <c r="AA207" i="13"/>
  <c r="BO27" i="13"/>
  <c r="Y23" i="14"/>
  <c r="AH23" i="13"/>
  <c r="AH20" i="13" s="1"/>
  <c r="AA20" i="13"/>
  <c r="AA16" i="13" s="1"/>
  <c r="G15" i="15"/>
  <c r="M15" i="14"/>
  <c r="M10" i="14" s="1"/>
  <c r="I10" i="14"/>
  <c r="AG92" i="14"/>
  <c r="AE91" i="14"/>
  <c r="AE36" i="15"/>
  <c r="AG35" i="14"/>
  <c r="AJ36" i="14"/>
  <c r="AJ35" i="14" s="1"/>
  <c r="AE222" i="16"/>
  <c r="AG224" i="16"/>
  <c r="J62" i="14"/>
  <c r="N62" i="13"/>
  <c r="N60" i="13" s="1"/>
  <c r="L60" i="13"/>
  <c r="J59" i="14"/>
  <c r="N59" i="13"/>
  <c r="N57" i="13" s="1"/>
  <c r="L57" i="13"/>
  <c r="Y161" i="14"/>
  <c r="AH161" i="13"/>
  <c r="AH157" i="13" s="1"/>
  <c r="AH155" i="13" s="1"/>
  <c r="AH145" i="13" s="1"/>
  <c r="AA157" i="13"/>
  <c r="AA155" i="13" s="1"/>
  <c r="AA145" i="13" s="1"/>
  <c r="AG251" i="14"/>
  <c r="AE243" i="14"/>
  <c r="AE234" i="14" s="1"/>
  <c r="AE232" i="14" s="1"/>
  <c r="V259" i="15"/>
  <c r="U259" i="15"/>
  <c r="AF259" i="15"/>
  <c r="W259" i="15"/>
  <c r="AC259" i="15"/>
  <c r="Z259" i="15"/>
  <c r="T15" i="16"/>
  <c r="X259" i="15"/>
  <c r="AB259" i="15"/>
  <c r="BO17" i="13"/>
  <c r="AE14" i="13"/>
  <c r="AE12" i="13" s="1"/>
  <c r="AE10" i="13" s="1"/>
  <c r="AE8" i="13" s="1"/>
  <c r="AA45" i="14"/>
  <c r="Y44" i="14"/>
  <c r="I57" i="16"/>
  <c r="M58" i="16"/>
  <c r="M57" i="16" s="1"/>
  <c r="AV23" i="12"/>
  <c r="AX23" i="12"/>
  <c r="Y197" i="14"/>
  <c r="AH197" i="13"/>
  <c r="AH195" i="13" s="1"/>
  <c r="AH194" i="13" s="1"/>
  <c r="AH193" i="13" s="1"/>
  <c r="AA195" i="13"/>
  <c r="AA194" i="13" s="1"/>
  <c r="G69" i="14"/>
  <c r="I70" i="14"/>
  <c r="AA39" i="14"/>
  <c r="Y35" i="14"/>
  <c r="N64" i="13"/>
  <c r="N63" i="13" s="1"/>
  <c r="L63" i="13"/>
  <c r="J64" i="14"/>
  <c r="AH84" i="14"/>
  <c r="AH83" i="14" s="1"/>
  <c r="AA83" i="14"/>
  <c r="Y84" i="15"/>
  <c r="G46" i="16"/>
  <c r="M46" i="15"/>
  <c r="M45" i="15" s="1"/>
  <c r="I45" i="15"/>
  <c r="AA59" i="15"/>
  <c r="Y58" i="15"/>
  <c r="Y57" i="15" s="1"/>
  <c r="AA214" i="14"/>
  <c r="Y211" i="14"/>
  <c r="Y210" i="14" s="1"/>
  <c r="Y209" i="14" s="1"/>
  <c r="Y207" i="14" s="1"/>
  <c r="Y10" i="13"/>
  <c r="Y8" i="13" s="1"/>
  <c r="AH16" i="13"/>
  <c r="G44" i="15"/>
  <c r="M44" i="14"/>
  <c r="M42" i="14" s="1"/>
  <c r="I42" i="14"/>
  <c r="AR10" i="14" s="1"/>
  <c r="AU10" i="14" s="1"/>
  <c r="AW10" i="14"/>
  <c r="AY10" i="14" s="1"/>
  <c r="AG49" i="13"/>
  <c r="AG43" i="13" s="1"/>
  <c r="AE50" i="14"/>
  <c r="AJ50" i="13"/>
  <c r="AJ49" i="13" s="1"/>
  <c r="AJ43" i="13" s="1"/>
  <c r="AG249" i="15"/>
  <c r="AA188" i="15"/>
  <c r="Y212" i="16"/>
  <c r="AH212" i="15"/>
  <c r="J67" i="16"/>
  <c r="N67" i="15"/>
  <c r="N66" i="15" s="1"/>
  <c r="L66" i="15"/>
  <c r="AJ245" i="16"/>
  <c r="J70" i="14"/>
  <c r="L69" i="13"/>
  <c r="N70" i="13"/>
  <c r="N69" i="13" s="1"/>
  <c r="AE107" i="14"/>
  <c r="AJ107" i="13"/>
  <c r="AJ105" i="13" s="1"/>
  <c r="AJ104" i="13" s="1"/>
  <c r="AJ63" i="13" s="1"/>
  <c r="AG105" i="13"/>
  <c r="AG104" i="13" s="1"/>
  <c r="AG63" i="13" s="1"/>
  <c r="AX16" i="13"/>
  <c r="AZ16" i="13" s="1"/>
  <c r="AU16" i="13"/>
  <c r="Y223" i="15"/>
  <c r="AH223" i="14"/>
  <c r="AH222" i="14" s="1"/>
  <c r="AA222" i="14"/>
  <c r="AE227" i="14"/>
  <c r="AE220" i="14" s="1"/>
  <c r="AG228" i="14"/>
  <c r="AI90" i="13"/>
  <c r="AI63" i="13" s="1"/>
  <c r="AI12" i="13" s="1"/>
  <c r="AI10" i="13" s="1"/>
  <c r="AI8" i="13" s="1"/>
  <c r="AH112" i="13"/>
  <c r="AH110" i="13" s="1"/>
  <c r="BO26" i="15"/>
  <c r="I17" i="13"/>
  <c r="AR14" i="13"/>
  <c r="AU14" i="13" s="1"/>
  <c r="AI258" i="13"/>
  <c r="G36" i="15"/>
  <c r="I35" i="14"/>
  <c r="M36" i="14"/>
  <c r="M35" i="14" s="1"/>
  <c r="J54" i="14"/>
  <c r="L55" i="14"/>
  <c r="J119" i="15"/>
  <c r="N119" i="14"/>
  <c r="N117" i="14" s="1"/>
  <c r="L117" i="14"/>
  <c r="Y98" i="15"/>
  <c r="AA96" i="14"/>
  <c r="AH98" i="14"/>
  <c r="AH96" i="14" s="1"/>
  <c r="Y37" i="16"/>
  <c r="AH37" i="15"/>
  <c r="AA17" i="14"/>
  <c r="BP11" i="16"/>
  <c r="AI18" i="16"/>
  <c r="BO22" i="13"/>
  <c r="BI11" i="13" s="1"/>
  <c r="L111" i="14"/>
  <c r="J108" i="14"/>
  <c r="AW28" i="14"/>
  <c r="AY28" i="14" s="1"/>
  <c r="AU28" i="14"/>
  <c r="AH259" i="14"/>
  <c r="AE178" i="16"/>
  <c r="AJ178" i="15"/>
  <c r="J22" i="14"/>
  <c r="L23" i="14"/>
  <c r="L10" i="18"/>
  <c r="M10" i="18" s="1"/>
  <c r="BP18" i="16"/>
  <c r="E42" i="20" s="1"/>
  <c r="AI156" i="16"/>
  <c r="AE172" i="15"/>
  <c r="AG174" i="15"/>
  <c r="L94" i="15"/>
  <c r="J93" i="15"/>
  <c r="J43" i="15"/>
  <c r="L42" i="14"/>
  <c r="AS10" i="14" s="1"/>
  <c r="AV10" i="14" s="1"/>
  <c r="AX10" i="14"/>
  <c r="AZ10" i="14" s="1"/>
  <c r="N43" i="14"/>
  <c r="N42" i="14" s="1"/>
  <c r="AQ33" i="15"/>
  <c r="AB50" i="16"/>
  <c r="AD49" i="15"/>
  <c r="AI50" i="15"/>
  <c r="AI49" i="15" s="1"/>
  <c r="L13" i="16"/>
  <c r="J10" i="16"/>
  <c r="Y229" i="15"/>
  <c r="AH229" i="14"/>
  <c r="AH227" i="14" s="1"/>
  <c r="AA227" i="14"/>
  <c r="J48" i="14"/>
  <c r="L50" i="14"/>
  <c r="J123" i="14"/>
  <c r="Y150" i="15"/>
  <c r="AA149" i="14"/>
  <c r="AA147" i="14" s="1"/>
  <c r="AH150" i="14"/>
  <c r="AH149" i="14" s="1"/>
  <c r="AH147" i="14" s="1"/>
  <c r="AG168" i="14"/>
  <c r="AE155" i="14"/>
  <c r="AE145" i="14" s="1"/>
  <c r="AD215" i="15"/>
  <c r="AB211" i="15"/>
  <c r="AB210" i="15" s="1"/>
  <c r="AB209" i="15" s="1"/>
  <c r="AB207" i="15" s="1"/>
  <c r="Y142" i="15"/>
  <c r="AA141" i="14"/>
  <c r="BO20" i="14" s="1"/>
  <c r="AH142" i="14"/>
  <c r="AH141" i="14" s="1"/>
  <c r="Y159" i="15"/>
  <c r="AH159" i="14"/>
  <c r="Y123" i="14"/>
  <c r="AA125" i="14"/>
  <c r="G63" i="14"/>
  <c r="I64" i="14"/>
  <c r="AD188" i="14"/>
  <c r="AB187" i="14"/>
  <c r="AB185" i="14" s="1"/>
  <c r="AD99" i="16"/>
  <c r="AG48" i="15"/>
  <c r="AE44" i="15"/>
  <c r="J88" i="15"/>
  <c r="L85" i="14"/>
  <c r="AX11" i="14"/>
  <c r="AZ11" i="14" s="1"/>
  <c r="AS11" i="14"/>
  <c r="N88" i="14"/>
  <c r="N85" i="14" s="1"/>
  <c r="AA204" i="14"/>
  <c r="Y203" i="14"/>
  <c r="AD157" i="15"/>
  <c r="AD155" i="15" s="1"/>
  <c r="AB158" i="16"/>
  <c r="AI158" i="15"/>
  <c r="AI157" i="15" s="1"/>
  <c r="AI155" i="15" s="1"/>
  <c r="AY22" i="16"/>
  <c r="L81" i="15"/>
  <c r="J82" i="16"/>
  <c r="N82" i="15"/>
  <c r="N81" i="15" s="1"/>
  <c r="I32" i="14"/>
  <c r="I28" i="14" s="1"/>
  <c r="AR9" i="14" s="1"/>
  <c r="G33" i="15"/>
  <c r="M33" i="14"/>
  <c r="M32" i="14" s="1"/>
  <c r="BD13" i="14"/>
  <c r="AW9" i="14"/>
  <c r="AY9" i="14" s="1"/>
  <c r="AA118" i="14"/>
  <c r="Y114" i="14"/>
  <c r="AG98" i="14"/>
  <c r="AE96" i="14"/>
  <c r="AE90" i="14" s="1"/>
  <c r="I88" i="15"/>
  <c r="G85" i="15"/>
  <c r="N123" i="13"/>
  <c r="AS17" i="12"/>
  <c r="BO13" i="13"/>
  <c r="AX31" i="16"/>
  <c r="AZ31" i="16" s="1"/>
  <c r="AV31" i="16"/>
  <c r="AW31" i="16"/>
  <c r="AY31" i="16" s="1"/>
  <c r="AU31" i="16"/>
  <c r="AQ32" i="16"/>
  <c r="AB178" i="15"/>
  <c r="AI178" i="14"/>
  <c r="AI176" i="14" s="1"/>
  <c r="AD176" i="14"/>
  <c r="AG97" i="15"/>
  <c r="AX27" i="13"/>
  <c r="AZ27" i="13" s="1"/>
  <c r="AV27" i="13"/>
  <c r="L25" i="14"/>
  <c r="AS8" i="14" s="1"/>
  <c r="AV8" i="14" s="1"/>
  <c r="AX8" i="14"/>
  <c r="AZ8" i="14" s="1"/>
  <c r="J26" i="15"/>
  <c r="N26" i="14"/>
  <c r="N25" i="14" s="1"/>
  <c r="AD47" i="15"/>
  <c r="AB44" i="15"/>
  <c r="AB43" i="15" s="1"/>
  <c r="Y32" i="15"/>
  <c r="AH32" i="14"/>
  <c r="AB137" i="15"/>
  <c r="AI137" i="14"/>
  <c r="AI123" i="14" s="1"/>
  <c r="AD123" i="14"/>
  <c r="AE119" i="15"/>
  <c r="AJ119" i="14"/>
  <c r="AJ114" i="14" s="1"/>
  <c r="AG114" i="14"/>
  <c r="AB72" i="15"/>
  <c r="AI72" i="14"/>
  <c r="AI69" i="14" s="1"/>
  <c r="AI65" i="14" s="1"/>
  <c r="AD69" i="14"/>
  <c r="AD65" i="14" s="1"/>
  <c r="AD130" i="16"/>
  <c r="AD228" i="14"/>
  <c r="AB227" i="14"/>
  <c r="AB220" i="14" s="1"/>
  <c r="AA245" i="14"/>
  <c r="Y243" i="14"/>
  <c r="Y234" i="14" s="1"/>
  <c r="Y232" i="14" s="1"/>
  <c r="AA107" i="14"/>
  <c r="Y105" i="14"/>
  <c r="Y104" i="14" s="1"/>
  <c r="Y63" i="14" s="1"/>
  <c r="AE106" i="15"/>
  <c r="AJ106" i="14"/>
  <c r="L29" i="14"/>
  <c r="J30" i="15"/>
  <c r="N30" i="14"/>
  <c r="N29" i="14" s="1"/>
  <c r="AE240" i="15"/>
  <c r="AJ240" i="14"/>
  <c r="AJ235" i="14" s="1"/>
  <c r="AG235" i="14"/>
  <c r="Y178" i="15"/>
  <c r="AH178" i="14"/>
  <c r="AH176" i="14" s="1"/>
  <c r="AA176" i="14"/>
  <c r="AS16" i="15"/>
  <c r="AV16" i="15" s="1"/>
  <c r="AB149" i="14"/>
  <c r="AB147" i="14" s="1"/>
  <c r="AB145" i="14" s="1"/>
  <c r="AD150" i="14"/>
  <c r="AD81" i="16"/>
  <c r="AB259" i="16"/>
  <c r="AB141" i="16"/>
  <c r="AD142" i="16"/>
  <c r="Y106" i="16"/>
  <c r="AH106" i="15"/>
  <c r="G29" i="16"/>
  <c r="I30" i="16"/>
  <c r="J58" i="16"/>
  <c r="N58" i="15"/>
  <c r="AE151" i="15"/>
  <c r="AG149" i="14"/>
  <c r="AJ151" i="14"/>
  <c r="AJ149" i="14" s="1"/>
  <c r="AD207" i="14"/>
  <c r="AR29" i="14" s="1"/>
  <c r="BP27" i="14"/>
  <c r="BP25" i="14" s="1"/>
  <c r="BJ12" i="14" s="1"/>
  <c r="AW23" i="13"/>
  <c r="AU23" i="13"/>
  <c r="AG33" i="16"/>
  <c r="AG181" i="14"/>
  <c r="AE176" i="14"/>
  <c r="AE170" i="14" s="1"/>
  <c r="AE72" i="15"/>
  <c r="AG69" i="14"/>
  <c r="AG65" i="14" s="1"/>
  <c r="AJ72" i="14"/>
  <c r="AJ69" i="14" s="1"/>
  <c r="AB236" i="16"/>
  <c r="AD235" i="15"/>
  <c r="AI236" i="15"/>
  <c r="AI235" i="15" s="1"/>
  <c r="AE166" i="15"/>
  <c r="AJ166" i="14"/>
  <c r="AJ157" i="14" s="1"/>
  <c r="AG157" i="14"/>
  <c r="J73" i="16"/>
  <c r="N73" i="15"/>
  <c r="AD177" i="16"/>
  <c r="L36" i="14"/>
  <c r="J35" i="14"/>
  <c r="AG213" i="15"/>
  <c r="AE211" i="15"/>
  <c r="AE210" i="15" s="1"/>
  <c r="AE209" i="15" s="1"/>
  <c r="AE207" i="15" s="1"/>
  <c r="BI13" i="13"/>
  <c r="AG135" i="14"/>
  <c r="AE123" i="14"/>
  <c r="AE86" i="15"/>
  <c r="AG83" i="14"/>
  <c r="AS24" i="14" s="1"/>
  <c r="AJ86" i="14"/>
  <c r="AJ83" i="14" s="1"/>
  <c r="I56" i="14"/>
  <c r="G123" i="14"/>
  <c r="G54" i="14"/>
  <c r="G21" i="14" s="1"/>
  <c r="G19" i="14" s="1"/>
  <c r="G17" i="14" s="1"/>
  <c r="G23" i="15"/>
  <c r="AW7" i="14"/>
  <c r="AY7" i="14" s="1"/>
  <c r="BD12" i="14"/>
  <c r="I22" i="14"/>
  <c r="M23" i="14"/>
  <c r="M22" i="14" s="1"/>
  <c r="AG147" i="14"/>
  <c r="AE153" i="15"/>
  <c r="AJ153" i="14"/>
  <c r="AG259" i="14"/>
  <c r="AE196" i="16"/>
  <c r="AG195" i="15"/>
  <c r="AJ196" i="15"/>
  <c r="AJ195" i="15" s="1"/>
  <c r="AG22" i="16"/>
  <c r="AD173" i="14"/>
  <c r="AB172" i="14"/>
  <c r="I81" i="14"/>
  <c r="G82" i="15"/>
  <c r="M82" i="14"/>
  <c r="M81" i="14" s="1"/>
  <c r="AB248" i="15"/>
  <c r="AI248" i="14"/>
  <c r="AI243" i="14" s="1"/>
  <c r="AI234" i="14" s="1"/>
  <c r="AI232" i="14" s="1"/>
  <c r="AD243" i="14"/>
  <c r="AD234" i="14" s="1"/>
  <c r="AD232" i="14" s="1"/>
  <c r="BP29" i="14" s="1"/>
  <c r="BJ13" i="14" s="1"/>
  <c r="AA14" i="13"/>
  <c r="AA12" i="13" s="1"/>
  <c r="BO12" i="13"/>
  <c r="BO9" i="13" s="1"/>
  <c r="AB23" i="15"/>
  <c r="AI23" i="14"/>
  <c r="AI20" i="14" s="1"/>
  <c r="AI16" i="14" s="1"/>
  <c r="AI14" i="14" s="1"/>
  <c r="AD20" i="14"/>
  <c r="AD16" i="14" s="1"/>
  <c r="AG189" i="15"/>
  <c r="AE187" i="15"/>
  <c r="AE185" i="15" s="1"/>
  <c r="I52" i="14"/>
  <c r="G51" i="14"/>
  <c r="AH51" i="16"/>
  <c r="AY32" i="12"/>
  <c r="Y258" i="13"/>
  <c r="AZ7" i="13"/>
  <c r="AX17" i="13"/>
  <c r="AW17" i="13"/>
  <c r="L77" i="15"/>
  <c r="J75" i="15"/>
  <c r="AD186" i="15"/>
  <c r="AD105" i="14"/>
  <c r="AD104" i="14" s="1"/>
  <c r="AB106" i="15"/>
  <c r="AI106" i="14"/>
  <c r="AI105" i="14" s="1"/>
  <c r="AI104" i="14" s="1"/>
  <c r="L52" i="14"/>
  <c r="J51" i="14"/>
  <c r="L118" i="16"/>
  <c r="BD11" i="14"/>
  <c r="G26" i="15"/>
  <c r="I25" i="14"/>
  <c r="AR8" i="14" s="1"/>
  <c r="AU8" i="14" s="1"/>
  <c r="AW8" i="14"/>
  <c r="AY8" i="14" s="1"/>
  <c r="M26" i="14"/>
  <c r="M25" i="14" s="1"/>
  <c r="BP9" i="13"/>
  <c r="AH8" i="12"/>
  <c r="AH258" i="12"/>
  <c r="AE118" i="16"/>
  <c r="AJ118" i="15"/>
  <c r="AE66" i="15"/>
  <c r="AS22" i="14"/>
  <c r="AJ66" i="14"/>
  <c r="AJ65" i="14" s="1"/>
  <c r="AS7" i="13"/>
  <c r="L21" i="13"/>
  <c r="L19" i="13" s="1"/>
  <c r="AI22" i="15"/>
  <c r="AB22" i="16"/>
  <c r="I75" i="15"/>
  <c r="G77" i="16"/>
  <c r="M77" i="15"/>
  <c r="M75" i="15" s="1"/>
  <c r="AD145" i="13"/>
  <c r="BP16" i="13"/>
  <c r="I74" i="15"/>
  <c r="G72" i="15"/>
  <c r="AI259" i="15"/>
  <c r="Y237" i="15"/>
  <c r="AH237" i="14"/>
  <c r="AH235" i="14" s="1"/>
  <c r="AA235" i="14"/>
  <c r="AD203" i="15"/>
  <c r="AD194" i="15" s="1"/>
  <c r="AB204" i="16"/>
  <c r="AI204" i="15"/>
  <c r="AI203" i="15" s="1"/>
  <c r="AI194" i="15" s="1"/>
  <c r="AI193" i="15" s="1"/>
  <c r="AE141" i="14"/>
  <c r="AE112" i="14" s="1"/>
  <c r="AG142" i="14"/>
  <c r="BD20" i="14"/>
  <c r="G109" i="15"/>
  <c r="I108" i="14"/>
  <c r="AR15" i="14" s="1"/>
  <c r="M109" i="14"/>
  <c r="M108" i="14" s="1"/>
  <c r="AE59" i="15"/>
  <c r="AG58" i="14"/>
  <c r="AG57" i="14" s="1"/>
  <c r="AJ59" i="14"/>
  <c r="AJ58" i="14" s="1"/>
  <c r="AJ57" i="14" s="1"/>
  <c r="I10" i="18"/>
  <c r="Q10" i="18"/>
  <c r="E10" i="18"/>
  <c r="AX29" i="14"/>
  <c r="AZ29" i="14" s="1"/>
  <c r="AV29" i="14"/>
  <c r="AR30" i="13"/>
  <c r="BP30" i="13"/>
  <c r="AW24" i="15"/>
  <c r="AY24" i="15" s="1"/>
  <c r="AU24" i="15"/>
  <c r="AB258" i="13"/>
  <c r="J8" i="13"/>
  <c r="J121" i="13" s="1"/>
  <c r="J125" i="13" s="1"/>
  <c r="L8" i="12"/>
  <c r="AD258" i="12"/>
  <c r="AA53" i="14"/>
  <c r="Y49" i="14"/>
  <c r="M54" i="13"/>
  <c r="M21" i="13" s="1"/>
  <c r="M19" i="13" s="1"/>
  <c r="M17" i="13" s="1"/>
  <c r="M123" i="13"/>
  <c r="AD83" i="16"/>
  <c r="AI85" i="16"/>
  <c r="AI83" i="16" s="1"/>
  <c r="AG24" i="15"/>
  <c r="L33" i="14"/>
  <c r="J32" i="14"/>
  <c r="Y72" i="15"/>
  <c r="AA69" i="14"/>
  <c r="AA65" i="14" s="1"/>
  <c r="AH72" i="14"/>
  <c r="AH69" i="14" s="1"/>
  <c r="AH65" i="14" s="1"/>
  <c r="G43" i="16"/>
  <c r="BD16" i="15"/>
  <c r="M43" i="15"/>
  <c r="AU32" i="11"/>
  <c r="AU35" i="11"/>
  <c r="AD94" i="14"/>
  <c r="AB91" i="14"/>
  <c r="AA92" i="15"/>
  <c r="AZ22" i="13"/>
  <c r="G48" i="15"/>
  <c r="I49" i="15"/>
  <c r="I119" i="15"/>
  <c r="G117" i="15"/>
  <c r="AA173" i="14"/>
  <c r="Y172" i="14"/>
  <c r="Y170" i="14" s="1"/>
  <c r="AB223" i="16"/>
  <c r="AD222" i="15"/>
  <c r="AI223" i="15"/>
  <c r="AI222" i="15" s="1"/>
  <c r="BO16" i="13"/>
  <c r="AA112" i="13"/>
  <c r="AA110" i="13" s="1"/>
  <c r="AU7" i="13"/>
  <c r="AA153" i="15"/>
  <c r="Y259" i="15"/>
  <c r="AD110" i="13"/>
  <c r="AR26" i="13" s="1"/>
  <c r="AD170" i="13"/>
  <c r="AH14" i="13"/>
  <c r="AH12" i="13" s="1"/>
  <c r="AW32" i="12"/>
  <c r="AC1" i="12"/>
  <c r="AD63" i="13" l="1"/>
  <c r="AD12" i="13" s="1"/>
  <c r="BP13" i="13"/>
  <c r="AR25" i="13"/>
  <c r="AA193" i="13"/>
  <c r="BO28" i="13"/>
  <c r="AX26" i="13"/>
  <c r="AZ26" i="13" s="1"/>
  <c r="AV26" i="13"/>
  <c r="L46" i="15"/>
  <c r="J45" i="15"/>
  <c r="AH220" i="14"/>
  <c r="N21" i="13"/>
  <c r="N19" i="13" s="1"/>
  <c r="N17" i="13" s="1"/>
  <c r="Y190" i="15"/>
  <c r="AH190" i="14"/>
  <c r="AH187" i="14" s="1"/>
  <c r="AH185" i="14" s="1"/>
  <c r="AA187" i="14"/>
  <c r="AA185" i="14" s="1"/>
  <c r="AG203" i="14"/>
  <c r="AG194" i="14" s="1"/>
  <c r="AG193" i="14" s="1"/>
  <c r="AS28" i="14" s="1"/>
  <c r="AE204" i="15"/>
  <c r="AJ204" i="14"/>
  <c r="AJ203" i="14" s="1"/>
  <c r="AJ194" i="14" s="1"/>
  <c r="AJ193" i="14" s="1"/>
  <c r="AI38" i="16"/>
  <c r="AI35" i="16" s="1"/>
  <c r="AD35" i="16"/>
  <c r="AR24" i="16" s="1"/>
  <c r="AF258" i="13"/>
  <c r="BQ33" i="13" s="1"/>
  <c r="N8" i="13"/>
  <c r="N121" i="13" s="1"/>
  <c r="AH188" i="15"/>
  <c r="Y188" i="16"/>
  <c r="AE49" i="14"/>
  <c r="AE43" i="14" s="1"/>
  <c r="AG50" i="14"/>
  <c r="AZ23" i="12"/>
  <c r="AZ32" i="12" s="1"/>
  <c r="AX32" i="12"/>
  <c r="AA161" i="14"/>
  <c r="Y157" i="14"/>
  <c r="Y155" i="14" s="1"/>
  <c r="Y145" i="14" s="1"/>
  <c r="I15" i="15"/>
  <c r="G10" i="15"/>
  <c r="AG14" i="13"/>
  <c r="AS23" i="13"/>
  <c r="L74" i="15"/>
  <c r="J72" i="15"/>
  <c r="AH196" i="16"/>
  <c r="AG107" i="14"/>
  <c r="AE105" i="14"/>
  <c r="AE104" i="14" s="1"/>
  <c r="L67" i="16"/>
  <c r="J66" i="16"/>
  <c r="Y59" i="16"/>
  <c r="AA58" i="15"/>
  <c r="AA57" i="15" s="1"/>
  <c r="AH59" i="15"/>
  <c r="AH58" i="15" s="1"/>
  <c r="AH57" i="15" s="1"/>
  <c r="Y83" i="15"/>
  <c r="AA84" i="15"/>
  <c r="M70" i="14"/>
  <c r="M69" i="14" s="1"/>
  <c r="G70" i="15"/>
  <c r="I69" i="14"/>
  <c r="AA197" i="14"/>
  <c r="Y195" i="14"/>
  <c r="L59" i="14"/>
  <c r="J57" i="14"/>
  <c r="AJ224" i="16"/>
  <c r="AJ222" i="16" s="1"/>
  <c r="AG222" i="16"/>
  <c r="AG36" i="15"/>
  <c r="AE35" i="15"/>
  <c r="AA23" i="14"/>
  <c r="Y20" i="14"/>
  <c r="Y16" i="14" s="1"/>
  <c r="Y95" i="15"/>
  <c r="AH95" i="14"/>
  <c r="AH91" i="14" s="1"/>
  <c r="AA91" i="14"/>
  <c r="AA90" i="14" s="1"/>
  <c r="AE63" i="14"/>
  <c r="AG227" i="14"/>
  <c r="AG220" i="14" s="1"/>
  <c r="AE228" i="15"/>
  <c r="AJ228" i="14"/>
  <c r="AJ227" i="14" s="1"/>
  <c r="AJ220" i="14" s="1"/>
  <c r="Y222" i="15"/>
  <c r="AA223" i="15"/>
  <c r="L70" i="14"/>
  <c r="J69" i="14"/>
  <c r="AA212" i="16"/>
  <c r="I46" i="16"/>
  <c r="G45" i="16"/>
  <c r="J63" i="14"/>
  <c r="L64" i="14"/>
  <c r="J60" i="14"/>
  <c r="L62" i="14"/>
  <c r="AR16" i="14"/>
  <c r="BD7" i="14"/>
  <c r="AG31" i="14"/>
  <c r="AE20" i="14"/>
  <c r="AE16" i="14" s="1"/>
  <c r="AE14" i="14" s="1"/>
  <c r="AB60" i="16"/>
  <c r="AI60" i="15"/>
  <c r="AI58" i="15" s="1"/>
  <c r="AI57" i="15" s="1"/>
  <c r="AD58" i="15"/>
  <c r="AD57" i="15" s="1"/>
  <c r="AD117" i="14"/>
  <c r="AB114" i="14"/>
  <c r="AB112" i="14" s="1"/>
  <c r="AB110" i="14" s="1"/>
  <c r="AG12" i="13"/>
  <c r="AG10" i="13" s="1"/>
  <c r="AE249" i="16"/>
  <c r="AJ249" i="15"/>
  <c r="Y39" i="15"/>
  <c r="AH39" i="14"/>
  <c r="AH35" i="14" s="1"/>
  <c r="AA35" i="14"/>
  <c r="BO14" i="14" s="1"/>
  <c r="BI9" i="14" s="1"/>
  <c r="I44" i="15"/>
  <c r="G42" i="15"/>
  <c r="Y214" i="15"/>
  <c r="AH214" i="14"/>
  <c r="AH211" i="14" s="1"/>
  <c r="AH210" i="14" s="1"/>
  <c r="AH209" i="14" s="1"/>
  <c r="AH207" i="14" s="1"/>
  <c r="AA211" i="14"/>
  <c r="AA210" i="14" s="1"/>
  <c r="AA209" i="14" s="1"/>
  <c r="Y45" i="15"/>
  <c r="AA44" i="14"/>
  <c r="AH45" i="14"/>
  <c r="AH44" i="14" s="1"/>
  <c r="V259" i="16"/>
  <c r="AF259" i="16"/>
  <c r="U259" i="16"/>
  <c r="W259" i="16"/>
  <c r="Z259" i="16"/>
  <c r="AC259" i="16"/>
  <c r="X259" i="16"/>
  <c r="AE251" i="15"/>
  <c r="AJ251" i="14"/>
  <c r="AJ243" i="14" s="1"/>
  <c r="AJ234" i="14" s="1"/>
  <c r="AJ232" i="14" s="1"/>
  <c r="AG243" i="14"/>
  <c r="AG234" i="14" s="1"/>
  <c r="AG232" i="14" s="1"/>
  <c r="AS30" i="14" s="1"/>
  <c r="AE92" i="15"/>
  <c r="AJ92" i="14"/>
  <c r="AJ91" i="14" s="1"/>
  <c r="AG91" i="14"/>
  <c r="AD97" i="14"/>
  <c r="AB96" i="14"/>
  <c r="AB90" i="14" s="1"/>
  <c r="AB63" i="14" s="1"/>
  <c r="AB12" i="14" s="1"/>
  <c r="J99" i="14"/>
  <c r="L100" i="14"/>
  <c r="AH10" i="13"/>
  <c r="AH8" i="13" s="1"/>
  <c r="AB170" i="14"/>
  <c r="AR17" i="13"/>
  <c r="J28" i="14"/>
  <c r="Y43" i="14"/>
  <c r="Y14" i="14" s="1"/>
  <c r="Y12" i="14" s="1"/>
  <c r="AE110" i="14"/>
  <c r="AZ17" i="13"/>
  <c r="M28" i="14"/>
  <c r="Y194" i="14"/>
  <c r="Y193" i="14" s="1"/>
  <c r="AA220" i="14"/>
  <c r="BO30" i="14" s="1"/>
  <c r="BI14" i="14" s="1"/>
  <c r="AH90" i="14"/>
  <c r="AS25" i="13"/>
  <c r="AJ14" i="13"/>
  <c r="AJ12" i="13" s="1"/>
  <c r="AJ10" i="13" s="1"/>
  <c r="BI8" i="13"/>
  <c r="BO8" i="13"/>
  <c r="AE258" i="13"/>
  <c r="M8" i="13"/>
  <c r="M121" i="13" s="1"/>
  <c r="M125" i="13" s="1"/>
  <c r="Y153" i="16"/>
  <c r="AH153" i="15"/>
  <c r="AA259" i="15"/>
  <c r="BO31" i="15"/>
  <c r="BI15" i="15" s="1"/>
  <c r="AD223" i="16"/>
  <c r="AB222" i="16"/>
  <c r="G119" i="16"/>
  <c r="I117" i="15"/>
  <c r="BD21" i="15" s="1"/>
  <c r="M119" i="15"/>
  <c r="M117" i="15" s="1"/>
  <c r="AI94" i="14"/>
  <c r="AI91" i="14" s="1"/>
  <c r="AB94" i="15"/>
  <c r="AD91" i="14"/>
  <c r="J33" i="15"/>
  <c r="L32" i="14"/>
  <c r="N33" i="14"/>
  <c r="N32" i="14" s="1"/>
  <c r="Y53" i="15"/>
  <c r="AH53" i="14"/>
  <c r="AH49" i="14" s="1"/>
  <c r="AH43" i="14" s="1"/>
  <c r="AA49" i="14"/>
  <c r="AA43" i="14" s="1"/>
  <c r="AW30" i="13"/>
  <c r="AY30" i="13" s="1"/>
  <c r="AU30" i="13"/>
  <c r="I109" i="15"/>
  <c r="G108" i="15"/>
  <c r="AD22" i="16"/>
  <c r="I26" i="15"/>
  <c r="G25" i="15"/>
  <c r="J77" i="16"/>
  <c r="N77" i="15"/>
  <c r="N75" i="15" s="1"/>
  <c r="L75" i="15"/>
  <c r="AW26" i="13"/>
  <c r="AY26" i="13" s="1"/>
  <c r="AU26" i="13"/>
  <c r="AU17" i="13"/>
  <c r="I43" i="16"/>
  <c r="BJ14" i="13"/>
  <c r="AX15" i="14"/>
  <c r="AZ15" i="14" s="1"/>
  <c r="AU15" i="14"/>
  <c r="G75" i="16"/>
  <c r="I77" i="16"/>
  <c r="L58" i="16"/>
  <c r="AD149" i="14"/>
  <c r="AD147" i="14" s="1"/>
  <c r="AB150" i="15"/>
  <c r="AI150" i="14"/>
  <c r="AI149" i="14" s="1"/>
  <c r="AI147" i="14" s="1"/>
  <c r="AI145" i="14" s="1"/>
  <c r="AG119" i="15"/>
  <c r="AE114" i="15"/>
  <c r="AB47" i="16"/>
  <c r="AI47" i="15"/>
  <c r="AI44" i="15" s="1"/>
  <c r="AI43" i="15" s="1"/>
  <c r="AD44" i="15"/>
  <c r="AD43" i="15" s="1"/>
  <c r="AQ33" i="16"/>
  <c r="AV17" i="12"/>
  <c r="AW25" i="13"/>
  <c r="AY25" i="13" s="1"/>
  <c r="AU25" i="13"/>
  <c r="AB215" i="16"/>
  <c r="AD211" i="15"/>
  <c r="AD210" i="15" s="1"/>
  <c r="AD209" i="15" s="1"/>
  <c r="AI215" i="15"/>
  <c r="AI211" i="15" s="1"/>
  <c r="AI210" i="15" s="1"/>
  <c r="AI209" i="15" s="1"/>
  <c r="AI207" i="15" s="1"/>
  <c r="AB49" i="16"/>
  <c r="AD50" i="16"/>
  <c r="J23" i="15"/>
  <c r="AX7" i="14"/>
  <c r="L22" i="14"/>
  <c r="N23" i="14"/>
  <c r="N22" i="14" s="1"/>
  <c r="L54" i="14"/>
  <c r="J55" i="15"/>
  <c r="N55" i="14"/>
  <c r="N54" i="14" s="1"/>
  <c r="I36" i="15"/>
  <c r="G35" i="15"/>
  <c r="I8" i="13"/>
  <c r="I121" i="13" s="1"/>
  <c r="I125" i="13" s="1"/>
  <c r="BP24" i="13"/>
  <c r="AR27" i="13"/>
  <c r="Y173" i="15"/>
  <c r="AA172" i="14"/>
  <c r="AA170" i="14" s="1"/>
  <c r="BO24" i="14" s="1"/>
  <c r="BO22" i="14" s="1"/>
  <c r="BI11" i="14" s="1"/>
  <c r="AH173" i="14"/>
  <c r="AH172" i="14" s="1"/>
  <c r="AH170" i="14" s="1"/>
  <c r="Y92" i="16"/>
  <c r="AH92" i="15"/>
  <c r="AA72" i="15"/>
  <c r="Y69" i="15"/>
  <c r="Y65" i="15" s="1"/>
  <c r="AE24" i="16"/>
  <c r="AJ24" i="15"/>
  <c r="K1" i="12"/>
  <c r="L121" i="12"/>
  <c r="L125" i="12" s="1"/>
  <c r="J5" i="12"/>
  <c r="AG141" i="14"/>
  <c r="AE142" i="15"/>
  <c r="AJ142" i="14"/>
  <c r="AJ141" i="14" s="1"/>
  <c r="AJ112" i="14" s="1"/>
  <c r="AD193" i="15"/>
  <c r="AR28" i="15" s="1"/>
  <c r="BP28" i="15"/>
  <c r="BP15" i="13"/>
  <c r="BJ10" i="13" s="1"/>
  <c r="L17" i="13"/>
  <c r="AS14" i="13"/>
  <c r="AV14" i="13" s="1"/>
  <c r="AX22" i="14"/>
  <c r="AV22" i="14"/>
  <c r="AG118" i="16"/>
  <c r="AB186" i="16"/>
  <c r="AI186" i="15"/>
  <c r="AD14" i="14"/>
  <c r="BP12" i="14"/>
  <c r="BP9" i="14" s="1"/>
  <c r="AR23" i="14"/>
  <c r="AB173" i="15"/>
  <c r="AD172" i="14"/>
  <c r="AI173" i="14"/>
  <c r="AI172" i="14" s="1"/>
  <c r="AG153" i="15"/>
  <c r="AE135" i="15"/>
  <c r="AJ135" i="14"/>
  <c r="AJ123" i="14" s="1"/>
  <c r="AG123" i="14"/>
  <c r="AE213" i="16"/>
  <c r="AG211" i="15"/>
  <c r="AG210" i="15" s="1"/>
  <c r="AG209" i="15" s="1"/>
  <c r="AG207" i="15" s="1"/>
  <c r="AS29" i="15" s="1"/>
  <c r="AJ213" i="15"/>
  <c r="AJ211" i="15" s="1"/>
  <c r="AJ210" i="15" s="1"/>
  <c r="AJ209" i="15" s="1"/>
  <c r="AJ207" i="15" s="1"/>
  <c r="AG166" i="15"/>
  <c r="AE157" i="15"/>
  <c r="AE181" i="15"/>
  <c r="AJ181" i="14"/>
  <c r="AJ176" i="14" s="1"/>
  <c r="AJ170" i="14" s="1"/>
  <c r="AG176" i="14"/>
  <c r="AG170" i="14" s="1"/>
  <c r="AS27" i="14" s="1"/>
  <c r="AW29" i="14"/>
  <c r="AY29" i="14" s="1"/>
  <c r="AU29" i="14"/>
  <c r="AD141" i="16"/>
  <c r="BP20" i="16" s="1"/>
  <c r="E44" i="20" s="1"/>
  <c r="AI142" i="16"/>
  <c r="AI141" i="16" s="1"/>
  <c r="AA178" i="15"/>
  <c r="Y176" i="15"/>
  <c r="Y107" i="15"/>
  <c r="AH107" i="14"/>
  <c r="AH105" i="14" s="1"/>
  <c r="AH104" i="14" s="1"/>
  <c r="AH63" i="14" s="1"/>
  <c r="AA105" i="14"/>
  <c r="AA104" i="14" s="1"/>
  <c r="AA63" i="14" s="1"/>
  <c r="AB228" i="15"/>
  <c r="AD227" i="14"/>
  <c r="AD220" i="14" s="1"/>
  <c r="AI228" i="14"/>
  <c r="AI227" i="14" s="1"/>
  <c r="AI220" i="14" s="1"/>
  <c r="AD137" i="15"/>
  <c r="AB123" i="15"/>
  <c r="AE97" i="16"/>
  <c r="AJ97" i="15"/>
  <c r="AD178" i="15"/>
  <c r="AB176" i="15"/>
  <c r="AW11" i="15"/>
  <c r="AY11" i="15" s="1"/>
  <c r="G88" i="16"/>
  <c r="AR11" i="15"/>
  <c r="I85" i="15"/>
  <c r="M88" i="15"/>
  <c r="M85" i="15" s="1"/>
  <c r="Y118" i="15"/>
  <c r="AH118" i="14"/>
  <c r="AH114" i="14" s="1"/>
  <c r="AH112" i="14" s="1"/>
  <c r="AA114" i="14"/>
  <c r="G32" i="15"/>
  <c r="G28" i="15" s="1"/>
  <c r="I33" i="15"/>
  <c r="J85" i="15"/>
  <c r="L88" i="15"/>
  <c r="AE48" i="16"/>
  <c r="AJ48" i="15"/>
  <c r="AJ44" i="15" s="1"/>
  <c r="AG44" i="15"/>
  <c r="AB188" i="15"/>
  <c r="AI188" i="14"/>
  <c r="AI187" i="14" s="1"/>
  <c r="AI185" i="14" s="1"/>
  <c r="AD187" i="14"/>
  <c r="AD185" i="14" s="1"/>
  <c r="Y125" i="15"/>
  <c r="AA123" i="14"/>
  <c r="AH125" i="14"/>
  <c r="AH123" i="14" s="1"/>
  <c r="AA159" i="15"/>
  <c r="J50" i="15"/>
  <c r="L48" i="14"/>
  <c r="N50" i="14"/>
  <c r="N48" i="14" s="1"/>
  <c r="L123" i="14"/>
  <c r="AA229" i="15"/>
  <c r="Y227" i="15"/>
  <c r="Y220" i="15" s="1"/>
  <c r="L43" i="15"/>
  <c r="J42" i="15"/>
  <c r="AG178" i="16"/>
  <c r="AA37" i="16"/>
  <c r="AG258" i="13"/>
  <c r="AS31" i="13" s="1"/>
  <c r="AS32" i="13" s="1"/>
  <c r="AV32" i="13" s="1"/>
  <c r="AG8" i="13"/>
  <c r="AX9" i="14"/>
  <c r="AZ9" i="14" s="1"/>
  <c r="AA10" i="13"/>
  <c r="AA8" i="13" s="1"/>
  <c r="U1" i="13" s="1"/>
  <c r="BP14" i="16"/>
  <c r="AS17" i="13"/>
  <c r="AV7" i="13"/>
  <c r="AG66" i="15"/>
  <c r="N118" i="16"/>
  <c r="AB105" i="15"/>
  <c r="AB104" i="15" s="1"/>
  <c r="AD106" i="15"/>
  <c r="AY35" i="12"/>
  <c r="AZ35" i="12"/>
  <c r="I51" i="14"/>
  <c r="G52" i="15"/>
  <c r="BD17" i="14"/>
  <c r="M52" i="14"/>
  <c r="M51" i="14" s="1"/>
  <c r="AW14" i="14"/>
  <c r="AY14" i="14" s="1"/>
  <c r="I82" i="15"/>
  <c r="G81" i="15"/>
  <c r="AE195" i="16"/>
  <c r="AG196" i="16"/>
  <c r="G56" i="15"/>
  <c r="M56" i="14"/>
  <c r="BD22" i="14"/>
  <c r="I54" i="14"/>
  <c r="I123" i="14"/>
  <c r="AX24" i="14"/>
  <c r="AZ24" i="14" s="1"/>
  <c r="AV24" i="14"/>
  <c r="BP23" i="16"/>
  <c r="AI177" i="16"/>
  <c r="L73" i="16"/>
  <c r="Y17" i="15"/>
  <c r="BO10" i="14"/>
  <c r="AH17" i="14"/>
  <c r="AH258" i="13"/>
  <c r="G8" i="14"/>
  <c r="G121" i="14" s="1"/>
  <c r="G125" i="14" s="1"/>
  <c r="BO15" i="13"/>
  <c r="BI10" i="13" s="1"/>
  <c r="G49" i="16"/>
  <c r="I48" i="15"/>
  <c r="BD15" i="15"/>
  <c r="M49" i="15"/>
  <c r="M48" i="15" s="1"/>
  <c r="BP33" i="12"/>
  <c r="AR31" i="12"/>
  <c r="AR32" i="12" s="1"/>
  <c r="AG59" i="15"/>
  <c r="AE58" i="15"/>
  <c r="AE57" i="15" s="1"/>
  <c r="AB203" i="16"/>
  <c r="AB194" i="16" s="1"/>
  <c r="AB193" i="16" s="1"/>
  <c r="AD204" i="16"/>
  <c r="AA237" i="15"/>
  <c r="Y235" i="15"/>
  <c r="G74" i="16"/>
  <c r="I72" i="15"/>
  <c r="M74" i="15"/>
  <c r="M72" i="15" s="1"/>
  <c r="BP8" i="13"/>
  <c r="BJ8" i="13"/>
  <c r="J52" i="15"/>
  <c r="L51" i="14"/>
  <c r="N52" i="14"/>
  <c r="N51" i="14" s="1"/>
  <c r="AX14" i="14"/>
  <c r="AZ14" i="14" s="1"/>
  <c r="AE189" i="16"/>
  <c r="AJ189" i="15"/>
  <c r="AJ187" i="15" s="1"/>
  <c r="AJ185" i="15" s="1"/>
  <c r="AG187" i="15"/>
  <c r="AG185" i="15" s="1"/>
  <c r="AD248" i="15"/>
  <c r="AB243" i="15"/>
  <c r="AB234" i="15" s="1"/>
  <c r="AB232" i="15" s="1"/>
  <c r="AJ147" i="14"/>
  <c r="AJ259" i="14"/>
  <c r="AR7" i="14"/>
  <c r="AD236" i="16"/>
  <c r="AB235" i="16"/>
  <c r="AJ33" i="16"/>
  <c r="AG151" i="15"/>
  <c r="AE149" i="15"/>
  <c r="AE147" i="15" s="1"/>
  <c r="I29" i="16"/>
  <c r="M30" i="16"/>
  <c r="M29" i="16" s="1"/>
  <c r="AA106" i="16"/>
  <c r="AI81" i="16"/>
  <c r="BP31" i="16"/>
  <c r="AD259" i="16"/>
  <c r="AG240" i="15"/>
  <c r="AE235" i="15"/>
  <c r="AI130" i="16"/>
  <c r="AA32" i="15"/>
  <c r="J25" i="15"/>
  <c r="L26" i="15"/>
  <c r="J81" i="16"/>
  <c r="L82" i="16"/>
  <c r="Y204" i="15"/>
  <c r="AA203" i="14"/>
  <c r="AH204" i="14"/>
  <c r="AH203" i="14" s="1"/>
  <c r="AA142" i="15"/>
  <c r="Y141" i="15"/>
  <c r="AE168" i="15"/>
  <c r="AG155" i="14"/>
  <c r="AG145" i="14" s="1"/>
  <c r="AJ168" i="14"/>
  <c r="AJ155" i="14" s="1"/>
  <c r="AG172" i="15"/>
  <c r="AE174" i="16"/>
  <c r="AJ174" i="15"/>
  <c r="AJ172" i="15" s="1"/>
  <c r="E35" i="20"/>
  <c r="Y96" i="15"/>
  <c r="AA98" i="15"/>
  <c r="BO25" i="13"/>
  <c r="BI12" i="13" s="1"/>
  <c r="AY17" i="14"/>
  <c r="AD10" i="13"/>
  <c r="AD8" i="13" s="1"/>
  <c r="Y1" i="13" s="1"/>
  <c r="AG112" i="14"/>
  <c r="Y112" i="14"/>
  <c r="Y110" i="14" s="1"/>
  <c r="AD23" i="15"/>
  <c r="AB20" i="15"/>
  <c r="AB16" i="15" s="1"/>
  <c r="AB14" i="15" s="1"/>
  <c r="AJ22" i="16"/>
  <c r="I23" i="15"/>
  <c r="G22" i="15"/>
  <c r="AG86" i="15"/>
  <c r="AE83" i="15"/>
  <c r="J36" i="15"/>
  <c r="L35" i="14"/>
  <c r="L28" i="14" s="1"/>
  <c r="AS9" i="14" s="1"/>
  <c r="N36" i="14"/>
  <c r="N35" i="14" s="1"/>
  <c r="AG72" i="15"/>
  <c r="AE69" i="15"/>
  <c r="AE65" i="15" s="1"/>
  <c r="AY23" i="13"/>
  <c r="L30" i="15"/>
  <c r="J29" i="15"/>
  <c r="AG106" i="15"/>
  <c r="Y245" i="15"/>
  <c r="AA243" i="14"/>
  <c r="AA234" i="14" s="1"/>
  <c r="AA232" i="14" s="1"/>
  <c r="BO29" i="14" s="1"/>
  <c r="BI13" i="14" s="1"/>
  <c r="AH245" i="14"/>
  <c r="AH243" i="14" s="1"/>
  <c r="AH234" i="14" s="1"/>
  <c r="AH232" i="14" s="1"/>
  <c r="AD72" i="15"/>
  <c r="AB69" i="15"/>
  <c r="AB65" i="15" s="1"/>
  <c r="BP17" i="14"/>
  <c r="AE98" i="15"/>
  <c r="AJ98" i="14"/>
  <c r="AJ96" i="14" s="1"/>
  <c r="AJ90" i="14" s="1"/>
  <c r="AG96" i="14"/>
  <c r="AG90" i="14" s="1"/>
  <c r="AB157" i="16"/>
  <c r="AB155" i="16" s="1"/>
  <c r="AD158" i="16"/>
  <c r="AI99" i="16"/>
  <c r="I63" i="14"/>
  <c r="I21" i="14" s="1"/>
  <c r="I19" i="14" s="1"/>
  <c r="G64" i="15"/>
  <c r="BD14" i="14"/>
  <c r="BD10" i="14" s="1"/>
  <c r="BD9" i="14" s="1"/>
  <c r="BD8" i="14" s="1"/>
  <c r="M64" i="14"/>
  <c r="M63" i="14" s="1"/>
  <c r="AA150" i="15"/>
  <c r="Y149" i="15"/>
  <c r="Y147" i="15" s="1"/>
  <c r="L10" i="16"/>
  <c r="N13" i="16"/>
  <c r="N10" i="16" s="1"/>
  <c r="L93" i="15"/>
  <c r="J94" i="16"/>
  <c r="N94" i="15"/>
  <c r="N93" i="15" s="1"/>
  <c r="J111" i="15"/>
  <c r="L108" i="14"/>
  <c r="AS15" i="14" s="1"/>
  <c r="AV15" i="14" s="1"/>
  <c r="N111" i="14"/>
  <c r="N108" i="14" s="1"/>
  <c r="L119" i="15"/>
  <c r="J117" i="15"/>
  <c r="N125" i="13"/>
  <c r="J21" i="14"/>
  <c r="J19" i="14" s="1"/>
  <c r="J17" i="14" s="1"/>
  <c r="AW24" i="16" l="1"/>
  <c r="AY24" i="16" s="1"/>
  <c r="AU24" i="16"/>
  <c r="AJ145" i="14"/>
  <c r="BD23" i="14"/>
  <c r="N28" i="14"/>
  <c r="AE203" i="15"/>
  <c r="AE194" i="15" s="1"/>
  <c r="AE193" i="15" s="1"/>
  <c r="AG204" i="15"/>
  <c r="AV28" i="14"/>
  <c r="AX28" i="14"/>
  <c r="AZ28" i="14" s="1"/>
  <c r="AA190" i="15"/>
  <c r="Y187" i="15"/>
  <c r="Y185" i="15" s="1"/>
  <c r="N46" i="15"/>
  <c r="N45" i="15" s="1"/>
  <c r="L45" i="15"/>
  <c r="J46" i="16"/>
  <c r="AX30" i="14"/>
  <c r="AZ30" i="14" s="1"/>
  <c r="AV30" i="14"/>
  <c r="AJ258" i="13"/>
  <c r="AJ8" i="13"/>
  <c r="AA214" i="15"/>
  <c r="Y211" i="15"/>
  <c r="Y210" i="15" s="1"/>
  <c r="Y209" i="15" s="1"/>
  <c r="Y207" i="15" s="1"/>
  <c r="AG249" i="16"/>
  <c r="AB117" i="15"/>
  <c r="AI117" i="14"/>
  <c r="AI114" i="14" s="1"/>
  <c r="AI112" i="14" s="1"/>
  <c r="AD114" i="14"/>
  <c r="AD112" i="14" s="1"/>
  <c r="L60" i="14"/>
  <c r="J62" i="15"/>
  <c r="N62" i="14"/>
  <c r="N60" i="14" s="1"/>
  <c r="J74" i="16"/>
  <c r="N74" i="15"/>
  <c r="N72" i="15" s="1"/>
  <c r="L72" i="15"/>
  <c r="G15" i="16"/>
  <c r="M15" i="15"/>
  <c r="M10" i="15" s="1"/>
  <c r="I10" i="15"/>
  <c r="AG92" i="15"/>
  <c r="AE91" i="15"/>
  <c r="AG251" i="15"/>
  <c r="AE243" i="15"/>
  <c r="AE234" i="15" s="1"/>
  <c r="AE232" i="15" s="1"/>
  <c r="AD60" i="16"/>
  <c r="AB58" i="16"/>
  <c r="AB57" i="16" s="1"/>
  <c r="AX16" i="14"/>
  <c r="AZ16" i="14" s="1"/>
  <c r="AU16" i="14"/>
  <c r="AH212" i="16"/>
  <c r="AA95" i="15"/>
  <c r="Y91" i="15"/>
  <c r="Y90" i="15" s="1"/>
  <c r="AE36" i="16"/>
  <c r="AG35" i="15"/>
  <c r="AJ36" i="15"/>
  <c r="AJ35" i="15" s="1"/>
  <c r="J59" i="15"/>
  <c r="N59" i="14"/>
  <c r="N57" i="14" s="1"/>
  <c r="L57" i="14"/>
  <c r="I70" i="15"/>
  <c r="G69" i="15"/>
  <c r="N67" i="16"/>
  <c r="N66" i="16" s="1"/>
  <c r="L66" i="16"/>
  <c r="AA188" i="16"/>
  <c r="AB10" i="14"/>
  <c r="AB8" i="14" s="1"/>
  <c r="AV25" i="13"/>
  <c r="AX25" i="13"/>
  <c r="AZ25" i="13" s="1"/>
  <c r="J100" i="15"/>
  <c r="L99" i="14"/>
  <c r="N100" i="14"/>
  <c r="N99" i="14" s="1"/>
  <c r="BO27" i="14"/>
  <c r="AA207" i="14"/>
  <c r="G44" i="16"/>
  <c r="M44" i="15"/>
  <c r="M42" i="15" s="1"/>
  <c r="AW10" i="15"/>
  <c r="AY10" i="15" s="1"/>
  <c r="I42" i="15"/>
  <c r="AR10" i="15" s="1"/>
  <c r="AU10" i="15" s="1"/>
  <c r="N64" i="14"/>
  <c r="N63" i="14" s="1"/>
  <c r="J64" i="15"/>
  <c r="L63" i="14"/>
  <c r="AH223" i="15"/>
  <c r="AH222" i="15" s="1"/>
  <c r="AA222" i="15"/>
  <c r="Y223" i="16"/>
  <c r="Y161" i="15"/>
  <c r="AH161" i="14"/>
  <c r="AH157" i="14" s="1"/>
  <c r="AH155" i="14" s="1"/>
  <c r="AH145" i="14" s="1"/>
  <c r="AH110" i="14" s="1"/>
  <c r="AA157" i="14"/>
  <c r="AA155" i="14" s="1"/>
  <c r="AA145" i="14" s="1"/>
  <c r="AI110" i="14"/>
  <c r="AB97" i="15"/>
  <c r="AI97" i="14"/>
  <c r="AI96" i="14" s="1"/>
  <c r="AI90" i="14" s="1"/>
  <c r="AI63" i="14" s="1"/>
  <c r="AI12" i="14" s="1"/>
  <c r="AD96" i="14"/>
  <c r="Y44" i="15"/>
  <c r="AA45" i="15"/>
  <c r="AA39" i="15"/>
  <c r="Y35" i="15"/>
  <c r="AE31" i="15"/>
  <c r="AJ31" i="14"/>
  <c r="AJ20" i="14" s="1"/>
  <c r="AJ16" i="14" s="1"/>
  <c r="AG20" i="14"/>
  <c r="AG16" i="14" s="1"/>
  <c r="M46" i="16"/>
  <c r="M45" i="16" s="1"/>
  <c r="I45" i="16"/>
  <c r="N70" i="14"/>
  <c r="N69" i="14" s="1"/>
  <c r="L69" i="14"/>
  <c r="J70" i="15"/>
  <c r="AG228" i="15"/>
  <c r="AE227" i="15"/>
  <c r="AE220" i="15" s="1"/>
  <c r="Y23" i="15"/>
  <c r="AH23" i="14"/>
  <c r="AH20" i="14" s="1"/>
  <c r="AH16" i="14" s="1"/>
  <c r="AH14" i="14" s="1"/>
  <c r="AH12" i="14" s="1"/>
  <c r="AA20" i="14"/>
  <c r="AA16" i="14" s="1"/>
  <c r="Y197" i="15"/>
  <c r="AH197" i="14"/>
  <c r="AH195" i="14" s="1"/>
  <c r="AH194" i="14" s="1"/>
  <c r="AH193" i="14" s="1"/>
  <c r="AA195" i="14"/>
  <c r="AA194" i="14" s="1"/>
  <c r="Y84" i="16"/>
  <c r="AH84" i="15"/>
  <c r="AH83" i="15" s="1"/>
  <c r="AA83" i="15"/>
  <c r="AA59" i="16"/>
  <c r="Y58" i="16"/>
  <c r="Y57" i="16" s="1"/>
  <c r="AE107" i="15"/>
  <c r="AJ107" i="14"/>
  <c r="AJ105" i="14" s="1"/>
  <c r="AJ104" i="14" s="1"/>
  <c r="AJ63" i="14" s="1"/>
  <c r="AG105" i="14"/>
  <c r="AG104" i="14" s="1"/>
  <c r="AX23" i="13"/>
  <c r="AV23" i="13"/>
  <c r="AG49" i="14"/>
  <c r="AG43" i="14" s="1"/>
  <c r="AS25" i="14" s="1"/>
  <c r="AE50" i="15"/>
  <c r="AJ50" i="14"/>
  <c r="AJ49" i="14" s="1"/>
  <c r="AJ43" i="14" s="1"/>
  <c r="BO17" i="14"/>
  <c r="AD90" i="14"/>
  <c r="AD63" i="14" s="1"/>
  <c r="AE12" i="14"/>
  <c r="AE10" i="14" s="1"/>
  <c r="AE8" i="14" s="1"/>
  <c r="BO26" i="16"/>
  <c r="D50" i="20" s="1"/>
  <c r="AR14" i="14"/>
  <c r="AU14" i="14" s="1"/>
  <c r="I17" i="14"/>
  <c r="L111" i="15"/>
  <c r="J108" i="15"/>
  <c r="AD157" i="16"/>
  <c r="AD155" i="16" s="1"/>
  <c r="AI158" i="16"/>
  <c r="AI157" i="16" s="1"/>
  <c r="AI155" i="16" s="1"/>
  <c r="AG98" i="15"/>
  <c r="AE96" i="15"/>
  <c r="AB72" i="16"/>
  <c r="AI72" i="15"/>
  <c r="AI69" i="15" s="1"/>
  <c r="AI65" i="15" s="1"/>
  <c r="AD69" i="15"/>
  <c r="AD65" i="15" s="1"/>
  <c r="AE86" i="16"/>
  <c r="AG83" i="15"/>
  <c r="AS24" i="15" s="1"/>
  <c r="AJ86" i="15"/>
  <c r="AJ83" i="15" s="1"/>
  <c r="AG174" i="16"/>
  <c r="AE172" i="16"/>
  <c r="AE155" i="15"/>
  <c r="AE145" i="15" s="1"/>
  <c r="AG168" i="15"/>
  <c r="J26" i="16"/>
  <c r="AX8" i="15"/>
  <c r="AZ8" i="15" s="1"/>
  <c r="L25" i="15"/>
  <c r="AS8" i="15" s="1"/>
  <c r="AV8" i="15" s="1"/>
  <c r="N26" i="15"/>
  <c r="N25" i="15" s="1"/>
  <c r="AW23" i="14"/>
  <c r="AU23" i="14"/>
  <c r="L23" i="15"/>
  <c r="J22" i="15"/>
  <c r="AH259" i="15"/>
  <c r="AA149" i="15"/>
  <c r="AA147" i="15" s="1"/>
  <c r="Y150" i="16"/>
  <c r="AH150" i="15"/>
  <c r="AH149" i="15" s="1"/>
  <c r="AH147" i="15" s="1"/>
  <c r="AA245" i="15"/>
  <c r="Y243" i="15"/>
  <c r="J30" i="16"/>
  <c r="L29" i="15"/>
  <c r="N30" i="15"/>
  <c r="N29" i="15" s="1"/>
  <c r="AE72" i="16"/>
  <c r="AG69" i="15"/>
  <c r="AG65" i="15" s="1"/>
  <c r="AJ72" i="15"/>
  <c r="AJ69" i="15" s="1"/>
  <c r="Y98" i="16"/>
  <c r="AA96" i="15"/>
  <c r="AH98" i="15"/>
  <c r="AH96" i="15" s="1"/>
  <c r="Y32" i="16"/>
  <c r="AH32" i="15"/>
  <c r="AE151" i="16"/>
  <c r="AG149" i="15"/>
  <c r="AJ151" i="15"/>
  <c r="AJ149" i="15" s="1"/>
  <c r="AB258" i="14"/>
  <c r="J8" i="14"/>
  <c r="J121" i="14" s="1"/>
  <c r="J125" i="14" s="1"/>
  <c r="J119" i="16"/>
  <c r="N119" i="15"/>
  <c r="N117" i="15" s="1"/>
  <c r="L117" i="15"/>
  <c r="F8" i="20"/>
  <c r="R8" i="20" s="1"/>
  <c r="AS16" i="16"/>
  <c r="AV16" i="16" s="1"/>
  <c r="AE106" i="16"/>
  <c r="AJ106" i="15"/>
  <c r="Y203" i="15"/>
  <c r="AA204" i="15"/>
  <c r="BJ15" i="16"/>
  <c r="E55" i="20"/>
  <c r="AU7" i="14"/>
  <c r="AG189" i="16"/>
  <c r="AE187" i="16"/>
  <c r="AE185" i="16" s="1"/>
  <c r="L52" i="15"/>
  <c r="J51" i="15"/>
  <c r="AD203" i="16"/>
  <c r="AD194" i="16" s="1"/>
  <c r="AI204" i="16"/>
  <c r="AI203" i="16" s="1"/>
  <c r="AI194" i="16" s="1"/>
  <c r="AI193" i="16" s="1"/>
  <c r="AU32" i="12"/>
  <c r="AU35" i="12"/>
  <c r="AA17" i="15"/>
  <c r="E47" i="20"/>
  <c r="I56" i="15"/>
  <c r="G54" i="15"/>
  <c r="G123" i="15"/>
  <c r="G82" i="16"/>
  <c r="I81" i="15"/>
  <c r="M82" i="15"/>
  <c r="M81" i="15" s="1"/>
  <c r="G51" i="15"/>
  <c r="I52" i="15"/>
  <c r="AD105" i="15"/>
  <c r="AD104" i="15" s="1"/>
  <c r="AB106" i="16"/>
  <c r="AI106" i="15"/>
  <c r="AI105" i="15" s="1"/>
  <c r="AI104" i="15" s="1"/>
  <c r="BJ9" i="16"/>
  <c r="E38" i="20"/>
  <c r="AG48" i="16"/>
  <c r="AE44" i="16"/>
  <c r="AX27" i="14"/>
  <c r="AZ27" i="14" s="1"/>
  <c r="AV27" i="14"/>
  <c r="AE166" i="16"/>
  <c r="AJ166" i="15"/>
  <c r="AJ157" i="15" s="1"/>
  <c r="AG157" i="15"/>
  <c r="AD186" i="16"/>
  <c r="AG24" i="16"/>
  <c r="AA173" i="15"/>
  <c r="Y172" i="15"/>
  <c r="Y170" i="15" s="1"/>
  <c r="L55" i="15"/>
  <c r="J54" i="15"/>
  <c r="AD49" i="16"/>
  <c r="AI50" i="16"/>
  <c r="AI49" i="16" s="1"/>
  <c r="AD47" i="16"/>
  <c r="AB44" i="16"/>
  <c r="AB43" i="16" s="1"/>
  <c r="AB149" i="15"/>
  <c r="AB147" i="15" s="1"/>
  <c r="AB145" i="15" s="1"/>
  <c r="AD150" i="15"/>
  <c r="I75" i="16"/>
  <c r="M77" i="16"/>
  <c r="M75" i="16" s="1"/>
  <c r="I25" i="15"/>
  <c r="AR8" i="15" s="1"/>
  <c r="AU8" i="15" s="1"/>
  <c r="BD11" i="15"/>
  <c r="G26" i="16"/>
  <c r="AW8" i="15"/>
  <c r="AY8" i="15" s="1"/>
  <c r="M26" i="15"/>
  <c r="M25" i="15" s="1"/>
  <c r="I108" i="15"/>
  <c r="AR15" i="15" s="1"/>
  <c r="G109" i="16"/>
  <c r="BD20" i="15"/>
  <c r="M109" i="15"/>
  <c r="M108" i="15" s="1"/>
  <c r="L33" i="15"/>
  <c r="J32" i="15"/>
  <c r="AD222" i="16"/>
  <c r="AI223" i="16"/>
  <c r="AI222" i="16" s="1"/>
  <c r="AE259" i="15"/>
  <c r="AG110" i="14"/>
  <c r="AS26" i="14" s="1"/>
  <c r="Y10" i="14"/>
  <c r="N123" i="14"/>
  <c r="AC1" i="13"/>
  <c r="AI170" i="14"/>
  <c r="AA258" i="13"/>
  <c r="BO33" i="13" s="1"/>
  <c r="N21" i="14"/>
  <c r="N19" i="14" s="1"/>
  <c r="N17" i="14" s="1"/>
  <c r="AG63" i="14"/>
  <c r="AH106" i="16"/>
  <c r="G48" i="16"/>
  <c r="I49" i="16"/>
  <c r="AA14" i="14"/>
  <c r="AA12" i="14" s="1"/>
  <c r="BO12" i="14"/>
  <c r="BO9" i="14" s="1"/>
  <c r="N73" i="16"/>
  <c r="Y123" i="15"/>
  <c r="AA125" i="15"/>
  <c r="AD228" i="15"/>
  <c r="AB227" i="15"/>
  <c r="AB220" i="15" s="1"/>
  <c r="AX29" i="15"/>
  <c r="AZ29" i="15" s="1"/>
  <c r="AV29" i="15"/>
  <c r="AD173" i="15"/>
  <c r="AB172" i="15"/>
  <c r="AJ118" i="16"/>
  <c r="AA69" i="15"/>
  <c r="AA65" i="15" s="1"/>
  <c r="Y72" i="16"/>
  <c r="AH72" i="15"/>
  <c r="AH69" i="15" s="1"/>
  <c r="AH65" i="15" s="1"/>
  <c r="BP22" i="13"/>
  <c r="BJ11" i="13" s="1"/>
  <c r="BJ7" i="13" s="1"/>
  <c r="BJ16" i="13" s="1"/>
  <c r="G36" i="16"/>
  <c r="I35" i="15"/>
  <c r="M36" i="15"/>
  <c r="M35" i="15" s="1"/>
  <c r="AZ7" i="14"/>
  <c r="AZ17" i="14" s="1"/>
  <c r="AW17" i="14"/>
  <c r="AX17" i="14"/>
  <c r="AD215" i="16"/>
  <c r="AB211" i="16"/>
  <c r="AB210" i="16" s="1"/>
  <c r="AB209" i="16" s="1"/>
  <c r="AB207" i="16" s="1"/>
  <c r="AE119" i="16"/>
  <c r="AJ119" i="15"/>
  <c r="AJ114" i="15" s="1"/>
  <c r="AG114" i="15"/>
  <c r="N58" i="16"/>
  <c r="L77" i="16"/>
  <c r="J75" i="16"/>
  <c r="AI22" i="16"/>
  <c r="AD94" i="15"/>
  <c r="AB91" i="15"/>
  <c r="Y234" i="15"/>
  <c r="Y232" i="15" s="1"/>
  <c r="AV35" i="12"/>
  <c r="BI7" i="13"/>
  <c r="BI16" i="13" s="1"/>
  <c r="AD235" i="16"/>
  <c r="AI236" i="16"/>
  <c r="AI235" i="16" s="1"/>
  <c r="Y237" i="16"/>
  <c r="AH237" i="15"/>
  <c r="AH235" i="15" s="1"/>
  <c r="AA235" i="15"/>
  <c r="AG58" i="15"/>
  <c r="AG57" i="15" s="1"/>
  <c r="AE59" i="16"/>
  <c r="AJ59" i="15"/>
  <c r="AJ58" i="15" s="1"/>
  <c r="AJ57" i="15" s="1"/>
  <c r="M54" i="14"/>
  <c r="M21" i="14" s="1"/>
  <c r="M19" i="14" s="1"/>
  <c r="M17" i="14" s="1"/>
  <c r="M123" i="14"/>
  <c r="AV17" i="13"/>
  <c r="AH37" i="16"/>
  <c r="L42" i="15"/>
  <c r="AS10" i="15" s="1"/>
  <c r="AV10" i="15" s="1"/>
  <c r="AX10" i="15"/>
  <c r="AZ10" i="15" s="1"/>
  <c r="J43" i="16"/>
  <c r="N43" i="15"/>
  <c r="N42" i="15" s="1"/>
  <c r="Y159" i="16"/>
  <c r="AH159" i="15"/>
  <c r="G33" i="16"/>
  <c r="I32" i="15"/>
  <c r="M33" i="15"/>
  <c r="M32" i="15" s="1"/>
  <c r="AW9" i="15"/>
  <c r="AY9" i="15" s="1"/>
  <c r="BD13" i="15"/>
  <c r="AA118" i="15"/>
  <c r="Y114" i="15"/>
  <c r="I88" i="16"/>
  <c r="G85" i="16"/>
  <c r="AB137" i="16"/>
  <c r="AI137" i="15"/>
  <c r="AI123" i="15" s="1"/>
  <c r="AD123" i="15"/>
  <c r="Y178" i="16"/>
  <c r="AH178" i="15"/>
  <c r="AH176" i="15" s="1"/>
  <c r="AA176" i="15"/>
  <c r="AG213" i="16"/>
  <c r="AE211" i="16"/>
  <c r="AE210" i="16" s="1"/>
  <c r="AE209" i="16" s="1"/>
  <c r="AE207" i="16" s="1"/>
  <c r="L8" i="13"/>
  <c r="AD258" i="13"/>
  <c r="BD16" i="16"/>
  <c r="D16" i="20" s="1"/>
  <c r="M43" i="16"/>
  <c r="AE240" i="16"/>
  <c r="AJ240" i="15"/>
  <c r="AJ235" i="15" s="1"/>
  <c r="AG235" i="15"/>
  <c r="AB178" i="16"/>
  <c r="AI178" i="15"/>
  <c r="AI176" i="15" s="1"/>
  <c r="AD176" i="15"/>
  <c r="AG181" i="15"/>
  <c r="AE176" i="15"/>
  <c r="AE170" i="15" s="1"/>
  <c r="AG135" i="15"/>
  <c r="AE123" i="15"/>
  <c r="AE112" i="15" s="1"/>
  <c r="I119" i="16"/>
  <c r="G117" i="16"/>
  <c r="J93" i="16"/>
  <c r="L94" i="16"/>
  <c r="I64" i="15"/>
  <c r="G63" i="15"/>
  <c r="L36" i="15"/>
  <c r="J35" i="15"/>
  <c r="J28" i="15" s="1"/>
  <c r="BD12" i="15"/>
  <c r="AW7" i="15"/>
  <c r="AY7" i="15" s="1"/>
  <c r="I22" i="15"/>
  <c r="G23" i="16"/>
  <c r="M23" i="15"/>
  <c r="M22" i="15" s="1"/>
  <c r="AB23" i="16"/>
  <c r="AI23" i="15"/>
  <c r="AI20" i="15" s="1"/>
  <c r="AI16" i="15" s="1"/>
  <c r="AI14" i="15" s="1"/>
  <c r="AD20" i="15"/>
  <c r="AD16" i="15" s="1"/>
  <c r="Y142" i="16"/>
  <c r="AA141" i="15"/>
  <c r="BO20" i="15" s="1"/>
  <c r="AH142" i="15"/>
  <c r="AH141" i="15" s="1"/>
  <c r="L81" i="16"/>
  <c r="N82" i="16"/>
  <c r="N81" i="16" s="1"/>
  <c r="AI259" i="16"/>
  <c r="AB248" i="16"/>
  <c r="AI248" i="15"/>
  <c r="AI243" i="15" s="1"/>
  <c r="AI234" i="15" s="1"/>
  <c r="AI232" i="15" s="1"/>
  <c r="AD243" i="15"/>
  <c r="AD234" i="15" s="1"/>
  <c r="AD232" i="15" s="1"/>
  <c r="BP29" i="15" s="1"/>
  <c r="BJ13" i="15" s="1"/>
  <c r="I74" i="16"/>
  <c r="G72" i="16"/>
  <c r="AG195" i="16"/>
  <c r="AJ196" i="16"/>
  <c r="AJ195" i="16" s="1"/>
  <c r="AE66" i="16"/>
  <c r="AS22" i="15"/>
  <c r="AJ66" i="15"/>
  <c r="AJ65" i="15" s="1"/>
  <c r="AJ178" i="16"/>
  <c r="Y229" i="16"/>
  <c r="AH229" i="15"/>
  <c r="AH227" i="15" s="1"/>
  <c r="AH220" i="15" s="1"/>
  <c r="AA227" i="15"/>
  <c r="AA220" i="15" s="1"/>
  <c r="BO30" i="15" s="1"/>
  <c r="BI14" i="15" s="1"/>
  <c r="L50" i="15"/>
  <c r="J48" i="15"/>
  <c r="J123" i="15"/>
  <c r="AD188" i="15"/>
  <c r="AB187" i="15"/>
  <c r="AB185" i="15" s="1"/>
  <c r="J88" i="16"/>
  <c r="AX11" i="15"/>
  <c r="AZ11" i="15" s="1"/>
  <c r="AS11" i="15"/>
  <c r="L85" i="15"/>
  <c r="N88" i="15"/>
  <c r="N85" i="15" s="1"/>
  <c r="AA112" i="14"/>
  <c r="AA110" i="14" s="1"/>
  <c r="BO16" i="14"/>
  <c r="BO15" i="14" s="1"/>
  <c r="BI10" i="14" s="1"/>
  <c r="AG97" i="16"/>
  <c r="AR30" i="14"/>
  <c r="BP30" i="14"/>
  <c r="BJ14" i="14" s="1"/>
  <c r="AA107" i="15"/>
  <c r="Y105" i="15"/>
  <c r="Y104" i="15" s="1"/>
  <c r="Y63" i="15" s="1"/>
  <c r="AE153" i="16"/>
  <c r="AG147" i="15"/>
  <c r="AJ153" i="15"/>
  <c r="AG259" i="15"/>
  <c r="AZ22" i="14"/>
  <c r="AW28" i="15"/>
  <c r="AY28" i="15" s="1"/>
  <c r="AU28" i="15"/>
  <c r="AE141" i="15"/>
  <c r="AG142" i="15"/>
  <c r="AA92" i="16"/>
  <c r="AW27" i="13"/>
  <c r="AU27" i="13"/>
  <c r="L21" i="14"/>
  <c r="L19" i="14" s="1"/>
  <c r="AS7" i="14"/>
  <c r="BP27" i="15"/>
  <c r="BP25" i="15" s="1"/>
  <c r="BJ12" i="15" s="1"/>
  <c r="AD207" i="15"/>
  <c r="AR29" i="15" s="1"/>
  <c r="AD145" i="14"/>
  <c r="AD110" i="14" s="1"/>
  <c r="AR26" i="14" s="1"/>
  <c r="BP16" i="14"/>
  <c r="BP15" i="14" s="1"/>
  <c r="BJ10" i="14" s="1"/>
  <c r="AA53" i="15"/>
  <c r="Y49" i="15"/>
  <c r="Y43" i="15" s="1"/>
  <c r="BP13" i="14"/>
  <c r="BP8" i="14" s="1"/>
  <c r="AR25" i="14"/>
  <c r="AA153" i="16"/>
  <c r="Y259" i="16"/>
  <c r="AJ110" i="14"/>
  <c r="BO13" i="14"/>
  <c r="AD170" i="14"/>
  <c r="AD12" i="14"/>
  <c r="BO7" i="13"/>
  <c r="BO32" i="13" s="1"/>
  <c r="AH10" i="14" l="1"/>
  <c r="J45" i="16"/>
  <c r="L46" i="16"/>
  <c r="Y190" i="16"/>
  <c r="AH190" i="15"/>
  <c r="AH187" i="15" s="1"/>
  <c r="AH185" i="15" s="1"/>
  <c r="AA187" i="15"/>
  <c r="AA185" i="15" s="1"/>
  <c r="AE204" i="16"/>
  <c r="AJ204" i="15"/>
  <c r="AJ203" i="15" s="1"/>
  <c r="AJ194" i="15" s="1"/>
  <c r="AJ193" i="15" s="1"/>
  <c r="AG203" i="15"/>
  <c r="AG194" i="15" s="1"/>
  <c r="AG193" i="15" s="1"/>
  <c r="AS28" i="15" s="1"/>
  <c r="AI10" i="14"/>
  <c r="AR17" i="14"/>
  <c r="AE90" i="15"/>
  <c r="AX25" i="14"/>
  <c r="AZ25" i="14" s="1"/>
  <c r="AV25" i="14"/>
  <c r="AA193" i="14"/>
  <c r="BO28" i="14"/>
  <c r="BO25" i="14" s="1"/>
  <c r="BI12" i="14" s="1"/>
  <c r="AA23" i="15"/>
  <c r="Y20" i="15"/>
  <c r="Y16" i="15" s="1"/>
  <c r="Y14" i="15" s="1"/>
  <c r="AG14" i="14"/>
  <c r="AS23" i="14"/>
  <c r="Y39" i="16"/>
  <c r="AH39" i="15"/>
  <c r="AH35" i="15" s="1"/>
  <c r="AA35" i="15"/>
  <c r="BO14" i="15" s="1"/>
  <c r="BI9" i="15" s="1"/>
  <c r="AA161" i="15"/>
  <c r="Y157" i="15"/>
  <c r="Y155" i="15" s="1"/>
  <c r="Y145" i="15" s="1"/>
  <c r="AE35" i="16"/>
  <c r="AG36" i="16"/>
  <c r="AI60" i="16"/>
  <c r="AI58" i="16" s="1"/>
  <c r="AI57" i="16" s="1"/>
  <c r="AD58" i="16"/>
  <c r="AD57" i="16" s="1"/>
  <c r="AE92" i="16"/>
  <c r="AJ92" i="15"/>
  <c r="AJ91" i="15" s="1"/>
  <c r="AG91" i="15"/>
  <c r="J60" i="15"/>
  <c r="L62" i="15"/>
  <c r="AD117" i="15"/>
  <c r="AB114" i="15"/>
  <c r="AB112" i="15" s="1"/>
  <c r="AB110" i="15" s="1"/>
  <c r="AH214" i="15"/>
  <c r="AH211" i="15" s="1"/>
  <c r="AH210" i="15" s="1"/>
  <c r="AH209" i="15" s="1"/>
  <c r="AH207" i="15" s="1"/>
  <c r="Y214" i="16"/>
  <c r="AA211" i="15"/>
  <c r="AA210" i="15" s="1"/>
  <c r="AA209" i="15" s="1"/>
  <c r="AE49" i="15"/>
  <c r="AE43" i="15" s="1"/>
  <c r="AG50" i="15"/>
  <c r="AA58" i="16"/>
  <c r="AA57" i="16" s="1"/>
  <c r="AH59" i="16"/>
  <c r="AH58" i="16" s="1"/>
  <c r="AH57" i="16" s="1"/>
  <c r="L70" i="15"/>
  <c r="J69" i="15"/>
  <c r="J99" i="15"/>
  <c r="L100" i="15"/>
  <c r="I15" i="16"/>
  <c r="G10" i="16"/>
  <c r="G21" i="15"/>
  <c r="G19" i="15" s="1"/>
  <c r="G17" i="15" s="1"/>
  <c r="AZ23" i="13"/>
  <c r="AZ32" i="13" s="1"/>
  <c r="AX32" i="13"/>
  <c r="Y83" i="16"/>
  <c r="AA84" i="16"/>
  <c r="AE228" i="16"/>
  <c r="AG227" i="15"/>
  <c r="AG220" i="15" s="1"/>
  <c r="AJ228" i="15"/>
  <c r="AJ227" i="15" s="1"/>
  <c r="AJ220" i="15" s="1"/>
  <c r="AG31" i="15"/>
  <c r="AE20" i="15"/>
  <c r="AE16" i="15" s="1"/>
  <c r="I44" i="16"/>
  <c r="G42" i="16"/>
  <c r="G70" i="16"/>
  <c r="M70" i="15"/>
  <c r="M69" i="15" s="1"/>
  <c r="I69" i="15"/>
  <c r="Y95" i="16"/>
  <c r="AH95" i="15"/>
  <c r="AH91" i="15" s="1"/>
  <c r="AH90" i="15" s="1"/>
  <c r="AA91" i="15"/>
  <c r="AA90" i="15" s="1"/>
  <c r="AE251" i="16"/>
  <c r="AJ251" i="15"/>
  <c r="AJ243" i="15" s="1"/>
  <c r="AJ234" i="15" s="1"/>
  <c r="AJ232" i="15" s="1"/>
  <c r="AG243" i="15"/>
  <c r="AG234" i="15" s="1"/>
  <c r="AG232" i="15" s="1"/>
  <c r="L74" i="16"/>
  <c r="J72" i="16"/>
  <c r="AJ249" i="16"/>
  <c r="I28" i="15"/>
  <c r="AR9" i="15" s="1"/>
  <c r="AG12" i="14"/>
  <c r="AG107" i="15"/>
  <c r="AE105" i="15"/>
  <c r="AE104" i="15" s="1"/>
  <c r="AA197" i="15"/>
  <c r="Y195" i="15"/>
  <c r="Y194" i="15" s="1"/>
  <c r="Y193" i="15" s="1"/>
  <c r="AH45" i="15"/>
  <c r="AH44" i="15" s="1"/>
  <c r="Y45" i="16"/>
  <c r="AA44" i="15"/>
  <c r="AD97" i="15"/>
  <c r="AB96" i="15"/>
  <c r="AB90" i="15" s="1"/>
  <c r="AB63" i="15" s="1"/>
  <c r="AB12" i="15" s="1"/>
  <c r="AA223" i="16"/>
  <c r="Y222" i="16"/>
  <c r="J63" i="15"/>
  <c r="L64" i="15"/>
  <c r="AH188" i="16"/>
  <c r="L59" i="15"/>
  <c r="J57" i="15"/>
  <c r="BD7" i="15"/>
  <c r="AR16" i="15"/>
  <c r="AJ14" i="14"/>
  <c r="AJ12" i="14" s="1"/>
  <c r="AJ10" i="14" s="1"/>
  <c r="G8" i="15"/>
  <c r="G121" i="15" s="1"/>
  <c r="BI8" i="14"/>
  <c r="BI7" i="14" s="1"/>
  <c r="BO8" i="14"/>
  <c r="BO7" i="14" s="1"/>
  <c r="AW26" i="14"/>
  <c r="AY26" i="14" s="1"/>
  <c r="AU26" i="14"/>
  <c r="AR27" i="14"/>
  <c r="BP24" i="14"/>
  <c r="BP22" i="14" s="1"/>
  <c r="BJ11" i="14" s="1"/>
  <c r="L17" i="14"/>
  <c r="AS14" i="14"/>
  <c r="AV14" i="14" s="1"/>
  <c r="AJ147" i="15"/>
  <c r="Y107" i="16"/>
  <c r="AH107" i="15"/>
  <c r="AH105" i="15" s="1"/>
  <c r="AH104" i="15" s="1"/>
  <c r="AA105" i="15"/>
  <c r="AA104" i="15" s="1"/>
  <c r="L48" i="15"/>
  <c r="J50" i="16"/>
  <c r="N50" i="15"/>
  <c r="N48" i="15" s="1"/>
  <c r="L123" i="15"/>
  <c r="AX22" i="15"/>
  <c r="AV22" i="15"/>
  <c r="AD248" i="16"/>
  <c r="AB243" i="16"/>
  <c r="AB234" i="16" s="1"/>
  <c r="AB232" i="16" s="1"/>
  <c r="AR23" i="15"/>
  <c r="AD14" i="15"/>
  <c r="BP12" i="15"/>
  <c r="BP9" i="15" s="1"/>
  <c r="AD178" i="16"/>
  <c r="AB176" i="16"/>
  <c r="AA178" i="16"/>
  <c r="Y176" i="16"/>
  <c r="I33" i="16"/>
  <c r="G32" i="16"/>
  <c r="L88" i="16"/>
  <c r="J85" i="16"/>
  <c r="AE135" i="16"/>
  <c r="AJ135" i="15"/>
  <c r="AJ123" i="15" s="1"/>
  <c r="AG123" i="15"/>
  <c r="AG112" i="15" s="1"/>
  <c r="Y118" i="16"/>
  <c r="AH118" i="15"/>
  <c r="AH114" i="15" s="1"/>
  <c r="AA114" i="15"/>
  <c r="AA159" i="16"/>
  <c r="AE58" i="16"/>
  <c r="AE57" i="16" s="1"/>
  <c r="AG59" i="16"/>
  <c r="AB173" i="16"/>
  <c r="AD172" i="15"/>
  <c r="AI173" i="15"/>
  <c r="AI172" i="15" s="1"/>
  <c r="AB228" i="16"/>
  <c r="AD227" i="15"/>
  <c r="AD220" i="15" s="1"/>
  <c r="AI228" i="15"/>
  <c r="AI227" i="15" s="1"/>
  <c r="AI220" i="15" s="1"/>
  <c r="AH8" i="14"/>
  <c r="AH258" i="14"/>
  <c r="AW29" i="15"/>
  <c r="AY29" i="15" s="1"/>
  <c r="AU29" i="15"/>
  <c r="AE142" i="16"/>
  <c r="AG141" i="15"/>
  <c r="AJ142" i="15"/>
  <c r="AJ141" i="15" s="1"/>
  <c r="AB188" i="16"/>
  <c r="AI188" i="15"/>
  <c r="AI187" i="15" s="1"/>
  <c r="AI185" i="15" s="1"/>
  <c r="AD187" i="15"/>
  <c r="AD185" i="15" s="1"/>
  <c r="AG66" i="16"/>
  <c r="I72" i="16"/>
  <c r="M74" i="16"/>
  <c r="M72" i="16" s="1"/>
  <c r="AR7" i="15"/>
  <c r="J36" i="16"/>
  <c r="L35" i="15"/>
  <c r="N36" i="15"/>
  <c r="N35" i="15" s="1"/>
  <c r="G64" i="16"/>
  <c r="BD14" i="15"/>
  <c r="I63" i="15"/>
  <c r="M64" i="15"/>
  <c r="M63" i="15" s="1"/>
  <c r="I117" i="16"/>
  <c r="BD21" i="16" s="1"/>
  <c r="D24" i="20" s="1"/>
  <c r="M119" i="16"/>
  <c r="M117" i="16" s="1"/>
  <c r="AE181" i="16"/>
  <c r="AJ181" i="15"/>
  <c r="AJ176" i="15" s="1"/>
  <c r="AJ170" i="15" s="1"/>
  <c r="AG176" i="15"/>
  <c r="AG170" i="15" s="1"/>
  <c r="AS27" i="15" s="1"/>
  <c r="AG211" i="16"/>
  <c r="AG210" i="16" s="1"/>
  <c r="AG209" i="16" s="1"/>
  <c r="AG207" i="16" s="1"/>
  <c r="AS29" i="16" s="1"/>
  <c r="AJ213" i="16"/>
  <c r="AJ211" i="16" s="1"/>
  <c r="AJ210" i="16" s="1"/>
  <c r="AJ209" i="16" s="1"/>
  <c r="AJ207" i="16" s="1"/>
  <c r="BP17" i="15"/>
  <c r="AW11" i="16"/>
  <c r="AY11" i="16" s="1"/>
  <c r="AR11" i="16"/>
  <c r="I85" i="16"/>
  <c r="M88" i="16"/>
  <c r="M85" i="16" s="1"/>
  <c r="J42" i="16"/>
  <c r="L43" i="16"/>
  <c r="AB94" i="16"/>
  <c r="AI94" i="15"/>
  <c r="AI91" i="15" s="1"/>
  <c r="AD91" i="15"/>
  <c r="N77" i="16"/>
  <c r="N75" i="16" s="1"/>
  <c r="L75" i="16"/>
  <c r="AI47" i="16"/>
  <c r="AI44" i="16" s="1"/>
  <c r="AI43" i="16" s="1"/>
  <c r="AD44" i="16"/>
  <c r="AD43" i="16" s="1"/>
  <c r="J55" i="16"/>
  <c r="L54" i="15"/>
  <c r="N55" i="15"/>
  <c r="N54" i="15" s="1"/>
  <c r="AJ24" i="16"/>
  <c r="G56" i="16"/>
  <c r="M56" i="15"/>
  <c r="I54" i="15"/>
  <c r="BD22" i="15"/>
  <c r="I123" i="15"/>
  <c r="Y17" i="16"/>
  <c r="BO10" i="15"/>
  <c r="AH17" i="15"/>
  <c r="AD193" i="16"/>
  <c r="AR28" i="16" s="1"/>
  <c r="BP28" i="16"/>
  <c r="E52" i="20" s="1"/>
  <c r="AJ189" i="16"/>
  <c r="AJ187" i="16" s="1"/>
  <c r="AJ185" i="16" s="1"/>
  <c r="AG187" i="16"/>
  <c r="AG185" i="16" s="1"/>
  <c r="AG72" i="16"/>
  <c r="AE69" i="16"/>
  <c r="AE65" i="16" s="1"/>
  <c r="J29" i="16"/>
  <c r="L30" i="16"/>
  <c r="AA150" i="16"/>
  <c r="Y149" i="16"/>
  <c r="Y147" i="16" s="1"/>
  <c r="AG172" i="16"/>
  <c r="AJ174" i="16"/>
  <c r="AJ172" i="16" s="1"/>
  <c r="AE98" i="16"/>
  <c r="AJ98" i="15"/>
  <c r="AJ96" i="15" s="1"/>
  <c r="AJ90" i="15" s="1"/>
  <c r="AG96" i="15"/>
  <c r="AG90" i="15" s="1"/>
  <c r="J111" i="16"/>
  <c r="L108" i="15"/>
  <c r="AS15" i="15" s="1"/>
  <c r="AV15" i="15" s="1"/>
  <c r="N111" i="15"/>
  <c r="N108" i="15" s="1"/>
  <c r="BP7" i="13"/>
  <c r="BP32" i="13" s="1"/>
  <c r="AA63" i="15"/>
  <c r="AE110" i="15"/>
  <c r="AJ112" i="15"/>
  <c r="AA10" i="14"/>
  <c r="AA8" i="14" s="1"/>
  <c r="U1" i="14" s="1"/>
  <c r="BJ8" i="14"/>
  <c r="J21" i="15"/>
  <c r="J19" i="15" s="1"/>
  <c r="J17" i="15" s="1"/>
  <c r="AD211" i="16"/>
  <c r="AD210" i="16" s="1"/>
  <c r="AD209" i="16" s="1"/>
  <c r="AI215" i="16"/>
  <c r="AI211" i="16" s="1"/>
  <c r="AI210" i="16" s="1"/>
  <c r="AI209" i="16" s="1"/>
  <c r="AI207" i="16" s="1"/>
  <c r="Y125" i="16"/>
  <c r="AA123" i="15"/>
  <c r="AH125" i="15"/>
  <c r="AH123" i="15" s="1"/>
  <c r="AF258" i="14"/>
  <c r="BQ33" i="14" s="1"/>
  <c r="N8" i="14"/>
  <c r="N121" i="14" s="1"/>
  <c r="N125" i="14" s="1"/>
  <c r="J33" i="16"/>
  <c r="L32" i="15"/>
  <c r="N33" i="15"/>
  <c r="N32" i="15" s="1"/>
  <c r="N28" i="15" s="1"/>
  <c r="AX15" i="15"/>
  <c r="AZ15" i="15" s="1"/>
  <c r="AU15" i="15"/>
  <c r="AB150" i="16"/>
  <c r="AD149" i="15"/>
  <c r="AD147" i="15" s="1"/>
  <c r="AI150" i="15"/>
  <c r="AI149" i="15" s="1"/>
  <c r="AI147" i="15" s="1"/>
  <c r="AI145" i="15" s="1"/>
  <c r="AG166" i="16"/>
  <c r="AE157" i="16"/>
  <c r="AJ48" i="16"/>
  <c r="AJ44" i="16" s="1"/>
  <c r="AG44" i="16"/>
  <c r="AD106" i="16"/>
  <c r="AB105" i="16"/>
  <c r="AB104" i="16" s="1"/>
  <c r="I109" i="16"/>
  <c r="G108" i="16"/>
  <c r="G25" i="16"/>
  <c r="I26" i="16"/>
  <c r="AA172" i="15"/>
  <c r="AA170" i="15" s="1"/>
  <c r="BO24" i="15" s="1"/>
  <c r="BO22" i="15" s="1"/>
  <c r="BI11" i="15" s="1"/>
  <c r="Y173" i="16"/>
  <c r="AH173" i="15"/>
  <c r="AH172" i="15" s="1"/>
  <c r="AH170" i="15" s="1"/>
  <c r="AI186" i="16"/>
  <c r="J52" i="16"/>
  <c r="L51" i="15"/>
  <c r="N52" i="15"/>
  <c r="N51" i="15" s="1"/>
  <c r="AX14" i="15"/>
  <c r="AZ14" i="15" s="1"/>
  <c r="AU17" i="14"/>
  <c r="AG106" i="16"/>
  <c r="L119" i="16"/>
  <c r="J117" i="16"/>
  <c r="AA32" i="16"/>
  <c r="Y245" i="16"/>
  <c r="AH245" i="15"/>
  <c r="AH243" i="15" s="1"/>
  <c r="AH234" i="15" s="1"/>
  <c r="AH232" i="15" s="1"/>
  <c r="AA243" i="15"/>
  <c r="AA234" i="15" s="1"/>
  <c r="AA232" i="15" s="1"/>
  <c r="BO29" i="15" s="1"/>
  <c r="BI13" i="15" s="1"/>
  <c r="AY23" i="14"/>
  <c r="J25" i="16"/>
  <c r="L26" i="16"/>
  <c r="AX24" i="15"/>
  <c r="AZ24" i="15" s="1"/>
  <c r="AV24" i="15"/>
  <c r="AD72" i="16"/>
  <c r="AB69" i="16"/>
  <c r="AB65" i="16" s="1"/>
  <c r="Y12" i="15"/>
  <c r="G125" i="15"/>
  <c r="AX9" i="15"/>
  <c r="AZ9" i="15" s="1"/>
  <c r="AH92" i="16"/>
  <c r="I23" i="16"/>
  <c r="G22" i="16"/>
  <c r="AA203" i="15"/>
  <c r="Y204" i="16"/>
  <c r="AH204" i="15"/>
  <c r="AH203" i="15" s="1"/>
  <c r="AG151" i="16"/>
  <c r="AE149" i="16"/>
  <c r="AG86" i="16"/>
  <c r="AE83" i="16"/>
  <c r="AI8" i="14"/>
  <c r="AI258" i="14"/>
  <c r="AE258" i="14"/>
  <c r="M8" i="14"/>
  <c r="M121" i="14" s="1"/>
  <c r="M125" i="14" s="1"/>
  <c r="AW25" i="14"/>
  <c r="AY25" i="14" s="1"/>
  <c r="AU25" i="14"/>
  <c r="AS17" i="14"/>
  <c r="AV7" i="14"/>
  <c r="AJ97" i="16"/>
  <c r="AA229" i="16"/>
  <c r="Y227" i="16"/>
  <c r="Y220" i="16" s="1"/>
  <c r="AA142" i="16"/>
  <c r="Y141" i="16"/>
  <c r="AG240" i="16"/>
  <c r="AE235" i="16"/>
  <c r="L121" i="13"/>
  <c r="L125" i="13" s="1"/>
  <c r="K1" i="13"/>
  <c r="J5" i="13"/>
  <c r="AD137" i="16"/>
  <c r="AB123" i="16"/>
  <c r="AA237" i="16"/>
  <c r="Y235" i="16"/>
  <c r="AX26" i="14"/>
  <c r="AZ26" i="14" s="1"/>
  <c r="AV26" i="14"/>
  <c r="AH153" i="16"/>
  <c r="AA259" i="16"/>
  <c r="BO31" i="16"/>
  <c r="Y53" i="16"/>
  <c r="AH53" i="15"/>
  <c r="AH49" i="15" s="1"/>
  <c r="AH43" i="15" s="1"/>
  <c r="AA49" i="15"/>
  <c r="AA43" i="15" s="1"/>
  <c r="BO13" i="15" s="1"/>
  <c r="AY27" i="13"/>
  <c r="AY32" i="13" s="1"/>
  <c r="AW32" i="13"/>
  <c r="AG153" i="16"/>
  <c r="AE147" i="16"/>
  <c r="AW30" i="14"/>
  <c r="AY30" i="14" s="1"/>
  <c r="AU30" i="14"/>
  <c r="AD23" i="16"/>
  <c r="AB20" i="16"/>
  <c r="AB16" i="16" s="1"/>
  <c r="AB14" i="16" s="1"/>
  <c r="L93" i="16"/>
  <c r="N94" i="16"/>
  <c r="N93" i="16" s="1"/>
  <c r="AR31" i="13"/>
  <c r="AR32" i="13" s="1"/>
  <c r="BP33" i="13"/>
  <c r="AG119" i="16"/>
  <c r="AE114" i="16"/>
  <c r="I36" i="16"/>
  <c r="G35" i="16"/>
  <c r="AA72" i="16"/>
  <c r="Y69" i="16"/>
  <c r="Y65" i="16" s="1"/>
  <c r="I48" i="16"/>
  <c r="BD15" i="16"/>
  <c r="D15" i="20" s="1"/>
  <c r="M49" i="16"/>
  <c r="M48" i="16" s="1"/>
  <c r="Y8" i="14"/>
  <c r="Y258" i="14"/>
  <c r="G52" i="16"/>
  <c r="I51" i="15"/>
  <c r="BD17" i="15"/>
  <c r="M52" i="15"/>
  <c r="M51" i="15" s="1"/>
  <c r="AW14" i="15"/>
  <c r="AY14" i="15" s="1"/>
  <c r="AY17" i="15" s="1"/>
  <c r="I82" i="16"/>
  <c r="G81" i="16"/>
  <c r="AA98" i="16"/>
  <c r="Y96" i="16"/>
  <c r="L22" i="15"/>
  <c r="AX7" i="15"/>
  <c r="J23" i="16"/>
  <c r="N23" i="15"/>
  <c r="N22" i="15" s="1"/>
  <c r="AG155" i="15"/>
  <c r="AG145" i="15" s="1"/>
  <c r="AE168" i="16"/>
  <c r="AJ168" i="15"/>
  <c r="AJ155" i="15" s="1"/>
  <c r="AA258" i="14"/>
  <c r="BO33" i="14" s="1"/>
  <c r="I8" i="14"/>
  <c r="I121" i="14" s="1"/>
  <c r="I125" i="14" s="1"/>
  <c r="L28" i="15"/>
  <c r="AS9" i="15" s="1"/>
  <c r="AD10" i="14"/>
  <c r="AD8" i="14" s="1"/>
  <c r="Y1" i="14" s="1"/>
  <c r="Y112" i="15"/>
  <c r="Y110" i="15" s="1"/>
  <c r="M28" i="15"/>
  <c r="AB170" i="15"/>
  <c r="AG10" i="14"/>
  <c r="BI16" i="14" l="1"/>
  <c r="AS30" i="15"/>
  <c r="AV30" i="15" s="1"/>
  <c r="AH63" i="15"/>
  <c r="AA190" i="16"/>
  <c r="Y187" i="16"/>
  <c r="Y185" i="16" s="1"/>
  <c r="AE63" i="15"/>
  <c r="AE12" i="15" s="1"/>
  <c r="AE203" i="16"/>
  <c r="AE194" i="16" s="1"/>
  <c r="AE193" i="16" s="1"/>
  <c r="AG204" i="16"/>
  <c r="L45" i="16"/>
  <c r="N46" i="16"/>
  <c r="N45" i="16" s="1"/>
  <c r="BO32" i="14"/>
  <c r="AE14" i="15"/>
  <c r="AX28" i="15"/>
  <c r="AZ28" i="15" s="1"/>
  <c r="AV28" i="15"/>
  <c r="I21" i="15"/>
  <c r="I19" i="15" s="1"/>
  <c r="AR14" i="15" s="1"/>
  <c r="AU14" i="15" s="1"/>
  <c r="AX30" i="15"/>
  <c r="AZ30" i="15" s="1"/>
  <c r="AJ8" i="14"/>
  <c r="AJ258" i="14"/>
  <c r="AX16" i="15"/>
  <c r="AZ16" i="15" s="1"/>
  <c r="AU16" i="15"/>
  <c r="Y197" i="16"/>
  <c r="AH197" i="15"/>
  <c r="AH195" i="15" s="1"/>
  <c r="AA195" i="15"/>
  <c r="G69" i="16"/>
  <c r="I70" i="16"/>
  <c r="AE31" i="16"/>
  <c r="AJ31" i="15"/>
  <c r="AJ20" i="15" s="1"/>
  <c r="AJ16" i="15" s="1"/>
  <c r="AG20" i="15"/>
  <c r="AG16" i="15" s="1"/>
  <c r="AA83" i="16"/>
  <c r="AH84" i="16"/>
  <c r="AH83" i="16" s="1"/>
  <c r="Y161" i="16"/>
  <c r="AH161" i="15"/>
  <c r="AH157" i="15" s="1"/>
  <c r="AH155" i="15" s="1"/>
  <c r="AH145" i="15" s="1"/>
  <c r="AA157" i="15"/>
  <c r="AA155" i="15" s="1"/>
  <c r="AA145" i="15" s="1"/>
  <c r="AV23" i="14"/>
  <c r="AX23" i="14"/>
  <c r="AZ23" i="14" s="1"/>
  <c r="AH194" i="15"/>
  <c r="AH193" i="15" s="1"/>
  <c r="AE10" i="15"/>
  <c r="AE8" i="15" s="1"/>
  <c r="AJ259" i="15"/>
  <c r="J59" i="16"/>
  <c r="N59" i="15"/>
  <c r="L57" i="15"/>
  <c r="AB97" i="16"/>
  <c r="AI97" i="15"/>
  <c r="AI96" i="15" s="1"/>
  <c r="AD96" i="15"/>
  <c r="AD90" i="15" s="1"/>
  <c r="N74" i="16"/>
  <c r="N72" i="16" s="1"/>
  <c r="L72" i="16"/>
  <c r="AG228" i="16"/>
  <c r="AE227" i="16"/>
  <c r="AE220" i="16" s="1"/>
  <c r="N100" i="15"/>
  <c r="N99" i="15" s="1"/>
  <c r="J100" i="16"/>
  <c r="L99" i="15"/>
  <c r="AA39" i="16"/>
  <c r="Y35" i="16"/>
  <c r="Y23" i="16"/>
  <c r="AH23" i="15"/>
  <c r="AH20" i="15" s="1"/>
  <c r="AA20" i="15"/>
  <c r="AA16" i="15" s="1"/>
  <c r="AB10" i="15"/>
  <c r="AB8" i="15" s="1"/>
  <c r="N64" i="15"/>
  <c r="N63" i="15" s="1"/>
  <c r="L63" i="15"/>
  <c r="J64" i="16"/>
  <c r="AE107" i="16"/>
  <c r="AJ107" i="15"/>
  <c r="AJ105" i="15" s="1"/>
  <c r="AJ104" i="15" s="1"/>
  <c r="AJ63" i="15" s="1"/>
  <c r="AG105" i="15"/>
  <c r="AG104" i="15" s="1"/>
  <c r="AG251" i="16"/>
  <c r="AE243" i="16"/>
  <c r="M44" i="16"/>
  <c r="M42" i="16" s="1"/>
  <c r="I42" i="16"/>
  <c r="AR10" i="16" s="1"/>
  <c r="AU10" i="16" s="1"/>
  <c r="AW10" i="16"/>
  <c r="AY10" i="16" s="1"/>
  <c r="M15" i="16"/>
  <c r="M10" i="16" s="1"/>
  <c r="I10" i="16"/>
  <c r="L69" i="15"/>
  <c r="J70" i="16"/>
  <c r="N70" i="15"/>
  <c r="N69" i="15" s="1"/>
  <c r="AA214" i="16"/>
  <c r="Y211" i="16"/>
  <c r="Y210" i="16" s="1"/>
  <c r="Y209" i="16" s="1"/>
  <c r="Y207" i="16" s="1"/>
  <c r="N62" i="15"/>
  <c r="N60" i="15" s="1"/>
  <c r="L60" i="15"/>
  <c r="J62" i="16"/>
  <c r="AE91" i="16"/>
  <c r="AG92" i="16"/>
  <c r="AA194" i="15"/>
  <c r="AH16" i="15"/>
  <c r="AH14" i="15" s="1"/>
  <c r="AH12" i="15" s="1"/>
  <c r="BD10" i="15"/>
  <c r="BD9" i="15" s="1"/>
  <c r="BD8" i="15" s="1"/>
  <c r="BD23" i="15" s="1"/>
  <c r="AD170" i="15"/>
  <c r="AH223" i="16"/>
  <c r="AH222" i="16" s="1"/>
  <c r="AA222" i="16"/>
  <c r="AA45" i="16"/>
  <c r="Y44" i="16"/>
  <c r="AA95" i="16"/>
  <c r="Y91" i="16"/>
  <c r="Y90" i="16" s="1"/>
  <c r="AJ50" i="15"/>
  <c r="AJ49" i="15" s="1"/>
  <c r="AJ43" i="15" s="1"/>
  <c r="AE50" i="16"/>
  <c r="AG49" i="15"/>
  <c r="AG43" i="15" s="1"/>
  <c r="AS25" i="15" s="1"/>
  <c r="BO27" i="15"/>
  <c r="AA207" i="15"/>
  <c r="AB117" i="16"/>
  <c r="AI117" i="15"/>
  <c r="AI114" i="15" s="1"/>
  <c r="AI112" i="15" s="1"/>
  <c r="AI110" i="15" s="1"/>
  <c r="AD114" i="15"/>
  <c r="AD112" i="15" s="1"/>
  <c r="AJ36" i="16"/>
  <c r="AJ35" i="16" s="1"/>
  <c r="AG35" i="16"/>
  <c r="AZ32" i="14"/>
  <c r="AE234" i="16"/>
  <c r="AE232" i="16" s="1"/>
  <c r="Y10" i="15"/>
  <c r="Y8" i="15" s="1"/>
  <c r="AI90" i="15"/>
  <c r="AI63" i="15" s="1"/>
  <c r="AI12" i="15" s="1"/>
  <c r="I17" i="15"/>
  <c r="AZ7" i="15"/>
  <c r="AZ17" i="15" s="1"/>
  <c r="AW17" i="15"/>
  <c r="AX17" i="15"/>
  <c r="I35" i="16"/>
  <c r="M36" i="16"/>
  <c r="M35" i="16" s="1"/>
  <c r="AU32" i="13"/>
  <c r="AU35" i="13"/>
  <c r="AV35" i="13"/>
  <c r="AI23" i="16"/>
  <c r="AI20" i="16" s="1"/>
  <c r="AI16" i="16" s="1"/>
  <c r="AI14" i="16" s="1"/>
  <c r="AD20" i="16"/>
  <c r="AD16" i="16" s="1"/>
  <c r="L21" i="15"/>
  <c r="L19" i="15" s="1"/>
  <c r="AS7" i="15"/>
  <c r="I81" i="16"/>
  <c r="M82" i="16"/>
  <c r="M81" i="16" s="1"/>
  <c r="AJ153" i="16"/>
  <c r="AH259" i="16"/>
  <c r="AJ240" i="16"/>
  <c r="AJ235" i="16" s="1"/>
  <c r="AG235" i="16"/>
  <c r="AH229" i="16"/>
  <c r="AH227" i="16" s="1"/>
  <c r="AH220" i="16" s="1"/>
  <c r="AA227" i="16"/>
  <c r="AA220" i="16" s="1"/>
  <c r="BO30" i="16" s="1"/>
  <c r="AV17" i="14"/>
  <c r="AG83" i="16"/>
  <c r="AS24" i="16" s="1"/>
  <c r="AJ86" i="16"/>
  <c r="AJ83" i="16" s="1"/>
  <c r="AA204" i="16"/>
  <c r="Y203" i="16"/>
  <c r="AI72" i="16"/>
  <c r="AI69" i="16" s="1"/>
  <c r="AI65" i="16" s="1"/>
  <c r="AD69" i="16"/>
  <c r="AD65" i="16" s="1"/>
  <c r="AD105" i="16"/>
  <c r="AD104" i="16" s="1"/>
  <c r="AI106" i="16"/>
  <c r="AI105" i="16" s="1"/>
  <c r="AI104" i="16" s="1"/>
  <c r="AJ166" i="16"/>
  <c r="AJ157" i="16" s="1"/>
  <c r="AG157" i="16"/>
  <c r="J32" i="16"/>
  <c r="L33" i="16"/>
  <c r="BO12" i="15"/>
  <c r="AA14" i="15"/>
  <c r="AA12" i="15" s="1"/>
  <c r="J54" i="16"/>
  <c r="L55" i="16"/>
  <c r="L42" i="16"/>
  <c r="AS10" i="16" s="1"/>
  <c r="AV10" i="16" s="1"/>
  <c r="AX10" i="16"/>
  <c r="AZ10" i="16" s="1"/>
  <c r="N43" i="16"/>
  <c r="N42" i="16" s="1"/>
  <c r="AX27" i="15"/>
  <c r="AZ27" i="15" s="1"/>
  <c r="AV27" i="15"/>
  <c r="G63" i="16"/>
  <c r="I64" i="16"/>
  <c r="AU7" i="15"/>
  <c r="AD188" i="16"/>
  <c r="AB187" i="16"/>
  <c r="AB185" i="16" s="1"/>
  <c r="AR27" i="15"/>
  <c r="BP24" i="15"/>
  <c r="BP22" i="15" s="1"/>
  <c r="BJ11" i="15" s="1"/>
  <c r="AA118" i="16"/>
  <c r="Y114" i="16"/>
  <c r="AI248" i="16"/>
  <c r="AI243" i="16" s="1"/>
  <c r="AI234" i="16" s="1"/>
  <c r="AI232" i="16" s="1"/>
  <c r="AD243" i="16"/>
  <c r="AD234" i="16" s="1"/>
  <c r="AD232" i="16" s="1"/>
  <c r="BP29" i="16" s="1"/>
  <c r="AW27" i="14"/>
  <c r="AY27" i="14" s="1"/>
  <c r="AU27" i="14"/>
  <c r="AG110" i="15"/>
  <c r="AS26" i="15" s="1"/>
  <c r="AJ145" i="15"/>
  <c r="AJ110" i="15" s="1"/>
  <c r="Y258" i="15"/>
  <c r="AI137" i="16"/>
  <c r="AI123" i="16" s="1"/>
  <c r="AD123" i="16"/>
  <c r="BD12" i="16"/>
  <c r="D12" i="20" s="1"/>
  <c r="I22" i="16"/>
  <c r="AW7" i="16"/>
  <c r="AY7" i="16" s="1"/>
  <c r="M23" i="16"/>
  <c r="M22" i="16" s="1"/>
  <c r="AX8" i="16"/>
  <c r="AZ8" i="16" s="1"/>
  <c r="L25" i="16"/>
  <c r="AS8" i="16" s="1"/>
  <c r="AV8" i="16" s="1"/>
  <c r="N26" i="16"/>
  <c r="N25" i="16" s="1"/>
  <c r="AH32" i="16"/>
  <c r="AJ106" i="16"/>
  <c r="AW8" i="16"/>
  <c r="AY8" i="16" s="1"/>
  <c r="BD11" i="16"/>
  <c r="I25" i="16"/>
  <c r="AR8" i="16" s="1"/>
  <c r="AU8" i="16" s="1"/>
  <c r="M26" i="16"/>
  <c r="M25" i="16" s="1"/>
  <c r="AB149" i="16"/>
  <c r="AB147" i="16" s="1"/>
  <c r="AB145" i="16" s="1"/>
  <c r="AD150" i="16"/>
  <c r="BP27" i="16"/>
  <c r="AD207" i="16"/>
  <c r="AR29" i="16" s="1"/>
  <c r="L111" i="16"/>
  <c r="J108" i="16"/>
  <c r="L29" i="16"/>
  <c r="N30" i="16"/>
  <c r="N29" i="16" s="1"/>
  <c r="AE155" i="16"/>
  <c r="AE145" i="16" s="1"/>
  <c r="AG168" i="16"/>
  <c r="AY35" i="13"/>
  <c r="AZ35" i="13"/>
  <c r="BI15" i="16"/>
  <c r="D55" i="20"/>
  <c r="AA141" i="16"/>
  <c r="BO20" i="16" s="1"/>
  <c r="D44" i="20" s="1"/>
  <c r="AH142" i="16"/>
  <c r="AH141" i="16" s="1"/>
  <c r="AG149" i="16"/>
  <c r="AG147" i="16" s="1"/>
  <c r="AJ151" i="16"/>
  <c r="AJ149" i="16" s="1"/>
  <c r="I108" i="16"/>
  <c r="AR15" i="16" s="1"/>
  <c r="BD20" i="16"/>
  <c r="D23" i="20" s="1"/>
  <c r="M109" i="16"/>
  <c r="M108" i="16" s="1"/>
  <c r="AD145" i="15"/>
  <c r="AD110" i="15" s="1"/>
  <c r="AR26" i="15" s="1"/>
  <c r="AG98" i="16"/>
  <c r="AE96" i="16"/>
  <c r="AE90" i="16" s="1"/>
  <c r="AA149" i="16"/>
  <c r="AA147" i="16" s="1"/>
  <c r="AH150" i="16"/>
  <c r="AH149" i="16" s="1"/>
  <c r="AH147" i="16" s="1"/>
  <c r="AJ72" i="16"/>
  <c r="AJ69" i="16" s="1"/>
  <c r="AG69" i="16"/>
  <c r="AW28" i="16"/>
  <c r="AY28" i="16" s="1"/>
  <c r="AU28" i="16"/>
  <c r="AA17" i="16"/>
  <c r="M54" i="15"/>
  <c r="M21" i="15" s="1"/>
  <c r="M19" i="15" s="1"/>
  <c r="M17" i="15" s="1"/>
  <c r="M123" i="15"/>
  <c r="AG181" i="16"/>
  <c r="AE176" i="16"/>
  <c r="AE170" i="16" s="1"/>
  <c r="AD228" i="16"/>
  <c r="AB227" i="16"/>
  <c r="AB220" i="16" s="1"/>
  <c r="AG58" i="16"/>
  <c r="AG57" i="16" s="1"/>
  <c r="AJ59" i="16"/>
  <c r="AJ58" i="16" s="1"/>
  <c r="AJ57" i="16" s="1"/>
  <c r="BO16" i="15"/>
  <c r="AA112" i="15"/>
  <c r="AA110" i="15" s="1"/>
  <c r="AW23" i="15"/>
  <c r="AU23" i="15"/>
  <c r="L50" i="16"/>
  <c r="J48" i="16"/>
  <c r="J123" i="16"/>
  <c r="AA107" i="16"/>
  <c r="Y105" i="16"/>
  <c r="Y104" i="16" s="1"/>
  <c r="Y63" i="16" s="1"/>
  <c r="AD258" i="14"/>
  <c r="L8" i="14"/>
  <c r="AE259" i="16"/>
  <c r="AY32" i="14"/>
  <c r="BJ7" i="14"/>
  <c r="BJ16" i="14" s="1"/>
  <c r="G28" i="16"/>
  <c r="BP7" i="14"/>
  <c r="BP32" i="14" s="1"/>
  <c r="AG63" i="15"/>
  <c r="I56" i="16"/>
  <c r="G54" i="16"/>
  <c r="G123" i="16"/>
  <c r="AD94" i="16"/>
  <c r="AB91" i="16"/>
  <c r="J35" i="16"/>
  <c r="J28" i="16" s="1"/>
  <c r="L36" i="16"/>
  <c r="AE141" i="16"/>
  <c r="AG142" i="16"/>
  <c r="AG135" i="16"/>
  <c r="AE123" i="16"/>
  <c r="AE112" i="16" s="1"/>
  <c r="AX11" i="16"/>
  <c r="AZ11" i="16" s="1"/>
  <c r="AS11" i="16"/>
  <c r="L85" i="16"/>
  <c r="N88" i="16"/>
  <c r="N85" i="16" s="1"/>
  <c r="I32" i="16"/>
  <c r="M33" i="16"/>
  <c r="M32" i="16" s="1"/>
  <c r="AW9" i="16"/>
  <c r="AY9" i="16" s="1"/>
  <c r="BD13" i="16"/>
  <c r="D13" i="20" s="1"/>
  <c r="AI178" i="16"/>
  <c r="AI176" i="16" s="1"/>
  <c r="AD176" i="16"/>
  <c r="AZ22" i="15"/>
  <c r="J22" i="16"/>
  <c r="L23" i="16"/>
  <c r="AA96" i="16"/>
  <c r="AH98" i="16"/>
  <c r="AH96" i="16" s="1"/>
  <c r="AG8" i="14"/>
  <c r="AC1" i="14" s="1"/>
  <c r="AG258" i="14"/>
  <c r="AS31" i="14" s="1"/>
  <c r="AS32" i="14" s="1"/>
  <c r="AV32" i="14" s="1"/>
  <c r="I52" i="16"/>
  <c r="G51" i="16"/>
  <c r="AA69" i="16"/>
  <c r="AA65" i="16" s="1"/>
  <c r="AH72" i="16"/>
  <c r="AH69" i="16" s="1"/>
  <c r="AH65" i="16" s="1"/>
  <c r="AJ119" i="16"/>
  <c r="AJ114" i="16" s="1"/>
  <c r="AG114" i="16"/>
  <c r="AA53" i="16"/>
  <c r="Y49" i="16"/>
  <c r="Y43" i="16" s="1"/>
  <c r="AH237" i="16"/>
  <c r="AH235" i="16" s="1"/>
  <c r="AA235" i="16"/>
  <c r="AA193" i="15"/>
  <c r="BO28" i="15"/>
  <c r="BO25" i="15" s="1"/>
  <c r="BI12" i="15" s="1"/>
  <c r="AA245" i="16"/>
  <c r="Y243" i="16"/>
  <c r="Y234" i="16" s="1"/>
  <c r="Y232" i="16" s="1"/>
  <c r="N119" i="16"/>
  <c r="N117" i="16" s="1"/>
  <c r="L117" i="16"/>
  <c r="J51" i="16"/>
  <c r="L52" i="16"/>
  <c r="AA173" i="16"/>
  <c r="Y172" i="16"/>
  <c r="Y170" i="16" s="1"/>
  <c r="Y123" i="16"/>
  <c r="AA125" i="16"/>
  <c r="AB258" i="15"/>
  <c r="J8" i="15"/>
  <c r="J121" i="15" s="1"/>
  <c r="J125" i="15" s="1"/>
  <c r="AX29" i="16"/>
  <c r="AZ29" i="16" s="1"/>
  <c r="AV29" i="16"/>
  <c r="AS22" i="16"/>
  <c r="AJ66" i="16"/>
  <c r="AJ65" i="16" s="1"/>
  <c r="AG65" i="16"/>
  <c r="BP30" i="15"/>
  <c r="BJ14" i="15" s="1"/>
  <c r="AR30" i="15"/>
  <c r="AD173" i="16"/>
  <c r="AB172" i="16"/>
  <c r="AB170" i="16" s="1"/>
  <c r="AH159" i="16"/>
  <c r="AH178" i="16"/>
  <c r="AH176" i="16" s="1"/>
  <c r="AA176" i="16"/>
  <c r="AI170" i="15"/>
  <c r="AI10" i="15" s="1"/>
  <c r="AH112" i="15"/>
  <c r="AH110" i="15" s="1"/>
  <c r="AX32" i="14"/>
  <c r="AW32" i="14"/>
  <c r="BO9" i="15"/>
  <c r="AH190" i="16" l="1"/>
  <c r="AH187" i="16" s="1"/>
  <c r="AH185" i="16" s="1"/>
  <c r="AA187" i="16"/>
  <c r="AA185" i="16" s="1"/>
  <c r="BO15" i="15"/>
  <c r="BI10" i="15" s="1"/>
  <c r="BO17" i="15"/>
  <c r="BP16" i="15"/>
  <c r="BP15" i="15" s="1"/>
  <c r="BJ10" i="15" s="1"/>
  <c r="AG203" i="16"/>
  <c r="AG194" i="16" s="1"/>
  <c r="AG193" i="16" s="1"/>
  <c r="AS28" i="16" s="1"/>
  <c r="AJ204" i="16"/>
  <c r="AJ203" i="16" s="1"/>
  <c r="AJ194" i="16" s="1"/>
  <c r="AJ193" i="16" s="1"/>
  <c r="AD63" i="15"/>
  <c r="AD12" i="15" s="1"/>
  <c r="BP13" i="15"/>
  <c r="BP8" i="15" s="1"/>
  <c r="BP7" i="15" s="1"/>
  <c r="BP32" i="15" s="1"/>
  <c r="AR25" i="15"/>
  <c r="AV25" i="15"/>
  <c r="AX25" i="15"/>
  <c r="AZ25" i="15" s="1"/>
  <c r="AD117" i="16"/>
  <c r="AB114" i="16"/>
  <c r="AB112" i="16" s="1"/>
  <c r="AB110" i="16" s="1"/>
  <c r="AG50" i="16"/>
  <c r="AE49" i="16"/>
  <c r="AE43" i="16" s="1"/>
  <c r="AG107" i="16"/>
  <c r="AE105" i="16"/>
  <c r="AE104" i="16" s="1"/>
  <c r="AE63" i="16" s="1"/>
  <c r="AG227" i="16"/>
  <c r="AG220" i="16" s="1"/>
  <c r="AJ228" i="16"/>
  <c r="AJ227" i="16" s="1"/>
  <c r="AJ220" i="16" s="1"/>
  <c r="L59" i="16"/>
  <c r="J57" i="16"/>
  <c r="J21" i="16" s="1"/>
  <c r="J19" i="16" s="1"/>
  <c r="J17" i="16" s="1"/>
  <c r="AG31" i="16"/>
  <c r="AE20" i="16"/>
  <c r="AE16" i="16" s="1"/>
  <c r="AE14" i="16" s="1"/>
  <c r="M28" i="16"/>
  <c r="AH95" i="16"/>
  <c r="AH91" i="16" s="1"/>
  <c r="AH90" i="16" s="1"/>
  <c r="AH63" i="16" s="1"/>
  <c r="AA91" i="16"/>
  <c r="AA90" i="16" s="1"/>
  <c r="J60" i="16"/>
  <c r="L62" i="16"/>
  <c r="AH214" i="16"/>
  <c r="AH211" i="16" s="1"/>
  <c r="AH210" i="16" s="1"/>
  <c r="AH209" i="16" s="1"/>
  <c r="AH207" i="16" s="1"/>
  <c r="AA211" i="16"/>
  <c r="AA210" i="16" s="1"/>
  <c r="AA209" i="16" s="1"/>
  <c r="AR16" i="16"/>
  <c r="BD7" i="16"/>
  <c r="D8" i="20"/>
  <c r="AH39" i="16"/>
  <c r="AH35" i="16" s="1"/>
  <c r="AA35" i="16"/>
  <c r="BO14" i="16" s="1"/>
  <c r="N57" i="15"/>
  <c r="N21" i="15" s="1"/>
  <c r="N19" i="15" s="1"/>
  <c r="N17" i="15" s="1"/>
  <c r="N123" i="15"/>
  <c r="AA161" i="16"/>
  <c r="Y157" i="16"/>
  <c r="Y155" i="16" s="1"/>
  <c r="Y145" i="16" s="1"/>
  <c r="G21" i="16"/>
  <c r="G19" i="16" s="1"/>
  <c r="G17" i="16" s="1"/>
  <c r="G8" i="16" s="1"/>
  <c r="G121" i="16" s="1"/>
  <c r="G125" i="16" s="1"/>
  <c r="AJ14" i="15"/>
  <c r="AJ12" i="15" s="1"/>
  <c r="AJ10" i="15" s="1"/>
  <c r="AG14" i="15"/>
  <c r="AS23" i="15"/>
  <c r="AH45" i="16"/>
  <c r="AH44" i="16" s="1"/>
  <c r="AA44" i="16"/>
  <c r="AG91" i="16"/>
  <c r="AJ92" i="16"/>
  <c r="AJ91" i="16" s="1"/>
  <c r="J69" i="16"/>
  <c r="L70" i="16"/>
  <c r="AJ251" i="16"/>
  <c r="AJ243" i="16" s="1"/>
  <c r="AJ234" i="16" s="1"/>
  <c r="AJ232" i="16" s="1"/>
  <c r="AG243" i="16"/>
  <c r="AG234" i="16" s="1"/>
  <c r="AG232" i="16" s="1"/>
  <c r="L64" i="16"/>
  <c r="AX14" i="16" s="1"/>
  <c r="AZ14" i="16" s="1"/>
  <c r="J63" i="16"/>
  <c r="AA23" i="16"/>
  <c r="Y20" i="16"/>
  <c r="Y16" i="16" s="1"/>
  <c r="J99" i="16"/>
  <c r="L100" i="16"/>
  <c r="AD97" i="16"/>
  <c r="AB96" i="16"/>
  <c r="AB90" i="16" s="1"/>
  <c r="AB63" i="16" s="1"/>
  <c r="AB12" i="16" s="1"/>
  <c r="M70" i="16"/>
  <c r="M69" i="16" s="1"/>
  <c r="I69" i="16"/>
  <c r="AA197" i="16"/>
  <c r="Y195" i="16"/>
  <c r="Y194" i="16" s="1"/>
  <c r="Y193" i="16" s="1"/>
  <c r="AE110" i="16"/>
  <c r="AG12" i="15"/>
  <c r="AG10" i="15" s="1"/>
  <c r="AI258" i="15"/>
  <c r="AI8" i="15"/>
  <c r="AE258" i="15"/>
  <c r="M8" i="15"/>
  <c r="M121" i="15" s="1"/>
  <c r="AW26" i="15"/>
  <c r="AY26" i="15" s="1"/>
  <c r="AU26" i="15"/>
  <c r="BO8" i="15"/>
  <c r="BO7" i="15" s="1"/>
  <c r="BO32" i="15" s="1"/>
  <c r="BI8" i="15"/>
  <c r="I51" i="16"/>
  <c r="BD17" i="16"/>
  <c r="D17" i="20" s="1"/>
  <c r="M52" i="16"/>
  <c r="M51" i="16" s="1"/>
  <c r="AW14" i="16"/>
  <c r="AY14" i="16" s="1"/>
  <c r="AH107" i="16"/>
  <c r="AH105" i="16" s="1"/>
  <c r="AH104" i="16" s="1"/>
  <c r="AA105" i="16"/>
  <c r="AA104" i="16" s="1"/>
  <c r="AA63" i="16" s="1"/>
  <c r="AD227" i="16"/>
  <c r="AD220" i="16" s="1"/>
  <c r="AI228" i="16"/>
  <c r="AI227" i="16" s="1"/>
  <c r="AI220" i="16" s="1"/>
  <c r="AG155" i="16"/>
  <c r="AG145" i="16" s="1"/>
  <c r="AJ168" i="16"/>
  <c r="AJ155" i="16" s="1"/>
  <c r="AD149" i="16"/>
  <c r="AD147" i="16" s="1"/>
  <c r="AI150" i="16"/>
  <c r="AI149" i="16" s="1"/>
  <c r="AI147" i="16" s="1"/>
  <c r="AI145" i="16" s="1"/>
  <c r="D11" i="20"/>
  <c r="AH118" i="16"/>
  <c r="AH114" i="16" s="1"/>
  <c r="AA114" i="16"/>
  <c r="AD187" i="16"/>
  <c r="AD185" i="16" s="1"/>
  <c r="AI188" i="16"/>
  <c r="AI187" i="16" s="1"/>
  <c r="AI185" i="16" s="1"/>
  <c r="BI14" i="16"/>
  <c r="D54" i="20"/>
  <c r="AS14" i="15"/>
  <c r="AV14" i="15" s="1"/>
  <c r="L17" i="15"/>
  <c r="I8" i="15"/>
  <c r="I121" i="15" s="1"/>
  <c r="I125" i="15" s="1"/>
  <c r="AJ135" i="16"/>
  <c r="AJ123" i="16" s="1"/>
  <c r="AG123" i="16"/>
  <c r="AA123" i="16"/>
  <c r="AH125" i="16"/>
  <c r="AH123" i="16" s="1"/>
  <c r="L51" i="16"/>
  <c r="N52" i="16"/>
  <c r="N51" i="16" s="1"/>
  <c r="L35" i="16"/>
  <c r="N36" i="16"/>
  <c r="N35" i="16" s="1"/>
  <c r="AX15" i="16"/>
  <c r="AZ15" i="16" s="1"/>
  <c r="AU15" i="16"/>
  <c r="BP25" i="16"/>
  <c r="BJ12" i="16" s="1"/>
  <c r="E51" i="20"/>
  <c r="E49" i="20" s="1"/>
  <c r="AR7" i="16"/>
  <c r="BJ13" i="16"/>
  <c r="E53" i="20"/>
  <c r="I63" i="16"/>
  <c r="BD14" i="16"/>
  <c r="D14" i="20" s="1"/>
  <c r="M64" i="16"/>
  <c r="M63" i="16" s="1"/>
  <c r="AA203" i="16"/>
  <c r="AH204" i="16"/>
  <c r="AH203" i="16" s="1"/>
  <c r="AJ147" i="16"/>
  <c r="AS17" i="15"/>
  <c r="AV7" i="15"/>
  <c r="AF258" i="15"/>
  <c r="BQ33" i="15" s="1"/>
  <c r="N8" i="15"/>
  <c r="AW30" i="15"/>
  <c r="AY30" i="15" s="1"/>
  <c r="AU30" i="15"/>
  <c r="AX22" i="16"/>
  <c r="AV22" i="16"/>
  <c r="AW25" i="15"/>
  <c r="AY25" i="15" s="1"/>
  <c r="AU25" i="15"/>
  <c r="AA172" i="16"/>
  <c r="AH173" i="16"/>
  <c r="AH172" i="16" s="1"/>
  <c r="AH170" i="16" s="1"/>
  <c r="AH53" i="16"/>
  <c r="AH49" i="16" s="1"/>
  <c r="AH43" i="16" s="1"/>
  <c r="AA49" i="16"/>
  <c r="AA43" i="16" s="1"/>
  <c r="AI94" i="16"/>
  <c r="AI91" i="16" s="1"/>
  <c r="AD91" i="16"/>
  <c r="AG258" i="15"/>
  <c r="AS31" i="15" s="1"/>
  <c r="AS32" i="15" s="1"/>
  <c r="AV32" i="15" s="1"/>
  <c r="AG8" i="15"/>
  <c r="BP33" i="14"/>
  <c r="AR31" i="14"/>
  <c r="AR32" i="14" s="1"/>
  <c r="AY23" i="15"/>
  <c r="AJ181" i="16"/>
  <c r="AJ176" i="16" s="1"/>
  <c r="AJ170" i="16" s="1"/>
  <c r="AG176" i="16"/>
  <c r="AG170" i="16" s="1"/>
  <c r="AS27" i="16" s="1"/>
  <c r="BO10" i="16"/>
  <c r="AH17" i="16"/>
  <c r="AJ98" i="16"/>
  <c r="AJ96" i="16" s="1"/>
  <c r="AJ90" i="16" s="1"/>
  <c r="AG96" i="16"/>
  <c r="AG90" i="16" s="1"/>
  <c r="AW29" i="16"/>
  <c r="AY29" i="16" s="1"/>
  <c r="AU29" i="16"/>
  <c r="AX26" i="15"/>
  <c r="AV26" i="15"/>
  <c r="AW27" i="15"/>
  <c r="AY27" i="15" s="1"/>
  <c r="AU27" i="15"/>
  <c r="L54" i="16"/>
  <c r="N55" i="16"/>
  <c r="N54" i="16" s="1"/>
  <c r="L32" i="16"/>
  <c r="N33" i="16"/>
  <c r="N32" i="16" s="1"/>
  <c r="N28" i="16" s="1"/>
  <c r="M125" i="15"/>
  <c r="Y112" i="16"/>
  <c r="Y110" i="16" s="1"/>
  <c r="AD10" i="15"/>
  <c r="AD8" i="15" s="1"/>
  <c r="I28" i="16"/>
  <c r="AR9" i="16" s="1"/>
  <c r="AH10" i="15"/>
  <c r="AX9" i="16"/>
  <c r="AZ9" i="16" s="1"/>
  <c r="AY17" i="16"/>
  <c r="BJ8" i="15"/>
  <c r="BJ7" i="15" s="1"/>
  <c r="BJ16" i="15" s="1"/>
  <c r="AR17" i="15"/>
  <c r="AA10" i="15"/>
  <c r="AA8" i="15" s="1"/>
  <c r="U1" i="15" s="1"/>
  <c r="AG259" i="16"/>
  <c r="AH245" i="16"/>
  <c r="AH243" i="16" s="1"/>
  <c r="AH234" i="16" s="1"/>
  <c r="AH232" i="16" s="1"/>
  <c r="AA243" i="16"/>
  <c r="AA234" i="16" s="1"/>
  <c r="AA232" i="16" s="1"/>
  <c r="BO29" i="16" s="1"/>
  <c r="L48" i="16"/>
  <c r="N50" i="16"/>
  <c r="L123" i="16"/>
  <c r="AD172" i="16"/>
  <c r="AD170" i="16" s="1"/>
  <c r="AI173" i="16"/>
  <c r="AI172" i="16" s="1"/>
  <c r="AI170" i="16" s="1"/>
  <c r="L22" i="16"/>
  <c r="AX7" i="16"/>
  <c r="N23" i="16"/>
  <c r="N22" i="16" s="1"/>
  <c r="AG141" i="16"/>
  <c r="AG112" i="16" s="1"/>
  <c r="AJ142" i="16"/>
  <c r="AJ141" i="16" s="1"/>
  <c r="M56" i="16"/>
  <c r="I54" i="16"/>
  <c r="I123" i="16"/>
  <c r="BD22" i="16"/>
  <c r="D25" i="20" s="1"/>
  <c r="AY35" i="14"/>
  <c r="AZ35" i="14"/>
  <c r="K1" i="14"/>
  <c r="J5" i="14"/>
  <c r="L121" i="14"/>
  <c r="L125" i="14" s="1"/>
  <c r="L108" i="16"/>
  <c r="AS15" i="16" s="1"/>
  <c r="AV15" i="16" s="1"/>
  <c r="N111" i="16"/>
  <c r="N108" i="16" s="1"/>
  <c r="BP17" i="16"/>
  <c r="E41" i="20" s="1"/>
  <c r="AX24" i="16"/>
  <c r="AZ24" i="16" s="1"/>
  <c r="AV24" i="16"/>
  <c r="BP12" i="16"/>
  <c r="AR23" i="16"/>
  <c r="AD14" i="16"/>
  <c r="Y14" i="16"/>
  <c r="Y12" i="16" s="1"/>
  <c r="AA170" i="16" l="1"/>
  <c r="BO24" i="16" s="1"/>
  <c r="BI7" i="15"/>
  <c r="BI16" i="15" s="1"/>
  <c r="AH112" i="16"/>
  <c r="AX28" i="16"/>
  <c r="AZ28" i="16" s="1"/>
  <c r="AV28" i="16"/>
  <c r="L28" i="16"/>
  <c r="AS9" i="16" s="1"/>
  <c r="N121" i="15"/>
  <c r="N125" i="15" s="1"/>
  <c r="AJ259" i="16"/>
  <c r="AB10" i="16"/>
  <c r="AB8" i="16" s="1"/>
  <c r="AS30" i="16"/>
  <c r="AX30" i="16" s="1"/>
  <c r="AZ30" i="16" s="1"/>
  <c r="AV30" i="16"/>
  <c r="AJ258" i="15"/>
  <c r="AJ8" i="15"/>
  <c r="AH197" i="16"/>
  <c r="AH195" i="16" s="1"/>
  <c r="AH194" i="16" s="1"/>
  <c r="AH193" i="16" s="1"/>
  <c r="AA195" i="16"/>
  <c r="AA194" i="16" s="1"/>
  <c r="AI97" i="16"/>
  <c r="AI96" i="16" s="1"/>
  <c r="AD96" i="16"/>
  <c r="AD90" i="16" s="1"/>
  <c r="AH23" i="16"/>
  <c r="AH20" i="16" s="1"/>
  <c r="AA20" i="16"/>
  <c r="AA16" i="16" s="1"/>
  <c r="BO12" i="16" s="1"/>
  <c r="AJ31" i="16"/>
  <c r="AJ20" i="16" s="1"/>
  <c r="AJ16" i="16" s="1"/>
  <c r="AG20" i="16"/>
  <c r="AG16" i="16" s="1"/>
  <c r="AG49" i="16"/>
  <c r="AG43" i="16" s="1"/>
  <c r="AJ50" i="16"/>
  <c r="AJ49" i="16" s="1"/>
  <c r="AJ43" i="16" s="1"/>
  <c r="AH161" i="16"/>
  <c r="AH157" i="16" s="1"/>
  <c r="AH155" i="16" s="1"/>
  <c r="AH145" i="16" s="1"/>
  <c r="AA157" i="16"/>
  <c r="AA155" i="16" s="1"/>
  <c r="AA145" i="16" s="1"/>
  <c r="BO27" i="16"/>
  <c r="D51" i="20" s="1"/>
  <c r="AA207" i="16"/>
  <c r="N64" i="16"/>
  <c r="N63" i="16" s="1"/>
  <c r="L63" i="16"/>
  <c r="D38" i="20"/>
  <c r="BI9" i="16"/>
  <c r="AX16" i="16"/>
  <c r="AZ16" i="16" s="1"/>
  <c r="AU16" i="16"/>
  <c r="N59" i="16"/>
  <c r="N57" i="16" s="1"/>
  <c r="L57" i="16"/>
  <c r="AJ107" i="16"/>
  <c r="AJ105" i="16" s="1"/>
  <c r="AJ104" i="16" s="1"/>
  <c r="AJ63" i="16" s="1"/>
  <c r="AG105" i="16"/>
  <c r="AG104" i="16" s="1"/>
  <c r="AG63" i="16" s="1"/>
  <c r="AI117" i="16"/>
  <c r="AI114" i="16" s="1"/>
  <c r="AI112" i="16" s="1"/>
  <c r="AI110" i="16" s="1"/>
  <c r="AD114" i="16"/>
  <c r="AD112" i="16" s="1"/>
  <c r="AH16" i="16"/>
  <c r="AH14" i="16" s="1"/>
  <c r="AC1" i="15"/>
  <c r="BO13" i="16"/>
  <c r="D37" i="20" s="1"/>
  <c r="AJ112" i="16"/>
  <c r="AJ110" i="16" s="1"/>
  <c r="N100" i="16"/>
  <c r="N99" i="16" s="1"/>
  <c r="L99" i="16"/>
  <c r="L69" i="16"/>
  <c r="N70" i="16"/>
  <c r="N69" i="16" s="1"/>
  <c r="AX23" i="15"/>
  <c r="AZ23" i="15" s="1"/>
  <c r="AV23" i="15"/>
  <c r="N62" i="16"/>
  <c r="N60" i="16" s="1"/>
  <c r="L60" i="16"/>
  <c r="Y1" i="15"/>
  <c r="AI90" i="16"/>
  <c r="AI63" i="16" s="1"/>
  <c r="AI12" i="16" s="1"/>
  <c r="AI10" i="16" s="1"/>
  <c r="AI258" i="16" s="1"/>
  <c r="AJ145" i="16"/>
  <c r="AE12" i="16"/>
  <c r="AE10" i="16" s="1"/>
  <c r="AE8" i="16" s="1"/>
  <c r="BI13" i="16"/>
  <c r="D53" i="20"/>
  <c r="AH8" i="15"/>
  <c r="AH258" i="15"/>
  <c r="BO22" i="16"/>
  <c r="BI11" i="16" s="1"/>
  <c r="D48" i="20"/>
  <c r="D46" i="20" s="1"/>
  <c r="E36" i="20"/>
  <c r="E33" i="20" s="1"/>
  <c r="BP9" i="16"/>
  <c r="AW23" i="16"/>
  <c r="AU23" i="16"/>
  <c r="M54" i="16"/>
  <c r="M21" i="16" s="1"/>
  <c r="M19" i="16" s="1"/>
  <c r="M17" i="16" s="1"/>
  <c r="M123" i="16"/>
  <c r="AX17" i="16"/>
  <c r="AZ7" i="16"/>
  <c r="AZ17" i="16" s="1"/>
  <c r="J8" i="16"/>
  <c r="J121" i="16" s="1"/>
  <c r="J125" i="16" s="1"/>
  <c r="AB258" i="16"/>
  <c r="D34" i="20"/>
  <c r="AU7" i="16"/>
  <c r="AD258" i="15"/>
  <c r="L8" i="15"/>
  <c r="AH12" i="16"/>
  <c r="Y10" i="16"/>
  <c r="AD110" i="16"/>
  <c r="AR26" i="16" s="1"/>
  <c r="AY32" i="15"/>
  <c r="D10" i="20"/>
  <c r="D9" i="20" s="1"/>
  <c r="D26" i="20" s="1"/>
  <c r="AA14" i="16"/>
  <c r="AA12" i="16" s="1"/>
  <c r="AZ22" i="16"/>
  <c r="AD145" i="16"/>
  <c r="BP16" i="16"/>
  <c r="AR30" i="16"/>
  <c r="BP30" i="16"/>
  <c r="AA112" i="16"/>
  <c r="AA110" i="16" s="1"/>
  <c r="BO16" i="16"/>
  <c r="AG110" i="16"/>
  <c r="AS26" i="16" s="1"/>
  <c r="AW32" i="15"/>
  <c r="I21" i="16"/>
  <c r="AA258" i="15"/>
  <c r="BO33" i="15" s="1"/>
  <c r="AR27" i="16"/>
  <c r="BP24" i="16"/>
  <c r="L21" i="16"/>
  <c r="L19" i="16" s="1"/>
  <c r="AS7" i="16"/>
  <c r="N48" i="16"/>
  <c r="N21" i="16" s="1"/>
  <c r="N19" i="16" s="1"/>
  <c r="N17" i="16" s="1"/>
  <c r="AU17" i="15"/>
  <c r="AZ26" i="15"/>
  <c r="AZ32" i="15" s="1"/>
  <c r="AX32" i="15"/>
  <c r="AX27" i="16"/>
  <c r="AZ27" i="16" s="1"/>
  <c r="AV27" i="16"/>
  <c r="AU32" i="14"/>
  <c r="AU35" i="14"/>
  <c r="AV35" i="14"/>
  <c r="AV17" i="15"/>
  <c r="BD10" i="16"/>
  <c r="BD9" i="16" s="1"/>
  <c r="BD8" i="16" s="1"/>
  <c r="BD23" i="16" s="1"/>
  <c r="D36" i="20" l="1"/>
  <c r="BO9" i="16"/>
  <c r="BI8" i="16" s="1"/>
  <c r="AD63" i="16"/>
  <c r="AD12" i="16" s="1"/>
  <c r="AR25" i="16"/>
  <c r="BP13" i="16"/>
  <c r="E37" i="20" s="1"/>
  <c r="N123" i="16"/>
  <c r="AW17" i="16"/>
  <c r="AI8" i="16"/>
  <c r="AH110" i="16"/>
  <c r="AH10" i="16" s="1"/>
  <c r="I19" i="16"/>
  <c r="I17" i="16" s="1"/>
  <c r="AG12" i="16"/>
  <c r="AA193" i="16"/>
  <c r="BO28" i="16"/>
  <c r="AS25" i="16"/>
  <c r="BO17" i="16"/>
  <c r="D41" i="20" s="1"/>
  <c r="AJ14" i="16"/>
  <c r="AJ12" i="16" s="1"/>
  <c r="AJ10" i="16" s="1"/>
  <c r="AG14" i="16"/>
  <c r="AS23" i="16"/>
  <c r="AD10" i="16"/>
  <c r="AD8" i="16" s="1"/>
  <c r="D33" i="20"/>
  <c r="D32" i="20" s="1"/>
  <c r="D31" i="20" s="1"/>
  <c r="AY23" i="16"/>
  <c r="AG10" i="16"/>
  <c r="BP22" i="16"/>
  <c r="BJ11" i="16" s="1"/>
  <c r="E48" i="20"/>
  <c r="E46" i="20" s="1"/>
  <c r="AW30" i="16"/>
  <c r="AY30" i="16" s="1"/>
  <c r="AU30" i="16"/>
  <c r="AY35" i="15"/>
  <c r="AZ35" i="15"/>
  <c r="BP33" i="15"/>
  <c r="AR31" i="15"/>
  <c r="AR32" i="15" s="1"/>
  <c r="AS14" i="16"/>
  <c r="AV14" i="16" s="1"/>
  <c r="L17" i="16"/>
  <c r="D40" i="20"/>
  <c r="AW26" i="16"/>
  <c r="AY26" i="16" s="1"/>
  <c r="AU26" i="16"/>
  <c r="K1" i="15"/>
  <c r="J5" i="15"/>
  <c r="L121" i="15"/>
  <c r="L125" i="15" s="1"/>
  <c r="BO25" i="16"/>
  <c r="BI12" i="16" s="1"/>
  <c r="D52" i="20"/>
  <c r="D49" i="20" s="1"/>
  <c r="AW25" i="16"/>
  <c r="AY25" i="16" s="1"/>
  <c r="AU25" i="16"/>
  <c r="AS17" i="16"/>
  <c r="AV7" i="16"/>
  <c r="AX26" i="16"/>
  <c r="AV26" i="16"/>
  <c r="E32" i="20"/>
  <c r="E31" i="20" s="1"/>
  <c r="Y8" i="16"/>
  <c r="Y258" i="16"/>
  <c r="AF258" i="16"/>
  <c r="BQ33" i="16" s="1"/>
  <c r="N8" i="16"/>
  <c r="AJ8" i="16"/>
  <c r="AJ258" i="16"/>
  <c r="BJ14" i="16"/>
  <c r="E54" i="20"/>
  <c r="AW27" i="16"/>
  <c r="AY27" i="16" s="1"/>
  <c r="AU27" i="16"/>
  <c r="BP15" i="16"/>
  <c r="BJ10" i="16" s="1"/>
  <c r="E40" i="20"/>
  <c r="E39" i="20" s="1"/>
  <c r="AE258" i="16"/>
  <c r="M8" i="16"/>
  <c r="M121" i="16" s="1"/>
  <c r="M125" i="16" s="1"/>
  <c r="BP8" i="16"/>
  <c r="BJ8" i="16"/>
  <c r="AA10" i="16"/>
  <c r="AA8" i="16" s="1"/>
  <c r="Y1" i="16" s="1"/>
  <c r="AH8" i="16" l="1"/>
  <c r="AH258" i="16"/>
  <c r="BO15" i="16"/>
  <c r="BI10" i="16" s="1"/>
  <c r="BI7" i="16" s="1"/>
  <c r="BI16" i="16" s="1"/>
  <c r="BO8" i="16"/>
  <c r="N121" i="16"/>
  <c r="N125" i="16" s="1"/>
  <c r="BJ7" i="16"/>
  <c r="BJ16" i="16" s="1"/>
  <c r="D39" i="20"/>
  <c r="D30" i="20" s="1"/>
  <c r="D56" i="20" s="1"/>
  <c r="D57" i="20" s="1"/>
  <c r="AR14" i="16"/>
  <c r="AR17" i="16" s="1"/>
  <c r="AX23" i="16"/>
  <c r="AZ23" i="16" s="1"/>
  <c r="AV23" i="16"/>
  <c r="AV25" i="16"/>
  <c r="AX25" i="16"/>
  <c r="AZ25" i="16" s="1"/>
  <c r="I8" i="16"/>
  <c r="AA258" i="16"/>
  <c r="BO33" i="16" s="1"/>
  <c r="BO7" i="16"/>
  <c r="BO32" i="16" s="1"/>
  <c r="AY32" i="16"/>
  <c r="AZ26" i="16"/>
  <c r="AZ32" i="16" s="1"/>
  <c r="E9" i="19"/>
  <c r="U1" i="16"/>
  <c r="AW32" i="16"/>
  <c r="BP7" i="16"/>
  <c r="BP32" i="16" s="1"/>
  <c r="AV17" i="16"/>
  <c r="L8" i="16"/>
  <c r="AD258" i="16"/>
  <c r="AU32" i="15"/>
  <c r="AU35" i="15"/>
  <c r="AV35" i="15"/>
  <c r="AG8" i="16"/>
  <c r="AG258" i="16"/>
  <c r="AS31" i="16" s="1"/>
  <c r="AS32" i="16" s="1"/>
  <c r="AV32" i="16" s="1"/>
  <c r="E30" i="20"/>
  <c r="E56" i="20" s="1"/>
  <c r="E57" i="20" s="1"/>
  <c r="AX32" i="16" l="1"/>
  <c r="AU14" i="16"/>
  <c r="AU17" i="16"/>
  <c r="J5" i="16"/>
  <c r="C9" i="19"/>
  <c r="L121" i="16"/>
  <c r="L125" i="16" s="1"/>
  <c r="K1" i="16"/>
  <c r="B10" i="18"/>
  <c r="B9" i="19"/>
  <c r="I121" i="16"/>
  <c r="I125" i="16" s="1"/>
  <c r="AY35" i="16"/>
  <c r="AZ35" i="16"/>
  <c r="F9" i="19"/>
  <c r="AC1" i="16"/>
  <c r="AR31" i="16"/>
  <c r="AR32" i="16" s="1"/>
  <c r="AU35" i="16" s="1"/>
  <c r="BP33" i="16"/>
  <c r="AU32" i="16" l="1"/>
  <c r="AV35" i="16"/>
  <c r="J10" i="18"/>
  <c r="R10" i="18"/>
  <c r="F10" i="18"/>
  <c r="N10" i="18"/>
  <c r="I9" i="19"/>
  <c r="G9" i="19"/>
  <c r="J9" i="19"/>
  <c r="D9" i="19"/>
  <c r="H9" i="19"/>
</calcChain>
</file>

<file path=xl/comments1.xml><?xml version="1.0" encoding="utf-8"?>
<comments xmlns="http://schemas.openxmlformats.org/spreadsheetml/2006/main">
  <authors>
    <author>Carlos Norvey Bolivar</author>
    <author>ATABORDAA</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 ref="B42" authorId="1">
      <text>
        <r>
          <rPr>
            <b/>
            <sz val="8"/>
            <color indexed="10"/>
            <rFont val="Tahoma"/>
            <family val="2"/>
          </rPr>
          <t>Las actividades de Promoción y Prevención se manejaran en su respectivo régimen</t>
        </r>
      </text>
    </comment>
  </commentList>
</comments>
</file>

<file path=xl/comments10.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11.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12.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2.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3.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4.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5.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6.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7.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8.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9.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sharedStrings.xml><?xml version="1.0" encoding="utf-8"?>
<sst xmlns="http://schemas.openxmlformats.org/spreadsheetml/2006/main" count="3277" uniqueCount="611">
  <si>
    <t>MUNICIPIO:</t>
  </si>
  <si>
    <t>Monto adeudado producto del desarrollo de los compromisos adquiridos por el valor equivalente a los bienes recibidos, servicios prestados y demás exigibles pendientes de pago.</t>
  </si>
  <si>
    <t>NO AGREGARLE NI LINEAS NI COLUMNAS, ESTO IMPIDE LA CONSOLIDACION AUTOMÁTICA</t>
  </si>
  <si>
    <t>El presupuesto inicial se digita en la Hoja ENERO: Columnas C ( Ingresos ) y U (Gastos)</t>
  </si>
  <si>
    <t>NO HACER CORRECIONES SOBRE MESES ANTERIORES. SE HACEN EN EL MES QUE CURSA</t>
  </si>
  <si>
    <t>Si ejecuta mover, su archivo se quedará sin el mes que esta trabajando dejándolo incompleto.</t>
  </si>
  <si>
    <t>Resumen:</t>
  </si>
  <si>
    <t>DIRECCION SECCIONAL DE SALUD DE ANTIOQUIA</t>
  </si>
  <si>
    <t xml:space="preserve">  ANALISIS DE LA SITUACION PRESUPUESTAL</t>
  </si>
  <si>
    <t>EJECUCION PRESUPUESTAL DE INGRESOS</t>
  </si>
  <si>
    <t>ENERO</t>
  </si>
  <si>
    <t>EJECUCION PRESUPUESTAL DE GASTOS</t>
  </si>
  <si>
    <t>MUNICIPIO</t>
  </si>
  <si>
    <t>INGRESOS</t>
  </si>
  <si>
    <t xml:space="preserve"> </t>
  </si>
  <si>
    <t xml:space="preserve">PRESUPUESTO </t>
  </si>
  <si>
    <t>RECONOC.</t>
  </si>
  <si>
    <t>RECAUDADO</t>
  </si>
  <si>
    <t>PORCENTAJE</t>
  </si>
  <si>
    <t>RUBRO</t>
  </si>
  <si>
    <t>DESCRIPCION</t>
  </si>
  <si>
    <t>PRESUPUESTO</t>
  </si>
  <si>
    <t>RECAUDO</t>
  </si>
  <si>
    <t>INGRESOS POR EJECUTAR</t>
  </si>
  <si>
    <t>PAGOS</t>
  </si>
  <si>
    <t>GASTOS POR EJECUTAR</t>
  </si>
  <si>
    <t>CONCEPTOS</t>
  </si>
  <si>
    <t>A</t>
  </si>
  <si>
    <t>ESPERADO A</t>
  </si>
  <si>
    <t>EJECUTADO</t>
  </si>
  <si>
    <t>RECONOCIMIENTOS</t>
  </si>
  <si>
    <t>RECAUDOS</t>
  </si>
  <si>
    <t>SITUACION</t>
  </si>
  <si>
    <t>FUENTE</t>
  </si>
  <si>
    <t>CONCEPTO</t>
  </si>
  <si>
    <t>INICIAL</t>
  </si>
  <si>
    <t>MODIFICAC</t>
  </si>
  <si>
    <t>ADICIONES</t>
  </si>
  <si>
    <t>DEFINITIVO</t>
  </si>
  <si>
    <t>MES ANTERIOR</t>
  </si>
  <si>
    <t>DEL MES</t>
  </si>
  <si>
    <t>TOTAL</t>
  </si>
  <si>
    <t>RECONOC</t>
  </si>
  <si>
    <t>MODIFICACIONES</t>
  </si>
  <si>
    <t>APROPIACION.</t>
  </si>
  <si>
    <t>COMPROMISOS</t>
  </si>
  <si>
    <t>OBLIGACIONES</t>
  </si>
  <si>
    <t>Definitivo</t>
  </si>
  <si>
    <t>Reconocido</t>
  </si>
  <si>
    <t>Recaudos del mes</t>
  </si>
  <si>
    <t>Compromisos</t>
  </si>
  <si>
    <t>Obligaciones</t>
  </si>
  <si>
    <t>Pagos del mes</t>
  </si>
  <si>
    <t>GASTOS</t>
  </si>
  <si>
    <t>Régimen Contributivo</t>
  </si>
  <si>
    <t>I. DISPONIBILIDAD INICIAL</t>
  </si>
  <si>
    <t>GASTOS DE FUNCIONAMIENTO</t>
  </si>
  <si>
    <t>DISPONIBILIDAD INICIAL</t>
  </si>
  <si>
    <t>Régimen Subsidiado</t>
  </si>
  <si>
    <t>INGRESOS CORRIENTES</t>
  </si>
  <si>
    <t xml:space="preserve">   GASTOS DE PERSONAL DE PLANTA</t>
  </si>
  <si>
    <t xml:space="preserve">   GASTOS DE PERSONAL</t>
  </si>
  <si>
    <t>GASTOS DE PERSONAL</t>
  </si>
  <si>
    <t>Atención Población Vinculada</t>
  </si>
  <si>
    <t>SERVICIOS PERSONALES INDIRECTOS</t>
  </si>
  <si>
    <t xml:space="preserve">   Servicios personales asociados a la nómina</t>
  </si>
  <si>
    <t>Gastos de Administración</t>
  </si>
  <si>
    <t>Prevención y Promoción</t>
  </si>
  <si>
    <t xml:space="preserve">   GASTOS GENERALES</t>
  </si>
  <si>
    <t xml:space="preserve">   TRANSFERENCIAS CORRIENTES</t>
  </si>
  <si>
    <t>Servicios Personales Asociados a Nómina</t>
  </si>
  <si>
    <t>Sueldos del Personal de nómina</t>
  </si>
  <si>
    <t>INVERSION</t>
  </si>
  <si>
    <t>INGRESOS  CORRIENTES</t>
  </si>
  <si>
    <t>Horas Extras,Dominic.,Festivos y Rec. Nocturnos</t>
  </si>
  <si>
    <t>Otras Rentas Propias</t>
  </si>
  <si>
    <t>DEUDA PUBLICA</t>
  </si>
  <si>
    <t>Prima Técnica</t>
  </si>
  <si>
    <t>Recursos del Capital</t>
  </si>
  <si>
    <t>FOSYGA</t>
  </si>
  <si>
    <t>CUENTAS POR PAGAR VIGENCIAS ANTERIORES</t>
  </si>
  <si>
    <t>VENTA DE SERVICIOS</t>
  </si>
  <si>
    <t>Otros</t>
  </si>
  <si>
    <t>Disponibilidad Inicial</t>
  </si>
  <si>
    <t>III. TOTAL GASTOS</t>
  </si>
  <si>
    <t xml:space="preserve">   Adquisión de bienes</t>
  </si>
  <si>
    <t>1010104-1</t>
  </si>
  <si>
    <t>TOTAL PRESUPUESTO INGRESOS</t>
  </si>
  <si>
    <t>IV=(I+II-III) DISPONIBILIDAD FINAL</t>
  </si>
  <si>
    <t xml:space="preserve">   Mantenimiento</t>
  </si>
  <si>
    <t>Venta de Servicios de Salud</t>
  </si>
  <si>
    <t>1010104-2</t>
  </si>
  <si>
    <t>EPS - REGIMEN CONTRIBUTIVO</t>
  </si>
  <si>
    <t>1010104-3</t>
  </si>
  <si>
    <t>PAGADO</t>
  </si>
  <si>
    <t>Otros ingresos corrientes</t>
  </si>
  <si>
    <t xml:space="preserve">   Servicios públicos</t>
  </si>
  <si>
    <t>1130101-1</t>
  </si>
  <si>
    <t>1010104-4</t>
  </si>
  <si>
    <t>SITUACION PROY</t>
  </si>
  <si>
    <t>INGRESOS DE CAPITAL</t>
  </si>
  <si>
    <t xml:space="preserve">   Otros</t>
  </si>
  <si>
    <t>1130101-2</t>
  </si>
  <si>
    <t>1010104-5</t>
  </si>
  <si>
    <t>ARS - REGIMEN SUBSIDIADO</t>
  </si>
  <si>
    <t>1010104-8</t>
  </si>
  <si>
    <t>Sueldos</t>
  </si>
  <si>
    <t xml:space="preserve">   Pago directo de pensionados o jubilados</t>
  </si>
  <si>
    <t>1130102-1</t>
  </si>
  <si>
    <t>1010104-9</t>
  </si>
  <si>
    <t>Otros Servicios Pers. Asoc. a Nómina</t>
  </si>
  <si>
    <t>II. TOTAL DE INGRESOS</t>
  </si>
  <si>
    <t xml:space="preserve">   Otras transferencias corrientes</t>
  </si>
  <si>
    <t>1130102-2</t>
  </si>
  <si>
    <t>1010104-10</t>
  </si>
  <si>
    <t>Servicios Personales Indirectos</t>
  </si>
  <si>
    <t>SUBSIDIO A LA OFERTA- ATENCION PERSONAS POBRES NO CUBIERTOS CON SUBSIDIO A LA DEMANDA</t>
  </si>
  <si>
    <t>1010104-11</t>
  </si>
  <si>
    <t>Contribuciones Inherentes a la Nómina</t>
  </si>
  <si>
    <t>1130103-1</t>
  </si>
  <si>
    <t>Prestación de Servicios de salud  1er Nivel</t>
  </si>
  <si>
    <t>1010104-12</t>
  </si>
  <si>
    <t>Gastos Generales</t>
  </si>
  <si>
    <t>1130103-1-1</t>
  </si>
  <si>
    <t>1010104-13</t>
  </si>
  <si>
    <t>Bonificación Especial por Recreación</t>
  </si>
  <si>
    <t>Transferencias Corrientes</t>
  </si>
  <si>
    <t>1130103-1-2</t>
  </si>
  <si>
    <t>1010104-14</t>
  </si>
  <si>
    <t>Insumos Hospitalarios</t>
  </si>
  <si>
    <t>1130103-2</t>
  </si>
  <si>
    <t>Prestación de Servicios de salud  2o. Nivel</t>
  </si>
  <si>
    <t>Vigencias Anteriores</t>
  </si>
  <si>
    <t>Gastos Operación Ccial</t>
  </si>
  <si>
    <t>CUENTAS POR PAGAR (Vigencias anteriores)</t>
  </si>
  <si>
    <t>1130103-2-1</t>
  </si>
  <si>
    <t>Servicio Deuda, Invers. y Progr. Espec.</t>
  </si>
  <si>
    <t>DISPONIBILIDAD FINAL</t>
  </si>
  <si>
    <t>1130103-2-2</t>
  </si>
  <si>
    <t>Disponibilidad Final</t>
  </si>
  <si>
    <t>TOTAL GASTOS</t>
  </si>
  <si>
    <t>1130103-3</t>
  </si>
  <si>
    <t>Prestación de Servicios de salud  3o. Nivel</t>
  </si>
  <si>
    <t>1010200-1</t>
  </si>
  <si>
    <t xml:space="preserve">TOTAL </t>
  </si>
  <si>
    <t>1130103-3-1</t>
  </si>
  <si>
    <t>1010200-2</t>
  </si>
  <si>
    <t>Personal Supernumerario</t>
  </si>
  <si>
    <t>1130103-3-2</t>
  </si>
  <si>
    <t>1010200-3</t>
  </si>
  <si>
    <t>Honorarios de la Junta Directiva</t>
  </si>
  <si>
    <t xml:space="preserve">  RESULTADO DE EJECUCION</t>
  </si>
  <si>
    <t>CAUSACION (RECONOC-OBLIG)</t>
  </si>
  <si>
    <t>CAJA      (RECAUDOS-OBLIG)</t>
  </si>
  <si>
    <t>CAUSACION</t>
  </si>
  <si>
    <t>CAJA</t>
  </si>
  <si>
    <t>1010200-4</t>
  </si>
  <si>
    <t>Otros Honorarios (Servicios de Cooperativa)</t>
  </si>
  <si>
    <t>PROYECTADA A DIC31</t>
  </si>
  <si>
    <t>1010200-6</t>
  </si>
  <si>
    <t>Certificación, Habilitación y Acreditación</t>
  </si>
  <si>
    <t>( * ) POR SER LINEAL, ESTA PROYECCION NO ES LA REALIDAD, DEBE SER CALCULADA POR LA INSTITUCION PARA CADA RUBRO UTILIZANDO UN FLUJO DE FONDOS MES A MES</t>
  </si>
  <si>
    <t>SUBSIDIO A LA OFERTA- ACTIVIDADES NO POS-S</t>
  </si>
  <si>
    <t>Contribuciones Inherentes nómina al Sector Privado</t>
  </si>
  <si>
    <t>1130106-1</t>
  </si>
  <si>
    <t>Contribuciones - Sin Situación de Fondos</t>
  </si>
  <si>
    <t>1130106-2</t>
  </si>
  <si>
    <t>1010301-1</t>
  </si>
  <si>
    <t>MINSALUD-FOSYGA-RECLAMACIONES ECAT</t>
  </si>
  <si>
    <t>1010301-2</t>
  </si>
  <si>
    <t>1130107-1</t>
  </si>
  <si>
    <t>1010301-3</t>
  </si>
  <si>
    <t>1130107-2</t>
  </si>
  <si>
    <t>1010301-4</t>
  </si>
  <si>
    <t>MINSALUD-FOSYGA -TRAUMA MAYOR Y DESPLAZADOS</t>
  </si>
  <si>
    <t>Contribuciones - Otros</t>
  </si>
  <si>
    <t>1010302-1</t>
  </si>
  <si>
    <t>1010302-2</t>
  </si>
  <si>
    <t>EPS - PLANES COMPLEMENTARIOS</t>
  </si>
  <si>
    <t>1010302-3</t>
  </si>
  <si>
    <t>1130109-1</t>
  </si>
  <si>
    <t>1010302-4</t>
  </si>
  <si>
    <t>1130109-2</t>
  </si>
  <si>
    <t>1010302-5</t>
  </si>
  <si>
    <t>EMPRESAS MEDICINA PREPAGADA</t>
  </si>
  <si>
    <t>1130110-1</t>
  </si>
  <si>
    <t>1130110-2</t>
  </si>
  <si>
    <t>Contribuciones Inherentes nómina del Sector Publico</t>
  </si>
  <si>
    <t>IPS PRIVADAS</t>
  </si>
  <si>
    <t>1130111-1</t>
  </si>
  <si>
    <t>1010402-1</t>
  </si>
  <si>
    <t>1130111-2</t>
  </si>
  <si>
    <t>1010402-2</t>
  </si>
  <si>
    <t>IPS PUBLICAS</t>
  </si>
  <si>
    <t>1130112-1</t>
  </si>
  <si>
    <t>1130112-2</t>
  </si>
  <si>
    <t>Gastos de Operación</t>
  </si>
  <si>
    <t>COMPAÑIAS DE SEGUROS  - ACCIDENTES DE TRANSITO (SOAT)</t>
  </si>
  <si>
    <t>1130113-1</t>
  </si>
  <si>
    <t>1130113-2</t>
  </si>
  <si>
    <t xml:space="preserve">COMPAÑIAS DE SEGUROS  - PLANES DE SALUD  </t>
  </si>
  <si>
    <t>1130114-1</t>
  </si>
  <si>
    <t>1130114-2</t>
  </si>
  <si>
    <t>ENTIDADES DE REGIMEN ESPECIAL (Magisterio, Fuerza Pca.)</t>
  </si>
  <si>
    <t>1020104-1</t>
  </si>
  <si>
    <t>1130115-1</t>
  </si>
  <si>
    <t>1020104-2</t>
  </si>
  <si>
    <t>1130115-2</t>
  </si>
  <si>
    <t>1020104-3</t>
  </si>
  <si>
    <t>ADMINISTRADORAS DE RIESGOS PROFESIONALES</t>
  </si>
  <si>
    <t>1020104-4</t>
  </si>
  <si>
    <t>1130116-1</t>
  </si>
  <si>
    <t>1020104-5</t>
  </si>
  <si>
    <t>1130116-2</t>
  </si>
  <si>
    <t>1020104-8</t>
  </si>
  <si>
    <t>CUOTAS DE RECUPERACION</t>
  </si>
  <si>
    <t>1020104-9</t>
  </si>
  <si>
    <t>1130117-1</t>
  </si>
  <si>
    <t>1020104-10</t>
  </si>
  <si>
    <t>1130117-2</t>
  </si>
  <si>
    <t>1020104-12</t>
  </si>
  <si>
    <t>PARTICULARES   (Venta de Contado)</t>
  </si>
  <si>
    <t>1020104-13</t>
  </si>
  <si>
    <t>1130118-1</t>
  </si>
  <si>
    <t>1020104-14</t>
  </si>
  <si>
    <t>1130118-2</t>
  </si>
  <si>
    <t>Digitar nombre de Nuevo Rubro. Si lo Requiere</t>
  </si>
  <si>
    <t>1020200-1</t>
  </si>
  <si>
    <t>1020200-2</t>
  </si>
  <si>
    <t>Venta de Otros Bienes y Servicios</t>
  </si>
  <si>
    <t>1020200-4</t>
  </si>
  <si>
    <t>ARRENDAMIENTO Y ALQUILER DE BIENES MUEBLES E INMUEBLES</t>
  </si>
  <si>
    <t>COMERCIALIZACIÓN DE MERCANCÍAS</t>
  </si>
  <si>
    <t>CONVENIOS CON LA NACION LIGADOS A LA VTA DE SERVICIOS</t>
  </si>
  <si>
    <t>CONVENIOS CON EL DEPARTAMENTO LIGADOS A LA VTA SERVICIOS</t>
  </si>
  <si>
    <t>CONVENIOS CON EL MUNICIPIO LIGADOS A LA VTA DE SERVICIOS</t>
  </si>
  <si>
    <t>1020301-1</t>
  </si>
  <si>
    <t>OTROS CONVENIOS LIGADOS A LA VTA DE SERVICIOS</t>
  </si>
  <si>
    <t>1020301-2</t>
  </si>
  <si>
    <t>1020301-3</t>
  </si>
  <si>
    <t>OTROS</t>
  </si>
  <si>
    <t>1020301-4</t>
  </si>
  <si>
    <t>1130209 - 1</t>
  </si>
  <si>
    <t>1130209 - 2</t>
  </si>
  <si>
    <t>1020302-1</t>
  </si>
  <si>
    <t>1130209 - 3</t>
  </si>
  <si>
    <t>1020302-2</t>
  </si>
  <si>
    <t>1130209 - 4</t>
  </si>
  <si>
    <t>1020302-3</t>
  </si>
  <si>
    <t>1020302-4</t>
  </si>
  <si>
    <t>11303-1</t>
  </si>
  <si>
    <t>1020302-5</t>
  </si>
  <si>
    <t>11303-2</t>
  </si>
  <si>
    <t>11303-3</t>
  </si>
  <si>
    <t>11303-4</t>
  </si>
  <si>
    <t>11303-5</t>
  </si>
  <si>
    <t>1020402-1</t>
  </si>
  <si>
    <t>1020402-2</t>
  </si>
  <si>
    <t>2100-1</t>
  </si>
  <si>
    <t>2200-1</t>
  </si>
  <si>
    <t>GASTOS GENERALES</t>
  </si>
  <si>
    <t>Adquisición de bienes</t>
  </si>
  <si>
    <t>2010100-1</t>
  </si>
  <si>
    <t>Compra de Equipos</t>
  </si>
  <si>
    <t>TOTAL INGRESOS DIFERENTES A CUENTAS POR COBRAR</t>
  </si>
  <si>
    <t>2010100-2</t>
  </si>
  <si>
    <t>Materiales</t>
  </si>
  <si>
    <t>TOTAL INGRESOS DE VIGENCIAS ANTERIORES</t>
  </si>
  <si>
    <t>2010100-3</t>
  </si>
  <si>
    <t>Salud Ocupacional</t>
  </si>
  <si>
    <t xml:space="preserve">TOTAL PRESUPUESTO DE INGRESOS </t>
  </si>
  <si>
    <t>2010100-4</t>
  </si>
  <si>
    <t>2010100-5</t>
  </si>
  <si>
    <t>2010100-6</t>
  </si>
  <si>
    <t>Adquisición de Servicios</t>
  </si>
  <si>
    <t>2010200-1</t>
  </si>
  <si>
    <t>Seguros</t>
  </si>
  <si>
    <t>2010200-2</t>
  </si>
  <si>
    <t>Impresos y Publicaciones</t>
  </si>
  <si>
    <t>2010200-3</t>
  </si>
  <si>
    <t xml:space="preserve">Servicios Públicos </t>
  </si>
  <si>
    <t>2010200-4</t>
  </si>
  <si>
    <t>Comunicaciones y Transportes</t>
  </si>
  <si>
    <t>2010200-5</t>
  </si>
  <si>
    <t>Viáticos y Gastos de Viaje</t>
  </si>
  <si>
    <t>2010200-6</t>
  </si>
  <si>
    <t>Arrendamientos</t>
  </si>
  <si>
    <t>2010200-7</t>
  </si>
  <si>
    <t>Vigilancia y Aseo</t>
  </si>
  <si>
    <t>2010200-8</t>
  </si>
  <si>
    <t>Bienestar Social</t>
  </si>
  <si>
    <t>2010200-9</t>
  </si>
  <si>
    <t>Capacitación, estimulos, incentivos, programa de calidad</t>
  </si>
  <si>
    <t>2010200-10</t>
  </si>
  <si>
    <t>2010200-11</t>
  </si>
  <si>
    <t>Gastos financieros</t>
  </si>
  <si>
    <t>2010200-12</t>
  </si>
  <si>
    <t>2010200-13</t>
  </si>
  <si>
    <t>2010020-14</t>
  </si>
  <si>
    <t>2010200-15</t>
  </si>
  <si>
    <t>Impuestos y Multas</t>
  </si>
  <si>
    <t>2010300-1</t>
  </si>
  <si>
    <t>Impuestos (Predial, Vehiculos, Otros)</t>
  </si>
  <si>
    <t>Mantenimiento Hospitalario</t>
  </si>
  <si>
    <t>2020102-1</t>
  </si>
  <si>
    <t>2020102-2</t>
  </si>
  <si>
    <t>2020102-3</t>
  </si>
  <si>
    <t>2020202-1</t>
  </si>
  <si>
    <t>2020202-2</t>
  </si>
  <si>
    <t>2020202-3</t>
  </si>
  <si>
    <t>2020202-4</t>
  </si>
  <si>
    <t>2020202-5</t>
  </si>
  <si>
    <t>2020202-6</t>
  </si>
  <si>
    <t>Plan Integral de Manejo de Residuos Sólidos Hospitalarios</t>
  </si>
  <si>
    <t>2020202-7</t>
  </si>
  <si>
    <t>Servicios de Laboratorio contratados con terceros</t>
  </si>
  <si>
    <t>2020202-8</t>
  </si>
  <si>
    <t>Servicios de Rayos X e Imaginología contratado con terceros</t>
  </si>
  <si>
    <t>2020202-9</t>
  </si>
  <si>
    <t>TRANSFERENCIAS CORRIENTES</t>
  </si>
  <si>
    <t>Transferencias al Sector Público</t>
  </si>
  <si>
    <t>Entidades Públicas (Contraloria, Supersalud,…)</t>
  </si>
  <si>
    <t>Transf. Previsión y Seguridad Social</t>
  </si>
  <si>
    <t>Pensiones y Jubilaciones (Pago Directo)</t>
  </si>
  <si>
    <t>Cesantías Pago Directo (Pago Directo)</t>
  </si>
  <si>
    <t>Bonos, Cuotas de Bonos y cuotas partes jubilatorias</t>
  </si>
  <si>
    <t>Intereses a las cesantias</t>
  </si>
  <si>
    <t>Otras Transferencias</t>
  </si>
  <si>
    <t>Sentencias y Conciliaciones</t>
  </si>
  <si>
    <t>Destinatarios de otras transferencias</t>
  </si>
  <si>
    <t>3300200-1</t>
  </si>
  <si>
    <t>3300200-2</t>
  </si>
  <si>
    <t>3300200-3</t>
  </si>
  <si>
    <t>GASTOS  DE PRESTACION DE SERVICIOS</t>
  </si>
  <si>
    <t>Insumos y Suministros Hospitalarios</t>
  </si>
  <si>
    <t>Compra de Bienes para la Prestacion de servicios</t>
  </si>
  <si>
    <t>4100100-1</t>
  </si>
  <si>
    <t>4100100-2</t>
  </si>
  <si>
    <t>4100100-3</t>
  </si>
  <si>
    <t>4100100-4</t>
  </si>
  <si>
    <t>4100100-5</t>
  </si>
  <si>
    <t>Gastos Complementarios e Intermedios</t>
  </si>
  <si>
    <t>4100200-1</t>
  </si>
  <si>
    <t>B</t>
  </si>
  <si>
    <t>GASTOS DE OPERACION COMERCIAL</t>
  </si>
  <si>
    <t>Insumos y Suministros para Venta al Público</t>
  </si>
  <si>
    <t>Compra de Bienes para la venta</t>
  </si>
  <si>
    <t>5100100-1</t>
  </si>
  <si>
    <t>5100100-2</t>
  </si>
  <si>
    <t>5100100-3</t>
  </si>
  <si>
    <t>5100100-4</t>
  </si>
  <si>
    <t>5100100-5</t>
  </si>
  <si>
    <t>5100100-6</t>
  </si>
  <si>
    <t>C</t>
  </si>
  <si>
    <t xml:space="preserve">SERVICIO DE LA DEUDA </t>
  </si>
  <si>
    <t>SERVICIO DE LA DEUDA INTERNA</t>
  </si>
  <si>
    <t>Amortización deuda Pública Interna</t>
  </si>
  <si>
    <t>Intereses Comisiones y gastos de la Deuda Pública</t>
  </si>
  <si>
    <t>SERVICIO DE LA DEUDA EXTERNA</t>
  </si>
  <si>
    <t>Amortización deuda Pública Externa</t>
  </si>
  <si>
    <t>D</t>
  </si>
  <si>
    <t>Programas de Inversión</t>
  </si>
  <si>
    <t>Formación Bruta del Capital</t>
  </si>
  <si>
    <t>8001000-1</t>
  </si>
  <si>
    <t>Subprogr.Construc. Remodelac. Adecuación y Apliac.1</t>
  </si>
  <si>
    <t>8001000-2</t>
  </si>
  <si>
    <t>Subprogr.Construc. Remodelac. Adecuación y Apliac.2</t>
  </si>
  <si>
    <t>8001000-3</t>
  </si>
  <si>
    <t>Subprogr.Construc. Remodelac. Adecuación y Apliac.3</t>
  </si>
  <si>
    <t>8001000-4</t>
  </si>
  <si>
    <t>Subprogr.Construc. Remodelac. Adecuación y Apliac.4</t>
  </si>
  <si>
    <t>8001000-7</t>
  </si>
  <si>
    <t>Subprogr.Construc. Remodelac. Adecuación y Apliac.5</t>
  </si>
  <si>
    <t>Gastos Operativos de Inversion   (Programas Especiales)</t>
  </si>
  <si>
    <t>8002100-1</t>
  </si>
  <si>
    <t>Fondo de la Vivienda</t>
  </si>
  <si>
    <t>8002100-2</t>
  </si>
  <si>
    <t>8002100-3</t>
  </si>
  <si>
    <t>8002100-4</t>
  </si>
  <si>
    <t>8002100-5</t>
  </si>
  <si>
    <t>8002100-6</t>
  </si>
  <si>
    <t>8002100-7</t>
  </si>
  <si>
    <t>E</t>
  </si>
  <si>
    <t>TOTAL VIGENCIAS ANTERIORES</t>
  </si>
  <si>
    <t>FEBRERO</t>
  </si>
  <si>
    <t>MARZO</t>
  </si>
  <si>
    <t>RECAUDOS ACUMULADOS DEL AÑO</t>
  </si>
  <si>
    <t>PAGOS ACUMULADOS DEL AÑO</t>
  </si>
  <si>
    <t>ABRIL</t>
  </si>
  <si>
    <t>MAYO</t>
  </si>
  <si>
    <t>JUNIO</t>
  </si>
  <si>
    <t>JULIO</t>
  </si>
  <si>
    <t>AGOSTO</t>
  </si>
  <si>
    <t>SEPTIEMBRE</t>
  </si>
  <si>
    <t>OCTUBRE</t>
  </si>
  <si>
    <t>NOVIEMBRE</t>
  </si>
  <si>
    <t>DICIEMBRE</t>
  </si>
  <si>
    <t>FLUJO DE CAJA PARA EL INFORME TRIMESTRAL DEL DECRETO 2193</t>
  </si>
  <si>
    <t>TRIMESTRE 1</t>
  </si>
  <si>
    <t>TRIMESTRE 2</t>
  </si>
  <si>
    <t>TRIMESTRE 3</t>
  </si>
  <si>
    <t>TRIMESTRE 4</t>
  </si>
  <si>
    <t>Recaudos Reales</t>
  </si>
  <si>
    <t>Total Recaudos acumulados del año</t>
  </si>
  <si>
    <t>Pagos Reales</t>
  </si>
  <si>
    <t>Total Pagos acumulados del año</t>
  </si>
  <si>
    <r>
      <t xml:space="preserve">MARQUE </t>
    </r>
    <r>
      <rPr>
        <b/>
        <sz val="16"/>
        <color indexed="10"/>
        <rFont val="Arial"/>
        <family val="2"/>
      </rPr>
      <t>1</t>
    </r>
    <r>
      <rPr>
        <b/>
        <sz val="12"/>
        <color indexed="62"/>
        <rFont val="Arial"/>
        <family val="2"/>
      </rPr>
      <t xml:space="preserve"> EN EL RECUADRO DEL TRIMESTRE A CONSOLIDAR</t>
    </r>
  </si>
  <si>
    <t>1130108-1</t>
  </si>
  <si>
    <t>1130108-2</t>
  </si>
  <si>
    <t>MES</t>
  </si>
  <si>
    <t>AÑO</t>
  </si>
  <si>
    <t>VIGENCIA</t>
  </si>
  <si>
    <t>GASTOS DE OPERACIÓN, COMERCIALIZACION Y PRESTACION DE SERVICIOS</t>
  </si>
  <si>
    <t xml:space="preserve">Aprovechamientos </t>
  </si>
  <si>
    <t>Aportes no ligados a venta servicios de salud</t>
  </si>
  <si>
    <t>CREDITO INTERNO</t>
  </si>
  <si>
    <t>CREDITO EXTERNO</t>
  </si>
  <si>
    <t>RENDIMIENTOS FINANCIEROS</t>
  </si>
  <si>
    <t>VENTA DE ACTIVOS</t>
  </si>
  <si>
    <t>DONACIONES</t>
  </si>
  <si>
    <t>OTROS INGRESOS DE CAPITAL</t>
  </si>
  <si>
    <t>1130119-1</t>
  </si>
  <si>
    <t>1130119-2</t>
  </si>
  <si>
    <t>INFORMACION DE INGRESOS CONSOLIDAR INFORME DEL DECRETO 2193</t>
  </si>
  <si>
    <t>INFORMACION DE GASTOS CONSOLIDAR INFORME DECRETO 2193</t>
  </si>
  <si>
    <t xml:space="preserve">Prima de Navidad </t>
  </si>
  <si>
    <t>Prima Vida Cara</t>
  </si>
  <si>
    <t>Prima de Vacaciones</t>
  </si>
  <si>
    <t>Prima Clima</t>
  </si>
  <si>
    <t>Prima de Servicios</t>
  </si>
  <si>
    <t>Bonific. por Servicios Prestados (Convencional)</t>
  </si>
  <si>
    <t>Auxilio de Transporte</t>
  </si>
  <si>
    <t>Subsidio de Alimentación</t>
  </si>
  <si>
    <t>Gastos de Representación</t>
  </si>
  <si>
    <t xml:space="preserve"> Indemnizaciones por Vacaciones o Supresión de Cargos por Reestructuración</t>
  </si>
  <si>
    <t>Aportes a E.P.S.- Sin sit. Fondos</t>
  </si>
  <si>
    <t>Aportes Fondos Pensionales - Sin Sit. Fondos</t>
  </si>
  <si>
    <t xml:space="preserve">Aportes a Fondos de Cesantia - Sin Sit. de Fondos </t>
  </si>
  <si>
    <t>Aportes a E.P.S.- Con sit. Fondos</t>
  </si>
  <si>
    <t>Aportes Fondos Pensionales - Con Sit. Fondos</t>
  </si>
  <si>
    <t xml:space="preserve">Aportes a Fondos de Cesantia - Con Sit. de Fondos </t>
  </si>
  <si>
    <t>Aporte a Caja Compensación Familiar</t>
  </si>
  <si>
    <t>S.E.N.A.</t>
  </si>
  <si>
    <t>I.C.B.F.</t>
  </si>
  <si>
    <t>Indemnizaciones por Vacaciones o Supresión de Cargos por Reestructuración</t>
  </si>
  <si>
    <t>Compra de Equipo e Instr. Mco. y Laborat.</t>
  </si>
  <si>
    <t>COHAN</t>
  </si>
  <si>
    <t>AESA</t>
  </si>
  <si>
    <t xml:space="preserve">OTRAS </t>
  </si>
  <si>
    <t>Productos Farmaceuticos</t>
  </si>
  <si>
    <t>Material Médico Quirúrgico</t>
  </si>
  <si>
    <t>Material de Laboratorio</t>
  </si>
  <si>
    <t>Material para Odontologia</t>
  </si>
  <si>
    <t>Material para Rayos X</t>
  </si>
  <si>
    <t>Alimentación</t>
  </si>
  <si>
    <t>Material aseo personal, etc.</t>
  </si>
  <si>
    <t>INGRESOS DE EXPLOTACION</t>
  </si>
  <si>
    <t>Venta de servicios de salud</t>
  </si>
  <si>
    <t>Régimen subsidiado</t>
  </si>
  <si>
    <t>Régimen contributivo</t>
  </si>
  <si>
    <t>Atencion a poblacion  pobre en lo no cubierto con subsidios a la demanda</t>
  </si>
  <si>
    <t>SOAT</t>
  </si>
  <si>
    <t>Plan de intervenciones colectivas</t>
  </si>
  <si>
    <t>Otras ventas de servicios de salud</t>
  </si>
  <si>
    <t>Aportes de la nación, dpto, distrito o municipio, no ligados a la venta de servicios</t>
  </si>
  <si>
    <t>Ingresos de capital</t>
  </si>
  <si>
    <t>Otros ingresos</t>
  </si>
  <si>
    <t>Cuentas por cobrar Vigencias Anteriores</t>
  </si>
  <si>
    <t>Gastos del personal de planta</t>
  </si>
  <si>
    <t>Servicios personales indirectos</t>
  </si>
  <si>
    <t>Sueldos del personal de nómina</t>
  </si>
  <si>
    <t>Horas extras. Dominicales y festivos</t>
  </si>
  <si>
    <t>Otros conceptos de servicios personales asociados a la nómina</t>
  </si>
  <si>
    <t>Contribuciones inherentes a la nómina</t>
  </si>
  <si>
    <t>Impuestos y multas</t>
  </si>
  <si>
    <t>GASTOS DE OPERACIÓN COMERCIAL Y PRESTACION DE SERVICIOS</t>
  </si>
  <si>
    <t>Medicamentos</t>
  </si>
  <si>
    <t>De comercialización (Compra de B y S distintos de medicamentos)</t>
  </si>
  <si>
    <t>De prestación de servicios  (Compra de B y S distintos de medicamentos)</t>
  </si>
  <si>
    <t xml:space="preserve">   Adquisición de servicios (Diferentes a mantenimiento)</t>
  </si>
  <si>
    <t>GASTOS DE COMERCIALIZACION</t>
  </si>
  <si>
    <t>Remuneración y Honorarios por Servicios Técnicos y Profesionales</t>
  </si>
  <si>
    <t>Vigencias anteriores</t>
  </si>
  <si>
    <t>8002100-8</t>
  </si>
  <si>
    <t>8002100-9</t>
  </si>
  <si>
    <t>8002100-10</t>
  </si>
  <si>
    <t>8002100-11</t>
  </si>
  <si>
    <t>8002100-12</t>
  </si>
  <si>
    <t>Programas Especial 10</t>
  </si>
  <si>
    <t>Programas Especial 11</t>
  </si>
  <si>
    <t>Pago a otras IPS</t>
  </si>
  <si>
    <t>* En el caso de los recursos del SGP Aportes Patronales debe registrarse mes a mes la 1/12 del total asignado al respectivo Municipio por el CONPES</t>
  </si>
  <si>
    <t xml:space="preserve">* Para los recursos de la Disponibilidad inicial su reconocimiento debe ser siempre igual al presupuesto definitivo por corresponder a recursos disponibles a diciembre 31 del año anterior. </t>
  </si>
  <si>
    <t>Para los compromisos con cargo al SGP APORTES PATRONALES registrar mensualmente el valor total correspondiente al aporte patronal de las respectivas autoliquidaciónes</t>
  </si>
  <si>
    <t>* Desembolsos de Caja o Bancos, tanto como pago a compromisos como anticipos realizados</t>
  </si>
  <si>
    <t>* La diferencia entre el total consignado y el total autoliquidado, en caso de ser positiva, corresponde a valores que quedan a favor en cada fondo EPS o EPS-S</t>
  </si>
  <si>
    <t xml:space="preserve">NACION </t>
  </si>
  <si>
    <t>DEPARTAMENTO</t>
  </si>
  <si>
    <t>CONVENIOS (EMPRESTITO)</t>
  </si>
  <si>
    <t>OTROS CONVENIOS</t>
  </si>
  <si>
    <t>11303-6</t>
  </si>
  <si>
    <t>RECOMENDACIONES</t>
  </si>
  <si>
    <t>VARIACIONES</t>
  </si>
  <si>
    <t>Programas Especial 05</t>
  </si>
  <si>
    <t>Programas Especial 06</t>
  </si>
  <si>
    <t>Programas Especial 07</t>
  </si>
  <si>
    <t>Programas Especial 08</t>
  </si>
  <si>
    <t>Programas Especial 09</t>
  </si>
  <si>
    <t>* Para los aportes patronales pagados con recursos del SGP APORTES PATRONALES registre mes a mes el valor total consignado por  MINHACIENDA a los respectivos fondos, EPS y EPS-S.</t>
  </si>
  <si>
    <t>Pagos otras IPS</t>
  </si>
  <si>
    <t>2020202-10</t>
  </si>
  <si>
    <t>Servicios Públicos</t>
  </si>
  <si>
    <t>2700-1</t>
  </si>
  <si>
    <t>2700-2</t>
  </si>
  <si>
    <t>Descuentos por pronto pago</t>
  </si>
  <si>
    <t>SECRETARIA SECCIONAL DE SALUD DE ANTIOQUIA</t>
  </si>
  <si>
    <t>APROPIACION</t>
  </si>
  <si>
    <t>TRASLADOS</t>
  </si>
  <si>
    <t>Para enviar la información a la S.S.S.A. debe sacar copia del mes utilizando el comando Edición, así:</t>
  </si>
  <si>
    <t>Las modificaciones al presupuesto ( Rebajas y Traslados) se digitan en las columnas P y AL, en el mes en que se producen, no lo intente en las columnas D y V, porque daña las referencias.  A las rebajas y a los contracréditos se les antepone el signo menos (-).  Las adiciones las digita en la columna Q y AM   tampoco lo intente en las columnas E y W porque también destruye las referencias.</t>
  </si>
  <si>
    <t>A partir del mes de febrero solamente se trabaja en las columnas H, K, P y Q en ingresos y en las columnas Z, AC, AF,AL y AM para los gastos.</t>
  </si>
  <si>
    <t>PARA LA VALIDACION DE LOS REPORTES TRIMESTRALES, LA EJECUCION DEBE ESTAR DILIGENCIADA SOLAMENTE HASTA EL MES DEL CORTE</t>
  </si>
  <si>
    <t>LA INSTITUCION DEBE LLEVAR LAS TARJETAS POR CADA RUBRO U APROPIACION Y ALLI REGISTRAR LA OPERACION PRESUPUESTAL EN EL MOMENTO EN QUE SE PRODUZCA</t>
  </si>
  <si>
    <t>AL FINALIZAR EL MES SE TOTALIZARAN LOS RECONOCIMIENTOS Y  RECAUDOS POR CADA RUBRO DE INGRESOS Y LOS COMPROMISOS OBLIGACIONES Y PAGOS POR CADA APROPIACION DEL GASTO. ESOS TOTALES SERAN LOS QUE SE LLEVAN AL INFORME DE EJECUCION</t>
  </si>
  <si>
    <t xml:space="preserve">Con este comando puede crear una copia en otro libro. </t>
  </si>
  <si>
    <t>Edición - Mover o Copiar Hoja - Crear copia, en libro nuevo</t>
  </si>
  <si>
    <r>
      <t xml:space="preserve">Edición (Clic)    Mover o Copiar Hoja...(Clic)    Al Libro = Nuevo Libro (Clic)    Activar la opción </t>
    </r>
    <r>
      <rPr>
        <b/>
        <sz val="9"/>
        <color indexed="10"/>
        <rFont val="Arial"/>
        <family val="2"/>
      </rPr>
      <t>Crear una</t>
    </r>
    <r>
      <rPr>
        <sz val="9"/>
        <color indexed="10"/>
        <rFont val="Arial"/>
        <family val="2"/>
      </rPr>
      <t xml:space="preserve"> Copia (Click)- Enter. Una vez ejecutada esta orden se renombra el libro creado</t>
    </r>
  </si>
  <si>
    <t>CONCEPTOS BASICOS</t>
  </si>
  <si>
    <t>*  Registrar los valores facturados en cada rubro de la vigencia  y el total de CxC de vigencias anteriores por cada concepto.</t>
  </si>
  <si>
    <t>* Registrar mes a mes los valores recaudados por cada concepto y que correspondan a facturacion de servicios de la vigencia actual y las anteriores</t>
  </si>
  <si>
    <t>* En el caso de los recursos del SGP Aportes Patronales debe registrarse mes a mes como recaudo la 1/12 del total asignado al respectivo Municipio por el CONPES.</t>
  </si>
  <si>
    <t xml:space="preserve">* Para los recursos de Disponibilidad inicial su recaudo debe ser siempre igual a presupuesto definitivo por corresponder a recursos disponibles a Dic-31 del año anterior. </t>
  </si>
  <si>
    <t>* Registrarlas deudas producto del desarrollo de compromisos adquiridos por el valor equivalente a bienes recibidos, servicios prestados y demás exigibles causados en el mes en la columna "DEL MES" y el acumulado durante el período transcurrido en la columna "TOTAL"</t>
  </si>
  <si>
    <t>Acto realizado por los órganos que en desarrollo de la capacidad de contratar y de comprometer el presupuesto a nombre de la persona jurídica de la cual hagan parte, se encuentren en el proceso de llevar a cabo el objeto establecido en los mismos.</t>
  </si>
  <si>
    <t>CUANDO SE NECESITA HACER CORRECCIONES A VALORES, NUNCA CORTE EL DATO, PORQUE CORTA LA REFERENCIA DE LAS FORMULAS.</t>
  </si>
  <si>
    <t>PRESUPUESTO TOTAL INSTITUCIÓN (DEFINITIVO)</t>
  </si>
  <si>
    <t>PRESUPUESTO TOTAL INSTITUCIÓN (RECONOCIMIENTOS)</t>
  </si>
  <si>
    <t>VALOR ASIGNADO</t>
  </si>
  <si>
    <t>% ASIGNADO RESPECTO AL TOTAL DE INGRESOS DEFINITIVO</t>
  </si>
  <si>
    <t>VALOR COMPROMETIDO</t>
  </si>
  <si>
    <t>% EJECUTADO RESPECTO AL TOTAL DE INGRESOS DEFINITIVOS</t>
  </si>
  <si>
    <t xml:space="preserve">VALOR EJECUTADO (OBLIGADO) </t>
  </si>
  <si>
    <t>VALOR PAGADO</t>
  </si>
  <si>
    <t>% PAGADO RESPECTO AL TOTAL DE INGRESOS DEFINITIVOS</t>
  </si>
  <si>
    <t>Adquisicion de Bienes</t>
  </si>
  <si>
    <t>Adquisicion de servicios</t>
  </si>
  <si>
    <t>% ASIGNADO RESPECTO AL TOTAL DE INGRESOS RECONOCIDOS</t>
  </si>
  <si>
    <t>% EJECUTADO RESPECTO AL TOTAL DE INGRESOS RECONOCIDOS</t>
  </si>
  <si>
    <t>% COMPROMETIDO RESPECTO AL TOTAL DE INGRESOS DEFINITIVOS</t>
  </si>
  <si>
    <t>% COMPROMETIDO RESPECTO AL TOTAL DE INGRESOS RECONOCIDOS</t>
  </si>
  <si>
    <t>% PAGADO RESPECTO AL TOTAL DE INGRESOS RECONOCIDOS</t>
  </si>
  <si>
    <t>EQUILIBRIO</t>
  </si>
  <si>
    <t>Con reconocimientos</t>
  </si>
  <si>
    <t>Con recaudos</t>
  </si>
  <si>
    <t>F = A/D</t>
  </si>
  <si>
    <t>G = B/D</t>
  </si>
  <si>
    <t xml:space="preserve">RECUERDE QUE DEBE CUMPLIRSE QUE: </t>
  </si>
  <si>
    <t>RECONOCIDO&gt;=COMPROMISO</t>
  </si>
  <si>
    <t>Total Reconocimientos al finalizar el trimestre reportado</t>
  </si>
  <si>
    <t>Total Compromisos al finalizar el trimestre reportado</t>
  </si>
  <si>
    <t>Total Obligaciones al finalizar el trimestre reportado</t>
  </si>
  <si>
    <t>RECAUDO / COMPROMISO &gt;= 1,00</t>
  </si>
  <si>
    <t>RECONOCIDO / COMPROMISO &gt;= 1,00</t>
  </si>
  <si>
    <t>% RECAUDO DE LO RECONOCIDO</t>
  </si>
  <si>
    <t>DEFICIT / EXCEDENTE PRESUPUESTAL</t>
  </si>
  <si>
    <t>H = A-D</t>
  </si>
  <si>
    <t>G = B-D</t>
  </si>
  <si>
    <t>SALUD PUBLICA - PLAN DE INTERVENCIONES COLECTIVAS</t>
  </si>
  <si>
    <t>RECAUDOS&gt;=COMPROMISO</t>
  </si>
  <si>
    <t>INSTITUCION:</t>
  </si>
  <si>
    <r>
      <t xml:space="preserve">Traslados entre rubros, tanto positivos como negativos </t>
    </r>
    <r>
      <rPr>
        <sz val="9"/>
        <rFont val="Bookman Old Style"/>
        <family val="1"/>
      </rPr>
      <t xml:space="preserve">
(No hacen variar el total general presupuestado)</t>
    </r>
  </si>
  <si>
    <r>
      <t xml:space="preserve">Incrementos o disminuciones al presupuesto general. </t>
    </r>
    <r>
      <rPr>
        <sz val="9"/>
        <rFont val="Bookman Old Style"/>
        <family val="1"/>
      </rPr>
      <t xml:space="preserve"> 
(Admite valores positivos y negativos.)</t>
    </r>
  </si>
  <si>
    <r>
      <t>Traslados entre apropiaciones, tanto positivos como negativos</t>
    </r>
    <r>
      <rPr>
        <sz val="9"/>
        <rFont val="Bookman Old Style"/>
        <family val="1"/>
      </rPr>
      <t xml:space="preserve"> 
(No hacen variar el total general presupuestado)</t>
    </r>
  </si>
  <si>
    <r>
      <t>Incrementos o disminuciones al presupuesto general.</t>
    </r>
    <r>
      <rPr>
        <sz val="9"/>
        <rFont val="Bookman Old Style"/>
        <family val="1"/>
      </rPr>
      <t xml:space="preserve">  
(Admite valores positivos y negativos.)</t>
    </r>
  </si>
  <si>
    <r>
      <rPr>
        <b/>
        <sz val="13"/>
        <rFont val="Arial"/>
        <family val="2"/>
      </rPr>
      <t xml:space="preserve">RECONOCIMIENTO </t>
    </r>
    <r>
      <rPr>
        <b/>
        <sz val="8"/>
        <rFont val="Arial"/>
        <family val="2"/>
      </rPr>
      <t xml:space="preserve">
</t>
    </r>
    <r>
      <rPr>
        <b/>
        <sz val="10"/>
        <rFont val="Arial"/>
        <family val="2"/>
      </rPr>
      <t>(Facturación real del contrato firmado)</t>
    </r>
  </si>
  <si>
    <r>
      <t xml:space="preserve">COMPROMISOS 
</t>
    </r>
    <r>
      <rPr>
        <b/>
        <sz val="10"/>
        <rFont val="Arial"/>
        <family val="2"/>
      </rPr>
      <t>(REGISTROS PRESUPUESTALES)</t>
    </r>
  </si>
  <si>
    <r>
      <t xml:space="preserve">OBLIGACIONES 
</t>
    </r>
    <r>
      <rPr>
        <b/>
        <sz val="10"/>
        <rFont val="Arial"/>
        <family val="2"/>
      </rPr>
      <t>(BIENES RECIBIDOS O SERVICIOS PRESTADOS)</t>
    </r>
  </si>
  <si>
    <r>
      <t xml:space="preserve">Incrementos o disminuciones al presupuesto general.  </t>
    </r>
    <r>
      <rPr>
        <sz val="9"/>
        <rFont val="Bookman Old Style"/>
        <family val="1"/>
      </rPr>
      <t xml:space="preserve">
(Admite valores positivos y negativos.)</t>
    </r>
  </si>
  <si>
    <r>
      <t xml:space="preserve">Traslados entre apropiaciones, tanto positivos como negativos </t>
    </r>
    <r>
      <rPr>
        <sz val="9"/>
        <rFont val="Bookman Old Style"/>
        <family val="1"/>
      </rPr>
      <t xml:space="preserve">
(No hacen variar el total general presupuestado)</t>
    </r>
  </si>
  <si>
    <t>Traslados entre rubros, tanto positivos como negativos 
(No hacen variar el total general presupuestado)</t>
  </si>
  <si>
    <t>Incrementos o disminuciones al presupuesto general.  
(Admite valores positivos y negativos.)</t>
  </si>
  <si>
    <t>DIGITAR AQUÍ LOS NOMBRES DEL MUNICIPIO Y DE LA INSTITUCION PARA LA IDENTIFICACION DEL ARCHIVO</t>
  </si>
  <si>
    <t>SEGUIMIENTO EJECUCION PRESUPUESTAL - VIGENCIA 2014</t>
  </si>
  <si>
    <t>EVALUACION RECURSOS DE MANTENIMIENTO HOSPITALARIO VIGENCIA 2014</t>
  </si>
  <si>
    <t xml:space="preserve">Aporte a ARL. - Sin Sit. de Fondos </t>
  </si>
  <si>
    <t>Aporte a ARL. - Con Sit. de Fondos</t>
  </si>
  <si>
    <t>Aporte a ARL. - Sin Sit. de Fondos</t>
  </si>
  <si>
    <t>APORTES PATRONALES MUNICIPIO / DEPARTAMENTO</t>
  </si>
  <si>
    <t>Convenios con la Nacion ligados a venta de servicios de salud</t>
  </si>
  <si>
    <t>Convenios con el Departamento ligados a venta de servicios de salud</t>
  </si>
  <si>
    <t>Convenios con el Municipio ligados a venta de servicios de salud</t>
  </si>
  <si>
    <t>Total Definitivo al finalizar el trimestre reportado</t>
  </si>
  <si>
    <t>Aportes de la Nación no ligados a la venta de servicios</t>
  </si>
  <si>
    <t>Aportes del Departamento no ligados a la venta de servicios</t>
  </si>
  <si>
    <t>Aportes del Municipio no ligados a la venta de servicios</t>
  </si>
  <si>
    <t>Aportes PatronalesDepartamento / Municipio</t>
  </si>
  <si>
    <t>Servicios personales asociados a la nómina</t>
  </si>
  <si>
    <t xml:space="preserve">  GASTOS DE PERSONAL</t>
  </si>
  <si>
    <t xml:space="preserve">  GASTOS GENERALES</t>
  </si>
  <si>
    <t>GASTOS DE OPERACIÓN, COMERCIALIZACION Y 
PRESTACION DE SERVICIOS</t>
  </si>
  <si>
    <t>De comercialización (Compra de B y S para la venta distintos de medicamentos)</t>
  </si>
  <si>
    <t>De prestación de servicios  (Compra de B y S para prestacion de servicios distintos de medicamentos)</t>
  </si>
  <si>
    <t>TOTAL DE INGRESOS</t>
  </si>
  <si>
    <t>Combustible</t>
  </si>
  <si>
    <t>Programas Especial 01 Convenio APS Municipio</t>
  </si>
  <si>
    <t>Programas Especial 02Convenio Gobernacion</t>
  </si>
  <si>
    <t>Programas Especial 03 Adquisicion Equipo Rayos x - Convenio Ministerio</t>
  </si>
  <si>
    <t xml:space="preserve">Programas Especial 04 Convenio Puestos de Salud </t>
  </si>
  <si>
    <t>Liquidacion de Convenios</t>
  </si>
  <si>
    <t>TITIRIBI</t>
  </si>
  <si>
    <t>ESE HOSPITAL SAN JUAN DE DIOS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</si>
</sst>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_ ;[Red]\-#,##0\ "/>
    <numFmt numFmtId="166" formatCode="\X"/>
    <numFmt numFmtId="167" formatCode="&quot;$&quot;#,##0.00"/>
  </numFmts>
  <fonts count="60" x14ac:knownFonts="1">
    <font>
      <sz val="10"/>
      <name val="Arial"/>
    </font>
    <font>
      <sz val="8"/>
      <name val="Arial"/>
      <family val="2"/>
    </font>
    <font>
      <b/>
      <sz val="9"/>
      <color indexed="10"/>
      <name val="Arial"/>
      <family val="2"/>
    </font>
    <font>
      <sz val="9"/>
      <name val="Arial"/>
      <family val="2"/>
    </font>
    <font>
      <sz val="10"/>
      <name val="Arial"/>
      <family val="2"/>
    </font>
    <font>
      <b/>
      <sz val="12"/>
      <color indexed="12"/>
      <name val="Arial"/>
      <family val="2"/>
    </font>
    <font>
      <sz val="12"/>
      <name val="Arial"/>
      <family val="2"/>
    </font>
    <font>
      <b/>
      <sz val="10"/>
      <name val="Arial"/>
      <family val="2"/>
    </font>
    <font>
      <b/>
      <sz val="14"/>
      <name val="Arial"/>
      <family val="2"/>
    </font>
    <font>
      <b/>
      <sz val="9"/>
      <name val="Arial"/>
      <family val="2"/>
    </font>
    <font>
      <b/>
      <sz val="9"/>
      <color indexed="8"/>
      <name val="Arial"/>
      <family val="2"/>
    </font>
    <font>
      <sz val="9"/>
      <color indexed="10"/>
      <name val="Arial"/>
      <family val="2"/>
    </font>
    <font>
      <sz val="10"/>
      <color indexed="8"/>
      <name val="Arial"/>
      <family val="2"/>
    </font>
    <font>
      <sz val="10"/>
      <color indexed="9"/>
      <name val="Arial"/>
      <family val="2"/>
    </font>
    <font>
      <b/>
      <sz val="12"/>
      <name val="Arial"/>
      <family val="2"/>
    </font>
    <font>
      <b/>
      <sz val="8"/>
      <name val="Arial"/>
      <family val="2"/>
    </font>
    <font>
      <b/>
      <sz val="11"/>
      <color indexed="17"/>
      <name val="Arial"/>
      <family val="2"/>
    </font>
    <font>
      <b/>
      <sz val="11"/>
      <name val="Arial"/>
      <family val="2"/>
    </font>
    <font>
      <sz val="11"/>
      <name val="Arial"/>
      <family val="2"/>
    </font>
    <font>
      <sz val="9"/>
      <name val="Times New Roman"/>
      <family val="1"/>
    </font>
    <font>
      <b/>
      <sz val="12"/>
      <color indexed="10"/>
      <name val="Arial"/>
      <family val="2"/>
    </font>
    <font>
      <b/>
      <sz val="20"/>
      <color indexed="21"/>
      <name val="Arial"/>
      <family val="2"/>
    </font>
    <font>
      <sz val="10"/>
      <name val="Tahoma"/>
      <family val="2"/>
    </font>
    <font>
      <sz val="12"/>
      <name val="Tahoma"/>
      <family val="2"/>
    </font>
    <font>
      <b/>
      <sz val="16"/>
      <color indexed="10"/>
      <name val="Arial"/>
      <family val="2"/>
    </font>
    <font>
      <b/>
      <sz val="12"/>
      <color indexed="62"/>
      <name val="Arial"/>
      <family val="2"/>
    </font>
    <font>
      <b/>
      <sz val="12"/>
      <color indexed="12"/>
      <name val="Arial"/>
      <family val="2"/>
    </font>
    <font>
      <b/>
      <sz val="10"/>
      <color indexed="17"/>
      <name val="Arial"/>
      <family val="2"/>
    </font>
    <font>
      <b/>
      <sz val="16"/>
      <name val="Arial"/>
      <family val="2"/>
    </font>
    <font>
      <b/>
      <sz val="15"/>
      <name val="Arial"/>
      <family val="2"/>
    </font>
    <font>
      <b/>
      <sz val="12"/>
      <color indexed="36"/>
      <name val="Arial"/>
      <family val="2"/>
    </font>
    <font>
      <b/>
      <sz val="13"/>
      <name val="Arial"/>
      <family val="2"/>
    </font>
    <font>
      <b/>
      <sz val="18"/>
      <color indexed="17"/>
      <name val="Arial"/>
      <family val="2"/>
    </font>
    <font>
      <b/>
      <sz val="12"/>
      <color indexed="17"/>
      <name val="Arial"/>
      <family val="2"/>
    </font>
    <font>
      <b/>
      <sz val="13"/>
      <color indexed="17"/>
      <name val="Arial"/>
      <family val="2"/>
    </font>
    <font>
      <b/>
      <sz val="17"/>
      <name val="Arial"/>
      <family val="2"/>
    </font>
    <font>
      <b/>
      <sz val="28"/>
      <name val="Arial Rounded MT Bold"/>
      <family val="2"/>
    </font>
    <font>
      <b/>
      <sz val="20"/>
      <color indexed="36"/>
      <name val="Arial"/>
      <family val="2"/>
    </font>
    <font>
      <b/>
      <sz val="24"/>
      <color indexed="53"/>
      <name val="Arial"/>
      <family val="2"/>
    </font>
    <font>
      <b/>
      <sz val="18"/>
      <color indexed="10"/>
      <name val="Arial"/>
      <family val="2"/>
    </font>
    <font>
      <b/>
      <sz val="20"/>
      <color indexed="10"/>
      <name val="Arial"/>
      <family val="2"/>
    </font>
    <font>
      <b/>
      <sz val="8"/>
      <color indexed="10"/>
      <name val="Tahoma"/>
      <family val="2"/>
    </font>
    <font>
      <i/>
      <sz val="11"/>
      <name val="Times New Roman"/>
      <family val="1"/>
    </font>
    <font>
      <i/>
      <sz val="11"/>
      <name val="Tahoma"/>
      <family val="2"/>
    </font>
    <font>
      <b/>
      <sz val="13"/>
      <color indexed="10"/>
      <name val="Arial"/>
      <family val="2"/>
    </font>
    <font>
      <sz val="9"/>
      <name val="Arial Unicode MS"/>
      <family val="2"/>
    </font>
    <font>
      <sz val="9"/>
      <name val="Bookman Old Style"/>
      <family val="1"/>
    </font>
    <font>
      <b/>
      <sz val="11"/>
      <color indexed="81"/>
      <name val="Tahoma"/>
      <family val="2"/>
    </font>
    <font>
      <b/>
      <sz val="9"/>
      <name val="Bookman Old Style"/>
      <family val="1"/>
    </font>
    <font>
      <sz val="14"/>
      <name val="Arial"/>
      <family val="2"/>
    </font>
    <font>
      <b/>
      <sz val="16"/>
      <name val="Microsoft Sans Serif"/>
      <family val="2"/>
    </font>
    <font>
      <b/>
      <sz val="14"/>
      <name val="Arial Rounded MT Bold"/>
      <family val="2"/>
    </font>
    <font>
      <sz val="7"/>
      <name val="Arial"/>
      <family val="2"/>
    </font>
    <font>
      <b/>
      <sz val="18"/>
      <name val="Arial"/>
      <family val="2"/>
    </font>
    <font>
      <i/>
      <sz val="8"/>
      <name val="Arial"/>
      <family val="2"/>
    </font>
    <font>
      <sz val="17"/>
      <name val="Arial"/>
      <family val="2"/>
    </font>
    <font>
      <b/>
      <sz val="10"/>
      <name val="Tahoma"/>
      <family val="2"/>
    </font>
    <font>
      <sz val="9"/>
      <color rgb="FFC00000"/>
      <name val="Arial"/>
      <family val="2"/>
    </font>
    <font>
      <sz val="9"/>
      <color theme="1"/>
      <name val="Arial"/>
      <family val="2"/>
    </font>
    <font>
      <sz val="9"/>
      <color rgb="FFFF0000"/>
      <name val="Arial"/>
      <family val="2"/>
    </font>
  </fonts>
  <fills count="12">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4"/>
        <bgColor indexed="64"/>
      </patternFill>
    </fill>
    <fill>
      <patternFill patternType="solid">
        <fgColor indexed="41"/>
        <bgColor indexed="64"/>
      </patternFill>
    </fill>
    <fill>
      <patternFill patternType="solid">
        <fgColor indexed="47"/>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39997558519241921"/>
        <bgColor indexed="64"/>
      </patternFill>
    </fill>
  </fills>
  <borders count="83">
    <border>
      <left/>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17"/>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right style="thick">
        <color indexed="17"/>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ck">
        <color indexed="17"/>
      </left>
      <right/>
      <top style="thick">
        <color indexed="17"/>
      </top>
      <bottom/>
      <diagonal/>
    </border>
    <border>
      <left style="thick">
        <color indexed="17"/>
      </left>
      <right/>
      <top/>
      <bottom/>
      <diagonal/>
    </border>
    <border>
      <left/>
      <right style="thick">
        <color indexed="17"/>
      </right>
      <top style="thick">
        <color indexed="17"/>
      </top>
      <bottom/>
      <diagonal/>
    </border>
    <border>
      <left/>
      <right style="thick">
        <color indexed="17"/>
      </right>
      <top/>
      <bottom/>
      <diagonal/>
    </border>
    <border>
      <left/>
      <right style="thick">
        <color indexed="17"/>
      </right>
      <top style="medium">
        <color indexed="64"/>
      </top>
      <bottom style="thin">
        <color indexed="64"/>
      </bottom>
      <diagonal/>
    </border>
    <border>
      <left/>
      <right style="medium">
        <color indexed="64"/>
      </right>
      <top style="thin">
        <color indexed="64"/>
      </top>
      <bottom style="medium">
        <color indexed="64"/>
      </bottom>
      <diagonal/>
    </border>
  </borders>
  <cellStyleXfs count="4">
    <xf numFmtId="0" fontId="0" fillId="0" borderId="0"/>
    <xf numFmtId="0" fontId="4" fillId="0" borderId="0" applyFont="0" applyFill="0" applyBorder="0" applyAlignment="0" applyProtection="0"/>
    <xf numFmtId="0" fontId="4" fillId="0" borderId="0"/>
    <xf numFmtId="9" fontId="4" fillId="0" borderId="0" applyFont="0" applyFill="0" applyBorder="0" applyAlignment="0" applyProtection="0"/>
  </cellStyleXfs>
  <cellXfs count="1017">
    <xf numFmtId="0" fontId="0" fillId="0" borderId="0" xfId="0"/>
    <xf numFmtId="1" fontId="4" fillId="2" borderId="0" xfId="0" applyNumberFormat="1" applyFont="1" applyFill="1" applyProtection="1"/>
    <xf numFmtId="0" fontId="4" fillId="2" borderId="0" xfId="0" applyFont="1" applyFill="1" applyProtection="1"/>
    <xf numFmtId="3" fontId="13" fillId="2" borderId="1" xfId="0" applyNumberFormat="1" applyFont="1" applyFill="1" applyBorder="1" applyProtection="1"/>
    <xf numFmtId="3" fontId="4" fillId="2" borderId="2" xfId="0" applyNumberFormat="1" applyFont="1" applyFill="1" applyBorder="1" applyAlignment="1" applyProtection="1">
      <alignment horizontal="centerContinuous"/>
    </xf>
    <xf numFmtId="3" fontId="4" fillId="2" borderId="3" xfId="0" applyNumberFormat="1" applyFont="1" applyFill="1" applyBorder="1" applyAlignment="1" applyProtection="1">
      <alignment horizontal="centerContinuous"/>
    </xf>
    <xf numFmtId="3" fontId="4" fillId="2" borderId="4" xfId="0" applyNumberFormat="1" applyFont="1" applyFill="1" applyBorder="1" applyAlignment="1" applyProtection="1">
      <alignment horizontal="center"/>
    </xf>
    <xf numFmtId="0" fontId="14" fillId="2" borderId="0" xfId="0" applyFont="1" applyFill="1" applyAlignment="1" applyProtection="1">
      <alignment horizontal="centerContinuous" vertical="center"/>
    </xf>
    <xf numFmtId="3" fontId="14" fillId="2" borderId="0" xfId="0" applyNumberFormat="1" applyFont="1" applyFill="1" applyAlignment="1" applyProtection="1">
      <alignment vertical="center"/>
    </xf>
    <xf numFmtId="3" fontId="15" fillId="2" borderId="0" xfId="0" applyNumberFormat="1" applyFont="1" applyFill="1" applyProtection="1"/>
    <xf numFmtId="3" fontId="4" fillId="2" borderId="0" xfId="0" applyNumberFormat="1" applyFont="1" applyFill="1" applyAlignment="1" applyProtection="1">
      <alignment vertical="center"/>
    </xf>
    <xf numFmtId="164" fontId="3" fillId="2" borderId="5" xfId="0" applyNumberFormat="1" applyFont="1" applyFill="1" applyBorder="1" applyAlignment="1" applyProtection="1">
      <alignment horizontal="left" vertical="center"/>
    </xf>
    <xf numFmtId="0" fontId="4" fillId="2" borderId="0" xfId="0" applyFont="1" applyFill="1" applyAlignment="1" applyProtection="1">
      <alignment vertical="center"/>
    </xf>
    <xf numFmtId="3" fontId="4" fillId="2" borderId="6" xfId="0" applyNumberFormat="1" applyFont="1" applyFill="1" applyBorder="1" applyAlignment="1" applyProtection="1">
      <alignment horizontal="left" vertical="center"/>
    </xf>
    <xf numFmtId="3" fontId="4" fillId="2" borderId="7" xfId="0" applyNumberFormat="1" applyFont="1" applyFill="1" applyBorder="1" applyAlignment="1" applyProtection="1">
      <alignment vertical="center"/>
    </xf>
    <xf numFmtId="3" fontId="4" fillId="2" borderId="0" xfId="0" applyNumberFormat="1" applyFont="1" applyFill="1" applyBorder="1" applyAlignment="1" applyProtection="1">
      <alignment vertical="center"/>
    </xf>
    <xf numFmtId="3" fontId="4" fillId="2" borderId="6" xfId="0" applyNumberFormat="1" applyFont="1" applyFill="1" applyBorder="1" applyAlignment="1" applyProtection="1">
      <alignment horizontal="left" vertical="justify"/>
    </xf>
    <xf numFmtId="3" fontId="3" fillId="2" borderId="8" xfId="0" applyNumberFormat="1" applyFont="1" applyFill="1" applyBorder="1" applyAlignment="1" applyProtection="1">
      <alignment horizontal="right" vertical="center"/>
    </xf>
    <xf numFmtId="3" fontId="3" fillId="2" borderId="9" xfId="0" applyNumberFormat="1" applyFont="1" applyFill="1" applyBorder="1" applyAlignment="1" applyProtection="1">
      <alignment horizontal="right" vertical="center"/>
    </xf>
    <xf numFmtId="3" fontId="3" fillId="2" borderId="10" xfId="0" applyNumberFormat="1" applyFont="1" applyFill="1" applyBorder="1" applyAlignment="1" applyProtection="1">
      <alignment horizontal="right" vertical="center"/>
    </xf>
    <xf numFmtId="3" fontId="3" fillId="2" borderId="11" xfId="0" applyNumberFormat="1" applyFont="1" applyFill="1" applyBorder="1" applyAlignment="1" applyProtection="1">
      <alignment horizontal="right" vertical="center"/>
    </xf>
    <xf numFmtId="3" fontId="3" fillId="2" borderId="5" xfId="0" applyNumberFormat="1" applyFont="1" applyFill="1" applyBorder="1" applyAlignment="1" applyProtection="1">
      <alignment horizontal="right" vertical="center"/>
    </xf>
    <xf numFmtId="3" fontId="4" fillId="2" borderId="4" xfId="0" applyNumberFormat="1" applyFont="1" applyFill="1" applyBorder="1" applyAlignment="1" applyProtection="1">
      <alignment vertical="center"/>
    </xf>
    <xf numFmtId="3" fontId="4" fillId="2" borderId="4" xfId="0" applyNumberFormat="1" applyFont="1" applyFill="1" applyBorder="1" applyAlignment="1" applyProtection="1">
      <alignment horizontal="center" vertical="center"/>
    </xf>
    <xf numFmtId="0" fontId="4" fillId="2" borderId="12" xfId="0" applyFont="1" applyFill="1" applyBorder="1" applyAlignment="1" applyProtection="1">
      <alignment horizontal="left" vertical="center"/>
    </xf>
    <xf numFmtId="0" fontId="4" fillId="2" borderId="13" xfId="0" applyFont="1" applyFill="1" applyBorder="1" applyAlignment="1" applyProtection="1">
      <alignment horizontal="left" vertical="center"/>
    </xf>
    <xf numFmtId="3" fontId="4" fillId="2" borderId="14" xfId="0" applyNumberFormat="1" applyFont="1" applyFill="1" applyBorder="1" applyAlignment="1" applyProtection="1">
      <alignment horizontal="left" vertical="center"/>
    </xf>
    <xf numFmtId="3" fontId="3" fillId="2" borderId="8" xfId="0" applyNumberFormat="1" applyFont="1" applyFill="1" applyBorder="1" applyAlignment="1" applyProtection="1">
      <alignment vertical="center"/>
    </xf>
    <xf numFmtId="3" fontId="3" fillId="2" borderId="9" xfId="0" applyNumberFormat="1" applyFont="1" applyFill="1" applyBorder="1" applyAlignment="1" applyProtection="1">
      <alignment vertical="center"/>
    </xf>
    <xf numFmtId="3" fontId="3" fillId="2" borderId="10" xfId="0" applyNumberFormat="1" applyFont="1" applyFill="1" applyBorder="1" applyAlignment="1" applyProtection="1">
      <alignment vertical="center"/>
    </xf>
    <xf numFmtId="3" fontId="3" fillId="2" borderId="11" xfId="0" applyNumberFormat="1" applyFont="1" applyFill="1" applyBorder="1" applyAlignment="1" applyProtection="1">
      <alignment vertical="center"/>
    </xf>
    <xf numFmtId="3" fontId="3" fillId="2" borderId="5"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164" fontId="3" fillId="0" borderId="5" xfId="0" applyNumberFormat="1" applyFont="1" applyFill="1" applyBorder="1" applyAlignment="1" applyProtection="1">
      <alignment horizontal="left" vertical="center"/>
    </xf>
    <xf numFmtId="164" fontId="17" fillId="2" borderId="5" xfId="0" applyNumberFormat="1" applyFont="1" applyFill="1" applyBorder="1" applyAlignment="1" applyProtection="1">
      <alignment horizontal="left" vertical="center"/>
    </xf>
    <xf numFmtId="3" fontId="4" fillId="2" borderId="0" xfId="0" applyNumberFormat="1" applyFont="1" applyFill="1" applyProtection="1"/>
    <xf numFmtId="3" fontId="3" fillId="0" borderId="5" xfId="0" applyNumberFormat="1" applyFont="1" applyFill="1" applyBorder="1" applyAlignment="1" applyProtection="1">
      <alignment vertical="center"/>
    </xf>
    <xf numFmtId="3" fontId="3" fillId="0" borderId="9" xfId="0" applyNumberFormat="1" applyFont="1" applyFill="1" applyBorder="1" applyAlignment="1" applyProtection="1">
      <alignment vertical="center"/>
    </xf>
    <xf numFmtId="0" fontId="0" fillId="0" borderId="0" xfId="0" applyFill="1"/>
    <xf numFmtId="0" fontId="2" fillId="0" borderId="0" xfId="0" applyFont="1" applyAlignment="1" applyProtection="1"/>
    <xf numFmtId="0" fontId="2" fillId="0" borderId="0" xfId="0" applyFont="1" applyProtection="1"/>
    <xf numFmtId="0" fontId="3" fillId="0" borderId="0" xfId="0" applyFont="1" applyAlignment="1" applyProtection="1"/>
    <xf numFmtId="0" fontId="3" fillId="0" borderId="0" xfId="0" applyFont="1" applyProtection="1"/>
    <xf numFmtId="0" fontId="4" fillId="0" borderId="0" xfId="0" applyFont="1" applyProtection="1"/>
    <xf numFmtId="3" fontId="17" fillId="3" borderId="15" xfId="0" applyNumberFormat="1" applyFont="1" applyFill="1" applyBorder="1" applyProtection="1"/>
    <xf numFmtId="3" fontId="15" fillId="2" borderId="9" xfId="0" applyNumberFormat="1" applyFont="1" applyFill="1" applyBorder="1" applyAlignment="1" applyProtection="1">
      <alignment vertical="center"/>
    </xf>
    <xf numFmtId="1" fontId="19" fillId="2" borderId="5" xfId="0" applyNumberFormat="1" applyFont="1" applyFill="1" applyBorder="1" applyAlignment="1" applyProtection="1">
      <alignment horizontal="left" vertical="center"/>
    </xf>
    <xf numFmtId="164" fontId="3" fillId="0" borderId="5" xfId="0" quotePrefix="1" applyNumberFormat="1" applyFont="1" applyFill="1" applyBorder="1" applyAlignment="1" applyProtection="1">
      <alignment horizontal="left" vertical="center"/>
    </xf>
    <xf numFmtId="164" fontId="3" fillId="2" borderId="5" xfId="0" quotePrefix="1" applyNumberFormat="1" applyFont="1" applyFill="1" applyBorder="1" applyAlignment="1" applyProtection="1">
      <alignment horizontal="left" vertical="center"/>
    </xf>
    <xf numFmtId="164" fontId="3" fillId="2" borderId="16" xfId="0" quotePrefix="1" applyNumberFormat="1" applyFont="1" applyFill="1" applyBorder="1" applyAlignment="1" applyProtection="1">
      <alignment horizontal="left" vertical="center"/>
    </xf>
    <xf numFmtId="3" fontId="15" fillId="2" borderId="17" xfId="0" applyNumberFormat="1" applyFont="1" applyFill="1" applyBorder="1" applyAlignment="1" applyProtection="1">
      <alignment horizontal="center" vertical="center"/>
    </xf>
    <xf numFmtId="3" fontId="15" fillId="2" borderId="18" xfId="0" applyNumberFormat="1" applyFont="1" applyFill="1" applyBorder="1" applyAlignment="1" applyProtection="1">
      <alignment horizontal="center" vertical="center"/>
    </xf>
    <xf numFmtId="3" fontId="15" fillId="2" borderId="5" xfId="0" applyNumberFormat="1" applyFont="1" applyFill="1" applyBorder="1" applyAlignment="1" applyProtection="1">
      <alignment horizontal="right" vertical="center"/>
    </xf>
    <xf numFmtId="3" fontId="15" fillId="2" borderId="8" xfId="0" applyNumberFormat="1" applyFont="1" applyFill="1" applyBorder="1" applyAlignment="1" applyProtection="1">
      <alignment horizontal="right" vertical="center"/>
    </xf>
    <xf numFmtId="3" fontId="15" fillId="2" borderId="9" xfId="0" applyNumberFormat="1" applyFont="1" applyFill="1" applyBorder="1" applyAlignment="1" applyProtection="1">
      <alignment horizontal="right" vertical="center"/>
    </xf>
    <xf numFmtId="3" fontId="1" fillId="2" borderId="9" xfId="0" applyNumberFormat="1" applyFont="1" applyFill="1" applyBorder="1" applyAlignment="1" applyProtection="1">
      <alignment horizontal="left" vertical="center"/>
    </xf>
    <xf numFmtId="3" fontId="1" fillId="0" borderId="9" xfId="0" applyNumberFormat="1" applyFont="1" applyFill="1" applyBorder="1" applyAlignment="1" applyProtection="1">
      <alignment horizontal="left" vertical="center"/>
    </xf>
    <xf numFmtId="1" fontId="7" fillId="2" borderId="5" xfId="0" applyNumberFormat="1" applyFont="1" applyFill="1" applyBorder="1" applyAlignment="1" applyProtection="1">
      <alignment horizontal="left" vertical="center"/>
    </xf>
    <xf numFmtId="3" fontId="1" fillId="2" borderId="9" xfId="0" applyNumberFormat="1" applyFont="1" applyFill="1" applyBorder="1" applyAlignment="1" applyProtection="1">
      <alignment horizontal="left" vertical="center" indent="2"/>
    </xf>
    <xf numFmtId="3" fontId="1" fillId="0" borderId="9" xfId="0" applyNumberFormat="1" applyFont="1" applyFill="1" applyBorder="1" applyAlignment="1" applyProtection="1">
      <alignment horizontal="left" vertical="center" indent="2"/>
    </xf>
    <xf numFmtId="3" fontId="15" fillId="2" borderId="9" xfId="0" applyNumberFormat="1" applyFont="1" applyFill="1" applyBorder="1" applyAlignment="1" applyProtection="1">
      <alignment vertical="center" wrapText="1"/>
    </xf>
    <xf numFmtId="1" fontId="4" fillId="2" borderId="5" xfId="0" applyNumberFormat="1" applyFont="1" applyFill="1" applyBorder="1" applyAlignment="1" applyProtection="1">
      <alignment horizontal="left" vertical="center"/>
    </xf>
    <xf numFmtId="3" fontId="4" fillId="2" borderId="9" xfId="0" applyNumberFormat="1" applyFont="1" applyFill="1" applyBorder="1" applyAlignment="1" applyProtection="1">
      <alignment vertical="center"/>
    </xf>
    <xf numFmtId="1" fontId="4" fillId="2" borderId="19" xfId="0" applyNumberFormat="1" applyFont="1" applyFill="1" applyBorder="1" applyProtection="1"/>
    <xf numFmtId="1" fontId="4" fillId="2" borderId="20" xfId="0" applyNumberFormat="1" applyFont="1" applyFill="1" applyBorder="1" applyProtection="1"/>
    <xf numFmtId="3" fontId="14" fillId="2" borderId="13" xfId="0" applyNumberFormat="1" applyFont="1" applyFill="1" applyBorder="1" applyAlignment="1" applyProtection="1">
      <alignment vertical="center"/>
    </xf>
    <xf numFmtId="3" fontId="14" fillId="2" borderId="12" xfId="0" applyNumberFormat="1" applyFont="1" applyFill="1" applyBorder="1" applyAlignment="1" applyProtection="1">
      <alignment vertical="center"/>
    </xf>
    <xf numFmtId="3" fontId="14" fillId="2" borderId="0" xfId="0" applyNumberFormat="1" applyFont="1" applyFill="1" applyBorder="1" applyAlignment="1" applyProtection="1">
      <alignment vertical="center"/>
    </xf>
    <xf numFmtId="3" fontId="14" fillId="2" borderId="18" xfId="0" applyNumberFormat="1" applyFont="1" applyFill="1" applyBorder="1" applyAlignment="1" applyProtection="1">
      <alignment horizontal="center" vertical="center"/>
    </xf>
    <xf numFmtId="0" fontId="6" fillId="2" borderId="21" xfId="0" applyFont="1" applyFill="1" applyBorder="1" applyAlignment="1" applyProtection="1">
      <alignment horizontal="center" vertical="center"/>
    </xf>
    <xf numFmtId="0" fontId="6" fillId="2" borderId="16" xfId="0" applyFont="1" applyFill="1" applyBorder="1" applyAlignment="1" applyProtection="1">
      <alignment horizontal="center" vertical="center"/>
    </xf>
    <xf numFmtId="3" fontId="17" fillId="3" borderId="22" xfId="0" applyNumberFormat="1" applyFont="1" applyFill="1" applyBorder="1" applyProtection="1"/>
    <xf numFmtId="3" fontId="17" fillId="2" borderId="21" xfId="0" applyNumberFormat="1" applyFont="1" applyFill="1" applyBorder="1" applyProtection="1"/>
    <xf numFmtId="3" fontId="17" fillId="2" borderId="23" xfId="0" applyNumberFormat="1" applyFont="1" applyFill="1" applyBorder="1" applyProtection="1"/>
    <xf numFmtId="3" fontId="17" fillId="2" borderId="24" xfId="0" applyNumberFormat="1" applyFont="1" applyFill="1" applyBorder="1" applyProtection="1"/>
    <xf numFmtId="3" fontId="17" fillId="2" borderId="0" xfId="0" applyNumberFormat="1" applyFont="1" applyFill="1" applyBorder="1" applyProtection="1"/>
    <xf numFmtId="0" fontId="17" fillId="3" borderId="21" xfId="0" applyFont="1" applyFill="1" applyBorder="1" applyAlignment="1" applyProtection="1">
      <alignment wrapText="1"/>
    </xf>
    <xf numFmtId="3" fontId="17" fillId="3" borderId="23" xfId="0" applyNumberFormat="1" applyFont="1" applyFill="1" applyBorder="1" applyAlignment="1" applyProtection="1">
      <alignment horizontal="right"/>
    </xf>
    <xf numFmtId="3" fontId="17" fillId="3" borderId="24" xfId="0" applyNumberFormat="1" applyFont="1" applyFill="1" applyBorder="1" applyAlignment="1" applyProtection="1">
      <alignment horizontal="right"/>
    </xf>
    <xf numFmtId="0" fontId="17" fillId="2" borderId="25" xfId="0" applyFont="1" applyFill="1" applyBorder="1" applyAlignment="1" applyProtection="1">
      <alignment wrapText="1"/>
    </xf>
    <xf numFmtId="3" fontId="17" fillId="2" borderId="21" xfId="0" applyNumberFormat="1" applyFont="1" applyFill="1" applyBorder="1" applyAlignment="1" applyProtection="1">
      <alignment horizontal="right"/>
    </xf>
    <xf numFmtId="3" fontId="17" fillId="2" borderId="23" xfId="0" applyNumberFormat="1" applyFont="1" applyFill="1" applyBorder="1" applyAlignment="1" applyProtection="1">
      <alignment horizontal="right"/>
    </xf>
    <xf numFmtId="3" fontId="17" fillId="2" borderId="24" xfId="0" applyNumberFormat="1" applyFont="1" applyFill="1" applyBorder="1" applyAlignment="1" applyProtection="1">
      <alignment horizontal="right"/>
    </xf>
    <xf numFmtId="3" fontId="17" fillId="2" borderId="5" xfId="0" applyNumberFormat="1" applyFont="1" applyFill="1" applyBorder="1" applyProtection="1"/>
    <xf numFmtId="3" fontId="17" fillId="2" borderId="8" xfId="0" applyNumberFormat="1" applyFont="1" applyFill="1" applyBorder="1" applyProtection="1"/>
    <xf numFmtId="3" fontId="17" fillId="2" borderId="9" xfId="0" applyNumberFormat="1" applyFont="1" applyFill="1" applyBorder="1" applyProtection="1"/>
    <xf numFmtId="0" fontId="4" fillId="3" borderId="5" xfId="0" applyFont="1" applyFill="1" applyBorder="1" applyAlignment="1" applyProtection="1">
      <alignment wrapText="1"/>
    </xf>
    <xf numFmtId="3" fontId="18" fillId="2" borderId="8" xfId="0" applyNumberFormat="1" applyFont="1" applyFill="1" applyBorder="1" applyAlignment="1" applyProtection="1">
      <alignment horizontal="right" wrapText="1"/>
    </xf>
    <xf numFmtId="3" fontId="18" fillId="2" borderId="9" xfId="0" applyNumberFormat="1" applyFont="1" applyFill="1" applyBorder="1" applyAlignment="1" applyProtection="1">
      <alignment horizontal="right" wrapText="1"/>
    </xf>
    <xf numFmtId="0" fontId="4" fillId="2" borderId="26" xfId="0" applyFont="1" applyFill="1" applyBorder="1" applyAlignment="1" applyProtection="1">
      <alignment wrapText="1"/>
    </xf>
    <xf numFmtId="3" fontId="18" fillId="2" borderId="5" xfId="0" applyNumberFormat="1" applyFont="1" applyFill="1" applyBorder="1" applyAlignment="1" applyProtection="1">
      <alignment horizontal="right" wrapText="1"/>
    </xf>
    <xf numFmtId="3" fontId="18" fillId="2" borderId="5" xfId="0" applyNumberFormat="1" applyFont="1" applyFill="1" applyBorder="1" applyAlignment="1" applyProtection="1">
      <alignment vertical="center"/>
    </xf>
    <xf numFmtId="3" fontId="18" fillId="2" borderId="8" xfId="0" applyNumberFormat="1" applyFont="1" applyFill="1" applyBorder="1" applyAlignment="1" applyProtection="1">
      <alignment vertical="center"/>
    </xf>
    <xf numFmtId="3" fontId="18" fillId="2" borderId="9" xfId="0" applyNumberFormat="1" applyFont="1" applyFill="1" applyBorder="1" applyAlignment="1" applyProtection="1">
      <alignment vertical="center"/>
    </xf>
    <xf numFmtId="3" fontId="18" fillId="2" borderId="0" xfId="0" applyNumberFormat="1" applyFont="1" applyFill="1" applyBorder="1" applyAlignment="1" applyProtection="1">
      <alignment vertical="center"/>
    </xf>
    <xf numFmtId="0" fontId="4" fillId="3" borderId="5" xfId="0" applyFont="1" applyFill="1" applyBorder="1" applyAlignment="1" applyProtection="1">
      <alignment horizontal="left" wrapText="1" indent="1"/>
    </xf>
    <xf numFmtId="3" fontId="18" fillId="2" borderId="8" xfId="0" applyNumberFormat="1" applyFont="1" applyFill="1" applyBorder="1" applyAlignment="1" applyProtection="1">
      <alignment horizontal="right" vertical="center" wrapText="1"/>
    </xf>
    <xf numFmtId="3" fontId="18" fillId="2" borderId="9" xfId="0" applyNumberFormat="1" applyFont="1" applyFill="1" applyBorder="1" applyAlignment="1" applyProtection="1">
      <alignment horizontal="right" vertical="center" wrapText="1"/>
    </xf>
    <xf numFmtId="3" fontId="18" fillId="2" borderId="5" xfId="0" applyNumberFormat="1" applyFont="1" applyFill="1" applyBorder="1" applyAlignment="1" applyProtection="1">
      <alignment horizontal="right" vertical="center" wrapText="1"/>
    </xf>
    <xf numFmtId="3" fontId="18" fillId="2" borderId="8" xfId="0" applyNumberFormat="1" applyFont="1" applyFill="1" applyBorder="1" applyAlignment="1" applyProtection="1">
      <alignment horizontal="right"/>
    </xf>
    <xf numFmtId="3" fontId="18" fillId="2" borderId="9" xfId="0" applyNumberFormat="1" applyFont="1" applyFill="1" applyBorder="1" applyAlignment="1" applyProtection="1">
      <alignment horizontal="right"/>
    </xf>
    <xf numFmtId="3" fontId="18" fillId="2" borderId="5" xfId="0" applyNumberFormat="1" applyFont="1" applyFill="1" applyBorder="1" applyAlignment="1" applyProtection="1">
      <alignment horizontal="right"/>
    </xf>
    <xf numFmtId="3" fontId="18" fillId="2" borderId="8" xfId="0" applyNumberFormat="1" applyFont="1" applyFill="1" applyBorder="1" applyAlignment="1" applyProtection="1">
      <alignment horizontal="right" vertical="center"/>
    </xf>
    <xf numFmtId="3" fontId="18" fillId="2" borderId="9" xfId="0" applyNumberFormat="1" applyFont="1" applyFill="1" applyBorder="1" applyAlignment="1" applyProtection="1">
      <alignment horizontal="right" vertical="center"/>
    </xf>
    <xf numFmtId="3" fontId="18" fillId="2" borderId="5" xfId="0" applyNumberFormat="1" applyFont="1" applyFill="1" applyBorder="1" applyAlignment="1" applyProtection="1">
      <alignment horizontal="right" vertical="center"/>
    </xf>
    <xf numFmtId="3" fontId="17" fillId="2" borderId="5" xfId="0" applyNumberFormat="1" applyFont="1" applyFill="1" applyBorder="1" applyAlignment="1" applyProtection="1">
      <alignment vertical="center"/>
    </xf>
    <xf numFmtId="3" fontId="17" fillId="2" borderId="8" xfId="0" applyNumberFormat="1" applyFont="1" applyFill="1" applyBorder="1" applyAlignment="1" applyProtection="1">
      <alignment vertical="center"/>
    </xf>
    <xf numFmtId="3" fontId="17" fillId="2" borderId="9" xfId="0" applyNumberFormat="1" applyFont="1" applyFill="1" applyBorder="1" applyAlignment="1" applyProtection="1">
      <alignment vertical="center"/>
    </xf>
    <xf numFmtId="3" fontId="17" fillId="2" borderId="0" xfId="0" applyNumberFormat="1" applyFont="1" applyFill="1" applyBorder="1" applyAlignment="1" applyProtection="1">
      <alignment vertical="center"/>
    </xf>
    <xf numFmtId="0" fontId="17" fillId="3" borderId="5" xfId="0" applyFont="1" applyFill="1" applyBorder="1" applyAlignment="1" applyProtection="1">
      <alignment wrapText="1"/>
    </xf>
    <xf numFmtId="3" fontId="18" fillId="2" borderId="5" xfId="0" applyNumberFormat="1" applyFont="1" applyFill="1" applyBorder="1" applyProtection="1"/>
    <xf numFmtId="3" fontId="18" fillId="2" borderId="8" xfId="0" applyNumberFormat="1" applyFont="1" applyFill="1" applyBorder="1" applyProtection="1"/>
    <xf numFmtId="3" fontId="18" fillId="2" borderId="9" xfId="0" applyNumberFormat="1" applyFont="1" applyFill="1" applyBorder="1" applyProtection="1"/>
    <xf numFmtId="3" fontId="18" fillId="2" borderId="0" xfId="0" applyNumberFormat="1" applyFont="1" applyFill="1" applyBorder="1" applyProtection="1"/>
    <xf numFmtId="3" fontId="17" fillId="3" borderId="8" xfId="0" applyNumberFormat="1" applyFont="1" applyFill="1" applyBorder="1" applyAlignment="1" applyProtection="1">
      <alignment horizontal="right"/>
    </xf>
    <xf numFmtId="3" fontId="17" fillId="3" borderId="9" xfId="0" applyNumberFormat="1" applyFont="1" applyFill="1" applyBorder="1" applyAlignment="1" applyProtection="1">
      <alignment horizontal="right"/>
    </xf>
    <xf numFmtId="0" fontId="17" fillId="3" borderId="16" xfId="0" applyFont="1" applyFill="1" applyBorder="1" applyAlignment="1" applyProtection="1">
      <alignment wrapText="1"/>
    </xf>
    <xf numFmtId="3" fontId="17" fillId="3" borderId="17" xfId="0" applyNumberFormat="1" applyFont="1" applyFill="1" applyBorder="1" applyAlignment="1" applyProtection="1">
      <alignment horizontal="right"/>
    </xf>
    <xf numFmtId="3" fontId="17" fillId="3" borderId="18" xfId="0" applyNumberFormat="1" applyFont="1" applyFill="1" applyBorder="1" applyAlignment="1" applyProtection="1">
      <alignment horizontal="right"/>
    </xf>
    <xf numFmtId="0" fontId="15" fillId="2" borderId="26" xfId="0" applyFont="1" applyFill="1" applyBorder="1" applyAlignment="1" applyProtection="1">
      <alignment wrapText="1"/>
    </xf>
    <xf numFmtId="0" fontId="7" fillId="2" borderId="27" xfId="0" applyFont="1" applyFill="1" applyBorder="1" applyAlignment="1" applyProtection="1">
      <alignment wrapText="1"/>
    </xf>
    <xf numFmtId="3" fontId="7" fillId="2" borderId="16" xfId="0" applyNumberFormat="1" applyFont="1" applyFill="1" applyBorder="1" applyProtection="1"/>
    <xf numFmtId="3" fontId="7" fillId="2" borderId="17" xfId="0" applyNumberFormat="1" applyFont="1" applyFill="1" applyBorder="1" applyProtection="1"/>
    <xf numFmtId="3" fontId="7" fillId="2" borderId="18" xfId="0" applyNumberFormat="1" applyFont="1" applyFill="1" applyBorder="1" applyProtection="1"/>
    <xf numFmtId="3" fontId="17" fillId="2" borderId="5" xfId="0" applyNumberFormat="1" applyFont="1" applyFill="1" applyBorder="1" applyAlignment="1" applyProtection="1">
      <alignment horizontal="right"/>
    </xf>
    <xf numFmtId="3" fontId="17" fillId="2" borderId="8" xfId="0" applyNumberFormat="1" applyFont="1" applyFill="1" applyBorder="1" applyAlignment="1" applyProtection="1">
      <alignment horizontal="right"/>
    </xf>
    <xf numFmtId="3" fontId="17" fillId="2" borderId="9" xfId="0" applyNumberFormat="1" applyFont="1" applyFill="1" applyBorder="1" applyAlignment="1" applyProtection="1">
      <alignment horizontal="right"/>
    </xf>
    <xf numFmtId="0" fontId="4" fillId="2" borderId="26" xfId="0" applyFont="1" applyFill="1" applyBorder="1" applyAlignment="1" applyProtection="1">
      <alignment vertical="center" wrapText="1"/>
    </xf>
    <xf numFmtId="0" fontId="17" fillId="2" borderId="26" xfId="0" applyFont="1" applyFill="1" applyBorder="1" applyAlignment="1" applyProtection="1">
      <alignment wrapText="1"/>
    </xf>
    <xf numFmtId="0" fontId="17" fillId="2" borderId="27" xfId="0" applyFont="1" applyFill="1" applyBorder="1" applyAlignment="1" applyProtection="1">
      <alignment wrapText="1"/>
    </xf>
    <xf numFmtId="3" fontId="17" fillId="2" borderId="16" xfId="0" applyNumberFormat="1" applyFont="1" applyFill="1" applyBorder="1" applyAlignment="1" applyProtection="1">
      <alignment horizontal="right"/>
    </xf>
    <xf numFmtId="3" fontId="17" fillId="2" borderId="17" xfId="0" applyNumberFormat="1" applyFont="1" applyFill="1" applyBorder="1" applyAlignment="1" applyProtection="1">
      <alignment horizontal="right"/>
    </xf>
    <xf numFmtId="3" fontId="17" fillId="2" borderId="18" xfId="0" applyNumberFormat="1" applyFont="1" applyFill="1" applyBorder="1" applyAlignment="1" applyProtection="1">
      <alignment horizontal="right"/>
    </xf>
    <xf numFmtId="3" fontId="9" fillId="2" borderId="28" xfId="0" applyNumberFormat="1" applyFont="1" applyFill="1" applyBorder="1" applyAlignment="1" applyProtection="1">
      <alignment vertical="center"/>
    </xf>
    <xf numFmtId="3" fontId="9" fillId="2" borderId="29" xfId="0" applyNumberFormat="1" applyFont="1" applyFill="1" applyBorder="1" applyAlignment="1" applyProtection="1">
      <alignment vertical="center"/>
    </xf>
    <xf numFmtId="3" fontId="17" fillId="3" borderId="30" xfId="0" applyNumberFormat="1" applyFont="1" applyFill="1" applyBorder="1" applyAlignment="1" applyProtection="1">
      <alignment horizontal="right"/>
    </xf>
    <xf numFmtId="3" fontId="17" fillId="2" borderId="31" xfId="0" applyNumberFormat="1" applyFont="1" applyFill="1" applyBorder="1" applyAlignment="1" applyProtection="1">
      <alignment horizontal="right"/>
    </xf>
    <xf numFmtId="3" fontId="17" fillId="2" borderId="32" xfId="0" applyNumberFormat="1" applyFont="1" applyFill="1" applyBorder="1" applyAlignment="1" applyProtection="1">
      <alignment horizontal="right"/>
    </xf>
    <xf numFmtId="3" fontId="7" fillId="2" borderId="17" xfId="0" applyNumberFormat="1" applyFont="1" applyFill="1" applyBorder="1" applyAlignment="1" applyProtection="1">
      <alignment vertical="center"/>
    </xf>
    <xf numFmtId="3" fontId="7" fillId="2" borderId="18" xfId="0" applyNumberFormat="1" applyFont="1" applyFill="1" applyBorder="1" applyAlignment="1" applyProtection="1">
      <alignment vertical="center"/>
    </xf>
    <xf numFmtId="3" fontId="3" fillId="2" borderId="0" xfId="0" applyNumberFormat="1" applyFont="1" applyFill="1" applyProtection="1"/>
    <xf numFmtId="3" fontId="15" fillId="2" borderId="7" xfId="0" applyNumberFormat="1" applyFont="1" applyFill="1" applyBorder="1" applyAlignment="1" applyProtection="1">
      <alignment horizontal="center" vertical="center"/>
    </xf>
    <xf numFmtId="3" fontId="15" fillId="2" borderId="33" xfId="0" applyNumberFormat="1" applyFont="1" applyFill="1" applyBorder="1" applyAlignment="1" applyProtection="1">
      <alignment horizontal="center" vertical="center"/>
    </xf>
    <xf numFmtId="3" fontId="3" fillId="2" borderId="17" xfId="0" applyNumberFormat="1" applyFont="1" applyFill="1" applyBorder="1" applyAlignment="1" applyProtection="1">
      <alignment horizontal="right" vertical="center"/>
    </xf>
    <xf numFmtId="3" fontId="9" fillId="2" borderId="8" xfId="0" applyNumberFormat="1" applyFont="1" applyFill="1" applyBorder="1" applyAlignment="1" applyProtection="1">
      <alignment vertical="center"/>
    </xf>
    <xf numFmtId="3" fontId="9" fillId="2" borderId="34" xfId="0" applyNumberFormat="1" applyFont="1" applyFill="1" applyBorder="1" applyAlignment="1" applyProtection="1">
      <alignment vertical="center"/>
    </xf>
    <xf numFmtId="3" fontId="9" fillId="2" borderId="35" xfId="0" applyNumberFormat="1" applyFont="1" applyFill="1" applyBorder="1" applyAlignment="1" applyProtection="1">
      <alignment vertical="center"/>
    </xf>
    <xf numFmtId="3" fontId="3" fillId="2" borderId="16" xfId="0" applyNumberFormat="1" applyFont="1" applyFill="1" applyBorder="1" applyAlignment="1" applyProtection="1">
      <alignment horizontal="right" vertical="center"/>
    </xf>
    <xf numFmtId="3" fontId="3" fillId="2" borderId="18" xfId="0" applyNumberFormat="1" applyFont="1" applyFill="1" applyBorder="1" applyAlignment="1" applyProtection="1">
      <alignment horizontal="right" vertical="center"/>
    </xf>
    <xf numFmtId="3" fontId="3" fillId="2" borderId="36" xfId="0" applyNumberFormat="1" applyFont="1" applyFill="1" applyBorder="1" applyAlignment="1" applyProtection="1">
      <alignment horizontal="right" vertical="center"/>
    </xf>
    <xf numFmtId="3" fontId="15" fillId="2" borderId="37" xfId="0" applyNumberFormat="1" applyFont="1" applyFill="1" applyBorder="1" applyAlignment="1" applyProtection="1">
      <alignment horizontal="center" vertical="center"/>
    </xf>
    <xf numFmtId="3" fontId="9" fillId="2" borderId="5" xfId="0" applyNumberFormat="1" applyFont="1" applyFill="1" applyBorder="1" applyAlignment="1" applyProtection="1">
      <alignment vertical="center"/>
    </xf>
    <xf numFmtId="3" fontId="9" fillId="2" borderId="11" xfId="0" applyNumberFormat="1" applyFont="1" applyFill="1" applyBorder="1" applyAlignment="1" applyProtection="1">
      <alignment vertical="center"/>
    </xf>
    <xf numFmtId="3" fontId="9" fillId="2" borderId="9" xfId="0" applyNumberFormat="1" applyFont="1" applyFill="1" applyBorder="1" applyAlignment="1" applyProtection="1">
      <alignment vertical="center"/>
    </xf>
    <xf numFmtId="3" fontId="9" fillId="0" borderId="8" xfId="0" applyNumberFormat="1" applyFont="1" applyFill="1" applyBorder="1" applyAlignment="1" applyProtection="1">
      <alignment vertical="center"/>
    </xf>
    <xf numFmtId="164" fontId="4" fillId="2" borderId="5" xfId="0" applyNumberFormat="1" applyFont="1" applyFill="1" applyBorder="1" applyAlignment="1" applyProtection="1">
      <alignment horizontal="left" vertical="center"/>
    </xf>
    <xf numFmtId="164" fontId="3" fillId="2" borderId="5" xfId="0" applyNumberFormat="1" applyFont="1" applyFill="1" applyBorder="1" applyAlignment="1" applyProtection="1">
      <alignment horizontal="right" vertical="center"/>
    </xf>
    <xf numFmtId="3" fontId="9" fillId="2" borderId="10" xfId="0" applyNumberFormat="1" applyFont="1" applyFill="1" applyBorder="1" applyAlignment="1" applyProtection="1">
      <alignment vertical="center"/>
    </xf>
    <xf numFmtId="3" fontId="17" fillId="2" borderId="9" xfId="0" quotePrefix="1" applyNumberFormat="1" applyFont="1" applyFill="1" applyBorder="1" applyAlignment="1" applyProtection="1">
      <alignment horizontal="left" vertical="center"/>
    </xf>
    <xf numFmtId="3" fontId="4" fillId="2" borderId="9" xfId="0" applyNumberFormat="1" applyFont="1" applyFill="1" applyBorder="1" applyAlignment="1" applyProtection="1">
      <alignment horizontal="left" vertical="center"/>
    </xf>
    <xf numFmtId="3" fontId="3" fillId="2" borderId="38" xfId="0" applyNumberFormat="1" applyFont="1" applyFill="1" applyBorder="1" applyAlignment="1" applyProtection="1">
      <alignment vertical="center"/>
    </xf>
    <xf numFmtId="165" fontId="3" fillId="2" borderId="26" xfId="0" applyNumberFormat="1" applyFont="1" applyFill="1" applyBorder="1" applyAlignment="1" applyProtection="1">
      <alignment horizontal="left" vertical="center" indent="3"/>
    </xf>
    <xf numFmtId="49" fontId="3" fillId="2" borderId="26" xfId="0" applyNumberFormat="1" applyFont="1" applyFill="1" applyBorder="1" applyAlignment="1" applyProtection="1">
      <alignment horizontal="left" vertical="center" indent="3"/>
    </xf>
    <xf numFmtId="165" fontId="3" fillId="2" borderId="26" xfId="0" applyNumberFormat="1" applyFont="1" applyFill="1" applyBorder="1" applyAlignment="1" applyProtection="1">
      <alignment horizontal="left" wrapText="1" indent="3"/>
    </xf>
    <xf numFmtId="0" fontId="4" fillId="2" borderId="26" xfId="0" applyFont="1" applyFill="1" applyBorder="1" applyAlignment="1" applyProtection="1">
      <alignment horizontal="left" wrapText="1" indent="1"/>
    </xf>
    <xf numFmtId="0" fontId="4" fillId="2" borderId="26" xfId="0" applyFont="1" applyFill="1" applyBorder="1" applyAlignment="1" applyProtection="1">
      <alignment horizontal="left" vertical="center" wrapText="1" indent="2"/>
    </xf>
    <xf numFmtId="0" fontId="4" fillId="2" borderId="26" xfId="0" applyFont="1" applyFill="1" applyBorder="1" applyAlignment="1" applyProtection="1">
      <alignment horizontal="left" wrapText="1" indent="2"/>
    </xf>
    <xf numFmtId="0" fontId="7" fillId="2" borderId="26" xfId="0" applyFont="1" applyFill="1" applyBorder="1" applyAlignment="1" applyProtection="1">
      <alignment wrapText="1"/>
    </xf>
    <xf numFmtId="166" fontId="36" fillId="4" borderId="8" xfId="0" applyNumberFormat="1" applyFont="1" applyFill="1" applyBorder="1" applyAlignment="1" applyProtection="1">
      <alignment horizontal="center" vertical="center"/>
      <protection locked="0"/>
    </xf>
    <xf numFmtId="3" fontId="3" fillId="0" borderId="8" xfId="0" applyNumberFormat="1" applyFont="1" applyFill="1" applyBorder="1" applyAlignment="1" applyProtection="1">
      <alignment vertical="center"/>
    </xf>
    <xf numFmtId="3" fontId="1" fillId="2" borderId="9" xfId="0" applyNumberFormat="1" applyFont="1" applyFill="1" applyBorder="1" applyAlignment="1" applyProtection="1">
      <alignment vertical="center"/>
    </xf>
    <xf numFmtId="3" fontId="1" fillId="2" borderId="5" xfId="0" applyNumberFormat="1" applyFont="1" applyFill="1" applyBorder="1" applyAlignment="1" applyProtection="1">
      <alignment horizontal="right" vertical="center"/>
    </xf>
    <xf numFmtId="3" fontId="1" fillId="2" borderId="8" xfId="0" applyNumberFormat="1" applyFont="1" applyFill="1" applyBorder="1" applyAlignment="1" applyProtection="1">
      <alignment horizontal="right" vertical="center"/>
    </xf>
    <xf numFmtId="3" fontId="1" fillId="2" borderId="9" xfId="0" applyNumberFormat="1" applyFont="1" applyFill="1" applyBorder="1" applyAlignment="1" applyProtection="1">
      <alignment horizontal="right" vertical="center"/>
    </xf>
    <xf numFmtId="3" fontId="4" fillId="2" borderId="9" xfId="0" applyNumberFormat="1" applyFont="1" applyFill="1" applyBorder="1" applyAlignment="1" applyProtection="1">
      <alignment horizontal="left" vertical="center"/>
      <protection locked="0"/>
    </xf>
    <xf numFmtId="3" fontId="15" fillId="2" borderId="9" xfId="0" applyNumberFormat="1" applyFont="1" applyFill="1" applyBorder="1" applyAlignment="1" applyProtection="1">
      <alignment vertical="center"/>
      <protection locked="0"/>
    </xf>
    <xf numFmtId="0" fontId="3" fillId="0" borderId="20" xfId="0" quotePrefix="1" applyFont="1" applyBorder="1" applyAlignment="1" applyProtection="1">
      <alignment horizontal="left"/>
    </xf>
    <xf numFmtId="0" fontId="3" fillId="0" borderId="0" xfId="0" applyFont="1" applyBorder="1" applyAlignment="1" applyProtection="1"/>
    <xf numFmtId="0" fontId="3" fillId="0" borderId="39" xfId="0" applyFont="1" applyBorder="1" applyAlignment="1" applyProtection="1"/>
    <xf numFmtId="0" fontId="3" fillId="0" borderId="20" xfId="0" applyFont="1" applyBorder="1" applyAlignment="1" applyProtection="1"/>
    <xf numFmtId="0" fontId="3" fillId="0" borderId="40" xfId="0" quotePrefix="1" applyFont="1" applyBorder="1" applyAlignment="1" applyProtection="1">
      <alignment horizontal="left"/>
    </xf>
    <xf numFmtId="0" fontId="3" fillId="0" borderId="12" xfId="0" applyFont="1" applyBorder="1" applyAlignment="1" applyProtection="1"/>
    <xf numFmtId="0" fontId="3" fillId="0" borderId="13" xfId="0" applyFont="1" applyBorder="1" applyAlignment="1" applyProtection="1"/>
    <xf numFmtId="0" fontId="3" fillId="0" borderId="19" xfId="0" applyFont="1" applyBorder="1" applyAlignment="1" applyProtection="1"/>
    <xf numFmtId="0" fontId="3" fillId="0" borderId="14" xfId="0" applyFont="1" applyBorder="1" applyAlignment="1" applyProtection="1"/>
    <xf numFmtId="0" fontId="3" fillId="0" borderId="41" xfId="0" applyFont="1" applyBorder="1" applyAlignment="1" applyProtection="1"/>
    <xf numFmtId="0" fontId="2" fillId="0" borderId="20" xfId="0" applyFont="1" applyBorder="1" applyAlignment="1" applyProtection="1"/>
    <xf numFmtId="0" fontId="10" fillId="0" borderId="20" xfId="0" applyFont="1" applyBorder="1" applyAlignment="1" applyProtection="1"/>
    <xf numFmtId="1" fontId="42" fillId="2" borderId="5" xfId="0" applyNumberFormat="1" applyFont="1" applyFill="1" applyBorder="1" applyAlignment="1" applyProtection="1">
      <alignment horizontal="left" vertical="center"/>
    </xf>
    <xf numFmtId="3" fontId="43" fillId="2" borderId="9" xfId="0" applyNumberFormat="1" applyFont="1" applyFill="1" applyBorder="1" applyAlignment="1" applyProtection="1">
      <alignment horizontal="left" vertical="center" indent="2"/>
    </xf>
    <xf numFmtId="3" fontId="15" fillId="2" borderId="42" xfId="0" applyNumberFormat="1" applyFont="1" applyFill="1" applyBorder="1" applyAlignment="1" applyProtection="1">
      <alignment horizontal="center" vertical="center"/>
    </xf>
    <xf numFmtId="3" fontId="15" fillId="2" borderId="43" xfId="0" applyNumberFormat="1" applyFont="1" applyFill="1" applyBorder="1" applyAlignment="1" applyProtection="1">
      <alignment horizontal="center" vertical="center"/>
    </xf>
    <xf numFmtId="3" fontId="15" fillId="2" borderId="0" xfId="0" applyNumberFormat="1" applyFont="1" applyFill="1" applyBorder="1" applyAlignment="1" applyProtection="1">
      <alignment horizontal="center" vertical="center"/>
    </xf>
    <xf numFmtId="3" fontId="15" fillId="2" borderId="44" xfId="0" applyNumberFormat="1" applyFont="1" applyFill="1" applyBorder="1" applyAlignment="1" applyProtection="1">
      <alignment horizontal="center" vertical="center"/>
    </xf>
    <xf numFmtId="3" fontId="15" fillId="2" borderId="45" xfId="0" applyNumberFormat="1" applyFont="1" applyFill="1" applyBorder="1" applyAlignment="1" applyProtection="1">
      <alignment horizontal="center" vertical="center"/>
    </xf>
    <xf numFmtId="3" fontId="15" fillId="2" borderId="46" xfId="0" applyNumberFormat="1" applyFont="1" applyFill="1" applyBorder="1" applyAlignment="1" applyProtection="1">
      <alignment horizontal="center" vertical="center"/>
    </xf>
    <xf numFmtId="3" fontId="15" fillId="2" borderId="47"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vertical="center"/>
    </xf>
    <xf numFmtId="1" fontId="3" fillId="2" borderId="19" xfId="0" applyNumberFormat="1" applyFont="1" applyFill="1" applyBorder="1" applyAlignment="1" applyProtection="1">
      <alignment horizontal="left" vertical="center"/>
    </xf>
    <xf numFmtId="164" fontId="3" fillId="2" borderId="40" xfId="0" applyNumberFormat="1" applyFont="1" applyFill="1" applyBorder="1" applyAlignment="1" applyProtection="1">
      <alignment horizontal="left" vertical="center"/>
    </xf>
    <xf numFmtId="164" fontId="3" fillId="2" borderId="26" xfId="0" applyNumberFormat="1" applyFont="1" applyFill="1" applyBorder="1" applyAlignment="1" applyProtection="1">
      <alignment horizontal="left" vertical="center"/>
    </xf>
    <xf numFmtId="3" fontId="15" fillId="2" borderId="44" xfId="0" applyNumberFormat="1" applyFont="1" applyFill="1" applyBorder="1" applyAlignment="1" applyProtection="1">
      <alignment horizontal="left" vertical="center"/>
    </xf>
    <xf numFmtId="1" fontId="3" fillId="2" borderId="26" xfId="0" applyNumberFormat="1" applyFont="1" applyFill="1" applyBorder="1" applyAlignment="1" applyProtection="1">
      <alignment horizontal="left" vertical="center"/>
    </xf>
    <xf numFmtId="1" fontId="18" fillId="2" borderId="5" xfId="0" applyNumberFormat="1" applyFont="1" applyFill="1" applyBorder="1" applyAlignment="1" applyProtection="1">
      <alignment horizontal="center" vertical="center"/>
    </xf>
    <xf numFmtId="1" fontId="18" fillId="2" borderId="37" xfId="0" applyNumberFormat="1" applyFont="1" applyFill="1" applyBorder="1" applyAlignment="1" applyProtection="1">
      <alignment horizontal="center" vertical="center"/>
    </xf>
    <xf numFmtId="3" fontId="1" fillId="2" borderId="9" xfId="0" applyNumberFormat="1" applyFont="1" applyFill="1" applyBorder="1" applyAlignment="1" applyProtection="1">
      <alignment horizontal="left" vertical="center"/>
      <protection locked="0"/>
    </xf>
    <xf numFmtId="164" fontId="3" fillId="2" borderId="34" xfId="0" applyNumberFormat="1" applyFont="1" applyFill="1" applyBorder="1" applyAlignment="1" applyProtection="1">
      <alignment horizontal="left" vertical="center"/>
    </xf>
    <xf numFmtId="3" fontId="15" fillId="2" borderId="48" xfId="0" applyNumberFormat="1" applyFont="1" applyFill="1" applyBorder="1" applyAlignment="1" applyProtection="1">
      <alignment horizontal="center" vertical="center"/>
    </xf>
    <xf numFmtId="3" fontId="15" fillId="2" borderId="2" xfId="0" applyNumberFormat="1" applyFont="1" applyFill="1" applyBorder="1" applyAlignment="1" applyProtection="1">
      <alignment horizontal="center" vertical="center"/>
    </xf>
    <xf numFmtId="3" fontId="15" fillId="2" borderId="3" xfId="0" applyNumberFormat="1" applyFont="1" applyFill="1" applyBorder="1" applyAlignment="1" applyProtection="1">
      <alignment horizontal="center" vertical="center"/>
    </xf>
    <xf numFmtId="3" fontId="15" fillId="2" borderId="39" xfId="0" applyNumberFormat="1" applyFont="1" applyFill="1" applyBorder="1" applyAlignment="1" applyProtection="1">
      <alignment horizontal="center" vertical="center"/>
    </xf>
    <xf numFmtId="3" fontId="3" fillId="2" borderId="26" xfId="0" applyNumberFormat="1" applyFont="1" applyFill="1" applyBorder="1" applyAlignment="1" applyProtection="1">
      <alignment vertical="center"/>
    </xf>
    <xf numFmtId="3" fontId="3" fillId="2" borderId="48" xfId="0" applyNumberFormat="1" applyFont="1" applyFill="1" applyBorder="1" applyAlignment="1" applyProtection="1">
      <alignment vertical="center"/>
    </xf>
    <xf numFmtId="3" fontId="3" fillId="2" borderId="26" xfId="0" applyNumberFormat="1" applyFont="1" applyFill="1" applyBorder="1" applyAlignment="1" applyProtection="1">
      <alignment horizontal="right" vertical="center"/>
    </xf>
    <xf numFmtId="3" fontId="3" fillId="2" borderId="48" xfId="0" applyNumberFormat="1" applyFont="1" applyFill="1" applyBorder="1" applyAlignment="1" applyProtection="1">
      <alignment horizontal="right" vertical="center"/>
    </xf>
    <xf numFmtId="3" fontId="15" fillId="2" borderId="21" xfId="0" applyNumberFormat="1" applyFont="1" applyFill="1" applyBorder="1" applyAlignment="1" applyProtection="1">
      <alignment horizontal="right" vertical="center"/>
    </xf>
    <xf numFmtId="3" fontId="15" fillId="2" borderId="24" xfId="0" applyNumberFormat="1" applyFont="1" applyFill="1" applyBorder="1" applyAlignment="1" applyProtection="1">
      <alignment horizontal="right" vertical="center"/>
    </xf>
    <xf numFmtId="164" fontId="3" fillId="2" borderId="20" xfId="0" applyNumberFormat="1" applyFont="1" applyFill="1" applyBorder="1" applyAlignment="1" applyProtection="1">
      <alignment horizontal="left" vertical="center"/>
    </xf>
    <xf numFmtId="164" fontId="3" fillId="0" borderId="16" xfId="0" applyNumberFormat="1" applyFont="1" applyFill="1" applyBorder="1" applyAlignment="1" applyProtection="1">
      <alignment horizontal="left" vertical="center"/>
    </xf>
    <xf numFmtId="3" fontId="1" fillId="0" borderId="18" xfId="0" applyNumberFormat="1" applyFont="1" applyFill="1" applyBorder="1" applyAlignment="1" applyProtection="1">
      <alignment horizontal="left" vertical="center" indent="2"/>
    </xf>
    <xf numFmtId="164" fontId="3" fillId="0" borderId="5" xfId="0" applyNumberFormat="1" applyFont="1" applyFill="1" applyBorder="1" applyAlignment="1" applyProtection="1">
      <alignment horizontal="left" vertical="center"/>
      <protection locked="0"/>
    </xf>
    <xf numFmtId="3" fontId="1" fillId="0" borderId="9" xfId="0" applyNumberFormat="1" applyFont="1" applyFill="1" applyBorder="1" applyAlignment="1" applyProtection="1">
      <alignment horizontal="left" vertical="center" indent="2"/>
      <protection locked="0"/>
    </xf>
    <xf numFmtId="0" fontId="3" fillId="0" borderId="0" xfId="0" quotePrefix="1" applyFont="1" applyBorder="1" applyAlignment="1" applyProtection="1">
      <alignment horizontal="left"/>
    </xf>
    <xf numFmtId="0" fontId="5" fillId="0" borderId="19" xfId="0" applyFont="1" applyBorder="1" applyAlignment="1" applyProtection="1"/>
    <xf numFmtId="0" fontId="5" fillId="0" borderId="14" xfId="0" applyFont="1" applyBorder="1" applyAlignment="1" applyProtection="1"/>
    <xf numFmtId="0" fontId="5" fillId="0" borderId="20" xfId="0" applyFont="1" applyBorder="1" applyAlignment="1" applyProtection="1"/>
    <xf numFmtId="3" fontId="15" fillId="2" borderId="34" xfId="0" applyNumberFormat="1" applyFont="1" applyFill="1" applyBorder="1" applyAlignment="1" applyProtection="1">
      <alignment horizontal="center" vertical="center"/>
    </xf>
    <xf numFmtId="3" fontId="15" fillId="2" borderId="29" xfId="0" applyNumberFormat="1" applyFont="1" applyFill="1" applyBorder="1" applyAlignment="1" applyProtection="1">
      <alignment horizontal="center" vertical="center"/>
    </xf>
    <xf numFmtId="164" fontId="4" fillId="2" borderId="5" xfId="0" applyNumberFormat="1" applyFont="1" applyFill="1" applyBorder="1" applyAlignment="1" applyProtection="1">
      <alignment horizontal="left" vertical="center"/>
      <protection locked="0"/>
    </xf>
    <xf numFmtId="164" fontId="3" fillId="2" borderId="5" xfId="0" applyNumberFormat="1" applyFont="1" applyFill="1" applyBorder="1" applyAlignment="1" applyProtection="1">
      <alignment horizontal="right" vertical="center"/>
      <protection locked="0"/>
    </xf>
    <xf numFmtId="3" fontId="15" fillId="2" borderId="14" xfId="0" applyNumberFormat="1" applyFont="1" applyFill="1" applyBorder="1" applyAlignment="1" applyProtection="1">
      <alignment horizontal="center" vertical="center"/>
    </xf>
    <xf numFmtId="3" fontId="15" fillId="2" borderId="41" xfId="0" applyNumberFormat="1" applyFont="1" applyFill="1" applyBorder="1" applyAlignment="1" applyProtection="1">
      <alignment horizontal="center" vertical="center"/>
    </xf>
    <xf numFmtId="3" fontId="15" fillId="2" borderId="19" xfId="0" applyNumberFormat="1" applyFont="1" applyFill="1" applyBorder="1" applyAlignment="1" applyProtection="1">
      <alignment horizontal="center" vertical="center"/>
    </xf>
    <xf numFmtId="3" fontId="18" fillId="0" borderId="8" xfId="0" applyNumberFormat="1" applyFont="1" applyFill="1" applyBorder="1" applyAlignment="1" applyProtection="1">
      <alignment horizontal="right" vertical="center" wrapText="1"/>
    </xf>
    <xf numFmtId="3" fontId="18" fillId="0" borderId="8" xfId="0" applyNumberFormat="1" applyFont="1" applyFill="1" applyBorder="1" applyAlignment="1" applyProtection="1">
      <alignment horizontal="right"/>
    </xf>
    <xf numFmtId="3" fontId="18" fillId="0" borderId="8" xfId="0" applyNumberFormat="1" applyFont="1" applyFill="1" applyBorder="1" applyAlignment="1" applyProtection="1">
      <alignment horizontal="right" vertical="center"/>
    </xf>
    <xf numFmtId="3" fontId="3" fillId="2" borderId="44" xfId="0" applyNumberFormat="1" applyFont="1" applyFill="1" applyBorder="1" applyAlignment="1" applyProtection="1">
      <alignment vertical="center"/>
    </xf>
    <xf numFmtId="3" fontId="17" fillId="2" borderId="11" xfId="0" quotePrefix="1" applyNumberFormat="1" applyFont="1" applyFill="1" applyBorder="1" applyAlignment="1" applyProtection="1">
      <alignment horizontal="left" vertical="center"/>
    </xf>
    <xf numFmtId="3" fontId="4" fillId="2" borderId="11" xfId="0" applyNumberFormat="1" applyFont="1" applyFill="1" applyBorder="1" applyAlignment="1" applyProtection="1">
      <alignment horizontal="left" vertical="center"/>
    </xf>
    <xf numFmtId="3" fontId="3" fillId="2" borderId="38" xfId="0" applyNumberFormat="1" applyFont="1" applyFill="1" applyBorder="1" applyAlignment="1" applyProtection="1">
      <alignment horizontal="right" vertical="center"/>
    </xf>
    <xf numFmtId="3" fontId="3" fillId="2" borderId="32" xfId="0" applyNumberFormat="1" applyFont="1" applyFill="1" applyBorder="1" applyAlignment="1" applyProtection="1">
      <alignment horizontal="right" vertical="center"/>
    </xf>
    <xf numFmtId="3" fontId="3" fillId="2" borderId="16" xfId="0" applyNumberFormat="1" applyFont="1" applyFill="1" applyBorder="1" applyAlignment="1" applyProtection="1">
      <alignment vertical="center"/>
    </xf>
    <xf numFmtId="3" fontId="18" fillId="0" borderId="11" xfId="0" applyNumberFormat="1" applyFont="1" applyFill="1" applyBorder="1" applyAlignment="1" applyProtection="1">
      <alignment horizontal="right" vertical="center" wrapText="1"/>
    </xf>
    <xf numFmtId="3" fontId="14" fillId="0" borderId="18" xfId="0" applyNumberFormat="1" applyFont="1" applyFill="1" applyBorder="1" applyAlignment="1" applyProtection="1">
      <alignment horizontal="center" vertical="center"/>
    </xf>
    <xf numFmtId="3" fontId="17" fillId="0" borderId="49" xfId="0" applyNumberFormat="1" applyFont="1" applyFill="1" applyBorder="1" applyAlignment="1" applyProtection="1">
      <alignment horizontal="right"/>
    </xf>
    <xf numFmtId="3" fontId="18" fillId="0" borderId="11" xfId="0" applyNumberFormat="1" applyFont="1" applyFill="1" applyBorder="1" applyAlignment="1" applyProtection="1">
      <alignment horizontal="right" wrapText="1"/>
    </xf>
    <xf numFmtId="3" fontId="18" fillId="0" borderId="11" xfId="0" applyNumberFormat="1" applyFont="1" applyFill="1" applyBorder="1" applyAlignment="1" applyProtection="1">
      <alignment horizontal="right"/>
    </xf>
    <xf numFmtId="3" fontId="18" fillId="0" borderId="11" xfId="0" applyNumberFormat="1" applyFont="1" applyFill="1" applyBorder="1" applyAlignment="1" applyProtection="1">
      <alignment horizontal="right" vertical="center"/>
    </xf>
    <xf numFmtId="3" fontId="17" fillId="0" borderId="11" xfId="0" applyNumberFormat="1" applyFont="1" applyFill="1" applyBorder="1" applyAlignment="1" applyProtection="1">
      <alignment horizontal="right"/>
    </xf>
    <xf numFmtId="3" fontId="1" fillId="2" borderId="18" xfId="0" applyNumberFormat="1" applyFont="1" applyFill="1" applyBorder="1" applyAlignment="1" applyProtection="1">
      <alignment horizontal="left" vertical="center" indent="2"/>
    </xf>
    <xf numFmtId="3" fontId="1" fillId="0" borderId="11" xfId="0" applyNumberFormat="1" applyFont="1" applyFill="1" applyBorder="1" applyAlignment="1" applyProtection="1">
      <alignment horizontal="left" vertical="center"/>
    </xf>
    <xf numFmtId="3" fontId="1" fillId="2" borderId="11" xfId="0" applyNumberFormat="1" applyFont="1" applyFill="1" applyBorder="1" applyAlignment="1" applyProtection="1">
      <alignment horizontal="left" vertical="center"/>
    </xf>
    <xf numFmtId="3" fontId="1" fillId="2" borderId="11" xfId="0" applyNumberFormat="1" applyFont="1" applyFill="1" applyBorder="1" applyAlignment="1" applyProtection="1">
      <alignment horizontal="left" vertical="center" indent="2"/>
    </xf>
    <xf numFmtId="164" fontId="3" fillId="0" borderId="16" xfId="0" quotePrefix="1" applyNumberFormat="1" applyFont="1" applyFill="1" applyBorder="1" applyAlignment="1" applyProtection="1">
      <alignment horizontal="left" vertical="center"/>
    </xf>
    <xf numFmtId="3" fontId="1" fillId="2" borderId="36" xfId="0" applyNumberFormat="1" applyFont="1" applyFill="1" applyBorder="1" applyAlignment="1" applyProtection="1">
      <alignment horizontal="left" vertical="center" indent="2"/>
      <protection locked="0"/>
    </xf>
    <xf numFmtId="0" fontId="4" fillId="0" borderId="26" xfId="0" applyFont="1" applyFill="1" applyBorder="1" applyAlignment="1" applyProtection="1">
      <alignment horizontal="left" wrapText="1" indent="1"/>
    </xf>
    <xf numFmtId="3" fontId="15" fillId="2" borderId="44" xfId="0" applyNumberFormat="1" applyFont="1" applyFill="1" applyBorder="1" applyAlignment="1" applyProtection="1">
      <alignment horizontal="center" vertical="center"/>
      <protection locked="0"/>
    </xf>
    <xf numFmtId="3" fontId="9" fillId="2" borderId="10" xfId="0" applyNumberFormat="1" applyFont="1" applyFill="1" applyBorder="1" applyAlignment="1" applyProtection="1">
      <alignment vertical="center"/>
      <protection locked="0"/>
    </xf>
    <xf numFmtId="164" fontId="17" fillId="2" borderId="8" xfId="0" applyNumberFormat="1" applyFont="1" applyFill="1" applyBorder="1" applyAlignment="1" applyProtection="1">
      <alignment horizontal="left" vertical="center"/>
    </xf>
    <xf numFmtId="3" fontId="17" fillId="2" borderId="8" xfId="0" quotePrefix="1" applyNumberFormat="1" applyFont="1" applyFill="1" applyBorder="1" applyAlignment="1" applyProtection="1">
      <alignment horizontal="left" vertical="center"/>
    </xf>
    <xf numFmtId="164" fontId="4" fillId="2" borderId="8" xfId="0" applyNumberFormat="1" applyFont="1" applyFill="1" applyBorder="1" applyAlignment="1" applyProtection="1">
      <alignment horizontal="left" vertical="center"/>
    </xf>
    <xf numFmtId="3" fontId="4" fillId="2" borderId="8" xfId="0" applyNumberFormat="1" applyFont="1" applyFill="1" applyBorder="1" applyAlignment="1" applyProtection="1">
      <alignment horizontal="left" vertical="center"/>
    </xf>
    <xf numFmtId="164" fontId="3" fillId="2" borderId="8" xfId="0" applyNumberFormat="1" applyFont="1" applyFill="1" applyBorder="1" applyAlignment="1" applyProtection="1">
      <alignment horizontal="right" vertical="center"/>
    </xf>
    <xf numFmtId="3" fontId="9" fillId="2" borderId="8" xfId="0" applyNumberFormat="1" applyFont="1" applyFill="1" applyBorder="1" applyAlignment="1" applyProtection="1">
      <alignment vertical="center"/>
      <protection locked="0"/>
    </xf>
    <xf numFmtId="3" fontId="3" fillId="0" borderId="8" xfId="0" applyNumberFormat="1" applyFont="1" applyFill="1" applyBorder="1" applyAlignment="1" applyProtection="1">
      <alignment vertical="center"/>
      <protection locked="0"/>
    </xf>
    <xf numFmtId="3" fontId="15" fillId="2" borderId="2" xfId="0" applyNumberFormat="1" applyFont="1" applyFill="1" applyBorder="1" applyAlignment="1" applyProtection="1">
      <alignment horizontal="center" vertical="center"/>
      <protection locked="0"/>
    </xf>
    <xf numFmtId="3" fontId="15" fillId="2" borderId="0" xfId="0" applyNumberFormat="1" applyFont="1" applyFill="1" applyBorder="1" applyAlignment="1" applyProtection="1">
      <alignment horizontal="center" vertical="center"/>
      <protection locked="0"/>
    </xf>
    <xf numFmtId="3" fontId="3" fillId="2" borderId="10" xfId="0" applyNumberFormat="1" applyFont="1" applyFill="1" applyBorder="1" applyAlignment="1" applyProtection="1">
      <alignment vertical="center"/>
      <protection locked="0"/>
    </xf>
    <xf numFmtId="3" fontId="3" fillId="0" borderId="10" xfId="0" applyNumberFormat="1" applyFont="1" applyFill="1" applyBorder="1" applyAlignment="1" applyProtection="1">
      <alignment vertical="center"/>
      <protection locked="0"/>
    </xf>
    <xf numFmtId="0" fontId="4" fillId="0" borderId="20" xfId="0" applyFont="1" applyBorder="1" applyAlignment="1" applyProtection="1"/>
    <xf numFmtId="0" fontId="12" fillId="0" borderId="20" xfId="0" applyFont="1" applyBorder="1" applyAlignment="1" applyProtection="1"/>
    <xf numFmtId="0" fontId="4" fillId="0" borderId="20" xfId="0" applyNumberFormat="1" applyFont="1" applyBorder="1" applyAlignment="1" applyProtection="1">
      <alignment horizontal="justify" vertical="top"/>
    </xf>
    <xf numFmtId="0" fontId="4" fillId="0" borderId="0" xfId="0" applyNumberFormat="1" applyFont="1" applyBorder="1" applyAlignment="1" applyProtection="1">
      <alignment horizontal="justify" vertical="top"/>
    </xf>
    <xf numFmtId="0" fontId="4" fillId="0" borderId="39" xfId="0" applyNumberFormat="1" applyFont="1" applyBorder="1" applyAlignment="1" applyProtection="1">
      <alignment horizontal="justify" vertical="top"/>
    </xf>
    <xf numFmtId="0" fontId="3" fillId="0" borderId="40" xfId="0" applyFont="1" applyBorder="1" applyAlignment="1" applyProtection="1"/>
    <xf numFmtId="0" fontId="3" fillId="0" borderId="0" xfId="0" applyFont="1" applyBorder="1" applyProtection="1"/>
    <xf numFmtId="164" fontId="17" fillId="0" borderId="5" xfId="0" applyNumberFormat="1" applyFont="1" applyFill="1" applyBorder="1" applyAlignment="1" applyProtection="1">
      <alignment horizontal="left" vertical="center"/>
    </xf>
    <xf numFmtId="3" fontId="17" fillId="0" borderId="9" xfId="0" quotePrefix="1" applyNumberFormat="1" applyFont="1" applyFill="1" applyBorder="1" applyAlignment="1" applyProtection="1">
      <alignment horizontal="left" vertical="center"/>
    </xf>
    <xf numFmtId="3" fontId="9" fillId="0" borderId="10" xfId="0" applyNumberFormat="1" applyFont="1" applyFill="1" applyBorder="1" applyAlignment="1" applyProtection="1">
      <alignment vertical="center"/>
    </xf>
    <xf numFmtId="3" fontId="9" fillId="0" borderId="9" xfId="0" applyNumberFormat="1" applyFont="1" applyFill="1" applyBorder="1" applyAlignment="1" applyProtection="1">
      <alignment vertical="center"/>
    </xf>
    <xf numFmtId="3" fontId="9" fillId="0" borderId="5" xfId="0" applyNumberFormat="1" applyFont="1" applyFill="1" applyBorder="1" applyAlignment="1" applyProtection="1">
      <alignment vertical="center"/>
    </xf>
    <xf numFmtId="3" fontId="9" fillId="0" borderId="11" xfId="0" applyNumberFormat="1" applyFont="1" applyFill="1" applyBorder="1" applyAlignment="1" applyProtection="1">
      <alignment vertical="center"/>
    </xf>
    <xf numFmtId="164" fontId="3" fillId="2" borderId="27" xfId="0" applyNumberFormat="1" applyFont="1" applyFill="1" applyBorder="1" applyAlignment="1" applyProtection="1">
      <alignment horizontal="left" vertical="center"/>
    </xf>
    <xf numFmtId="3" fontId="1" fillId="2" borderId="5" xfId="0" applyNumberFormat="1" applyFont="1" applyFill="1" applyBorder="1" applyAlignment="1" applyProtection="1">
      <alignment vertical="center"/>
    </xf>
    <xf numFmtId="0" fontId="0" fillId="0" borderId="40" xfId="0" applyBorder="1" applyProtection="1"/>
    <xf numFmtId="0" fontId="0" fillId="0" borderId="12" xfId="0" applyBorder="1" applyProtection="1"/>
    <xf numFmtId="0" fontId="0" fillId="0" borderId="13" xfId="0" applyBorder="1" applyProtection="1"/>
    <xf numFmtId="0" fontId="49" fillId="0" borderId="0" xfId="0" applyFont="1" applyBorder="1" applyAlignment="1" applyProtection="1">
      <alignment horizontal="center" vertical="center"/>
    </xf>
    <xf numFmtId="0" fontId="49" fillId="0" borderId="20" xfId="0" applyFont="1" applyBorder="1" applyAlignment="1" applyProtection="1">
      <alignment horizontal="center" vertical="center"/>
    </xf>
    <xf numFmtId="0" fontId="49" fillId="0" borderId="20" xfId="0" applyFont="1" applyBorder="1" applyAlignment="1" applyProtection="1">
      <alignment horizontal="center"/>
    </xf>
    <xf numFmtId="0" fontId="4" fillId="0" borderId="0" xfId="2"/>
    <xf numFmtId="167" fontId="7" fillId="0" borderId="8" xfId="2" applyNumberFormat="1" applyFont="1" applyFill="1" applyBorder="1" applyAlignment="1">
      <alignment horizontal="center" vertical="center" wrapText="1"/>
    </xf>
    <xf numFmtId="10" fontId="4" fillId="3" borderId="8" xfId="3" applyNumberFormat="1" applyFont="1" applyFill="1" applyBorder="1" applyAlignment="1" applyProtection="1">
      <alignment horizontal="center" vertical="center" wrapText="1"/>
    </xf>
    <xf numFmtId="10" fontId="7" fillId="3" borderId="8" xfId="3" applyNumberFormat="1" applyFont="1" applyFill="1" applyBorder="1" applyAlignment="1" applyProtection="1">
      <alignment horizontal="center" vertical="center" wrapText="1"/>
    </xf>
    <xf numFmtId="0" fontId="4" fillId="0" borderId="0" xfId="2" applyAlignment="1">
      <alignment horizontal="center"/>
    </xf>
    <xf numFmtId="3" fontId="4" fillId="0" borderId="8" xfId="2" applyNumberFormat="1" applyFont="1" applyFill="1" applyBorder="1" applyAlignment="1" applyProtection="1">
      <alignment horizontal="center" vertical="center" wrapText="1"/>
    </xf>
    <xf numFmtId="0" fontId="6" fillId="0" borderId="0" xfId="0" applyFont="1" applyFill="1" applyAlignment="1"/>
    <xf numFmtId="0" fontId="0" fillId="0" borderId="0" xfId="0" applyFill="1" applyAlignment="1">
      <alignment horizontal="center"/>
    </xf>
    <xf numFmtId="0" fontId="0" fillId="0" borderId="0" xfId="0" applyFill="1" applyAlignment="1">
      <alignment vertical="center" wrapText="1"/>
    </xf>
    <xf numFmtId="0" fontId="0" fillId="0" borderId="0" xfId="0" applyAlignment="1">
      <alignment horizontal="center"/>
    </xf>
    <xf numFmtId="3" fontId="30" fillId="0" borderId="0" xfId="0" applyNumberFormat="1" applyFont="1" applyFill="1" applyBorder="1" applyAlignment="1" applyProtection="1">
      <alignment horizontal="center" vertical="center"/>
    </xf>
    <xf numFmtId="0" fontId="0" fillId="0" borderId="0" xfId="0" applyFill="1" applyProtection="1"/>
    <xf numFmtId="0" fontId="0" fillId="0" borderId="0" xfId="0" applyFill="1" applyAlignment="1" applyProtection="1">
      <alignment horizontal="center"/>
    </xf>
    <xf numFmtId="0" fontId="0" fillId="0" borderId="0" xfId="0" applyFill="1" applyAlignment="1" applyProtection="1">
      <alignment horizontal="center" vertical="center"/>
    </xf>
    <xf numFmtId="3" fontId="0" fillId="0" borderId="0" xfId="0" applyNumberFormat="1" applyFill="1" applyAlignment="1" applyProtection="1">
      <alignment vertical="center" wrapText="1"/>
    </xf>
    <xf numFmtId="0" fontId="0" fillId="0" borderId="0" xfId="0" applyFill="1" applyAlignment="1" applyProtection="1">
      <alignment horizontal="center" vertical="center" wrapText="1"/>
    </xf>
    <xf numFmtId="3" fontId="7" fillId="7" borderId="8" xfId="0" applyNumberFormat="1" applyFont="1" applyFill="1" applyBorder="1" applyAlignment="1" applyProtection="1">
      <alignment horizontal="center" vertical="center" wrapText="1"/>
    </xf>
    <xf numFmtId="167" fontId="7" fillId="7" borderId="8" xfId="0" applyNumberFormat="1" applyFont="1" applyFill="1" applyBorder="1" applyAlignment="1" applyProtection="1">
      <alignment horizontal="center" vertical="center" wrapText="1"/>
    </xf>
    <xf numFmtId="3" fontId="0" fillId="7" borderId="8" xfId="0" applyNumberFormat="1" applyFill="1" applyBorder="1" applyAlignment="1" applyProtection="1">
      <alignment horizontal="center" vertical="center" wrapText="1"/>
    </xf>
    <xf numFmtId="0" fontId="0" fillId="7" borderId="8" xfId="0" applyFill="1" applyBorder="1" applyAlignment="1" applyProtection="1">
      <alignment horizontal="center" vertical="center" wrapText="1"/>
    </xf>
    <xf numFmtId="0" fontId="0" fillId="7" borderId="8" xfId="0" applyFill="1" applyBorder="1" applyAlignment="1" applyProtection="1">
      <alignment horizontal="center"/>
    </xf>
    <xf numFmtId="3" fontId="4" fillId="0" borderId="8" xfId="0" applyNumberFormat="1" applyFont="1" applyFill="1" applyBorder="1" applyAlignment="1" applyProtection="1">
      <alignment vertical="center" wrapText="1"/>
    </xf>
    <xf numFmtId="3" fontId="0" fillId="0" borderId="8" xfId="0" applyNumberFormat="1" applyFill="1" applyBorder="1" applyAlignment="1" applyProtection="1">
      <alignment vertical="center" wrapText="1"/>
    </xf>
    <xf numFmtId="9" fontId="0" fillId="0" borderId="8" xfId="3" applyFont="1" applyFill="1" applyBorder="1" applyAlignment="1" applyProtection="1">
      <alignment horizontal="center" vertical="center" wrapText="1"/>
    </xf>
    <xf numFmtId="2" fontId="0" fillId="0" borderId="8" xfId="0" applyNumberFormat="1" applyFill="1" applyBorder="1" applyAlignment="1" applyProtection="1">
      <alignment horizontal="center" vertical="center" wrapText="1"/>
    </xf>
    <xf numFmtId="0" fontId="0" fillId="0" borderId="0" xfId="0" applyProtection="1"/>
    <xf numFmtId="1" fontId="29" fillId="5" borderId="50" xfId="0" applyNumberFormat="1" applyFont="1" applyFill="1" applyBorder="1" applyAlignment="1" applyProtection="1">
      <alignment horizontal="center" vertical="center"/>
    </xf>
    <xf numFmtId="0" fontId="32" fillId="5" borderId="19" xfId="0" applyFont="1" applyFill="1" applyBorder="1" applyAlignment="1" applyProtection="1">
      <alignment horizontal="centerContinuous" vertical="center" wrapText="1"/>
      <protection hidden="1"/>
    </xf>
    <xf numFmtId="0" fontId="16" fillId="5" borderId="14" xfId="0" applyFont="1" applyFill="1" applyBorder="1" applyAlignment="1" applyProtection="1">
      <alignment horizontal="centerContinuous" vertical="center" wrapText="1"/>
      <protection hidden="1"/>
    </xf>
    <xf numFmtId="0" fontId="33" fillId="5" borderId="34" xfId="0" applyFont="1" applyFill="1" applyBorder="1" applyAlignment="1" applyProtection="1">
      <alignment horizontal="center" vertical="center" wrapText="1"/>
      <protection hidden="1"/>
    </xf>
    <xf numFmtId="0" fontId="33" fillId="5" borderId="28" xfId="0" applyFont="1" applyFill="1" applyBorder="1" applyAlignment="1" applyProtection="1">
      <alignment horizontal="center" vertical="center" wrapText="1"/>
      <protection hidden="1"/>
    </xf>
    <xf numFmtId="0" fontId="8" fillId="5" borderId="51" xfId="0" applyFont="1" applyFill="1" applyBorder="1" applyAlignment="1" applyProtection="1">
      <alignment vertical="center" wrapText="1"/>
      <protection hidden="1"/>
    </xf>
    <xf numFmtId="3" fontId="17" fillId="0" borderId="21" xfId="0" applyNumberFormat="1" applyFont="1" applyFill="1" applyBorder="1" applyAlignment="1" applyProtection="1">
      <alignment vertical="center"/>
      <protection hidden="1"/>
    </xf>
    <xf numFmtId="0" fontId="29" fillId="5" borderId="32" xfId="0" applyFont="1" applyFill="1" applyBorder="1" applyAlignment="1" applyProtection="1">
      <alignment vertical="center" wrapText="1"/>
      <protection hidden="1"/>
    </xf>
    <xf numFmtId="0" fontId="14" fillId="5" borderId="32" xfId="0" applyFont="1" applyFill="1" applyBorder="1" applyAlignment="1" applyProtection="1">
      <alignment horizontal="left" vertical="center" wrapText="1"/>
      <protection hidden="1"/>
    </xf>
    <xf numFmtId="0" fontId="3" fillId="5" borderId="32" xfId="0" applyFont="1" applyFill="1" applyBorder="1" applyAlignment="1" applyProtection="1">
      <alignment horizontal="left" vertical="center" wrapText="1" indent="2"/>
      <protection hidden="1"/>
    </xf>
    <xf numFmtId="3" fontId="18" fillId="0" borderId="5" xfId="0" applyNumberFormat="1" applyFont="1" applyFill="1" applyBorder="1" applyAlignment="1" applyProtection="1">
      <alignment vertical="center"/>
      <protection hidden="1"/>
    </xf>
    <xf numFmtId="3" fontId="18" fillId="0" borderId="8" xfId="0" applyNumberFormat="1" applyFont="1" applyFill="1" applyBorder="1" applyAlignment="1" applyProtection="1">
      <alignment vertical="center"/>
      <protection hidden="1"/>
    </xf>
    <xf numFmtId="0" fontId="14" fillId="5" borderId="52" xfId="0" applyFont="1" applyFill="1" applyBorder="1" applyAlignment="1" applyProtection="1">
      <alignment horizontal="left" vertical="center" wrapText="1"/>
      <protection hidden="1"/>
    </xf>
    <xf numFmtId="0" fontId="17" fillId="5" borderId="0" xfId="0" applyFont="1" applyFill="1" applyBorder="1" applyAlignment="1" applyProtection="1">
      <alignment vertical="center" wrapText="1"/>
      <protection hidden="1"/>
    </xf>
    <xf numFmtId="3" fontId="17" fillId="5" borderId="0" xfId="0" applyNumberFormat="1" applyFont="1" applyFill="1" applyBorder="1" applyAlignment="1" applyProtection="1">
      <alignment vertical="center"/>
      <protection hidden="1"/>
    </xf>
    <xf numFmtId="3" fontId="18" fillId="0" borderId="5" xfId="0" applyNumberFormat="1" applyFont="1" applyFill="1" applyBorder="1" applyAlignment="1" applyProtection="1">
      <alignment horizontal="right" vertical="center" wrapText="1"/>
      <protection hidden="1"/>
    </xf>
    <xf numFmtId="3" fontId="18" fillId="0" borderId="8" xfId="0" applyNumberFormat="1" applyFont="1" applyFill="1" applyBorder="1" applyAlignment="1" applyProtection="1">
      <alignment horizontal="right" vertical="center" wrapText="1"/>
      <protection hidden="1"/>
    </xf>
    <xf numFmtId="3" fontId="17" fillId="5" borderId="50" xfId="0" applyNumberFormat="1" applyFont="1" applyFill="1" applyBorder="1" applyAlignment="1" applyProtection="1">
      <alignment horizontal="right" vertical="center"/>
      <protection hidden="1"/>
    </xf>
    <xf numFmtId="3" fontId="17" fillId="5" borderId="53" xfId="0" applyNumberFormat="1" applyFont="1" applyFill="1" applyBorder="1" applyAlignment="1" applyProtection="1">
      <alignment horizontal="right" vertical="center"/>
      <protection hidden="1"/>
    </xf>
    <xf numFmtId="3" fontId="17" fillId="5" borderId="54" xfId="0" applyNumberFormat="1" applyFont="1" applyFill="1" applyBorder="1" applyAlignment="1" applyProtection="1">
      <alignment horizontal="right" vertical="center"/>
      <protection hidden="1"/>
    </xf>
    <xf numFmtId="3" fontId="17" fillId="5" borderId="28" xfId="0" applyNumberFormat="1" applyFont="1" applyFill="1" applyBorder="1" applyAlignment="1" applyProtection="1">
      <alignment horizontal="right" vertical="center"/>
      <protection hidden="1"/>
    </xf>
    <xf numFmtId="167" fontId="7" fillId="7" borderId="8" xfId="0" applyNumberFormat="1" applyFont="1" applyFill="1" applyBorder="1" applyAlignment="1" applyProtection="1">
      <alignment horizontal="center" vertical="center" wrapText="1"/>
    </xf>
    <xf numFmtId="3" fontId="14" fillId="2" borderId="12" xfId="0" applyNumberFormat="1" applyFont="1" applyFill="1" applyBorder="1" applyAlignment="1" applyProtection="1">
      <alignment vertical="center" wrapText="1"/>
    </xf>
    <xf numFmtId="3" fontId="1" fillId="2" borderId="0" xfId="0" applyNumberFormat="1" applyFont="1" applyFill="1" applyProtection="1"/>
    <xf numFmtId="3" fontId="14" fillId="2" borderId="0" xfId="0" applyNumberFormat="1" applyFont="1" applyFill="1" applyProtection="1"/>
    <xf numFmtId="1" fontId="3" fillId="2" borderId="19" xfId="0" applyNumberFormat="1" applyFont="1" applyFill="1" applyBorder="1" applyAlignment="1" applyProtection="1">
      <alignment horizontal="left"/>
    </xf>
    <xf numFmtId="3" fontId="6" fillId="2" borderId="14" xfId="0" applyNumberFormat="1" applyFont="1" applyFill="1" applyBorder="1" applyProtection="1"/>
    <xf numFmtId="3" fontId="1" fillId="2" borderId="19" xfId="0" applyNumberFormat="1" applyFont="1" applyFill="1" applyBorder="1" applyProtection="1"/>
    <xf numFmtId="3" fontId="50" fillId="2" borderId="14" xfId="0" applyNumberFormat="1" applyFont="1" applyFill="1" applyBorder="1" applyAlignment="1" applyProtection="1">
      <alignment horizontal="left" vertical="center" indent="1"/>
    </xf>
    <xf numFmtId="3" fontId="50" fillId="2" borderId="14" xfId="0" applyNumberFormat="1" applyFont="1" applyFill="1" applyBorder="1" applyAlignment="1" applyProtection="1">
      <alignment vertical="center"/>
    </xf>
    <xf numFmtId="3" fontId="14" fillId="2" borderId="41" xfId="0" applyNumberFormat="1" applyFont="1" applyFill="1" applyBorder="1" applyAlignment="1" applyProtection="1"/>
    <xf numFmtId="3" fontId="14" fillId="2" borderId="24" xfId="0" applyNumberFormat="1" applyFont="1" applyFill="1" applyBorder="1" applyAlignment="1" applyProtection="1">
      <alignment horizontal="center" vertical="center"/>
    </xf>
    <xf numFmtId="3" fontId="1" fillId="2" borderId="0" xfId="0" applyNumberFormat="1" applyFont="1" applyFill="1" applyBorder="1" applyProtection="1"/>
    <xf numFmtId="3" fontId="6" fillId="2" borderId="25" xfId="0" applyNumberFormat="1" applyFont="1" applyFill="1" applyBorder="1" applyAlignment="1" applyProtection="1">
      <alignment horizontal="centerContinuous"/>
    </xf>
    <xf numFmtId="3" fontId="6" fillId="2" borderId="2" xfId="0" applyNumberFormat="1" applyFont="1" applyFill="1" applyBorder="1" applyAlignment="1" applyProtection="1">
      <alignment horizontal="centerContinuous"/>
    </xf>
    <xf numFmtId="1" fontId="3" fillId="2" borderId="20" xfId="0" applyNumberFormat="1" applyFont="1" applyFill="1" applyBorder="1" applyAlignment="1" applyProtection="1">
      <alignment horizontal="left"/>
    </xf>
    <xf numFmtId="3" fontId="31" fillId="2" borderId="20" xfId="0" applyNumberFormat="1" applyFont="1" applyFill="1" applyBorder="1" applyProtection="1"/>
    <xf numFmtId="3" fontId="1" fillId="2" borderId="20" xfId="0" applyNumberFormat="1" applyFont="1" applyFill="1" applyBorder="1" applyProtection="1"/>
    <xf numFmtId="3" fontId="6" fillId="2" borderId="26" xfId="0" applyNumberFormat="1" applyFont="1" applyFill="1" applyBorder="1" applyAlignment="1" applyProtection="1">
      <alignment horizontal="centerContinuous"/>
    </xf>
    <xf numFmtId="3" fontId="6" fillId="2" borderId="44" xfId="0" applyNumberFormat="1" applyFont="1" applyFill="1" applyBorder="1" applyAlignment="1" applyProtection="1">
      <alignment horizontal="centerContinuous"/>
    </xf>
    <xf numFmtId="3" fontId="6" fillId="2" borderId="48" xfId="0" applyNumberFormat="1" applyFont="1" applyFill="1" applyBorder="1" applyAlignment="1" applyProtection="1">
      <alignment horizontal="centerContinuous"/>
    </xf>
    <xf numFmtId="3" fontId="14" fillId="2" borderId="0" xfId="0" applyNumberFormat="1" applyFont="1" applyFill="1" applyBorder="1" applyAlignment="1" applyProtection="1">
      <alignment horizontal="center" vertical="center"/>
    </xf>
    <xf numFmtId="3" fontId="1" fillId="2" borderId="40" xfId="0" applyNumberFormat="1" applyFont="1" applyFill="1" applyBorder="1" applyProtection="1"/>
    <xf numFmtId="3" fontId="1" fillId="2" borderId="43" xfId="0" applyNumberFormat="1" applyFont="1" applyFill="1" applyBorder="1" applyProtection="1"/>
    <xf numFmtId="3" fontId="1" fillId="2" borderId="55" xfId="0" applyNumberFormat="1" applyFont="1" applyFill="1" applyBorder="1" applyAlignment="1" applyProtection="1">
      <alignment horizontal="center"/>
    </xf>
    <xf numFmtId="3" fontId="1" fillId="2" borderId="0" xfId="0" applyNumberFormat="1" applyFont="1" applyFill="1" applyBorder="1" applyAlignment="1" applyProtection="1">
      <alignment horizontal="center"/>
    </xf>
    <xf numFmtId="3" fontId="52" fillId="2" borderId="40" xfId="0" applyNumberFormat="1" applyFont="1" applyFill="1" applyBorder="1" applyAlignment="1" applyProtection="1">
      <alignment horizontal="left" vertical="center"/>
    </xf>
    <xf numFmtId="3" fontId="1" fillId="2" borderId="12" xfId="0" applyNumberFormat="1" applyFont="1" applyFill="1" applyBorder="1" applyAlignment="1" applyProtection="1">
      <alignment vertical="center"/>
    </xf>
    <xf numFmtId="3" fontId="4" fillId="2" borderId="13" xfId="0" applyNumberFormat="1" applyFont="1" applyFill="1" applyBorder="1" applyAlignment="1" applyProtection="1">
      <alignment vertical="center"/>
    </xf>
    <xf numFmtId="3" fontId="1" fillId="2" borderId="0" xfId="0" applyNumberFormat="1" applyFont="1" applyFill="1" applyBorder="1" applyAlignment="1" applyProtection="1">
      <alignment vertical="center"/>
    </xf>
    <xf numFmtId="3" fontId="4" fillId="2" borderId="39" xfId="0" applyNumberFormat="1" applyFont="1" applyFill="1" applyBorder="1" applyAlignment="1" applyProtection="1">
      <alignment vertical="center"/>
    </xf>
    <xf numFmtId="3" fontId="8" fillId="2" borderId="56" xfId="0" applyNumberFormat="1" applyFont="1" applyFill="1" applyBorder="1" applyAlignment="1" applyProtection="1">
      <alignment horizontal="centerContinuous" vertical="center"/>
    </xf>
    <xf numFmtId="3" fontId="1" fillId="2" borderId="23" xfId="0" applyNumberFormat="1" applyFont="1" applyFill="1" applyBorder="1" applyAlignment="1" applyProtection="1">
      <alignment horizontal="centerContinuous"/>
    </xf>
    <xf numFmtId="3" fontId="1" fillId="2" borderId="24" xfId="0" applyNumberFormat="1" applyFont="1" applyFill="1" applyBorder="1" applyAlignment="1" applyProtection="1">
      <alignment horizontal="centerContinuous"/>
    </xf>
    <xf numFmtId="3" fontId="8" fillId="2" borderId="21" xfId="0" applyNumberFormat="1" applyFont="1" applyFill="1" applyBorder="1" applyAlignment="1" applyProtection="1">
      <alignment horizontal="centerContinuous" vertical="center" wrapText="1"/>
    </xf>
    <xf numFmtId="3" fontId="1" fillId="2" borderId="4" xfId="0" applyNumberFormat="1" applyFont="1" applyFill="1" applyBorder="1" applyAlignment="1" applyProtection="1">
      <alignment horizontal="center"/>
    </xf>
    <xf numFmtId="3" fontId="1" fillId="2" borderId="43" xfId="0" applyNumberFormat="1" applyFont="1" applyFill="1" applyBorder="1" applyAlignment="1" applyProtection="1">
      <alignment horizontal="center"/>
    </xf>
    <xf numFmtId="3" fontId="1" fillId="2" borderId="39" xfId="0" applyNumberFormat="1" applyFont="1" applyFill="1" applyBorder="1" applyAlignment="1" applyProtection="1">
      <alignment horizontal="center"/>
    </xf>
    <xf numFmtId="0" fontId="8" fillId="2" borderId="1" xfId="0" applyFont="1" applyFill="1" applyBorder="1" applyAlignment="1" applyProtection="1">
      <alignment horizontal="center" vertical="center"/>
    </xf>
    <xf numFmtId="0" fontId="8" fillId="2" borderId="25" xfId="0" applyFont="1" applyFill="1" applyBorder="1" applyAlignment="1" applyProtection="1">
      <alignment horizontal="left" vertical="center" indent="11"/>
    </xf>
    <xf numFmtId="0" fontId="15" fillId="2" borderId="2" xfId="0" applyFont="1" applyFill="1" applyBorder="1" applyAlignment="1" applyProtection="1">
      <alignment horizontal="centerContinuous"/>
    </xf>
    <xf numFmtId="3" fontId="8" fillId="2" borderId="3" xfId="0" applyNumberFormat="1" applyFont="1" applyFill="1" applyBorder="1" applyAlignment="1" applyProtection="1">
      <alignment horizontal="left" vertical="center"/>
    </xf>
    <xf numFmtId="0" fontId="15" fillId="2" borderId="0" xfId="0" applyFont="1" applyFill="1" applyBorder="1" applyAlignment="1" applyProtection="1">
      <alignment horizontal="centerContinuous"/>
    </xf>
    <xf numFmtId="0" fontId="17" fillId="2" borderId="21" xfId="0" applyFont="1" applyFill="1" applyBorder="1" applyAlignment="1" applyProtection="1">
      <alignment horizontal="centerContinuous" vertical="center"/>
    </xf>
    <xf numFmtId="0" fontId="17" fillId="2" borderId="23" xfId="0" applyFont="1" applyFill="1" applyBorder="1" applyAlignment="1" applyProtection="1">
      <alignment horizontal="centerContinuous" vertical="center"/>
    </xf>
    <xf numFmtId="0" fontId="17" fillId="2" borderId="23" xfId="0" applyFont="1" applyFill="1" applyBorder="1" applyAlignment="1" applyProtection="1">
      <alignment horizontal="centerContinuous"/>
    </xf>
    <xf numFmtId="3" fontId="17" fillId="2" borderId="24" xfId="0" applyNumberFormat="1" applyFont="1" applyFill="1" applyBorder="1" applyAlignment="1" applyProtection="1">
      <alignment horizontal="centerContinuous" vertical="center"/>
    </xf>
    <xf numFmtId="3" fontId="15" fillId="2" borderId="38" xfId="0" applyNumberFormat="1" applyFont="1" applyFill="1" applyBorder="1" applyAlignment="1" applyProtection="1">
      <alignment horizontal="center" vertical="center"/>
    </xf>
    <xf numFmtId="3" fontId="15" fillId="2" borderId="16" xfId="0" applyNumberFormat="1" applyFont="1" applyFill="1" applyBorder="1" applyAlignment="1" applyProtection="1">
      <alignment horizontal="center" vertical="center"/>
    </xf>
    <xf numFmtId="3" fontId="1" fillId="2" borderId="31" xfId="0" applyNumberFormat="1" applyFont="1" applyFill="1" applyBorder="1" applyProtection="1"/>
    <xf numFmtId="3" fontId="1" fillId="2" borderId="57" xfId="0" applyNumberFormat="1" applyFont="1" applyFill="1" applyBorder="1" applyProtection="1"/>
    <xf numFmtId="3" fontId="1" fillId="2" borderId="53" xfId="0" applyNumberFormat="1" applyFont="1" applyFill="1" applyBorder="1" applyAlignment="1" applyProtection="1">
      <alignment horizontal="center"/>
    </xf>
    <xf numFmtId="3" fontId="1" fillId="2" borderId="13" xfId="0" applyNumberFormat="1" applyFont="1" applyFill="1" applyBorder="1" applyAlignment="1" applyProtection="1">
      <alignment horizontal="center"/>
    </xf>
    <xf numFmtId="0" fontId="15" fillId="2" borderId="58" xfId="0" applyFont="1" applyFill="1" applyBorder="1" applyAlignment="1" applyProtection="1">
      <alignment horizontal="centerContinuous" vertical="center"/>
    </xf>
    <xf numFmtId="0" fontId="15" fillId="2" borderId="16" xfId="0" applyFont="1" applyFill="1" applyBorder="1" applyAlignment="1" applyProtection="1">
      <alignment horizontal="center" vertical="center" wrapText="1"/>
    </xf>
    <xf numFmtId="0" fontId="15" fillId="2" borderId="17" xfId="0" applyFont="1" applyFill="1" applyBorder="1" applyAlignment="1" applyProtection="1">
      <alignment horizontal="center" vertical="center" wrapText="1"/>
    </xf>
    <xf numFmtId="0" fontId="15" fillId="2" borderId="18"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xf>
    <xf numFmtId="0" fontId="17" fillId="2" borderId="33" xfId="0" applyFont="1" applyFill="1" applyBorder="1" applyAlignment="1" applyProtection="1">
      <alignment horizontal="center" vertical="center" wrapText="1"/>
    </xf>
    <xf numFmtId="0" fontId="17" fillId="2" borderId="37" xfId="0" applyFont="1" applyFill="1" applyBorder="1" applyAlignment="1" applyProtection="1">
      <alignment horizontal="center" vertical="center" wrapText="1"/>
    </xf>
    <xf numFmtId="1" fontId="14" fillId="2" borderId="19" xfId="0" applyNumberFormat="1" applyFont="1" applyFill="1" applyBorder="1" applyAlignment="1" applyProtection="1">
      <alignment horizontal="center" vertical="center"/>
    </xf>
    <xf numFmtId="3" fontId="14" fillId="2" borderId="14" xfId="0" applyNumberFormat="1" applyFont="1" applyFill="1" applyBorder="1" applyAlignment="1" applyProtection="1">
      <alignment horizontal="center" vertical="center" wrapText="1"/>
    </xf>
    <xf numFmtId="1" fontId="14" fillId="2" borderId="45" xfId="0" applyNumberFormat="1" applyFont="1" applyFill="1" applyBorder="1" applyAlignment="1" applyProtection="1">
      <alignment horizontal="center" vertical="center" wrapText="1"/>
    </xf>
    <xf numFmtId="3" fontId="14" fillId="2" borderId="47" xfId="0" applyNumberFormat="1" applyFont="1" applyFill="1" applyBorder="1" applyAlignment="1" applyProtection="1">
      <alignment horizontal="center" vertical="center"/>
    </xf>
    <xf numFmtId="3" fontId="4" fillId="2" borderId="59" xfId="0" applyNumberFormat="1" applyFont="1" applyFill="1" applyBorder="1" applyAlignment="1" applyProtection="1">
      <alignment vertical="center"/>
    </xf>
    <xf numFmtId="10" fontId="4" fillId="2" borderId="30" xfId="0" applyNumberFormat="1" applyFont="1" applyFill="1" applyBorder="1" applyAlignment="1" applyProtection="1">
      <alignment vertical="center"/>
    </xf>
    <xf numFmtId="3" fontId="4" fillId="2" borderId="42" xfId="0" applyNumberFormat="1" applyFont="1" applyFill="1" applyBorder="1" applyAlignment="1" applyProtection="1">
      <alignment vertical="center"/>
    </xf>
    <xf numFmtId="0" fontId="7" fillId="2" borderId="25" xfId="0" applyFont="1" applyFill="1" applyBorder="1" applyAlignment="1" applyProtection="1">
      <alignment wrapText="1"/>
    </xf>
    <xf numFmtId="1" fontId="29" fillId="2" borderId="34" xfId="0" applyNumberFormat="1" applyFont="1" applyFill="1" applyBorder="1" applyAlignment="1" applyProtection="1">
      <alignment horizontal="left" vertical="center"/>
    </xf>
    <xf numFmtId="3" fontId="53" fillId="2" borderId="28" xfId="0" applyNumberFormat="1" applyFont="1" applyFill="1" applyBorder="1" applyAlignment="1" applyProtection="1">
      <alignment vertical="center"/>
    </xf>
    <xf numFmtId="3" fontId="15" fillId="2" borderId="28" xfId="0" applyNumberFormat="1" applyFont="1" applyFill="1" applyBorder="1" applyAlignment="1" applyProtection="1">
      <alignment horizontal="right" vertical="center"/>
    </xf>
    <xf numFmtId="3" fontId="15" fillId="2" borderId="29" xfId="0" applyNumberFormat="1" applyFont="1" applyFill="1" applyBorder="1" applyAlignment="1" applyProtection="1">
      <alignment horizontal="right" vertical="center"/>
    </xf>
    <xf numFmtId="3" fontId="1" fillId="2" borderId="0" xfId="0" applyNumberFormat="1" applyFont="1" applyFill="1" applyBorder="1" applyAlignment="1" applyProtection="1">
      <alignment horizontal="right" vertical="center"/>
    </xf>
    <xf numFmtId="3" fontId="15" fillId="2" borderId="34" xfId="0" applyNumberFormat="1" applyFont="1" applyFill="1" applyBorder="1" applyAlignment="1" applyProtection="1">
      <alignment horizontal="right" vertical="center"/>
    </xf>
    <xf numFmtId="3" fontId="29" fillId="2" borderId="29" xfId="0" applyNumberFormat="1" applyFont="1" applyFill="1" applyBorder="1" applyAlignment="1" applyProtection="1">
      <alignment vertical="center"/>
    </xf>
    <xf numFmtId="3" fontId="9" fillId="2" borderId="60" xfId="0" applyNumberFormat="1" applyFont="1" applyFill="1" applyBorder="1" applyAlignment="1" applyProtection="1">
      <alignment horizontal="right" vertical="center"/>
    </xf>
    <xf numFmtId="3" fontId="9" fillId="2" borderId="28" xfId="0" applyNumberFormat="1" applyFont="1" applyFill="1" applyBorder="1" applyAlignment="1" applyProtection="1">
      <alignment horizontal="right" vertical="center"/>
    </xf>
    <xf numFmtId="3" fontId="9" fillId="2" borderId="35" xfId="0" applyNumberFormat="1" applyFont="1" applyFill="1" applyBorder="1" applyAlignment="1" applyProtection="1">
      <alignment horizontal="right" vertical="center"/>
    </xf>
    <xf numFmtId="3" fontId="9" fillId="2" borderId="34" xfId="0" applyNumberFormat="1" applyFont="1" applyFill="1" applyBorder="1" applyAlignment="1" applyProtection="1">
      <alignment horizontal="right" vertical="center"/>
    </xf>
    <xf numFmtId="3" fontId="9" fillId="2" borderId="29" xfId="0" applyNumberFormat="1" applyFont="1" applyFill="1" applyBorder="1" applyAlignment="1" applyProtection="1">
      <alignment horizontal="right" vertical="center"/>
    </xf>
    <xf numFmtId="3" fontId="9" fillId="2" borderId="61" xfId="0" applyNumberFormat="1" applyFont="1" applyFill="1" applyBorder="1" applyAlignment="1" applyProtection="1">
      <alignment horizontal="right" vertical="center"/>
    </xf>
    <xf numFmtId="3" fontId="9" fillId="2" borderId="62" xfId="0" applyNumberFormat="1" applyFont="1" applyFill="1" applyBorder="1" applyAlignment="1" applyProtection="1">
      <alignment horizontal="right" vertical="center"/>
    </xf>
    <xf numFmtId="10" fontId="4" fillId="2" borderId="8" xfId="0" applyNumberFormat="1" applyFont="1" applyFill="1" applyBorder="1" applyAlignment="1" applyProtection="1">
      <alignment vertical="center"/>
    </xf>
    <xf numFmtId="3" fontId="4" fillId="2" borderId="33" xfId="0" applyNumberFormat="1" applyFont="1" applyFill="1" applyBorder="1" applyAlignment="1" applyProtection="1">
      <alignment vertical="center"/>
    </xf>
    <xf numFmtId="1" fontId="29" fillId="2" borderId="20" xfId="0" applyNumberFormat="1" applyFont="1" applyFill="1" applyBorder="1" applyAlignment="1" applyProtection="1">
      <alignment horizontal="left" vertical="center"/>
    </xf>
    <xf numFmtId="3" fontId="29" fillId="2" borderId="0" xfId="0" applyNumberFormat="1" applyFont="1" applyFill="1" applyBorder="1" applyAlignment="1" applyProtection="1">
      <alignment vertical="center"/>
    </xf>
    <xf numFmtId="3" fontId="15" fillId="2" borderId="0" xfId="0" applyNumberFormat="1" applyFont="1" applyFill="1" applyBorder="1" applyAlignment="1" applyProtection="1">
      <alignment horizontal="right" vertical="center"/>
    </xf>
    <xf numFmtId="3" fontId="15" fillId="2" borderId="39" xfId="0" applyNumberFormat="1" applyFont="1" applyFill="1" applyBorder="1" applyAlignment="1" applyProtection="1">
      <alignment horizontal="right" vertical="center"/>
    </xf>
    <xf numFmtId="3" fontId="15" fillId="2" borderId="20" xfId="0" applyNumberFormat="1" applyFont="1" applyFill="1" applyBorder="1" applyAlignment="1" applyProtection="1">
      <alignment horizontal="right" vertical="center"/>
    </xf>
    <xf numFmtId="3" fontId="9" fillId="2" borderId="45" xfId="0" applyNumberFormat="1" applyFont="1" applyFill="1" applyBorder="1" applyAlignment="1" applyProtection="1">
      <alignment horizontal="right" vertical="center"/>
    </xf>
    <xf numFmtId="3" fontId="9" fillId="2" borderId="46" xfId="0" applyNumberFormat="1" applyFont="1" applyFill="1" applyBorder="1" applyAlignment="1" applyProtection="1">
      <alignment horizontal="right" vertical="center"/>
    </xf>
    <xf numFmtId="3" fontId="1" fillId="2" borderId="4" xfId="0" applyNumberFormat="1" applyFont="1" applyFill="1" applyBorder="1" applyAlignment="1" applyProtection="1">
      <alignment vertical="center"/>
    </xf>
    <xf numFmtId="10" fontId="1" fillId="2" borderId="8" xfId="0" applyNumberFormat="1" applyFont="1" applyFill="1" applyBorder="1" applyAlignment="1" applyProtection="1">
      <alignment vertical="center"/>
    </xf>
    <xf numFmtId="3" fontId="1" fillId="2" borderId="7" xfId="0" applyNumberFormat="1" applyFont="1" applyFill="1" applyBorder="1" applyAlignment="1" applyProtection="1">
      <alignment vertical="center"/>
    </xf>
    <xf numFmtId="3" fontId="1" fillId="2" borderId="33" xfId="0" applyNumberFormat="1" applyFont="1" applyFill="1" applyBorder="1" applyAlignment="1" applyProtection="1">
      <alignment vertical="center"/>
    </xf>
    <xf numFmtId="0" fontId="1" fillId="2" borderId="26" xfId="0" applyFont="1" applyFill="1" applyBorder="1" applyAlignment="1" applyProtection="1">
      <alignment vertical="center" wrapText="1"/>
    </xf>
    <xf numFmtId="1" fontId="31" fillId="2" borderId="21" xfId="0" applyNumberFormat="1" applyFont="1" applyFill="1" applyBorder="1" applyAlignment="1" applyProtection="1">
      <alignment horizontal="left" vertical="center"/>
    </xf>
    <xf numFmtId="3" fontId="31" fillId="2" borderId="49" xfId="0" applyNumberFormat="1" applyFont="1" applyFill="1" applyBorder="1" applyAlignment="1" applyProtection="1">
      <alignment vertical="center"/>
    </xf>
    <xf numFmtId="3" fontId="15" fillId="2" borderId="23" xfId="0" applyNumberFormat="1" applyFont="1" applyFill="1" applyBorder="1" applyAlignment="1" applyProtection="1">
      <alignment horizontal="right" vertical="center"/>
    </xf>
    <xf numFmtId="3" fontId="15" fillId="2" borderId="56" xfId="0" applyNumberFormat="1" applyFont="1" applyFill="1" applyBorder="1" applyAlignment="1" applyProtection="1">
      <alignment horizontal="right" vertical="center"/>
    </xf>
    <xf numFmtId="3" fontId="15" fillId="2" borderId="49" xfId="0" applyNumberFormat="1" applyFont="1" applyFill="1" applyBorder="1" applyAlignment="1" applyProtection="1">
      <alignment horizontal="right" vertical="center"/>
    </xf>
    <xf numFmtId="164" fontId="29" fillId="2" borderId="21" xfId="0" applyNumberFormat="1" applyFont="1" applyFill="1" applyBorder="1" applyAlignment="1" applyProtection="1">
      <alignment horizontal="center" vertical="center"/>
    </xf>
    <xf numFmtId="3" fontId="31" fillId="2" borderId="24" xfId="0" applyNumberFormat="1" applyFont="1" applyFill="1" applyBorder="1" applyAlignment="1" applyProtection="1">
      <alignment vertical="center"/>
    </xf>
    <xf numFmtId="3" fontId="9" fillId="2" borderId="56" xfId="0" applyNumberFormat="1" applyFont="1" applyFill="1" applyBorder="1" applyAlignment="1" applyProtection="1">
      <alignment horizontal="right" vertical="center"/>
    </xf>
    <xf numFmtId="3" fontId="9" fillId="2" borderId="23" xfId="0" applyNumberFormat="1" applyFont="1" applyFill="1" applyBorder="1" applyAlignment="1" applyProtection="1">
      <alignment horizontal="right" vertical="center"/>
    </xf>
    <xf numFmtId="3" fontId="9" fillId="2" borderId="24" xfId="0" applyNumberFormat="1" applyFont="1" applyFill="1" applyBorder="1" applyAlignment="1" applyProtection="1">
      <alignment horizontal="right" vertical="center"/>
    </xf>
    <xf numFmtId="3" fontId="9" fillId="2" borderId="21" xfId="0" applyNumberFormat="1" applyFont="1" applyFill="1" applyBorder="1" applyAlignment="1" applyProtection="1">
      <alignment horizontal="right" vertical="center"/>
    </xf>
    <xf numFmtId="3" fontId="9" fillId="2" borderId="49" xfId="0" applyNumberFormat="1" applyFont="1" applyFill="1" applyBorder="1" applyAlignment="1" applyProtection="1">
      <alignment horizontal="right" vertical="center"/>
    </xf>
    <xf numFmtId="3" fontId="9" fillId="2" borderId="63" xfId="0" applyNumberFormat="1" applyFont="1" applyFill="1" applyBorder="1" applyAlignment="1" applyProtection="1">
      <alignment horizontal="right" vertical="center"/>
    </xf>
    <xf numFmtId="3" fontId="9" fillId="2" borderId="64" xfId="0" applyNumberFormat="1" applyFont="1" applyFill="1" applyBorder="1" applyAlignment="1" applyProtection="1">
      <alignment horizontal="right" vertical="center"/>
    </xf>
    <xf numFmtId="0" fontId="1" fillId="2" borderId="26" xfId="0" applyFont="1" applyFill="1" applyBorder="1" applyAlignment="1" applyProtection="1">
      <alignment horizontal="left" vertical="center" wrapText="1"/>
    </xf>
    <xf numFmtId="1" fontId="14" fillId="2" borderId="26" xfId="0" applyNumberFormat="1" applyFont="1" applyFill="1" applyBorder="1" applyAlignment="1" applyProtection="1">
      <alignment horizontal="center" vertical="center" wrapText="1"/>
    </xf>
    <xf numFmtId="3" fontId="14" fillId="2" borderId="48" xfId="0" applyNumberFormat="1" applyFont="1" applyFill="1" applyBorder="1" applyAlignment="1" applyProtection="1">
      <alignment horizontal="center" vertical="center"/>
    </xf>
    <xf numFmtId="3" fontId="15" fillId="2" borderId="26" xfId="0" applyNumberFormat="1" applyFont="1" applyFill="1" applyBorder="1" applyAlignment="1" applyProtection="1">
      <alignment horizontal="center" vertical="center"/>
    </xf>
    <xf numFmtId="3" fontId="9" fillId="2" borderId="26" xfId="0" applyNumberFormat="1" applyFont="1" applyFill="1" applyBorder="1" applyAlignment="1" applyProtection="1">
      <alignment horizontal="right" vertical="center"/>
    </xf>
    <xf numFmtId="3" fontId="9" fillId="2" borderId="48" xfId="0" applyNumberFormat="1" applyFont="1" applyFill="1" applyBorder="1" applyAlignment="1" applyProtection="1">
      <alignment horizontal="right" vertical="center"/>
    </xf>
    <xf numFmtId="3" fontId="1" fillId="2" borderId="4" xfId="0" applyNumberFormat="1" applyFont="1" applyFill="1" applyBorder="1" applyAlignment="1" applyProtection="1">
      <alignment horizontal="center" vertical="center"/>
    </xf>
    <xf numFmtId="10" fontId="4" fillId="2" borderId="59" xfId="0" applyNumberFormat="1" applyFont="1" applyFill="1" applyBorder="1" applyAlignment="1" applyProtection="1">
      <alignment horizontal="center" vertical="center"/>
    </xf>
    <xf numFmtId="3" fontId="9" fillId="4" borderId="5" xfId="0" applyNumberFormat="1" applyFont="1" applyFill="1" applyBorder="1" applyAlignment="1" applyProtection="1">
      <alignment vertical="center"/>
      <protection locked="0"/>
    </xf>
    <xf numFmtId="3" fontId="1" fillId="2" borderId="8" xfId="0" applyNumberFormat="1" applyFont="1" applyFill="1" applyBorder="1" applyAlignment="1" applyProtection="1">
      <alignment vertical="center"/>
    </xf>
    <xf numFmtId="3" fontId="9" fillId="4" borderId="8" xfId="0" applyNumberFormat="1" applyFont="1" applyFill="1" applyBorder="1" applyAlignment="1" applyProtection="1">
      <alignment vertical="center"/>
      <protection locked="0"/>
    </xf>
    <xf numFmtId="3" fontId="9" fillId="4" borderId="9" xfId="0" applyNumberFormat="1" applyFont="1" applyFill="1" applyBorder="1" applyAlignment="1" applyProtection="1">
      <alignment vertical="center"/>
      <protection locked="0"/>
    </xf>
    <xf numFmtId="164" fontId="14" fillId="2" borderId="63" xfId="0" applyNumberFormat="1" applyFont="1" applyFill="1" applyBorder="1" applyAlignment="1" applyProtection="1">
      <alignment horizontal="left" vertical="center"/>
    </xf>
    <xf numFmtId="3" fontId="14" fillId="2" borderId="64" xfId="0" applyNumberFormat="1" applyFont="1" applyFill="1" applyBorder="1" applyAlignment="1" applyProtection="1">
      <alignment horizontal="left" vertical="center"/>
    </xf>
    <xf numFmtId="3" fontId="9" fillId="2" borderId="6" xfId="0" applyNumberFormat="1" applyFont="1" applyFill="1" applyBorder="1" applyAlignment="1" applyProtection="1">
      <alignment horizontal="right" vertical="center"/>
    </xf>
    <xf numFmtId="3" fontId="9" fillId="2" borderId="30" xfId="0" applyNumberFormat="1" applyFont="1" applyFill="1" applyBorder="1" applyAlignment="1" applyProtection="1">
      <alignment horizontal="right" vertical="center"/>
    </xf>
    <xf numFmtId="3" fontId="9" fillId="2" borderId="65" xfId="0" applyNumberFormat="1" applyFont="1" applyFill="1" applyBorder="1" applyAlignment="1" applyProtection="1">
      <alignment horizontal="right" vertical="center"/>
    </xf>
    <xf numFmtId="3" fontId="9" fillId="2" borderId="5" xfId="0" applyNumberFormat="1" applyFont="1" applyFill="1" applyBorder="1" applyAlignment="1" applyProtection="1">
      <alignment horizontal="right" vertical="center"/>
    </xf>
    <xf numFmtId="3" fontId="9" fillId="2" borderId="9" xfId="0" applyNumberFormat="1" applyFont="1" applyFill="1" applyBorder="1" applyAlignment="1" applyProtection="1">
      <alignment horizontal="right" vertical="center"/>
    </xf>
    <xf numFmtId="0" fontId="7" fillId="3" borderId="5" xfId="0" applyFont="1" applyFill="1" applyBorder="1" applyAlignment="1" applyProtection="1">
      <alignment wrapText="1"/>
    </xf>
    <xf numFmtId="3" fontId="1" fillId="2" borderId="0" xfId="0" applyNumberFormat="1" applyFont="1" applyFill="1" applyAlignment="1" applyProtection="1">
      <alignment vertical="center"/>
    </xf>
    <xf numFmtId="0" fontId="1" fillId="2" borderId="26" xfId="0" applyFont="1" applyFill="1" applyBorder="1" applyAlignment="1" applyProtection="1">
      <alignment horizontal="left" wrapText="1"/>
    </xf>
    <xf numFmtId="164" fontId="14" fillId="2" borderId="5" xfId="0" applyNumberFormat="1" applyFont="1" applyFill="1" applyBorder="1" applyAlignment="1" applyProtection="1">
      <alignment horizontal="left" vertical="center"/>
    </xf>
    <xf numFmtId="3" fontId="15" fillId="2" borderId="9" xfId="0" applyNumberFormat="1" applyFont="1" applyFill="1" applyBorder="1" applyAlignment="1" applyProtection="1">
      <alignment horizontal="left" vertical="center"/>
    </xf>
    <xf numFmtId="3" fontId="9" fillId="4" borderId="16" xfId="0" applyNumberFormat="1" applyFont="1" applyFill="1" applyBorder="1" applyAlignment="1" applyProtection="1">
      <alignment vertical="center"/>
      <protection locked="0"/>
    </xf>
    <xf numFmtId="3" fontId="1" fillId="2" borderId="17" xfId="0" applyNumberFormat="1" applyFont="1" applyFill="1" applyBorder="1" applyAlignment="1" applyProtection="1">
      <alignment vertical="center"/>
    </xf>
    <xf numFmtId="3" fontId="1" fillId="2" borderId="18" xfId="0" applyNumberFormat="1" applyFont="1" applyFill="1" applyBorder="1" applyAlignment="1" applyProtection="1">
      <alignment vertical="center"/>
    </xf>
    <xf numFmtId="3" fontId="1" fillId="2" borderId="16" xfId="0" applyNumberFormat="1" applyFont="1" applyFill="1" applyBorder="1" applyAlignment="1" applyProtection="1">
      <alignment vertical="center"/>
    </xf>
    <xf numFmtId="3" fontId="9" fillId="4" borderId="17" xfId="0" applyNumberFormat="1" applyFont="1" applyFill="1" applyBorder="1" applyAlignment="1" applyProtection="1">
      <alignment vertical="center"/>
      <protection locked="0"/>
    </xf>
    <xf numFmtId="3" fontId="9" fillId="4" borderId="18" xfId="0" applyNumberFormat="1" applyFont="1" applyFill="1" applyBorder="1" applyAlignment="1" applyProtection="1">
      <alignment vertical="center"/>
      <protection locked="0"/>
    </xf>
    <xf numFmtId="3" fontId="1" fillId="2" borderId="14" xfId="0" applyNumberFormat="1" applyFont="1" applyFill="1" applyBorder="1" applyAlignment="1" applyProtection="1">
      <alignment horizontal="left" vertical="justify"/>
    </xf>
    <xf numFmtId="3" fontId="1" fillId="2" borderId="14" xfId="0" applyNumberFormat="1" applyFont="1" applyFill="1" applyBorder="1" applyAlignment="1" applyProtection="1">
      <alignment vertical="center"/>
    </xf>
    <xf numFmtId="3" fontId="1" fillId="2" borderId="41" xfId="0" applyNumberFormat="1" applyFont="1" applyFill="1" applyBorder="1" applyAlignment="1" applyProtection="1">
      <alignment vertical="center"/>
    </xf>
    <xf numFmtId="3" fontId="1" fillId="2" borderId="45" xfId="0" applyNumberFormat="1" applyFont="1" applyFill="1" applyBorder="1" applyAlignment="1" applyProtection="1">
      <alignment vertical="center"/>
    </xf>
    <xf numFmtId="3" fontId="1" fillId="2" borderId="46" xfId="0" applyNumberFormat="1" applyFont="1" applyFill="1" applyBorder="1" applyAlignment="1" applyProtection="1">
      <alignment vertical="center"/>
    </xf>
    <xf numFmtId="3" fontId="4" fillId="2" borderId="53" xfId="0" applyNumberFormat="1" applyFont="1" applyFill="1" applyBorder="1" applyAlignment="1" applyProtection="1">
      <alignment horizontal="left" vertical="center"/>
    </xf>
    <xf numFmtId="3" fontId="4" fillId="2" borderId="17" xfId="0" applyNumberFormat="1" applyFont="1" applyFill="1" applyBorder="1" applyAlignment="1" applyProtection="1">
      <alignment vertical="center"/>
    </xf>
    <xf numFmtId="10" fontId="4" fillId="2" borderId="17" xfId="0" applyNumberFormat="1" applyFont="1" applyFill="1" applyBorder="1" applyAlignment="1" applyProtection="1">
      <alignment vertical="center"/>
    </xf>
    <xf numFmtId="3" fontId="4" fillId="2" borderId="18" xfId="0" applyNumberFormat="1" applyFont="1" applyFill="1" applyBorder="1" applyAlignment="1" applyProtection="1">
      <alignment vertical="center"/>
    </xf>
    <xf numFmtId="3" fontId="31" fillId="2" borderId="23" xfId="0" applyNumberFormat="1" applyFont="1" applyFill="1" applyBorder="1" applyAlignment="1" applyProtection="1">
      <alignment vertical="center"/>
    </xf>
    <xf numFmtId="3" fontId="9" fillId="4" borderId="10" xfId="0" applyNumberFormat="1" applyFont="1" applyFill="1" applyBorder="1" applyAlignment="1" applyProtection="1">
      <alignment vertical="center"/>
      <protection locked="0"/>
    </xf>
    <xf numFmtId="3" fontId="1" fillId="2" borderId="47" xfId="0" applyNumberFormat="1" applyFont="1" applyFill="1" applyBorder="1" applyAlignment="1" applyProtection="1">
      <alignment vertical="center"/>
    </xf>
    <xf numFmtId="3" fontId="1" fillId="2" borderId="60" xfId="0" applyNumberFormat="1" applyFont="1" applyFill="1" applyBorder="1" applyAlignment="1" applyProtection="1">
      <alignment vertical="center"/>
    </xf>
    <xf numFmtId="3" fontId="1" fillId="2" borderId="28" xfId="0" applyNumberFormat="1" applyFont="1" applyFill="1" applyBorder="1" applyAlignment="1" applyProtection="1">
      <alignment vertical="center"/>
    </xf>
    <xf numFmtId="3" fontId="1" fillId="2" borderId="35" xfId="0" applyNumberFormat="1" applyFont="1" applyFill="1" applyBorder="1" applyAlignment="1" applyProtection="1">
      <alignment vertical="center"/>
    </xf>
    <xf numFmtId="3" fontId="1" fillId="2" borderId="54" xfId="0" applyNumberFormat="1" applyFont="1" applyFill="1" applyBorder="1" applyAlignment="1" applyProtection="1">
      <alignment vertical="center"/>
    </xf>
    <xf numFmtId="3" fontId="4" fillId="2" borderId="28" xfId="0" applyNumberFormat="1" applyFont="1" applyFill="1" applyBorder="1" applyAlignment="1" applyProtection="1">
      <alignment vertical="center"/>
    </xf>
    <xf numFmtId="3" fontId="1" fillId="2" borderId="29" xfId="0" applyNumberFormat="1" applyFont="1" applyFill="1" applyBorder="1" applyAlignment="1" applyProtection="1">
      <alignment vertical="center"/>
    </xf>
    <xf numFmtId="3" fontId="1" fillId="2" borderId="44" xfId="0" applyNumberFormat="1" applyFont="1" applyFill="1" applyBorder="1" applyAlignment="1" applyProtection="1">
      <alignment vertical="center"/>
    </xf>
    <xf numFmtId="3" fontId="1" fillId="2" borderId="48" xfId="0" applyNumberFormat="1" applyFont="1" applyFill="1" applyBorder="1" applyAlignment="1" applyProtection="1">
      <alignment vertical="center"/>
    </xf>
    <xf numFmtId="3" fontId="1" fillId="2" borderId="26" xfId="0" applyNumberFormat="1" applyFont="1" applyFill="1" applyBorder="1" applyAlignment="1" applyProtection="1">
      <alignment vertical="center"/>
    </xf>
    <xf numFmtId="1" fontId="14" fillId="2" borderId="5" xfId="0" applyNumberFormat="1" applyFont="1" applyFill="1" applyBorder="1" applyAlignment="1" applyProtection="1">
      <alignment horizontal="left" vertical="center"/>
    </xf>
    <xf numFmtId="3" fontId="14" fillId="2" borderId="9" xfId="0" applyNumberFormat="1" applyFont="1" applyFill="1" applyBorder="1" applyAlignment="1" applyProtection="1">
      <alignment vertical="center"/>
    </xf>
    <xf numFmtId="3" fontId="4" fillId="2" borderId="66" xfId="0" applyNumberFormat="1" applyFont="1" applyFill="1" applyBorder="1" applyAlignment="1" applyProtection="1">
      <alignment horizontal="left" vertical="center"/>
    </xf>
    <xf numFmtId="3" fontId="4" fillId="2" borderId="66" xfId="0" applyNumberFormat="1" applyFont="1" applyFill="1" applyBorder="1" applyAlignment="1" applyProtection="1">
      <alignment horizontal="center" vertical="center"/>
    </xf>
    <xf numFmtId="3" fontId="4" fillId="2" borderId="67" xfId="0" applyNumberFormat="1" applyFont="1" applyFill="1" applyBorder="1" applyAlignment="1" applyProtection="1">
      <alignment horizontal="center" vertical="center"/>
    </xf>
    <xf numFmtId="3" fontId="4" fillId="2" borderId="68" xfId="0" applyNumberFormat="1" applyFont="1" applyFill="1" applyBorder="1" applyAlignment="1" applyProtection="1">
      <alignment horizontal="center" vertical="center"/>
    </xf>
    <xf numFmtId="10" fontId="4" fillId="2" borderId="56" xfId="0" applyNumberFormat="1" applyFont="1" applyFill="1" applyBorder="1" applyAlignment="1" applyProtection="1">
      <alignment horizontal="center" vertical="center"/>
    </xf>
    <xf numFmtId="10" fontId="4" fillId="2" borderId="23" xfId="0" applyNumberFormat="1" applyFont="1" applyFill="1" applyBorder="1" applyAlignment="1" applyProtection="1">
      <alignment horizontal="center" vertical="center"/>
    </xf>
    <xf numFmtId="0" fontId="1" fillId="2" borderId="26" xfId="0" applyFont="1" applyFill="1" applyBorder="1" applyAlignment="1" applyProtection="1">
      <alignment wrapText="1"/>
    </xf>
    <xf numFmtId="3" fontId="1" fillId="2" borderId="55" xfId="0" applyNumberFormat="1" applyFont="1" applyFill="1" applyBorder="1" applyAlignment="1" applyProtection="1">
      <alignment vertical="center"/>
    </xf>
    <xf numFmtId="3" fontId="1" fillId="2" borderId="59" xfId="0" applyNumberFormat="1" applyFont="1" applyFill="1" applyBorder="1" applyAlignment="1" applyProtection="1">
      <alignment horizontal="centerContinuous" vertical="center"/>
    </xf>
    <xf numFmtId="3" fontId="1" fillId="2" borderId="59" xfId="0" applyNumberFormat="1" applyFont="1" applyFill="1" applyBorder="1" applyAlignment="1" applyProtection="1">
      <alignment horizontal="center" vertical="center"/>
    </xf>
    <xf numFmtId="3" fontId="1" fillId="2" borderId="69" xfId="0" applyNumberFormat="1" applyFont="1" applyFill="1" applyBorder="1" applyAlignment="1" applyProtection="1">
      <alignment horizontal="center" vertical="center"/>
    </xf>
    <xf numFmtId="3" fontId="1" fillId="2" borderId="7" xfId="0" applyNumberFormat="1" applyFont="1" applyFill="1" applyBorder="1" applyAlignment="1" applyProtection="1">
      <alignment horizontal="center" vertical="center"/>
    </xf>
    <xf numFmtId="3" fontId="1" fillId="2" borderId="7" xfId="0" applyNumberFormat="1" applyFont="1" applyFill="1" applyBorder="1" applyAlignment="1" applyProtection="1">
      <alignment horizontal="centerContinuous" vertical="center"/>
    </xf>
    <xf numFmtId="3" fontId="1" fillId="2" borderId="39" xfId="0" applyNumberFormat="1" applyFont="1" applyFill="1" applyBorder="1" applyAlignment="1" applyProtection="1">
      <alignment horizontal="center" vertical="center"/>
    </xf>
    <xf numFmtId="3" fontId="54" fillId="2" borderId="0" xfId="0" applyNumberFormat="1" applyFont="1" applyFill="1" applyAlignment="1" applyProtection="1">
      <alignment vertical="center"/>
    </xf>
    <xf numFmtId="1" fontId="14" fillId="2" borderId="63" xfId="0" applyNumberFormat="1" applyFont="1" applyFill="1" applyBorder="1" applyAlignment="1" applyProtection="1">
      <alignment horizontal="left" vertical="center"/>
    </xf>
    <xf numFmtId="3" fontId="14" fillId="2" borderId="64" xfId="0" applyNumberFormat="1" applyFont="1" applyFill="1" applyBorder="1" applyAlignment="1" applyProtection="1">
      <alignment vertical="center"/>
    </xf>
    <xf numFmtId="3" fontId="15" fillId="2" borderId="63" xfId="0" applyNumberFormat="1" applyFont="1" applyFill="1" applyBorder="1" applyAlignment="1" applyProtection="1">
      <alignment horizontal="right" vertical="center"/>
    </xf>
    <xf numFmtId="3" fontId="15" fillId="2" borderId="30" xfId="0" applyNumberFormat="1" applyFont="1" applyFill="1" applyBorder="1" applyAlignment="1" applyProtection="1">
      <alignment horizontal="right" vertical="center"/>
    </xf>
    <xf numFmtId="3" fontId="15" fillId="2" borderId="64" xfId="0" applyNumberFormat="1" applyFont="1" applyFill="1" applyBorder="1" applyAlignment="1" applyProtection="1">
      <alignment horizontal="right" vertical="center"/>
    </xf>
    <xf numFmtId="0" fontId="4" fillId="2" borderId="53" xfId="0" applyFont="1" applyFill="1" applyBorder="1" applyAlignment="1" applyProtection="1">
      <alignment vertical="center"/>
    </xf>
    <xf numFmtId="0" fontId="4" fillId="2" borderId="54" xfId="0" applyFont="1" applyFill="1" applyBorder="1" applyAlignment="1" applyProtection="1">
      <alignment horizontal="centerContinuous" vertical="center"/>
    </xf>
    <xf numFmtId="3" fontId="1" fillId="2" borderId="54" xfId="0" applyNumberFormat="1" applyFont="1" applyFill="1" applyBorder="1" applyAlignment="1" applyProtection="1">
      <alignment horizontal="center" vertical="center"/>
    </xf>
    <xf numFmtId="3" fontId="1" fillId="2" borderId="70" xfId="0" applyNumberFormat="1" applyFont="1" applyFill="1" applyBorder="1" applyAlignment="1" applyProtection="1">
      <alignment horizontal="center" vertical="center"/>
    </xf>
    <xf numFmtId="0" fontId="4" fillId="2" borderId="54" xfId="0" applyFont="1" applyFill="1" applyBorder="1" applyAlignment="1" applyProtection="1">
      <alignment vertical="center"/>
    </xf>
    <xf numFmtId="3" fontId="1" fillId="2" borderId="13" xfId="0" applyNumberFormat="1" applyFont="1" applyFill="1" applyBorder="1" applyAlignment="1" applyProtection="1">
      <alignment horizontal="center" vertical="center"/>
    </xf>
    <xf numFmtId="3" fontId="1" fillId="2" borderId="6" xfId="0" applyNumberFormat="1" applyFont="1" applyFill="1" applyBorder="1" applyAlignment="1" applyProtection="1">
      <alignment horizontal="left" vertical="center"/>
    </xf>
    <xf numFmtId="3" fontId="1" fillId="2" borderId="30" xfId="0" applyNumberFormat="1" applyFont="1" applyFill="1" applyBorder="1" applyAlignment="1" applyProtection="1">
      <alignment vertical="center"/>
    </xf>
    <xf numFmtId="3" fontId="1" fillId="2" borderId="59" xfId="0" applyNumberFormat="1" applyFont="1" applyFill="1" applyBorder="1" applyAlignment="1" applyProtection="1">
      <alignment vertical="center"/>
    </xf>
    <xf numFmtId="10" fontId="1" fillId="2" borderId="23" xfId="0" applyNumberFormat="1" applyFont="1" applyFill="1" applyBorder="1" applyAlignment="1" applyProtection="1">
      <alignment vertical="center"/>
    </xf>
    <xf numFmtId="3" fontId="1" fillId="2" borderId="23" xfId="0" applyNumberFormat="1" applyFont="1" applyFill="1" applyBorder="1" applyAlignment="1" applyProtection="1">
      <alignment vertical="center"/>
    </xf>
    <xf numFmtId="3" fontId="1" fillId="2" borderId="24" xfId="0" applyNumberFormat="1" applyFont="1" applyFill="1" applyBorder="1" applyAlignment="1" applyProtection="1">
      <alignment vertical="center"/>
    </xf>
    <xf numFmtId="3" fontId="4" fillId="2" borderId="10" xfId="0" applyNumberFormat="1" applyFont="1" applyFill="1" applyBorder="1" applyAlignment="1" applyProtection="1">
      <alignment horizontal="left" vertical="center"/>
    </xf>
    <xf numFmtId="3" fontId="4" fillId="2" borderId="8" xfId="0" applyNumberFormat="1" applyFont="1" applyFill="1" applyBorder="1" applyAlignment="1" applyProtection="1">
      <alignment vertical="center"/>
    </xf>
    <xf numFmtId="3" fontId="52" fillId="2" borderId="0" xfId="0" applyNumberFormat="1" applyFont="1" applyFill="1" applyBorder="1" applyAlignment="1" applyProtection="1">
      <alignment horizontal="left" vertical="center"/>
    </xf>
    <xf numFmtId="3" fontId="1" fillId="2" borderId="10" xfId="0" applyNumberFormat="1" applyFont="1" applyFill="1" applyBorder="1" applyAlignment="1" applyProtection="1">
      <alignment vertical="center"/>
    </xf>
    <xf numFmtId="3" fontId="4" fillId="2" borderId="55" xfId="0" applyNumberFormat="1" applyFont="1" applyFill="1" applyBorder="1" applyAlignment="1" applyProtection="1">
      <alignment horizontal="left" vertical="center"/>
    </xf>
    <xf numFmtId="3" fontId="4" fillId="2" borderId="38" xfId="0" applyNumberFormat="1" applyFont="1" applyFill="1" applyBorder="1" applyAlignment="1" applyProtection="1">
      <alignment horizontal="left" vertical="center"/>
    </xf>
    <xf numFmtId="3" fontId="4" fillId="2" borderId="54" xfId="0" applyNumberFormat="1" applyFont="1" applyFill="1" applyBorder="1" applyAlignment="1" applyProtection="1">
      <alignment vertical="center"/>
    </xf>
    <xf numFmtId="10" fontId="1" fillId="2" borderId="17" xfId="0" applyNumberFormat="1" applyFont="1" applyFill="1" applyBorder="1" applyAlignment="1" applyProtection="1">
      <alignment vertical="center"/>
    </xf>
    <xf numFmtId="3" fontId="4" fillId="2" borderId="19" xfId="0" applyNumberFormat="1" applyFont="1" applyFill="1" applyBorder="1" applyAlignment="1" applyProtection="1">
      <alignment horizontal="left" vertical="center"/>
    </xf>
    <xf numFmtId="3" fontId="4" fillId="2" borderId="14" xfId="0" applyNumberFormat="1" applyFont="1" applyFill="1" applyBorder="1" applyAlignment="1" applyProtection="1">
      <alignment vertical="center"/>
    </xf>
    <xf numFmtId="10" fontId="1" fillId="2" borderId="21" xfId="0" applyNumberFormat="1" applyFont="1" applyFill="1" applyBorder="1" applyAlignment="1" applyProtection="1">
      <alignment vertical="center"/>
    </xf>
    <xf numFmtId="3" fontId="4" fillId="2" borderId="20" xfId="0" applyNumberFormat="1" applyFont="1" applyFill="1" applyBorder="1" applyAlignment="1" applyProtection="1">
      <alignment horizontal="left" vertical="center"/>
    </xf>
    <xf numFmtId="10" fontId="1" fillId="2" borderId="16" xfId="0" applyNumberFormat="1" applyFont="1" applyFill="1" applyBorder="1" applyAlignment="1" applyProtection="1">
      <alignment horizontal="center" vertical="justify"/>
    </xf>
    <xf numFmtId="10" fontId="1" fillId="2" borderId="17" xfId="0" applyNumberFormat="1" applyFont="1" applyFill="1" applyBorder="1" applyAlignment="1" applyProtection="1">
      <alignment horizontal="center" vertical="justify"/>
    </xf>
    <xf numFmtId="0" fontId="4" fillId="2" borderId="17" xfId="0" applyFont="1" applyFill="1" applyBorder="1" applyAlignment="1" applyProtection="1">
      <alignment vertical="center"/>
    </xf>
    <xf numFmtId="3" fontId="1" fillId="2" borderId="40" xfId="0" applyNumberFormat="1" applyFont="1" applyFill="1" applyBorder="1" applyAlignment="1" applyProtection="1">
      <alignment vertical="center"/>
    </xf>
    <xf numFmtId="3" fontId="1" fillId="2" borderId="12" xfId="0" applyNumberFormat="1" applyFont="1" applyFill="1" applyBorder="1" applyAlignment="1" applyProtection="1">
      <alignment horizontal="centerContinuous" vertical="center"/>
    </xf>
    <xf numFmtId="3" fontId="1" fillId="2" borderId="34" xfId="0" applyNumberFormat="1" applyFont="1" applyFill="1" applyBorder="1" applyAlignment="1" applyProtection="1">
      <alignment horizontal="centerContinuous" vertical="center"/>
    </xf>
    <xf numFmtId="3" fontId="1" fillId="2" borderId="28" xfId="0" applyNumberFormat="1" applyFont="1" applyFill="1" applyBorder="1" applyAlignment="1" applyProtection="1">
      <alignment horizontal="centerContinuous" vertical="center"/>
    </xf>
    <xf numFmtId="0" fontId="4" fillId="2" borderId="28" xfId="0" applyFont="1" applyFill="1" applyBorder="1" applyAlignment="1" applyProtection="1">
      <alignment horizontal="centerContinuous" vertical="center"/>
    </xf>
    <xf numFmtId="3" fontId="1" fillId="2" borderId="29" xfId="0" applyNumberFormat="1" applyFont="1" applyFill="1" applyBorder="1" applyAlignment="1" applyProtection="1">
      <alignment horizontal="centerContinuous" vertical="center"/>
    </xf>
    <xf numFmtId="3" fontId="1" fillId="2" borderId="58" xfId="0" applyNumberFormat="1" applyFont="1" applyFill="1" applyBorder="1" applyAlignment="1" applyProtection="1">
      <alignment vertical="center"/>
    </xf>
    <xf numFmtId="3" fontId="1" fillId="2" borderId="0" xfId="0" applyNumberFormat="1" applyFont="1" applyFill="1" applyBorder="1" applyAlignment="1" applyProtection="1">
      <alignment horizontal="left" vertical="center"/>
    </xf>
    <xf numFmtId="3" fontId="1" fillId="2" borderId="0" xfId="0" applyNumberFormat="1" applyFont="1" applyFill="1" applyBorder="1" applyAlignment="1" applyProtection="1">
      <alignment horizontal="center" vertical="center"/>
    </xf>
    <xf numFmtId="3" fontId="1" fillId="2" borderId="0" xfId="0" applyNumberFormat="1" applyFont="1" applyFill="1" applyBorder="1" applyAlignment="1" applyProtection="1">
      <alignment horizontal="centerContinuous" vertical="center"/>
    </xf>
    <xf numFmtId="3" fontId="1" fillId="2" borderId="44" xfId="0" applyNumberFormat="1" applyFont="1" applyFill="1" applyBorder="1" applyAlignment="1" applyProtection="1">
      <alignment horizontal="left" vertical="center"/>
    </xf>
    <xf numFmtId="3" fontId="15" fillId="2" borderId="63" xfId="0" applyNumberFormat="1" applyFont="1" applyFill="1" applyBorder="1" applyAlignment="1" applyProtection="1">
      <alignment vertical="center"/>
    </xf>
    <xf numFmtId="3" fontId="15" fillId="2" borderId="30" xfId="0" applyNumberFormat="1" applyFont="1" applyFill="1" applyBorder="1" applyAlignment="1" applyProtection="1">
      <alignment vertical="center"/>
    </xf>
    <xf numFmtId="3" fontId="15" fillId="2" borderId="64" xfId="0" applyNumberFormat="1" applyFont="1" applyFill="1" applyBorder="1" applyAlignment="1" applyProtection="1">
      <alignment vertical="center"/>
    </xf>
    <xf numFmtId="3" fontId="1" fillId="0" borderId="0" xfId="0" applyNumberFormat="1" applyFont="1" applyFill="1" applyBorder="1" applyAlignment="1" applyProtection="1">
      <alignment vertical="center"/>
    </xf>
    <xf numFmtId="3" fontId="1" fillId="0" borderId="0" xfId="0" applyNumberFormat="1" applyFont="1" applyFill="1" applyAlignment="1" applyProtection="1">
      <alignment vertical="center"/>
    </xf>
    <xf numFmtId="3" fontId="18" fillId="2" borderId="9" xfId="0" applyNumberFormat="1" applyFont="1" applyFill="1" applyBorder="1" applyAlignment="1" applyProtection="1">
      <alignment horizontal="left" vertical="center"/>
    </xf>
    <xf numFmtId="3" fontId="1" fillId="0" borderId="17" xfId="0" applyNumberFormat="1" applyFont="1" applyFill="1" applyBorder="1" applyAlignment="1" applyProtection="1">
      <alignment vertical="center"/>
    </xf>
    <xf numFmtId="3" fontId="1" fillId="0" borderId="18" xfId="0" applyNumberFormat="1" applyFont="1" applyFill="1" applyBorder="1" applyAlignment="1" applyProtection="1">
      <alignment vertical="center"/>
    </xf>
    <xf numFmtId="3" fontId="1" fillId="0" borderId="16" xfId="0" applyNumberFormat="1" applyFont="1" applyFill="1" applyBorder="1" applyAlignment="1" applyProtection="1">
      <alignment vertical="center"/>
    </xf>
    <xf numFmtId="3" fontId="1" fillId="2" borderId="39" xfId="0" applyNumberFormat="1" applyFont="1" applyFill="1" applyBorder="1" applyAlignment="1" applyProtection="1">
      <alignment vertical="center"/>
    </xf>
    <xf numFmtId="3" fontId="1" fillId="2" borderId="20" xfId="0" applyNumberFormat="1" applyFont="1" applyFill="1" applyBorder="1" applyAlignment="1" applyProtection="1">
      <alignment vertical="center"/>
    </xf>
    <xf numFmtId="164" fontId="14" fillId="2" borderId="21" xfId="0" applyNumberFormat="1" applyFont="1" applyFill="1" applyBorder="1" applyAlignment="1" applyProtection="1">
      <alignment horizontal="left" vertical="center"/>
    </xf>
    <xf numFmtId="3" fontId="14" fillId="2" borderId="24" xfId="0" applyNumberFormat="1" applyFont="1" applyFill="1" applyBorder="1" applyAlignment="1" applyProtection="1">
      <alignment horizontal="left" vertical="center"/>
    </xf>
    <xf numFmtId="3" fontId="15" fillId="0" borderId="21" xfId="0" applyNumberFormat="1" applyFont="1" applyFill="1" applyBorder="1" applyAlignment="1" applyProtection="1">
      <alignment vertical="center"/>
    </xf>
    <xf numFmtId="3" fontId="15" fillId="0" borderId="23" xfId="0" applyNumberFormat="1" applyFont="1" applyFill="1" applyBorder="1" applyAlignment="1" applyProtection="1">
      <alignment vertical="center"/>
    </xf>
    <xf numFmtId="3" fontId="15" fillId="0" borderId="24" xfId="0" applyNumberFormat="1" applyFont="1" applyFill="1" applyBorder="1" applyAlignment="1" applyProtection="1">
      <alignment vertical="center"/>
    </xf>
    <xf numFmtId="3" fontId="1" fillId="0" borderId="8" xfId="0" applyNumberFormat="1" applyFont="1" applyFill="1" applyBorder="1" applyAlignment="1" applyProtection="1">
      <alignment vertical="center"/>
    </xf>
    <xf numFmtId="3" fontId="1" fillId="0" borderId="9" xfId="0" applyNumberFormat="1" applyFont="1" applyFill="1" applyBorder="1" applyAlignment="1" applyProtection="1">
      <alignment vertical="center"/>
    </xf>
    <xf numFmtId="3" fontId="1" fillId="0" borderId="5" xfId="0" applyNumberFormat="1" applyFont="1" applyFill="1" applyBorder="1" applyAlignment="1" applyProtection="1">
      <alignment vertical="center"/>
    </xf>
    <xf numFmtId="1" fontId="42" fillId="2" borderId="16" xfId="0" applyNumberFormat="1" applyFont="1" applyFill="1" applyBorder="1" applyAlignment="1" applyProtection="1">
      <alignment horizontal="left" vertical="center"/>
    </xf>
    <xf numFmtId="3" fontId="43" fillId="2" borderId="18" xfId="0" applyNumberFormat="1" applyFont="1" applyFill="1" applyBorder="1" applyAlignment="1" applyProtection="1">
      <alignment horizontal="left" vertical="center" indent="2"/>
    </xf>
    <xf numFmtId="3" fontId="1" fillId="2" borderId="19" xfId="0" applyNumberFormat="1" applyFont="1" applyFill="1" applyBorder="1" applyAlignment="1" applyProtection="1">
      <alignment vertical="center"/>
    </xf>
    <xf numFmtId="3" fontId="15" fillId="0" borderId="21" xfId="0" applyNumberFormat="1" applyFont="1" applyFill="1" applyBorder="1" applyAlignment="1" applyProtection="1">
      <alignment horizontal="right" vertical="center"/>
    </xf>
    <xf numFmtId="3" fontId="15" fillId="0" borderId="23" xfId="0" applyNumberFormat="1" applyFont="1" applyFill="1" applyBorder="1" applyAlignment="1" applyProtection="1">
      <alignment horizontal="right" vertical="center"/>
    </xf>
    <xf numFmtId="3" fontId="15" fillId="0" borderId="49" xfId="0" applyNumberFormat="1" applyFont="1" applyFill="1" applyBorder="1" applyAlignment="1" applyProtection="1">
      <alignment horizontal="right" vertical="center"/>
    </xf>
    <xf numFmtId="3" fontId="9" fillId="0" borderId="5" xfId="0" applyNumberFormat="1" applyFont="1" applyFill="1" applyBorder="1" applyAlignment="1" applyProtection="1">
      <alignment vertical="center"/>
      <protection locked="0"/>
    </xf>
    <xf numFmtId="3" fontId="1" fillId="0" borderId="11" xfId="0" applyNumberFormat="1" applyFont="1" applyFill="1" applyBorder="1" applyAlignment="1" applyProtection="1">
      <alignment vertical="center"/>
    </xf>
    <xf numFmtId="3" fontId="1" fillId="0" borderId="10" xfId="0" applyNumberFormat="1" applyFont="1" applyFill="1" applyBorder="1" applyAlignment="1" applyProtection="1">
      <alignment vertical="center"/>
    </xf>
    <xf numFmtId="164" fontId="18" fillId="0" borderId="5" xfId="0" quotePrefix="1" applyNumberFormat="1" applyFont="1" applyFill="1" applyBorder="1" applyAlignment="1" applyProtection="1">
      <alignment horizontal="left" vertical="center"/>
    </xf>
    <xf numFmtId="3" fontId="18" fillId="2" borderId="11" xfId="0" applyNumberFormat="1" applyFont="1" applyFill="1" applyBorder="1" applyAlignment="1" applyProtection="1">
      <alignment horizontal="left" vertical="center"/>
    </xf>
    <xf numFmtId="3" fontId="14" fillId="2" borderId="9" xfId="0" applyNumberFormat="1" applyFont="1" applyFill="1" applyBorder="1" applyAlignment="1" applyProtection="1">
      <alignment horizontal="left" vertical="center"/>
    </xf>
    <xf numFmtId="3" fontId="9" fillId="2" borderId="10" xfId="0" applyNumberFormat="1" applyFont="1" applyFill="1" applyBorder="1" applyAlignment="1" applyProtection="1">
      <alignment horizontal="right" vertical="center"/>
    </xf>
    <xf numFmtId="3" fontId="9" fillId="2" borderId="8" xfId="0" applyNumberFormat="1" applyFont="1" applyFill="1" applyBorder="1" applyAlignment="1" applyProtection="1">
      <alignment horizontal="right" vertical="center"/>
    </xf>
    <xf numFmtId="3" fontId="9" fillId="2" borderId="11" xfId="0" applyNumberFormat="1" applyFont="1" applyFill="1" applyBorder="1" applyAlignment="1" applyProtection="1">
      <alignment horizontal="right" vertical="center"/>
    </xf>
    <xf numFmtId="164" fontId="18" fillId="0" borderId="5" xfId="0" applyNumberFormat="1" applyFont="1" applyFill="1" applyBorder="1" applyAlignment="1" applyProtection="1">
      <alignment horizontal="left" vertical="center"/>
    </xf>
    <xf numFmtId="3" fontId="1" fillId="2" borderId="11" xfId="0" applyNumberFormat="1" applyFont="1" applyFill="1" applyBorder="1" applyAlignment="1" applyProtection="1">
      <alignment vertical="center"/>
    </xf>
    <xf numFmtId="3" fontId="9" fillId="0" borderId="16" xfId="0" applyNumberFormat="1" applyFont="1" applyFill="1" applyBorder="1" applyAlignment="1" applyProtection="1">
      <alignment vertical="center"/>
      <protection locked="0"/>
    </xf>
    <xf numFmtId="3" fontId="1" fillId="0" borderId="36" xfId="0" applyNumberFormat="1" applyFont="1" applyFill="1" applyBorder="1" applyAlignment="1" applyProtection="1">
      <alignment vertical="center"/>
    </xf>
    <xf numFmtId="3" fontId="1" fillId="2" borderId="36" xfId="0" applyNumberFormat="1" applyFont="1" applyFill="1" applyBorder="1" applyAlignment="1" applyProtection="1">
      <alignment vertical="center"/>
    </xf>
    <xf numFmtId="3" fontId="1" fillId="2" borderId="38" xfId="0" applyNumberFormat="1" applyFont="1" applyFill="1" applyBorder="1" applyAlignment="1" applyProtection="1">
      <alignment vertical="center"/>
    </xf>
    <xf numFmtId="3" fontId="1" fillId="2" borderId="70" xfId="0" applyNumberFormat="1" applyFont="1" applyFill="1" applyBorder="1" applyAlignment="1" applyProtection="1">
      <alignment horizontal="left" vertical="center"/>
    </xf>
    <xf numFmtId="3" fontId="1" fillId="2" borderId="13" xfId="0" applyNumberFormat="1" applyFont="1" applyFill="1" applyBorder="1" applyAlignment="1" applyProtection="1">
      <alignment vertical="center"/>
    </xf>
    <xf numFmtId="164" fontId="14" fillId="2" borderId="19" xfId="0" quotePrefix="1" applyNumberFormat="1" applyFont="1" applyFill="1" applyBorder="1" applyAlignment="1" applyProtection="1">
      <alignment horizontal="left" vertical="center"/>
    </xf>
    <xf numFmtId="3" fontId="15" fillId="2" borderId="68" xfId="0" applyNumberFormat="1" applyFont="1" applyFill="1" applyBorder="1" applyAlignment="1" applyProtection="1">
      <alignment horizontal="left" vertical="center"/>
    </xf>
    <xf numFmtId="3" fontId="15" fillId="2" borderId="61" xfId="0" applyNumberFormat="1" applyFont="1" applyFill="1" applyBorder="1" applyAlignment="1" applyProtection="1">
      <alignment vertical="center"/>
    </xf>
    <xf numFmtId="3" fontId="15" fillId="2" borderId="67" xfId="0" applyNumberFormat="1" applyFont="1" applyFill="1" applyBorder="1" applyAlignment="1" applyProtection="1">
      <alignment vertical="center"/>
    </xf>
    <xf numFmtId="3" fontId="15" fillId="2" borderId="62" xfId="0" applyNumberFormat="1" applyFont="1" applyFill="1" applyBorder="1" applyAlignment="1" applyProtection="1">
      <alignment vertical="center"/>
    </xf>
    <xf numFmtId="3" fontId="15" fillId="2" borderId="34" xfId="0" applyNumberFormat="1" applyFont="1" applyFill="1" applyBorder="1" applyAlignment="1" applyProtection="1">
      <alignment vertical="center"/>
    </xf>
    <xf numFmtId="3" fontId="15" fillId="2" borderId="29" xfId="0" applyNumberFormat="1" applyFont="1" applyFill="1" applyBorder="1" applyAlignment="1" applyProtection="1">
      <alignment vertical="center"/>
    </xf>
    <xf numFmtId="164" fontId="14" fillId="2" borderId="45" xfId="0" quotePrefix="1" applyNumberFormat="1" applyFont="1" applyFill="1" applyBorder="1" applyAlignment="1" applyProtection="1">
      <alignment horizontal="left" vertical="center"/>
    </xf>
    <xf numFmtId="3" fontId="15" fillId="2" borderId="35" xfId="0" applyNumberFormat="1" applyFont="1" applyFill="1" applyBorder="1" applyAlignment="1" applyProtection="1">
      <alignment horizontal="left" vertical="center"/>
    </xf>
    <xf numFmtId="3" fontId="15" fillId="2" borderId="47" xfId="0" applyNumberFormat="1" applyFont="1" applyFill="1" applyBorder="1" applyAlignment="1" applyProtection="1">
      <alignment vertical="center"/>
    </xf>
    <xf numFmtId="3" fontId="15" fillId="2" borderId="46" xfId="0" applyNumberFormat="1" applyFont="1" applyFill="1" applyBorder="1" applyAlignment="1" applyProtection="1">
      <alignment vertical="center"/>
    </xf>
    <xf numFmtId="3" fontId="15" fillId="2" borderId="45" xfId="0" applyNumberFormat="1" applyFont="1" applyFill="1" applyBorder="1" applyAlignment="1" applyProtection="1">
      <alignment vertical="center"/>
    </xf>
    <xf numFmtId="164" fontId="14" fillId="0" borderId="20" xfId="0" quotePrefix="1" applyNumberFormat="1" applyFont="1" applyFill="1" applyBorder="1" applyAlignment="1" applyProtection="1">
      <alignment horizontal="left" vertical="center"/>
    </xf>
    <xf numFmtId="3" fontId="15" fillId="0" borderId="20" xfId="0" applyNumberFormat="1" applyFont="1" applyFill="1" applyBorder="1" applyAlignment="1" applyProtection="1">
      <alignment horizontal="left" vertical="center"/>
    </xf>
    <xf numFmtId="3" fontId="15" fillId="0" borderId="43" xfId="0" applyNumberFormat="1" applyFont="1" applyFill="1" applyBorder="1" applyAlignment="1" applyProtection="1">
      <alignment vertical="center"/>
    </xf>
    <xf numFmtId="3" fontId="15" fillId="0" borderId="59" xfId="0" applyNumberFormat="1" applyFont="1" applyFill="1" applyBorder="1" applyAlignment="1" applyProtection="1">
      <alignment vertical="center"/>
    </xf>
    <xf numFmtId="3" fontId="15" fillId="0" borderId="42" xfId="0" applyNumberFormat="1" applyFont="1" applyFill="1" applyBorder="1" applyAlignment="1" applyProtection="1">
      <alignment vertical="center"/>
    </xf>
    <xf numFmtId="3" fontId="15" fillId="2" borderId="47" xfId="0" applyNumberFormat="1" applyFont="1" applyFill="1" applyBorder="1" applyAlignment="1" applyProtection="1">
      <alignment horizontal="left" vertical="center"/>
    </xf>
    <xf numFmtId="164" fontId="14" fillId="2" borderId="40" xfId="0" quotePrefix="1" applyNumberFormat="1" applyFont="1" applyFill="1" applyBorder="1" applyAlignment="1" applyProtection="1">
      <alignment horizontal="left" vertical="center"/>
    </xf>
    <xf numFmtId="3" fontId="15" fillId="2" borderId="40" xfId="0" applyNumberFormat="1" applyFont="1" applyFill="1" applyBorder="1" applyAlignment="1" applyProtection="1">
      <alignment horizontal="left" vertical="center"/>
    </xf>
    <xf numFmtId="3" fontId="15" fillId="2" borderId="57" xfId="0" applyNumberFormat="1" applyFont="1" applyFill="1" applyBorder="1" applyAlignment="1" applyProtection="1">
      <alignment vertical="center"/>
    </xf>
    <xf numFmtId="3" fontId="15" fillId="2" borderId="54" xfId="0" applyNumberFormat="1" applyFont="1" applyFill="1" applyBorder="1" applyAlignment="1" applyProtection="1">
      <alignment vertical="center"/>
    </xf>
    <xf numFmtId="3" fontId="15" fillId="2" borderId="71" xfId="0" applyNumberFormat="1" applyFont="1" applyFill="1" applyBorder="1" applyAlignment="1" applyProtection="1">
      <alignment vertical="center"/>
    </xf>
    <xf numFmtId="1" fontId="3" fillId="2" borderId="0" xfId="0" applyNumberFormat="1" applyFont="1" applyFill="1" applyAlignment="1" applyProtection="1">
      <alignment horizontal="left" vertical="center"/>
    </xf>
    <xf numFmtId="164" fontId="4" fillId="2" borderId="16" xfId="0" applyNumberFormat="1" applyFont="1" applyFill="1" applyBorder="1" applyAlignment="1" applyProtection="1">
      <alignment horizontal="left" vertical="center"/>
    </xf>
    <xf numFmtId="3" fontId="4" fillId="2" borderId="18" xfId="0" applyNumberFormat="1" applyFont="1" applyFill="1" applyBorder="1" applyAlignment="1" applyProtection="1">
      <alignment horizontal="left" vertical="center"/>
    </xf>
    <xf numFmtId="3" fontId="9" fillId="4" borderId="38" xfId="0" applyNumberFormat="1" applyFont="1" applyFill="1" applyBorder="1" applyAlignment="1" applyProtection="1">
      <alignment vertical="center"/>
      <protection locked="0"/>
    </xf>
    <xf numFmtId="1" fontId="14" fillId="2" borderId="25" xfId="0" applyNumberFormat="1" applyFont="1" applyFill="1" applyBorder="1" applyAlignment="1" applyProtection="1">
      <alignment horizontal="center" vertical="center" wrapText="1"/>
    </xf>
    <xf numFmtId="3" fontId="14" fillId="2" borderId="2" xfId="0" applyNumberFormat="1" applyFont="1" applyFill="1" applyBorder="1" applyAlignment="1" applyProtection="1">
      <alignment horizontal="center" vertical="center"/>
    </xf>
    <xf numFmtId="3" fontId="15" fillId="2" borderId="25" xfId="0" applyNumberFormat="1" applyFont="1" applyFill="1" applyBorder="1" applyAlignment="1" applyProtection="1">
      <alignment horizontal="center" vertical="center"/>
    </xf>
    <xf numFmtId="3" fontId="9" fillId="2" borderId="25" xfId="0" applyNumberFormat="1" applyFont="1" applyFill="1" applyBorder="1" applyAlignment="1" applyProtection="1">
      <alignment horizontal="right" vertical="center"/>
    </xf>
    <xf numFmtId="3" fontId="9" fillId="2" borderId="3" xfId="0" applyNumberFormat="1" applyFont="1" applyFill="1" applyBorder="1" applyAlignment="1" applyProtection="1">
      <alignment horizontal="right" vertical="center"/>
    </xf>
    <xf numFmtId="164" fontId="29" fillId="2" borderId="8" xfId="0" applyNumberFormat="1" applyFont="1" applyFill="1" applyBorder="1" applyAlignment="1" applyProtection="1">
      <alignment horizontal="center" vertical="center"/>
    </xf>
    <xf numFmtId="3" fontId="31" fillId="2" borderId="8" xfId="0" applyNumberFormat="1" applyFont="1" applyFill="1" applyBorder="1" applyAlignment="1" applyProtection="1">
      <alignment vertical="center"/>
    </xf>
    <xf numFmtId="3" fontId="9" fillId="2" borderId="8" xfId="0" applyNumberFormat="1" applyFont="1" applyFill="1" applyBorder="1" applyAlignment="1" applyProtection="1">
      <alignment horizontal="right" vertical="center"/>
      <protection locked="0"/>
    </xf>
    <xf numFmtId="1" fontId="14" fillId="2" borderId="8" xfId="0" applyNumberFormat="1" applyFont="1" applyFill="1" applyBorder="1" applyAlignment="1" applyProtection="1">
      <alignment horizontal="center" vertical="center" wrapText="1"/>
    </xf>
    <xf numFmtId="3" fontId="14" fillId="2" borderId="8" xfId="0" applyNumberFormat="1" applyFont="1" applyFill="1" applyBorder="1" applyAlignment="1" applyProtection="1">
      <alignment horizontal="center" vertical="center"/>
    </xf>
    <xf numFmtId="3" fontId="9" fillId="2" borderId="26" xfId="0" applyNumberFormat="1" applyFont="1" applyFill="1" applyBorder="1" applyAlignment="1" applyProtection="1">
      <alignment vertical="center"/>
    </xf>
    <xf numFmtId="3" fontId="9" fillId="2" borderId="48" xfId="0" applyNumberFormat="1" applyFont="1" applyFill="1" applyBorder="1" applyAlignment="1" applyProtection="1">
      <alignment vertical="center"/>
    </xf>
    <xf numFmtId="164" fontId="14" fillId="2" borderId="8" xfId="0" applyNumberFormat="1" applyFont="1" applyFill="1" applyBorder="1" applyAlignment="1" applyProtection="1">
      <alignment horizontal="left" vertical="center"/>
    </xf>
    <xf numFmtId="3" fontId="14" fillId="2" borderId="8" xfId="0" applyNumberFormat="1" applyFont="1" applyFill="1" applyBorder="1" applyAlignment="1" applyProtection="1">
      <alignment horizontal="left" vertical="center"/>
    </xf>
    <xf numFmtId="3" fontId="1" fillId="2" borderId="8" xfId="0" applyNumberFormat="1" applyFont="1" applyFill="1" applyBorder="1" applyAlignment="1" applyProtection="1">
      <alignment horizontal="left" vertical="center"/>
    </xf>
    <xf numFmtId="164" fontId="18" fillId="2" borderId="8" xfId="0" applyNumberFormat="1" applyFont="1" applyFill="1" applyBorder="1" applyAlignment="1" applyProtection="1">
      <alignment horizontal="left" vertical="center"/>
    </xf>
    <xf numFmtId="1" fontId="14" fillId="2" borderId="20" xfId="0" applyNumberFormat="1" applyFont="1" applyFill="1" applyBorder="1" applyAlignment="1" applyProtection="1">
      <alignment horizontal="center" vertical="center" wrapText="1"/>
    </xf>
    <xf numFmtId="3" fontId="15" fillId="2" borderId="20" xfId="0" applyNumberFormat="1" applyFont="1" applyFill="1" applyBorder="1" applyAlignment="1" applyProtection="1">
      <alignment horizontal="center" vertical="center"/>
    </xf>
    <xf numFmtId="3" fontId="3" fillId="2" borderId="45" xfId="0" applyNumberFormat="1" applyFont="1" applyFill="1" applyBorder="1" applyAlignment="1" applyProtection="1">
      <alignment horizontal="right" vertical="center"/>
    </xf>
    <xf numFmtId="3" fontId="3" fillId="2" borderId="46" xfId="0" applyNumberFormat="1" applyFont="1" applyFill="1" applyBorder="1" applyAlignment="1" applyProtection="1">
      <alignment horizontal="right" vertical="center"/>
    </xf>
    <xf numFmtId="3" fontId="9" fillId="2" borderId="23" xfId="0" applyNumberFormat="1" applyFont="1" applyFill="1" applyBorder="1" applyAlignment="1" applyProtection="1">
      <alignment horizontal="right" vertical="center"/>
      <protection locked="0"/>
    </xf>
    <xf numFmtId="3" fontId="6" fillId="2" borderId="0" xfId="0" applyNumberFormat="1" applyFont="1" applyFill="1" applyAlignment="1" applyProtection="1">
      <alignment vertical="center"/>
    </xf>
    <xf numFmtId="3" fontId="14" fillId="2" borderId="44" xfId="0" applyNumberFormat="1" applyFont="1" applyFill="1" applyBorder="1" applyAlignment="1" applyProtection="1">
      <alignment horizontal="center" vertical="center"/>
    </xf>
    <xf numFmtId="3" fontId="9" fillId="4" borderId="37" xfId="0" applyNumberFormat="1" applyFont="1" applyFill="1" applyBorder="1" applyAlignment="1" applyProtection="1">
      <alignment vertical="center"/>
      <protection locked="0"/>
    </xf>
    <xf numFmtId="3" fontId="9" fillId="4" borderId="33" xfId="0" applyNumberFormat="1" applyFont="1" applyFill="1" applyBorder="1" applyAlignment="1" applyProtection="1">
      <alignment vertical="center"/>
      <protection locked="0"/>
    </xf>
    <xf numFmtId="3" fontId="3" fillId="2" borderId="25" xfId="0" applyNumberFormat="1" applyFont="1" applyFill="1" applyBorder="1" applyAlignment="1" applyProtection="1">
      <alignment horizontal="right" vertical="center"/>
    </xf>
    <xf numFmtId="3" fontId="3" fillId="2" borderId="3" xfId="0" applyNumberFormat="1" applyFont="1" applyFill="1" applyBorder="1" applyAlignment="1" applyProtection="1">
      <alignment horizontal="right" vertical="center"/>
    </xf>
    <xf numFmtId="164" fontId="29" fillId="2" borderId="5" xfId="0" applyNumberFormat="1" applyFont="1" applyFill="1" applyBorder="1" applyAlignment="1" applyProtection="1">
      <alignment horizontal="center" vertical="center"/>
    </xf>
    <xf numFmtId="3" fontId="31" fillId="2" borderId="9" xfId="0" applyNumberFormat="1" applyFont="1" applyFill="1" applyBorder="1" applyAlignment="1" applyProtection="1">
      <alignment vertical="center"/>
    </xf>
    <xf numFmtId="164" fontId="18" fillId="2" borderId="5" xfId="0" applyNumberFormat="1" applyFont="1" applyFill="1" applyBorder="1" applyAlignment="1" applyProtection="1">
      <alignment horizontal="left" vertical="center"/>
    </xf>
    <xf numFmtId="164" fontId="18" fillId="2" borderId="16" xfId="0" applyNumberFormat="1" applyFont="1" applyFill="1" applyBorder="1" applyAlignment="1" applyProtection="1">
      <alignment horizontal="left" vertical="center"/>
    </xf>
    <xf numFmtId="3" fontId="1" fillId="2" borderId="18" xfId="0" applyNumberFormat="1" applyFont="1" applyFill="1" applyBorder="1" applyAlignment="1" applyProtection="1">
      <alignment horizontal="left" vertical="center"/>
    </xf>
    <xf numFmtId="1" fontId="3" fillId="2" borderId="0" xfId="0" applyNumberFormat="1" applyFont="1" applyFill="1" applyAlignment="1" applyProtection="1">
      <alignment horizontal="left"/>
    </xf>
    <xf numFmtId="3" fontId="1" fillId="2" borderId="0" xfId="0" applyNumberFormat="1" applyFont="1" applyFill="1" applyBorder="1" applyAlignment="1" applyProtection="1">
      <alignment horizontal="left"/>
    </xf>
    <xf numFmtId="3" fontId="3" fillId="2" borderId="40" xfId="0" applyNumberFormat="1" applyFont="1" applyFill="1" applyBorder="1" applyAlignment="1" applyProtection="1">
      <alignment horizontal="right" vertical="center"/>
    </xf>
    <xf numFmtId="3" fontId="3" fillId="2" borderId="13" xfId="0" applyNumberFormat="1" applyFont="1" applyFill="1" applyBorder="1" applyAlignment="1" applyProtection="1">
      <alignment horizontal="right" vertical="center"/>
    </xf>
    <xf numFmtId="164" fontId="29" fillId="2" borderId="34" xfId="0" applyNumberFormat="1" applyFont="1" applyFill="1" applyBorder="1" applyAlignment="1" applyProtection="1">
      <alignment horizontal="center" vertical="center"/>
    </xf>
    <xf numFmtId="3" fontId="31" fillId="2" borderId="29" xfId="0" applyNumberFormat="1" applyFont="1" applyFill="1" applyBorder="1" applyAlignment="1" applyProtection="1">
      <alignment vertical="center"/>
    </xf>
    <xf numFmtId="3" fontId="9" fillId="2" borderId="50" xfId="0" applyNumberFormat="1" applyFont="1" applyFill="1" applyBorder="1" applyAlignment="1" applyProtection="1">
      <alignment horizontal="right" vertical="center"/>
    </xf>
    <xf numFmtId="0" fontId="8" fillId="2" borderId="25" xfId="0" applyFont="1" applyFill="1" applyBorder="1" applyAlignment="1" applyProtection="1">
      <alignment horizontal="centerContinuous" vertical="center"/>
    </xf>
    <xf numFmtId="0" fontId="8" fillId="2" borderId="3" xfId="0" applyFont="1" applyFill="1" applyBorder="1" applyAlignment="1" applyProtection="1">
      <alignment horizontal="centerContinuous" vertical="center"/>
    </xf>
    <xf numFmtId="1" fontId="14" fillId="2" borderId="45" xfId="0" applyNumberFormat="1" applyFont="1" applyFill="1" applyBorder="1" applyAlignment="1" applyProtection="1">
      <alignment horizontal="center" vertical="center"/>
    </xf>
    <xf numFmtId="3" fontId="14" fillId="2" borderId="47" xfId="0" applyNumberFormat="1" applyFont="1" applyFill="1" applyBorder="1" applyAlignment="1" applyProtection="1">
      <alignment horizontal="center" vertical="center" wrapText="1"/>
    </xf>
    <xf numFmtId="3" fontId="53" fillId="2" borderId="29" xfId="0" applyNumberFormat="1" applyFont="1" applyFill="1" applyBorder="1" applyAlignment="1" applyProtection="1">
      <alignment vertical="center"/>
    </xf>
    <xf numFmtId="1" fontId="29" fillId="2" borderId="19" xfId="0" applyNumberFormat="1" applyFont="1" applyFill="1" applyBorder="1" applyAlignment="1" applyProtection="1">
      <alignment horizontal="left" vertical="center"/>
    </xf>
    <xf numFmtId="3" fontId="29" fillId="2" borderId="14" xfId="0" applyNumberFormat="1" applyFont="1" applyFill="1" applyBorder="1" applyAlignment="1" applyProtection="1">
      <alignment vertical="center"/>
    </xf>
    <xf numFmtId="3" fontId="15" fillId="2" borderId="14" xfId="0" applyNumberFormat="1" applyFont="1" applyFill="1" applyBorder="1" applyAlignment="1" applyProtection="1">
      <alignment horizontal="right" vertical="center"/>
    </xf>
    <xf numFmtId="3" fontId="15" fillId="2" borderId="41" xfId="0" applyNumberFormat="1" applyFont="1" applyFill="1" applyBorder="1" applyAlignment="1" applyProtection="1">
      <alignment horizontal="right" vertical="center"/>
    </xf>
    <xf numFmtId="3" fontId="14" fillId="2" borderId="65" xfId="0" applyNumberFormat="1" applyFont="1" applyFill="1" applyBorder="1" applyAlignment="1" applyProtection="1">
      <alignment horizontal="left" vertical="center"/>
    </xf>
    <xf numFmtId="3" fontId="15" fillId="2" borderId="11" xfId="0" applyNumberFormat="1" applyFont="1" applyFill="1" applyBorder="1" applyAlignment="1" applyProtection="1">
      <alignment horizontal="left" vertical="center"/>
    </xf>
    <xf numFmtId="3" fontId="1" fillId="2" borderId="72" xfId="0" applyNumberFormat="1" applyFont="1" applyFill="1" applyBorder="1" applyAlignment="1" applyProtection="1">
      <alignment horizontal="left" vertical="center"/>
    </xf>
    <xf numFmtId="3" fontId="7" fillId="2" borderId="27" xfId="0" applyNumberFormat="1" applyFont="1" applyFill="1" applyBorder="1" applyAlignment="1" applyProtection="1">
      <alignment horizontal="left" vertical="center"/>
    </xf>
    <xf numFmtId="3" fontId="7" fillId="2" borderId="16" xfId="0" applyNumberFormat="1" applyFont="1" applyFill="1" applyBorder="1" applyAlignment="1" applyProtection="1">
      <alignment vertical="center"/>
    </xf>
    <xf numFmtId="3" fontId="14" fillId="2" borderId="11" xfId="0" applyNumberFormat="1" applyFont="1" applyFill="1" applyBorder="1" applyAlignment="1" applyProtection="1">
      <alignment horizontal="left" vertical="center"/>
    </xf>
    <xf numFmtId="3" fontId="1" fillId="2" borderId="12" xfId="0" applyNumberFormat="1" applyFont="1" applyFill="1" applyBorder="1" applyAlignment="1" applyProtection="1">
      <alignment horizontal="left" vertical="center"/>
    </xf>
    <xf numFmtId="3" fontId="15" fillId="2" borderId="19" xfId="0" applyNumberFormat="1" applyFont="1" applyFill="1" applyBorder="1" applyAlignment="1" applyProtection="1">
      <alignment horizontal="left" vertical="center"/>
    </xf>
    <xf numFmtId="164" fontId="14" fillId="2" borderId="20" xfId="0" quotePrefix="1" applyNumberFormat="1" applyFont="1" applyFill="1" applyBorder="1" applyAlignment="1" applyProtection="1">
      <alignment horizontal="left" vertical="center"/>
    </xf>
    <xf numFmtId="3" fontId="15" fillId="2" borderId="20" xfId="0" applyNumberFormat="1" applyFont="1" applyFill="1" applyBorder="1" applyAlignment="1" applyProtection="1">
      <alignment horizontal="left" vertical="center"/>
    </xf>
    <xf numFmtId="3" fontId="15" fillId="2" borderId="59" xfId="0" applyNumberFormat="1" applyFont="1" applyFill="1" applyBorder="1" applyAlignment="1" applyProtection="1">
      <alignment vertical="center"/>
    </xf>
    <xf numFmtId="3" fontId="15" fillId="2" borderId="42" xfId="0" applyNumberFormat="1" applyFont="1" applyFill="1" applyBorder="1" applyAlignment="1" applyProtection="1">
      <alignment vertical="center"/>
    </xf>
    <xf numFmtId="3" fontId="15" fillId="2" borderId="43" xfId="0" applyNumberFormat="1" applyFont="1" applyFill="1" applyBorder="1" applyAlignment="1" applyProtection="1">
      <alignment vertical="center"/>
    </xf>
    <xf numFmtId="3" fontId="4" fillId="2" borderId="36" xfId="0" applyNumberFormat="1" applyFont="1" applyFill="1" applyBorder="1" applyAlignment="1" applyProtection="1">
      <alignment horizontal="left" vertical="center"/>
    </xf>
    <xf numFmtId="0" fontId="17" fillId="2" borderId="63" xfId="0" applyFont="1" applyFill="1" applyBorder="1" applyAlignment="1" applyProtection="1">
      <alignment horizontal="centerContinuous" vertical="center"/>
    </xf>
    <xf numFmtId="3" fontId="17" fillId="2" borderId="24" xfId="0" applyNumberFormat="1" applyFont="1" applyFill="1" applyBorder="1" applyAlignment="1" applyProtection="1">
      <alignment horizontal="centerContinuous"/>
    </xf>
    <xf numFmtId="0" fontId="17" fillId="2" borderId="5" xfId="0" applyFont="1" applyFill="1" applyBorder="1" applyAlignment="1" applyProtection="1">
      <alignment horizontal="centerContinuous" vertical="center"/>
    </xf>
    <xf numFmtId="0" fontId="17" fillId="2" borderId="8" xfId="0" applyFont="1" applyFill="1" applyBorder="1" applyAlignment="1" applyProtection="1">
      <alignment horizontal="center" vertical="center" wrapText="1"/>
    </xf>
    <xf numFmtId="0" fontId="17" fillId="2" borderId="9" xfId="0" applyFont="1" applyFill="1" applyBorder="1" applyAlignment="1" applyProtection="1">
      <alignment horizontal="center" vertical="center" wrapText="1"/>
    </xf>
    <xf numFmtId="3" fontId="1" fillId="2" borderId="8" xfId="0" applyNumberFormat="1" applyFont="1" applyFill="1" applyBorder="1" applyAlignment="1" applyProtection="1">
      <alignment vertical="center"/>
      <protection locked="0"/>
    </xf>
    <xf numFmtId="3" fontId="1" fillId="2" borderId="54" xfId="0" applyNumberFormat="1" applyFont="1" applyFill="1" applyBorder="1" applyAlignment="1" applyProtection="1">
      <alignment horizontal="centerContinuous" vertical="center"/>
    </xf>
    <xf numFmtId="3" fontId="1" fillId="0" borderId="0" xfId="0" applyNumberFormat="1" applyFont="1" applyFill="1" applyProtection="1"/>
    <xf numFmtId="3" fontId="14" fillId="0" borderId="24" xfId="0" applyNumberFormat="1" applyFont="1" applyFill="1" applyBorder="1" applyAlignment="1" applyProtection="1">
      <alignment horizontal="center" vertical="center"/>
    </xf>
    <xf numFmtId="3" fontId="4" fillId="0" borderId="39" xfId="0" applyNumberFormat="1" applyFont="1" applyFill="1" applyBorder="1" applyAlignment="1" applyProtection="1">
      <alignment vertical="center"/>
    </xf>
    <xf numFmtId="3" fontId="15" fillId="2" borderId="3" xfId="0" applyNumberFormat="1" applyFont="1" applyFill="1" applyBorder="1" applyAlignment="1" applyProtection="1">
      <alignment horizontal="centerContinuous"/>
    </xf>
    <xf numFmtId="3" fontId="17" fillId="0" borderId="49" xfId="0" applyNumberFormat="1" applyFont="1" applyFill="1" applyBorder="1" applyAlignment="1" applyProtection="1">
      <alignment horizontal="centerContinuous"/>
    </xf>
    <xf numFmtId="0" fontId="17" fillId="0" borderId="72" xfId="0" applyFont="1" applyFill="1" applyBorder="1" applyAlignment="1" applyProtection="1">
      <alignment horizontal="center" vertical="center" wrapText="1"/>
    </xf>
    <xf numFmtId="3" fontId="54" fillId="0" borderId="0" xfId="0" applyNumberFormat="1" applyFont="1" applyFill="1" applyAlignment="1" applyProtection="1">
      <alignment vertical="center"/>
    </xf>
    <xf numFmtId="1" fontId="31" fillId="0" borderId="21" xfId="0" applyNumberFormat="1" applyFont="1" applyFill="1" applyBorder="1" applyAlignment="1" applyProtection="1">
      <alignment horizontal="left" vertical="center"/>
    </xf>
    <xf numFmtId="3" fontId="31" fillId="0" borderId="24" xfId="0" applyNumberFormat="1" applyFont="1" applyFill="1" applyBorder="1" applyAlignment="1" applyProtection="1">
      <alignment vertical="center"/>
    </xf>
    <xf numFmtId="3" fontId="18" fillId="0" borderId="9" xfId="0" applyNumberFormat="1" applyFont="1" applyFill="1" applyBorder="1" applyAlignment="1" applyProtection="1">
      <alignment horizontal="left" vertical="center"/>
    </xf>
    <xf numFmtId="1" fontId="4" fillId="0" borderId="5" xfId="0" applyNumberFormat="1" applyFont="1" applyFill="1" applyBorder="1" applyAlignment="1" applyProtection="1">
      <alignment horizontal="left" vertical="center"/>
      <protection hidden="1"/>
    </xf>
    <xf numFmtId="3" fontId="4" fillId="0" borderId="9" xfId="0" applyNumberFormat="1" applyFont="1" applyFill="1" applyBorder="1" applyAlignment="1" applyProtection="1">
      <alignment vertical="center"/>
      <protection hidden="1"/>
    </xf>
    <xf numFmtId="3" fontId="9" fillId="0" borderId="5" xfId="0" applyNumberFormat="1" applyFont="1" applyFill="1" applyBorder="1" applyAlignment="1" applyProtection="1">
      <alignment vertical="center"/>
      <protection hidden="1"/>
    </xf>
    <xf numFmtId="3" fontId="3" fillId="0" borderId="8" xfId="0" applyNumberFormat="1" applyFont="1" applyFill="1" applyBorder="1" applyAlignment="1" applyProtection="1">
      <alignment vertical="center"/>
      <protection hidden="1"/>
    </xf>
    <xf numFmtId="3" fontId="3" fillId="0" borderId="9" xfId="0" applyNumberFormat="1" applyFont="1" applyFill="1" applyBorder="1" applyAlignment="1" applyProtection="1">
      <alignment vertical="center"/>
      <protection hidden="1"/>
    </xf>
    <xf numFmtId="3" fontId="3" fillId="0" borderId="5" xfId="0" applyNumberFormat="1" applyFont="1" applyFill="1" applyBorder="1" applyAlignment="1" applyProtection="1">
      <alignment vertical="center"/>
      <protection hidden="1"/>
    </xf>
    <xf numFmtId="3" fontId="9" fillId="0" borderId="8" xfId="0" applyNumberFormat="1" applyFont="1" applyFill="1" applyBorder="1" applyAlignment="1" applyProtection="1">
      <alignment vertical="center"/>
      <protection hidden="1"/>
    </xf>
    <xf numFmtId="3" fontId="1" fillId="0" borderId="0" xfId="0" applyNumberFormat="1" applyFont="1" applyFill="1" applyAlignment="1" applyProtection="1">
      <alignment vertical="center"/>
      <protection hidden="1"/>
    </xf>
    <xf numFmtId="3" fontId="9" fillId="0" borderId="9" xfId="0" applyNumberFormat="1" applyFont="1" applyFill="1" applyBorder="1" applyAlignment="1" applyProtection="1">
      <alignment vertical="center"/>
      <protection hidden="1"/>
    </xf>
    <xf numFmtId="3" fontId="15" fillId="0" borderId="9" xfId="0" applyNumberFormat="1" applyFont="1" applyFill="1" applyBorder="1" applyAlignment="1" applyProtection="1">
      <alignment vertical="center" wrapText="1"/>
    </xf>
    <xf numFmtId="0" fontId="1" fillId="0" borderId="26" xfId="0" applyFont="1" applyFill="1" applyBorder="1" applyAlignment="1" applyProtection="1">
      <alignment horizontal="left" wrapText="1"/>
    </xf>
    <xf numFmtId="3" fontId="4" fillId="2" borderId="6" xfId="0" applyNumberFormat="1" applyFont="1" applyFill="1" applyBorder="1" applyAlignment="1" applyProtection="1">
      <alignment horizontal="left" vertical="center" wrapText="1"/>
    </xf>
    <xf numFmtId="1" fontId="4" fillId="2" borderId="5" xfId="0" applyNumberFormat="1" applyFont="1" applyFill="1" applyBorder="1" applyAlignment="1" applyProtection="1">
      <alignment horizontal="left" vertical="center"/>
      <protection hidden="1"/>
    </xf>
    <xf numFmtId="3" fontId="4" fillId="2" borderId="9" xfId="0" applyNumberFormat="1" applyFont="1" applyFill="1" applyBorder="1" applyAlignment="1" applyProtection="1">
      <alignment vertical="center"/>
      <protection hidden="1"/>
    </xf>
    <xf numFmtId="3" fontId="3" fillId="2" borderId="8" xfId="0" applyNumberFormat="1" applyFont="1" applyFill="1" applyBorder="1" applyAlignment="1" applyProtection="1">
      <alignment vertical="center"/>
      <protection hidden="1"/>
    </xf>
    <xf numFmtId="3" fontId="3" fillId="2" borderId="9" xfId="0" applyNumberFormat="1" applyFont="1" applyFill="1" applyBorder="1" applyAlignment="1" applyProtection="1">
      <alignment vertical="center"/>
      <protection hidden="1"/>
    </xf>
    <xf numFmtId="3" fontId="3" fillId="2" borderId="5" xfId="0" applyNumberFormat="1" applyFont="1" applyFill="1" applyBorder="1" applyAlignment="1" applyProtection="1">
      <alignment vertical="center"/>
      <protection hidden="1"/>
    </xf>
    <xf numFmtId="3" fontId="9" fillId="4" borderId="8" xfId="0" applyNumberFormat="1" applyFont="1" applyFill="1" applyBorder="1" applyAlignment="1" applyProtection="1">
      <alignment vertical="center"/>
      <protection hidden="1"/>
    </xf>
    <xf numFmtId="3" fontId="9" fillId="4" borderId="5" xfId="0" applyNumberFormat="1" applyFont="1" applyFill="1" applyBorder="1" applyAlignment="1" applyProtection="1">
      <alignment vertical="center"/>
      <protection hidden="1"/>
    </xf>
    <xf numFmtId="3" fontId="9" fillId="4" borderId="9" xfId="0" applyNumberFormat="1" applyFont="1" applyFill="1" applyBorder="1" applyAlignment="1" applyProtection="1">
      <alignment vertical="center"/>
      <protection hidden="1"/>
    </xf>
    <xf numFmtId="3" fontId="1" fillId="2" borderId="0" xfId="0" applyNumberFormat="1" applyFont="1" applyFill="1" applyAlignment="1" applyProtection="1">
      <alignment vertical="center"/>
      <protection hidden="1"/>
    </xf>
    <xf numFmtId="1" fontId="7" fillId="2" borderId="5" xfId="0" applyNumberFormat="1" applyFont="1" applyFill="1" applyBorder="1" applyAlignment="1" applyProtection="1">
      <alignment horizontal="left" vertical="center"/>
      <protection hidden="1"/>
    </xf>
    <xf numFmtId="3" fontId="15" fillId="2" borderId="9" xfId="0" applyNumberFormat="1" applyFont="1" applyFill="1" applyBorder="1" applyAlignment="1" applyProtection="1">
      <alignment vertical="center"/>
      <protection hidden="1"/>
    </xf>
    <xf numFmtId="3" fontId="4" fillId="2" borderId="6" xfId="0" applyNumberFormat="1" applyFont="1" applyFill="1" applyBorder="1" applyAlignment="1" applyProtection="1">
      <alignment horizontal="left" vertical="justify" wrapText="1"/>
    </xf>
    <xf numFmtId="3" fontId="18" fillId="0" borderId="26" xfId="0" applyNumberFormat="1" applyFont="1" applyFill="1" applyBorder="1" applyAlignment="1" applyProtection="1">
      <alignment vertical="center"/>
      <protection hidden="1"/>
    </xf>
    <xf numFmtId="3" fontId="17" fillId="0" borderId="16" xfId="0" applyNumberFormat="1" applyFont="1" applyFill="1" applyBorder="1" applyAlignment="1" applyProtection="1">
      <alignment vertical="center"/>
      <protection hidden="1"/>
    </xf>
    <xf numFmtId="3" fontId="17" fillId="0" borderId="17" xfId="0" applyNumberFormat="1" applyFont="1" applyFill="1" applyBorder="1" applyAlignment="1" applyProtection="1">
      <alignment vertical="center"/>
      <protection hidden="1"/>
    </xf>
    <xf numFmtId="0" fontId="33" fillId="5" borderId="35" xfId="0" applyFont="1" applyFill="1" applyBorder="1" applyAlignment="1" applyProtection="1">
      <alignment horizontal="center" vertical="center" wrapText="1"/>
      <protection hidden="1"/>
    </xf>
    <xf numFmtId="3" fontId="17" fillId="5" borderId="4" xfId="0" applyNumberFormat="1" applyFont="1" applyFill="1" applyBorder="1" applyAlignment="1" applyProtection="1">
      <alignment vertical="center"/>
      <protection hidden="1"/>
    </xf>
    <xf numFmtId="3" fontId="18" fillId="0" borderId="9" xfId="0" applyNumberFormat="1" applyFont="1" applyFill="1" applyBorder="1" applyAlignment="1" applyProtection="1">
      <alignment vertical="center"/>
      <protection hidden="1"/>
    </xf>
    <xf numFmtId="3" fontId="17" fillId="0" borderId="18" xfId="0" applyNumberFormat="1" applyFont="1" applyFill="1" applyBorder="1" applyAlignment="1" applyProtection="1">
      <alignment vertical="center"/>
      <protection hidden="1"/>
    </xf>
    <xf numFmtId="3" fontId="17" fillId="0" borderId="21" xfId="0" applyNumberFormat="1" applyFont="1" applyFill="1" applyBorder="1" applyAlignment="1" applyProtection="1">
      <alignment horizontal="right" vertical="center"/>
      <protection hidden="1"/>
    </xf>
    <xf numFmtId="3" fontId="17" fillId="0" borderId="23" xfId="0" applyNumberFormat="1" applyFont="1" applyFill="1" applyBorder="1" applyAlignment="1" applyProtection="1">
      <alignment horizontal="right" vertical="center"/>
      <protection hidden="1"/>
    </xf>
    <xf numFmtId="3" fontId="17" fillId="0" borderId="51" xfId="0" applyNumberFormat="1" applyFont="1" applyFill="1" applyBorder="1" applyAlignment="1" applyProtection="1">
      <alignment horizontal="right" vertical="center"/>
      <protection hidden="1"/>
    </xf>
    <xf numFmtId="3" fontId="17" fillId="0" borderId="31" xfId="0" applyNumberFormat="1" applyFont="1" applyFill="1" applyBorder="1" applyAlignment="1" applyProtection="1">
      <alignment horizontal="right" vertical="center"/>
      <protection hidden="1"/>
    </xf>
    <xf numFmtId="3" fontId="17" fillId="0" borderId="32" xfId="0" applyNumberFormat="1" applyFont="1" applyFill="1" applyBorder="1" applyAlignment="1" applyProtection="1">
      <alignment horizontal="right" vertical="center"/>
      <protection hidden="1"/>
    </xf>
    <xf numFmtId="3" fontId="17" fillId="0" borderId="51" xfId="0" applyNumberFormat="1" applyFont="1" applyFill="1" applyBorder="1" applyAlignment="1" applyProtection="1">
      <alignment vertical="center"/>
      <protection hidden="1"/>
    </xf>
    <xf numFmtId="3" fontId="17" fillId="0" borderId="32" xfId="0" applyNumberFormat="1" applyFont="1" applyFill="1" applyBorder="1" applyAlignment="1" applyProtection="1">
      <alignment vertical="center"/>
      <protection hidden="1"/>
    </xf>
    <xf numFmtId="3" fontId="18" fillId="0" borderId="32" xfId="0" applyNumberFormat="1" applyFont="1" applyFill="1" applyBorder="1" applyAlignment="1" applyProtection="1">
      <alignment vertical="center"/>
      <protection hidden="1"/>
    </xf>
    <xf numFmtId="3" fontId="17" fillId="0" borderId="73" xfId="0" applyNumberFormat="1" applyFont="1" applyFill="1" applyBorder="1" applyAlignment="1" applyProtection="1">
      <alignment vertical="center"/>
      <protection hidden="1"/>
    </xf>
    <xf numFmtId="3" fontId="8" fillId="0" borderId="25" xfId="0" applyNumberFormat="1" applyFont="1" applyFill="1" applyBorder="1" applyAlignment="1" applyProtection="1">
      <alignment vertical="center" wrapText="1"/>
      <protection hidden="1"/>
    </xf>
    <xf numFmtId="3" fontId="17" fillId="0" borderId="23" xfId="0" applyNumberFormat="1" applyFont="1" applyFill="1" applyBorder="1" applyAlignment="1" applyProtection="1">
      <alignment vertical="center"/>
      <protection hidden="1"/>
    </xf>
    <xf numFmtId="3" fontId="17" fillId="0" borderId="24" xfId="0" applyNumberFormat="1" applyFont="1" applyFill="1" applyBorder="1" applyAlignment="1" applyProtection="1">
      <alignment vertical="center"/>
      <protection hidden="1"/>
    </xf>
    <xf numFmtId="3" fontId="17" fillId="0" borderId="26" xfId="0" applyNumberFormat="1" applyFont="1" applyFill="1" applyBorder="1" applyAlignment="1" applyProtection="1">
      <alignment vertical="center"/>
      <protection hidden="1"/>
    </xf>
    <xf numFmtId="3" fontId="17" fillId="0" borderId="5" xfId="0" applyNumberFormat="1" applyFont="1" applyFill="1" applyBorder="1" applyAlignment="1" applyProtection="1">
      <alignment vertical="center"/>
      <protection hidden="1"/>
    </xf>
    <xf numFmtId="3" fontId="17" fillId="0" borderId="8" xfId="0" applyNumberFormat="1" applyFont="1" applyFill="1" applyBorder="1" applyAlignment="1" applyProtection="1">
      <alignment vertical="center"/>
      <protection hidden="1"/>
    </xf>
    <xf numFmtId="3" fontId="17" fillId="0" borderId="9" xfId="0" applyNumberFormat="1" applyFont="1" applyFill="1" applyBorder="1" applyAlignment="1" applyProtection="1">
      <alignment vertical="center"/>
      <protection hidden="1"/>
    </xf>
    <xf numFmtId="0" fontId="6" fillId="5" borderId="32" xfId="0" applyFont="1" applyFill="1" applyBorder="1" applyAlignment="1" applyProtection="1">
      <alignment horizontal="left" vertical="center" wrapText="1"/>
      <protection hidden="1"/>
    </xf>
    <xf numFmtId="0" fontId="55" fillId="5" borderId="50" xfId="0" applyFont="1" applyFill="1" applyBorder="1" applyAlignment="1" applyProtection="1">
      <alignment vertical="center" wrapText="1"/>
      <protection hidden="1"/>
    </xf>
    <xf numFmtId="3" fontId="18" fillId="5" borderId="45" xfId="0" applyNumberFormat="1" applyFont="1" applyFill="1" applyBorder="1" applyAlignment="1" applyProtection="1">
      <alignment vertical="center"/>
      <protection hidden="1"/>
    </xf>
    <xf numFmtId="3" fontId="18" fillId="5" borderId="60" xfId="0" applyNumberFormat="1" applyFont="1" applyFill="1" applyBorder="1" applyAlignment="1" applyProtection="1">
      <alignment vertical="center"/>
      <protection hidden="1"/>
    </xf>
    <xf numFmtId="3" fontId="18" fillId="5" borderId="28" xfId="0" applyNumberFormat="1" applyFont="1" applyFill="1" applyBorder="1" applyAlignment="1" applyProtection="1">
      <alignment vertical="center"/>
      <protection hidden="1"/>
    </xf>
    <xf numFmtId="3" fontId="18" fillId="5" borderId="35" xfId="0" applyNumberFormat="1" applyFont="1" applyFill="1" applyBorder="1" applyAlignment="1" applyProtection="1">
      <alignment vertical="center"/>
      <protection hidden="1"/>
    </xf>
    <xf numFmtId="3" fontId="18" fillId="5" borderId="50" xfId="0" applyNumberFormat="1" applyFont="1" applyFill="1" applyBorder="1" applyAlignment="1" applyProtection="1">
      <alignment vertical="center"/>
      <protection hidden="1"/>
    </xf>
    <xf numFmtId="3" fontId="18" fillId="0" borderId="32" xfId="0" applyNumberFormat="1" applyFont="1" applyFill="1" applyBorder="1" applyAlignment="1" applyProtection="1">
      <alignment horizontal="right" vertical="center"/>
      <protection hidden="1"/>
    </xf>
    <xf numFmtId="3" fontId="18" fillId="0" borderId="16" xfId="0" applyNumberFormat="1" applyFont="1" applyFill="1" applyBorder="1" applyAlignment="1" applyProtection="1">
      <alignment horizontal="right" vertical="center" wrapText="1"/>
      <protection hidden="1"/>
    </xf>
    <xf numFmtId="3" fontId="18" fillId="0" borderId="17" xfId="0" applyNumberFormat="1" applyFont="1" applyFill="1" applyBorder="1" applyAlignment="1" applyProtection="1">
      <alignment horizontal="right" vertical="center" wrapText="1"/>
      <protection hidden="1"/>
    </xf>
    <xf numFmtId="3" fontId="17" fillId="0" borderId="5" xfId="0" applyNumberFormat="1" applyFont="1" applyFill="1" applyBorder="1" applyAlignment="1" applyProtection="1">
      <alignment horizontal="right" vertical="center" wrapText="1"/>
      <protection hidden="1"/>
    </xf>
    <xf numFmtId="3" fontId="17" fillId="0" borderId="8" xfId="0" applyNumberFormat="1" applyFont="1" applyFill="1" applyBorder="1" applyAlignment="1" applyProtection="1">
      <alignment horizontal="right" vertical="center" wrapText="1"/>
      <protection hidden="1"/>
    </xf>
    <xf numFmtId="0" fontId="17" fillId="5" borderId="25" xfId="0" applyFont="1" applyFill="1" applyBorder="1" applyAlignment="1" applyProtection="1">
      <alignment vertical="center" wrapText="1"/>
      <protection hidden="1"/>
    </xf>
    <xf numFmtId="0" fontId="17" fillId="5" borderId="74" xfId="0" applyFont="1" applyFill="1" applyBorder="1" applyAlignment="1" applyProtection="1">
      <alignment vertical="center" wrapText="1"/>
      <protection hidden="1"/>
    </xf>
    <xf numFmtId="0" fontId="7" fillId="5" borderId="26" xfId="0" applyFont="1" applyFill="1" applyBorder="1" applyAlignment="1" applyProtection="1">
      <alignment horizontal="left" vertical="center" wrapText="1" indent="2"/>
      <protection hidden="1"/>
    </xf>
    <xf numFmtId="0" fontId="3" fillId="5" borderId="26" xfId="0" applyFont="1" applyFill="1" applyBorder="1" applyAlignment="1" applyProtection="1">
      <alignment horizontal="left" vertical="center" wrapText="1" indent="2"/>
      <protection hidden="1"/>
    </xf>
    <xf numFmtId="0" fontId="17" fillId="5" borderId="26" xfId="0" applyFont="1" applyFill="1" applyBorder="1" applyAlignment="1" applyProtection="1">
      <alignment vertical="center" wrapText="1"/>
      <protection hidden="1"/>
    </xf>
    <xf numFmtId="0" fontId="17" fillId="5" borderId="75" xfId="0" applyFont="1" applyFill="1" applyBorder="1" applyAlignment="1" applyProtection="1">
      <alignment vertical="center" wrapText="1"/>
      <protection hidden="1"/>
    </xf>
    <xf numFmtId="0" fontId="35" fillId="5" borderId="45" xfId="0" applyFont="1" applyFill="1" applyBorder="1" applyAlignment="1" applyProtection="1">
      <alignment vertical="center" wrapText="1"/>
      <protection hidden="1"/>
    </xf>
    <xf numFmtId="0" fontId="28" fillId="5" borderId="45" xfId="0" applyFont="1" applyFill="1" applyBorder="1" applyAlignment="1" applyProtection="1">
      <alignment vertical="center" wrapText="1"/>
      <protection hidden="1"/>
    </xf>
    <xf numFmtId="3" fontId="17" fillId="0" borderId="8" xfId="0" applyNumberFormat="1" applyFont="1" applyFill="1" applyBorder="1" applyAlignment="1" applyProtection="1">
      <alignment horizontal="right" vertical="center"/>
      <protection hidden="1"/>
    </xf>
    <xf numFmtId="3" fontId="17" fillId="0" borderId="32" xfId="0" applyNumberFormat="1" applyFont="1" applyFill="1" applyBorder="1" applyAlignment="1" applyProtection="1">
      <alignment horizontal="right" vertical="center" wrapText="1"/>
      <protection hidden="1"/>
    </xf>
    <xf numFmtId="3" fontId="18" fillId="0" borderId="32" xfId="0" applyNumberFormat="1" applyFont="1" applyFill="1" applyBorder="1" applyAlignment="1" applyProtection="1">
      <alignment horizontal="right" vertical="center" wrapText="1"/>
      <protection hidden="1"/>
    </xf>
    <xf numFmtId="3" fontId="17" fillId="0" borderId="52" xfId="0" applyNumberFormat="1" applyFont="1" applyFill="1" applyBorder="1" applyAlignment="1" applyProtection="1">
      <alignment horizontal="right" vertical="center" wrapText="1"/>
      <protection hidden="1"/>
    </xf>
    <xf numFmtId="3" fontId="17" fillId="5" borderId="58" xfId="0" applyNumberFormat="1" applyFont="1" applyFill="1" applyBorder="1" applyAlignment="1" applyProtection="1">
      <alignment horizontal="right" vertical="center"/>
      <protection hidden="1"/>
    </xf>
    <xf numFmtId="3" fontId="17" fillId="5" borderId="60" xfId="0" applyNumberFormat="1" applyFont="1" applyFill="1" applyBorder="1" applyAlignment="1" applyProtection="1">
      <alignment horizontal="right" vertical="center"/>
      <protection hidden="1"/>
    </xf>
    <xf numFmtId="3" fontId="17" fillId="5" borderId="29" xfId="0" applyNumberFormat="1" applyFont="1" applyFill="1" applyBorder="1" applyAlignment="1" applyProtection="1">
      <alignment horizontal="right" vertical="center"/>
      <protection hidden="1"/>
    </xf>
    <xf numFmtId="3" fontId="17" fillId="5" borderId="71" xfId="0" applyNumberFormat="1" applyFont="1" applyFill="1" applyBorder="1" applyAlignment="1" applyProtection="1">
      <alignment horizontal="right" vertical="center"/>
      <protection hidden="1"/>
    </xf>
    <xf numFmtId="0" fontId="32" fillId="5" borderId="14" xfId="0" applyFont="1" applyFill="1" applyBorder="1" applyAlignment="1" applyProtection="1">
      <alignment horizontal="centerContinuous" vertical="center" wrapText="1"/>
      <protection hidden="1"/>
    </xf>
    <xf numFmtId="3" fontId="17" fillId="0" borderId="73" xfId="0" applyNumberFormat="1" applyFont="1" applyFill="1" applyBorder="1" applyAlignment="1" applyProtection="1">
      <alignment horizontal="right" vertical="center" wrapText="1"/>
      <protection hidden="1"/>
    </xf>
    <xf numFmtId="0" fontId="27" fillId="5" borderId="34" xfId="0" applyFont="1" applyFill="1" applyBorder="1" applyAlignment="1" applyProtection="1">
      <alignment horizontal="center" vertical="center" wrapText="1"/>
      <protection hidden="1"/>
    </xf>
    <xf numFmtId="0" fontId="27" fillId="5" borderId="28" xfId="0" applyFont="1" applyFill="1" applyBorder="1" applyAlignment="1" applyProtection="1">
      <alignment horizontal="center" vertical="center" wrapText="1"/>
      <protection hidden="1"/>
    </xf>
    <xf numFmtId="0" fontId="27" fillId="5" borderId="35" xfId="0" applyFont="1" applyFill="1" applyBorder="1" applyAlignment="1" applyProtection="1">
      <alignment horizontal="center" vertical="center" wrapText="1"/>
      <protection hidden="1"/>
    </xf>
    <xf numFmtId="3" fontId="18" fillId="0" borderId="73" xfId="0" applyNumberFormat="1" applyFont="1" applyFill="1" applyBorder="1" applyAlignment="1" applyProtection="1">
      <alignment horizontal="right" vertical="center"/>
      <protection hidden="1"/>
    </xf>
    <xf numFmtId="3" fontId="17" fillId="0" borderId="24" xfId="0" applyNumberFormat="1" applyFont="1" applyFill="1" applyBorder="1" applyAlignment="1" applyProtection="1">
      <alignment horizontal="right" vertical="center"/>
      <protection hidden="1"/>
    </xf>
    <xf numFmtId="3" fontId="17" fillId="0" borderId="5" xfId="0" applyNumberFormat="1" applyFont="1" applyFill="1" applyBorder="1" applyAlignment="1" applyProtection="1">
      <alignment horizontal="right" vertical="center"/>
      <protection hidden="1"/>
    </xf>
    <xf numFmtId="3" fontId="17" fillId="0" borderId="9" xfId="0" applyNumberFormat="1" applyFont="1" applyFill="1" applyBorder="1" applyAlignment="1" applyProtection="1">
      <alignment horizontal="right" vertical="center"/>
      <protection hidden="1"/>
    </xf>
    <xf numFmtId="3" fontId="17" fillId="0" borderId="9" xfId="0" applyNumberFormat="1" applyFont="1" applyFill="1" applyBorder="1" applyAlignment="1" applyProtection="1">
      <alignment horizontal="right" vertical="center" wrapText="1"/>
      <protection hidden="1"/>
    </xf>
    <xf numFmtId="3" fontId="18" fillId="0" borderId="9" xfId="0" applyNumberFormat="1" applyFont="1" applyFill="1" applyBorder="1" applyAlignment="1" applyProtection="1">
      <alignment horizontal="right" vertical="center" wrapText="1"/>
      <protection hidden="1"/>
    </xf>
    <xf numFmtId="3" fontId="18" fillId="0" borderId="18" xfId="0" applyNumberFormat="1" applyFont="1" applyFill="1" applyBorder="1" applyAlignment="1" applyProtection="1">
      <alignment horizontal="right" vertical="center" wrapText="1"/>
      <protection hidden="1"/>
    </xf>
    <xf numFmtId="0" fontId="0" fillId="0" borderId="0" xfId="0" applyFill="1" applyProtection="1">
      <protection hidden="1"/>
    </xf>
    <xf numFmtId="0" fontId="38" fillId="2" borderId="0" xfId="0" applyFont="1" applyFill="1" applyProtection="1">
      <protection hidden="1"/>
    </xf>
    <xf numFmtId="0" fontId="0" fillId="2" borderId="0" xfId="0" applyFill="1" applyProtection="1">
      <protection hidden="1"/>
    </xf>
    <xf numFmtId="0" fontId="0" fillId="0" borderId="0" xfId="0" applyProtection="1">
      <protection hidden="1"/>
    </xf>
    <xf numFmtId="0" fontId="6" fillId="0" borderId="0" xfId="0" applyFont="1" applyFill="1" applyProtection="1">
      <protection hidden="1"/>
    </xf>
    <xf numFmtId="0" fontId="23" fillId="2" borderId="0" xfId="0" applyFont="1" applyFill="1" applyProtection="1">
      <protection hidden="1"/>
    </xf>
    <xf numFmtId="0" fontId="6" fillId="2" borderId="0" xfId="0" applyFont="1" applyFill="1" applyProtection="1">
      <protection hidden="1"/>
    </xf>
    <xf numFmtId="0" fontId="6" fillId="0" borderId="0" xfId="0" applyFont="1" applyProtection="1">
      <protection hidden="1"/>
    </xf>
    <xf numFmtId="0" fontId="39" fillId="2" borderId="0" xfId="0" applyFont="1" applyFill="1" applyAlignment="1" applyProtection="1">
      <alignment vertical="center"/>
      <protection hidden="1"/>
    </xf>
    <xf numFmtId="0" fontId="25" fillId="6" borderId="0" xfId="0" applyFont="1" applyFill="1" applyBorder="1" applyAlignment="1" applyProtection="1">
      <alignment horizontal="center" vertical="center" wrapText="1"/>
      <protection hidden="1"/>
    </xf>
    <xf numFmtId="0" fontId="26" fillId="6" borderId="0" xfId="0" applyFont="1" applyFill="1" applyBorder="1" applyAlignment="1" applyProtection="1">
      <alignment horizontal="right" vertical="center"/>
      <protection hidden="1"/>
    </xf>
    <xf numFmtId="0" fontId="22" fillId="0" borderId="0" xfId="0" applyFont="1" applyFill="1" applyBorder="1" applyProtection="1">
      <protection hidden="1"/>
    </xf>
    <xf numFmtId="0" fontId="20" fillId="2" borderId="12" xfId="0" applyFont="1" applyFill="1" applyBorder="1" applyAlignment="1" applyProtection="1">
      <alignment wrapText="1"/>
      <protection hidden="1"/>
    </xf>
    <xf numFmtId="0" fontId="22" fillId="0" borderId="0" xfId="0" applyFont="1" applyFill="1" applyProtection="1">
      <protection hidden="1"/>
    </xf>
    <xf numFmtId="0" fontId="22" fillId="0" borderId="0" xfId="0" applyFont="1" applyFill="1" applyAlignment="1" applyProtection="1">
      <alignment vertical="center"/>
      <protection hidden="1"/>
    </xf>
    <xf numFmtId="0" fontId="0" fillId="0" borderId="0" xfId="0" applyAlignment="1" applyProtection="1">
      <alignment vertical="center"/>
      <protection hidden="1"/>
    </xf>
    <xf numFmtId="0" fontId="22" fillId="0" borderId="0" xfId="0" applyFont="1" applyFill="1" applyBorder="1" applyAlignment="1" applyProtection="1">
      <alignment vertical="center"/>
      <protection hidden="1"/>
    </xf>
    <xf numFmtId="0" fontId="4" fillId="0" borderId="0" xfId="0" applyFont="1" applyFill="1" applyAlignment="1" applyProtection="1">
      <alignment vertical="center"/>
      <protection hidden="1"/>
    </xf>
    <xf numFmtId="0" fontId="7" fillId="0" borderId="0" xfId="0" applyFont="1" applyFill="1" applyAlignment="1" applyProtection="1">
      <alignment vertical="center"/>
      <protection hidden="1"/>
    </xf>
    <xf numFmtId="0" fontId="7" fillId="0" borderId="0" xfId="0" applyFont="1" applyAlignment="1" applyProtection="1">
      <alignment vertical="center"/>
      <protection hidden="1"/>
    </xf>
    <xf numFmtId="0" fontId="56" fillId="0" borderId="0" xfId="0" applyFont="1" applyFill="1" applyAlignment="1" applyProtection="1">
      <alignment vertical="center"/>
      <protection hidden="1"/>
    </xf>
    <xf numFmtId="1" fontId="42" fillId="8" borderId="5" xfId="0" applyNumberFormat="1" applyFont="1" applyFill="1" applyBorder="1" applyAlignment="1" applyProtection="1">
      <alignment horizontal="left" vertical="center"/>
    </xf>
    <xf numFmtId="3" fontId="43" fillId="8" borderId="9" xfId="0" applyNumberFormat="1" applyFont="1" applyFill="1" applyBorder="1" applyAlignment="1" applyProtection="1">
      <alignment horizontal="left" vertical="center" indent="2"/>
    </xf>
    <xf numFmtId="3" fontId="57" fillId="0" borderId="9" xfId="0" applyNumberFormat="1" applyFont="1" applyFill="1" applyBorder="1" applyAlignment="1" applyProtection="1">
      <alignment horizontal="right" vertical="center"/>
    </xf>
    <xf numFmtId="3" fontId="58" fillId="2" borderId="5" xfId="0" applyNumberFormat="1" applyFont="1" applyFill="1" applyBorder="1" applyAlignment="1" applyProtection="1">
      <alignment horizontal="right" vertical="center"/>
    </xf>
    <xf numFmtId="3" fontId="3" fillId="8" borderId="8" xfId="0" applyNumberFormat="1" applyFont="1" applyFill="1" applyBorder="1" applyAlignment="1" applyProtection="1">
      <alignment horizontal="right" vertical="center"/>
    </xf>
    <xf numFmtId="3" fontId="3" fillId="8" borderId="5" xfId="0" applyNumberFormat="1" applyFont="1" applyFill="1" applyBorder="1" applyAlignment="1" applyProtection="1">
      <alignment horizontal="right" vertical="center"/>
    </xf>
    <xf numFmtId="3" fontId="3" fillId="9" borderId="11" xfId="0" applyNumberFormat="1" applyFont="1" applyFill="1" applyBorder="1" applyAlignment="1" applyProtection="1">
      <alignment horizontal="right" vertical="center"/>
    </xf>
    <xf numFmtId="3" fontId="1" fillId="10" borderId="5" xfId="0" applyNumberFormat="1" applyFont="1" applyFill="1" applyBorder="1" applyAlignment="1" applyProtection="1">
      <alignment vertical="center"/>
    </xf>
    <xf numFmtId="3" fontId="1" fillId="11" borderId="5" xfId="0" applyNumberFormat="1" applyFont="1" applyFill="1" applyBorder="1" applyAlignment="1" applyProtection="1">
      <alignment vertical="center"/>
    </xf>
    <xf numFmtId="3" fontId="3" fillId="10" borderId="10" xfId="0" applyNumberFormat="1" applyFont="1" applyFill="1" applyBorder="1" applyAlignment="1" applyProtection="1">
      <alignment vertical="center"/>
    </xf>
    <xf numFmtId="3" fontId="6" fillId="2" borderId="8" xfId="0" applyNumberFormat="1" applyFont="1" applyFill="1" applyBorder="1" applyAlignment="1" applyProtection="1">
      <alignment horizontal="right" vertical="center"/>
    </xf>
    <xf numFmtId="3" fontId="59" fillId="2" borderId="11" xfId="0" applyNumberFormat="1" applyFont="1" applyFill="1" applyBorder="1" applyAlignment="1" applyProtection="1">
      <alignment horizontal="right" vertical="center"/>
    </xf>
    <xf numFmtId="3" fontId="9" fillId="0" borderId="8" xfId="0" applyNumberFormat="1" applyFont="1" applyFill="1" applyBorder="1" applyAlignment="1" applyProtection="1">
      <alignment vertical="center"/>
      <protection locked="0"/>
    </xf>
    <xf numFmtId="3" fontId="1" fillId="9" borderId="9" xfId="0" applyNumberFormat="1" applyFont="1" applyFill="1" applyBorder="1" applyAlignment="1" applyProtection="1">
      <alignment vertical="center"/>
    </xf>
    <xf numFmtId="3" fontId="9" fillId="9" borderId="8" xfId="0" applyNumberFormat="1" applyFont="1" applyFill="1" applyBorder="1" applyAlignment="1" applyProtection="1">
      <alignment vertical="center"/>
      <protection locked="0"/>
    </xf>
    <xf numFmtId="164" fontId="3" fillId="9" borderId="5" xfId="0" applyNumberFormat="1" applyFont="1" applyFill="1" applyBorder="1" applyAlignment="1" applyProtection="1">
      <alignment horizontal="right" vertical="center"/>
    </xf>
    <xf numFmtId="0" fontId="3" fillId="0" borderId="20" xfId="0" applyFont="1" applyBorder="1" applyAlignment="1" applyProtection="1">
      <alignment horizontal="justify" vertical="top"/>
    </xf>
    <xf numFmtId="0" fontId="3" fillId="0" borderId="0" xfId="0" applyFont="1" applyBorder="1" applyAlignment="1" applyProtection="1">
      <alignment horizontal="justify" vertical="top"/>
    </xf>
    <xf numFmtId="0" fontId="3" fillId="0" borderId="39" xfId="0" applyFont="1" applyBorder="1" applyAlignment="1" applyProtection="1">
      <alignment horizontal="justify" vertical="top"/>
    </xf>
    <xf numFmtId="0" fontId="59" fillId="0" borderId="20" xfId="0" applyFont="1" applyBorder="1" applyAlignment="1" applyProtection="1">
      <alignment horizontal="justify" vertical="top"/>
    </xf>
    <xf numFmtId="0" fontId="59" fillId="0" borderId="0" xfId="0" applyFont="1" applyBorder="1" applyAlignment="1" applyProtection="1">
      <alignment horizontal="justify" vertical="top"/>
    </xf>
    <xf numFmtId="0" fontId="59" fillId="0" borderId="39" xfId="0" applyFont="1" applyBorder="1" applyAlignment="1" applyProtection="1">
      <alignment horizontal="justify" vertical="top"/>
    </xf>
    <xf numFmtId="0" fontId="4" fillId="0" borderId="40" xfId="0" applyFont="1" applyBorder="1" applyAlignment="1" applyProtection="1">
      <alignment horizontal="center" vertical="justify"/>
    </xf>
    <xf numFmtId="0" fontId="4" fillId="0" borderId="12" xfId="0" applyFont="1" applyBorder="1" applyAlignment="1" applyProtection="1">
      <alignment horizontal="center" vertical="justify"/>
    </xf>
    <xf numFmtId="0" fontId="4" fillId="0" borderId="13" xfId="0" applyFont="1" applyBorder="1" applyAlignment="1" applyProtection="1">
      <alignment horizontal="center" vertical="justify"/>
    </xf>
    <xf numFmtId="0" fontId="3" fillId="0" borderId="19" xfId="0" quotePrefix="1" applyFont="1" applyBorder="1" applyAlignment="1" applyProtection="1">
      <alignment horizontal="left"/>
    </xf>
    <xf numFmtId="0" fontId="3" fillId="0" borderId="14" xfId="0" quotePrefix="1" applyFont="1" applyBorder="1" applyAlignment="1" applyProtection="1">
      <alignment horizontal="left"/>
    </xf>
    <xf numFmtId="0" fontId="3" fillId="0" borderId="41" xfId="0" quotePrefix="1" applyFont="1" applyBorder="1" applyAlignment="1" applyProtection="1">
      <alignment horizontal="left"/>
    </xf>
    <xf numFmtId="0" fontId="20" fillId="0" borderId="19" xfId="0" applyFont="1" applyBorder="1" applyAlignment="1" applyProtection="1">
      <alignment horizontal="center" vertical="center"/>
    </xf>
    <xf numFmtId="0" fontId="20" fillId="0" borderId="14" xfId="0" applyFont="1" applyBorder="1" applyAlignment="1" applyProtection="1">
      <alignment horizontal="center" vertical="center"/>
    </xf>
    <xf numFmtId="0" fontId="20" fillId="0" borderId="41" xfId="0" applyFont="1" applyBorder="1" applyAlignment="1" applyProtection="1">
      <alignment horizontal="center" vertical="center"/>
    </xf>
    <xf numFmtId="0" fontId="20" fillId="0" borderId="20" xfId="0" applyFont="1" applyBorder="1" applyAlignment="1" applyProtection="1">
      <alignment horizontal="center" vertical="center"/>
    </xf>
    <xf numFmtId="0" fontId="20" fillId="0" borderId="0" xfId="0" applyFont="1" applyBorder="1" applyAlignment="1" applyProtection="1">
      <alignment horizontal="center" vertical="center"/>
    </xf>
    <xf numFmtId="0" fontId="20" fillId="0" borderId="39" xfId="0" applyFont="1" applyBorder="1" applyAlignment="1" applyProtection="1">
      <alignment horizontal="center" vertical="center"/>
    </xf>
    <xf numFmtId="0" fontId="20" fillId="0" borderId="40" xfId="0" applyFont="1" applyBorder="1" applyAlignment="1" applyProtection="1">
      <alignment horizontal="center" vertical="center"/>
    </xf>
    <xf numFmtId="0" fontId="20" fillId="0" borderId="12" xfId="0" applyFont="1" applyBorder="1" applyAlignment="1" applyProtection="1">
      <alignment horizontal="center" vertical="center"/>
    </xf>
    <xf numFmtId="0" fontId="20" fillId="0" borderId="13" xfId="0" applyFont="1" applyBorder="1" applyAlignment="1" applyProtection="1">
      <alignment horizontal="center" vertical="center"/>
    </xf>
    <xf numFmtId="0" fontId="44" fillId="0" borderId="19" xfId="0" applyFont="1" applyBorder="1" applyAlignment="1" applyProtection="1">
      <alignment horizontal="left" vertical="center" wrapText="1"/>
    </xf>
    <xf numFmtId="0" fontId="44" fillId="0" borderId="14" xfId="0" applyFont="1" applyBorder="1" applyAlignment="1" applyProtection="1">
      <alignment horizontal="left" vertical="center" wrapText="1"/>
    </xf>
    <xf numFmtId="0" fontId="44" fillId="0" borderId="41" xfId="0" applyFont="1" applyBorder="1" applyAlignment="1" applyProtection="1">
      <alignment horizontal="left" vertical="center" wrapText="1"/>
    </xf>
    <xf numFmtId="0" fontId="8" fillId="5" borderId="45" xfId="0" applyFont="1" applyFill="1" applyBorder="1" applyAlignment="1" applyProtection="1">
      <alignment horizontal="center" vertical="center"/>
      <protection locked="0"/>
    </xf>
    <xf numFmtId="0" fontId="8" fillId="5" borderId="47" xfId="0" applyFont="1" applyFill="1" applyBorder="1" applyAlignment="1" applyProtection="1">
      <alignment horizontal="center" vertical="center"/>
      <protection locked="0"/>
    </xf>
    <xf numFmtId="0" fontId="8" fillId="5" borderId="46" xfId="0" applyFont="1" applyFill="1" applyBorder="1" applyAlignment="1" applyProtection="1">
      <alignment horizontal="center" vertical="center"/>
      <protection locked="0"/>
    </xf>
    <xf numFmtId="0" fontId="45" fillId="0" borderId="39" xfId="0" applyFont="1" applyBorder="1" applyAlignment="1" applyProtection="1">
      <alignment horizontal="left" vertical="center" wrapText="1"/>
    </xf>
    <xf numFmtId="0" fontId="3" fillId="0" borderId="20" xfId="0" quotePrefix="1" applyFont="1" applyBorder="1" applyAlignment="1" applyProtection="1">
      <alignment horizontal="justify" vertical="top" wrapText="1"/>
    </xf>
    <xf numFmtId="0" fontId="3" fillId="0" borderId="0" xfId="0" quotePrefix="1" applyFont="1" applyBorder="1" applyAlignment="1" applyProtection="1">
      <alignment horizontal="justify" vertical="top" wrapText="1"/>
    </xf>
    <xf numFmtId="0" fontId="3" fillId="0" borderId="39" xfId="0" quotePrefix="1" applyFont="1" applyBorder="1" applyAlignment="1" applyProtection="1">
      <alignment horizontal="justify" vertical="top" wrapText="1"/>
    </xf>
    <xf numFmtId="0" fontId="20" fillId="0" borderId="19" xfId="0" applyFont="1" applyBorder="1" applyAlignment="1" applyProtection="1">
      <alignment horizontal="center" vertical="center" wrapText="1"/>
    </xf>
    <xf numFmtId="0" fontId="20" fillId="0" borderId="14" xfId="0" applyFont="1" applyBorder="1" applyAlignment="1" applyProtection="1">
      <alignment horizontal="center" vertical="center" wrapText="1"/>
    </xf>
    <xf numFmtId="0" fontId="20" fillId="0" borderId="41" xfId="0" applyFont="1" applyBorder="1" applyAlignment="1" applyProtection="1">
      <alignment horizontal="center" vertical="center" wrapText="1"/>
    </xf>
    <xf numFmtId="0" fontId="20" fillId="0" borderId="20" xfId="0" applyFont="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20" fillId="0" borderId="39" xfId="0" applyFont="1" applyBorder="1" applyAlignment="1" applyProtection="1">
      <alignment horizontal="center" vertical="center" wrapText="1"/>
    </xf>
    <xf numFmtId="0" fontId="20" fillId="0" borderId="40" xfId="0" applyFont="1" applyBorder="1" applyAlignment="1" applyProtection="1">
      <alignment horizontal="center" vertical="center" wrapText="1"/>
    </xf>
    <xf numFmtId="0" fontId="20" fillId="0" borderId="12" xfId="0" applyFont="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4" fillId="0" borderId="20" xfId="0" applyNumberFormat="1" applyFont="1" applyBorder="1" applyAlignment="1" applyProtection="1">
      <alignment horizontal="justify" vertical="top"/>
    </xf>
    <xf numFmtId="0" fontId="4" fillId="0" borderId="0" xfId="0" applyNumberFormat="1" applyFont="1" applyBorder="1" applyAlignment="1" applyProtection="1">
      <alignment horizontal="justify" vertical="top"/>
    </xf>
    <xf numFmtId="0" fontId="4" fillId="0" borderId="39" xfId="0" applyNumberFormat="1" applyFont="1" applyBorder="1" applyAlignment="1" applyProtection="1">
      <alignment horizontal="justify" vertical="top"/>
    </xf>
    <xf numFmtId="0" fontId="5" fillId="0" borderId="0" xfId="0" applyFont="1" applyBorder="1" applyAlignment="1" applyProtection="1">
      <alignment horizontal="center"/>
    </xf>
    <xf numFmtId="0" fontId="4" fillId="0" borderId="20" xfId="0" applyFont="1" applyBorder="1" applyAlignment="1" applyProtection="1">
      <alignment horizontal="justify" vertical="top"/>
    </xf>
    <xf numFmtId="0" fontId="4" fillId="0" borderId="0" xfId="0" applyFont="1" applyBorder="1" applyAlignment="1" applyProtection="1">
      <alignment horizontal="justify" vertical="top"/>
    </xf>
    <xf numFmtId="0" fontId="4" fillId="0" borderId="39" xfId="0" applyFont="1" applyBorder="1" applyAlignment="1" applyProtection="1">
      <alignment horizontal="justify" vertical="top"/>
    </xf>
    <xf numFmtId="167" fontId="7" fillId="7" borderId="8" xfId="0" applyNumberFormat="1"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3" fontId="7" fillId="7" borderId="8" xfId="0" applyNumberFormat="1" applyFont="1" applyFill="1" applyBorder="1" applyAlignment="1" applyProtection="1">
      <alignment horizontal="center" vertical="center" wrapText="1"/>
    </xf>
    <xf numFmtId="167" fontId="7" fillId="7" borderId="7" xfId="0" applyNumberFormat="1" applyFont="1" applyFill="1" applyBorder="1" applyAlignment="1" applyProtection="1">
      <alignment horizontal="center" vertical="center" wrapText="1"/>
    </xf>
    <xf numFmtId="167" fontId="7" fillId="7" borderId="30" xfId="0" applyNumberFormat="1" applyFont="1" applyFill="1" applyBorder="1" applyAlignment="1" applyProtection="1">
      <alignment horizontal="center" vertical="center" wrapText="1"/>
    </xf>
    <xf numFmtId="167" fontId="7" fillId="0" borderId="7" xfId="2" applyNumberFormat="1" applyFont="1" applyFill="1" applyBorder="1" applyAlignment="1">
      <alignment horizontal="center" vertical="center" wrapText="1"/>
    </xf>
    <xf numFmtId="167" fontId="7" fillId="0" borderId="30" xfId="2" applyNumberFormat="1"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30" xfId="2" applyFont="1" applyFill="1" applyBorder="1" applyAlignment="1">
      <alignment horizontal="center" vertical="center" wrapText="1"/>
    </xf>
    <xf numFmtId="0" fontId="37" fillId="0" borderId="20" xfId="2" applyFont="1" applyFill="1" applyBorder="1" applyAlignment="1" applyProtection="1">
      <alignment horizontal="center" vertical="center"/>
    </xf>
    <xf numFmtId="0" fontId="37" fillId="0" borderId="0" xfId="2" applyFont="1" applyFill="1" applyBorder="1" applyAlignment="1" applyProtection="1">
      <alignment horizontal="center" vertical="center"/>
    </xf>
    <xf numFmtId="3" fontId="37" fillId="0" borderId="20" xfId="2" applyNumberFormat="1" applyFont="1" applyFill="1" applyBorder="1" applyAlignment="1" applyProtection="1">
      <alignment horizontal="center" vertical="center"/>
    </xf>
    <xf numFmtId="3" fontId="37" fillId="0" borderId="0" xfId="2" applyNumberFormat="1" applyFont="1" applyFill="1" applyBorder="1" applyAlignment="1" applyProtection="1">
      <alignment horizontal="center" vertical="center"/>
    </xf>
    <xf numFmtId="167" fontId="7" fillId="0" borderId="11" xfId="2" applyNumberFormat="1" applyFont="1" applyFill="1" applyBorder="1" applyAlignment="1">
      <alignment horizontal="center" vertical="center" wrapText="1"/>
    </xf>
    <xf numFmtId="167" fontId="7" fillId="0" borderId="10" xfId="2" applyNumberFormat="1" applyFont="1" applyFill="1" applyBorder="1" applyAlignment="1">
      <alignment horizontal="center" vertical="center" wrapText="1"/>
    </xf>
    <xf numFmtId="167" fontId="7" fillId="0" borderId="8" xfId="2" applyNumberFormat="1" applyFont="1" applyFill="1" applyBorder="1" applyAlignment="1">
      <alignment horizontal="center" vertical="center" wrapText="1"/>
    </xf>
    <xf numFmtId="3" fontId="14" fillId="2" borderId="12" xfId="0" applyNumberFormat="1" applyFont="1" applyFill="1" applyBorder="1" applyAlignment="1" applyProtection="1">
      <alignment horizontal="center"/>
    </xf>
    <xf numFmtId="3" fontId="8" fillId="2" borderId="25" xfId="0" applyNumberFormat="1" applyFont="1" applyFill="1" applyBorder="1" applyAlignment="1" applyProtection="1">
      <alignment horizontal="center" vertical="center" wrapText="1"/>
    </xf>
    <xf numFmtId="3" fontId="8" fillId="2" borderId="2" xfId="0" applyNumberFormat="1" applyFont="1" applyFill="1" applyBorder="1" applyAlignment="1" applyProtection="1">
      <alignment horizontal="center" vertical="center" wrapText="1"/>
    </xf>
    <xf numFmtId="3" fontId="8" fillId="2" borderId="3" xfId="0" applyNumberFormat="1" applyFont="1" applyFill="1" applyBorder="1" applyAlignment="1" applyProtection="1">
      <alignment horizontal="center" vertical="center" wrapText="1"/>
    </xf>
    <xf numFmtId="3" fontId="29" fillId="2" borderId="0" xfId="0" applyNumberFormat="1" applyFont="1" applyFill="1" applyBorder="1" applyAlignment="1" applyProtection="1">
      <alignment horizontal="left" vertical="center" indent="5"/>
    </xf>
    <xf numFmtId="3" fontId="29" fillId="2" borderId="12" xfId="0" applyNumberFormat="1" applyFont="1" applyFill="1" applyBorder="1" applyAlignment="1" applyProtection="1">
      <alignment horizontal="left" vertical="center" indent="5"/>
    </xf>
    <xf numFmtId="3" fontId="50" fillId="2" borderId="0" xfId="0" applyNumberFormat="1" applyFont="1" applyFill="1" applyBorder="1" applyAlignment="1" applyProtection="1">
      <alignment horizontal="left" vertical="center"/>
    </xf>
    <xf numFmtId="3" fontId="50" fillId="2" borderId="39" xfId="0" applyNumberFormat="1" applyFont="1" applyFill="1" applyBorder="1" applyAlignment="1" applyProtection="1">
      <alignment horizontal="left" vertical="center"/>
    </xf>
    <xf numFmtId="3" fontId="50" fillId="2" borderId="12" xfId="0" applyNumberFormat="1" applyFont="1" applyFill="1" applyBorder="1" applyAlignment="1" applyProtection="1">
      <alignment horizontal="left" vertical="center"/>
    </xf>
    <xf numFmtId="3" fontId="50" fillId="2" borderId="13" xfId="0" applyNumberFormat="1" applyFont="1" applyFill="1" applyBorder="1" applyAlignment="1" applyProtection="1">
      <alignment horizontal="left" vertical="center"/>
    </xf>
    <xf numFmtId="3" fontId="50" fillId="2" borderId="14" xfId="0" applyNumberFormat="1" applyFont="1" applyFill="1" applyBorder="1" applyAlignment="1" applyProtection="1">
      <alignment horizontal="left" vertical="center"/>
    </xf>
    <xf numFmtId="3" fontId="50" fillId="2" borderId="41" xfId="0" applyNumberFormat="1" applyFont="1" applyFill="1" applyBorder="1" applyAlignment="1" applyProtection="1">
      <alignment horizontal="left" vertical="center"/>
    </xf>
    <xf numFmtId="3" fontId="29" fillId="2" borderId="14" xfId="0" applyNumberFormat="1" applyFont="1" applyFill="1" applyBorder="1" applyAlignment="1" applyProtection="1">
      <alignment horizontal="left" vertical="center" indent="5"/>
    </xf>
    <xf numFmtId="3" fontId="14" fillId="2" borderId="56" xfId="0" applyNumberFormat="1" applyFont="1" applyFill="1" applyBorder="1" applyAlignment="1" applyProtection="1">
      <alignment horizontal="center" vertical="center"/>
    </xf>
    <xf numFmtId="3" fontId="14" fillId="2" borderId="23" xfId="0" applyNumberFormat="1" applyFont="1" applyFill="1" applyBorder="1" applyAlignment="1" applyProtection="1">
      <alignment horizontal="center" vertical="center"/>
    </xf>
    <xf numFmtId="1" fontId="14" fillId="2" borderId="61" xfId="0" applyNumberFormat="1" applyFont="1" applyFill="1" applyBorder="1" applyAlignment="1" applyProtection="1">
      <alignment horizontal="center" vertical="center"/>
    </xf>
    <xf numFmtId="1" fontId="14" fillId="2" borderId="43" xfId="0" applyNumberFormat="1" applyFont="1" applyFill="1" applyBorder="1" applyAlignment="1" applyProtection="1">
      <alignment horizontal="center" vertical="center"/>
    </xf>
    <xf numFmtId="3" fontId="14" fillId="2" borderId="62" xfId="0" applyNumberFormat="1" applyFont="1" applyFill="1" applyBorder="1" applyAlignment="1" applyProtection="1">
      <alignment horizontal="center" vertical="center" wrapText="1"/>
    </xf>
    <xf numFmtId="3" fontId="14" fillId="2" borderId="42" xfId="0" applyNumberFormat="1" applyFont="1" applyFill="1" applyBorder="1" applyAlignment="1" applyProtection="1">
      <alignment horizontal="center" vertical="center" wrapText="1"/>
    </xf>
    <xf numFmtId="3" fontId="8" fillId="2" borderId="25" xfId="0" applyNumberFormat="1" applyFont="1" applyFill="1" applyBorder="1" applyAlignment="1" applyProtection="1">
      <alignment horizontal="center" vertical="center"/>
    </xf>
    <xf numFmtId="3" fontId="8" fillId="2" borderId="2" xfId="0" applyNumberFormat="1" applyFont="1" applyFill="1" applyBorder="1" applyAlignment="1" applyProtection="1">
      <alignment horizontal="center" vertical="center"/>
    </xf>
    <xf numFmtId="3" fontId="8" fillId="2" borderId="3" xfId="0" applyNumberFormat="1" applyFont="1" applyFill="1" applyBorder="1" applyAlignment="1" applyProtection="1">
      <alignment horizontal="center" vertical="center"/>
    </xf>
    <xf numFmtId="3" fontId="14" fillId="2" borderId="19" xfId="0" applyNumberFormat="1" applyFont="1" applyFill="1" applyBorder="1" applyAlignment="1" applyProtection="1">
      <alignment horizontal="center" vertical="center"/>
    </xf>
    <xf numFmtId="3" fontId="14" fillId="2" borderId="41" xfId="0" applyNumberFormat="1" applyFont="1" applyFill="1" applyBorder="1" applyAlignment="1" applyProtection="1">
      <alignment horizontal="center" vertical="center"/>
    </xf>
    <xf numFmtId="0" fontId="48" fillId="0" borderId="61" xfId="0" applyFont="1" applyBorder="1" applyAlignment="1">
      <alignment horizontal="center" vertical="center" wrapText="1"/>
    </xf>
    <xf numFmtId="0" fontId="46" fillId="0" borderId="43" xfId="0" applyFont="1" applyBorder="1" applyAlignment="1">
      <alignment horizontal="center" vertical="center" wrapText="1"/>
    </xf>
    <xf numFmtId="0" fontId="46" fillId="0" borderId="57" xfId="0" applyFont="1" applyBorder="1" applyAlignment="1">
      <alignment horizontal="center" vertical="center" wrapText="1"/>
    </xf>
    <xf numFmtId="0" fontId="48" fillId="0" borderId="62" xfId="0" applyFont="1" applyBorder="1" applyAlignment="1">
      <alignment horizontal="center" vertical="center" wrapText="1"/>
    </xf>
    <xf numFmtId="0" fontId="46" fillId="0" borderId="42" xfId="0" applyFont="1" applyBorder="1" applyAlignment="1">
      <alignment horizontal="center" vertical="center" wrapText="1"/>
    </xf>
    <xf numFmtId="0" fontId="46" fillId="0" borderId="71" xfId="0" applyFont="1" applyBorder="1" applyAlignment="1">
      <alignment horizontal="center" vertical="center" wrapText="1"/>
    </xf>
    <xf numFmtId="3" fontId="51" fillId="2" borderId="75" xfId="0" applyNumberFormat="1" applyFont="1" applyFill="1" applyBorder="1" applyAlignment="1" applyProtection="1">
      <alignment horizontal="center" vertical="center"/>
    </xf>
    <xf numFmtId="3" fontId="51" fillId="2" borderId="76" xfId="0" applyNumberFormat="1" applyFont="1" applyFill="1" applyBorder="1" applyAlignment="1" applyProtection="1">
      <alignment horizontal="center" vertical="center"/>
    </xf>
    <xf numFmtId="3" fontId="51" fillId="2" borderId="40" xfId="0" applyNumberFormat="1" applyFont="1" applyFill="1" applyBorder="1" applyAlignment="1" applyProtection="1">
      <alignment horizontal="center" vertical="center"/>
    </xf>
    <xf numFmtId="3" fontId="51" fillId="2" borderId="53" xfId="0" applyNumberFormat="1" applyFont="1" applyFill="1" applyBorder="1" applyAlignment="1" applyProtection="1">
      <alignment horizontal="center" vertical="center"/>
    </xf>
    <xf numFmtId="3" fontId="15" fillId="2" borderId="25" xfId="0" applyNumberFormat="1" applyFont="1" applyFill="1" applyBorder="1" applyAlignment="1" applyProtection="1">
      <alignment horizontal="center" vertical="center" wrapText="1"/>
    </xf>
    <xf numFmtId="3" fontId="15" fillId="2" borderId="2" xfId="0" applyNumberFormat="1" applyFont="1" applyFill="1" applyBorder="1" applyAlignment="1" applyProtection="1">
      <alignment horizontal="center" vertical="center" wrapText="1"/>
    </xf>
    <xf numFmtId="3" fontId="15" fillId="2" borderId="3" xfId="0" applyNumberFormat="1" applyFont="1" applyFill="1" applyBorder="1" applyAlignment="1" applyProtection="1">
      <alignment horizontal="center" vertical="center" wrapText="1"/>
    </xf>
    <xf numFmtId="3" fontId="31" fillId="2" borderId="25" xfId="0" applyNumberFormat="1" applyFont="1" applyFill="1" applyBorder="1" applyAlignment="1" applyProtection="1">
      <alignment horizontal="center" vertical="center"/>
    </xf>
    <xf numFmtId="3" fontId="31" fillId="2" borderId="2" xfId="0" applyNumberFormat="1" applyFont="1" applyFill="1" applyBorder="1" applyAlignment="1" applyProtection="1">
      <alignment horizontal="center" vertical="center"/>
    </xf>
    <xf numFmtId="3" fontId="31" fillId="2" borderId="3" xfId="0" applyNumberFormat="1" applyFont="1" applyFill="1" applyBorder="1" applyAlignment="1" applyProtection="1">
      <alignment horizontal="center" vertical="center"/>
    </xf>
    <xf numFmtId="3" fontId="14" fillId="2" borderId="25" xfId="0" applyNumberFormat="1" applyFont="1" applyFill="1" applyBorder="1" applyAlignment="1" applyProtection="1">
      <alignment horizontal="center" vertical="center" wrapText="1"/>
    </xf>
    <xf numFmtId="3" fontId="14" fillId="2" borderId="3" xfId="0" applyNumberFormat="1" applyFont="1" applyFill="1" applyBorder="1" applyAlignment="1" applyProtection="1">
      <alignment horizontal="center" vertical="center" wrapText="1"/>
    </xf>
    <xf numFmtId="3" fontId="29" fillId="2" borderId="0" xfId="0" applyNumberFormat="1" applyFont="1" applyFill="1" applyBorder="1" applyAlignment="1" applyProtection="1">
      <alignment horizontal="right" vertical="center"/>
    </xf>
    <xf numFmtId="3" fontId="29" fillId="2" borderId="12" xfId="0" applyNumberFormat="1" applyFont="1" applyFill="1" applyBorder="1" applyAlignment="1" applyProtection="1">
      <alignment horizontal="right" vertical="center"/>
    </xf>
    <xf numFmtId="0" fontId="17" fillId="2" borderId="19" xfId="0" applyFont="1" applyFill="1" applyBorder="1" applyAlignment="1" applyProtection="1">
      <alignment horizontal="center" vertical="center"/>
    </xf>
    <xf numFmtId="0" fontId="17" fillId="2" borderId="20" xfId="0" applyFont="1" applyFill="1" applyBorder="1" applyAlignment="1" applyProtection="1">
      <alignment horizontal="center" vertical="center"/>
    </xf>
    <xf numFmtId="1" fontId="28" fillId="2" borderId="12" xfId="0" applyNumberFormat="1" applyFont="1" applyFill="1" applyBorder="1" applyAlignment="1" applyProtection="1">
      <alignment horizontal="left" vertical="center"/>
    </xf>
    <xf numFmtId="3" fontId="14" fillId="2" borderId="12" xfId="0" applyNumberFormat="1" applyFont="1" applyFill="1" applyBorder="1" applyAlignment="1" applyProtection="1">
      <alignment horizontal="left" vertical="top" wrapText="1"/>
    </xf>
    <xf numFmtId="3" fontId="50" fillId="2" borderId="0" xfId="0" applyNumberFormat="1" applyFont="1" applyFill="1" applyBorder="1" applyAlignment="1" applyProtection="1">
      <alignment horizontal="left" vertical="center" indent="1"/>
    </xf>
    <xf numFmtId="3" fontId="50" fillId="2" borderId="39" xfId="0" applyNumberFormat="1" applyFont="1" applyFill="1" applyBorder="1" applyAlignment="1" applyProtection="1">
      <alignment horizontal="left" vertical="center" indent="1"/>
    </xf>
    <xf numFmtId="3" fontId="50" fillId="2" borderId="12" xfId="0" applyNumberFormat="1" applyFont="1" applyFill="1" applyBorder="1" applyAlignment="1" applyProtection="1">
      <alignment horizontal="left" vertical="center" indent="1"/>
    </xf>
    <xf numFmtId="3" fontId="50" fillId="2" borderId="13" xfId="0" applyNumberFormat="1" applyFont="1" applyFill="1" applyBorder="1" applyAlignment="1" applyProtection="1">
      <alignment horizontal="left" vertical="center" indent="1"/>
    </xf>
    <xf numFmtId="3" fontId="31" fillId="2" borderId="0" xfId="0" applyNumberFormat="1" applyFont="1" applyFill="1" applyBorder="1" applyAlignment="1" applyProtection="1">
      <alignment horizontal="center" vertical="center"/>
    </xf>
    <xf numFmtId="3" fontId="31" fillId="2" borderId="12" xfId="0" applyNumberFormat="1" applyFont="1" applyFill="1" applyBorder="1" applyAlignment="1" applyProtection="1">
      <alignment horizontal="center" vertical="center"/>
    </xf>
    <xf numFmtId="3" fontId="51" fillId="2" borderId="33" xfId="0" applyNumberFormat="1" applyFont="1" applyFill="1" applyBorder="1" applyAlignment="1" applyProtection="1">
      <alignment horizontal="center" vertical="center"/>
    </xf>
    <xf numFmtId="3" fontId="51" fillId="2" borderId="71" xfId="0" applyNumberFormat="1" applyFont="1" applyFill="1" applyBorder="1" applyAlignment="1" applyProtection="1">
      <alignment horizontal="center" vertical="center"/>
    </xf>
    <xf numFmtId="3" fontId="29" fillId="2" borderId="14" xfId="0" applyNumberFormat="1" applyFont="1" applyFill="1" applyBorder="1" applyAlignment="1" applyProtection="1">
      <alignment horizontal="right" vertical="center"/>
    </xf>
    <xf numFmtId="3" fontId="14" fillId="2" borderId="14" xfId="0" applyNumberFormat="1" applyFont="1" applyFill="1" applyBorder="1" applyAlignment="1" applyProtection="1">
      <alignment horizontal="center" vertical="center"/>
    </xf>
    <xf numFmtId="3" fontId="14" fillId="2" borderId="20" xfId="0" applyNumberFormat="1" applyFont="1" applyFill="1" applyBorder="1" applyAlignment="1" applyProtection="1">
      <alignment horizontal="center" vertical="center"/>
    </xf>
    <xf numFmtId="3" fontId="14" fillId="2" borderId="0" xfId="0" applyNumberFormat="1" applyFont="1" applyFill="1" applyBorder="1" applyAlignment="1" applyProtection="1">
      <alignment horizontal="center" vertical="center"/>
    </xf>
    <xf numFmtId="3" fontId="14" fillId="2" borderId="25" xfId="0" applyNumberFormat="1" applyFont="1" applyFill="1" applyBorder="1" applyAlignment="1" applyProtection="1">
      <alignment horizontal="center" vertical="center"/>
    </xf>
    <xf numFmtId="3" fontId="51" fillId="2" borderId="9" xfId="0" applyNumberFormat="1" applyFont="1" applyFill="1" applyBorder="1" applyAlignment="1" applyProtection="1">
      <alignment horizontal="center" vertical="center"/>
    </xf>
    <xf numFmtId="3" fontId="51" fillId="2" borderId="18" xfId="0" applyNumberFormat="1" applyFont="1" applyFill="1" applyBorder="1" applyAlignment="1" applyProtection="1">
      <alignment horizontal="center" vertical="center"/>
    </xf>
    <xf numFmtId="3" fontId="4" fillId="2" borderId="49" xfId="0" applyNumberFormat="1" applyFont="1" applyFill="1" applyBorder="1" applyAlignment="1" applyProtection="1">
      <alignment horizontal="center" vertical="center"/>
    </xf>
    <xf numFmtId="3" fontId="4" fillId="2" borderId="2" xfId="0" applyNumberFormat="1" applyFont="1" applyFill="1" applyBorder="1" applyAlignment="1" applyProtection="1">
      <alignment horizontal="center" vertical="center"/>
    </xf>
    <xf numFmtId="3" fontId="4" fillId="2" borderId="3" xfId="0" applyNumberFormat="1" applyFont="1" applyFill="1" applyBorder="1" applyAlignment="1" applyProtection="1">
      <alignment horizontal="center" vertical="center"/>
    </xf>
    <xf numFmtId="3" fontId="3" fillId="2" borderId="11" xfId="0" applyNumberFormat="1" applyFont="1" applyFill="1" applyBorder="1" applyAlignment="1" applyProtection="1">
      <alignment horizontal="center"/>
    </xf>
    <xf numFmtId="3" fontId="3" fillId="2" borderId="44" xfId="0" applyNumberFormat="1" applyFont="1" applyFill="1" applyBorder="1" applyAlignment="1" applyProtection="1">
      <alignment horizontal="center"/>
    </xf>
    <xf numFmtId="3" fontId="3" fillId="2" borderId="48" xfId="0" applyNumberFormat="1" applyFont="1" applyFill="1" applyBorder="1" applyAlignment="1" applyProtection="1">
      <alignment horizontal="center"/>
    </xf>
    <xf numFmtId="0" fontId="17" fillId="2" borderId="49"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3" xfId="0" applyFont="1" applyFill="1" applyBorder="1" applyAlignment="1" applyProtection="1">
      <alignment horizontal="center" vertical="center"/>
    </xf>
    <xf numFmtId="0" fontId="17" fillId="2" borderId="43" xfId="0" applyFont="1" applyFill="1" applyBorder="1" applyAlignment="1" applyProtection="1">
      <alignment horizontal="center" vertical="center"/>
    </xf>
    <xf numFmtId="0" fontId="17" fillId="2" borderId="57" xfId="0" applyFont="1" applyFill="1" applyBorder="1" applyAlignment="1" applyProtection="1">
      <alignment horizontal="center" vertical="center"/>
    </xf>
    <xf numFmtId="164" fontId="31" fillId="2" borderId="34" xfId="0" applyNumberFormat="1" applyFont="1" applyFill="1" applyBorder="1" applyAlignment="1" applyProtection="1">
      <alignment horizontal="center" vertical="center"/>
    </xf>
    <xf numFmtId="164" fontId="31" fillId="2" borderId="35" xfId="0" applyNumberFormat="1" applyFont="1" applyFill="1" applyBorder="1" applyAlignment="1" applyProtection="1">
      <alignment horizontal="center" vertical="center"/>
    </xf>
    <xf numFmtId="1" fontId="14" fillId="2" borderId="21" xfId="0" applyNumberFormat="1" applyFont="1" applyFill="1" applyBorder="1" applyAlignment="1" applyProtection="1">
      <alignment horizontal="center" vertical="center" wrapText="1"/>
    </xf>
    <xf numFmtId="1" fontId="14" fillId="2" borderId="16" xfId="0" applyNumberFormat="1" applyFont="1" applyFill="1" applyBorder="1" applyAlignment="1" applyProtection="1">
      <alignment horizontal="center" vertical="center" wrapText="1"/>
    </xf>
    <xf numFmtId="3" fontId="14" fillId="2" borderId="24" xfId="0" applyNumberFormat="1" applyFont="1" applyFill="1" applyBorder="1" applyAlignment="1" applyProtection="1">
      <alignment horizontal="center" vertical="center"/>
    </xf>
    <xf numFmtId="3" fontId="14" fillId="2" borderId="18" xfId="0" applyNumberFormat="1" applyFont="1" applyFill="1" applyBorder="1" applyAlignment="1" applyProtection="1">
      <alignment horizontal="center" vertical="center"/>
    </xf>
    <xf numFmtId="3" fontId="51" fillId="2" borderId="10" xfId="0" applyNumberFormat="1" applyFont="1" applyFill="1" applyBorder="1" applyAlignment="1" applyProtection="1">
      <alignment horizontal="center" vertical="center"/>
    </xf>
    <xf numFmtId="3" fontId="51" fillId="2" borderId="8" xfId="0" applyNumberFormat="1" applyFont="1" applyFill="1" applyBorder="1" applyAlignment="1" applyProtection="1">
      <alignment horizontal="center" vertical="center"/>
    </xf>
    <xf numFmtId="3" fontId="51" fillId="2" borderId="38" xfId="0" applyNumberFormat="1" applyFont="1" applyFill="1" applyBorder="1" applyAlignment="1" applyProtection="1">
      <alignment horizontal="center" vertical="center"/>
    </xf>
    <xf numFmtId="3" fontId="51" fillId="2" borderId="17" xfId="0" applyNumberFormat="1" applyFont="1" applyFill="1" applyBorder="1" applyAlignment="1" applyProtection="1">
      <alignment horizontal="center" vertical="center"/>
    </xf>
    <xf numFmtId="3" fontId="14" fillId="2" borderId="12" xfId="0" applyNumberFormat="1" applyFont="1" applyFill="1" applyBorder="1" applyAlignment="1" applyProtection="1">
      <alignment horizontal="left" vertical="center" wrapText="1"/>
    </xf>
    <xf numFmtId="0" fontId="15" fillId="2" borderId="77" xfId="0" applyFont="1" applyFill="1" applyBorder="1" applyAlignment="1" applyProtection="1">
      <alignment horizontal="center" vertical="center" wrapText="1"/>
    </xf>
    <xf numFmtId="0" fontId="15" fillId="2" borderId="78" xfId="0" applyFont="1" applyFill="1" applyBorder="1" applyAlignment="1" applyProtection="1">
      <alignment horizontal="center" vertical="center" wrapText="1"/>
    </xf>
    <xf numFmtId="0" fontId="15" fillId="2" borderId="79" xfId="0" applyFont="1" applyFill="1" applyBorder="1" applyAlignment="1" applyProtection="1">
      <alignment horizontal="center" vertical="center" wrapText="1"/>
    </xf>
    <xf numFmtId="0" fontId="15" fillId="2" borderId="80" xfId="0" applyFont="1" applyFill="1" applyBorder="1" applyAlignment="1" applyProtection="1">
      <alignment horizontal="center" vertical="center" wrapText="1"/>
    </xf>
    <xf numFmtId="0" fontId="17" fillId="2" borderId="81" xfId="0" applyFont="1" applyFill="1" applyBorder="1" applyAlignment="1" applyProtection="1">
      <alignment horizontal="center" vertical="center"/>
    </xf>
    <xf numFmtId="1" fontId="17" fillId="2" borderId="21" xfId="0" applyNumberFormat="1" applyFont="1" applyFill="1" applyBorder="1" applyAlignment="1" applyProtection="1">
      <alignment horizontal="center" vertical="center" wrapText="1"/>
    </xf>
    <xf numFmtId="1" fontId="17" fillId="2" borderId="16" xfId="0" applyNumberFormat="1"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wrapText="1"/>
    </xf>
    <xf numFmtId="0" fontId="17" fillId="2" borderId="58" xfId="0" applyFont="1" applyFill="1" applyBorder="1" applyAlignment="1" applyProtection="1">
      <alignment horizontal="center" vertical="center" wrapText="1"/>
    </xf>
    <xf numFmtId="0" fontId="46" fillId="0" borderId="61" xfId="0" applyFont="1" applyBorder="1" applyAlignment="1">
      <alignment horizontal="center" vertical="center" wrapText="1"/>
    </xf>
    <xf numFmtId="0" fontId="46" fillId="0" borderId="62" xfId="0" applyFont="1" applyBorder="1" applyAlignment="1">
      <alignment horizontal="center" vertical="center" wrapText="1"/>
    </xf>
    <xf numFmtId="0" fontId="21" fillId="2" borderId="0" xfId="0" applyFont="1" applyFill="1" applyAlignment="1" applyProtection="1">
      <alignment horizontal="center"/>
      <protection hidden="1"/>
    </xf>
    <xf numFmtId="0" fontId="40" fillId="2" borderId="0" xfId="0" applyFont="1" applyFill="1" applyAlignment="1" applyProtection="1">
      <alignment horizontal="left"/>
      <protection hidden="1"/>
    </xf>
    <xf numFmtId="0" fontId="25" fillId="6" borderId="0" xfId="0" applyFont="1" applyFill="1" applyBorder="1" applyAlignment="1" applyProtection="1">
      <alignment horizontal="center" vertical="center" wrapText="1"/>
      <protection hidden="1"/>
    </xf>
    <xf numFmtId="0" fontId="32" fillId="5" borderId="1" xfId="0" applyFont="1" applyFill="1" applyBorder="1" applyAlignment="1" applyProtection="1">
      <alignment horizontal="center" vertical="center"/>
      <protection hidden="1"/>
    </xf>
    <xf numFmtId="0" fontId="32" fillId="5" borderId="58" xfId="0" applyFont="1" applyFill="1" applyBorder="1" applyAlignment="1" applyProtection="1">
      <alignment horizontal="center" vertical="center"/>
      <protection hidden="1"/>
    </xf>
    <xf numFmtId="0" fontId="34" fillId="5" borderId="51" xfId="0" applyFont="1" applyFill="1" applyBorder="1" applyAlignment="1" applyProtection="1">
      <alignment horizontal="center" vertical="center" wrapText="1"/>
      <protection hidden="1"/>
    </xf>
    <xf numFmtId="0" fontId="34" fillId="5" borderId="73" xfId="0" applyFont="1" applyFill="1" applyBorder="1" applyAlignment="1" applyProtection="1">
      <alignment horizontal="center" vertical="center" wrapText="1"/>
      <protection hidden="1"/>
    </xf>
    <xf numFmtId="3" fontId="37" fillId="0" borderId="0" xfId="0" applyNumberFormat="1" applyFont="1" applyAlignment="1" applyProtection="1">
      <alignment horizontal="center" vertical="top"/>
      <protection hidden="1"/>
    </xf>
    <xf numFmtId="0" fontId="16" fillId="5" borderId="19" xfId="0" applyFont="1" applyFill="1" applyBorder="1" applyAlignment="1" applyProtection="1">
      <alignment horizontal="center" vertical="center" wrapText="1"/>
      <protection hidden="1"/>
    </xf>
    <xf numFmtId="0" fontId="16" fillId="5" borderId="40" xfId="0" applyFont="1" applyFill="1" applyBorder="1" applyAlignment="1" applyProtection="1">
      <alignment horizontal="center" vertical="center" wrapText="1"/>
      <protection hidden="1"/>
    </xf>
    <xf numFmtId="0" fontId="16" fillId="5" borderId="41" xfId="0" applyFont="1" applyFill="1" applyBorder="1" applyAlignment="1" applyProtection="1">
      <alignment horizontal="center" vertical="center" wrapText="1"/>
      <protection hidden="1"/>
    </xf>
    <xf numFmtId="0" fontId="16" fillId="5" borderId="12" xfId="0" applyFont="1" applyFill="1" applyBorder="1" applyAlignment="1" applyProtection="1">
      <alignment horizontal="center" vertical="center" wrapText="1"/>
      <protection hidden="1"/>
    </xf>
    <xf numFmtId="3" fontId="17" fillId="0" borderId="25" xfId="0" applyNumberFormat="1" applyFont="1" applyFill="1" applyBorder="1" applyAlignment="1" applyProtection="1">
      <alignment horizontal="center" vertical="center"/>
      <protection hidden="1"/>
    </xf>
    <xf numFmtId="3" fontId="17" fillId="0" borderId="3" xfId="0" applyNumberFormat="1" applyFont="1" applyFill="1" applyBorder="1" applyAlignment="1" applyProtection="1">
      <alignment horizontal="center" vertical="center"/>
      <protection hidden="1"/>
    </xf>
    <xf numFmtId="0" fontId="16" fillId="5" borderId="20" xfId="0" applyFont="1" applyFill="1" applyBorder="1" applyAlignment="1" applyProtection="1">
      <alignment horizontal="center" vertical="center" wrapText="1"/>
      <protection hidden="1"/>
    </xf>
    <xf numFmtId="3" fontId="17" fillId="0" borderId="26" xfId="0" applyNumberFormat="1" applyFont="1" applyFill="1" applyBorder="1" applyAlignment="1" applyProtection="1">
      <alignment horizontal="center" vertical="center"/>
      <protection hidden="1"/>
    </xf>
    <xf numFmtId="3" fontId="17" fillId="0" borderId="48" xfId="0" applyNumberFormat="1" applyFont="1" applyFill="1" applyBorder="1" applyAlignment="1" applyProtection="1">
      <alignment horizontal="center" vertical="center"/>
      <protection hidden="1"/>
    </xf>
    <xf numFmtId="3" fontId="18" fillId="0" borderId="26" xfId="0" applyNumberFormat="1" applyFont="1" applyFill="1" applyBorder="1" applyAlignment="1" applyProtection="1">
      <alignment horizontal="center" vertical="center"/>
      <protection hidden="1"/>
    </xf>
    <xf numFmtId="3" fontId="18" fillId="0" borderId="48" xfId="0" applyNumberFormat="1" applyFont="1" applyFill="1" applyBorder="1" applyAlignment="1" applyProtection="1">
      <alignment horizontal="center" vertical="center"/>
      <protection hidden="1"/>
    </xf>
    <xf numFmtId="3" fontId="17" fillId="0" borderId="27" xfId="0" applyNumberFormat="1" applyFont="1" applyFill="1" applyBorder="1" applyAlignment="1" applyProtection="1">
      <alignment horizontal="center" vertical="center"/>
      <protection hidden="1"/>
    </xf>
    <xf numFmtId="3" fontId="17" fillId="0" borderId="82" xfId="0" applyNumberFormat="1" applyFont="1" applyFill="1" applyBorder="1" applyAlignment="1" applyProtection="1">
      <alignment horizontal="center" vertical="center"/>
      <protection hidden="1"/>
    </xf>
    <xf numFmtId="0" fontId="16" fillId="5" borderId="1" xfId="0" applyFont="1" applyFill="1" applyBorder="1" applyAlignment="1" applyProtection="1">
      <alignment horizontal="center" vertical="center" wrapText="1"/>
      <protection hidden="1"/>
    </xf>
    <xf numFmtId="0" fontId="16" fillId="5" borderId="4" xfId="0" applyFont="1" applyFill="1" applyBorder="1" applyAlignment="1" applyProtection="1">
      <alignment horizontal="center" vertical="center" wrapText="1"/>
      <protection hidden="1"/>
    </xf>
    <xf numFmtId="0" fontId="16" fillId="5" borderId="58" xfId="0" applyFont="1" applyFill="1" applyBorder="1" applyAlignment="1" applyProtection="1">
      <alignment horizontal="center" vertical="center" wrapText="1"/>
      <protection hidden="1"/>
    </xf>
    <xf numFmtId="0" fontId="32" fillId="5" borderId="4" xfId="0" applyFont="1" applyFill="1" applyBorder="1" applyAlignment="1" applyProtection="1">
      <alignment horizontal="center" vertical="center"/>
      <protection hidden="1"/>
    </xf>
    <xf numFmtId="3" fontId="18" fillId="5" borderId="45" xfId="0" applyNumberFormat="1" applyFont="1" applyFill="1" applyBorder="1" applyAlignment="1" applyProtection="1">
      <alignment horizontal="center" vertical="center"/>
      <protection hidden="1"/>
    </xf>
    <xf numFmtId="3" fontId="18" fillId="5" borderId="47" xfId="0" applyNumberFormat="1" applyFont="1" applyFill="1" applyBorder="1" applyAlignment="1" applyProtection="1">
      <alignment horizontal="center" vertical="center"/>
      <protection hidden="1"/>
    </xf>
  </cellXfs>
  <cellStyles count="4">
    <cellStyle name="Euro" xfId="1"/>
    <cellStyle name="Normal" xfId="0" builtinId="0"/>
    <cellStyle name="Normal 2" xfId="2"/>
    <cellStyle name="Porcentual 2" xfId="3"/>
  </cellStyles>
  <dxfs count="12">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1348"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469225" y="295275"/>
          <a:ext cx="704850" cy="619125"/>
        </a:xfrm>
        <a:prstGeom prst="rect">
          <a:avLst/>
        </a:prstGeom>
        <a:noFill/>
        <a:ln w="9525">
          <a:noFill/>
          <a:miter lim="800000"/>
          <a:headEnd/>
          <a:tailEnd/>
        </a:ln>
      </xdr:spPr>
    </xdr:pic>
    <xdr:clientData/>
  </xdr:twoCellAnchor>
  <xdr:twoCellAnchor>
    <xdr:from>
      <xdr:col>0</xdr:col>
      <xdr:colOff>47625</xdr:colOff>
      <xdr:row>1</xdr:row>
      <xdr:rowOff>9525</xdr:rowOff>
    </xdr:from>
    <xdr:to>
      <xdr:col>1</xdr:col>
      <xdr:colOff>19050</xdr:colOff>
      <xdr:row>3</xdr:row>
      <xdr:rowOff>85725</xdr:rowOff>
    </xdr:to>
    <xdr:pic>
      <xdr:nvPicPr>
        <xdr:cNvPr id="1349"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47625" y="276225"/>
          <a:ext cx="809625" cy="56197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11005"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295275"/>
          <a:ext cx="704850" cy="6191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1006"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8575" y="295275"/>
          <a:ext cx="752475" cy="5619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1007"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295275"/>
          <a:ext cx="704850" cy="6191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1008"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8575" y="295275"/>
          <a:ext cx="752475" cy="5619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1009"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295275"/>
          <a:ext cx="704850" cy="6191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12026"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533400"/>
          <a:ext cx="704850" cy="5143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2027" name="Imagen 20"/>
        <xdr:cNvPicPr>
          <a:picLocks noChangeAspect="1" noChangeArrowheads="1"/>
        </xdr:cNvPicPr>
      </xdr:nvPicPr>
      <xdr:blipFill>
        <a:blip xmlns:r="http://schemas.openxmlformats.org/officeDocument/2006/relationships" r:embed="rId2" cstate="print"/>
        <a:srcRect/>
        <a:stretch>
          <a:fillRect/>
        </a:stretch>
      </xdr:blipFill>
      <xdr:spPr bwMode="auto">
        <a:xfrm>
          <a:off x="28575" y="533400"/>
          <a:ext cx="752475" cy="45720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2028"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533400"/>
          <a:ext cx="704850" cy="5143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2029" name="Imagen 20"/>
        <xdr:cNvPicPr>
          <a:picLocks noChangeAspect="1" noChangeArrowheads="1"/>
        </xdr:cNvPicPr>
      </xdr:nvPicPr>
      <xdr:blipFill>
        <a:blip xmlns:r="http://schemas.openxmlformats.org/officeDocument/2006/relationships" r:embed="rId2" cstate="print"/>
        <a:srcRect/>
        <a:stretch>
          <a:fillRect/>
        </a:stretch>
      </xdr:blipFill>
      <xdr:spPr bwMode="auto">
        <a:xfrm>
          <a:off x="28575" y="533400"/>
          <a:ext cx="752475" cy="45720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2030"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533400"/>
          <a:ext cx="704850" cy="51435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13052"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364450" y="533400"/>
          <a:ext cx="704850" cy="5143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3053" name="Imagen 20"/>
        <xdr:cNvPicPr>
          <a:picLocks noChangeAspect="1" noChangeArrowheads="1"/>
        </xdr:cNvPicPr>
      </xdr:nvPicPr>
      <xdr:blipFill>
        <a:blip xmlns:r="http://schemas.openxmlformats.org/officeDocument/2006/relationships" r:embed="rId2" cstate="print"/>
        <a:srcRect/>
        <a:stretch>
          <a:fillRect/>
        </a:stretch>
      </xdr:blipFill>
      <xdr:spPr bwMode="auto">
        <a:xfrm>
          <a:off x="28575" y="533400"/>
          <a:ext cx="752475" cy="45720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3054"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364450" y="533400"/>
          <a:ext cx="704850" cy="5143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3055" name="Imagen 20"/>
        <xdr:cNvPicPr>
          <a:picLocks noChangeAspect="1" noChangeArrowheads="1"/>
        </xdr:cNvPicPr>
      </xdr:nvPicPr>
      <xdr:blipFill>
        <a:blip xmlns:r="http://schemas.openxmlformats.org/officeDocument/2006/relationships" r:embed="rId2" cstate="print"/>
        <a:srcRect/>
        <a:stretch>
          <a:fillRect/>
        </a:stretch>
      </xdr:blipFill>
      <xdr:spPr bwMode="auto">
        <a:xfrm>
          <a:off x="28575" y="533400"/>
          <a:ext cx="752475" cy="45720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3056"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364450" y="533400"/>
          <a:ext cx="704850" cy="514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2916"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88250" y="295275"/>
          <a:ext cx="704850" cy="6191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2917"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8575" y="295275"/>
          <a:ext cx="819150" cy="5619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2918"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88250" y="295275"/>
          <a:ext cx="704850" cy="61912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2919"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88250" y="295275"/>
          <a:ext cx="704850" cy="61912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2920"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88250" y="295275"/>
          <a:ext cx="704850" cy="6191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3837"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533400"/>
          <a:ext cx="704850" cy="5143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3838" name="Imagen 20"/>
        <xdr:cNvPicPr>
          <a:picLocks noChangeAspect="1" noChangeArrowheads="1"/>
        </xdr:cNvPicPr>
      </xdr:nvPicPr>
      <xdr:blipFill>
        <a:blip xmlns:r="http://schemas.openxmlformats.org/officeDocument/2006/relationships" r:embed="rId2" cstate="print"/>
        <a:srcRect/>
        <a:stretch>
          <a:fillRect/>
        </a:stretch>
      </xdr:blipFill>
      <xdr:spPr bwMode="auto">
        <a:xfrm>
          <a:off x="28575" y="533400"/>
          <a:ext cx="752475" cy="45720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3839"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533400"/>
          <a:ext cx="704850" cy="5143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3840" name="Imagen 20"/>
        <xdr:cNvPicPr>
          <a:picLocks noChangeAspect="1" noChangeArrowheads="1"/>
        </xdr:cNvPicPr>
      </xdr:nvPicPr>
      <xdr:blipFill>
        <a:blip xmlns:r="http://schemas.openxmlformats.org/officeDocument/2006/relationships" r:embed="rId2" cstate="print"/>
        <a:srcRect/>
        <a:stretch>
          <a:fillRect/>
        </a:stretch>
      </xdr:blipFill>
      <xdr:spPr bwMode="auto">
        <a:xfrm>
          <a:off x="28575" y="533400"/>
          <a:ext cx="752475" cy="45720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3841"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533400"/>
          <a:ext cx="704850" cy="514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4859"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295275"/>
          <a:ext cx="704850" cy="6191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4860"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8575" y="295275"/>
          <a:ext cx="752475" cy="5619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4861"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295275"/>
          <a:ext cx="704850" cy="6191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4862"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8575" y="295275"/>
          <a:ext cx="752475" cy="5619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4863"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295275"/>
          <a:ext cx="704850" cy="6191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5797"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295275"/>
          <a:ext cx="704850" cy="619125"/>
        </a:xfrm>
        <a:prstGeom prst="rect">
          <a:avLst/>
        </a:prstGeom>
        <a:noFill/>
        <a:ln w="9525">
          <a:noFill/>
          <a:miter lim="800000"/>
          <a:headEnd/>
          <a:tailEnd/>
        </a:ln>
      </xdr:spPr>
    </xdr:pic>
    <xdr:clientData/>
  </xdr:twoCellAnchor>
  <xdr:twoCellAnchor>
    <xdr:from>
      <xdr:col>0</xdr:col>
      <xdr:colOff>38100</xdr:colOff>
      <xdr:row>0</xdr:row>
      <xdr:rowOff>476250</xdr:rowOff>
    </xdr:from>
    <xdr:to>
      <xdr:col>0</xdr:col>
      <xdr:colOff>695325</xdr:colOff>
      <xdr:row>3</xdr:row>
      <xdr:rowOff>47625</xdr:rowOff>
    </xdr:to>
    <xdr:pic>
      <xdr:nvPicPr>
        <xdr:cNvPr id="5798"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38100" y="266700"/>
          <a:ext cx="657225" cy="53340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5799"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295275"/>
          <a:ext cx="704850" cy="6191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6827"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295275"/>
          <a:ext cx="704850" cy="61912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6828"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295275"/>
          <a:ext cx="704850" cy="619125"/>
        </a:xfrm>
        <a:prstGeom prst="rect">
          <a:avLst/>
        </a:prstGeom>
        <a:noFill/>
        <a:ln w="9525">
          <a:noFill/>
          <a:miter lim="800000"/>
          <a:headEnd/>
          <a:tailEnd/>
        </a:ln>
      </xdr:spPr>
    </xdr:pic>
    <xdr:clientData/>
  </xdr:twoCellAnchor>
  <xdr:twoCellAnchor>
    <xdr:from>
      <xdr:col>0</xdr:col>
      <xdr:colOff>0</xdr:colOff>
      <xdr:row>0</xdr:row>
      <xdr:rowOff>438150</xdr:rowOff>
    </xdr:from>
    <xdr:to>
      <xdr:col>0</xdr:col>
      <xdr:colOff>676275</xdr:colOff>
      <xdr:row>3</xdr:row>
      <xdr:rowOff>9525</xdr:rowOff>
    </xdr:to>
    <xdr:pic>
      <xdr:nvPicPr>
        <xdr:cNvPr id="6829"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0" y="266700"/>
          <a:ext cx="676275" cy="4953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7887"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402550" y="295275"/>
          <a:ext cx="704850" cy="6191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7888"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8575" y="295275"/>
          <a:ext cx="752475" cy="5619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7889"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402550" y="295275"/>
          <a:ext cx="704850" cy="6191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7890"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8575" y="295275"/>
          <a:ext cx="752475" cy="56197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8953"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295275"/>
          <a:ext cx="704850" cy="6191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8954"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8575" y="295275"/>
          <a:ext cx="752475" cy="5619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8955"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295275"/>
          <a:ext cx="704850" cy="6191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8956"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8575" y="295275"/>
          <a:ext cx="752475" cy="5619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8957"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0221575" y="295275"/>
          <a:ext cx="704850" cy="6191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1</xdr:row>
      <xdr:rowOff>28575</xdr:rowOff>
    </xdr:from>
    <xdr:to>
      <xdr:col>1</xdr:col>
      <xdr:colOff>0</xdr:colOff>
      <xdr:row>3</xdr:row>
      <xdr:rowOff>104775</xdr:rowOff>
    </xdr:to>
    <xdr:pic>
      <xdr:nvPicPr>
        <xdr:cNvPr id="9851"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8575" y="295275"/>
          <a:ext cx="752475" cy="56197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9852" name="Imagen 20"/>
        <xdr:cNvPicPr>
          <a:picLocks noChangeAspect="1" noChangeArrowheads="1"/>
        </xdr:cNvPicPr>
      </xdr:nvPicPr>
      <xdr:blipFill>
        <a:blip xmlns:r="http://schemas.openxmlformats.org/officeDocument/2006/relationships" r:embed="rId1" cstate="print"/>
        <a:srcRect/>
        <a:stretch>
          <a:fillRect/>
        </a:stretch>
      </xdr:blipFill>
      <xdr:spPr bwMode="auto">
        <a:xfrm>
          <a:off x="28575" y="295275"/>
          <a:ext cx="752475" cy="5619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ONSOLIDADO%20INFORMACION\CONSOLIDADO%202011\JUNIO%202011\ABEJORRAL\ABEJORRAL%202%20TRIM%20VALIDADO\VALIDADOR%202193%20TRIMESTR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ONSOLIDADO%20INFORMACION\CONSOLIDADO%202011\SEPTIEMBRE%202011\AMAGA\VALIDADOR%202193%20TRIMESTR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ARTERA Y ECUACION CONTABLE"/>
      <sheetName val="CXP"/>
      <sheetName val="INGRESOS"/>
      <sheetName val="GASTOS"/>
      <sheetName val="DEFINITIVO Vs. COMPROMISOS"/>
      <sheetName val="SEGUIMIENTO A EQUILIBRIO"/>
      <sheetName val="DATOS PARA CONCILIAR"/>
      <sheetName val="VALIDACION BALANCES Vs CHIP"/>
    </sheetNames>
    <sheetDataSet>
      <sheetData sheetId="0"/>
      <sheetData sheetId="1"/>
      <sheetData sheetId="2">
        <row r="1">
          <cell r="AJ1">
            <v>1</v>
          </cell>
          <cell r="AK1" t="str">
            <v>TOTAL ACTIVO</v>
          </cell>
          <cell r="AL1">
            <v>3384320891</v>
          </cell>
        </row>
        <row r="2">
          <cell r="AJ2">
            <v>11</v>
          </cell>
          <cell r="AK2" t="str">
            <v>EFECTIVO</v>
          </cell>
          <cell r="AL2">
            <v>84648095</v>
          </cell>
        </row>
        <row r="3">
          <cell r="AJ3">
            <v>0</v>
          </cell>
          <cell r="AK3">
            <v>0</v>
          </cell>
          <cell r="AL3">
            <v>0</v>
          </cell>
        </row>
        <row r="4">
          <cell r="AJ4">
            <v>1105</v>
          </cell>
          <cell r="AK4" t="str">
            <v>CAJA</v>
          </cell>
          <cell r="AL4">
            <v>4114542</v>
          </cell>
        </row>
        <row r="5">
          <cell r="AJ5">
            <v>110501</v>
          </cell>
          <cell r="AK5" t="str">
            <v>Caja Principal</v>
          </cell>
          <cell r="AL5">
            <v>3314542</v>
          </cell>
        </row>
        <row r="6">
          <cell r="AJ6">
            <v>110502</v>
          </cell>
          <cell r="AK6" t="str">
            <v>Cajas Menores</v>
          </cell>
          <cell r="AL6">
            <v>800000</v>
          </cell>
        </row>
        <row r="7">
          <cell r="AJ7">
            <v>1110</v>
          </cell>
          <cell r="AK7" t="str">
            <v>BANCOS Y CORPORACIONES</v>
          </cell>
          <cell r="AL7">
            <v>20349982</v>
          </cell>
        </row>
        <row r="8">
          <cell r="AJ8" t="str">
            <v>111005-111090</v>
          </cell>
          <cell r="AK8" t="str">
            <v>Cuenta Corriente Bancaria</v>
          </cell>
          <cell r="AL8">
            <v>12058197</v>
          </cell>
        </row>
        <row r="9">
          <cell r="AJ9">
            <v>111006</v>
          </cell>
          <cell r="AK9" t="str">
            <v>Cuenta de Ahorro</v>
          </cell>
          <cell r="AL9">
            <v>8291785</v>
          </cell>
        </row>
        <row r="10">
          <cell r="AJ10">
            <v>1112</v>
          </cell>
          <cell r="AK10" t="str">
            <v>ADMINISTRACIÓN DE LIQUIDEZ</v>
          </cell>
          <cell r="AL10">
            <v>60183571</v>
          </cell>
        </row>
        <row r="11">
          <cell r="AJ11">
            <v>1120</v>
          </cell>
          <cell r="AK11" t="str">
            <v>FONDOS EN TRANSITO</v>
          </cell>
          <cell r="AL11">
            <v>0</v>
          </cell>
        </row>
        <row r="12">
          <cell r="AJ12">
            <v>12</v>
          </cell>
          <cell r="AK12" t="str">
            <v>INVERSIONES</v>
          </cell>
          <cell r="AL12">
            <v>10370369</v>
          </cell>
        </row>
        <row r="13">
          <cell r="AJ13" t="str">
            <v>1201-1202-120203</v>
          </cell>
          <cell r="AK13" t="str">
            <v>INVERS ADMINISTRACIÓN DE LIQUIDEZ EN TÍTULOS DE DEUDAY TITULOS PARTICIPATIVOS</v>
          </cell>
          <cell r="AL13">
            <v>10370369</v>
          </cell>
        </row>
        <row r="14">
          <cell r="AJ14">
            <v>1207</v>
          </cell>
          <cell r="AK14" t="str">
            <v>INVERSIONES PATRIMONIALES EN ENTIDADES NO CONTROLADAS</v>
          </cell>
          <cell r="AL14">
            <v>0</v>
          </cell>
        </row>
        <row r="15">
          <cell r="AJ15">
            <v>13</v>
          </cell>
          <cell r="AK15" t="str">
            <v>RENTAS POR COBRAR</v>
          </cell>
          <cell r="AL15">
            <v>0</v>
          </cell>
        </row>
        <row r="16">
          <cell r="AJ16">
            <v>14</v>
          </cell>
          <cell r="AK16" t="str">
            <v>DEUDORES</v>
          </cell>
          <cell r="AL16">
            <v>838199086</v>
          </cell>
        </row>
        <row r="17">
          <cell r="AJ17">
            <v>1409</v>
          </cell>
          <cell r="AK17" t="str">
            <v>SERVICIOS DE SALUD</v>
          </cell>
          <cell r="AL17">
            <v>863263362</v>
          </cell>
        </row>
        <row r="18">
          <cell r="AJ18">
            <v>1420</v>
          </cell>
          <cell r="AK18" t="str">
            <v>AVANCES Y ANTICIPOS ENTREGADOS</v>
          </cell>
          <cell r="AL18">
            <v>0</v>
          </cell>
        </row>
        <row r="19">
          <cell r="AJ19">
            <v>1470</v>
          </cell>
          <cell r="AK19" t="str">
            <v>OTROS DEUDORES</v>
          </cell>
          <cell r="AL19">
            <v>6361802</v>
          </cell>
        </row>
        <row r="20">
          <cell r="AJ20">
            <v>1475</v>
          </cell>
          <cell r="AK20" t="str">
            <v>DEUDAS DE DIFICIL COBRO</v>
          </cell>
          <cell r="AL20">
            <v>9243268</v>
          </cell>
        </row>
        <row r="21">
          <cell r="AJ21">
            <v>148014</v>
          </cell>
          <cell r="AK21" t="str">
            <v>Provision para deudores (Servicios de Salud) digite el valor con signo positivo</v>
          </cell>
          <cell r="AL21">
            <v>40669346</v>
          </cell>
        </row>
        <row r="22">
          <cell r="AJ22">
            <v>15</v>
          </cell>
          <cell r="AK22" t="str">
            <v>INVENTARIOS</v>
          </cell>
          <cell r="AL22">
            <v>61273123</v>
          </cell>
        </row>
        <row r="23">
          <cell r="AJ23">
            <v>16</v>
          </cell>
          <cell r="AK23" t="str">
            <v xml:space="preserve">PROPIEDAD, PLANTA Y EQUIPO  </v>
          </cell>
          <cell r="AL23">
            <v>787888400</v>
          </cell>
        </row>
        <row r="24">
          <cell r="AJ24">
            <v>19</v>
          </cell>
          <cell r="AK24" t="str">
            <v>OTROS ACTIVOS</v>
          </cell>
          <cell r="AL24">
            <v>1601941818</v>
          </cell>
        </row>
        <row r="25">
          <cell r="AJ25">
            <v>1905</v>
          </cell>
          <cell r="AK25" t="str">
            <v>BIENES Y SERVICIOS PAGADOS POR ANTICIPADO</v>
          </cell>
          <cell r="AL25">
            <v>295422019</v>
          </cell>
        </row>
        <row r="26">
          <cell r="AJ26">
            <v>1910</v>
          </cell>
          <cell r="AK26" t="str">
            <v>CARGOS DIFERIDOS</v>
          </cell>
          <cell r="AL26">
            <v>106507031</v>
          </cell>
        </row>
        <row r="27">
          <cell r="AJ27">
            <v>1960</v>
          </cell>
          <cell r="AK27" t="str">
            <v>BIENES DE ARTE Y CULTURA</v>
          </cell>
          <cell r="AL27">
            <v>0</v>
          </cell>
        </row>
        <row r="28">
          <cell r="AJ28">
            <v>1970</v>
          </cell>
          <cell r="AK28" t="str">
            <v>INTANGIBLES</v>
          </cell>
          <cell r="AL28">
            <v>44934400</v>
          </cell>
        </row>
        <row r="29">
          <cell r="AJ29">
            <v>1975</v>
          </cell>
          <cell r="AK29" t="str">
            <v>AMORTIZACION INTANGIBLES</v>
          </cell>
          <cell r="AL29">
            <v>-30504494</v>
          </cell>
        </row>
        <row r="30">
          <cell r="AJ30" t="str">
            <v>19…</v>
          </cell>
          <cell r="AK30" t="str">
            <v>RESPONSABILIDADES - SOLO POR GLOSAS</v>
          </cell>
          <cell r="AL30">
            <v>0</v>
          </cell>
        </row>
        <row r="31">
          <cell r="AJ31" t="str">
            <v>1999….</v>
          </cell>
          <cell r="AK31" t="str">
            <v>VALORIZACIONES Y ( OTROS ACTIVOS DIFERENTES A LOS ANTERIORES DEL GRUPO 19)</v>
          </cell>
          <cell r="AL31">
            <v>1185582862</v>
          </cell>
        </row>
        <row r="32">
          <cell r="AJ32">
            <v>2</v>
          </cell>
          <cell r="AK32" t="str">
            <v>TOTAL PASIVO</v>
          </cell>
          <cell r="AL32">
            <v>1101871317</v>
          </cell>
        </row>
        <row r="33">
          <cell r="AJ33">
            <v>22</v>
          </cell>
          <cell r="AK33" t="str">
            <v>OPERACIONES DE CREDITO PUBLICO</v>
          </cell>
          <cell r="AL33">
            <v>63154891</v>
          </cell>
        </row>
        <row r="34">
          <cell r="AJ34">
            <v>23</v>
          </cell>
          <cell r="AK34" t="str">
            <v>OBLIGACIONES FINANCIERAS</v>
          </cell>
          <cell r="AL34">
            <v>0</v>
          </cell>
        </row>
        <row r="35">
          <cell r="AJ35">
            <v>24</v>
          </cell>
          <cell r="AK35" t="str">
            <v>CUENTAS POR PAGAR</v>
          </cell>
          <cell r="AL35">
            <v>918995184</v>
          </cell>
        </row>
        <row r="36">
          <cell r="AJ36">
            <v>2401</v>
          </cell>
          <cell r="AK36" t="str">
            <v>ADQUISICION DE BIENES Y SERVICIOS  NACIONALES</v>
          </cell>
          <cell r="AL36">
            <v>305478347</v>
          </cell>
        </row>
        <row r="37">
          <cell r="AJ37">
            <v>2406</v>
          </cell>
          <cell r="AK37" t="str">
            <v>ADQUISICION DE BIENES Y SERVICIOS  DEL EXTERIOR</v>
          </cell>
          <cell r="AL37">
            <v>0</v>
          </cell>
        </row>
        <row r="38">
          <cell r="AJ38">
            <v>2425</v>
          </cell>
          <cell r="AK38" t="str">
            <v>ACREEDORES</v>
          </cell>
          <cell r="AL38">
            <v>376442364</v>
          </cell>
        </row>
        <row r="39">
          <cell r="AJ39">
            <v>242502</v>
          </cell>
          <cell r="AK39" t="str">
            <v>Suscripciones de acciones o participaciones</v>
          </cell>
          <cell r="AL39">
            <v>0</v>
          </cell>
        </row>
        <row r="40">
          <cell r="AJ40">
            <v>242503</v>
          </cell>
          <cell r="AK40" t="str">
            <v>Dividendos y participaciones</v>
          </cell>
          <cell r="AL40">
            <v>0</v>
          </cell>
        </row>
        <row r="41">
          <cell r="AJ41">
            <v>242504</v>
          </cell>
          <cell r="AK41" t="str">
            <v>Servicios Públicos</v>
          </cell>
          <cell r="AL41">
            <v>2329465</v>
          </cell>
        </row>
        <row r="42">
          <cell r="AJ42">
            <v>242505</v>
          </cell>
          <cell r="AK42" t="str">
            <v>Transportes y Acarreos</v>
          </cell>
          <cell r="AL42">
            <v>0</v>
          </cell>
        </row>
        <row r="43">
          <cell r="AJ43">
            <v>242506</v>
          </cell>
          <cell r="AK43" t="str">
            <v xml:space="preserve">Suscripciones  </v>
          </cell>
          <cell r="AL43">
            <v>0</v>
          </cell>
        </row>
        <row r="44">
          <cell r="AJ44">
            <v>242507</v>
          </cell>
          <cell r="AK44" t="str">
            <v>Arrendamientos</v>
          </cell>
          <cell r="AL44">
            <v>0</v>
          </cell>
        </row>
        <row r="45">
          <cell r="AJ45">
            <v>242508</v>
          </cell>
          <cell r="AK45" t="str">
            <v>Viaticos y Gastos de Viaje</v>
          </cell>
          <cell r="AL45">
            <v>5909640</v>
          </cell>
        </row>
        <row r="46">
          <cell r="AJ46">
            <v>242510</v>
          </cell>
          <cell r="AK46" t="str">
            <v>Seguros</v>
          </cell>
          <cell r="AL46">
            <v>47681169</v>
          </cell>
        </row>
        <row r="47">
          <cell r="AJ47">
            <v>242518</v>
          </cell>
          <cell r="AK47" t="str">
            <v>Aportes a Fondos Pensionales</v>
          </cell>
          <cell r="AL47">
            <v>1447166</v>
          </cell>
        </row>
        <row r="48">
          <cell r="AJ48">
            <v>242519</v>
          </cell>
          <cell r="AK48" t="str">
            <v>Aportes a Seguridad Social</v>
          </cell>
          <cell r="AL48">
            <v>1391284</v>
          </cell>
        </row>
        <row r="49">
          <cell r="AJ49">
            <v>242520</v>
          </cell>
          <cell r="AK49" t="str">
            <v>Aportes al ICBF, SENA, CAJAS COMPENSACION</v>
          </cell>
          <cell r="AL49">
            <v>0</v>
          </cell>
        </row>
        <row r="50">
          <cell r="AJ50">
            <v>242521</v>
          </cell>
          <cell r="AK50" t="str">
            <v>Sindicatos</v>
          </cell>
          <cell r="AL50">
            <v>45810</v>
          </cell>
        </row>
        <row r="51">
          <cell r="AJ51">
            <v>242522</v>
          </cell>
          <cell r="AK51" t="str">
            <v>Cooperativas</v>
          </cell>
          <cell r="AL51">
            <v>0</v>
          </cell>
        </row>
        <row r="52">
          <cell r="AJ52">
            <v>242523</v>
          </cell>
          <cell r="AK52" t="str">
            <v>Fondos de Empleados</v>
          </cell>
          <cell r="AL52">
            <v>8505498</v>
          </cell>
        </row>
        <row r="53">
          <cell r="AJ53">
            <v>242524</v>
          </cell>
          <cell r="AK53" t="str">
            <v>Embargos Judiciales</v>
          </cell>
          <cell r="AL53">
            <v>730912</v>
          </cell>
        </row>
        <row r="54">
          <cell r="AJ54">
            <v>242526</v>
          </cell>
          <cell r="AK54" t="str">
            <v>Fondos mutuos</v>
          </cell>
          <cell r="AL54">
            <v>0</v>
          </cell>
        </row>
        <row r="55">
          <cell r="AJ55">
            <v>242529</v>
          </cell>
          <cell r="AK55" t="str">
            <v>Cheques no Cobrado o Pendientes Reclamar</v>
          </cell>
          <cell r="AL55">
            <v>0</v>
          </cell>
        </row>
        <row r="56">
          <cell r="AJ56">
            <v>242532</v>
          </cell>
          <cell r="AK56" t="str">
            <v>Aportes Riesgos Profesionales</v>
          </cell>
          <cell r="AL56">
            <v>0</v>
          </cell>
        </row>
        <row r="57">
          <cell r="AJ57">
            <v>242533</v>
          </cell>
          <cell r="AK57" t="str">
            <v>Fondo de solidaridad y garantia en Salud</v>
          </cell>
          <cell r="AL57">
            <v>0</v>
          </cell>
        </row>
        <row r="58">
          <cell r="AJ58">
            <v>242551</v>
          </cell>
          <cell r="AK58" t="str">
            <v xml:space="preserve">Comisiones  </v>
          </cell>
          <cell r="AL58">
            <v>0</v>
          </cell>
        </row>
        <row r="59">
          <cell r="AJ59">
            <v>242552</v>
          </cell>
          <cell r="AK59" t="str">
            <v>Honorarios</v>
          </cell>
          <cell r="AL59">
            <v>90280456</v>
          </cell>
        </row>
        <row r="60">
          <cell r="AJ60">
            <v>242553</v>
          </cell>
          <cell r="AK60" t="str">
            <v>Servicios</v>
          </cell>
          <cell r="AL60">
            <v>218120964</v>
          </cell>
        </row>
        <row r="61">
          <cell r="AJ61">
            <v>242590</v>
          </cell>
          <cell r="AK61" t="str">
            <v>Otros Acreedores</v>
          </cell>
          <cell r="AL61">
            <v>0</v>
          </cell>
        </row>
        <row r="62">
          <cell r="AJ62">
            <v>2430</v>
          </cell>
          <cell r="AK62" t="str">
            <v>SUBSIDIOS ASIGNADOS</v>
          </cell>
          <cell r="AL62">
            <v>0</v>
          </cell>
        </row>
        <row r="63">
          <cell r="AJ63">
            <v>2436</v>
          </cell>
          <cell r="AK63" t="str">
            <v>RETENCION EN LA FUENTE E IMPUESTO TIMBRE</v>
          </cell>
          <cell r="AL63">
            <v>13299568</v>
          </cell>
        </row>
        <row r="64">
          <cell r="AJ64">
            <v>2440</v>
          </cell>
          <cell r="AK64" t="str">
            <v>IMPUESTOS, CONTRIBUCIONES Y TASAS POR PAGAR</v>
          </cell>
          <cell r="AL64">
            <v>64703168</v>
          </cell>
        </row>
        <row r="65">
          <cell r="AJ65">
            <v>2445</v>
          </cell>
          <cell r="AK65" t="str">
            <v>IMPUESTO AL VALOR AGREGADO - IVA</v>
          </cell>
          <cell r="AL65">
            <v>0</v>
          </cell>
        </row>
        <row r="66">
          <cell r="AJ66">
            <v>2450</v>
          </cell>
          <cell r="AK66" t="str">
            <v>AVANCES Y ANTICIPOS RECIBIDOS</v>
          </cell>
          <cell r="AL66">
            <v>159071737</v>
          </cell>
        </row>
        <row r="67">
          <cell r="AJ67">
            <v>245001</v>
          </cell>
          <cell r="AK67" t="str">
            <v>Anticipos Sobre Ventas</v>
          </cell>
          <cell r="AL67">
            <v>159071737</v>
          </cell>
        </row>
        <row r="68">
          <cell r="AJ68">
            <v>245002</v>
          </cell>
          <cell r="AK68" t="str">
            <v>Anticipos sobre Proyectos Especificos</v>
          </cell>
          <cell r="AL68">
            <v>0</v>
          </cell>
        </row>
        <row r="69">
          <cell r="AJ69">
            <v>245003</v>
          </cell>
          <cell r="AK69" t="str">
            <v>Anticipos Sobre Convenios y Acuerdos</v>
          </cell>
          <cell r="AL69">
            <v>0</v>
          </cell>
        </row>
        <row r="70">
          <cell r="AJ70">
            <v>245090</v>
          </cell>
          <cell r="AK70" t="str">
            <v>Otros Avances y Anticipos</v>
          </cell>
          <cell r="AL70">
            <v>0</v>
          </cell>
        </row>
        <row r="71">
          <cell r="AJ71">
            <v>2455</v>
          </cell>
          <cell r="AK71" t="str">
            <v>DEPOSITOS RECIBIDOS EN GARANTIA</v>
          </cell>
          <cell r="AL71">
            <v>0</v>
          </cell>
        </row>
        <row r="72">
          <cell r="AJ72">
            <v>2460</v>
          </cell>
          <cell r="AK72" t="str">
            <v>CREDITOS JUDICIALES</v>
          </cell>
          <cell r="AL72">
            <v>0</v>
          </cell>
        </row>
        <row r="73">
          <cell r="AJ73">
            <v>2490</v>
          </cell>
          <cell r="AK73" t="str">
            <v>OTRAS CUENTAS POR PAGAR</v>
          </cell>
          <cell r="AL73">
            <v>0</v>
          </cell>
        </row>
        <row r="74">
          <cell r="AJ74">
            <v>249004</v>
          </cell>
          <cell r="AK74" t="str">
            <v>Cuotas Partes Pensionales</v>
          </cell>
          <cell r="AL74">
            <v>0</v>
          </cell>
        </row>
        <row r="75">
          <cell r="AJ75">
            <v>25</v>
          </cell>
          <cell r="AK75" t="str">
            <v>OBLIGACIONES LABORALES Y DE SEGURIDAD SOCIAL</v>
          </cell>
          <cell r="AL75">
            <v>49550047</v>
          </cell>
        </row>
        <row r="76">
          <cell r="AJ76">
            <v>250501</v>
          </cell>
          <cell r="AK76" t="str">
            <v>NOMINAS POR PAGAR</v>
          </cell>
          <cell r="AL76">
            <v>0</v>
          </cell>
        </row>
        <row r="77">
          <cell r="AJ77">
            <v>0</v>
          </cell>
          <cell r="AK77" t="str">
            <v>PRESTACIONES SOCIALES</v>
          </cell>
          <cell r="AL77">
            <v>46959121</v>
          </cell>
        </row>
        <row r="78">
          <cell r="AJ78">
            <v>250502</v>
          </cell>
          <cell r="AK78" t="str">
            <v>Cesantías por Pagar</v>
          </cell>
          <cell r="AL78">
            <v>46078803</v>
          </cell>
        </row>
        <row r="79">
          <cell r="AJ79">
            <v>250503</v>
          </cell>
          <cell r="AK79" t="str">
            <v>Intereses Sobre las Cesantias</v>
          </cell>
          <cell r="AL79">
            <v>0</v>
          </cell>
        </row>
        <row r="80">
          <cell r="AJ80">
            <v>250504</v>
          </cell>
          <cell r="AK80" t="str">
            <v>Vacaciones</v>
          </cell>
          <cell r="AL80">
            <v>0</v>
          </cell>
        </row>
        <row r="81">
          <cell r="AJ81">
            <v>250505</v>
          </cell>
          <cell r="AK81" t="str">
            <v>Prima de Vacaciones</v>
          </cell>
          <cell r="AL81">
            <v>880318</v>
          </cell>
        </row>
        <row r="82">
          <cell r="AJ82">
            <v>250506</v>
          </cell>
          <cell r="AK82" t="str">
            <v>Prima de Servicios</v>
          </cell>
          <cell r="AL82">
            <v>0</v>
          </cell>
        </row>
        <row r="83">
          <cell r="AJ83">
            <v>250507</v>
          </cell>
          <cell r="AK83" t="str">
            <v>Prima de Navidad</v>
          </cell>
          <cell r="AL83">
            <v>0</v>
          </cell>
        </row>
        <row r="84">
          <cell r="AJ84" t="str">
            <v>2505…..</v>
          </cell>
          <cell r="AK84" t="str">
            <v>Otros Salarios y Prestaciones Sociales</v>
          </cell>
          <cell r="AL84">
            <v>0</v>
          </cell>
        </row>
        <row r="85">
          <cell r="AJ85">
            <v>2510</v>
          </cell>
          <cell r="AK85" t="str">
            <v>PENSIONES  Y PRESTACIONES ECONOMICAS POR PAGAR</v>
          </cell>
          <cell r="AL85">
            <v>2590926</v>
          </cell>
        </row>
        <row r="86">
          <cell r="AJ86">
            <v>27</v>
          </cell>
          <cell r="AK86" t="str">
            <v>PASIVOS ESTIMADOS</v>
          </cell>
          <cell r="AL86">
            <v>57282777</v>
          </cell>
        </row>
        <row r="87">
          <cell r="AJ87">
            <v>2710</v>
          </cell>
          <cell r="AK87" t="str">
            <v>PROVISION PARA CONTINGENCIAS</v>
          </cell>
          <cell r="AL87">
            <v>0</v>
          </cell>
        </row>
        <row r="88">
          <cell r="AJ88">
            <v>2715</v>
          </cell>
          <cell r="AK88" t="str">
            <v>PROVISION PARA PRESTACIONES SOCIALES</v>
          </cell>
          <cell r="AL88">
            <v>57282777</v>
          </cell>
        </row>
        <row r="89">
          <cell r="AJ89">
            <v>271501</v>
          </cell>
          <cell r="AK89" t="str">
            <v xml:space="preserve">Cesantías  </v>
          </cell>
          <cell r="AL89">
            <v>23356167</v>
          </cell>
        </row>
        <row r="90">
          <cell r="AJ90">
            <v>271502</v>
          </cell>
          <cell r="AK90" t="str">
            <v>Intereses Sobre las Cesantias</v>
          </cell>
          <cell r="AL90">
            <v>4388399</v>
          </cell>
        </row>
        <row r="91">
          <cell r="AJ91">
            <v>271503</v>
          </cell>
          <cell r="AK91" t="str">
            <v>Vacaciones</v>
          </cell>
          <cell r="AL91">
            <v>8863219</v>
          </cell>
        </row>
        <row r="92">
          <cell r="AJ92">
            <v>271504</v>
          </cell>
          <cell r="AK92" t="str">
            <v>Prima de Servicios</v>
          </cell>
          <cell r="AL92">
            <v>0</v>
          </cell>
        </row>
        <row r="93">
          <cell r="AJ93">
            <v>271505</v>
          </cell>
          <cell r="AK93" t="str">
            <v>Primas Extralegales</v>
          </cell>
          <cell r="AL93">
            <v>0</v>
          </cell>
        </row>
        <row r="94">
          <cell r="AJ94">
            <v>271506</v>
          </cell>
          <cell r="AK94" t="str">
            <v>Prima de Vacaciones</v>
          </cell>
          <cell r="AL94">
            <v>7410761</v>
          </cell>
        </row>
        <row r="95">
          <cell r="AJ95">
            <v>271509</v>
          </cell>
          <cell r="AK95" t="str">
            <v>Prima de Navidad</v>
          </cell>
          <cell r="AL95">
            <v>13264231</v>
          </cell>
        </row>
        <row r="96">
          <cell r="AJ96" t="str">
            <v>2715….</v>
          </cell>
          <cell r="AK96" t="str">
            <v>Otras Provisiones para Prestaciones Sociales</v>
          </cell>
          <cell r="AL96">
            <v>0</v>
          </cell>
        </row>
        <row r="97">
          <cell r="AJ97">
            <v>2720</v>
          </cell>
          <cell r="AK97" t="str">
            <v>PROVISION PARA PENSIONES</v>
          </cell>
          <cell r="AL97">
            <v>0</v>
          </cell>
        </row>
        <row r="98">
          <cell r="AJ98">
            <v>2721</v>
          </cell>
          <cell r="AK98" t="str">
            <v>PROVISION PARA BONOS PENSIONALES</v>
          </cell>
          <cell r="AL98">
            <v>0</v>
          </cell>
        </row>
        <row r="99">
          <cell r="AJ99">
            <v>2722</v>
          </cell>
          <cell r="AK99" t="str">
            <v>PASIVO PENSIONAL CONMUTADO</v>
          </cell>
          <cell r="AL99">
            <v>0</v>
          </cell>
        </row>
        <row r="100">
          <cell r="AJ100">
            <v>2725</v>
          </cell>
          <cell r="AK100" t="str">
            <v>PROVISION PARA SEGUROS Y REASEGUROS</v>
          </cell>
          <cell r="AL100">
            <v>0</v>
          </cell>
        </row>
        <row r="101">
          <cell r="AJ101">
            <v>2730</v>
          </cell>
          <cell r="AK101" t="str">
            <v>PROVISION FONDOS DE GARANTIAS</v>
          </cell>
          <cell r="AL101">
            <v>0</v>
          </cell>
        </row>
        <row r="102">
          <cell r="AJ102">
            <v>2790</v>
          </cell>
          <cell r="AK102" t="str">
            <v>PROVISIONES DIVERSAS</v>
          </cell>
          <cell r="AL102">
            <v>0</v>
          </cell>
        </row>
        <row r="103">
          <cell r="AJ103">
            <v>29</v>
          </cell>
          <cell r="AK103" t="str">
            <v>OTROS PASIVOS</v>
          </cell>
          <cell r="AL103">
            <v>12888418</v>
          </cell>
        </row>
        <row r="104">
          <cell r="AJ104">
            <v>2905</v>
          </cell>
          <cell r="AK104" t="str">
            <v>RECAUDOS A FAVOR DE TERCEROS</v>
          </cell>
          <cell r="AL104">
            <v>0</v>
          </cell>
        </row>
        <row r="105">
          <cell r="AJ105">
            <v>290590</v>
          </cell>
          <cell r="AK105" t="str">
            <v>OTROS RECAUDOS A FAVOR DE TERCEROS (Consignaciones sin identificar)</v>
          </cell>
          <cell r="AL105">
            <v>12888418</v>
          </cell>
        </row>
        <row r="106">
          <cell r="AJ106">
            <v>2910</v>
          </cell>
          <cell r="AK106" t="str">
            <v>INGRESOS RECIBIDOS POR ANTICIPADO</v>
          </cell>
          <cell r="AL106">
            <v>0</v>
          </cell>
        </row>
        <row r="107">
          <cell r="AJ107">
            <v>3</v>
          </cell>
          <cell r="AK107" t="str">
            <v>TOTAL PATRIMONIO</v>
          </cell>
          <cell r="AL107">
            <v>2282449574</v>
          </cell>
        </row>
        <row r="108">
          <cell r="AJ108">
            <v>32</v>
          </cell>
          <cell r="AK108" t="str">
            <v xml:space="preserve">   PATRIMONIO INSTITUCIONAL</v>
          </cell>
          <cell r="AL108">
            <v>2282449574</v>
          </cell>
        </row>
        <row r="109">
          <cell r="AJ109">
            <v>0</v>
          </cell>
          <cell r="AK109" t="str">
            <v>TOTAL PASIVO Y PATRIMONIO</v>
          </cell>
          <cell r="AL109">
            <v>3384320891</v>
          </cell>
        </row>
        <row r="110">
          <cell r="AJ110">
            <v>0</v>
          </cell>
          <cell r="AK110">
            <v>0</v>
          </cell>
          <cell r="AL110">
            <v>0</v>
          </cell>
        </row>
        <row r="111">
          <cell r="AJ111">
            <v>0</v>
          </cell>
          <cell r="AK111">
            <v>0</v>
          </cell>
          <cell r="AL111">
            <v>0</v>
          </cell>
        </row>
        <row r="112">
          <cell r="AJ112">
            <v>0</v>
          </cell>
          <cell r="AK112">
            <v>0</v>
          </cell>
          <cell r="AL112">
            <v>0</v>
          </cell>
        </row>
        <row r="113">
          <cell r="AJ113">
            <v>0</v>
          </cell>
          <cell r="AK113">
            <v>0</v>
          </cell>
          <cell r="AL113">
            <v>0</v>
          </cell>
        </row>
        <row r="114">
          <cell r="AJ114">
            <v>0</v>
          </cell>
          <cell r="AK114">
            <v>0</v>
          </cell>
          <cell r="AL114">
            <v>0</v>
          </cell>
        </row>
        <row r="115">
          <cell r="AJ115">
            <v>0</v>
          </cell>
          <cell r="AK115">
            <v>0</v>
          </cell>
          <cell r="AL115">
            <v>0</v>
          </cell>
        </row>
        <row r="116">
          <cell r="AJ116">
            <v>0</v>
          </cell>
          <cell r="AK116">
            <v>0</v>
          </cell>
          <cell r="AL116">
            <v>0</v>
          </cell>
        </row>
        <row r="117">
          <cell r="AJ117">
            <v>0</v>
          </cell>
          <cell r="AK117">
            <v>0</v>
          </cell>
          <cell r="AL117">
            <v>0</v>
          </cell>
        </row>
        <row r="118">
          <cell r="AJ118">
            <v>0</v>
          </cell>
          <cell r="AK118">
            <v>0</v>
          </cell>
          <cell r="AL118">
            <v>0</v>
          </cell>
        </row>
        <row r="119">
          <cell r="AJ119">
            <v>0</v>
          </cell>
          <cell r="AK119">
            <v>0</v>
          </cell>
          <cell r="AL119">
            <v>0</v>
          </cell>
        </row>
        <row r="120">
          <cell r="AJ120">
            <v>0</v>
          </cell>
          <cell r="AK120">
            <v>0</v>
          </cell>
          <cell r="AL120">
            <v>0</v>
          </cell>
        </row>
        <row r="121">
          <cell r="AJ121">
            <v>0</v>
          </cell>
          <cell r="AK121">
            <v>0</v>
          </cell>
          <cell r="AL121">
            <v>0</v>
          </cell>
        </row>
        <row r="122">
          <cell r="AJ122">
            <v>0</v>
          </cell>
          <cell r="AK122">
            <v>0</v>
          </cell>
          <cell r="AL122">
            <v>0</v>
          </cell>
        </row>
        <row r="123">
          <cell r="AJ123">
            <v>0</v>
          </cell>
          <cell r="AK123">
            <v>0</v>
          </cell>
          <cell r="AL123">
            <v>0</v>
          </cell>
        </row>
        <row r="124">
          <cell r="AJ124">
            <v>0</v>
          </cell>
          <cell r="AK124">
            <v>0</v>
          </cell>
          <cell r="AL124">
            <v>0</v>
          </cell>
        </row>
        <row r="125">
          <cell r="AJ125">
            <v>0</v>
          </cell>
          <cell r="AK125">
            <v>0</v>
          </cell>
          <cell r="AL125">
            <v>0</v>
          </cell>
        </row>
        <row r="126">
          <cell r="AJ126">
            <v>0</v>
          </cell>
          <cell r="AK126">
            <v>0</v>
          </cell>
          <cell r="AL126">
            <v>0</v>
          </cell>
        </row>
        <row r="127">
          <cell r="AJ127">
            <v>0</v>
          </cell>
          <cell r="AK127">
            <v>0</v>
          </cell>
          <cell r="AL127">
            <v>0</v>
          </cell>
        </row>
        <row r="128">
          <cell r="AJ128">
            <v>0</v>
          </cell>
          <cell r="AK128">
            <v>0</v>
          </cell>
          <cell r="AL128">
            <v>0</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ARTERA Y ECUACION CONTABLE"/>
      <sheetName val="CXP"/>
      <sheetName val="INGRESOS"/>
      <sheetName val="GASTOS"/>
      <sheetName val="DEFINITIVO Vs. COMPROMISOS"/>
      <sheetName val="DATOS PARA CONCILIAR"/>
      <sheetName val="VALIDACION BALANCES Vs CHIP"/>
    </sheetNames>
    <sheetDataSet>
      <sheetData sheetId="0"/>
      <sheetData sheetId="1"/>
      <sheetData sheetId="2">
        <row r="1">
          <cell r="AJ1">
            <v>1</v>
          </cell>
          <cell r="AK1" t="str">
            <v>TOTAL ACTIVO</v>
          </cell>
          <cell r="AL1">
            <v>6551475989</v>
          </cell>
        </row>
        <row r="2">
          <cell r="AJ2">
            <v>11</v>
          </cell>
          <cell r="AK2" t="str">
            <v>EFECTIVO</v>
          </cell>
          <cell r="AL2">
            <v>67078428</v>
          </cell>
        </row>
        <row r="3">
          <cell r="AJ3">
            <v>0</v>
          </cell>
          <cell r="AK3">
            <v>0</v>
          </cell>
          <cell r="AL3">
            <v>0</v>
          </cell>
        </row>
        <row r="4">
          <cell r="AJ4">
            <v>1105</v>
          </cell>
          <cell r="AK4" t="str">
            <v>CAJA</v>
          </cell>
          <cell r="AL4">
            <v>9391294</v>
          </cell>
        </row>
        <row r="5">
          <cell r="AJ5">
            <v>110501</v>
          </cell>
          <cell r="AK5" t="str">
            <v>Caja Principal</v>
          </cell>
          <cell r="AL5">
            <v>7691294</v>
          </cell>
        </row>
        <row r="6">
          <cell r="AJ6">
            <v>110502</v>
          </cell>
          <cell r="AK6" t="str">
            <v>Cajas Menores</v>
          </cell>
          <cell r="AL6">
            <v>1700000</v>
          </cell>
        </row>
        <row r="7">
          <cell r="AJ7">
            <v>1110</v>
          </cell>
          <cell r="AK7" t="str">
            <v>BANCOS Y CORPORACIONES</v>
          </cell>
          <cell r="AL7">
            <v>57687134</v>
          </cell>
        </row>
        <row r="8">
          <cell r="AJ8" t="str">
            <v>111005-111090</v>
          </cell>
          <cell r="AK8" t="str">
            <v>Cuenta Corriente Bancaria</v>
          </cell>
          <cell r="AL8">
            <v>54191030</v>
          </cell>
        </row>
        <row r="9">
          <cell r="AJ9">
            <v>111006</v>
          </cell>
          <cell r="AK9" t="str">
            <v>Cuenta de Ahorro</v>
          </cell>
          <cell r="AL9">
            <v>3496104</v>
          </cell>
        </row>
        <row r="10">
          <cell r="AJ10">
            <v>1112</v>
          </cell>
          <cell r="AK10" t="str">
            <v>ADMINISTRACIÓN DE LIQUIDEZ</v>
          </cell>
          <cell r="AL10">
            <v>0</v>
          </cell>
        </row>
        <row r="11">
          <cell r="AJ11">
            <v>1120</v>
          </cell>
          <cell r="AK11" t="str">
            <v>FONDOS EN TRANSITO</v>
          </cell>
          <cell r="AL11">
            <v>0</v>
          </cell>
        </row>
        <row r="12">
          <cell r="AJ12">
            <v>12</v>
          </cell>
          <cell r="AK12" t="str">
            <v>INVERSIONES</v>
          </cell>
          <cell r="AL12">
            <v>13398434</v>
          </cell>
        </row>
        <row r="13">
          <cell r="AJ13" t="str">
            <v>1201-1202-120203</v>
          </cell>
          <cell r="AK13" t="str">
            <v>INVERS ADMINISTRACIÓN DE LIQUIDEZ EN TÍTULOS DE DEUDAY TITULOS PARTICIPATIVOS</v>
          </cell>
          <cell r="AL13">
            <v>1575900</v>
          </cell>
        </row>
        <row r="14">
          <cell r="AJ14">
            <v>1207</v>
          </cell>
          <cell r="AK14" t="str">
            <v>INVERSIONES PATRIMONIALES EN ENTIDADES NO CONTROLADAS</v>
          </cell>
          <cell r="AL14">
            <v>11822534</v>
          </cell>
        </row>
        <row r="15">
          <cell r="AJ15">
            <v>13</v>
          </cell>
          <cell r="AK15" t="str">
            <v>RENTAS POR COBRAR</v>
          </cell>
          <cell r="AL15">
            <v>0</v>
          </cell>
        </row>
        <row r="16">
          <cell r="AJ16">
            <v>14</v>
          </cell>
          <cell r="AK16" t="str">
            <v>DEUDORES</v>
          </cell>
          <cell r="AL16">
            <v>947920026</v>
          </cell>
        </row>
        <row r="17">
          <cell r="AJ17">
            <v>1409</v>
          </cell>
          <cell r="AK17" t="str">
            <v>SERVICIOS DE SALUD</v>
          </cell>
          <cell r="AL17">
            <v>880736048</v>
          </cell>
        </row>
        <row r="18">
          <cell r="AJ18">
            <v>1420</v>
          </cell>
          <cell r="AK18" t="str">
            <v>AVANCES Y ANTICIPOS ENTREGADOS</v>
          </cell>
          <cell r="AL18">
            <v>0</v>
          </cell>
        </row>
        <row r="19">
          <cell r="AJ19">
            <v>1470</v>
          </cell>
          <cell r="AK19" t="str">
            <v>OTROS DEUDORES</v>
          </cell>
          <cell r="AL19">
            <v>91738698</v>
          </cell>
        </row>
        <row r="20">
          <cell r="AJ20">
            <v>1475</v>
          </cell>
          <cell r="AK20" t="str">
            <v>DEUDAS DE DIFICIL COBRO</v>
          </cell>
          <cell r="AL20">
            <v>189374731</v>
          </cell>
        </row>
        <row r="21">
          <cell r="AJ21">
            <v>148014</v>
          </cell>
          <cell r="AK21" t="str">
            <v>Provision para deudores (Servicios de Salud) digite el valor con signo positivo</v>
          </cell>
          <cell r="AL21">
            <v>213929451</v>
          </cell>
        </row>
        <row r="22">
          <cell r="AJ22">
            <v>15</v>
          </cell>
          <cell r="AK22" t="str">
            <v>INVENTARIOS</v>
          </cell>
          <cell r="AL22">
            <v>121798638</v>
          </cell>
        </row>
        <row r="23">
          <cell r="AJ23">
            <v>16</v>
          </cell>
          <cell r="AK23" t="str">
            <v xml:space="preserve">PROPIEDAD, PLANTA Y EQUIPO  </v>
          </cell>
          <cell r="AL23">
            <v>1342589754</v>
          </cell>
        </row>
        <row r="24">
          <cell r="AJ24">
            <v>19</v>
          </cell>
          <cell r="AK24" t="str">
            <v>OTROS ACTIVOS</v>
          </cell>
          <cell r="AL24">
            <v>4058690709</v>
          </cell>
        </row>
        <row r="25">
          <cell r="AJ25">
            <v>1905</v>
          </cell>
          <cell r="AK25" t="str">
            <v>BIENES Y SERVICIOS PAGADOS POR ANTICIPADO</v>
          </cell>
          <cell r="AL25">
            <v>1392489064</v>
          </cell>
        </row>
        <row r="26">
          <cell r="AJ26">
            <v>1910</v>
          </cell>
          <cell r="AK26" t="str">
            <v>CARGOS DIFERIDOS</v>
          </cell>
          <cell r="AL26">
            <v>11540754</v>
          </cell>
        </row>
        <row r="27">
          <cell r="AJ27">
            <v>1960</v>
          </cell>
          <cell r="AK27" t="str">
            <v>BIENES DE ARTE Y CULTURA</v>
          </cell>
          <cell r="AL27">
            <v>2949555</v>
          </cell>
        </row>
        <row r="28">
          <cell r="AJ28">
            <v>1970</v>
          </cell>
          <cell r="AK28" t="str">
            <v>INTANGIBLES</v>
          </cell>
          <cell r="AL28">
            <v>61358869</v>
          </cell>
        </row>
        <row r="29">
          <cell r="AJ29">
            <v>1975</v>
          </cell>
          <cell r="AK29" t="str">
            <v>AMORTIZACION INTANGIBLES</v>
          </cell>
          <cell r="AL29">
            <v>-61358869</v>
          </cell>
        </row>
        <row r="30">
          <cell r="AJ30" t="str">
            <v>19…</v>
          </cell>
          <cell r="AK30" t="str">
            <v>RESPONSABILIDADES - SOLO POR GLOSAS</v>
          </cell>
          <cell r="AL30">
            <v>0</v>
          </cell>
        </row>
        <row r="31">
          <cell r="AJ31" t="str">
            <v>1999….</v>
          </cell>
          <cell r="AK31" t="str">
            <v>VALORIZACIONES Y ( OTROS ACTIVOS DIFERENTES A LOS ANTERIORES DEL GRUPO 19)</v>
          </cell>
          <cell r="AL31">
            <v>2651711336</v>
          </cell>
        </row>
        <row r="32">
          <cell r="AJ32">
            <v>2</v>
          </cell>
          <cell r="AK32" t="str">
            <v>TOTAL PASIVO</v>
          </cell>
          <cell r="AL32">
            <v>1267721500</v>
          </cell>
        </row>
        <row r="33">
          <cell r="AJ33">
            <v>22</v>
          </cell>
          <cell r="AK33" t="str">
            <v>OPERACIONES DE CREDITO PUBLICO</v>
          </cell>
          <cell r="AL33">
            <v>0</v>
          </cell>
        </row>
        <row r="34">
          <cell r="AJ34">
            <v>23</v>
          </cell>
          <cell r="AK34" t="str">
            <v>OBLIGACIONES FINANCIERAS</v>
          </cell>
          <cell r="AL34">
            <v>0</v>
          </cell>
        </row>
        <row r="35">
          <cell r="AJ35">
            <v>24</v>
          </cell>
          <cell r="AK35" t="str">
            <v>CUENTAS POR PAGAR</v>
          </cell>
          <cell r="AL35">
            <v>575753364</v>
          </cell>
        </row>
        <row r="36">
          <cell r="AJ36">
            <v>2401</v>
          </cell>
          <cell r="AK36" t="str">
            <v>ADQUISICION DE BIENES Y SERVICIOS  NACIONALES</v>
          </cell>
          <cell r="AL36">
            <v>326909245</v>
          </cell>
        </row>
        <row r="37">
          <cell r="AJ37">
            <v>2406</v>
          </cell>
          <cell r="AK37" t="str">
            <v>ADQUISICION DE BIENES Y SERVICIOS  DEL EXTERIOR</v>
          </cell>
          <cell r="AL37">
            <v>0</v>
          </cell>
        </row>
        <row r="38">
          <cell r="AJ38">
            <v>2425</v>
          </cell>
          <cell r="AK38" t="str">
            <v>ACREEDORES</v>
          </cell>
          <cell r="AL38">
            <v>191352989</v>
          </cell>
        </row>
        <row r="39">
          <cell r="AJ39">
            <v>242502</v>
          </cell>
          <cell r="AK39" t="str">
            <v>Suscripciones de acciones o participaciones</v>
          </cell>
          <cell r="AL39">
            <v>0</v>
          </cell>
        </row>
        <row r="40">
          <cell r="AJ40">
            <v>242503</v>
          </cell>
          <cell r="AK40" t="str">
            <v>Dividendos y participaciones</v>
          </cell>
          <cell r="AL40">
            <v>0</v>
          </cell>
        </row>
        <row r="41">
          <cell r="AJ41">
            <v>242504</v>
          </cell>
          <cell r="AK41" t="str">
            <v>Servicios Públicos</v>
          </cell>
          <cell r="AL41">
            <v>0</v>
          </cell>
        </row>
        <row r="42">
          <cell r="AJ42">
            <v>242505</v>
          </cell>
          <cell r="AK42" t="str">
            <v>Transportes y Acarreos</v>
          </cell>
          <cell r="AL42">
            <v>0</v>
          </cell>
        </row>
        <row r="43">
          <cell r="AJ43">
            <v>242506</v>
          </cell>
          <cell r="AK43" t="str">
            <v xml:space="preserve">Suscripciones  </v>
          </cell>
          <cell r="AL43">
            <v>0</v>
          </cell>
        </row>
        <row r="44">
          <cell r="AJ44">
            <v>242507</v>
          </cell>
          <cell r="AK44" t="str">
            <v>Arrendamientos</v>
          </cell>
          <cell r="AL44">
            <v>0</v>
          </cell>
        </row>
        <row r="45">
          <cell r="AJ45">
            <v>242508</v>
          </cell>
          <cell r="AK45" t="str">
            <v>Viaticos y Gastos de Viaje</v>
          </cell>
          <cell r="AL45">
            <v>0</v>
          </cell>
        </row>
        <row r="46">
          <cell r="AJ46">
            <v>242510</v>
          </cell>
          <cell r="AK46" t="str">
            <v>Seguros</v>
          </cell>
          <cell r="AL46">
            <v>3769502</v>
          </cell>
        </row>
        <row r="47">
          <cell r="AJ47">
            <v>242518</v>
          </cell>
          <cell r="AK47" t="str">
            <v>Aportes a Fondos Pensionales</v>
          </cell>
          <cell r="AL47">
            <v>3475477</v>
          </cell>
        </row>
        <row r="48">
          <cell r="AJ48">
            <v>242519</v>
          </cell>
          <cell r="AK48" t="str">
            <v>Aportes a Seguridad Social</v>
          </cell>
          <cell r="AL48">
            <v>3479809</v>
          </cell>
        </row>
        <row r="49">
          <cell r="AJ49">
            <v>242520</v>
          </cell>
          <cell r="AK49" t="str">
            <v>Aportes al ICBF, SENA, CAJAS COMPENSACION</v>
          </cell>
          <cell r="AL49">
            <v>7653384</v>
          </cell>
        </row>
        <row r="50">
          <cell r="AJ50">
            <v>242521</v>
          </cell>
          <cell r="AK50" t="str">
            <v>Sindicatos</v>
          </cell>
          <cell r="AL50">
            <v>0</v>
          </cell>
        </row>
        <row r="51">
          <cell r="AJ51">
            <v>242522</v>
          </cell>
          <cell r="AK51" t="str">
            <v>Cooperativas</v>
          </cell>
          <cell r="AL51">
            <v>1393655</v>
          </cell>
        </row>
        <row r="52">
          <cell r="AJ52">
            <v>242523</v>
          </cell>
          <cell r="AK52" t="str">
            <v>Fondos de Empleados</v>
          </cell>
          <cell r="AL52">
            <v>7091329</v>
          </cell>
        </row>
        <row r="53">
          <cell r="AJ53">
            <v>242524</v>
          </cell>
          <cell r="AK53" t="str">
            <v>Embargos Judiciales</v>
          </cell>
          <cell r="AL53">
            <v>132100</v>
          </cell>
        </row>
        <row r="54">
          <cell r="AJ54">
            <v>242526</v>
          </cell>
          <cell r="AK54" t="str">
            <v>Fondos mutuos</v>
          </cell>
          <cell r="AL54">
            <v>723587</v>
          </cell>
        </row>
        <row r="55">
          <cell r="AJ55">
            <v>242529</v>
          </cell>
          <cell r="AK55" t="str">
            <v>Cheques no Cobrado o Pendientes Reclamar</v>
          </cell>
          <cell r="AL55">
            <v>0</v>
          </cell>
        </row>
        <row r="56">
          <cell r="AJ56">
            <v>242532</v>
          </cell>
          <cell r="AK56" t="str">
            <v>Aportes Riesgos Profesionales</v>
          </cell>
          <cell r="AL56">
            <v>0</v>
          </cell>
        </row>
        <row r="57">
          <cell r="AJ57">
            <v>242533</v>
          </cell>
          <cell r="AK57" t="str">
            <v>Fondo de solidaridad y garantia en Salud</v>
          </cell>
          <cell r="AL57">
            <v>355700</v>
          </cell>
        </row>
        <row r="58">
          <cell r="AJ58">
            <v>242551</v>
          </cell>
          <cell r="AK58" t="str">
            <v xml:space="preserve">Comisiones  </v>
          </cell>
          <cell r="AL58">
            <v>0</v>
          </cell>
        </row>
        <row r="59">
          <cell r="AJ59">
            <v>242552</v>
          </cell>
          <cell r="AK59" t="str">
            <v>Honorarios</v>
          </cell>
          <cell r="AL59">
            <v>129684454</v>
          </cell>
        </row>
        <row r="60">
          <cell r="AJ60">
            <v>242553</v>
          </cell>
          <cell r="AK60" t="str">
            <v>Servicios</v>
          </cell>
          <cell r="AL60">
            <v>11137332</v>
          </cell>
        </row>
        <row r="61">
          <cell r="AJ61">
            <v>242590</v>
          </cell>
          <cell r="AK61" t="str">
            <v>Otros Acreedores</v>
          </cell>
          <cell r="AL61">
            <v>22456660</v>
          </cell>
        </row>
        <row r="62">
          <cell r="AJ62">
            <v>2430</v>
          </cell>
          <cell r="AK62" t="str">
            <v>SUBSIDIOS ASIGNADOS</v>
          </cell>
          <cell r="AL62">
            <v>0</v>
          </cell>
        </row>
        <row r="63">
          <cell r="AJ63">
            <v>2436</v>
          </cell>
          <cell r="AK63" t="str">
            <v>RETENCION EN LA FUENTE E IMPUESTO TIMBRE</v>
          </cell>
          <cell r="AL63">
            <v>3962058</v>
          </cell>
        </row>
        <row r="64">
          <cell r="AJ64">
            <v>2440</v>
          </cell>
          <cell r="AK64" t="str">
            <v>IMPUESTOS, CONTRIBUCIONES Y TASAS POR PAGAR</v>
          </cell>
          <cell r="AL64">
            <v>53529072</v>
          </cell>
        </row>
        <row r="65">
          <cell r="AJ65">
            <v>2445</v>
          </cell>
          <cell r="AK65" t="str">
            <v>IMPUESTO AL VALOR AGREGADO - IVA</v>
          </cell>
          <cell r="AL65">
            <v>0</v>
          </cell>
        </row>
        <row r="66">
          <cell r="AJ66">
            <v>2450</v>
          </cell>
          <cell r="AK66" t="str">
            <v>AVANCES Y ANTICIPOS RECIBIDOS</v>
          </cell>
          <cell r="AL66">
            <v>0</v>
          </cell>
        </row>
        <row r="67">
          <cell r="AJ67">
            <v>245001</v>
          </cell>
          <cell r="AK67" t="str">
            <v>Anticipos Sobre Ventas</v>
          </cell>
          <cell r="AL67">
            <v>0</v>
          </cell>
        </row>
        <row r="68">
          <cell r="AJ68">
            <v>245002</v>
          </cell>
          <cell r="AK68" t="str">
            <v>Anticipos sobre Proyectos Especificos</v>
          </cell>
          <cell r="AL68">
            <v>0</v>
          </cell>
        </row>
        <row r="69">
          <cell r="AJ69">
            <v>245003</v>
          </cell>
          <cell r="AK69" t="str">
            <v>Anticipos Sobre Convenios y Acuerdos</v>
          </cell>
          <cell r="AL69">
            <v>0</v>
          </cell>
        </row>
        <row r="70">
          <cell r="AJ70">
            <v>245090</v>
          </cell>
          <cell r="AK70" t="str">
            <v>Otros Avances y Anticipos</v>
          </cell>
          <cell r="AL70">
            <v>0</v>
          </cell>
        </row>
        <row r="71">
          <cell r="AJ71">
            <v>2455</v>
          </cell>
          <cell r="AK71" t="str">
            <v>DEPOSITOS RECIBIDOS EN GARANTIA</v>
          </cell>
          <cell r="AL71">
            <v>0</v>
          </cell>
        </row>
        <row r="72">
          <cell r="AJ72">
            <v>2460</v>
          </cell>
          <cell r="AK72" t="str">
            <v>CREDITOS JUDICIALES</v>
          </cell>
          <cell r="AL72">
            <v>0</v>
          </cell>
        </row>
        <row r="73">
          <cell r="AJ73">
            <v>2490</v>
          </cell>
          <cell r="AK73" t="str">
            <v>OTRAS CUENTAS POR PAGAR</v>
          </cell>
          <cell r="AL73">
            <v>0</v>
          </cell>
        </row>
        <row r="74">
          <cell r="AJ74">
            <v>249004</v>
          </cell>
          <cell r="AK74" t="str">
            <v>Cuotas Partes Pensionales</v>
          </cell>
          <cell r="AL74">
            <v>0</v>
          </cell>
        </row>
        <row r="75">
          <cell r="AJ75">
            <v>25</v>
          </cell>
          <cell r="AK75" t="str">
            <v>OBLIGACIONES LABORALES Y DE SEGURIDAD SOCIAL</v>
          </cell>
          <cell r="AL75">
            <v>296094278</v>
          </cell>
        </row>
        <row r="76">
          <cell r="AJ76">
            <v>250501</v>
          </cell>
          <cell r="AK76" t="str">
            <v>NOMINAS POR PAGAR</v>
          </cell>
          <cell r="AL76">
            <v>3314351</v>
          </cell>
        </row>
        <row r="77">
          <cell r="AJ77">
            <v>0</v>
          </cell>
          <cell r="AK77" t="str">
            <v>PRESTACIONES SOCIALES</v>
          </cell>
          <cell r="AL77">
            <v>223877937</v>
          </cell>
        </row>
        <row r="78">
          <cell r="AJ78">
            <v>250502</v>
          </cell>
          <cell r="AK78" t="str">
            <v>Cesantías por Pagar</v>
          </cell>
          <cell r="AL78">
            <v>200803957</v>
          </cell>
        </row>
        <row r="79">
          <cell r="AJ79">
            <v>250503</v>
          </cell>
          <cell r="AK79" t="str">
            <v>Intereses Sobre las Cesantias</v>
          </cell>
          <cell r="AL79">
            <v>0</v>
          </cell>
        </row>
        <row r="80">
          <cell r="AJ80">
            <v>250504</v>
          </cell>
          <cell r="AK80" t="str">
            <v>Vacaciones</v>
          </cell>
          <cell r="AL80">
            <v>11536990</v>
          </cell>
        </row>
        <row r="81">
          <cell r="AJ81">
            <v>250505</v>
          </cell>
          <cell r="AK81" t="str">
            <v>Prima de Vacaciones</v>
          </cell>
          <cell r="AL81">
            <v>11536990</v>
          </cell>
        </row>
        <row r="82">
          <cell r="AJ82">
            <v>250506</v>
          </cell>
          <cell r="AK82" t="str">
            <v>Prima de Servicios</v>
          </cell>
          <cell r="AL82">
            <v>0</v>
          </cell>
        </row>
        <row r="83">
          <cell r="AJ83">
            <v>250507</v>
          </cell>
          <cell r="AK83" t="str">
            <v>Prima de Navidad</v>
          </cell>
          <cell r="AL83">
            <v>0</v>
          </cell>
        </row>
        <row r="84">
          <cell r="AJ84" t="str">
            <v>2505…..</v>
          </cell>
          <cell r="AK84" t="str">
            <v>Otros Salarios y Prestaciones Sociales</v>
          </cell>
          <cell r="AL84">
            <v>0</v>
          </cell>
        </row>
        <row r="85">
          <cell r="AJ85">
            <v>2510</v>
          </cell>
          <cell r="AK85" t="str">
            <v>PENSIONES  Y PRESTACIONES ECONOMICAS POR PAGAR</v>
          </cell>
          <cell r="AL85">
            <v>68901990</v>
          </cell>
        </row>
        <row r="86">
          <cell r="AJ86">
            <v>27</v>
          </cell>
          <cell r="AK86" t="str">
            <v>PASIVOS ESTIMADOS</v>
          </cell>
          <cell r="AL86">
            <v>376852767</v>
          </cell>
        </row>
        <row r="87">
          <cell r="AJ87">
            <v>2710</v>
          </cell>
          <cell r="AK87" t="str">
            <v>PROVISION PARA CONTINGENCIAS</v>
          </cell>
          <cell r="AL87">
            <v>0</v>
          </cell>
        </row>
        <row r="88">
          <cell r="AJ88">
            <v>2715</v>
          </cell>
          <cell r="AK88" t="str">
            <v>PROVISION PARA PRESTACIONES SOCIALES</v>
          </cell>
          <cell r="AL88">
            <v>198653825</v>
          </cell>
        </row>
        <row r="89">
          <cell r="AJ89">
            <v>271501</v>
          </cell>
          <cell r="AK89" t="str">
            <v xml:space="preserve">Cesantías  </v>
          </cell>
          <cell r="AL89">
            <v>72060309</v>
          </cell>
        </row>
        <row r="90">
          <cell r="AJ90">
            <v>271502</v>
          </cell>
          <cell r="AK90" t="str">
            <v>Intereses Sobre las Cesantias</v>
          </cell>
          <cell r="AL90">
            <v>8772103</v>
          </cell>
        </row>
        <row r="91">
          <cell r="AJ91">
            <v>271503</v>
          </cell>
          <cell r="AK91" t="str">
            <v>Vacaciones</v>
          </cell>
          <cell r="AL91">
            <v>13417378</v>
          </cell>
        </row>
        <row r="92">
          <cell r="AJ92">
            <v>271504</v>
          </cell>
          <cell r="AK92" t="str">
            <v>Prima de Servicios</v>
          </cell>
          <cell r="AL92">
            <v>20052000</v>
          </cell>
        </row>
        <row r="93">
          <cell r="AJ93">
            <v>271505</v>
          </cell>
          <cell r="AK93" t="str">
            <v>Primas Extralegales</v>
          </cell>
          <cell r="AL93">
            <v>0</v>
          </cell>
        </row>
        <row r="94">
          <cell r="AJ94">
            <v>271506</v>
          </cell>
          <cell r="AK94" t="str">
            <v>Prima de Vacaciones</v>
          </cell>
          <cell r="AL94">
            <v>17027609</v>
          </cell>
        </row>
        <row r="95">
          <cell r="AJ95">
            <v>271509</v>
          </cell>
          <cell r="AK95" t="str">
            <v>Prima de Navidad</v>
          </cell>
          <cell r="AL95">
            <v>57712139</v>
          </cell>
        </row>
        <row r="96">
          <cell r="AJ96" t="str">
            <v>2715….</v>
          </cell>
          <cell r="AK96" t="str">
            <v>Otras Provisiones para Prestaciones Sociales</v>
          </cell>
          <cell r="AL96">
            <v>9612287</v>
          </cell>
        </row>
        <row r="97">
          <cell r="AJ97">
            <v>2720</v>
          </cell>
          <cell r="AK97" t="str">
            <v>PROVISION PARA PENSIONES</v>
          </cell>
          <cell r="AL97">
            <v>178198942</v>
          </cell>
        </row>
        <row r="98">
          <cell r="AJ98">
            <v>2721</v>
          </cell>
          <cell r="AK98" t="str">
            <v>PROVISION PARA BONOS PENSIONALES</v>
          </cell>
          <cell r="AL98">
            <v>0</v>
          </cell>
        </row>
        <row r="99">
          <cell r="AJ99">
            <v>2722</v>
          </cell>
          <cell r="AK99" t="str">
            <v>PASIVO PENSIONAL CONMUTADO</v>
          </cell>
          <cell r="AL99">
            <v>0</v>
          </cell>
        </row>
        <row r="100">
          <cell r="AJ100">
            <v>2725</v>
          </cell>
          <cell r="AK100" t="str">
            <v>PROVISION PARA SEGUROS Y REASEGUROS</v>
          </cell>
          <cell r="AL100">
            <v>0</v>
          </cell>
        </row>
        <row r="101">
          <cell r="AJ101">
            <v>2730</v>
          </cell>
          <cell r="AK101" t="str">
            <v>PROVISION FONDOS DE GARANTIAS</v>
          </cell>
          <cell r="AL101">
            <v>0</v>
          </cell>
        </row>
        <row r="102">
          <cell r="AJ102">
            <v>2790</v>
          </cell>
          <cell r="AK102" t="str">
            <v>PROVISIONES DIVERSAS</v>
          </cell>
          <cell r="AL102">
            <v>0</v>
          </cell>
        </row>
        <row r="103">
          <cell r="AJ103">
            <v>29</v>
          </cell>
          <cell r="AK103" t="str">
            <v>OTROS PASIVOS</v>
          </cell>
          <cell r="AL103">
            <v>19021091</v>
          </cell>
        </row>
        <row r="104">
          <cell r="AJ104">
            <v>2905</v>
          </cell>
          <cell r="AK104" t="str">
            <v>RECAUDOS A FAVOR DE TERCEROS</v>
          </cell>
          <cell r="AL104">
            <v>0</v>
          </cell>
        </row>
        <row r="105">
          <cell r="AJ105">
            <v>290590</v>
          </cell>
          <cell r="AK105" t="str">
            <v>OTROS RECAUDOS A FAVOR DE TERCEROS (Consignaciones sin identificar)</v>
          </cell>
          <cell r="AL105">
            <v>0</v>
          </cell>
        </row>
        <row r="106">
          <cell r="AJ106">
            <v>2910</v>
          </cell>
          <cell r="AK106" t="str">
            <v>INGRESOS RECIBIDOS POR ANTICIPADO</v>
          </cell>
          <cell r="AL106">
            <v>19021091</v>
          </cell>
        </row>
        <row r="107">
          <cell r="AJ107">
            <v>3</v>
          </cell>
          <cell r="AK107" t="str">
            <v>TOTAL PATRIMONIO</v>
          </cell>
          <cell r="AL107">
            <v>5283754489</v>
          </cell>
        </row>
        <row r="108">
          <cell r="AJ108">
            <v>32</v>
          </cell>
          <cell r="AK108" t="str">
            <v xml:space="preserve">   PATRIMONIO INSTITUCIONAL</v>
          </cell>
          <cell r="AL108">
            <v>5283754489</v>
          </cell>
        </row>
        <row r="109">
          <cell r="AJ109">
            <v>0</v>
          </cell>
          <cell r="AK109" t="str">
            <v>TOTAL PASIVO Y PATRIMONIO</v>
          </cell>
          <cell r="AL109">
            <v>6551475989</v>
          </cell>
        </row>
        <row r="110">
          <cell r="AJ110">
            <v>0</v>
          </cell>
          <cell r="AK110">
            <v>0</v>
          </cell>
          <cell r="AL110">
            <v>0</v>
          </cell>
        </row>
        <row r="111">
          <cell r="AJ111">
            <v>0</v>
          </cell>
          <cell r="AK111">
            <v>0</v>
          </cell>
          <cell r="AL111">
            <v>0</v>
          </cell>
        </row>
        <row r="112">
          <cell r="AJ112">
            <v>0</v>
          </cell>
          <cell r="AK112">
            <v>0</v>
          </cell>
          <cell r="AL112">
            <v>0</v>
          </cell>
        </row>
        <row r="113">
          <cell r="AJ113">
            <v>0</v>
          </cell>
          <cell r="AK113">
            <v>0</v>
          </cell>
          <cell r="AL113">
            <v>0</v>
          </cell>
        </row>
        <row r="114">
          <cell r="AJ114">
            <v>0</v>
          </cell>
          <cell r="AK114">
            <v>0</v>
          </cell>
          <cell r="AL114">
            <v>0</v>
          </cell>
        </row>
        <row r="115">
          <cell r="AJ115">
            <v>0</v>
          </cell>
          <cell r="AK115">
            <v>0</v>
          </cell>
          <cell r="AL115">
            <v>0</v>
          </cell>
        </row>
        <row r="116">
          <cell r="AJ116">
            <v>0</v>
          </cell>
          <cell r="AK116">
            <v>0</v>
          </cell>
          <cell r="AL116">
            <v>0</v>
          </cell>
        </row>
        <row r="117">
          <cell r="AJ117">
            <v>0</v>
          </cell>
          <cell r="AK117">
            <v>0</v>
          </cell>
          <cell r="AL117">
            <v>0</v>
          </cell>
        </row>
        <row r="118">
          <cell r="AJ118">
            <v>0</v>
          </cell>
          <cell r="AK118">
            <v>0</v>
          </cell>
          <cell r="AL118">
            <v>0</v>
          </cell>
        </row>
        <row r="119">
          <cell r="AJ119">
            <v>0</v>
          </cell>
          <cell r="AK119">
            <v>0</v>
          </cell>
          <cell r="AL119">
            <v>0</v>
          </cell>
        </row>
        <row r="120">
          <cell r="AJ120">
            <v>0</v>
          </cell>
          <cell r="AK120">
            <v>0</v>
          </cell>
          <cell r="AL120">
            <v>0</v>
          </cell>
        </row>
        <row r="121">
          <cell r="AJ121">
            <v>0</v>
          </cell>
          <cell r="AK121">
            <v>0</v>
          </cell>
          <cell r="AL121">
            <v>0</v>
          </cell>
        </row>
        <row r="122">
          <cell r="AJ122">
            <v>0</v>
          </cell>
          <cell r="AK122">
            <v>0</v>
          </cell>
          <cell r="AL122">
            <v>0</v>
          </cell>
        </row>
        <row r="123">
          <cell r="AJ123">
            <v>0</v>
          </cell>
          <cell r="AK123">
            <v>0</v>
          </cell>
          <cell r="AL123">
            <v>0</v>
          </cell>
        </row>
        <row r="124">
          <cell r="AJ124">
            <v>0</v>
          </cell>
          <cell r="AK124">
            <v>0</v>
          </cell>
          <cell r="AL124">
            <v>0</v>
          </cell>
        </row>
        <row r="125">
          <cell r="AJ125">
            <v>0</v>
          </cell>
          <cell r="AK125">
            <v>0</v>
          </cell>
          <cell r="AL125">
            <v>0</v>
          </cell>
        </row>
        <row r="126">
          <cell r="AJ126">
            <v>0</v>
          </cell>
          <cell r="AK126">
            <v>0</v>
          </cell>
          <cell r="AL126">
            <v>0</v>
          </cell>
        </row>
        <row r="127">
          <cell r="AJ127">
            <v>0</v>
          </cell>
          <cell r="AK127">
            <v>0</v>
          </cell>
          <cell r="AL127">
            <v>0</v>
          </cell>
        </row>
        <row r="128">
          <cell r="AJ128">
            <v>0</v>
          </cell>
          <cell r="AK128">
            <v>0</v>
          </cell>
          <cell r="AL128">
            <v>0</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5.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FFFF00"/>
  </sheetPr>
  <dimension ref="A1:IV65536"/>
  <sheetViews>
    <sheetView showGridLines="0" zoomScale="80" zoomScaleNormal="80" workbookViewId="0">
      <selection activeCell="A31" sqref="A31:G32"/>
    </sheetView>
  </sheetViews>
  <sheetFormatPr baseColWidth="10" defaultColWidth="0" defaultRowHeight="12" zeroHeight="1" x14ac:dyDescent="0.2"/>
  <cols>
    <col min="1" max="1" width="21.7109375" style="41" customWidth="1"/>
    <col min="2" max="2" width="11.42578125" style="41" customWidth="1"/>
    <col min="3" max="3" width="14.140625" style="41" customWidth="1"/>
    <col min="4" max="4" width="14.85546875" style="41" customWidth="1"/>
    <col min="5" max="5" width="15.85546875" style="41" customWidth="1"/>
    <col min="6" max="6" width="11.42578125" style="41" customWidth="1"/>
    <col min="7" max="7" width="80.28515625" style="41" customWidth="1"/>
    <col min="8" max="8" width="1.42578125" style="41" customWidth="1"/>
    <col min="9" max="31" width="11.42578125" style="41" hidden="1" customWidth="1"/>
    <col min="32" max="16384" width="11.42578125" style="42" hidden="1"/>
  </cols>
  <sheetData>
    <row r="1" spans="1:31" s="40" customFormat="1" ht="48.75" customHeight="1" x14ac:dyDescent="0.2">
      <c r="A1" s="851" t="s">
        <v>581</v>
      </c>
      <c r="B1" s="852"/>
      <c r="C1" s="852"/>
      <c r="D1" s="852"/>
      <c r="E1" s="852"/>
      <c r="F1" s="852"/>
      <c r="G1" s="853"/>
      <c r="H1" s="39"/>
      <c r="I1" s="39"/>
      <c r="J1" s="39"/>
      <c r="K1" s="39"/>
      <c r="L1" s="39"/>
      <c r="M1" s="39"/>
      <c r="N1" s="39"/>
      <c r="O1" s="39"/>
      <c r="P1" s="39"/>
      <c r="Q1" s="39"/>
      <c r="R1" s="39"/>
      <c r="S1" s="39"/>
      <c r="T1" s="39"/>
      <c r="U1" s="39"/>
      <c r="V1" s="39"/>
      <c r="W1" s="39"/>
      <c r="X1" s="39"/>
      <c r="Y1" s="39"/>
      <c r="Z1" s="39"/>
      <c r="AA1" s="39"/>
      <c r="AB1" s="39"/>
      <c r="AC1" s="39"/>
      <c r="AD1" s="39"/>
      <c r="AE1" s="39"/>
    </row>
    <row r="2" spans="1:31" ht="29.25" customHeight="1" thickBot="1" x14ac:dyDescent="0.25">
      <c r="A2" s="179"/>
      <c r="B2" s="177"/>
      <c r="C2" s="177"/>
      <c r="D2" s="177"/>
      <c r="E2" s="177"/>
      <c r="F2" s="177"/>
      <c r="G2" s="857"/>
    </row>
    <row r="3" spans="1:31" ht="36" customHeight="1" thickBot="1" x14ac:dyDescent="0.25">
      <c r="A3" s="288" t="s">
        <v>0</v>
      </c>
      <c r="B3" s="854" t="s">
        <v>609</v>
      </c>
      <c r="C3" s="855"/>
      <c r="D3" s="856"/>
      <c r="E3" s="287" t="s">
        <v>411</v>
      </c>
      <c r="F3" s="316">
        <v>2014</v>
      </c>
      <c r="G3" s="857"/>
    </row>
    <row r="4" spans="1:31" ht="27" customHeight="1" thickBot="1" x14ac:dyDescent="0.25">
      <c r="A4" s="179"/>
      <c r="B4" s="177"/>
      <c r="C4" s="177"/>
      <c r="D4" s="177"/>
      <c r="E4" s="177"/>
      <c r="F4" s="177"/>
      <c r="G4" s="857"/>
    </row>
    <row r="5" spans="1:31" ht="33.75" customHeight="1" thickBot="1" x14ac:dyDescent="0.3">
      <c r="A5" s="289" t="s">
        <v>569</v>
      </c>
      <c r="B5" s="854" t="s">
        <v>610</v>
      </c>
      <c r="C5" s="855"/>
      <c r="D5" s="855"/>
      <c r="E5" s="855"/>
      <c r="F5" s="856"/>
      <c r="G5" s="178"/>
    </row>
    <row r="6" spans="1:31" x14ac:dyDescent="0.2">
      <c r="A6" s="179"/>
      <c r="B6" s="177"/>
      <c r="C6" s="177"/>
      <c r="D6" s="177"/>
      <c r="E6" s="177"/>
      <c r="F6" s="177"/>
      <c r="G6" s="178"/>
    </row>
    <row r="7" spans="1:31" ht="27" customHeight="1" thickBot="1" x14ac:dyDescent="0.25">
      <c r="A7" s="284"/>
      <c r="B7" s="285"/>
      <c r="C7" s="285"/>
      <c r="D7" s="285"/>
      <c r="E7" s="285"/>
      <c r="F7" s="285"/>
      <c r="G7" s="286"/>
    </row>
    <row r="8" spans="1:31" ht="7.5" customHeight="1" thickBot="1" x14ac:dyDescent="0.25">
      <c r="A8" s="836"/>
      <c r="B8" s="837"/>
      <c r="C8" s="837"/>
      <c r="D8" s="837"/>
      <c r="E8" s="837"/>
      <c r="F8" s="837"/>
      <c r="G8" s="838"/>
    </row>
    <row r="9" spans="1:31" ht="6.75" customHeight="1" x14ac:dyDescent="0.2">
      <c r="A9" s="842" t="s">
        <v>2</v>
      </c>
      <c r="B9" s="843"/>
      <c r="C9" s="843"/>
      <c r="D9" s="843"/>
      <c r="E9" s="843"/>
      <c r="F9" s="843"/>
      <c r="G9" s="844"/>
    </row>
    <row r="10" spans="1:31" x14ac:dyDescent="0.2">
      <c r="A10" s="845"/>
      <c r="B10" s="846"/>
      <c r="C10" s="846"/>
      <c r="D10" s="846"/>
      <c r="E10" s="846"/>
      <c r="F10" s="846"/>
      <c r="G10" s="847"/>
    </row>
    <row r="11" spans="1:31" ht="12.75" thickBot="1" x14ac:dyDescent="0.25">
      <c r="A11" s="848"/>
      <c r="B11" s="849"/>
      <c r="C11" s="849"/>
      <c r="D11" s="849"/>
      <c r="E11" s="849"/>
      <c r="F11" s="849"/>
      <c r="G11" s="850"/>
    </row>
    <row r="12" spans="1:31" x14ac:dyDescent="0.2">
      <c r="A12" s="861" t="s">
        <v>534</v>
      </c>
      <c r="B12" s="862"/>
      <c r="C12" s="862"/>
      <c r="D12" s="862"/>
      <c r="E12" s="862"/>
      <c r="F12" s="862"/>
      <c r="G12" s="863"/>
    </row>
    <row r="13" spans="1:31" ht="26.25" customHeight="1" x14ac:dyDescent="0.2">
      <c r="A13" s="864"/>
      <c r="B13" s="865"/>
      <c r="C13" s="865"/>
      <c r="D13" s="865"/>
      <c r="E13" s="865"/>
      <c r="F13" s="865"/>
      <c r="G13" s="866"/>
    </row>
    <row r="14" spans="1:31" ht="12.75" thickBot="1" x14ac:dyDescent="0.25">
      <c r="A14" s="867"/>
      <c r="B14" s="868"/>
      <c r="C14" s="868"/>
      <c r="D14" s="868"/>
      <c r="E14" s="868"/>
      <c r="F14" s="868"/>
      <c r="G14" s="869"/>
    </row>
    <row r="15" spans="1:31" ht="26.25" customHeight="1" x14ac:dyDescent="0.2">
      <c r="A15" s="839" t="s">
        <v>3</v>
      </c>
      <c r="B15" s="840"/>
      <c r="C15" s="840"/>
      <c r="D15" s="840"/>
      <c r="E15" s="840"/>
      <c r="F15" s="840"/>
      <c r="G15" s="841"/>
    </row>
    <row r="16" spans="1:31" x14ac:dyDescent="0.2">
      <c r="A16" s="176"/>
      <c r="B16" s="177"/>
      <c r="C16" s="177"/>
      <c r="D16" s="177"/>
      <c r="E16" s="177"/>
      <c r="F16" s="177"/>
      <c r="G16" s="178"/>
    </row>
    <row r="17" spans="1:7" ht="12" customHeight="1" x14ac:dyDescent="0.2">
      <c r="A17" s="858" t="s">
        <v>519</v>
      </c>
      <c r="B17" s="859"/>
      <c r="C17" s="859"/>
      <c r="D17" s="859"/>
      <c r="E17" s="859"/>
      <c r="F17" s="859"/>
      <c r="G17" s="860"/>
    </row>
    <row r="18" spans="1:7" ht="12" customHeight="1" x14ac:dyDescent="0.2">
      <c r="A18" s="858"/>
      <c r="B18" s="859"/>
      <c r="C18" s="859"/>
      <c r="D18" s="859"/>
      <c r="E18" s="859"/>
      <c r="F18" s="859"/>
      <c r="G18" s="860"/>
    </row>
    <row r="19" spans="1:7" ht="12" customHeight="1" x14ac:dyDescent="0.2">
      <c r="A19" s="858"/>
      <c r="B19" s="859"/>
      <c r="C19" s="859"/>
      <c r="D19" s="859"/>
      <c r="E19" s="859"/>
      <c r="F19" s="859"/>
      <c r="G19" s="860"/>
    </row>
    <row r="20" spans="1:7" ht="12" customHeight="1" x14ac:dyDescent="0.2">
      <c r="A20" s="176"/>
      <c r="B20" s="177"/>
      <c r="C20" s="177"/>
      <c r="D20" s="177"/>
      <c r="E20" s="177"/>
      <c r="F20" s="177"/>
      <c r="G20" s="178"/>
    </row>
    <row r="21" spans="1:7" ht="12" customHeight="1" x14ac:dyDescent="0.2">
      <c r="A21" s="830" t="s">
        <v>520</v>
      </c>
      <c r="B21" s="831"/>
      <c r="C21" s="831"/>
      <c r="D21" s="831"/>
      <c r="E21" s="831"/>
      <c r="F21" s="831"/>
      <c r="G21" s="832"/>
    </row>
    <row r="22" spans="1:7" ht="12.75" customHeight="1" x14ac:dyDescent="0.2">
      <c r="A22" s="179"/>
      <c r="B22" s="177"/>
      <c r="C22" s="177"/>
      <c r="D22" s="177"/>
      <c r="E22" s="177"/>
      <c r="F22" s="177"/>
      <c r="G22" s="178"/>
    </row>
    <row r="23" spans="1:7" x14ac:dyDescent="0.2">
      <c r="A23" s="833" t="s">
        <v>4</v>
      </c>
      <c r="B23" s="834"/>
      <c r="C23" s="834"/>
      <c r="D23" s="834"/>
      <c r="E23" s="834"/>
      <c r="F23" s="834"/>
      <c r="G23" s="835"/>
    </row>
    <row r="24" spans="1:7" ht="15.75" customHeight="1" x14ac:dyDescent="0.2">
      <c r="A24" s="179"/>
      <c r="B24" s="177"/>
      <c r="C24" s="177"/>
      <c r="D24" s="177"/>
      <c r="E24" s="177"/>
      <c r="F24" s="177"/>
      <c r="G24" s="178"/>
    </row>
    <row r="25" spans="1:7" x14ac:dyDescent="0.2">
      <c r="A25" s="833" t="s">
        <v>521</v>
      </c>
      <c r="B25" s="834"/>
      <c r="C25" s="834"/>
      <c r="D25" s="834"/>
      <c r="E25" s="834"/>
      <c r="F25" s="834"/>
      <c r="G25" s="835"/>
    </row>
    <row r="26" spans="1:7" x14ac:dyDescent="0.2">
      <c r="A26" s="176"/>
      <c r="B26" s="177"/>
      <c r="C26" s="177"/>
      <c r="D26" s="177"/>
      <c r="E26" s="177"/>
      <c r="F26" s="177"/>
      <c r="G26" s="178"/>
    </row>
    <row r="27" spans="1:7" ht="6" customHeight="1" x14ac:dyDescent="0.2">
      <c r="A27" s="179"/>
      <c r="B27" s="177"/>
      <c r="C27" s="177"/>
      <c r="D27" s="177"/>
      <c r="E27" s="177"/>
      <c r="F27" s="177"/>
      <c r="G27" s="178"/>
    </row>
    <row r="28" spans="1:7" x14ac:dyDescent="0.2">
      <c r="A28" s="830" t="s">
        <v>522</v>
      </c>
      <c r="B28" s="831"/>
      <c r="C28" s="831"/>
      <c r="D28" s="831"/>
      <c r="E28" s="831"/>
      <c r="F28" s="831"/>
      <c r="G28" s="832"/>
    </row>
    <row r="29" spans="1:7" x14ac:dyDescent="0.2">
      <c r="A29" s="176"/>
      <c r="B29" s="177"/>
      <c r="C29" s="177"/>
      <c r="D29" s="177"/>
      <c r="E29" s="177"/>
      <c r="F29" s="177"/>
      <c r="G29" s="178"/>
    </row>
    <row r="30" spans="1:7" ht="6" customHeight="1" x14ac:dyDescent="0.2">
      <c r="A30" s="179"/>
      <c r="B30" s="177"/>
      <c r="C30" s="177"/>
      <c r="D30" s="177"/>
      <c r="E30" s="177"/>
      <c r="F30" s="177"/>
      <c r="G30" s="178"/>
    </row>
    <row r="31" spans="1:7" x14ac:dyDescent="0.2">
      <c r="A31" s="830" t="s">
        <v>523</v>
      </c>
      <c r="B31" s="831"/>
      <c r="C31" s="831"/>
      <c r="D31" s="831"/>
      <c r="E31" s="831"/>
      <c r="F31" s="831"/>
      <c r="G31" s="832"/>
    </row>
    <row r="32" spans="1:7" x14ac:dyDescent="0.2">
      <c r="A32" s="830"/>
      <c r="B32" s="831"/>
      <c r="C32" s="831"/>
      <c r="D32" s="831"/>
      <c r="E32" s="831"/>
      <c r="F32" s="831"/>
      <c r="G32" s="832"/>
    </row>
    <row r="33" spans="1:256" ht="8.25" customHeight="1" thickBot="1" x14ac:dyDescent="0.25">
      <c r="A33" s="180"/>
      <c r="B33" s="181"/>
      <c r="C33" s="181"/>
      <c r="D33" s="181"/>
      <c r="E33" s="181"/>
      <c r="F33" s="181"/>
      <c r="G33" s="182"/>
    </row>
    <row r="34" spans="1:256" ht="7.5" customHeight="1" thickBot="1" x14ac:dyDescent="0.25"/>
    <row r="35" spans="1:256" x14ac:dyDescent="0.2">
      <c r="A35" s="183" t="s">
        <v>518</v>
      </c>
      <c r="B35" s="184"/>
      <c r="C35" s="184"/>
      <c r="D35" s="184"/>
      <c r="E35" s="184"/>
      <c r="F35" s="184"/>
      <c r="G35" s="185"/>
    </row>
    <row r="36" spans="1:256" ht="6" customHeight="1" x14ac:dyDescent="0.2">
      <c r="A36" s="179"/>
      <c r="B36" s="177"/>
      <c r="C36" s="177"/>
      <c r="D36" s="177"/>
      <c r="E36" s="177"/>
      <c r="F36" s="177"/>
      <c r="G36" s="178"/>
    </row>
    <row r="37" spans="1:256" x14ac:dyDescent="0.2">
      <c r="A37" s="179" t="s">
        <v>525</v>
      </c>
      <c r="B37" s="177"/>
      <c r="C37" s="177"/>
      <c r="D37" s="177"/>
      <c r="E37" s="177"/>
      <c r="F37" s="177"/>
      <c r="G37" s="178"/>
    </row>
    <row r="38" spans="1:256" x14ac:dyDescent="0.2">
      <c r="A38" s="179" t="s">
        <v>524</v>
      </c>
      <c r="B38" s="177"/>
      <c r="C38" s="177"/>
      <c r="D38" s="177"/>
      <c r="E38" s="177"/>
      <c r="F38" s="177"/>
      <c r="G38" s="178"/>
    </row>
    <row r="39" spans="1:256" ht="8.25" customHeight="1" x14ac:dyDescent="0.2">
      <c r="A39" s="179" t="s">
        <v>5</v>
      </c>
      <c r="B39" s="177"/>
      <c r="C39" s="177"/>
      <c r="D39" s="177"/>
      <c r="E39" s="177"/>
      <c r="F39" s="177"/>
      <c r="G39" s="178"/>
    </row>
    <row r="40" spans="1:256" x14ac:dyDescent="0.2">
      <c r="A40" s="179"/>
      <c r="B40" s="177"/>
      <c r="C40" s="177"/>
      <c r="D40" s="177"/>
      <c r="E40" s="177"/>
      <c r="F40" s="177"/>
      <c r="G40" s="178"/>
    </row>
    <row r="41" spans="1:256" x14ac:dyDescent="0.2">
      <c r="A41" s="187" t="s">
        <v>6</v>
      </c>
      <c r="B41" s="177"/>
      <c r="C41" s="177"/>
      <c r="D41" s="177"/>
      <c r="E41" s="177"/>
      <c r="F41" s="177"/>
      <c r="G41" s="178"/>
    </row>
    <row r="42" spans="1:256" x14ac:dyDescent="0.2">
      <c r="A42" s="179" t="s">
        <v>526</v>
      </c>
      <c r="B42" s="177"/>
      <c r="C42" s="177"/>
      <c r="D42" s="177"/>
      <c r="E42" s="177"/>
      <c r="F42" s="177"/>
      <c r="G42" s="178"/>
    </row>
    <row r="43" spans="1:256" ht="12.75" thickBot="1" x14ac:dyDescent="0.25">
      <c r="A43" s="180"/>
      <c r="B43" s="181"/>
      <c r="C43" s="181"/>
      <c r="D43" s="181"/>
      <c r="E43" s="181"/>
      <c r="F43" s="181"/>
      <c r="G43" s="182"/>
    </row>
    <row r="44" spans="1:256" x14ac:dyDescent="0.2">
      <c r="A44" s="222"/>
      <c r="B44" s="177"/>
      <c r="C44" s="177"/>
      <c r="D44" s="177"/>
      <c r="E44" s="177"/>
      <c r="F44" s="177"/>
      <c r="G44" s="177"/>
    </row>
    <row r="45" spans="1:256" s="275" customFormat="1" ht="16.5" thickBot="1" x14ac:dyDescent="0.3">
      <c r="A45" s="873" t="s">
        <v>527</v>
      </c>
      <c r="B45" s="873"/>
      <c r="C45" s="873"/>
      <c r="D45" s="873"/>
      <c r="E45" s="873"/>
      <c r="F45" s="873"/>
      <c r="G45" s="873"/>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row>
    <row r="46" spans="1:256" ht="15.75" x14ac:dyDescent="0.25">
      <c r="A46" s="223" t="s">
        <v>30</v>
      </c>
      <c r="B46" s="224"/>
      <c r="C46" s="184"/>
      <c r="D46" s="184"/>
      <c r="E46" s="184"/>
      <c r="F46" s="184"/>
      <c r="G46" s="185"/>
      <c r="H46" s="179"/>
      <c r="I46" s="177"/>
      <c r="J46" s="177"/>
      <c r="K46" s="177"/>
      <c r="L46" s="177"/>
      <c r="M46" s="177"/>
      <c r="N46" s="178"/>
      <c r="O46" s="179"/>
      <c r="P46" s="177"/>
      <c r="Q46" s="177"/>
      <c r="R46" s="177"/>
      <c r="S46" s="177"/>
      <c r="T46" s="177"/>
      <c r="U46" s="178"/>
      <c r="V46" s="179"/>
      <c r="W46" s="177"/>
      <c r="X46" s="177"/>
      <c r="Y46" s="177"/>
      <c r="Z46" s="177"/>
      <c r="AA46" s="177"/>
      <c r="AB46" s="178"/>
      <c r="AC46" s="179"/>
      <c r="AD46" s="177"/>
      <c r="AE46" s="177"/>
      <c r="AF46" s="177"/>
      <c r="AG46" s="177"/>
      <c r="AH46" s="177"/>
      <c r="AI46" s="178"/>
      <c r="AJ46" s="179"/>
      <c r="AK46" s="177"/>
      <c r="AL46" s="177"/>
      <c r="AM46" s="177"/>
      <c r="AN46" s="177"/>
      <c r="AO46" s="177"/>
      <c r="AP46" s="178"/>
      <c r="AQ46" s="179"/>
      <c r="AR46" s="177"/>
      <c r="AS46" s="177"/>
      <c r="AT46" s="177"/>
      <c r="AU46" s="177"/>
      <c r="AV46" s="177"/>
      <c r="AW46" s="178"/>
      <c r="AX46" s="179"/>
      <c r="AY46" s="177"/>
      <c r="AZ46" s="177"/>
      <c r="BA46" s="177"/>
      <c r="BB46" s="177"/>
      <c r="BC46" s="177"/>
      <c r="BD46" s="178"/>
      <c r="BE46" s="179"/>
      <c r="BF46" s="177"/>
      <c r="BG46" s="177"/>
      <c r="BH46" s="177"/>
      <c r="BI46" s="177"/>
      <c r="BJ46" s="177"/>
      <c r="BK46" s="178"/>
      <c r="BL46" s="179"/>
      <c r="BM46" s="177"/>
      <c r="BN46" s="177"/>
      <c r="BO46" s="177"/>
      <c r="BP46" s="177"/>
      <c r="BQ46" s="177"/>
      <c r="BR46" s="178"/>
      <c r="BS46" s="179"/>
      <c r="BT46" s="177"/>
      <c r="BU46" s="177"/>
      <c r="BV46" s="177"/>
      <c r="BW46" s="177"/>
      <c r="BX46" s="177"/>
      <c r="BY46" s="178"/>
      <c r="BZ46" s="179"/>
      <c r="CA46" s="177"/>
      <c r="CB46" s="177"/>
      <c r="CC46" s="177"/>
      <c r="CD46" s="177"/>
      <c r="CE46" s="177"/>
      <c r="CF46" s="178"/>
      <c r="CG46" s="179"/>
      <c r="CH46" s="177"/>
      <c r="CI46" s="177"/>
      <c r="CJ46" s="177"/>
      <c r="CK46" s="177"/>
      <c r="CL46" s="177"/>
      <c r="CM46" s="178"/>
      <c r="CN46" s="179"/>
      <c r="CO46" s="177"/>
      <c r="CP46" s="177"/>
      <c r="CQ46" s="177"/>
      <c r="CR46" s="177"/>
      <c r="CS46" s="177"/>
      <c r="CT46" s="178"/>
      <c r="CU46" s="179"/>
      <c r="CV46" s="177"/>
      <c r="CW46" s="177"/>
      <c r="CX46" s="177"/>
      <c r="CY46" s="177"/>
      <c r="CZ46" s="177"/>
      <c r="DA46" s="178"/>
      <c r="DB46" s="179"/>
      <c r="DC46" s="177"/>
      <c r="DD46" s="177"/>
      <c r="DE46" s="177"/>
      <c r="DF46" s="177"/>
      <c r="DG46" s="177"/>
      <c r="DH46" s="178"/>
      <c r="DI46" s="179"/>
      <c r="DJ46" s="177"/>
      <c r="DK46" s="177"/>
      <c r="DL46" s="177"/>
      <c r="DM46" s="177"/>
      <c r="DN46" s="177"/>
      <c r="DO46" s="178"/>
      <c r="DP46" s="179"/>
      <c r="DQ46" s="177"/>
      <c r="DR46" s="177"/>
      <c r="DS46" s="177"/>
      <c r="DT46" s="177"/>
      <c r="DU46" s="177"/>
      <c r="DV46" s="178"/>
      <c r="DW46" s="179"/>
      <c r="DX46" s="177"/>
      <c r="DY46" s="177"/>
      <c r="DZ46" s="177"/>
      <c r="EA46" s="177"/>
      <c r="EB46" s="177"/>
      <c r="EC46" s="178"/>
      <c r="ED46" s="179"/>
      <c r="EE46" s="177"/>
      <c r="EF46" s="177"/>
      <c r="EG46" s="177"/>
      <c r="EH46" s="177"/>
      <c r="EI46" s="177"/>
      <c r="EJ46" s="178"/>
      <c r="EK46" s="179"/>
      <c r="EL46" s="177"/>
      <c r="EM46" s="177"/>
      <c r="EN46" s="177"/>
      <c r="EO46" s="177"/>
      <c r="EP46" s="177"/>
      <c r="EQ46" s="178"/>
      <c r="ER46" s="179"/>
      <c r="ES46" s="177"/>
      <c r="ET46" s="177"/>
      <c r="EU46" s="177"/>
      <c r="EV46" s="177"/>
      <c r="EW46" s="177"/>
      <c r="EX46" s="178"/>
      <c r="EY46" s="179"/>
      <c r="EZ46" s="177"/>
      <c r="FA46" s="177"/>
      <c r="FB46" s="177"/>
      <c r="FC46" s="177"/>
      <c r="FD46" s="177"/>
      <c r="FE46" s="178"/>
      <c r="FF46" s="179"/>
      <c r="FG46" s="177"/>
      <c r="FH46" s="177"/>
      <c r="FI46" s="177"/>
      <c r="FJ46" s="177"/>
      <c r="FK46" s="177"/>
      <c r="FL46" s="178"/>
      <c r="FM46" s="179"/>
      <c r="FN46" s="177"/>
      <c r="FO46" s="177"/>
      <c r="FP46" s="177"/>
      <c r="FQ46" s="177"/>
      <c r="FR46" s="177"/>
      <c r="FS46" s="178"/>
      <c r="FT46" s="179"/>
      <c r="FU46" s="177"/>
      <c r="FV46" s="177"/>
      <c r="FW46" s="177"/>
      <c r="FX46" s="177"/>
      <c r="FY46" s="177"/>
      <c r="FZ46" s="178"/>
      <c r="GA46" s="179"/>
      <c r="GB46" s="177"/>
      <c r="GC46" s="177"/>
      <c r="GD46" s="177"/>
      <c r="GE46" s="177"/>
      <c r="GF46" s="177"/>
      <c r="GG46" s="178"/>
      <c r="GH46" s="179"/>
      <c r="GI46" s="177"/>
      <c r="GJ46" s="177"/>
      <c r="GK46" s="177"/>
      <c r="GL46" s="177"/>
      <c r="GM46" s="177"/>
      <c r="GN46" s="178"/>
      <c r="GO46" s="179"/>
      <c r="GP46" s="177"/>
      <c r="GQ46" s="177"/>
      <c r="GR46" s="177"/>
      <c r="GS46" s="177"/>
      <c r="GT46" s="177"/>
      <c r="GU46" s="178"/>
      <c r="GV46" s="179"/>
      <c r="GW46" s="177"/>
      <c r="GX46" s="177"/>
      <c r="GY46" s="177"/>
      <c r="GZ46" s="177"/>
      <c r="HA46" s="177"/>
      <c r="HB46" s="178"/>
      <c r="HC46" s="179"/>
      <c r="HD46" s="177"/>
      <c r="HE46" s="177"/>
      <c r="HF46" s="177"/>
      <c r="HG46" s="177"/>
      <c r="HH46" s="177"/>
      <c r="HI46" s="178"/>
      <c r="HJ46" s="179"/>
      <c r="HK46" s="177"/>
      <c r="HL46" s="177"/>
      <c r="HM46" s="177"/>
      <c r="HN46" s="177"/>
      <c r="HO46" s="177"/>
      <c r="HP46" s="178"/>
      <c r="HQ46" s="179"/>
      <c r="HR46" s="177"/>
      <c r="HS46" s="177"/>
      <c r="HT46" s="177"/>
      <c r="HU46" s="177"/>
      <c r="HV46" s="177"/>
      <c r="HW46" s="178"/>
      <c r="HX46" s="179"/>
      <c r="HY46" s="177"/>
      <c r="HZ46" s="177"/>
      <c r="IA46" s="177"/>
      <c r="IB46" s="177"/>
      <c r="IC46" s="177"/>
      <c r="ID46" s="178"/>
      <c r="IE46" s="179"/>
      <c r="IF46" s="177"/>
      <c r="IG46" s="177"/>
      <c r="IH46" s="177"/>
      <c r="II46" s="177"/>
      <c r="IJ46" s="177"/>
      <c r="IK46" s="178"/>
      <c r="IL46" s="179"/>
      <c r="IM46" s="177"/>
      <c r="IN46" s="177"/>
      <c r="IO46" s="177"/>
      <c r="IP46" s="177"/>
      <c r="IQ46" s="177"/>
      <c r="IR46" s="178"/>
      <c r="IS46" s="179"/>
      <c r="IT46" s="177"/>
      <c r="IU46" s="177"/>
      <c r="IV46" s="177"/>
    </row>
    <row r="47" spans="1:256" s="43" customFormat="1" ht="15" customHeight="1" x14ac:dyDescent="0.2">
      <c r="A47" s="269" t="s">
        <v>528</v>
      </c>
      <c r="B47" s="177"/>
      <c r="C47" s="177"/>
      <c r="D47" s="177"/>
      <c r="E47" s="177"/>
      <c r="F47" s="177"/>
      <c r="G47" s="178"/>
      <c r="H47" s="179"/>
      <c r="I47" s="177"/>
      <c r="J47" s="177"/>
      <c r="K47" s="177"/>
      <c r="L47" s="177"/>
      <c r="M47" s="177"/>
      <c r="N47" s="178"/>
      <c r="O47" s="179"/>
      <c r="P47" s="177"/>
      <c r="Q47" s="177"/>
      <c r="R47" s="177"/>
      <c r="S47" s="177"/>
      <c r="T47" s="177"/>
      <c r="U47" s="178"/>
      <c r="V47" s="179"/>
      <c r="W47" s="177"/>
      <c r="X47" s="177"/>
      <c r="Y47" s="177"/>
      <c r="Z47" s="177"/>
      <c r="AA47" s="177"/>
      <c r="AB47" s="178"/>
      <c r="AC47" s="179"/>
      <c r="AD47" s="177"/>
      <c r="AE47" s="177"/>
      <c r="AF47" s="177"/>
      <c r="AG47" s="177"/>
      <c r="AH47" s="177"/>
      <c r="AI47" s="178"/>
      <c r="AJ47" s="179"/>
      <c r="AK47" s="177"/>
      <c r="AL47" s="177"/>
      <c r="AM47" s="177"/>
      <c r="AN47" s="177"/>
      <c r="AO47" s="177"/>
      <c r="AP47" s="178"/>
      <c r="AQ47" s="179"/>
      <c r="AR47" s="177"/>
      <c r="AS47" s="177"/>
      <c r="AT47" s="177"/>
      <c r="AU47" s="177"/>
      <c r="AV47" s="177"/>
      <c r="AW47" s="178"/>
      <c r="AX47" s="179"/>
      <c r="AY47" s="177"/>
      <c r="AZ47" s="177"/>
      <c r="BA47" s="177"/>
      <c r="BB47" s="177"/>
      <c r="BC47" s="177"/>
      <c r="BD47" s="178"/>
      <c r="BE47" s="179"/>
      <c r="BF47" s="177"/>
      <c r="BG47" s="177"/>
      <c r="BH47" s="177"/>
      <c r="BI47" s="177"/>
      <c r="BJ47" s="177"/>
      <c r="BK47" s="178"/>
      <c r="BL47" s="179"/>
      <c r="BM47" s="177"/>
      <c r="BN47" s="177"/>
      <c r="BO47" s="177"/>
      <c r="BP47" s="177"/>
      <c r="BQ47" s="177"/>
      <c r="BR47" s="178"/>
      <c r="BS47" s="179"/>
      <c r="BT47" s="177"/>
      <c r="BU47" s="177"/>
      <c r="BV47" s="177"/>
      <c r="BW47" s="177"/>
      <c r="BX47" s="177"/>
      <c r="BY47" s="178"/>
      <c r="BZ47" s="179"/>
      <c r="CA47" s="177"/>
      <c r="CB47" s="177"/>
      <c r="CC47" s="177"/>
      <c r="CD47" s="177"/>
      <c r="CE47" s="177"/>
      <c r="CF47" s="178"/>
      <c r="CG47" s="179"/>
      <c r="CH47" s="177"/>
      <c r="CI47" s="177"/>
      <c r="CJ47" s="177"/>
      <c r="CK47" s="177"/>
      <c r="CL47" s="177"/>
      <c r="CM47" s="178"/>
      <c r="CN47" s="179"/>
      <c r="CO47" s="177"/>
      <c r="CP47" s="177"/>
      <c r="CQ47" s="177"/>
      <c r="CR47" s="177"/>
      <c r="CS47" s="177"/>
      <c r="CT47" s="178"/>
      <c r="CU47" s="179"/>
      <c r="CV47" s="177"/>
      <c r="CW47" s="177"/>
      <c r="CX47" s="177"/>
      <c r="CY47" s="177"/>
      <c r="CZ47" s="177"/>
      <c r="DA47" s="178"/>
      <c r="DB47" s="179"/>
      <c r="DC47" s="177"/>
      <c r="DD47" s="177"/>
      <c r="DE47" s="177"/>
      <c r="DF47" s="177"/>
      <c r="DG47" s="177"/>
      <c r="DH47" s="178"/>
      <c r="DI47" s="179"/>
      <c r="DJ47" s="177"/>
      <c r="DK47" s="177"/>
      <c r="DL47" s="177"/>
      <c r="DM47" s="177"/>
      <c r="DN47" s="177"/>
      <c r="DO47" s="178"/>
      <c r="DP47" s="179"/>
      <c r="DQ47" s="177"/>
      <c r="DR47" s="177"/>
      <c r="DS47" s="177"/>
      <c r="DT47" s="177"/>
      <c r="DU47" s="177"/>
      <c r="DV47" s="178"/>
      <c r="DW47" s="179"/>
      <c r="DX47" s="177"/>
      <c r="DY47" s="177"/>
      <c r="DZ47" s="177"/>
      <c r="EA47" s="177"/>
      <c r="EB47" s="177"/>
      <c r="EC47" s="178"/>
      <c r="ED47" s="179"/>
      <c r="EE47" s="177"/>
      <c r="EF47" s="177"/>
      <c r="EG47" s="177"/>
      <c r="EH47" s="177"/>
      <c r="EI47" s="177"/>
      <c r="EJ47" s="178"/>
      <c r="EK47" s="179"/>
      <c r="EL47" s="177"/>
      <c r="EM47" s="177"/>
      <c r="EN47" s="177"/>
      <c r="EO47" s="177"/>
      <c r="EP47" s="177"/>
      <c r="EQ47" s="178"/>
      <c r="ER47" s="179"/>
      <c r="ES47" s="177"/>
      <c r="ET47" s="177"/>
      <c r="EU47" s="177"/>
      <c r="EV47" s="177"/>
      <c r="EW47" s="177"/>
      <c r="EX47" s="178"/>
      <c r="EY47" s="179"/>
      <c r="EZ47" s="177"/>
      <c r="FA47" s="177"/>
      <c r="FB47" s="177"/>
      <c r="FC47" s="177"/>
      <c r="FD47" s="177"/>
      <c r="FE47" s="178"/>
      <c r="FF47" s="179"/>
      <c r="FG47" s="177"/>
      <c r="FH47" s="177"/>
      <c r="FI47" s="177"/>
      <c r="FJ47" s="177"/>
      <c r="FK47" s="177"/>
      <c r="FL47" s="178"/>
      <c r="FM47" s="179"/>
      <c r="FN47" s="177"/>
      <c r="FO47" s="177"/>
      <c r="FP47" s="177"/>
      <c r="FQ47" s="177"/>
      <c r="FR47" s="177"/>
      <c r="FS47" s="178"/>
      <c r="FT47" s="179"/>
      <c r="FU47" s="177"/>
      <c r="FV47" s="177"/>
      <c r="FW47" s="177"/>
      <c r="FX47" s="177"/>
      <c r="FY47" s="177"/>
      <c r="FZ47" s="178"/>
      <c r="GA47" s="179"/>
      <c r="GB47" s="177"/>
      <c r="GC47" s="177"/>
      <c r="GD47" s="177"/>
      <c r="GE47" s="177"/>
      <c r="GF47" s="177"/>
      <c r="GG47" s="178"/>
      <c r="GH47" s="179"/>
      <c r="GI47" s="177"/>
      <c r="GJ47" s="177"/>
      <c r="GK47" s="177"/>
      <c r="GL47" s="177"/>
      <c r="GM47" s="177"/>
      <c r="GN47" s="178"/>
      <c r="GO47" s="179"/>
      <c r="GP47" s="177"/>
      <c r="GQ47" s="177"/>
      <c r="GR47" s="177"/>
      <c r="GS47" s="177"/>
      <c r="GT47" s="177"/>
      <c r="GU47" s="178"/>
      <c r="GV47" s="179"/>
      <c r="GW47" s="177"/>
      <c r="GX47" s="177"/>
      <c r="GY47" s="177"/>
      <c r="GZ47" s="177"/>
      <c r="HA47" s="177"/>
      <c r="HB47" s="178"/>
      <c r="HC47" s="179"/>
      <c r="HD47" s="177"/>
      <c r="HE47" s="177"/>
      <c r="HF47" s="177"/>
      <c r="HG47" s="177"/>
      <c r="HH47" s="177"/>
      <c r="HI47" s="178"/>
      <c r="HJ47" s="179"/>
      <c r="HK47" s="177"/>
      <c r="HL47" s="177"/>
      <c r="HM47" s="177"/>
      <c r="HN47" s="177"/>
      <c r="HO47" s="177"/>
      <c r="HP47" s="178"/>
      <c r="HQ47" s="179"/>
      <c r="HR47" s="177"/>
      <c r="HS47" s="177"/>
      <c r="HT47" s="177"/>
      <c r="HU47" s="177"/>
      <c r="HV47" s="177"/>
      <c r="HW47" s="178"/>
      <c r="HX47" s="179"/>
      <c r="HY47" s="177"/>
      <c r="HZ47" s="177"/>
      <c r="IA47" s="177"/>
      <c r="IB47" s="177"/>
      <c r="IC47" s="177"/>
      <c r="ID47" s="178"/>
      <c r="IE47" s="179"/>
      <c r="IF47" s="177"/>
      <c r="IG47" s="177"/>
      <c r="IH47" s="177"/>
      <c r="II47" s="177"/>
      <c r="IJ47" s="177"/>
      <c r="IK47" s="178"/>
      <c r="IL47" s="179"/>
      <c r="IM47" s="177"/>
      <c r="IN47" s="177"/>
      <c r="IO47" s="177"/>
      <c r="IP47" s="177"/>
      <c r="IQ47" s="177"/>
      <c r="IR47" s="178"/>
      <c r="IS47" s="179"/>
      <c r="IT47" s="177"/>
      <c r="IU47" s="177"/>
      <c r="IV47" s="177"/>
    </row>
    <row r="48" spans="1:256" s="43" customFormat="1" ht="15" customHeight="1" x14ac:dyDescent="0.2">
      <c r="A48" s="269" t="s">
        <v>491</v>
      </c>
      <c r="B48" s="177"/>
      <c r="C48" s="177"/>
      <c r="D48" s="177"/>
      <c r="E48" s="177"/>
      <c r="F48" s="177"/>
      <c r="G48" s="178"/>
      <c r="H48" s="179"/>
      <c r="I48" s="177"/>
      <c r="J48" s="177"/>
      <c r="K48" s="177"/>
      <c r="L48" s="177"/>
      <c r="M48" s="177"/>
      <c r="N48" s="178"/>
      <c r="O48" s="179"/>
      <c r="P48" s="177"/>
      <c r="Q48" s="177"/>
      <c r="R48" s="177"/>
      <c r="S48" s="177"/>
      <c r="T48" s="177"/>
      <c r="U48" s="178"/>
      <c r="V48" s="179"/>
      <c r="W48" s="177"/>
      <c r="X48" s="177"/>
      <c r="Y48" s="177"/>
      <c r="Z48" s="177"/>
      <c r="AA48" s="177"/>
      <c r="AB48" s="178"/>
      <c r="AC48" s="179"/>
      <c r="AD48" s="177"/>
      <c r="AE48" s="177"/>
      <c r="AF48" s="177"/>
      <c r="AG48" s="177"/>
      <c r="AH48" s="177"/>
      <c r="AI48" s="178"/>
      <c r="AJ48" s="179"/>
      <c r="AK48" s="177"/>
      <c r="AL48" s="177"/>
      <c r="AM48" s="177"/>
      <c r="AN48" s="177"/>
      <c r="AO48" s="177"/>
      <c r="AP48" s="178"/>
      <c r="AQ48" s="179"/>
      <c r="AR48" s="177"/>
      <c r="AS48" s="177"/>
      <c r="AT48" s="177"/>
      <c r="AU48" s="177"/>
      <c r="AV48" s="177"/>
      <c r="AW48" s="178"/>
      <c r="AX48" s="179"/>
      <c r="AY48" s="177"/>
      <c r="AZ48" s="177"/>
      <c r="BA48" s="177"/>
      <c r="BB48" s="177"/>
      <c r="BC48" s="177"/>
      <c r="BD48" s="178"/>
      <c r="BE48" s="179"/>
      <c r="BF48" s="177"/>
      <c r="BG48" s="177"/>
      <c r="BH48" s="177"/>
      <c r="BI48" s="177"/>
      <c r="BJ48" s="177"/>
      <c r="BK48" s="178"/>
      <c r="BL48" s="179"/>
      <c r="BM48" s="177"/>
      <c r="BN48" s="177"/>
      <c r="BO48" s="177"/>
      <c r="BP48" s="177"/>
      <c r="BQ48" s="177"/>
      <c r="BR48" s="178"/>
      <c r="BS48" s="179"/>
      <c r="BT48" s="177"/>
      <c r="BU48" s="177"/>
      <c r="BV48" s="177"/>
      <c r="BW48" s="177"/>
      <c r="BX48" s="177"/>
      <c r="BY48" s="178"/>
      <c r="BZ48" s="179"/>
      <c r="CA48" s="177"/>
      <c r="CB48" s="177"/>
      <c r="CC48" s="177"/>
      <c r="CD48" s="177"/>
      <c r="CE48" s="177"/>
      <c r="CF48" s="178"/>
      <c r="CG48" s="179"/>
      <c r="CH48" s="177"/>
      <c r="CI48" s="177"/>
      <c r="CJ48" s="177"/>
      <c r="CK48" s="177"/>
      <c r="CL48" s="177"/>
      <c r="CM48" s="178"/>
      <c r="CN48" s="179"/>
      <c r="CO48" s="177"/>
      <c r="CP48" s="177"/>
      <c r="CQ48" s="177"/>
      <c r="CR48" s="177"/>
      <c r="CS48" s="177"/>
      <c r="CT48" s="178"/>
      <c r="CU48" s="179"/>
      <c r="CV48" s="177"/>
      <c r="CW48" s="177"/>
      <c r="CX48" s="177"/>
      <c r="CY48" s="177"/>
      <c r="CZ48" s="177"/>
      <c r="DA48" s="178"/>
      <c r="DB48" s="179"/>
      <c r="DC48" s="177"/>
      <c r="DD48" s="177"/>
      <c r="DE48" s="177"/>
      <c r="DF48" s="177"/>
      <c r="DG48" s="177"/>
      <c r="DH48" s="178"/>
      <c r="DI48" s="179"/>
      <c r="DJ48" s="177"/>
      <c r="DK48" s="177"/>
      <c r="DL48" s="177"/>
      <c r="DM48" s="177"/>
      <c r="DN48" s="177"/>
      <c r="DO48" s="178"/>
      <c r="DP48" s="179"/>
      <c r="DQ48" s="177"/>
      <c r="DR48" s="177"/>
      <c r="DS48" s="177"/>
      <c r="DT48" s="177"/>
      <c r="DU48" s="177"/>
      <c r="DV48" s="178"/>
      <c r="DW48" s="179"/>
      <c r="DX48" s="177"/>
      <c r="DY48" s="177"/>
      <c r="DZ48" s="177"/>
      <c r="EA48" s="177"/>
      <c r="EB48" s="177"/>
      <c r="EC48" s="178"/>
      <c r="ED48" s="179"/>
      <c r="EE48" s="177"/>
      <c r="EF48" s="177"/>
      <c r="EG48" s="177"/>
      <c r="EH48" s="177"/>
      <c r="EI48" s="177"/>
      <c r="EJ48" s="178"/>
      <c r="EK48" s="179"/>
      <c r="EL48" s="177"/>
      <c r="EM48" s="177"/>
      <c r="EN48" s="177"/>
      <c r="EO48" s="177"/>
      <c r="EP48" s="177"/>
      <c r="EQ48" s="178"/>
      <c r="ER48" s="179"/>
      <c r="ES48" s="177"/>
      <c r="ET48" s="177"/>
      <c r="EU48" s="177"/>
      <c r="EV48" s="177"/>
      <c r="EW48" s="177"/>
      <c r="EX48" s="178"/>
      <c r="EY48" s="179"/>
      <c r="EZ48" s="177"/>
      <c r="FA48" s="177"/>
      <c r="FB48" s="177"/>
      <c r="FC48" s="177"/>
      <c r="FD48" s="177"/>
      <c r="FE48" s="178"/>
      <c r="FF48" s="179"/>
      <c r="FG48" s="177"/>
      <c r="FH48" s="177"/>
      <c r="FI48" s="177"/>
      <c r="FJ48" s="177"/>
      <c r="FK48" s="177"/>
      <c r="FL48" s="178"/>
      <c r="FM48" s="179"/>
      <c r="FN48" s="177"/>
      <c r="FO48" s="177"/>
      <c r="FP48" s="177"/>
      <c r="FQ48" s="177"/>
      <c r="FR48" s="177"/>
      <c r="FS48" s="178"/>
      <c r="FT48" s="179"/>
      <c r="FU48" s="177"/>
      <c r="FV48" s="177"/>
      <c r="FW48" s="177"/>
      <c r="FX48" s="177"/>
      <c r="FY48" s="177"/>
      <c r="FZ48" s="178"/>
      <c r="GA48" s="179"/>
      <c r="GB48" s="177"/>
      <c r="GC48" s="177"/>
      <c r="GD48" s="177"/>
      <c r="GE48" s="177"/>
      <c r="GF48" s="177"/>
      <c r="GG48" s="178"/>
      <c r="GH48" s="179"/>
      <c r="GI48" s="177"/>
      <c r="GJ48" s="177"/>
      <c r="GK48" s="177"/>
      <c r="GL48" s="177"/>
      <c r="GM48" s="177"/>
      <c r="GN48" s="178"/>
      <c r="GO48" s="179"/>
      <c r="GP48" s="177"/>
      <c r="GQ48" s="177"/>
      <c r="GR48" s="177"/>
      <c r="GS48" s="177"/>
      <c r="GT48" s="177"/>
      <c r="GU48" s="178"/>
      <c r="GV48" s="179"/>
      <c r="GW48" s="177"/>
      <c r="GX48" s="177"/>
      <c r="GY48" s="177"/>
      <c r="GZ48" s="177"/>
      <c r="HA48" s="177"/>
      <c r="HB48" s="178"/>
      <c r="HC48" s="179"/>
      <c r="HD48" s="177"/>
      <c r="HE48" s="177"/>
      <c r="HF48" s="177"/>
      <c r="HG48" s="177"/>
      <c r="HH48" s="177"/>
      <c r="HI48" s="178"/>
      <c r="HJ48" s="179"/>
      <c r="HK48" s="177"/>
      <c r="HL48" s="177"/>
      <c r="HM48" s="177"/>
      <c r="HN48" s="177"/>
      <c r="HO48" s="177"/>
      <c r="HP48" s="178"/>
      <c r="HQ48" s="179"/>
      <c r="HR48" s="177"/>
      <c r="HS48" s="177"/>
      <c r="HT48" s="177"/>
      <c r="HU48" s="177"/>
      <c r="HV48" s="177"/>
      <c r="HW48" s="178"/>
      <c r="HX48" s="179"/>
      <c r="HY48" s="177"/>
      <c r="HZ48" s="177"/>
      <c r="IA48" s="177"/>
      <c r="IB48" s="177"/>
      <c r="IC48" s="177"/>
      <c r="ID48" s="178"/>
      <c r="IE48" s="179"/>
      <c r="IF48" s="177"/>
      <c r="IG48" s="177"/>
      <c r="IH48" s="177"/>
      <c r="II48" s="177"/>
      <c r="IJ48" s="177"/>
      <c r="IK48" s="178"/>
      <c r="IL48" s="179"/>
      <c r="IM48" s="177"/>
      <c r="IN48" s="177"/>
      <c r="IO48" s="177"/>
      <c r="IP48" s="177"/>
      <c r="IQ48" s="177"/>
      <c r="IR48" s="178"/>
      <c r="IS48" s="179"/>
      <c r="IT48" s="177"/>
      <c r="IU48" s="177"/>
      <c r="IV48" s="177"/>
    </row>
    <row r="49" spans="1:256" s="43" customFormat="1" ht="15" customHeight="1" x14ac:dyDescent="0.2">
      <c r="A49" s="870" t="s">
        <v>492</v>
      </c>
      <c r="B49" s="871"/>
      <c r="C49" s="871"/>
      <c r="D49" s="871"/>
      <c r="E49" s="871"/>
      <c r="F49" s="871"/>
      <c r="G49" s="872"/>
      <c r="H49" s="179"/>
      <c r="I49" s="177"/>
      <c r="J49" s="177"/>
      <c r="K49" s="177"/>
      <c r="L49" s="177"/>
      <c r="M49" s="177"/>
      <c r="N49" s="178"/>
      <c r="O49" s="179"/>
      <c r="P49" s="177"/>
      <c r="Q49" s="177"/>
      <c r="R49" s="177"/>
      <c r="S49" s="177"/>
      <c r="T49" s="177"/>
      <c r="U49" s="178"/>
      <c r="V49" s="179"/>
      <c r="W49" s="177"/>
      <c r="X49" s="177"/>
      <c r="Y49" s="177"/>
      <c r="Z49" s="177"/>
      <c r="AA49" s="177"/>
      <c r="AB49" s="178"/>
      <c r="AC49" s="179"/>
      <c r="AD49" s="177"/>
      <c r="AE49" s="177"/>
      <c r="AF49" s="177"/>
      <c r="AG49" s="177"/>
      <c r="AH49" s="177"/>
      <c r="AI49" s="178"/>
      <c r="AJ49" s="179"/>
      <c r="AK49" s="177"/>
      <c r="AL49" s="177"/>
      <c r="AM49" s="177"/>
      <c r="AN49" s="177"/>
      <c r="AO49" s="177"/>
      <c r="AP49" s="178"/>
      <c r="AQ49" s="179"/>
      <c r="AR49" s="177"/>
      <c r="AS49" s="177"/>
      <c r="AT49" s="177"/>
      <c r="AU49" s="177"/>
      <c r="AV49" s="177"/>
      <c r="AW49" s="178"/>
      <c r="AX49" s="179"/>
      <c r="AY49" s="177"/>
      <c r="AZ49" s="177"/>
      <c r="BA49" s="177"/>
      <c r="BB49" s="177"/>
      <c r="BC49" s="177"/>
      <c r="BD49" s="178"/>
      <c r="BE49" s="179"/>
      <c r="BF49" s="177"/>
      <c r="BG49" s="177"/>
      <c r="BH49" s="177"/>
      <c r="BI49" s="177"/>
      <c r="BJ49" s="177"/>
      <c r="BK49" s="178"/>
      <c r="BL49" s="179"/>
      <c r="BM49" s="177"/>
      <c r="BN49" s="177"/>
      <c r="BO49" s="177"/>
      <c r="BP49" s="177"/>
      <c r="BQ49" s="177"/>
      <c r="BR49" s="178"/>
      <c r="BS49" s="179"/>
      <c r="BT49" s="177"/>
      <c r="BU49" s="177"/>
      <c r="BV49" s="177"/>
      <c r="BW49" s="177"/>
      <c r="BX49" s="177"/>
      <c r="BY49" s="178"/>
      <c r="BZ49" s="179"/>
      <c r="CA49" s="177"/>
      <c r="CB49" s="177"/>
      <c r="CC49" s="177"/>
      <c r="CD49" s="177"/>
      <c r="CE49" s="177"/>
      <c r="CF49" s="178"/>
      <c r="CG49" s="179"/>
      <c r="CH49" s="177"/>
      <c r="CI49" s="177"/>
      <c r="CJ49" s="177"/>
      <c r="CK49" s="177"/>
      <c r="CL49" s="177"/>
      <c r="CM49" s="178"/>
      <c r="CN49" s="179"/>
      <c r="CO49" s="177"/>
      <c r="CP49" s="177"/>
      <c r="CQ49" s="177"/>
      <c r="CR49" s="177"/>
      <c r="CS49" s="177"/>
      <c r="CT49" s="178"/>
      <c r="CU49" s="179"/>
      <c r="CV49" s="177"/>
      <c r="CW49" s="177"/>
      <c r="CX49" s="177"/>
      <c r="CY49" s="177"/>
      <c r="CZ49" s="177"/>
      <c r="DA49" s="178"/>
      <c r="DB49" s="179"/>
      <c r="DC49" s="177"/>
      <c r="DD49" s="177"/>
      <c r="DE49" s="177"/>
      <c r="DF49" s="177"/>
      <c r="DG49" s="177"/>
      <c r="DH49" s="178"/>
      <c r="DI49" s="179"/>
      <c r="DJ49" s="177"/>
      <c r="DK49" s="177"/>
      <c r="DL49" s="177"/>
      <c r="DM49" s="177"/>
      <c r="DN49" s="177"/>
      <c r="DO49" s="178"/>
      <c r="DP49" s="179"/>
      <c r="DQ49" s="177"/>
      <c r="DR49" s="177"/>
      <c r="DS49" s="177"/>
      <c r="DT49" s="177"/>
      <c r="DU49" s="177"/>
      <c r="DV49" s="178"/>
      <c r="DW49" s="179"/>
      <c r="DX49" s="177"/>
      <c r="DY49" s="177"/>
      <c r="DZ49" s="177"/>
      <c r="EA49" s="177"/>
      <c r="EB49" s="177"/>
      <c r="EC49" s="178"/>
      <c r="ED49" s="179"/>
      <c r="EE49" s="177"/>
      <c r="EF49" s="177"/>
      <c r="EG49" s="177"/>
      <c r="EH49" s="177"/>
      <c r="EI49" s="177"/>
      <c r="EJ49" s="178"/>
      <c r="EK49" s="179"/>
      <c r="EL49" s="177"/>
      <c r="EM49" s="177"/>
      <c r="EN49" s="177"/>
      <c r="EO49" s="177"/>
      <c r="EP49" s="177"/>
      <c r="EQ49" s="178"/>
      <c r="ER49" s="179"/>
      <c r="ES49" s="177"/>
      <c r="ET49" s="177"/>
      <c r="EU49" s="177"/>
      <c r="EV49" s="177"/>
      <c r="EW49" s="177"/>
      <c r="EX49" s="178"/>
      <c r="EY49" s="179"/>
      <c r="EZ49" s="177"/>
      <c r="FA49" s="177"/>
      <c r="FB49" s="177"/>
      <c r="FC49" s="177"/>
      <c r="FD49" s="177"/>
      <c r="FE49" s="178"/>
      <c r="FF49" s="179"/>
      <c r="FG49" s="177"/>
      <c r="FH49" s="177"/>
      <c r="FI49" s="177"/>
      <c r="FJ49" s="177"/>
      <c r="FK49" s="177"/>
      <c r="FL49" s="178"/>
      <c r="FM49" s="179"/>
      <c r="FN49" s="177"/>
      <c r="FO49" s="177"/>
      <c r="FP49" s="177"/>
      <c r="FQ49" s="177"/>
      <c r="FR49" s="177"/>
      <c r="FS49" s="178"/>
      <c r="FT49" s="179"/>
      <c r="FU49" s="177"/>
      <c r="FV49" s="177"/>
      <c r="FW49" s="177"/>
      <c r="FX49" s="177"/>
      <c r="FY49" s="177"/>
      <c r="FZ49" s="178"/>
      <c r="GA49" s="179"/>
      <c r="GB49" s="177"/>
      <c r="GC49" s="177"/>
      <c r="GD49" s="177"/>
      <c r="GE49" s="177"/>
      <c r="GF49" s="177"/>
      <c r="GG49" s="178"/>
      <c r="GH49" s="179"/>
      <c r="GI49" s="177"/>
      <c r="GJ49" s="177"/>
      <c r="GK49" s="177"/>
      <c r="GL49" s="177"/>
      <c r="GM49" s="177"/>
      <c r="GN49" s="178"/>
      <c r="GO49" s="179"/>
      <c r="GP49" s="177"/>
      <c r="GQ49" s="177"/>
      <c r="GR49" s="177"/>
      <c r="GS49" s="177"/>
      <c r="GT49" s="177"/>
      <c r="GU49" s="178"/>
      <c r="GV49" s="179"/>
      <c r="GW49" s="177"/>
      <c r="GX49" s="177"/>
      <c r="GY49" s="177"/>
      <c r="GZ49" s="177"/>
      <c r="HA49" s="177"/>
      <c r="HB49" s="178"/>
      <c r="HC49" s="179"/>
      <c r="HD49" s="177"/>
      <c r="HE49" s="177"/>
      <c r="HF49" s="177"/>
      <c r="HG49" s="177"/>
      <c r="HH49" s="177"/>
      <c r="HI49" s="178"/>
      <c r="HJ49" s="179"/>
      <c r="HK49" s="177"/>
      <c r="HL49" s="177"/>
      <c r="HM49" s="177"/>
      <c r="HN49" s="177"/>
      <c r="HO49" s="177"/>
      <c r="HP49" s="178"/>
      <c r="HQ49" s="179"/>
      <c r="HR49" s="177"/>
      <c r="HS49" s="177"/>
      <c r="HT49" s="177"/>
      <c r="HU49" s="177"/>
      <c r="HV49" s="177"/>
      <c r="HW49" s="178"/>
      <c r="HX49" s="179"/>
      <c r="HY49" s="177"/>
      <c r="HZ49" s="177"/>
      <c r="IA49" s="177"/>
      <c r="IB49" s="177"/>
      <c r="IC49" s="177"/>
      <c r="ID49" s="178"/>
      <c r="IE49" s="179"/>
      <c r="IF49" s="177"/>
      <c r="IG49" s="177"/>
      <c r="IH49" s="177"/>
      <c r="II49" s="177"/>
      <c r="IJ49" s="177"/>
      <c r="IK49" s="178"/>
      <c r="IL49" s="179"/>
      <c r="IM49" s="177"/>
      <c r="IN49" s="177"/>
      <c r="IO49" s="177"/>
      <c r="IP49" s="177"/>
      <c r="IQ49" s="177"/>
      <c r="IR49" s="178"/>
      <c r="IS49" s="179"/>
      <c r="IT49" s="177"/>
      <c r="IU49" s="177"/>
      <c r="IV49" s="177"/>
    </row>
    <row r="50" spans="1:256" s="43" customFormat="1" ht="15" customHeight="1" x14ac:dyDescent="0.2">
      <c r="A50" s="870"/>
      <c r="B50" s="871"/>
      <c r="C50" s="871"/>
      <c r="D50" s="871"/>
      <c r="E50" s="871"/>
      <c r="F50" s="871"/>
      <c r="G50" s="872"/>
      <c r="H50" s="179"/>
      <c r="I50" s="177"/>
      <c r="J50" s="177"/>
      <c r="K50" s="177"/>
      <c r="L50" s="177"/>
      <c r="M50" s="177"/>
      <c r="N50" s="178"/>
      <c r="O50" s="179"/>
      <c r="P50" s="177"/>
      <c r="Q50" s="177"/>
      <c r="R50" s="177"/>
      <c r="S50" s="177"/>
      <c r="T50" s="177"/>
      <c r="U50" s="178"/>
      <c r="V50" s="179"/>
      <c r="W50" s="177"/>
      <c r="X50" s="177"/>
      <c r="Y50" s="177"/>
      <c r="Z50" s="177"/>
      <c r="AA50" s="177"/>
      <c r="AB50" s="178"/>
      <c r="AC50" s="179"/>
      <c r="AD50" s="177"/>
      <c r="AE50" s="177"/>
      <c r="AF50" s="177"/>
      <c r="AG50" s="177"/>
      <c r="AH50" s="177"/>
      <c r="AI50" s="178"/>
      <c r="AJ50" s="179"/>
      <c r="AK50" s="177"/>
      <c r="AL50" s="177"/>
      <c r="AM50" s="177"/>
      <c r="AN50" s="177"/>
      <c r="AO50" s="177"/>
      <c r="AP50" s="178"/>
      <c r="AQ50" s="179"/>
      <c r="AR50" s="177"/>
      <c r="AS50" s="177"/>
      <c r="AT50" s="177"/>
      <c r="AU50" s="177"/>
      <c r="AV50" s="177"/>
      <c r="AW50" s="178"/>
      <c r="AX50" s="179"/>
      <c r="AY50" s="177"/>
      <c r="AZ50" s="177"/>
      <c r="BA50" s="177"/>
      <c r="BB50" s="177"/>
      <c r="BC50" s="177"/>
      <c r="BD50" s="178"/>
      <c r="BE50" s="179"/>
      <c r="BF50" s="177"/>
      <c r="BG50" s="177"/>
      <c r="BH50" s="177"/>
      <c r="BI50" s="177"/>
      <c r="BJ50" s="177"/>
      <c r="BK50" s="178"/>
      <c r="BL50" s="179"/>
      <c r="BM50" s="177"/>
      <c r="BN50" s="177"/>
      <c r="BO50" s="177"/>
      <c r="BP50" s="177"/>
      <c r="BQ50" s="177"/>
      <c r="BR50" s="178"/>
      <c r="BS50" s="179"/>
      <c r="BT50" s="177"/>
      <c r="BU50" s="177"/>
      <c r="BV50" s="177"/>
      <c r="BW50" s="177"/>
      <c r="BX50" s="177"/>
      <c r="BY50" s="178"/>
      <c r="BZ50" s="179"/>
      <c r="CA50" s="177"/>
      <c r="CB50" s="177"/>
      <c r="CC50" s="177"/>
      <c r="CD50" s="177"/>
      <c r="CE50" s="177"/>
      <c r="CF50" s="178"/>
      <c r="CG50" s="179"/>
      <c r="CH50" s="177"/>
      <c r="CI50" s="177"/>
      <c r="CJ50" s="177"/>
      <c r="CK50" s="177"/>
      <c r="CL50" s="177"/>
      <c r="CM50" s="178"/>
      <c r="CN50" s="179"/>
      <c r="CO50" s="177"/>
      <c r="CP50" s="177"/>
      <c r="CQ50" s="177"/>
      <c r="CR50" s="177"/>
      <c r="CS50" s="177"/>
      <c r="CT50" s="178"/>
      <c r="CU50" s="179"/>
      <c r="CV50" s="177"/>
      <c r="CW50" s="177"/>
      <c r="CX50" s="177"/>
      <c r="CY50" s="177"/>
      <c r="CZ50" s="177"/>
      <c r="DA50" s="178"/>
      <c r="DB50" s="179"/>
      <c r="DC50" s="177"/>
      <c r="DD50" s="177"/>
      <c r="DE50" s="177"/>
      <c r="DF50" s="177"/>
      <c r="DG50" s="177"/>
      <c r="DH50" s="178"/>
      <c r="DI50" s="179"/>
      <c r="DJ50" s="177"/>
      <c r="DK50" s="177"/>
      <c r="DL50" s="177"/>
      <c r="DM50" s="177"/>
      <c r="DN50" s="177"/>
      <c r="DO50" s="178"/>
      <c r="DP50" s="179"/>
      <c r="DQ50" s="177"/>
      <c r="DR50" s="177"/>
      <c r="DS50" s="177"/>
      <c r="DT50" s="177"/>
      <c r="DU50" s="177"/>
      <c r="DV50" s="178"/>
      <c r="DW50" s="179"/>
      <c r="DX50" s="177"/>
      <c r="DY50" s="177"/>
      <c r="DZ50" s="177"/>
      <c r="EA50" s="177"/>
      <c r="EB50" s="177"/>
      <c r="EC50" s="178"/>
      <c r="ED50" s="179"/>
      <c r="EE50" s="177"/>
      <c r="EF50" s="177"/>
      <c r="EG50" s="177"/>
      <c r="EH50" s="177"/>
      <c r="EI50" s="177"/>
      <c r="EJ50" s="178"/>
      <c r="EK50" s="179"/>
      <c r="EL50" s="177"/>
      <c r="EM50" s="177"/>
      <c r="EN50" s="177"/>
      <c r="EO50" s="177"/>
      <c r="EP50" s="177"/>
      <c r="EQ50" s="178"/>
      <c r="ER50" s="179"/>
      <c r="ES50" s="177"/>
      <c r="ET50" s="177"/>
      <c r="EU50" s="177"/>
      <c r="EV50" s="177"/>
      <c r="EW50" s="177"/>
      <c r="EX50" s="178"/>
      <c r="EY50" s="179"/>
      <c r="EZ50" s="177"/>
      <c r="FA50" s="177"/>
      <c r="FB50" s="177"/>
      <c r="FC50" s="177"/>
      <c r="FD50" s="177"/>
      <c r="FE50" s="178"/>
      <c r="FF50" s="179"/>
      <c r="FG50" s="177"/>
      <c r="FH50" s="177"/>
      <c r="FI50" s="177"/>
      <c r="FJ50" s="177"/>
      <c r="FK50" s="177"/>
      <c r="FL50" s="178"/>
      <c r="FM50" s="179"/>
      <c r="FN50" s="177"/>
      <c r="FO50" s="177"/>
      <c r="FP50" s="177"/>
      <c r="FQ50" s="177"/>
      <c r="FR50" s="177"/>
      <c r="FS50" s="178"/>
      <c r="FT50" s="179"/>
      <c r="FU50" s="177"/>
      <c r="FV50" s="177"/>
      <c r="FW50" s="177"/>
      <c r="FX50" s="177"/>
      <c r="FY50" s="177"/>
      <c r="FZ50" s="178"/>
      <c r="GA50" s="179"/>
      <c r="GB50" s="177"/>
      <c r="GC50" s="177"/>
      <c r="GD50" s="177"/>
      <c r="GE50" s="177"/>
      <c r="GF50" s="177"/>
      <c r="GG50" s="178"/>
      <c r="GH50" s="179"/>
      <c r="GI50" s="177"/>
      <c r="GJ50" s="177"/>
      <c r="GK50" s="177"/>
      <c r="GL50" s="177"/>
      <c r="GM50" s="177"/>
      <c r="GN50" s="178"/>
      <c r="GO50" s="179"/>
      <c r="GP50" s="177"/>
      <c r="GQ50" s="177"/>
      <c r="GR50" s="177"/>
      <c r="GS50" s="177"/>
      <c r="GT50" s="177"/>
      <c r="GU50" s="178"/>
      <c r="GV50" s="179"/>
      <c r="GW50" s="177"/>
      <c r="GX50" s="177"/>
      <c r="GY50" s="177"/>
      <c r="GZ50" s="177"/>
      <c r="HA50" s="177"/>
      <c r="HB50" s="178"/>
      <c r="HC50" s="179"/>
      <c r="HD50" s="177"/>
      <c r="HE50" s="177"/>
      <c r="HF50" s="177"/>
      <c r="HG50" s="177"/>
      <c r="HH50" s="177"/>
      <c r="HI50" s="178"/>
      <c r="HJ50" s="179"/>
      <c r="HK50" s="177"/>
      <c r="HL50" s="177"/>
      <c r="HM50" s="177"/>
      <c r="HN50" s="177"/>
      <c r="HO50" s="177"/>
      <c r="HP50" s="178"/>
      <c r="HQ50" s="179"/>
      <c r="HR50" s="177"/>
      <c r="HS50" s="177"/>
      <c r="HT50" s="177"/>
      <c r="HU50" s="177"/>
      <c r="HV50" s="177"/>
      <c r="HW50" s="178"/>
      <c r="HX50" s="179"/>
      <c r="HY50" s="177"/>
      <c r="HZ50" s="177"/>
      <c r="IA50" s="177"/>
      <c r="IB50" s="177"/>
      <c r="IC50" s="177"/>
      <c r="ID50" s="178"/>
      <c r="IE50" s="179"/>
      <c r="IF50" s="177"/>
      <c r="IG50" s="177"/>
      <c r="IH50" s="177"/>
      <c r="II50" s="177"/>
      <c r="IJ50" s="177"/>
      <c r="IK50" s="178"/>
      <c r="IL50" s="179"/>
      <c r="IM50" s="177"/>
      <c r="IN50" s="177"/>
      <c r="IO50" s="177"/>
      <c r="IP50" s="177"/>
      <c r="IQ50" s="177"/>
      <c r="IR50" s="178"/>
      <c r="IS50" s="179"/>
      <c r="IT50" s="177"/>
      <c r="IU50" s="177"/>
      <c r="IV50" s="177"/>
    </row>
    <row r="51" spans="1:256" s="43" customFormat="1" ht="15" customHeight="1" x14ac:dyDescent="0.2">
      <c r="A51" s="179"/>
      <c r="B51" s="177"/>
      <c r="C51" s="177"/>
      <c r="D51" s="177"/>
      <c r="E51" s="177"/>
      <c r="F51" s="177"/>
      <c r="G51" s="178"/>
      <c r="H51" s="179"/>
      <c r="I51" s="177"/>
      <c r="J51" s="177"/>
      <c r="K51" s="177"/>
      <c r="L51" s="177"/>
      <c r="M51" s="177"/>
      <c r="N51" s="178"/>
      <c r="O51" s="179"/>
      <c r="P51" s="177"/>
      <c r="Q51" s="177"/>
      <c r="R51" s="177"/>
      <c r="S51" s="177"/>
      <c r="T51" s="177"/>
      <c r="U51" s="178"/>
      <c r="V51" s="179"/>
      <c r="W51" s="177"/>
      <c r="X51" s="177"/>
      <c r="Y51" s="177"/>
      <c r="Z51" s="177"/>
      <c r="AA51" s="177"/>
      <c r="AB51" s="178"/>
      <c r="AC51" s="179"/>
      <c r="AD51" s="177"/>
      <c r="AE51" s="177"/>
      <c r="AF51" s="177"/>
      <c r="AG51" s="177"/>
      <c r="AH51" s="177"/>
      <c r="AI51" s="178"/>
      <c r="AJ51" s="179"/>
      <c r="AK51" s="177"/>
      <c r="AL51" s="177"/>
      <c r="AM51" s="177"/>
      <c r="AN51" s="177"/>
      <c r="AO51" s="177"/>
      <c r="AP51" s="178"/>
      <c r="AQ51" s="179"/>
      <c r="AR51" s="177"/>
      <c r="AS51" s="177"/>
      <c r="AT51" s="177"/>
      <c r="AU51" s="177"/>
      <c r="AV51" s="177"/>
      <c r="AW51" s="178"/>
      <c r="AX51" s="179"/>
      <c r="AY51" s="177"/>
      <c r="AZ51" s="177"/>
      <c r="BA51" s="177"/>
      <c r="BB51" s="177"/>
      <c r="BC51" s="177"/>
      <c r="BD51" s="178"/>
      <c r="BE51" s="179"/>
      <c r="BF51" s="177"/>
      <c r="BG51" s="177"/>
      <c r="BH51" s="177"/>
      <c r="BI51" s="177"/>
      <c r="BJ51" s="177"/>
      <c r="BK51" s="178"/>
      <c r="BL51" s="179"/>
      <c r="BM51" s="177"/>
      <c r="BN51" s="177"/>
      <c r="BO51" s="177"/>
      <c r="BP51" s="177"/>
      <c r="BQ51" s="177"/>
      <c r="BR51" s="178"/>
      <c r="BS51" s="179"/>
      <c r="BT51" s="177"/>
      <c r="BU51" s="177"/>
      <c r="BV51" s="177"/>
      <c r="BW51" s="177"/>
      <c r="BX51" s="177"/>
      <c r="BY51" s="178"/>
      <c r="BZ51" s="179"/>
      <c r="CA51" s="177"/>
      <c r="CB51" s="177"/>
      <c r="CC51" s="177"/>
      <c r="CD51" s="177"/>
      <c r="CE51" s="177"/>
      <c r="CF51" s="178"/>
      <c r="CG51" s="179"/>
      <c r="CH51" s="177"/>
      <c r="CI51" s="177"/>
      <c r="CJ51" s="177"/>
      <c r="CK51" s="177"/>
      <c r="CL51" s="177"/>
      <c r="CM51" s="178"/>
      <c r="CN51" s="179"/>
      <c r="CO51" s="177"/>
      <c r="CP51" s="177"/>
      <c r="CQ51" s="177"/>
      <c r="CR51" s="177"/>
      <c r="CS51" s="177"/>
      <c r="CT51" s="178"/>
      <c r="CU51" s="179"/>
      <c r="CV51" s="177"/>
      <c r="CW51" s="177"/>
      <c r="CX51" s="177"/>
      <c r="CY51" s="177"/>
      <c r="CZ51" s="177"/>
      <c r="DA51" s="178"/>
      <c r="DB51" s="179"/>
      <c r="DC51" s="177"/>
      <c r="DD51" s="177"/>
      <c r="DE51" s="177"/>
      <c r="DF51" s="177"/>
      <c r="DG51" s="177"/>
      <c r="DH51" s="178"/>
      <c r="DI51" s="179"/>
      <c r="DJ51" s="177"/>
      <c r="DK51" s="177"/>
      <c r="DL51" s="177"/>
      <c r="DM51" s="177"/>
      <c r="DN51" s="177"/>
      <c r="DO51" s="178"/>
      <c r="DP51" s="179"/>
      <c r="DQ51" s="177"/>
      <c r="DR51" s="177"/>
      <c r="DS51" s="177"/>
      <c r="DT51" s="177"/>
      <c r="DU51" s="177"/>
      <c r="DV51" s="178"/>
      <c r="DW51" s="179"/>
      <c r="DX51" s="177"/>
      <c r="DY51" s="177"/>
      <c r="DZ51" s="177"/>
      <c r="EA51" s="177"/>
      <c r="EB51" s="177"/>
      <c r="EC51" s="178"/>
      <c r="ED51" s="179"/>
      <c r="EE51" s="177"/>
      <c r="EF51" s="177"/>
      <c r="EG51" s="177"/>
      <c r="EH51" s="177"/>
      <c r="EI51" s="177"/>
      <c r="EJ51" s="178"/>
      <c r="EK51" s="179"/>
      <c r="EL51" s="177"/>
      <c r="EM51" s="177"/>
      <c r="EN51" s="177"/>
      <c r="EO51" s="177"/>
      <c r="EP51" s="177"/>
      <c r="EQ51" s="178"/>
      <c r="ER51" s="179"/>
      <c r="ES51" s="177"/>
      <c r="ET51" s="177"/>
      <c r="EU51" s="177"/>
      <c r="EV51" s="177"/>
      <c r="EW51" s="177"/>
      <c r="EX51" s="178"/>
      <c r="EY51" s="179"/>
      <c r="EZ51" s="177"/>
      <c r="FA51" s="177"/>
      <c r="FB51" s="177"/>
      <c r="FC51" s="177"/>
      <c r="FD51" s="177"/>
      <c r="FE51" s="178"/>
      <c r="FF51" s="179"/>
      <c r="FG51" s="177"/>
      <c r="FH51" s="177"/>
      <c r="FI51" s="177"/>
      <c r="FJ51" s="177"/>
      <c r="FK51" s="177"/>
      <c r="FL51" s="178"/>
      <c r="FM51" s="179"/>
      <c r="FN51" s="177"/>
      <c r="FO51" s="177"/>
      <c r="FP51" s="177"/>
      <c r="FQ51" s="177"/>
      <c r="FR51" s="177"/>
      <c r="FS51" s="178"/>
      <c r="FT51" s="179"/>
      <c r="FU51" s="177"/>
      <c r="FV51" s="177"/>
      <c r="FW51" s="177"/>
      <c r="FX51" s="177"/>
      <c r="FY51" s="177"/>
      <c r="FZ51" s="178"/>
      <c r="GA51" s="179"/>
      <c r="GB51" s="177"/>
      <c r="GC51" s="177"/>
      <c r="GD51" s="177"/>
      <c r="GE51" s="177"/>
      <c r="GF51" s="177"/>
      <c r="GG51" s="178"/>
      <c r="GH51" s="179"/>
      <c r="GI51" s="177"/>
      <c r="GJ51" s="177"/>
      <c r="GK51" s="177"/>
      <c r="GL51" s="177"/>
      <c r="GM51" s="177"/>
      <c r="GN51" s="178"/>
      <c r="GO51" s="179"/>
      <c r="GP51" s="177"/>
      <c r="GQ51" s="177"/>
      <c r="GR51" s="177"/>
      <c r="GS51" s="177"/>
      <c r="GT51" s="177"/>
      <c r="GU51" s="178"/>
      <c r="GV51" s="179"/>
      <c r="GW51" s="177"/>
      <c r="GX51" s="177"/>
      <c r="GY51" s="177"/>
      <c r="GZ51" s="177"/>
      <c r="HA51" s="177"/>
      <c r="HB51" s="178"/>
      <c r="HC51" s="179"/>
      <c r="HD51" s="177"/>
      <c r="HE51" s="177"/>
      <c r="HF51" s="177"/>
      <c r="HG51" s="177"/>
      <c r="HH51" s="177"/>
      <c r="HI51" s="178"/>
      <c r="HJ51" s="179"/>
      <c r="HK51" s="177"/>
      <c r="HL51" s="177"/>
      <c r="HM51" s="177"/>
      <c r="HN51" s="177"/>
      <c r="HO51" s="177"/>
      <c r="HP51" s="178"/>
      <c r="HQ51" s="179"/>
      <c r="HR51" s="177"/>
      <c r="HS51" s="177"/>
      <c r="HT51" s="177"/>
      <c r="HU51" s="177"/>
      <c r="HV51" s="177"/>
      <c r="HW51" s="178"/>
      <c r="HX51" s="179"/>
      <c r="HY51" s="177"/>
      <c r="HZ51" s="177"/>
      <c r="IA51" s="177"/>
      <c r="IB51" s="177"/>
      <c r="IC51" s="177"/>
      <c r="ID51" s="178"/>
      <c r="IE51" s="179"/>
      <c r="IF51" s="177"/>
      <c r="IG51" s="177"/>
      <c r="IH51" s="177"/>
      <c r="II51" s="177"/>
      <c r="IJ51" s="177"/>
      <c r="IK51" s="178"/>
      <c r="IL51" s="179"/>
      <c r="IM51" s="177"/>
      <c r="IN51" s="177"/>
      <c r="IO51" s="177"/>
      <c r="IP51" s="177"/>
      <c r="IQ51" s="177"/>
      <c r="IR51" s="178"/>
      <c r="IS51" s="179"/>
      <c r="IT51" s="177"/>
      <c r="IU51" s="177"/>
      <c r="IV51" s="177"/>
    </row>
    <row r="52" spans="1:256" s="43" customFormat="1" ht="15" customHeight="1" x14ac:dyDescent="0.25">
      <c r="A52" s="225" t="s">
        <v>31</v>
      </c>
      <c r="B52" s="177"/>
      <c r="C52" s="177"/>
      <c r="D52" s="177"/>
      <c r="E52" s="177"/>
      <c r="F52" s="177"/>
      <c r="G52" s="178"/>
      <c r="H52" s="179"/>
      <c r="I52" s="177"/>
      <c r="J52" s="177"/>
      <c r="K52" s="177"/>
      <c r="L52" s="177"/>
      <c r="M52" s="177"/>
      <c r="N52" s="178"/>
      <c r="O52" s="179"/>
      <c r="P52" s="177"/>
      <c r="Q52" s="177"/>
      <c r="R52" s="177"/>
      <c r="S52" s="177"/>
      <c r="T52" s="177"/>
      <c r="U52" s="178"/>
      <c r="V52" s="179"/>
      <c r="W52" s="177"/>
      <c r="X52" s="177"/>
      <c r="Y52" s="177"/>
      <c r="Z52" s="177"/>
      <c r="AA52" s="177"/>
      <c r="AB52" s="178"/>
      <c r="AC52" s="179"/>
      <c r="AD52" s="177"/>
      <c r="AE52" s="177"/>
      <c r="AF52" s="177"/>
      <c r="AG52" s="177"/>
      <c r="AH52" s="177"/>
      <c r="AI52" s="178"/>
      <c r="AJ52" s="179"/>
      <c r="AK52" s="177"/>
      <c r="AL52" s="177"/>
      <c r="AM52" s="177"/>
      <c r="AN52" s="177"/>
      <c r="AO52" s="177"/>
      <c r="AP52" s="178"/>
      <c r="AQ52" s="179"/>
      <c r="AR52" s="177"/>
      <c r="AS52" s="177"/>
      <c r="AT52" s="177"/>
      <c r="AU52" s="177"/>
      <c r="AV52" s="177"/>
      <c r="AW52" s="178"/>
      <c r="AX52" s="179"/>
      <c r="AY52" s="177"/>
      <c r="AZ52" s="177"/>
      <c r="BA52" s="177"/>
      <c r="BB52" s="177"/>
      <c r="BC52" s="177"/>
      <c r="BD52" s="178"/>
      <c r="BE52" s="179"/>
      <c r="BF52" s="177"/>
      <c r="BG52" s="177"/>
      <c r="BH52" s="177"/>
      <c r="BI52" s="177"/>
      <c r="BJ52" s="177"/>
      <c r="BK52" s="178"/>
      <c r="BL52" s="179"/>
      <c r="BM52" s="177"/>
      <c r="BN52" s="177"/>
      <c r="BO52" s="177"/>
      <c r="BP52" s="177"/>
      <c r="BQ52" s="177"/>
      <c r="BR52" s="178"/>
      <c r="BS52" s="179"/>
      <c r="BT52" s="177"/>
      <c r="BU52" s="177"/>
      <c r="BV52" s="177"/>
      <c r="BW52" s="177"/>
      <c r="BX52" s="177"/>
      <c r="BY52" s="178"/>
      <c r="BZ52" s="179"/>
      <c r="CA52" s="177"/>
      <c r="CB52" s="177"/>
      <c r="CC52" s="177"/>
      <c r="CD52" s="177"/>
      <c r="CE52" s="177"/>
      <c r="CF52" s="178"/>
      <c r="CG52" s="179"/>
      <c r="CH52" s="177"/>
      <c r="CI52" s="177"/>
      <c r="CJ52" s="177"/>
      <c r="CK52" s="177"/>
      <c r="CL52" s="177"/>
      <c r="CM52" s="178"/>
      <c r="CN52" s="179"/>
      <c r="CO52" s="177"/>
      <c r="CP52" s="177"/>
      <c r="CQ52" s="177"/>
      <c r="CR52" s="177"/>
      <c r="CS52" s="177"/>
      <c r="CT52" s="178"/>
      <c r="CU52" s="179"/>
      <c r="CV52" s="177"/>
      <c r="CW52" s="177"/>
      <c r="CX52" s="177"/>
      <c r="CY52" s="177"/>
      <c r="CZ52" s="177"/>
      <c r="DA52" s="178"/>
      <c r="DB52" s="179"/>
      <c r="DC52" s="177"/>
      <c r="DD52" s="177"/>
      <c r="DE52" s="177"/>
      <c r="DF52" s="177"/>
      <c r="DG52" s="177"/>
      <c r="DH52" s="178"/>
      <c r="DI52" s="179"/>
      <c r="DJ52" s="177"/>
      <c r="DK52" s="177"/>
      <c r="DL52" s="177"/>
      <c r="DM52" s="177"/>
      <c r="DN52" s="177"/>
      <c r="DO52" s="178"/>
      <c r="DP52" s="179"/>
      <c r="DQ52" s="177"/>
      <c r="DR52" s="177"/>
      <c r="DS52" s="177"/>
      <c r="DT52" s="177"/>
      <c r="DU52" s="177"/>
      <c r="DV52" s="178"/>
      <c r="DW52" s="179"/>
      <c r="DX52" s="177"/>
      <c r="DY52" s="177"/>
      <c r="DZ52" s="177"/>
      <c r="EA52" s="177"/>
      <c r="EB52" s="177"/>
      <c r="EC52" s="178"/>
      <c r="ED52" s="179"/>
      <c r="EE52" s="177"/>
      <c r="EF52" s="177"/>
      <c r="EG52" s="177"/>
      <c r="EH52" s="177"/>
      <c r="EI52" s="177"/>
      <c r="EJ52" s="178"/>
      <c r="EK52" s="179"/>
      <c r="EL52" s="177"/>
      <c r="EM52" s="177"/>
      <c r="EN52" s="177"/>
      <c r="EO52" s="177"/>
      <c r="EP52" s="177"/>
      <c r="EQ52" s="178"/>
      <c r="ER52" s="179"/>
      <c r="ES52" s="177"/>
      <c r="ET52" s="177"/>
      <c r="EU52" s="177"/>
      <c r="EV52" s="177"/>
      <c r="EW52" s="177"/>
      <c r="EX52" s="178"/>
      <c r="EY52" s="179"/>
      <c r="EZ52" s="177"/>
      <c r="FA52" s="177"/>
      <c r="FB52" s="177"/>
      <c r="FC52" s="177"/>
      <c r="FD52" s="177"/>
      <c r="FE52" s="178"/>
      <c r="FF52" s="179"/>
      <c r="FG52" s="177"/>
      <c r="FH52" s="177"/>
      <c r="FI52" s="177"/>
      <c r="FJ52" s="177"/>
      <c r="FK52" s="177"/>
      <c r="FL52" s="178"/>
      <c r="FM52" s="179"/>
      <c r="FN52" s="177"/>
      <c r="FO52" s="177"/>
      <c r="FP52" s="177"/>
      <c r="FQ52" s="177"/>
      <c r="FR52" s="177"/>
      <c r="FS52" s="178"/>
      <c r="FT52" s="179"/>
      <c r="FU52" s="177"/>
      <c r="FV52" s="177"/>
      <c r="FW52" s="177"/>
      <c r="FX52" s="177"/>
      <c r="FY52" s="177"/>
      <c r="FZ52" s="178"/>
      <c r="GA52" s="179"/>
      <c r="GB52" s="177"/>
      <c r="GC52" s="177"/>
      <c r="GD52" s="177"/>
      <c r="GE52" s="177"/>
      <c r="GF52" s="177"/>
      <c r="GG52" s="178"/>
      <c r="GH52" s="179"/>
      <c r="GI52" s="177"/>
      <c r="GJ52" s="177"/>
      <c r="GK52" s="177"/>
      <c r="GL52" s="177"/>
      <c r="GM52" s="177"/>
      <c r="GN52" s="178"/>
      <c r="GO52" s="179"/>
      <c r="GP52" s="177"/>
      <c r="GQ52" s="177"/>
      <c r="GR52" s="177"/>
      <c r="GS52" s="177"/>
      <c r="GT52" s="177"/>
      <c r="GU52" s="178"/>
      <c r="GV52" s="179"/>
      <c r="GW52" s="177"/>
      <c r="GX52" s="177"/>
      <c r="GY52" s="177"/>
      <c r="GZ52" s="177"/>
      <c r="HA52" s="177"/>
      <c r="HB52" s="178"/>
      <c r="HC52" s="179"/>
      <c r="HD52" s="177"/>
      <c r="HE52" s="177"/>
      <c r="HF52" s="177"/>
      <c r="HG52" s="177"/>
      <c r="HH52" s="177"/>
      <c r="HI52" s="178"/>
      <c r="HJ52" s="179"/>
      <c r="HK52" s="177"/>
      <c r="HL52" s="177"/>
      <c r="HM52" s="177"/>
      <c r="HN52" s="177"/>
      <c r="HO52" s="177"/>
      <c r="HP52" s="178"/>
      <c r="HQ52" s="179"/>
      <c r="HR52" s="177"/>
      <c r="HS52" s="177"/>
      <c r="HT52" s="177"/>
      <c r="HU52" s="177"/>
      <c r="HV52" s="177"/>
      <c r="HW52" s="178"/>
      <c r="HX52" s="179"/>
      <c r="HY52" s="177"/>
      <c r="HZ52" s="177"/>
      <c r="IA52" s="177"/>
      <c r="IB52" s="177"/>
      <c r="IC52" s="177"/>
      <c r="ID52" s="178"/>
      <c r="IE52" s="179"/>
      <c r="IF52" s="177"/>
      <c r="IG52" s="177"/>
      <c r="IH52" s="177"/>
      <c r="II52" s="177"/>
      <c r="IJ52" s="177"/>
      <c r="IK52" s="178"/>
      <c r="IL52" s="179"/>
      <c r="IM52" s="177"/>
      <c r="IN52" s="177"/>
      <c r="IO52" s="177"/>
      <c r="IP52" s="177"/>
      <c r="IQ52" s="177"/>
      <c r="IR52" s="178"/>
      <c r="IS52" s="179"/>
      <c r="IT52" s="177"/>
      <c r="IU52" s="177"/>
      <c r="IV52" s="177"/>
    </row>
    <row r="53" spans="1:256" x14ac:dyDescent="0.2">
      <c r="A53" s="179"/>
      <c r="B53" s="177"/>
      <c r="C53" s="177"/>
      <c r="D53" s="177"/>
      <c r="E53" s="177"/>
      <c r="F53" s="177"/>
      <c r="G53" s="178"/>
      <c r="H53" s="179"/>
      <c r="I53" s="177"/>
      <c r="J53" s="177"/>
      <c r="K53" s="177"/>
      <c r="L53" s="177"/>
      <c r="M53" s="177"/>
      <c r="N53" s="178"/>
      <c r="O53" s="179"/>
      <c r="P53" s="177"/>
      <c r="Q53" s="177"/>
      <c r="R53" s="177"/>
      <c r="S53" s="177"/>
      <c r="T53" s="177"/>
      <c r="U53" s="178"/>
      <c r="V53" s="179"/>
      <c r="W53" s="177"/>
      <c r="X53" s="177"/>
      <c r="Y53" s="177"/>
      <c r="Z53" s="177"/>
      <c r="AA53" s="177"/>
      <c r="AB53" s="178"/>
      <c r="AC53" s="179"/>
      <c r="AD53" s="177"/>
      <c r="AE53" s="177"/>
      <c r="AF53" s="177"/>
      <c r="AG53" s="177"/>
      <c r="AH53" s="177"/>
      <c r="AI53" s="178"/>
      <c r="AJ53" s="179"/>
      <c r="AK53" s="177"/>
      <c r="AL53" s="177"/>
      <c r="AM53" s="177"/>
      <c r="AN53" s="177"/>
      <c r="AO53" s="177"/>
      <c r="AP53" s="178"/>
      <c r="AQ53" s="179"/>
      <c r="AR53" s="177"/>
      <c r="AS53" s="177"/>
      <c r="AT53" s="177"/>
      <c r="AU53" s="177"/>
      <c r="AV53" s="177"/>
      <c r="AW53" s="178"/>
      <c r="AX53" s="179"/>
      <c r="AY53" s="177"/>
      <c r="AZ53" s="177"/>
      <c r="BA53" s="177"/>
      <c r="BB53" s="177"/>
      <c r="BC53" s="177"/>
      <c r="BD53" s="178"/>
      <c r="BE53" s="179"/>
      <c r="BF53" s="177"/>
      <c r="BG53" s="177"/>
      <c r="BH53" s="177"/>
      <c r="BI53" s="177"/>
      <c r="BJ53" s="177"/>
      <c r="BK53" s="178"/>
      <c r="BL53" s="179"/>
      <c r="BM53" s="177"/>
      <c r="BN53" s="177"/>
      <c r="BO53" s="177"/>
      <c r="BP53" s="177"/>
      <c r="BQ53" s="177"/>
      <c r="BR53" s="178"/>
      <c r="BS53" s="179"/>
      <c r="BT53" s="177"/>
      <c r="BU53" s="177"/>
      <c r="BV53" s="177"/>
      <c r="BW53" s="177"/>
      <c r="BX53" s="177"/>
      <c r="BY53" s="178"/>
      <c r="BZ53" s="179"/>
      <c r="CA53" s="177"/>
      <c r="CB53" s="177"/>
      <c r="CC53" s="177"/>
      <c r="CD53" s="177"/>
      <c r="CE53" s="177"/>
      <c r="CF53" s="178"/>
      <c r="CG53" s="179"/>
      <c r="CH53" s="177"/>
      <c r="CI53" s="177"/>
      <c r="CJ53" s="177"/>
      <c r="CK53" s="177"/>
      <c r="CL53" s="177"/>
      <c r="CM53" s="178"/>
      <c r="CN53" s="179"/>
      <c r="CO53" s="177"/>
      <c r="CP53" s="177"/>
      <c r="CQ53" s="177"/>
      <c r="CR53" s="177"/>
      <c r="CS53" s="177"/>
      <c r="CT53" s="178"/>
      <c r="CU53" s="179"/>
      <c r="CV53" s="177"/>
      <c r="CW53" s="177"/>
      <c r="CX53" s="177"/>
      <c r="CY53" s="177"/>
      <c r="CZ53" s="177"/>
      <c r="DA53" s="178"/>
      <c r="DB53" s="179"/>
      <c r="DC53" s="177"/>
      <c r="DD53" s="177"/>
      <c r="DE53" s="177"/>
      <c r="DF53" s="177"/>
      <c r="DG53" s="177"/>
      <c r="DH53" s="178"/>
      <c r="DI53" s="179"/>
      <c r="DJ53" s="177"/>
      <c r="DK53" s="177"/>
      <c r="DL53" s="177"/>
      <c r="DM53" s="177"/>
      <c r="DN53" s="177"/>
      <c r="DO53" s="178"/>
      <c r="DP53" s="179"/>
      <c r="DQ53" s="177"/>
      <c r="DR53" s="177"/>
      <c r="DS53" s="177"/>
      <c r="DT53" s="177"/>
      <c r="DU53" s="177"/>
      <c r="DV53" s="178"/>
      <c r="DW53" s="179"/>
      <c r="DX53" s="177"/>
      <c r="DY53" s="177"/>
      <c r="DZ53" s="177"/>
      <c r="EA53" s="177"/>
      <c r="EB53" s="177"/>
      <c r="EC53" s="178"/>
      <c r="ED53" s="179"/>
      <c r="EE53" s="177"/>
      <c r="EF53" s="177"/>
      <c r="EG53" s="177"/>
      <c r="EH53" s="177"/>
      <c r="EI53" s="177"/>
      <c r="EJ53" s="178"/>
      <c r="EK53" s="179"/>
      <c r="EL53" s="177"/>
      <c r="EM53" s="177"/>
      <c r="EN53" s="177"/>
      <c r="EO53" s="177"/>
      <c r="EP53" s="177"/>
      <c r="EQ53" s="178"/>
      <c r="ER53" s="179"/>
      <c r="ES53" s="177"/>
      <c r="ET53" s="177"/>
      <c r="EU53" s="177"/>
      <c r="EV53" s="177"/>
      <c r="EW53" s="177"/>
      <c r="EX53" s="178"/>
      <c r="EY53" s="179"/>
      <c r="EZ53" s="177"/>
      <c r="FA53" s="177"/>
      <c r="FB53" s="177"/>
      <c r="FC53" s="177"/>
      <c r="FD53" s="177"/>
      <c r="FE53" s="178"/>
      <c r="FF53" s="179"/>
      <c r="FG53" s="177"/>
      <c r="FH53" s="177"/>
      <c r="FI53" s="177"/>
      <c r="FJ53" s="177"/>
      <c r="FK53" s="177"/>
      <c r="FL53" s="178"/>
      <c r="FM53" s="179"/>
      <c r="FN53" s="177"/>
      <c r="FO53" s="177"/>
      <c r="FP53" s="177"/>
      <c r="FQ53" s="177"/>
      <c r="FR53" s="177"/>
      <c r="FS53" s="178"/>
      <c r="FT53" s="179"/>
      <c r="FU53" s="177"/>
      <c r="FV53" s="177"/>
      <c r="FW53" s="177"/>
      <c r="FX53" s="177"/>
      <c r="FY53" s="177"/>
      <c r="FZ53" s="178"/>
      <c r="GA53" s="179"/>
      <c r="GB53" s="177"/>
      <c r="GC53" s="177"/>
      <c r="GD53" s="177"/>
      <c r="GE53" s="177"/>
      <c r="GF53" s="177"/>
      <c r="GG53" s="178"/>
      <c r="GH53" s="179"/>
      <c r="GI53" s="177"/>
      <c r="GJ53" s="177"/>
      <c r="GK53" s="177"/>
      <c r="GL53" s="177"/>
      <c r="GM53" s="177"/>
      <c r="GN53" s="178"/>
      <c r="GO53" s="179"/>
      <c r="GP53" s="177"/>
      <c r="GQ53" s="177"/>
      <c r="GR53" s="177"/>
      <c r="GS53" s="177"/>
      <c r="GT53" s="177"/>
      <c r="GU53" s="178"/>
      <c r="GV53" s="179"/>
      <c r="GW53" s="177"/>
      <c r="GX53" s="177"/>
      <c r="GY53" s="177"/>
      <c r="GZ53" s="177"/>
      <c r="HA53" s="177"/>
      <c r="HB53" s="178"/>
      <c r="HC53" s="179"/>
      <c r="HD53" s="177"/>
      <c r="HE53" s="177"/>
      <c r="HF53" s="177"/>
      <c r="HG53" s="177"/>
      <c r="HH53" s="177"/>
      <c r="HI53" s="178"/>
      <c r="HJ53" s="179"/>
      <c r="HK53" s="177"/>
      <c r="HL53" s="177"/>
      <c r="HM53" s="177"/>
      <c r="HN53" s="177"/>
      <c r="HO53" s="177"/>
      <c r="HP53" s="178"/>
      <c r="HQ53" s="179"/>
      <c r="HR53" s="177"/>
      <c r="HS53" s="177"/>
      <c r="HT53" s="177"/>
      <c r="HU53" s="177"/>
      <c r="HV53" s="177"/>
      <c r="HW53" s="178"/>
      <c r="HX53" s="179"/>
      <c r="HY53" s="177"/>
      <c r="HZ53" s="177"/>
      <c r="IA53" s="177"/>
      <c r="IB53" s="177"/>
      <c r="IC53" s="177"/>
      <c r="ID53" s="178"/>
      <c r="IE53" s="179"/>
      <c r="IF53" s="177"/>
      <c r="IG53" s="177"/>
      <c r="IH53" s="177"/>
      <c r="II53" s="177"/>
      <c r="IJ53" s="177"/>
      <c r="IK53" s="178"/>
      <c r="IL53" s="179"/>
      <c r="IM53" s="177"/>
      <c r="IN53" s="177"/>
      <c r="IO53" s="177"/>
      <c r="IP53" s="177"/>
      <c r="IQ53" s="177"/>
      <c r="IR53" s="178"/>
      <c r="IS53" s="179"/>
      <c r="IT53" s="177"/>
      <c r="IU53" s="177"/>
      <c r="IV53" s="177"/>
    </row>
    <row r="54" spans="1:256" ht="12.75" x14ac:dyDescent="0.2">
      <c r="A54" s="269" t="s">
        <v>529</v>
      </c>
      <c r="B54" s="177"/>
      <c r="C54" s="177"/>
      <c r="D54" s="177"/>
      <c r="E54" s="177"/>
      <c r="F54" s="177"/>
      <c r="G54" s="178"/>
      <c r="H54" s="186"/>
      <c r="I54" s="177"/>
      <c r="J54" s="177"/>
      <c r="K54" s="177"/>
      <c r="L54" s="177"/>
      <c r="M54" s="177"/>
      <c r="N54" s="178"/>
      <c r="O54" s="186"/>
      <c r="P54" s="177"/>
      <c r="Q54" s="177"/>
      <c r="R54" s="177"/>
      <c r="S54" s="177"/>
      <c r="T54" s="177"/>
      <c r="U54" s="178"/>
      <c r="V54" s="186"/>
      <c r="W54" s="177"/>
      <c r="X54" s="177"/>
      <c r="Y54" s="177"/>
      <c r="Z54" s="177"/>
      <c r="AA54" s="177"/>
      <c r="AB54" s="178"/>
      <c r="AC54" s="186"/>
      <c r="AD54" s="177"/>
      <c r="AE54" s="177"/>
      <c r="AF54" s="177"/>
      <c r="AG54" s="177"/>
      <c r="AH54" s="177"/>
      <c r="AI54" s="178"/>
      <c r="AJ54" s="186"/>
      <c r="AK54" s="177"/>
      <c r="AL54" s="177"/>
      <c r="AM54" s="177"/>
      <c r="AN54" s="177"/>
      <c r="AO54" s="177"/>
      <c r="AP54" s="178"/>
      <c r="AQ54" s="186"/>
      <c r="AR54" s="177"/>
      <c r="AS54" s="177"/>
      <c r="AT54" s="177"/>
      <c r="AU54" s="177"/>
      <c r="AV54" s="177"/>
      <c r="AW54" s="178"/>
      <c r="AX54" s="186"/>
      <c r="AY54" s="177"/>
      <c r="AZ54" s="177"/>
      <c r="BA54" s="177"/>
      <c r="BB54" s="177"/>
      <c r="BC54" s="177"/>
      <c r="BD54" s="178"/>
      <c r="BE54" s="186"/>
      <c r="BF54" s="177"/>
      <c r="BG54" s="177"/>
      <c r="BH54" s="177"/>
      <c r="BI54" s="177"/>
      <c r="BJ54" s="177"/>
      <c r="BK54" s="178"/>
      <c r="BL54" s="186"/>
      <c r="BM54" s="177"/>
      <c r="BN54" s="177"/>
      <c r="BO54" s="177"/>
      <c r="BP54" s="177"/>
      <c r="BQ54" s="177"/>
      <c r="BR54" s="178"/>
      <c r="BS54" s="186"/>
      <c r="BT54" s="177"/>
      <c r="BU54" s="177"/>
      <c r="BV54" s="177"/>
      <c r="BW54" s="177"/>
      <c r="BX54" s="177"/>
      <c r="BY54" s="178"/>
      <c r="BZ54" s="186"/>
      <c r="CA54" s="177"/>
      <c r="CB54" s="177"/>
      <c r="CC54" s="177"/>
      <c r="CD54" s="177"/>
      <c r="CE54" s="177"/>
      <c r="CF54" s="178"/>
      <c r="CG54" s="186"/>
      <c r="CH54" s="177"/>
      <c r="CI54" s="177"/>
      <c r="CJ54" s="177"/>
      <c r="CK54" s="177"/>
      <c r="CL54" s="177"/>
      <c r="CM54" s="178"/>
      <c r="CN54" s="186"/>
      <c r="CO54" s="177"/>
      <c r="CP54" s="177"/>
      <c r="CQ54" s="177"/>
      <c r="CR54" s="177"/>
      <c r="CS54" s="177"/>
      <c r="CT54" s="178"/>
      <c r="CU54" s="186"/>
      <c r="CV54" s="177"/>
      <c r="CW54" s="177"/>
      <c r="CX54" s="177"/>
      <c r="CY54" s="177"/>
      <c r="CZ54" s="177"/>
      <c r="DA54" s="178"/>
      <c r="DB54" s="186"/>
      <c r="DC54" s="177"/>
      <c r="DD54" s="177"/>
      <c r="DE54" s="177"/>
      <c r="DF54" s="177"/>
      <c r="DG54" s="177"/>
      <c r="DH54" s="178"/>
      <c r="DI54" s="186"/>
      <c r="DJ54" s="177"/>
      <c r="DK54" s="177"/>
      <c r="DL54" s="177"/>
      <c r="DM54" s="177"/>
      <c r="DN54" s="177"/>
      <c r="DO54" s="178"/>
      <c r="DP54" s="186"/>
      <c r="DQ54" s="177"/>
      <c r="DR54" s="177"/>
      <c r="DS54" s="177"/>
      <c r="DT54" s="177"/>
      <c r="DU54" s="177"/>
      <c r="DV54" s="178"/>
      <c r="DW54" s="186"/>
      <c r="DX54" s="177"/>
      <c r="DY54" s="177"/>
      <c r="DZ54" s="177"/>
      <c r="EA54" s="177"/>
      <c r="EB54" s="177"/>
      <c r="EC54" s="178"/>
      <c r="ED54" s="186"/>
      <c r="EE54" s="177"/>
      <c r="EF54" s="177"/>
      <c r="EG54" s="177"/>
      <c r="EH54" s="177"/>
      <c r="EI54" s="177"/>
      <c r="EJ54" s="178"/>
      <c r="EK54" s="186"/>
      <c r="EL54" s="177"/>
      <c r="EM54" s="177"/>
      <c r="EN54" s="177"/>
      <c r="EO54" s="177"/>
      <c r="EP54" s="177"/>
      <c r="EQ54" s="178"/>
      <c r="ER54" s="186"/>
      <c r="ES54" s="177"/>
      <c r="ET54" s="177"/>
      <c r="EU54" s="177"/>
      <c r="EV54" s="177"/>
      <c r="EW54" s="177"/>
      <c r="EX54" s="178"/>
      <c r="EY54" s="186"/>
      <c r="EZ54" s="177"/>
      <c r="FA54" s="177"/>
      <c r="FB54" s="177"/>
      <c r="FC54" s="177"/>
      <c r="FD54" s="177"/>
      <c r="FE54" s="178"/>
      <c r="FF54" s="186"/>
      <c r="FG54" s="177"/>
      <c r="FH54" s="177"/>
      <c r="FI54" s="177"/>
      <c r="FJ54" s="177"/>
      <c r="FK54" s="177"/>
      <c r="FL54" s="178"/>
      <c r="FM54" s="186"/>
      <c r="FN54" s="177"/>
      <c r="FO54" s="177"/>
      <c r="FP54" s="177"/>
      <c r="FQ54" s="177"/>
      <c r="FR54" s="177"/>
      <c r="FS54" s="178"/>
      <c r="FT54" s="186"/>
      <c r="FU54" s="177"/>
      <c r="FV54" s="177"/>
      <c r="FW54" s="177"/>
      <c r="FX54" s="177"/>
      <c r="FY54" s="177"/>
      <c r="FZ54" s="178"/>
      <c r="GA54" s="186"/>
      <c r="GB54" s="177"/>
      <c r="GC54" s="177"/>
      <c r="GD54" s="177"/>
      <c r="GE54" s="177"/>
      <c r="GF54" s="177"/>
      <c r="GG54" s="178"/>
      <c r="GH54" s="186"/>
      <c r="GI54" s="177"/>
      <c r="GJ54" s="177"/>
      <c r="GK54" s="177"/>
      <c r="GL54" s="177"/>
      <c r="GM54" s="177"/>
      <c r="GN54" s="178"/>
      <c r="GO54" s="186"/>
      <c r="GP54" s="177"/>
      <c r="GQ54" s="177"/>
      <c r="GR54" s="177"/>
      <c r="GS54" s="177"/>
      <c r="GT54" s="177"/>
      <c r="GU54" s="178"/>
      <c r="GV54" s="186"/>
      <c r="GW54" s="177"/>
      <c r="GX54" s="177"/>
      <c r="GY54" s="177"/>
      <c r="GZ54" s="177"/>
      <c r="HA54" s="177"/>
      <c r="HB54" s="178"/>
      <c r="HC54" s="186"/>
      <c r="HD54" s="177"/>
      <c r="HE54" s="177"/>
      <c r="HF54" s="177"/>
      <c r="HG54" s="177"/>
      <c r="HH54" s="177"/>
      <c r="HI54" s="178"/>
      <c r="HJ54" s="186"/>
      <c r="HK54" s="177"/>
      <c r="HL54" s="177"/>
      <c r="HM54" s="177"/>
      <c r="HN54" s="177"/>
      <c r="HO54" s="177"/>
      <c r="HP54" s="178"/>
      <c r="HQ54" s="186"/>
      <c r="HR54" s="177"/>
      <c r="HS54" s="177"/>
      <c r="HT54" s="177"/>
      <c r="HU54" s="177"/>
      <c r="HV54" s="177"/>
      <c r="HW54" s="178"/>
      <c r="HX54" s="186"/>
      <c r="HY54" s="177"/>
      <c r="HZ54" s="177"/>
      <c r="IA54" s="177"/>
      <c r="IB54" s="177"/>
      <c r="IC54" s="177"/>
      <c r="ID54" s="178"/>
      <c r="IE54" s="186"/>
      <c r="IF54" s="177"/>
      <c r="IG54" s="177"/>
      <c r="IH54" s="177"/>
      <c r="II54" s="177"/>
      <c r="IJ54" s="177"/>
      <c r="IK54" s="178"/>
      <c r="IL54" s="186"/>
      <c r="IM54" s="177"/>
      <c r="IN54" s="177"/>
      <c r="IO54" s="177"/>
      <c r="IP54" s="177"/>
      <c r="IQ54" s="177"/>
      <c r="IR54" s="178"/>
      <c r="IS54" s="186"/>
      <c r="IT54" s="177"/>
      <c r="IU54" s="177"/>
      <c r="IV54" s="177"/>
    </row>
    <row r="55" spans="1:256" ht="12.75" x14ac:dyDescent="0.2">
      <c r="A55" s="270" t="s">
        <v>530</v>
      </c>
      <c r="B55" s="177"/>
      <c r="C55" s="177"/>
      <c r="D55" s="177"/>
      <c r="E55" s="177"/>
      <c r="F55" s="177"/>
      <c r="G55" s="178"/>
      <c r="H55" s="187"/>
      <c r="I55" s="177"/>
      <c r="J55" s="177"/>
      <c r="K55" s="177"/>
      <c r="L55" s="177"/>
      <c r="M55" s="177"/>
      <c r="N55" s="178"/>
      <c r="O55" s="187"/>
      <c r="P55" s="177"/>
      <c r="Q55" s="177"/>
      <c r="R55" s="177"/>
      <c r="S55" s="177"/>
      <c r="T55" s="177"/>
      <c r="U55" s="178"/>
      <c r="V55" s="187"/>
      <c r="W55" s="177"/>
      <c r="X55" s="177"/>
      <c r="Y55" s="177"/>
      <c r="Z55" s="177"/>
      <c r="AA55" s="177"/>
      <c r="AB55" s="178"/>
      <c r="AC55" s="187"/>
      <c r="AD55" s="177"/>
      <c r="AE55" s="177"/>
      <c r="AF55" s="177"/>
      <c r="AG55" s="177"/>
      <c r="AH55" s="177"/>
      <c r="AI55" s="178"/>
      <c r="AJ55" s="187"/>
      <c r="AK55" s="177"/>
      <c r="AL55" s="177"/>
      <c r="AM55" s="177"/>
      <c r="AN55" s="177"/>
      <c r="AO55" s="177"/>
      <c r="AP55" s="178"/>
      <c r="AQ55" s="187"/>
      <c r="AR55" s="177"/>
      <c r="AS55" s="177"/>
      <c r="AT55" s="177"/>
      <c r="AU55" s="177"/>
      <c r="AV55" s="177"/>
      <c r="AW55" s="178"/>
      <c r="AX55" s="187"/>
      <c r="AY55" s="177"/>
      <c r="AZ55" s="177"/>
      <c r="BA55" s="177"/>
      <c r="BB55" s="177"/>
      <c r="BC55" s="177"/>
      <c r="BD55" s="178"/>
      <c r="BE55" s="187"/>
      <c r="BF55" s="177"/>
      <c r="BG55" s="177"/>
      <c r="BH55" s="177"/>
      <c r="BI55" s="177"/>
      <c r="BJ55" s="177"/>
      <c r="BK55" s="178"/>
      <c r="BL55" s="187"/>
      <c r="BM55" s="177"/>
      <c r="BN55" s="177"/>
      <c r="BO55" s="177"/>
      <c r="BP55" s="177"/>
      <c r="BQ55" s="177"/>
      <c r="BR55" s="178"/>
      <c r="BS55" s="187"/>
      <c r="BT55" s="177"/>
      <c r="BU55" s="177"/>
      <c r="BV55" s="177"/>
      <c r="BW55" s="177"/>
      <c r="BX55" s="177"/>
      <c r="BY55" s="178"/>
      <c r="BZ55" s="187"/>
      <c r="CA55" s="177"/>
      <c r="CB55" s="177"/>
      <c r="CC55" s="177"/>
      <c r="CD55" s="177"/>
      <c r="CE55" s="177"/>
      <c r="CF55" s="178"/>
      <c r="CG55" s="187"/>
      <c r="CH55" s="177"/>
      <c r="CI55" s="177"/>
      <c r="CJ55" s="177"/>
      <c r="CK55" s="177"/>
      <c r="CL55" s="177"/>
      <c r="CM55" s="178"/>
      <c r="CN55" s="187"/>
      <c r="CO55" s="177"/>
      <c r="CP55" s="177"/>
      <c r="CQ55" s="177"/>
      <c r="CR55" s="177"/>
      <c r="CS55" s="177"/>
      <c r="CT55" s="178"/>
      <c r="CU55" s="187"/>
      <c r="CV55" s="177"/>
      <c r="CW55" s="177"/>
      <c r="CX55" s="177"/>
      <c r="CY55" s="177"/>
      <c r="CZ55" s="177"/>
      <c r="DA55" s="178"/>
      <c r="DB55" s="187"/>
      <c r="DC55" s="177"/>
      <c r="DD55" s="177"/>
      <c r="DE55" s="177"/>
      <c r="DF55" s="177"/>
      <c r="DG55" s="177"/>
      <c r="DH55" s="178"/>
      <c r="DI55" s="187"/>
      <c r="DJ55" s="177"/>
      <c r="DK55" s="177"/>
      <c r="DL55" s="177"/>
      <c r="DM55" s="177"/>
      <c r="DN55" s="177"/>
      <c r="DO55" s="178"/>
      <c r="DP55" s="187"/>
      <c r="DQ55" s="177"/>
      <c r="DR55" s="177"/>
      <c r="DS55" s="177"/>
      <c r="DT55" s="177"/>
      <c r="DU55" s="177"/>
      <c r="DV55" s="178"/>
      <c r="DW55" s="187"/>
      <c r="DX55" s="177"/>
      <c r="DY55" s="177"/>
      <c r="DZ55" s="177"/>
      <c r="EA55" s="177"/>
      <c r="EB55" s="177"/>
      <c r="EC55" s="178"/>
      <c r="ED55" s="187"/>
      <c r="EE55" s="177"/>
      <c r="EF55" s="177"/>
      <c r="EG55" s="177"/>
      <c r="EH55" s="177"/>
      <c r="EI55" s="177"/>
      <c r="EJ55" s="178"/>
      <c r="EK55" s="187"/>
      <c r="EL55" s="177"/>
      <c r="EM55" s="177"/>
      <c r="EN55" s="177"/>
      <c r="EO55" s="177"/>
      <c r="EP55" s="177"/>
      <c r="EQ55" s="178"/>
      <c r="ER55" s="187"/>
      <c r="ES55" s="177"/>
      <c r="ET55" s="177"/>
      <c r="EU55" s="177"/>
      <c r="EV55" s="177"/>
      <c r="EW55" s="177"/>
      <c r="EX55" s="178"/>
      <c r="EY55" s="187"/>
      <c r="EZ55" s="177"/>
      <c r="FA55" s="177"/>
      <c r="FB55" s="177"/>
      <c r="FC55" s="177"/>
      <c r="FD55" s="177"/>
      <c r="FE55" s="178"/>
      <c r="FF55" s="187"/>
      <c r="FG55" s="177"/>
      <c r="FH55" s="177"/>
      <c r="FI55" s="177"/>
      <c r="FJ55" s="177"/>
      <c r="FK55" s="177"/>
      <c r="FL55" s="178"/>
      <c r="FM55" s="187"/>
      <c r="FN55" s="177"/>
      <c r="FO55" s="177"/>
      <c r="FP55" s="177"/>
      <c r="FQ55" s="177"/>
      <c r="FR55" s="177"/>
      <c r="FS55" s="178"/>
      <c r="FT55" s="187"/>
      <c r="FU55" s="177"/>
      <c r="FV55" s="177"/>
      <c r="FW55" s="177"/>
      <c r="FX55" s="177"/>
      <c r="FY55" s="177"/>
      <c r="FZ55" s="178"/>
      <c r="GA55" s="187"/>
      <c r="GB55" s="177"/>
      <c r="GC55" s="177"/>
      <c r="GD55" s="177"/>
      <c r="GE55" s="177"/>
      <c r="GF55" s="177"/>
      <c r="GG55" s="178"/>
      <c r="GH55" s="187"/>
      <c r="GI55" s="177"/>
      <c r="GJ55" s="177"/>
      <c r="GK55" s="177"/>
      <c r="GL55" s="177"/>
      <c r="GM55" s="177"/>
      <c r="GN55" s="178"/>
      <c r="GO55" s="187"/>
      <c r="GP55" s="177"/>
      <c r="GQ55" s="177"/>
      <c r="GR55" s="177"/>
      <c r="GS55" s="177"/>
      <c r="GT55" s="177"/>
      <c r="GU55" s="178"/>
      <c r="GV55" s="187"/>
      <c r="GW55" s="177"/>
      <c r="GX55" s="177"/>
      <c r="GY55" s="177"/>
      <c r="GZ55" s="177"/>
      <c r="HA55" s="177"/>
      <c r="HB55" s="178"/>
      <c r="HC55" s="187"/>
      <c r="HD55" s="177"/>
      <c r="HE55" s="177"/>
      <c r="HF55" s="177"/>
      <c r="HG55" s="177"/>
      <c r="HH55" s="177"/>
      <c r="HI55" s="178"/>
      <c r="HJ55" s="187"/>
      <c r="HK55" s="177"/>
      <c r="HL55" s="177"/>
      <c r="HM55" s="177"/>
      <c r="HN55" s="177"/>
      <c r="HO55" s="177"/>
      <c r="HP55" s="178"/>
      <c r="HQ55" s="187"/>
      <c r="HR55" s="177"/>
      <c r="HS55" s="177"/>
      <c r="HT55" s="177"/>
      <c r="HU55" s="177"/>
      <c r="HV55" s="177"/>
      <c r="HW55" s="178"/>
      <c r="HX55" s="187"/>
      <c r="HY55" s="177"/>
      <c r="HZ55" s="177"/>
      <c r="IA55" s="177"/>
      <c r="IB55" s="177"/>
      <c r="IC55" s="177"/>
      <c r="ID55" s="178"/>
      <c r="IE55" s="187"/>
      <c r="IF55" s="177"/>
      <c r="IG55" s="177"/>
      <c r="IH55" s="177"/>
      <c r="II55" s="177"/>
      <c r="IJ55" s="177"/>
      <c r="IK55" s="178"/>
      <c r="IL55" s="187"/>
      <c r="IM55" s="177"/>
      <c r="IN55" s="177"/>
      <c r="IO55" s="177"/>
      <c r="IP55" s="177"/>
      <c r="IQ55" s="177"/>
      <c r="IR55" s="178"/>
      <c r="IS55" s="187"/>
      <c r="IT55" s="177"/>
      <c r="IU55" s="177"/>
      <c r="IV55" s="177"/>
    </row>
    <row r="56" spans="1:256" ht="12.75" x14ac:dyDescent="0.2">
      <c r="A56" s="269" t="s">
        <v>531</v>
      </c>
      <c r="B56" s="177"/>
      <c r="C56" s="177"/>
      <c r="D56" s="177"/>
      <c r="E56" s="177"/>
      <c r="F56" s="177"/>
      <c r="G56" s="178"/>
      <c r="H56" s="179"/>
      <c r="I56" s="177"/>
      <c r="J56" s="177"/>
      <c r="K56" s="177"/>
      <c r="L56" s="177"/>
      <c r="M56" s="177"/>
      <c r="N56" s="178"/>
      <c r="O56" s="179"/>
      <c r="P56" s="177"/>
      <c r="Q56" s="177"/>
      <c r="R56" s="177"/>
      <c r="S56" s="177"/>
      <c r="T56" s="177"/>
      <c r="U56" s="178"/>
      <c r="V56" s="179"/>
      <c r="W56" s="177"/>
      <c r="X56" s="177"/>
      <c r="Y56" s="177"/>
      <c r="Z56" s="177"/>
      <c r="AA56" s="177"/>
      <c r="AB56" s="178"/>
      <c r="AC56" s="179"/>
      <c r="AD56" s="177"/>
      <c r="AE56" s="177"/>
      <c r="AF56" s="177"/>
      <c r="AG56" s="177"/>
      <c r="AH56" s="177"/>
      <c r="AI56" s="178"/>
      <c r="AJ56" s="179"/>
      <c r="AK56" s="177"/>
      <c r="AL56" s="177"/>
      <c r="AM56" s="177"/>
      <c r="AN56" s="177"/>
      <c r="AO56" s="177"/>
      <c r="AP56" s="178"/>
      <c r="AQ56" s="179"/>
      <c r="AR56" s="177"/>
      <c r="AS56" s="177"/>
      <c r="AT56" s="177"/>
      <c r="AU56" s="177"/>
      <c r="AV56" s="177"/>
      <c r="AW56" s="178"/>
      <c r="AX56" s="179"/>
      <c r="AY56" s="177"/>
      <c r="AZ56" s="177"/>
      <c r="BA56" s="177"/>
      <c r="BB56" s="177"/>
      <c r="BC56" s="177"/>
      <c r="BD56" s="178"/>
      <c r="BE56" s="179"/>
      <c r="BF56" s="177"/>
      <c r="BG56" s="177"/>
      <c r="BH56" s="177"/>
      <c r="BI56" s="177"/>
      <c r="BJ56" s="177"/>
      <c r="BK56" s="178"/>
      <c r="BL56" s="179"/>
      <c r="BM56" s="177"/>
      <c r="BN56" s="177"/>
      <c r="BO56" s="177"/>
      <c r="BP56" s="177"/>
      <c r="BQ56" s="177"/>
      <c r="BR56" s="178"/>
      <c r="BS56" s="179"/>
      <c r="BT56" s="177"/>
      <c r="BU56" s="177"/>
      <c r="BV56" s="177"/>
      <c r="BW56" s="177"/>
      <c r="BX56" s="177"/>
      <c r="BY56" s="178"/>
      <c r="BZ56" s="179"/>
      <c r="CA56" s="177"/>
      <c r="CB56" s="177"/>
      <c r="CC56" s="177"/>
      <c r="CD56" s="177"/>
      <c r="CE56" s="177"/>
      <c r="CF56" s="178"/>
      <c r="CG56" s="179"/>
      <c r="CH56" s="177"/>
      <c r="CI56" s="177"/>
      <c r="CJ56" s="177"/>
      <c r="CK56" s="177"/>
      <c r="CL56" s="177"/>
      <c r="CM56" s="178"/>
      <c r="CN56" s="179"/>
      <c r="CO56" s="177"/>
      <c r="CP56" s="177"/>
      <c r="CQ56" s="177"/>
      <c r="CR56" s="177"/>
      <c r="CS56" s="177"/>
      <c r="CT56" s="178"/>
      <c r="CU56" s="179"/>
      <c r="CV56" s="177"/>
      <c r="CW56" s="177"/>
      <c r="CX56" s="177"/>
      <c r="CY56" s="177"/>
      <c r="CZ56" s="177"/>
      <c r="DA56" s="178"/>
      <c r="DB56" s="179"/>
      <c r="DC56" s="177"/>
      <c r="DD56" s="177"/>
      <c r="DE56" s="177"/>
      <c r="DF56" s="177"/>
      <c r="DG56" s="177"/>
      <c r="DH56" s="178"/>
      <c r="DI56" s="179"/>
      <c r="DJ56" s="177"/>
      <c r="DK56" s="177"/>
      <c r="DL56" s="177"/>
      <c r="DM56" s="177"/>
      <c r="DN56" s="177"/>
      <c r="DO56" s="178"/>
      <c r="DP56" s="179"/>
      <c r="DQ56" s="177"/>
      <c r="DR56" s="177"/>
      <c r="DS56" s="177"/>
      <c r="DT56" s="177"/>
      <c r="DU56" s="177"/>
      <c r="DV56" s="178"/>
      <c r="DW56" s="179"/>
      <c r="DX56" s="177"/>
      <c r="DY56" s="177"/>
      <c r="DZ56" s="177"/>
      <c r="EA56" s="177"/>
      <c r="EB56" s="177"/>
      <c r="EC56" s="178"/>
      <c r="ED56" s="179"/>
      <c r="EE56" s="177"/>
      <c r="EF56" s="177"/>
      <c r="EG56" s="177"/>
      <c r="EH56" s="177"/>
      <c r="EI56" s="177"/>
      <c r="EJ56" s="178"/>
      <c r="EK56" s="179"/>
      <c r="EL56" s="177"/>
      <c r="EM56" s="177"/>
      <c r="EN56" s="177"/>
      <c r="EO56" s="177"/>
      <c r="EP56" s="177"/>
      <c r="EQ56" s="178"/>
      <c r="ER56" s="179"/>
      <c r="ES56" s="177"/>
      <c r="ET56" s="177"/>
      <c r="EU56" s="177"/>
      <c r="EV56" s="177"/>
      <c r="EW56" s="177"/>
      <c r="EX56" s="178"/>
      <c r="EY56" s="179"/>
      <c r="EZ56" s="177"/>
      <c r="FA56" s="177"/>
      <c r="FB56" s="177"/>
      <c r="FC56" s="177"/>
      <c r="FD56" s="177"/>
      <c r="FE56" s="178"/>
      <c r="FF56" s="179"/>
      <c r="FG56" s="177"/>
      <c r="FH56" s="177"/>
      <c r="FI56" s="177"/>
      <c r="FJ56" s="177"/>
      <c r="FK56" s="177"/>
      <c r="FL56" s="178"/>
      <c r="FM56" s="179"/>
      <c r="FN56" s="177"/>
      <c r="FO56" s="177"/>
      <c r="FP56" s="177"/>
      <c r="FQ56" s="177"/>
      <c r="FR56" s="177"/>
      <c r="FS56" s="178"/>
      <c r="FT56" s="179"/>
      <c r="FU56" s="177"/>
      <c r="FV56" s="177"/>
      <c r="FW56" s="177"/>
      <c r="FX56" s="177"/>
      <c r="FY56" s="177"/>
      <c r="FZ56" s="178"/>
      <c r="GA56" s="179"/>
      <c r="GB56" s="177"/>
      <c r="GC56" s="177"/>
      <c r="GD56" s="177"/>
      <c r="GE56" s="177"/>
      <c r="GF56" s="177"/>
      <c r="GG56" s="178"/>
      <c r="GH56" s="179"/>
      <c r="GI56" s="177"/>
      <c r="GJ56" s="177"/>
      <c r="GK56" s="177"/>
      <c r="GL56" s="177"/>
      <c r="GM56" s="177"/>
      <c r="GN56" s="178"/>
      <c r="GO56" s="179"/>
      <c r="GP56" s="177"/>
      <c r="GQ56" s="177"/>
      <c r="GR56" s="177"/>
      <c r="GS56" s="177"/>
      <c r="GT56" s="177"/>
      <c r="GU56" s="178"/>
      <c r="GV56" s="179"/>
      <c r="GW56" s="177"/>
      <c r="GX56" s="177"/>
      <c r="GY56" s="177"/>
      <c r="GZ56" s="177"/>
      <c r="HA56" s="177"/>
      <c r="HB56" s="178"/>
      <c r="HC56" s="179"/>
      <c r="HD56" s="177"/>
      <c r="HE56" s="177"/>
      <c r="HF56" s="177"/>
      <c r="HG56" s="177"/>
      <c r="HH56" s="177"/>
      <c r="HI56" s="178"/>
      <c r="HJ56" s="179"/>
      <c r="HK56" s="177"/>
      <c r="HL56" s="177"/>
      <c r="HM56" s="177"/>
      <c r="HN56" s="177"/>
      <c r="HO56" s="177"/>
      <c r="HP56" s="178"/>
      <c r="HQ56" s="179"/>
      <c r="HR56" s="177"/>
      <c r="HS56" s="177"/>
      <c r="HT56" s="177"/>
      <c r="HU56" s="177"/>
      <c r="HV56" s="177"/>
      <c r="HW56" s="178"/>
      <c r="HX56" s="179"/>
      <c r="HY56" s="177"/>
      <c r="HZ56" s="177"/>
      <c r="IA56" s="177"/>
      <c r="IB56" s="177"/>
      <c r="IC56" s="177"/>
      <c r="ID56" s="178"/>
      <c r="IE56" s="179"/>
      <c r="IF56" s="177"/>
      <c r="IG56" s="177"/>
      <c r="IH56" s="177"/>
      <c r="II56" s="177"/>
      <c r="IJ56" s="177"/>
      <c r="IK56" s="178"/>
      <c r="IL56" s="179"/>
      <c r="IM56" s="177"/>
      <c r="IN56" s="177"/>
      <c r="IO56" s="177"/>
      <c r="IP56" s="177"/>
      <c r="IQ56" s="177"/>
      <c r="IR56" s="178"/>
      <c r="IS56" s="179"/>
      <c r="IT56" s="177"/>
      <c r="IU56" s="177"/>
      <c r="IV56" s="177"/>
    </row>
    <row r="57" spans="1:256" x14ac:dyDescent="0.2">
      <c r="A57" s="179"/>
      <c r="B57" s="177"/>
      <c r="C57" s="177"/>
      <c r="D57" s="177"/>
      <c r="E57" s="177"/>
      <c r="F57" s="177"/>
      <c r="G57" s="178"/>
      <c r="H57" s="179"/>
      <c r="I57" s="177"/>
      <c r="J57" s="177"/>
      <c r="K57" s="177"/>
      <c r="L57" s="177"/>
      <c r="M57" s="177"/>
      <c r="N57" s="178"/>
      <c r="O57" s="179"/>
      <c r="P57" s="177"/>
      <c r="Q57" s="177"/>
      <c r="R57" s="177"/>
      <c r="S57" s="177"/>
      <c r="T57" s="177"/>
      <c r="U57" s="178"/>
      <c r="V57" s="179"/>
      <c r="W57" s="177"/>
      <c r="X57" s="177"/>
      <c r="Y57" s="177"/>
      <c r="Z57" s="177"/>
      <c r="AA57" s="177"/>
      <c r="AB57" s="178"/>
      <c r="AC57" s="179"/>
      <c r="AD57" s="177"/>
      <c r="AE57" s="177"/>
      <c r="AF57" s="177"/>
      <c r="AG57" s="177"/>
      <c r="AH57" s="177"/>
      <c r="AI57" s="178"/>
      <c r="AJ57" s="179"/>
      <c r="AK57" s="177"/>
      <c r="AL57" s="177"/>
      <c r="AM57" s="177"/>
      <c r="AN57" s="177"/>
      <c r="AO57" s="177"/>
      <c r="AP57" s="178"/>
      <c r="AQ57" s="179"/>
      <c r="AR57" s="177"/>
      <c r="AS57" s="177"/>
      <c r="AT57" s="177"/>
      <c r="AU57" s="177"/>
      <c r="AV57" s="177"/>
      <c r="AW57" s="178"/>
      <c r="AX57" s="179"/>
      <c r="AY57" s="177"/>
      <c r="AZ57" s="177"/>
      <c r="BA57" s="177"/>
      <c r="BB57" s="177"/>
      <c r="BC57" s="177"/>
      <c r="BD57" s="178"/>
      <c r="BE57" s="179"/>
      <c r="BF57" s="177"/>
      <c r="BG57" s="177"/>
      <c r="BH57" s="177"/>
      <c r="BI57" s="177"/>
      <c r="BJ57" s="177"/>
      <c r="BK57" s="178"/>
      <c r="BL57" s="179"/>
      <c r="BM57" s="177"/>
      <c r="BN57" s="177"/>
      <c r="BO57" s="177"/>
      <c r="BP57" s="177"/>
      <c r="BQ57" s="177"/>
      <c r="BR57" s="178"/>
      <c r="BS57" s="179"/>
      <c r="BT57" s="177"/>
      <c r="BU57" s="177"/>
      <c r="BV57" s="177"/>
      <c r="BW57" s="177"/>
      <c r="BX57" s="177"/>
      <c r="BY57" s="178"/>
      <c r="BZ57" s="179"/>
      <c r="CA57" s="177"/>
      <c r="CB57" s="177"/>
      <c r="CC57" s="177"/>
      <c r="CD57" s="177"/>
      <c r="CE57" s="177"/>
      <c r="CF57" s="178"/>
      <c r="CG57" s="179"/>
      <c r="CH57" s="177"/>
      <c r="CI57" s="177"/>
      <c r="CJ57" s="177"/>
      <c r="CK57" s="177"/>
      <c r="CL57" s="177"/>
      <c r="CM57" s="178"/>
      <c r="CN57" s="179"/>
      <c r="CO57" s="177"/>
      <c r="CP57" s="177"/>
      <c r="CQ57" s="177"/>
      <c r="CR57" s="177"/>
      <c r="CS57" s="177"/>
      <c r="CT57" s="178"/>
      <c r="CU57" s="179"/>
      <c r="CV57" s="177"/>
      <c r="CW57" s="177"/>
      <c r="CX57" s="177"/>
      <c r="CY57" s="177"/>
      <c r="CZ57" s="177"/>
      <c r="DA57" s="178"/>
      <c r="DB57" s="179"/>
      <c r="DC57" s="177"/>
      <c r="DD57" s="177"/>
      <c r="DE57" s="177"/>
      <c r="DF57" s="177"/>
      <c r="DG57" s="177"/>
      <c r="DH57" s="178"/>
      <c r="DI57" s="179"/>
      <c r="DJ57" s="177"/>
      <c r="DK57" s="177"/>
      <c r="DL57" s="177"/>
      <c r="DM57" s="177"/>
      <c r="DN57" s="177"/>
      <c r="DO57" s="178"/>
      <c r="DP57" s="179"/>
      <c r="DQ57" s="177"/>
      <c r="DR57" s="177"/>
      <c r="DS57" s="177"/>
      <c r="DT57" s="177"/>
      <c r="DU57" s="177"/>
      <c r="DV57" s="178"/>
      <c r="DW57" s="179"/>
      <c r="DX57" s="177"/>
      <c r="DY57" s="177"/>
      <c r="DZ57" s="177"/>
      <c r="EA57" s="177"/>
      <c r="EB57" s="177"/>
      <c r="EC57" s="178"/>
      <c r="ED57" s="179"/>
      <c r="EE57" s="177"/>
      <c r="EF57" s="177"/>
      <c r="EG57" s="177"/>
      <c r="EH57" s="177"/>
      <c r="EI57" s="177"/>
      <c r="EJ57" s="178"/>
      <c r="EK57" s="179"/>
      <c r="EL57" s="177"/>
      <c r="EM57" s="177"/>
      <c r="EN57" s="177"/>
      <c r="EO57" s="177"/>
      <c r="EP57" s="177"/>
      <c r="EQ57" s="178"/>
      <c r="ER57" s="179"/>
      <c r="ES57" s="177"/>
      <c r="ET57" s="177"/>
      <c r="EU57" s="177"/>
      <c r="EV57" s="177"/>
      <c r="EW57" s="177"/>
      <c r="EX57" s="178"/>
      <c r="EY57" s="179"/>
      <c r="EZ57" s="177"/>
      <c r="FA57" s="177"/>
      <c r="FB57" s="177"/>
      <c r="FC57" s="177"/>
      <c r="FD57" s="177"/>
      <c r="FE57" s="178"/>
      <c r="FF57" s="179"/>
      <c r="FG57" s="177"/>
      <c r="FH57" s="177"/>
      <c r="FI57" s="177"/>
      <c r="FJ57" s="177"/>
      <c r="FK57" s="177"/>
      <c r="FL57" s="178"/>
      <c r="FM57" s="179"/>
      <c r="FN57" s="177"/>
      <c r="FO57" s="177"/>
      <c r="FP57" s="177"/>
      <c r="FQ57" s="177"/>
      <c r="FR57" s="177"/>
      <c r="FS57" s="178"/>
      <c r="FT57" s="179"/>
      <c r="FU57" s="177"/>
      <c r="FV57" s="177"/>
      <c r="FW57" s="177"/>
      <c r="FX57" s="177"/>
      <c r="FY57" s="177"/>
      <c r="FZ57" s="178"/>
      <c r="GA57" s="179"/>
      <c r="GB57" s="177"/>
      <c r="GC57" s="177"/>
      <c r="GD57" s="177"/>
      <c r="GE57" s="177"/>
      <c r="GF57" s="177"/>
      <c r="GG57" s="178"/>
      <c r="GH57" s="179"/>
      <c r="GI57" s="177"/>
      <c r="GJ57" s="177"/>
      <c r="GK57" s="177"/>
      <c r="GL57" s="177"/>
      <c r="GM57" s="177"/>
      <c r="GN57" s="178"/>
      <c r="GO57" s="179"/>
      <c r="GP57" s="177"/>
      <c r="GQ57" s="177"/>
      <c r="GR57" s="177"/>
      <c r="GS57" s="177"/>
      <c r="GT57" s="177"/>
      <c r="GU57" s="178"/>
      <c r="GV57" s="179"/>
      <c r="GW57" s="177"/>
      <c r="GX57" s="177"/>
      <c r="GY57" s="177"/>
      <c r="GZ57" s="177"/>
      <c r="HA57" s="177"/>
      <c r="HB57" s="178"/>
      <c r="HC57" s="179"/>
      <c r="HD57" s="177"/>
      <c r="HE57" s="177"/>
      <c r="HF57" s="177"/>
      <c r="HG57" s="177"/>
      <c r="HH57" s="177"/>
      <c r="HI57" s="178"/>
      <c r="HJ57" s="179"/>
      <c r="HK57" s="177"/>
      <c r="HL57" s="177"/>
      <c r="HM57" s="177"/>
      <c r="HN57" s="177"/>
      <c r="HO57" s="177"/>
      <c r="HP57" s="178"/>
      <c r="HQ57" s="179"/>
      <c r="HR57" s="177"/>
      <c r="HS57" s="177"/>
      <c r="HT57" s="177"/>
      <c r="HU57" s="177"/>
      <c r="HV57" s="177"/>
      <c r="HW57" s="178"/>
      <c r="HX57" s="179"/>
      <c r="HY57" s="177"/>
      <c r="HZ57" s="177"/>
      <c r="IA57" s="177"/>
      <c r="IB57" s="177"/>
      <c r="IC57" s="177"/>
      <c r="ID57" s="178"/>
      <c r="IE57" s="179"/>
      <c r="IF57" s="177"/>
      <c r="IG57" s="177"/>
      <c r="IH57" s="177"/>
      <c r="II57" s="177"/>
      <c r="IJ57" s="177"/>
      <c r="IK57" s="178"/>
      <c r="IL57" s="179"/>
      <c r="IM57" s="177"/>
      <c r="IN57" s="177"/>
      <c r="IO57" s="177"/>
      <c r="IP57" s="177"/>
      <c r="IQ57" s="177"/>
      <c r="IR57" s="178"/>
      <c r="IS57" s="179"/>
      <c r="IT57" s="177"/>
      <c r="IU57" s="177"/>
      <c r="IV57" s="177"/>
    </row>
    <row r="58" spans="1:256" ht="15.75" x14ac:dyDescent="0.25">
      <c r="A58" s="225" t="s">
        <v>45</v>
      </c>
      <c r="B58" s="177"/>
      <c r="C58" s="177"/>
      <c r="D58" s="177"/>
      <c r="E58" s="177"/>
      <c r="F58" s="177"/>
      <c r="G58" s="178"/>
      <c r="H58" s="179"/>
      <c r="I58" s="177"/>
      <c r="J58" s="177"/>
      <c r="K58" s="177"/>
      <c r="L58" s="177"/>
      <c r="M58" s="177"/>
      <c r="N58" s="178"/>
      <c r="O58" s="179"/>
      <c r="P58" s="177"/>
      <c r="Q58" s="177"/>
      <c r="R58" s="177"/>
      <c r="S58" s="177"/>
      <c r="T58" s="177"/>
      <c r="U58" s="178"/>
      <c r="V58" s="179"/>
      <c r="W58" s="177"/>
      <c r="X58" s="177"/>
      <c r="Y58" s="177"/>
      <c r="Z58" s="177"/>
      <c r="AA58" s="177"/>
      <c r="AB58" s="178"/>
      <c r="AC58" s="179"/>
      <c r="AD58" s="177"/>
      <c r="AE58" s="177"/>
      <c r="AF58" s="177"/>
      <c r="AG58" s="177"/>
      <c r="AH58" s="177"/>
      <c r="AI58" s="178"/>
      <c r="AJ58" s="179"/>
      <c r="AK58" s="177"/>
      <c r="AL58" s="177"/>
      <c r="AM58" s="177"/>
      <c r="AN58" s="177"/>
      <c r="AO58" s="177"/>
      <c r="AP58" s="178"/>
      <c r="AQ58" s="179"/>
      <c r="AR58" s="177"/>
      <c r="AS58" s="177"/>
      <c r="AT58" s="177"/>
      <c r="AU58" s="177"/>
      <c r="AV58" s="177"/>
      <c r="AW58" s="178"/>
      <c r="AX58" s="179"/>
      <c r="AY58" s="177"/>
      <c r="AZ58" s="177"/>
      <c r="BA58" s="177"/>
      <c r="BB58" s="177"/>
      <c r="BC58" s="177"/>
      <c r="BD58" s="178"/>
      <c r="BE58" s="179"/>
      <c r="BF58" s="177"/>
      <c r="BG58" s="177"/>
      <c r="BH58" s="177"/>
      <c r="BI58" s="177"/>
      <c r="BJ58" s="177"/>
      <c r="BK58" s="178"/>
      <c r="BL58" s="179"/>
      <c r="BM58" s="177"/>
      <c r="BN58" s="177"/>
      <c r="BO58" s="177"/>
      <c r="BP58" s="177"/>
      <c r="BQ58" s="177"/>
      <c r="BR58" s="178"/>
      <c r="BS58" s="179"/>
      <c r="BT58" s="177"/>
      <c r="BU58" s="177"/>
      <c r="BV58" s="177"/>
      <c r="BW58" s="177"/>
      <c r="BX58" s="177"/>
      <c r="BY58" s="178"/>
      <c r="BZ58" s="179"/>
      <c r="CA58" s="177"/>
      <c r="CB58" s="177"/>
      <c r="CC58" s="177"/>
      <c r="CD58" s="177"/>
      <c r="CE58" s="177"/>
      <c r="CF58" s="178"/>
      <c r="CG58" s="179"/>
      <c r="CH58" s="177"/>
      <c r="CI58" s="177"/>
      <c r="CJ58" s="177"/>
      <c r="CK58" s="177"/>
      <c r="CL58" s="177"/>
      <c r="CM58" s="178"/>
      <c r="CN58" s="179"/>
      <c r="CO58" s="177"/>
      <c r="CP58" s="177"/>
      <c r="CQ58" s="177"/>
      <c r="CR58" s="177"/>
      <c r="CS58" s="177"/>
      <c r="CT58" s="178"/>
      <c r="CU58" s="179"/>
      <c r="CV58" s="177"/>
      <c r="CW58" s="177"/>
      <c r="CX58" s="177"/>
      <c r="CY58" s="177"/>
      <c r="CZ58" s="177"/>
      <c r="DA58" s="178"/>
      <c r="DB58" s="179"/>
      <c r="DC58" s="177"/>
      <c r="DD58" s="177"/>
      <c r="DE58" s="177"/>
      <c r="DF58" s="177"/>
      <c r="DG58" s="177"/>
      <c r="DH58" s="178"/>
      <c r="DI58" s="179"/>
      <c r="DJ58" s="177"/>
      <c r="DK58" s="177"/>
      <c r="DL58" s="177"/>
      <c r="DM58" s="177"/>
      <c r="DN58" s="177"/>
      <c r="DO58" s="178"/>
      <c r="DP58" s="179"/>
      <c r="DQ58" s="177"/>
      <c r="DR58" s="177"/>
      <c r="DS58" s="177"/>
      <c r="DT58" s="177"/>
      <c r="DU58" s="177"/>
      <c r="DV58" s="178"/>
      <c r="DW58" s="179"/>
      <c r="DX58" s="177"/>
      <c r="DY58" s="177"/>
      <c r="DZ58" s="177"/>
      <c r="EA58" s="177"/>
      <c r="EB58" s="177"/>
      <c r="EC58" s="178"/>
      <c r="ED58" s="179"/>
      <c r="EE58" s="177"/>
      <c r="EF58" s="177"/>
      <c r="EG58" s="177"/>
      <c r="EH58" s="177"/>
      <c r="EI58" s="177"/>
      <c r="EJ58" s="178"/>
      <c r="EK58" s="179"/>
      <c r="EL58" s="177"/>
      <c r="EM58" s="177"/>
      <c r="EN58" s="177"/>
      <c r="EO58" s="177"/>
      <c r="EP58" s="177"/>
      <c r="EQ58" s="178"/>
      <c r="ER58" s="179"/>
      <c r="ES58" s="177"/>
      <c r="ET58" s="177"/>
      <c r="EU58" s="177"/>
      <c r="EV58" s="177"/>
      <c r="EW58" s="177"/>
      <c r="EX58" s="178"/>
      <c r="EY58" s="179"/>
      <c r="EZ58" s="177"/>
      <c r="FA58" s="177"/>
      <c r="FB58" s="177"/>
      <c r="FC58" s="177"/>
      <c r="FD58" s="177"/>
      <c r="FE58" s="178"/>
      <c r="FF58" s="179"/>
      <c r="FG58" s="177"/>
      <c r="FH58" s="177"/>
      <c r="FI58" s="177"/>
      <c r="FJ58" s="177"/>
      <c r="FK58" s="177"/>
      <c r="FL58" s="178"/>
      <c r="FM58" s="179"/>
      <c r="FN58" s="177"/>
      <c r="FO58" s="177"/>
      <c r="FP58" s="177"/>
      <c r="FQ58" s="177"/>
      <c r="FR58" s="177"/>
      <c r="FS58" s="178"/>
      <c r="FT58" s="179"/>
      <c r="FU58" s="177"/>
      <c r="FV58" s="177"/>
      <c r="FW58" s="177"/>
      <c r="FX58" s="177"/>
      <c r="FY58" s="177"/>
      <c r="FZ58" s="178"/>
      <c r="GA58" s="179"/>
      <c r="GB58" s="177"/>
      <c r="GC58" s="177"/>
      <c r="GD58" s="177"/>
      <c r="GE58" s="177"/>
      <c r="GF58" s="177"/>
      <c r="GG58" s="178"/>
      <c r="GH58" s="179"/>
      <c r="GI58" s="177"/>
      <c r="GJ58" s="177"/>
      <c r="GK58" s="177"/>
      <c r="GL58" s="177"/>
      <c r="GM58" s="177"/>
      <c r="GN58" s="178"/>
      <c r="GO58" s="179"/>
      <c r="GP58" s="177"/>
      <c r="GQ58" s="177"/>
      <c r="GR58" s="177"/>
      <c r="GS58" s="177"/>
      <c r="GT58" s="177"/>
      <c r="GU58" s="178"/>
      <c r="GV58" s="179"/>
      <c r="GW58" s="177"/>
      <c r="GX58" s="177"/>
      <c r="GY58" s="177"/>
      <c r="GZ58" s="177"/>
      <c r="HA58" s="177"/>
      <c r="HB58" s="178"/>
      <c r="HC58" s="179"/>
      <c r="HD58" s="177"/>
      <c r="HE58" s="177"/>
      <c r="HF58" s="177"/>
      <c r="HG58" s="177"/>
      <c r="HH58" s="177"/>
      <c r="HI58" s="178"/>
      <c r="HJ58" s="179"/>
      <c r="HK58" s="177"/>
      <c r="HL58" s="177"/>
      <c r="HM58" s="177"/>
      <c r="HN58" s="177"/>
      <c r="HO58" s="177"/>
      <c r="HP58" s="178"/>
      <c r="HQ58" s="179"/>
      <c r="HR58" s="177"/>
      <c r="HS58" s="177"/>
      <c r="HT58" s="177"/>
      <c r="HU58" s="177"/>
      <c r="HV58" s="177"/>
      <c r="HW58" s="178"/>
      <c r="HX58" s="179"/>
      <c r="HY58" s="177"/>
      <c r="HZ58" s="177"/>
      <c r="IA58" s="177"/>
      <c r="IB58" s="177"/>
      <c r="IC58" s="177"/>
      <c r="ID58" s="178"/>
      <c r="IE58" s="179"/>
      <c r="IF58" s="177"/>
      <c r="IG58" s="177"/>
      <c r="IH58" s="177"/>
      <c r="II58" s="177"/>
      <c r="IJ58" s="177"/>
      <c r="IK58" s="178"/>
      <c r="IL58" s="179"/>
      <c r="IM58" s="177"/>
      <c r="IN58" s="177"/>
      <c r="IO58" s="177"/>
      <c r="IP58" s="177"/>
      <c r="IQ58" s="177"/>
      <c r="IR58" s="178"/>
      <c r="IS58" s="179"/>
      <c r="IT58" s="177"/>
      <c r="IU58" s="177"/>
      <c r="IV58" s="177"/>
    </row>
    <row r="59" spans="1:256" x14ac:dyDescent="0.2">
      <c r="A59" s="179"/>
      <c r="B59" s="177"/>
      <c r="C59" s="177"/>
      <c r="D59" s="177"/>
      <c r="E59" s="177"/>
      <c r="F59" s="177"/>
      <c r="G59" s="178"/>
      <c r="H59" s="179"/>
      <c r="I59" s="177"/>
      <c r="J59" s="177"/>
      <c r="K59" s="177"/>
      <c r="L59" s="177"/>
      <c r="M59" s="177"/>
      <c r="N59" s="178"/>
      <c r="O59" s="179"/>
      <c r="P59" s="177"/>
      <c r="Q59" s="177"/>
      <c r="R59" s="177"/>
      <c r="S59" s="177"/>
      <c r="T59" s="177"/>
      <c r="U59" s="178"/>
      <c r="V59" s="179"/>
      <c r="W59" s="177"/>
      <c r="X59" s="177"/>
      <c r="Y59" s="177"/>
      <c r="Z59" s="177"/>
      <c r="AA59" s="177"/>
      <c r="AB59" s="178"/>
      <c r="AC59" s="179"/>
      <c r="AD59" s="177"/>
      <c r="AE59" s="177"/>
      <c r="AF59" s="177"/>
      <c r="AG59" s="177"/>
      <c r="AH59" s="177"/>
      <c r="AI59" s="178"/>
      <c r="AJ59" s="179"/>
      <c r="AK59" s="177"/>
      <c r="AL59" s="177"/>
      <c r="AM59" s="177"/>
      <c r="AN59" s="177"/>
      <c r="AO59" s="177"/>
      <c r="AP59" s="178"/>
      <c r="AQ59" s="179"/>
      <c r="AR59" s="177"/>
      <c r="AS59" s="177"/>
      <c r="AT59" s="177"/>
      <c r="AU59" s="177"/>
      <c r="AV59" s="177"/>
      <c r="AW59" s="178"/>
      <c r="AX59" s="179"/>
      <c r="AY59" s="177"/>
      <c r="AZ59" s="177"/>
      <c r="BA59" s="177"/>
      <c r="BB59" s="177"/>
      <c r="BC59" s="177"/>
      <c r="BD59" s="178"/>
      <c r="BE59" s="179"/>
      <c r="BF59" s="177"/>
      <c r="BG59" s="177"/>
      <c r="BH59" s="177"/>
      <c r="BI59" s="177"/>
      <c r="BJ59" s="177"/>
      <c r="BK59" s="178"/>
      <c r="BL59" s="179"/>
      <c r="BM59" s="177"/>
      <c r="BN59" s="177"/>
      <c r="BO59" s="177"/>
      <c r="BP59" s="177"/>
      <c r="BQ59" s="177"/>
      <c r="BR59" s="178"/>
      <c r="BS59" s="179"/>
      <c r="BT59" s="177"/>
      <c r="BU59" s="177"/>
      <c r="BV59" s="177"/>
      <c r="BW59" s="177"/>
      <c r="BX59" s="177"/>
      <c r="BY59" s="178"/>
      <c r="BZ59" s="179"/>
      <c r="CA59" s="177"/>
      <c r="CB59" s="177"/>
      <c r="CC59" s="177"/>
      <c r="CD59" s="177"/>
      <c r="CE59" s="177"/>
      <c r="CF59" s="178"/>
      <c r="CG59" s="179"/>
      <c r="CH59" s="177"/>
      <c r="CI59" s="177"/>
      <c r="CJ59" s="177"/>
      <c r="CK59" s="177"/>
      <c r="CL59" s="177"/>
      <c r="CM59" s="178"/>
      <c r="CN59" s="179"/>
      <c r="CO59" s="177"/>
      <c r="CP59" s="177"/>
      <c r="CQ59" s="177"/>
      <c r="CR59" s="177"/>
      <c r="CS59" s="177"/>
      <c r="CT59" s="178"/>
      <c r="CU59" s="179"/>
      <c r="CV59" s="177"/>
      <c r="CW59" s="177"/>
      <c r="CX59" s="177"/>
      <c r="CY59" s="177"/>
      <c r="CZ59" s="177"/>
      <c r="DA59" s="178"/>
      <c r="DB59" s="179"/>
      <c r="DC59" s="177"/>
      <c r="DD59" s="177"/>
      <c r="DE59" s="177"/>
      <c r="DF59" s="177"/>
      <c r="DG59" s="177"/>
      <c r="DH59" s="178"/>
      <c r="DI59" s="179"/>
      <c r="DJ59" s="177"/>
      <c r="DK59" s="177"/>
      <c r="DL59" s="177"/>
      <c r="DM59" s="177"/>
      <c r="DN59" s="177"/>
      <c r="DO59" s="178"/>
      <c r="DP59" s="179"/>
      <c r="DQ59" s="177"/>
      <c r="DR59" s="177"/>
      <c r="DS59" s="177"/>
      <c r="DT59" s="177"/>
      <c r="DU59" s="177"/>
      <c r="DV59" s="178"/>
      <c r="DW59" s="179"/>
      <c r="DX59" s="177"/>
      <c r="DY59" s="177"/>
      <c r="DZ59" s="177"/>
      <c r="EA59" s="177"/>
      <c r="EB59" s="177"/>
      <c r="EC59" s="178"/>
      <c r="ED59" s="179"/>
      <c r="EE59" s="177"/>
      <c r="EF59" s="177"/>
      <c r="EG59" s="177"/>
      <c r="EH59" s="177"/>
      <c r="EI59" s="177"/>
      <c r="EJ59" s="178"/>
      <c r="EK59" s="179"/>
      <c r="EL59" s="177"/>
      <c r="EM59" s="177"/>
      <c r="EN59" s="177"/>
      <c r="EO59" s="177"/>
      <c r="EP59" s="177"/>
      <c r="EQ59" s="178"/>
      <c r="ER59" s="179"/>
      <c r="ES59" s="177"/>
      <c r="ET59" s="177"/>
      <c r="EU59" s="177"/>
      <c r="EV59" s="177"/>
      <c r="EW59" s="177"/>
      <c r="EX59" s="178"/>
      <c r="EY59" s="179"/>
      <c r="EZ59" s="177"/>
      <c r="FA59" s="177"/>
      <c r="FB59" s="177"/>
      <c r="FC59" s="177"/>
      <c r="FD59" s="177"/>
      <c r="FE59" s="178"/>
      <c r="FF59" s="179"/>
      <c r="FG59" s="177"/>
      <c r="FH59" s="177"/>
      <c r="FI59" s="177"/>
      <c r="FJ59" s="177"/>
      <c r="FK59" s="177"/>
      <c r="FL59" s="178"/>
      <c r="FM59" s="179"/>
      <c r="FN59" s="177"/>
      <c r="FO59" s="177"/>
      <c r="FP59" s="177"/>
      <c r="FQ59" s="177"/>
      <c r="FR59" s="177"/>
      <c r="FS59" s="178"/>
      <c r="FT59" s="179"/>
      <c r="FU59" s="177"/>
      <c r="FV59" s="177"/>
      <c r="FW59" s="177"/>
      <c r="FX59" s="177"/>
      <c r="FY59" s="177"/>
      <c r="FZ59" s="178"/>
      <c r="GA59" s="179"/>
      <c r="GB59" s="177"/>
      <c r="GC59" s="177"/>
      <c r="GD59" s="177"/>
      <c r="GE59" s="177"/>
      <c r="GF59" s="177"/>
      <c r="GG59" s="178"/>
      <c r="GH59" s="179"/>
      <c r="GI59" s="177"/>
      <c r="GJ59" s="177"/>
      <c r="GK59" s="177"/>
      <c r="GL59" s="177"/>
      <c r="GM59" s="177"/>
      <c r="GN59" s="178"/>
      <c r="GO59" s="179"/>
      <c r="GP59" s="177"/>
      <c r="GQ59" s="177"/>
      <c r="GR59" s="177"/>
      <c r="GS59" s="177"/>
      <c r="GT59" s="177"/>
      <c r="GU59" s="178"/>
      <c r="GV59" s="179"/>
      <c r="GW59" s="177"/>
      <c r="GX59" s="177"/>
      <c r="GY59" s="177"/>
      <c r="GZ59" s="177"/>
      <c r="HA59" s="177"/>
      <c r="HB59" s="178"/>
      <c r="HC59" s="179"/>
      <c r="HD59" s="177"/>
      <c r="HE59" s="177"/>
      <c r="HF59" s="177"/>
      <c r="HG59" s="177"/>
      <c r="HH59" s="177"/>
      <c r="HI59" s="178"/>
      <c r="HJ59" s="179"/>
      <c r="HK59" s="177"/>
      <c r="HL59" s="177"/>
      <c r="HM59" s="177"/>
      <c r="HN59" s="177"/>
      <c r="HO59" s="177"/>
      <c r="HP59" s="178"/>
      <c r="HQ59" s="179"/>
      <c r="HR59" s="177"/>
      <c r="HS59" s="177"/>
      <c r="HT59" s="177"/>
      <c r="HU59" s="177"/>
      <c r="HV59" s="177"/>
      <c r="HW59" s="178"/>
      <c r="HX59" s="179"/>
      <c r="HY59" s="177"/>
      <c r="HZ59" s="177"/>
      <c r="IA59" s="177"/>
      <c r="IB59" s="177"/>
      <c r="IC59" s="177"/>
      <c r="ID59" s="178"/>
      <c r="IE59" s="179"/>
      <c r="IF59" s="177"/>
      <c r="IG59" s="177"/>
      <c r="IH59" s="177"/>
      <c r="II59" s="177"/>
      <c r="IJ59" s="177"/>
      <c r="IK59" s="178"/>
      <c r="IL59" s="179"/>
      <c r="IM59" s="177"/>
      <c r="IN59" s="177"/>
      <c r="IO59" s="177"/>
      <c r="IP59" s="177"/>
      <c r="IQ59" s="177"/>
      <c r="IR59" s="178"/>
      <c r="IS59" s="179"/>
      <c r="IT59" s="177"/>
      <c r="IU59" s="177"/>
      <c r="IV59" s="177"/>
    </row>
    <row r="60" spans="1:256" ht="13.5" customHeight="1" x14ac:dyDescent="0.2">
      <c r="A60" s="874" t="s">
        <v>533</v>
      </c>
      <c r="B60" s="875"/>
      <c r="C60" s="875"/>
      <c r="D60" s="875"/>
      <c r="E60" s="875"/>
      <c r="F60" s="875"/>
      <c r="G60" s="876"/>
      <c r="H60" s="179"/>
      <c r="I60" s="177"/>
      <c r="J60" s="177"/>
      <c r="K60" s="177"/>
      <c r="L60" s="177"/>
      <c r="M60" s="177"/>
      <c r="N60" s="178"/>
      <c r="O60" s="179"/>
      <c r="P60" s="177"/>
      <c r="Q60" s="177"/>
      <c r="R60" s="177"/>
      <c r="S60" s="177"/>
      <c r="T60" s="177"/>
      <c r="U60" s="178"/>
      <c r="V60" s="179"/>
      <c r="W60" s="177"/>
      <c r="X60" s="177"/>
      <c r="Y60" s="177"/>
      <c r="Z60" s="177"/>
      <c r="AA60" s="177"/>
      <c r="AB60" s="178"/>
      <c r="AC60" s="179"/>
      <c r="AD60" s="177"/>
      <c r="AE60" s="177"/>
      <c r="AF60" s="177"/>
      <c r="AG60" s="177"/>
      <c r="AH60" s="177"/>
      <c r="AI60" s="178"/>
      <c r="AJ60" s="179"/>
      <c r="AK60" s="177"/>
      <c r="AL60" s="177"/>
      <c r="AM60" s="177"/>
      <c r="AN60" s="177"/>
      <c r="AO60" s="177"/>
      <c r="AP60" s="178"/>
      <c r="AQ60" s="179"/>
      <c r="AR60" s="177"/>
      <c r="AS60" s="177"/>
      <c r="AT60" s="177"/>
      <c r="AU60" s="177"/>
      <c r="AV60" s="177"/>
      <c r="AW60" s="178"/>
      <c r="AX60" s="179"/>
      <c r="AY60" s="177"/>
      <c r="AZ60" s="177"/>
      <c r="BA60" s="177"/>
      <c r="BB60" s="177"/>
      <c r="BC60" s="177"/>
      <c r="BD60" s="178"/>
      <c r="BE60" s="179"/>
      <c r="BF60" s="177"/>
      <c r="BG60" s="177"/>
      <c r="BH60" s="177"/>
      <c r="BI60" s="177"/>
      <c r="BJ60" s="177"/>
      <c r="BK60" s="178"/>
      <c r="BL60" s="179"/>
      <c r="BM60" s="177"/>
      <c r="BN60" s="177"/>
      <c r="BO60" s="177"/>
      <c r="BP60" s="177"/>
      <c r="BQ60" s="177"/>
      <c r="BR60" s="178"/>
      <c r="BS60" s="179"/>
      <c r="BT60" s="177"/>
      <c r="BU60" s="177"/>
      <c r="BV60" s="177"/>
      <c r="BW60" s="177"/>
      <c r="BX60" s="177"/>
      <c r="BY60" s="178"/>
      <c r="BZ60" s="179"/>
      <c r="CA60" s="177"/>
      <c r="CB60" s="177"/>
      <c r="CC60" s="177"/>
      <c r="CD60" s="177"/>
      <c r="CE60" s="177"/>
      <c r="CF60" s="178"/>
      <c r="CG60" s="179"/>
      <c r="CH60" s="177"/>
      <c r="CI60" s="177"/>
      <c r="CJ60" s="177"/>
      <c r="CK60" s="177"/>
      <c r="CL60" s="177"/>
      <c r="CM60" s="178"/>
      <c r="CN60" s="179"/>
      <c r="CO60" s="177"/>
      <c r="CP60" s="177"/>
      <c r="CQ60" s="177"/>
      <c r="CR60" s="177"/>
      <c r="CS60" s="177"/>
      <c r="CT60" s="178"/>
      <c r="CU60" s="179"/>
      <c r="CV60" s="177"/>
      <c r="CW60" s="177"/>
      <c r="CX60" s="177"/>
      <c r="CY60" s="177"/>
      <c r="CZ60" s="177"/>
      <c r="DA60" s="178"/>
      <c r="DB60" s="179"/>
      <c r="DC60" s="177"/>
      <c r="DD60" s="177"/>
      <c r="DE60" s="177"/>
      <c r="DF60" s="177"/>
      <c r="DG60" s="177"/>
      <c r="DH60" s="178"/>
      <c r="DI60" s="179"/>
      <c r="DJ60" s="177"/>
      <c r="DK60" s="177"/>
      <c r="DL60" s="177"/>
      <c r="DM60" s="177"/>
      <c r="DN60" s="177"/>
      <c r="DO60" s="178"/>
      <c r="DP60" s="179"/>
      <c r="DQ60" s="177"/>
      <c r="DR60" s="177"/>
      <c r="DS60" s="177"/>
      <c r="DT60" s="177"/>
      <c r="DU60" s="177"/>
      <c r="DV60" s="178"/>
      <c r="DW60" s="179"/>
      <c r="DX60" s="177"/>
      <c r="DY60" s="177"/>
      <c r="DZ60" s="177"/>
      <c r="EA60" s="177"/>
      <c r="EB60" s="177"/>
      <c r="EC60" s="178"/>
      <c r="ED60" s="179"/>
      <c r="EE60" s="177"/>
      <c r="EF60" s="177"/>
      <c r="EG60" s="177"/>
      <c r="EH60" s="177"/>
      <c r="EI60" s="177"/>
      <c r="EJ60" s="178"/>
      <c r="EK60" s="179"/>
      <c r="EL60" s="177"/>
      <c r="EM60" s="177"/>
      <c r="EN60" s="177"/>
      <c r="EO60" s="177"/>
      <c r="EP60" s="177"/>
      <c r="EQ60" s="178"/>
      <c r="ER60" s="179"/>
      <c r="ES60" s="177"/>
      <c r="ET60" s="177"/>
      <c r="EU60" s="177"/>
      <c r="EV60" s="177"/>
      <c r="EW60" s="177"/>
      <c r="EX60" s="178"/>
      <c r="EY60" s="179"/>
      <c r="EZ60" s="177"/>
      <c r="FA60" s="177"/>
      <c r="FB60" s="177"/>
      <c r="FC60" s="177"/>
      <c r="FD60" s="177"/>
      <c r="FE60" s="178"/>
      <c r="FF60" s="179"/>
      <c r="FG60" s="177"/>
      <c r="FH60" s="177"/>
      <c r="FI60" s="177"/>
      <c r="FJ60" s="177"/>
      <c r="FK60" s="177"/>
      <c r="FL60" s="178"/>
      <c r="FM60" s="179"/>
      <c r="FN60" s="177"/>
      <c r="FO60" s="177"/>
      <c r="FP60" s="177"/>
      <c r="FQ60" s="177"/>
      <c r="FR60" s="177"/>
      <c r="FS60" s="178"/>
      <c r="FT60" s="179"/>
      <c r="FU60" s="177"/>
      <c r="FV60" s="177"/>
      <c r="FW60" s="177"/>
      <c r="FX60" s="177"/>
      <c r="FY60" s="177"/>
      <c r="FZ60" s="178"/>
      <c r="GA60" s="179"/>
      <c r="GB60" s="177"/>
      <c r="GC60" s="177"/>
      <c r="GD60" s="177"/>
      <c r="GE60" s="177"/>
      <c r="GF60" s="177"/>
      <c r="GG60" s="178"/>
      <c r="GH60" s="179"/>
      <c r="GI60" s="177"/>
      <c r="GJ60" s="177"/>
      <c r="GK60" s="177"/>
      <c r="GL60" s="177"/>
      <c r="GM60" s="177"/>
      <c r="GN60" s="178"/>
      <c r="GO60" s="179"/>
      <c r="GP60" s="177"/>
      <c r="GQ60" s="177"/>
      <c r="GR60" s="177"/>
      <c r="GS60" s="177"/>
      <c r="GT60" s="177"/>
      <c r="GU60" s="178"/>
      <c r="GV60" s="179"/>
      <c r="GW60" s="177"/>
      <c r="GX60" s="177"/>
      <c r="GY60" s="177"/>
      <c r="GZ60" s="177"/>
      <c r="HA60" s="177"/>
      <c r="HB60" s="178"/>
      <c r="HC60" s="179"/>
      <c r="HD60" s="177"/>
      <c r="HE60" s="177"/>
      <c r="HF60" s="177"/>
      <c r="HG60" s="177"/>
      <c r="HH60" s="177"/>
      <c r="HI60" s="178"/>
      <c r="HJ60" s="179"/>
      <c r="HK60" s="177"/>
      <c r="HL60" s="177"/>
      <c r="HM60" s="177"/>
      <c r="HN60" s="177"/>
      <c r="HO60" s="177"/>
      <c r="HP60" s="178"/>
      <c r="HQ60" s="179"/>
      <c r="HR60" s="177"/>
      <c r="HS60" s="177"/>
      <c r="HT60" s="177"/>
      <c r="HU60" s="177"/>
      <c r="HV60" s="177"/>
      <c r="HW60" s="178"/>
      <c r="HX60" s="179"/>
      <c r="HY60" s="177"/>
      <c r="HZ60" s="177"/>
      <c r="IA60" s="177"/>
      <c r="IB60" s="177"/>
      <c r="IC60" s="177"/>
      <c r="ID60" s="178"/>
      <c r="IE60" s="179"/>
      <c r="IF60" s="177"/>
      <c r="IG60" s="177"/>
      <c r="IH60" s="177"/>
      <c r="II60" s="177"/>
      <c r="IJ60" s="177"/>
      <c r="IK60" s="178"/>
      <c r="IL60" s="179"/>
      <c r="IM60" s="177"/>
      <c r="IN60" s="177"/>
      <c r="IO60" s="177"/>
      <c r="IP60" s="177"/>
      <c r="IQ60" s="177"/>
      <c r="IR60" s="178"/>
      <c r="IS60" s="179"/>
      <c r="IT60" s="177"/>
      <c r="IU60" s="177"/>
      <c r="IV60" s="177"/>
    </row>
    <row r="61" spans="1:256" x14ac:dyDescent="0.2">
      <c r="A61" s="874"/>
      <c r="B61" s="875"/>
      <c r="C61" s="875"/>
      <c r="D61" s="875"/>
      <c r="E61" s="875"/>
      <c r="F61" s="875"/>
      <c r="G61" s="876"/>
      <c r="H61" s="179"/>
      <c r="I61" s="177"/>
      <c r="J61" s="177"/>
      <c r="K61" s="177"/>
      <c r="L61" s="177"/>
      <c r="M61" s="177"/>
      <c r="N61" s="178"/>
      <c r="O61" s="179"/>
      <c r="P61" s="177"/>
      <c r="Q61" s="177"/>
      <c r="R61" s="177"/>
      <c r="S61" s="177"/>
      <c r="T61" s="177"/>
      <c r="U61" s="178"/>
      <c r="V61" s="179"/>
      <c r="W61" s="177"/>
      <c r="X61" s="177"/>
      <c r="Y61" s="177"/>
      <c r="Z61" s="177"/>
      <c r="AA61" s="177"/>
      <c r="AB61" s="178"/>
      <c r="AC61" s="179"/>
      <c r="AD61" s="177"/>
      <c r="AE61" s="177"/>
      <c r="AF61" s="177"/>
      <c r="AG61" s="177"/>
      <c r="AH61" s="177"/>
      <c r="AI61" s="178"/>
      <c r="AJ61" s="179"/>
      <c r="AK61" s="177"/>
      <c r="AL61" s="177"/>
      <c r="AM61" s="177"/>
      <c r="AN61" s="177"/>
      <c r="AO61" s="177"/>
      <c r="AP61" s="178"/>
      <c r="AQ61" s="179"/>
      <c r="AR61" s="177"/>
      <c r="AS61" s="177"/>
      <c r="AT61" s="177"/>
      <c r="AU61" s="177"/>
      <c r="AV61" s="177"/>
      <c r="AW61" s="178"/>
      <c r="AX61" s="179"/>
      <c r="AY61" s="177"/>
      <c r="AZ61" s="177"/>
      <c r="BA61" s="177"/>
      <c r="BB61" s="177"/>
      <c r="BC61" s="177"/>
      <c r="BD61" s="178"/>
      <c r="BE61" s="179"/>
      <c r="BF61" s="177"/>
      <c r="BG61" s="177"/>
      <c r="BH61" s="177"/>
      <c r="BI61" s="177"/>
      <c r="BJ61" s="177"/>
      <c r="BK61" s="178"/>
      <c r="BL61" s="179"/>
      <c r="BM61" s="177"/>
      <c r="BN61" s="177"/>
      <c r="BO61" s="177"/>
      <c r="BP61" s="177"/>
      <c r="BQ61" s="177"/>
      <c r="BR61" s="178"/>
      <c r="BS61" s="179"/>
      <c r="BT61" s="177"/>
      <c r="BU61" s="177"/>
      <c r="BV61" s="177"/>
      <c r="BW61" s="177"/>
      <c r="BX61" s="177"/>
      <c r="BY61" s="178"/>
      <c r="BZ61" s="179"/>
      <c r="CA61" s="177"/>
      <c r="CB61" s="177"/>
      <c r="CC61" s="177"/>
      <c r="CD61" s="177"/>
      <c r="CE61" s="177"/>
      <c r="CF61" s="178"/>
      <c r="CG61" s="179"/>
      <c r="CH61" s="177"/>
      <c r="CI61" s="177"/>
      <c r="CJ61" s="177"/>
      <c r="CK61" s="177"/>
      <c r="CL61" s="177"/>
      <c r="CM61" s="178"/>
      <c r="CN61" s="179"/>
      <c r="CO61" s="177"/>
      <c r="CP61" s="177"/>
      <c r="CQ61" s="177"/>
      <c r="CR61" s="177"/>
      <c r="CS61" s="177"/>
      <c r="CT61" s="178"/>
      <c r="CU61" s="179"/>
      <c r="CV61" s="177"/>
      <c r="CW61" s="177"/>
      <c r="CX61" s="177"/>
      <c r="CY61" s="177"/>
      <c r="CZ61" s="177"/>
      <c r="DA61" s="178"/>
      <c r="DB61" s="179"/>
      <c r="DC61" s="177"/>
      <c r="DD61" s="177"/>
      <c r="DE61" s="177"/>
      <c r="DF61" s="177"/>
      <c r="DG61" s="177"/>
      <c r="DH61" s="178"/>
      <c r="DI61" s="179"/>
      <c r="DJ61" s="177"/>
      <c r="DK61" s="177"/>
      <c r="DL61" s="177"/>
      <c r="DM61" s="177"/>
      <c r="DN61" s="177"/>
      <c r="DO61" s="178"/>
      <c r="DP61" s="179"/>
      <c r="DQ61" s="177"/>
      <c r="DR61" s="177"/>
      <c r="DS61" s="177"/>
      <c r="DT61" s="177"/>
      <c r="DU61" s="177"/>
      <c r="DV61" s="178"/>
      <c r="DW61" s="179"/>
      <c r="DX61" s="177"/>
      <c r="DY61" s="177"/>
      <c r="DZ61" s="177"/>
      <c r="EA61" s="177"/>
      <c r="EB61" s="177"/>
      <c r="EC61" s="178"/>
      <c r="ED61" s="179"/>
      <c r="EE61" s="177"/>
      <c r="EF61" s="177"/>
      <c r="EG61" s="177"/>
      <c r="EH61" s="177"/>
      <c r="EI61" s="177"/>
      <c r="EJ61" s="178"/>
      <c r="EK61" s="179"/>
      <c r="EL61" s="177"/>
      <c r="EM61" s="177"/>
      <c r="EN61" s="177"/>
      <c r="EO61" s="177"/>
      <c r="EP61" s="177"/>
      <c r="EQ61" s="178"/>
      <c r="ER61" s="179"/>
      <c r="ES61" s="177"/>
      <c r="ET61" s="177"/>
      <c r="EU61" s="177"/>
      <c r="EV61" s="177"/>
      <c r="EW61" s="177"/>
      <c r="EX61" s="178"/>
      <c r="EY61" s="179"/>
      <c r="EZ61" s="177"/>
      <c r="FA61" s="177"/>
      <c r="FB61" s="177"/>
      <c r="FC61" s="177"/>
      <c r="FD61" s="177"/>
      <c r="FE61" s="178"/>
      <c r="FF61" s="179"/>
      <c r="FG61" s="177"/>
      <c r="FH61" s="177"/>
      <c r="FI61" s="177"/>
      <c r="FJ61" s="177"/>
      <c r="FK61" s="177"/>
      <c r="FL61" s="178"/>
      <c r="FM61" s="179"/>
      <c r="FN61" s="177"/>
      <c r="FO61" s="177"/>
      <c r="FP61" s="177"/>
      <c r="FQ61" s="177"/>
      <c r="FR61" s="177"/>
      <c r="FS61" s="178"/>
      <c r="FT61" s="179"/>
      <c r="FU61" s="177"/>
      <c r="FV61" s="177"/>
      <c r="FW61" s="177"/>
      <c r="FX61" s="177"/>
      <c r="FY61" s="177"/>
      <c r="FZ61" s="178"/>
      <c r="GA61" s="179"/>
      <c r="GB61" s="177"/>
      <c r="GC61" s="177"/>
      <c r="GD61" s="177"/>
      <c r="GE61" s="177"/>
      <c r="GF61" s="177"/>
      <c r="GG61" s="178"/>
      <c r="GH61" s="179"/>
      <c r="GI61" s="177"/>
      <c r="GJ61" s="177"/>
      <c r="GK61" s="177"/>
      <c r="GL61" s="177"/>
      <c r="GM61" s="177"/>
      <c r="GN61" s="178"/>
      <c r="GO61" s="179"/>
      <c r="GP61" s="177"/>
      <c r="GQ61" s="177"/>
      <c r="GR61" s="177"/>
      <c r="GS61" s="177"/>
      <c r="GT61" s="177"/>
      <c r="GU61" s="178"/>
      <c r="GV61" s="179"/>
      <c r="GW61" s="177"/>
      <c r="GX61" s="177"/>
      <c r="GY61" s="177"/>
      <c r="GZ61" s="177"/>
      <c r="HA61" s="177"/>
      <c r="HB61" s="178"/>
      <c r="HC61" s="179"/>
      <c r="HD61" s="177"/>
      <c r="HE61" s="177"/>
      <c r="HF61" s="177"/>
      <c r="HG61" s="177"/>
      <c r="HH61" s="177"/>
      <c r="HI61" s="178"/>
      <c r="HJ61" s="179"/>
      <c r="HK61" s="177"/>
      <c r="HL61" s="177"/>
      <c r="HM61" s="177"/>
      <c r="HN61" s="177"/>
      <c r="HO61" s="177"/>
      <c r="HP61" s="178"/>
      <c r="HQ61" s="179"/>
      <c r="HR61" s="177"/>
      <c r="HS61" s="177"/>
      <c r="HT61" s="177"/>
      <c r="HU61" s="177"/>
      <c r="HV61" s="177"/>
      <c r="HW61" s="178"/>
      <c r="HX61" s="179"/>
      <c r="HY61" s="177"/>
      <c r="HZ61" s="177"/>
      <c r="IA61" s="177"/>
      <c r="IB61" s="177"/>
      <c r="IC61" s="177"/>
      <c r="ID61" s="178"/>
      <c r="IE61" s="179"/>
      <c r="IF61" s="177"/>
      <c r="IG61" s="177"/>
      <c r="IH61" s="177"/>
      <c r="II61" s="177"/>
      <c r="IJ61" s="177"/>
      <c r="IK61" s="178"/>
      <c r="IL61" s="179"/>
      <c r="IM61" s="177"/>
      <c r="IN61" s="177"/>
      <c r="IO61" s="177"/>
      <c r="IP61" s="177"/>
      <c r="IQ61" s="177"/>
      <c r="IR61" s="178"/>
      <c r="IS61" s="179"/>
      <c r="IT61" s="177"/>
      <c r="IU61" s="177"/>
      <c r="IV61" s="177"/>
    </row>
    <row r="62" spans="1:256" x14ac:dyDescent="0.2">
      <c r="A62" s="874"/>
      <c r="B62" s="875"/>
      <c r="C62" s="875"/>
      <c r="D62" s="875"/>
      <c r="E62" s="875"/>
      <c r="F62" s="875"/>
      <c r="G62" s="876"/>
      <c r="H62" s="179"/>
      <c r="I62" s="177"/>
      <c r="J62" s="177"/>
      <c r="K62" s="177"/>
      <c r="L62" s="177"/>
      <c r="M62" s="177"/>
      <c r="N62" s="178"/>
      <c r="O62" s="179"/>
      <c r="P62" s="177"/>
      <c r="Q62" s="177"/>
      <c r="R62" s="177"/>
      <c r="S62" s="177"/>
      <c r="T62" s="177"/>
      <c r="U62" s="178"/>
      <c r="V62" s="179"/>
      <c r="W62" s="177"/>
      <c r="X62" s="177"/>
      <c r="Y62" s="177"/>
      <c r="Z62" s="177"/>
      <c r="AA62" s="177"/>
      <c r="AB62" s="178"/>
      <c r="AC62" s="179"/>
      <c r="AD62" s="177"/>
      <c r="AE62" s="177"/>
      <c r="AF62" s="177"/>
      <c r="AG62" s="177"/>
      <c r="AH62" s="177"/>
      <c r="AI62" s="178"/>
      <c r="AJ62" s="179"/>
      <c r="AK62" s="177"/>
      <c r="AL62" s="177"/>
      <c r="AM62" s="177"/>
      <c r="AN62" s="177"/>
      <c r="AO62" s="177"/>
      <c r="AP62" s="178"/>
      <c r="AQ62" s="179"/>
      <c r="AR62" s="177"/>
      <c r="AS62" s="177"/>
      <c r="AT62" s="177"/>
      <c r="AU62" s="177"/>
      <c r="AV62" s="177"/>
      <c r="AW62" s="178"/>
      <c r="AX62" s="179"/>
      <c r="AY62" s="177"/>
      <c r="AZ62" s="177"/>
      <c r="BA62" s="177"/>
      <c r="BB62" s="177"/>
      <c r="BC62" s="177"/>
      <c r="BD62" s="178"/>
      <c r="BE62" s="179"/>
      <c r="BF62" s="177"/>
      <c r="BG62" s="177"/>
      <c r="BH62" s="177"/>
      <c r="BI62" s="177"/>
      <c r="BJ62" s="177"/>
      <c r="BK62" s="178"/>
      <c r="BL62" s="179"/>
      <c r="BM62" s="177"/>
      <c r="BN62" s="177"/>
      <c r="BO62" s="177"/>
      <c r="BP62" s="177"/>
      <c r="BQ62" s="177"/>
      <c r="BR62" s="178"/>
      <c r="BS62" s="179"/>
      <c r="BT62" s="177"/>
      <c r="BU62" s="177"/>
      <c r="BV62" s="177"/>
      <c r="BW62" s="177"/>
      <c r="BX62" s="177"/>
      <c r="BY62" s="178"/>
      <c r="BZ62" s="179"/>
      <c r="CA62" s="177"/>
      <c r="CB62" s="177"/>
      <c r="CC62" s="177"/>
      <c r="CD62" s="177"/>
      <c r="CE62" s="177"/>
      <c r="CF62" s="178"/>
      <c r="CG62" s="179"/>
      <c r="CH62" s="177"/>
      <c r="CI62" s="177"/>
      <c r="CJ62" s="177"/>
      <c r="CK62" s="177"/>
      <c r="CL62" s="177"/>
      <c r="CM62" s="178"/>
      <c r="CN62" s="179"/>
      <c r="CO62" s="177"/>
      <c r="CP62" s="177"/>
      <c r="CQ62" s="177"/>
      <c r="CR62" s="177"/>
      <c r="CS62" s="177"/>
      <c r="CT62" s="178"/>
      <c r="CU62" s="179"/>
      <c r="CV62" s="177"/>
      <c r="CW62" s="177"/>
      <c r="CX62" s="177"/>
      <c r="CY62" s="177"/>
      <c r="CZ62" s="177"/>
      <c r="DA62" s="178"/>
      <c r="DB62" s="179"/>
      <c r="DC62" s="177"/>
      <c r="DD62" s="177"/>
      <c r="DE62" s="177"/>
      <c r="DF62" s="177"/>
      <c r="DG62" s="177"/>
      <c r="DH62" s="178"/>
      <c r="DI62" s="179"/>
      <c r="DJ62" s="177"/>
      <c r="DK62" s="177"/>
      <c r="DL62" s="177"/>
      <c r="DM62" s="177"/>
      <c r="DN62" s="177"/>
      <c r="DO62" s="178"/>
      <c r="DP62" s="179"/>
      <c r="DQ62" s="177"/>
      <c r="DR62" s="177"/>
      <c r="DS62" s="177"/>
      <c r="DT62" s="177"/>
      <c r="DU62" s="177"/>
      <c r="DV62" s="178"/>
      <c r="DW62" s="179"/>
      <c r="DX62" s="177"/>
      <c r="DY62" s="177"/>
      <c r="DZ62" s="177"/>
      <c r="EA62" s="177"/>
      <c r="EB62" s="177"/>
      <c r="EC62" s="178"/>
      <c r="ED62" s="179"/>
      <c r="EE62" s="177"/>
      <c r="EF62" s="177"/>
      <c r="EG62" s="177"/>
      <c r="EH62" s="177"/>
      <c r="EI62" s="177"/>
      <c r="EJ62" s="178"/>
      <c r="EK62" s="179"/>
      <c r="EL62" s="177"/>
      <c r="EM62" s="177"/>
      <c r="EN62" s="177"/>
      <c r="EO62" s="177"/>
      <c r="EP62" s="177"/>
      <c r="EQ62" s="178"/>
      <c r="ER62" s="179"/>
      <c r="ES62" s="177"/>
      <c r="ET62" s="177"/>
      <c r="EU62" s="177"/>
      <c r="EV62" s="177"/>
      <c r="EW62" s="177"/>
      <c r="EX62" s="178"/>
      <c r="EY62" s="179"/>
      <c r="EZ62" s="177"/>
      <c r="FA62" s="177"/>
      <c r="FB62" s="177"/>
      <c r="FC62" s="177"/>
      <c r="FD62" s="177"/>
      <c r="FE62" s="178"/>
      <c r="FF62" s="179"/>
      <c r="FG62" s="177"/>
      <c r="FH62" s="177"/>
      <c r="FI62" s="177"/>
      <c r="FJ62" s="177"/>
      <c r="FK62" s="177"/>
      <c r="FL62" s="178"/>
      <c r="FM62" s="179"/>
      <c r="FN62" s="177"/>
      <c r="FO62" s="177"/>
      <c r="FP62" s="177"/>
      <c r="FQ62" s="177"/>
      <c r="FR62" s="177"/>
      <c r="FS62" s="178"/>
      <c r="FT62" s="179"/>
      <c r="FU62" s="177"/>
      <c r="FV62" s="177"/>
      <c r="FW62" s="177"/>
      <c r="FX62" s="177"/>
      <c r="FY62" s="177"/>
      <c r="FZ62" s="178"/>
      <c r="GA62" s="179"/>
      <c r="GB62" s="177"/>
      <c r="GC62" s="177"/>
      <c r="GD62" s="177"/>
      <c r="GE62" s="177"/>
      <c r="GF62" s="177"/>
      <c r="GG62" s="178"/>
      <c r="GH62" s="179"/>
      <c r="GI62" s="177"/>
      <c r="GJ62" s="177"/>
      <c r="GK62" s="177"/>
      <c r="GL62" s="177"/>
      <c r="GM62" s="177"/>
      <c r="GN62" s="178"/>
      <c r="GO62" s="179"/>
      <c r="GP62" s="177"/>
      <c r="GQ62" s="177"/>
      <c r="GR62" s="177"/>
      <c r="GS62" s="177"/>
      <c r="GT62" s="177"/>
      <c r="GU62" s="178"/>
      <c r="GV62" s="179"/>
      <c r="GW62" s="177"/>
      <c r="GX62" s="177"/>
      <c r="GY62" s="177"/>
      <c r="GZ62" s="177"/>
      <c r="HA62" s="177"/>
      <c r="HB62" s="178"/>
      <c r="HC62" s="179"/>
      <c r="HD62" s="177"/>
      <c r="HE62" s="177"/>
      <c r="HF62" s="177"/>
      <c r="HG62" s="177"/>
      <c r="HH62" s="177"/>
      <c r="HI62" s="178"/>
      <c r="HJ62" s="179"/>
      <c r="HK62" s="177"/>
      <c r="HL62" s="177"/>
      <c r="HM62" s="177"/>
      <c r="HN62" s="177"/>
      <c r="HO62" s="177"/>
      <c r="HP62" s="178"/>
      <c r="HQ62" s="179"/>
      <c r="HR62" s="177"/>
      <c r="HS62" s="177"/>
      <c r="HT62" s="177"/>
      <c r="HU62" s="177"/>
      <c r="HV62" s="177"/>
      <c r="HW62" s="178"/>
      <c r="HX62" s="179"/>
      <c r="HY62" s="177"/>
      <c r="HZ62" s="177"/>
      <c r="IA62" s="177"/>
      <c r="IB62" s="177"/>
      <c r="IC62" s="177"/>
      <c r="ID62" s="178"/>
      <c r="IE62" s="179"/>
      <c r="IF62" s="177"/>
      <c r="IG62" s="177"/>
      <c r="IH62" s="177"/>
      <c r="II62" s="177"/>
      <c r="IJ62" s="177"/>
      <c r="IK62" s="178"/>
      <c r="IL62" s="179"/>
      <c r="IM62" s="177"/>
      <c r="IN62" s="177"/>
      <c r="IO62" s="177"/>
      <c r="IP62" s="177"/>
      <c r="IQ62" s="177"/>
      <c r="IR62" s="178"/>
      <c r="IS62" s="179"/>
      <c r="IT62" s="177"/>
      <c r="IU62" s="177"/>
      <c r="IV62" s="177"/>
    </row>
    <row r="63" spans="1:256" ht="15.75" x14ac:dyDescent="0.25">
      <c r="A63" s="225" t="s">
        <v>46</v>
      </c>
      <c r="B63" s="177"/>
      <c r="C63" s="177"/>
      <c r="D63" s="177"/>
      <c r="E63" s="177"/>
      <c r="F63" s="177"/>
      <c r="G63" s="178"/>
      <c r="H63" s="179"/>
      <c r="I63" s="177"/>
      <c r="J63" s="177"/>
      <c r="K63" s="177"/>
      <c r="L63" s="177"/>
      <c r="M63" s="177"/>
      <c r="N63" s="178"/>
      <c r="O63" s="179"/>
      <c r="P63" s="177"/>
      <c r="Q63" s="177"/>
      <c r="R63" s="177"/>
      <c r="S63" s="177"/>
      <c r="T63" s="177"/>
      <c r="U63" s="178"/>
      <c r="V63" s="179"/>
      <c r="W63" s="177"/>
      <c r="X63" s="177"/>
      <c r="Y63" s="177"/>
      <c r="Z63" s="177"/>
      <c r="AA63" s="177"/>
      <c r="AB63" s="178"/>
      <c r="AC63" s="179"/>
      <c r="AD63" s="177"/>
      <c r="AE63" s="177"/>
      <c r="AF63" s="177"/>
      <c r="AG63" s="177"/>
      <c r="AH63" s="177"/>
      <c r="AI63" s="178"/>
      <c r="AJ63" s="179"/>
      <c r="AK63" s="177"/>
      <c r="AL63" s="177"/>
      <c r="AM63" s="177"/>
      <c r="AN63" s="177"/>
      <c r="AO63" s="177"/>
      <c r="AP63" s="178"/>
      <c r="AQ63" s="179"/>
      <c r="AR63" s="177"/>
      <c r="AS63" s="177"/>
      <c r="AT63" s="177"/>
      <c r="AU63" s="177"/>
      <c r="AV63" s="177"/>
      <c r="AW63" s="178"/>
      <c r="AX63" s="179"/>
      <c r="AY63" s="177"/>
      <c r="AZ63" s="177"/>
      <c r="BA63" s="177"/>
      <c r="BB63" s="177"/>
      <c r="BC63" s="177"/>
      <c r="BD63" s="178"/>
      <c r="BE63" s="179"/>
      <c r="BF63" s="177"/>
      <c r="BG63" s="177"/>
      <c r="BH63" s="177"/>
      <c r="BI63" s="177"/>
      <c r="BJ63" s="177"/>
      <c r="BK63" s="178"/>
      <c r="BL63" s="179"/>
      <c r="BM63" s="177"/>
      <c r="BN63" s="177"/>
      <c r="BO63" s="177"/>
      <c r="BP63" s="177"/>
      <c r="BQ63" s="177"/>
      <c r="BR63" s="178"/>
      <c r="BS63" s="179"/>
      <c r="BT63" s="177"/>
      <c r="BU63" s="177"/>
      <c r="BV63" s="177"/>
      <c r="BW63" s="177"/>
      <c r="BX63" s="177"/>
      <c r="BY63" s="178"/>
      <c r="BZ63" s="179"/>
      <c r="CA63" s="177"/>
      <c r="CB63" s="177"/>
      <c r="CC63" s="177"/>
      <c r="CD63" s="177"/>
      <c r="CE63" s="177"/>
      <c r="CF63" s="178"/>
      <c r="CG63" s="179"/>
      <c r="CH63" s="177"/>
      <c r="CI63" s="177"/>
      <c r="CJ63" s="177"/>
      <c r="CK63" s="177"/>
      <c r="CL63" s="177"/>
      <c r="CM63" s="178"/>
      <c r="CN63" s="179"/>
      <c r="CO63" s="177"/>
      <c r="CP63" s="177"/>
      <c r="CQ63" s="177"/>
      <c r="CR63" s="177"/>
      <c r="CS63" s="177"/>
      <c r="CT63" s="178"/>
      <c r="CU63" s="179"/>
      <c r="CV63" s="177"/>
      <c r="CW63" s="177"/>
      <c r="CX63" s="177"/>
      <c r="CY63" s="177"/>
      <c r="CZ63" s="177"/>
      <c r="DA63" s="178"/>
      <c r="DB63" s="179"/>
      <c r="DC63" s="177"/>
      <c r="DD63" s="177"/>
      <c r="DE63" s="177"/>
      <c r="DF63" s="177"/>
      <c r="DG63" s="177"/>
      <c r="DH63" s="178"/>
      <c r="DI63" s="179"/>
      <c r="DJ63" s="177"/>
      <c r="DK63" s="177"/>
      <c r="DL63" s="177"/>
      <c r="DM63" s="177"/>
      <c r="DN63" s="177"/>
      <c r="DO63" s="178"/>
      <c r="DP63" s="179"/>
      <c r="DQ63" s="177"/>
      <c r="DR63" s="177"/>
      <c r="DS63" s="177"/>
      <c r="DT63" s="177"/>
      <c r="DU63" s="177"/>
      <c r="DV63" s="178"/>
      <c r="DW63" s="179"/>
      <c r="DX63" s="177"/>
      <c r="DY63" s="177"/>
      <c r="DZ63" s="177"/>
      <c r="EA63" s="177"/>
      <c r="EB63" s="177"/>
      <c r="EC63" s="178"/>
      <c r="ED63" s="179"/>
      <c r="EE63" s="177"/>
      <c r="EF63" s="177"/>
      <c r="EG63" s="177"/>
      <c r="EH63" s="177"/>
      <c r="EI63" s="177"/>
      <c r="EJ63" s="178"/>
      <c r="EK63" s="179"/>
      <c r="EL63" s="177"/>
      <c r="EM63" s="177"/>
      <c r="EN63" s="177"/>
      <c r="EO63" s="177"/>
      <c r="EP63" s="177"/>
      <c r="EQ63" s="178"/>
      <c r="ER63" s="179"/>
      <c r="ES63" s="177"/>
      <c r="ET63" s="177"/>
      <c r="EU63" s="177"/>
      <c r="EV63" s="177"/>
      <c r="EW63" s="177"/>
      <c r="EX63" s="178"/>
      <c r="EY63" s="179"/>
      <c r="EZ63" s="177"/>
      <c r="FA63" s="177"/>
      <c r="FB63" s="177"/>
      <c r="FC63" s="177"/>
      <c r="FD63" s="177"/>
      <c r="FE63" s="178"/>
      <c r="FF63" s="179"/>
      <c r="FG63" s="177"/>
      <c r="FH63" s="177"/>
      <c r="FI63" s="177"/>
      <c r="FJ63" s="177"/>
      <c r="FK63" s="177"/>
      <c r="FL63" s="178"/>
      <c r="FM63" s="179"/>
      <c r="FN63" s="177"/>
      <c r="FO63" s="177"/>
      <c r="FP63" s="177"/>
      <c r="FQ63" s="177"/>
      <c r="FR63" s="177"/>
      <c r="FS63" s="178"/>
      <c r="FT63" s="179"/>
      <c r="FU63" s="177"/>
      <c r="FV63" s="177"/>
      <c r="FW63" s="177"/>
      <c r="FX63" s="177"/>
      <c r="FY63" s="177"/>
      <c r="FZ63" s="178"/>
      <c r="GA63" s="179"/>
      <c r="GB63" s="177"/>
      <c r="GC63" s="177"/>
      <c r="GD63" s="177"/>
      <c r="GE63" s="177"/>
      <c r="GF63" s="177"/>
      <c r="GG63" s="178"/>
      <c r="GH63" s="179"/>
      <c r="GI63" s="177"/>
      <c r="GJ63" s="177"/>
      <c r="GK63" s="177"/>
      <c r="GL63" s="177"/>
      <c r="GM63" s="177"/>
      <c r="GN63" s="178"/>
      <c r="GO63" s="179"/>
      <c r="GP63" s="177"/>
      <c r="GQ63" s="177"/>
      <c r="GR63" s="177"/>
      <c r="GS63" s="177"/>
      <c r="GT63" s="177"/>
      <c r="GU63" s="178"/>
      <c r="GV63" s="179"/>
      <c r="GW63" s="177"/>
      <c r="GX63" s="177"/>
      <c r="GY63" s="177"/>
      <c r="GZ63" s="177"/>
      <c r="HA63" s="177"/>
      <c r="HB63" s="178"/>
      <c r="HC63" s="179"/>
      <c r="HD63" s="177"/>
      <c r="HE63" s="177"/>
      <c r="HF63" s="177"/>
      <c r="HG63" s="177"/>
      <c r="HH63" s="177"/>
      <c r="HI63" s="178"/>
      <c r="HJ63" s="179"/>
      <c r="HK63" s="177"/>
      <c r="HL63" s="177"/>
      <c r="HM63" s="177"/>
      <c r="HN63" s="177"/>
      <c r="HO63" s="177"/>
      <c r="HP63" s="178"/>
      <c r="HQ63" s="179"/>
      <c r="HR63" s="177"/>
      <c r="HS63" s="177"/>
      <c r="HT63" s="177"/>
      <c r="HU63" s="177"/>
      <c r="HV63" s="177"/>
      <c r="HW63" s="178"/>
      <c r="HX63" s="179"/>
      <c r="HY63" s="177"/>
      <c r="HZ63" s="177"/>
      <c r="IA63" s="177"/>
      <c r="IB63" s="177"/>
      <c r="IC63" s="177"/>
      <c r="ID63" s="178"/>
      <c r="IE63" s="179"/>
      <c r="IF63" s="177"/>
      <c r="IG63" s="177"/>
      <c r="IH63" s="177"/>
      <c r="II63" s="177"/>
      <c r="IJ63" s="177"/>
      <c r="IK63" s="178"/>
      <c r="IL63" s="179"/>
      <c r="IM63" s="177"/>
      <c r="IN63" s="177"/>
      <c r="IO63" s="177"/>
      <c r="IP63" s="177"/>
      <c r="IQ63" s="177"/>
      <c r="IR63" s="178"/>
      <c r="IS63" s="179"/>
      <c r="IT63" s="177"/>
      <c r="IU63" s="177"/>
      <c r="IV63" s="177"/>
    </row>
    <row r="64" spans="1:256" x14ac:dyDescent="0.2">
      <c r="A64" s="179"/>
      <c r="B64" s="177"/>
      <c r="C64" s="177"/>
      <c r="D64" s="177"/>
      <c r="E64" s="177"/>
      <c r="F64" s="177"/>
      <c r="G64" s="178"/>
      <c r="H64" s="179"/>
      <c r="I64" s="177"/>
      <c r="J64" s="177"/>
      <c r="K64" s="177"/>
      <c r="L64" s="177"/>
      <c r="M64" s="177"/>
      <c r="N64" s="178"/>
      <c r="O64" s="179"/>
      <c r="P64" s="177"/>
      <c r="Q64" s="177"/>
      <c r="R64" s="177"/>
      <c r="S64" s="177"/>
      <c r="T64" s="177"/>
      <c r="U64" s="178"/>
      <c r="V64" s="179"/>
      <c r="W64" s="177"/>
      <c r="X64" s="177"/>
      <c r="Y64" s="177"/>
      <c r="Z64" s="177"/>
      <c r="AA64" s="177"/>
      <c r="AB64" s="178"/>
      <c r="AC64" s="179"/>
      <c r="AD64" s="177"/>
      <c r="AE64" s="177"/>
      <c r="AF64" s="177"/>
      <c r="AG64" s="177"/>
      <c r="AH64" s="177"/>
      <c r="AI64" s="178"/>
      <c r="AJ64" s="179"/>
      <c r="AK64" s="177"/>
      <c r="AL64" s="177"/>
      <c r="AM64" s="177"/>
      <c r="AN64" s="177"/>
      <c r="AO64" s="177"/>
      <c r="AP64" s="178"/>
      <c r="AQ64" s="179"/>
      <c r="AR64" s="177"/>
      <c r="AS64" s="177"/>
      <c r="AT64" s="177"/>
      <c r="AU64" s="177"/>
      <c r="AV64" s="177"/>
      <c r="AW64" s="178"/>
      <c r="AX64" s="179"/>
      <c r="AY64" s="177"/>
      <c r="AZ64" s="177"/>
      <c r="BA64" s="177"/>
      <c r="BB64" s="177"/>
      <c r="BC64" s="177"/>
      <c r="BD64" s="178"/>
      <c r="BE64" s="179"/>
      <c r="BF64" s="177"/>
      <c r="BG64" s="177"/>
      <c r="BH64" s="177"/>
      <c r="BI64" s="177"/>
      <c r="BJ64" s="177"/>
      <c r="BK64" s="178"/>
      <c r="BL64" s="179"/>
      <c r="BM64" s="177"/>
      <c r="BN64" s="177"/>
      <c r="BO64" s="177"/>
      <c r="BP64" s="177"/>
      <c r="BQ64" s="177"/>
      <c r="BR64" s="178"/>
      <c r="BS64" s="179"/>
      <c r="BT64" s="177"/>
      <c r="BU64" s="177"/>
      <c r="BV64" s="177"/>
      <c r="BW64" s="177"/>
      <c r="BX64" s="177"/>
      <c r="BY64" s="178"/>
      <c r="BZ64" s="179"/>
      <c r="CA64" s="177"/>
      <c r="CB64" s="177"/>
      <c r="CC64" s="177"/>
      <c r="CD64" s="177"/>
      <c r="CE64" s="177"/>
      <c r="CF64" s="178"/>
      <c r="CG64" s="179"/>
      <c r="CH64" s="177"/>
      <c r="CI64" s="177"/>
      <c r="CJ64" s="177"/>
      <c r="CK64" s="177"/>
      <c r="CL64" s="177"/>
      <c r="CM64" s="178"/>
      <c r="CN64" s="179"/>
      <c r="CO64" s="177"/>
      <c r="CP64" s="177"/>
      <c r="CQ64" s="177"/>
      <c r="CR64" s="177"/>
      <c r="CS64" s="177"/>
      <c r="CT64" s="178"/>
      <c r="CU64" s="179"/>
      <c r="CV64" s="177"/>
      <c r="CW64" s="177"/>
      <c r="CX64" s="177"/>
      <c r="CY64" s="177"/>
      <c r="CZ64" s="177"/>
      <c r="DA64" s="178"/>
      <c r="DB64" s="179"/>
      <c r="DC64" s="177"/>
      <c r="DD64" s="177"/>
      <c r="DE64" s="177"/>
      <c r="DF64" s="177"/>
      <c r="DG64" s="177"/>
      <c r="DH64" s="178"/>
      <c r="DI64" s="179"/>
      <c r="DJ64" s="177"/>
      <c r="DK64" s="177"/>
      <c r="DL64" s="177"/>
      <c r="DM64" s="177"/>
      <c r="DN64" s="177"/>
      <c r="DO64" s="178"/>
      <c r="DP64" s="179"/>
      <c r="DQ64" s="177"/>
      <c r="DR64" s="177"/>
      <c r="DS64" s="177"/>
      <c r="DT64" s="177"/>
      <c r="DU64" s="177"/>
      <c r="DV64" s="178"/>
      <c r="DW64" s="179"/>
      <c r="DX64" s="177"/>
      <c r="DY64" s="177"/>
      <c r="DZ64" s="177"/>
      <c r="EA64" s="177"/>
      <c r="EB64" s="177"/>
      <c r="EC64" s="178"/>
      <c r="ED64" s="179"/>
      <c r="EE64" s="177"/>
      <c r="EF64" s="177"/>
      <c r="EG64" s="177"/>
      <c r="EH64" s="177"/>
      <c r="EI64" s="177"/>
      <c r="EJ64" s="178"/>
      <c r="EK64" s="179"/>
      <c r="EL64" s="177"/>
      <c r="EM64" s="177"/>
      <c r="EN64" s="177"/>
      <c r="EO64" s="177"/>
      <c r="EP64" s="177"/>
      <c r="EQ64" s="178"/>
      <c r="ER64" s="179"/>
      <c r="ES64" s="177"/>
      <c r="ET64" s="177"/>
      <c r="EU64" s="177"/>
      <c r="EV64" s="177"/>
      <c r="EW64" s="177"/>
      <c r="EX64" s="178"/>
      <c r="EY64" s="179"/>
      <c r="EZ64" s="177"/>
      <c r="FA64" s="177"/>
      <c r="FB64" s="177"/>
      <c r="FC64" s="177"/>
      <c r="FD64" s="177"/>
      <c r="FE64" s="178"/>
      <c r="FF64" s="179"/>
      <c r="FG64" s="177"/>
      <c r="FH64" s="177"/>
      <c r="FI64" s="177"/>
      <c r="FJ64" s="177"/>
      <c r="FK64" s="177"/>
      <c r="FL64" s="178"/>
      <c r="FM64" s="179"/>
      <c r="FN64" s="177"/>
      <c r="FO64" s="177"/>
      <c r="FP64" s="177"/>
      <c r="FQ64" s="177"/>
      <c r="FR64" s="177"/>
      <c r="FS64" s="178"/>
      <c r="FT64" s="179"/>
      <c r="FU64" s="177"/>
      <c r="FV64" s="177"/>
      <c r="FW64" s="177"/>
      <c r="FX64" s="177"/>
      <c r="FY64" s="177"/>
      <c r="FZ64" s="178"/>
      <c r="GA64" s="179"/>
      <c r="GB64" s="177"/>
      <c r="GC64" s="177"/>
      <c r="GD64" s="177"/>
      <c r="GE64" s="177"/>
      <c r="GF64" s="177"/>
      <c r="GG64" s="178"/>
      <c r="GH64" s="179"/>
      <c r="GI64" s="177"/>
      <c r="GJ64" s="177"/>
      <c r="GK64" s="177"/>
      <c r="GL64" s="177"/>
      <c r="GM64" s="177"/>
      <c r="GN64" s="178"/>
      <c r="GO64" s="179"/>
      <c r="GP64" s="177"/>
      <c r="GQ64" s="177"/>
      <c r="GR64" s="177"/>
      <c r="GS64" s="177"/>
      <c r="GT64" s="177"/>
      <c r="GU64" s="178"/>
      <c r="GV64" s="179"/>
      <c r="GW64" s="177"/>
      <c r="GX64" s="177"/>
      <c r="GY64" s="177"/>
      <c r="GZ64" s="177"/>
      <c r="HA64" s="177"/>
      <c r="HB64" s="178"/>
      <c r="HC64" s="179"/>
      <c r="HD64" s="177"/>
      <c r="HE64" s="177"/>
      <c r="HF64" s="177"/>
      <c r="HG64" s="177"/>
      <c r="HH64" s="177"/>
      <c r="HI64" s="178"/>
      <c r="HJ64" s="179"/>
      <c r="HK64" s="177"/>
      <c r="HL64" s="177"/>
      <c r="HM64" s="177"/>
      <c r="HN64" s="177"/>
      <c r="HO64" s="177"/>
      <c r="HP64" s="178"/>
      <c r="HQ64" s="179"/>
      <c r="HR64" s="177"/>
      <c r="HS64" s="177"/>
      <c r="HT64" s="177"/>
      <c r="HU64" s="177"/>
      <c r="HV64" s="177"/>
      <c r="HW64" s="178"/>
      <c r="HX64" s="179"/>
      <c r="HY64" s="177"/>
      <c r="HZ64" s="177"/>
      <c r="IA64" s="177"/>
      <c r="IB64" s="177"/>
      <c r="IC64" s="177"/>
      <c r="ID64" s="178"/>
      <c r="IE64" s="179"/>
      <c r="IF64" s="177"/>
      <c r="IG64" s="177"/>
      <c r="IH64" s="177"/>
      <c r="II64" s="177"/>
      <c r="IJ64" s="177"/>
      <c r="IK64" s="178"/>
      <c r="IL64" s="179"/>
      <c r="IM64" s="177"/>
      <c r="IN64" s="177"/>
      <c r="IO64" s="177"/>
      <c r="IP64" s="177"/>
      <c r="IQ64" s="177"/>
      <c r="IR64" s="178"/>
      <c r="IS64" s="179"/>
      <c r="IT64" s="177"/>
      <c r="IU64" s="177"/>
      <c r="IV64" s="177"/>
    </row>
    <row r="65" spans="1:256" ht="13.5" customHeight="1" x14ac:dyDescent="0.2">
      <c r="A65" s="874" t="s">
        <v>1</v>
      </c>
      <c r="B65" s="875"/>
      <c r="C65" s="875"/>
      <c r="D65" s="875"/>
      <c r="E65" s="875"/>
      <c r="F65" s="875"/>
      <c r="G65" s="876"/>
      <c r="H65" s="179"/>
      <c r="I65" s="177"/>
      <c r="J65" s="177"/>
      <c r="K65" s="177"/>
      <c r="L65" s="177"/>
      <c r="M65" s="177"/>
      <c r="N65" s="178"/>
      <c r="O65" s="179"/>
      <c r="P65" s="177"/>
      <c r="Q65" s="177"/>
      <c r="R65" s="177"/>
      <c r="S65" s="177"/>
      <c r="T65" s="177"/>
      <c r="U65" s="178"/>
      <c r="V65" s="179"/>
      <c r="W65" s="177"/>
      <c r="X65" s="177"/>
      <c r="Y65" s="177"/>
      <c r="Z65" s="177"/>
      <c r="AA65" s="177"/>
      <c r="AB65" s="178"/>
      <c r="AC65" s="179"/>
      <c r="AD65" s="177"/>
      <c r="AE65" s="177"/>
      <c r="AF65" s="177"/>
      <c r="AG65" s="177"/>
      <c r="AH65" s="177"/>
      <c r="AI65" s="178"/>
      <c r="AJ65" s="179"/>
      <c r="AK65" s="177"/>
      <c r="AL65" s="177"/>
      <c r="AM65" s="177"/>
      <c r="AN65" s="177"/>
      <c r="AO65" s="177"/>
      <c r="AP65" s="178"/>
      <c r="AQ65" s="179"/>
      <c r="AR65" s="177"/>
      <c r="AS65" s="177"/>
      <c r="AT65" s="177"/>
      <c r="AU65" s="177"/>
      <c r="AV65" s="177"/>
      <c r="AW65" s="178"/>
      <c r="AX65" s="179"/>
      <c r="AY65" s="177"/>
      <c r="AZ65" s="177"/>
      <c r="BA65" s="177"/>
      <c r="BB65" s="177"/>
      <c r="BC65" s="177"/>
      <c r="BD65" s="178"/>
      <c r="BE65" s="179"/>
      <c r="BF65" s="177"/>
      <c r="BG65" s="177"/>
      <c r="BH65" s="177"/>
      <c r="BI65" s="177"/>
      <c r="BJ65" s="177"/>
      <c r="BK65" s="178"/>
      <c r="BL65" s="179"/>
      <c r="BM65" s="177"/>
      <c r="BN65" s="177"/>
      <c r="BO65" s="177"/>
      <c r="BP65" s="177"/>
      <c r="BQ65" s="177"/>
      <c r="BR65" s="178"/>
      <c r="BS65" s="179"/>
      <c r="BT65" s="177"/>
      <c r="BU65" s="177"/>
      <c r="BV65" s="177"/>
      <c r="BW65" s="177"/>
      <c r="BX65" s="177"/>
      <c r="BY65" s="178"/>
      <c r="BZ65" s="179"/>
      <c r="CA65" s="177"/>
      <c r="CB65" s="177"/>
      <c r="CC65" s="177"/>
      <c r="CD65" s="177"/>
      <c r="CE65" s="177"/>
      <c r="CF65" s="178"/>
      <c r="CG65" s="179"/>
      <c r="CH65" s="177"/>
      <c r="CI65" s="177"/>
      <c r="CJ65" s="177"/>
      <c r="CK65" s="177"/>
      <c r="CL65" s="177"/>
      <c r="CM65" s="178"/>
      <c r="CN65" s="179"/>
      <c r="CO65" s="177"/>
      <c r="CP65" s="177"/>
      <c r="CQ65" s="177"/>
      <c r="CR65" s="177"/>
      <c r="CS65" s="177"/>
      <c r="CT65" s="178"/>
      <c r="CU65" s="179"/>
      <c r="CV65" s="177"/>
      <c r="CW65" s="177"/>
      <c r="CX65" s="177"/>
      <c r="CY65" s="177"/>
      <c r="CZ65" s="177"/>
      <c r="DA65" s="178"/>
      <c r="DB65" s="179"/>
      <c r="DC65" s="177"/>
      <c r="DD65" s="177"/>
      <c r="DE65" s="177"/>
      <c r="DF65" s="177"/>
      <c r="DG65" s="177"/>
      <c r="DH65" s="178"/>
      <c r="DI65" s="179"/>
      <c r="DJ65" s="177"/>
      <c r="DK65" s="177"/>
      <c r="DL65" s="177"/>
      <c r="DM65" s="177"/>
      <c r="DN65" s="177"/>
      <c r="DO65" s="178"/>
      <c r="DP65" s="179"/>
      <c r="DQ65" s="177"/>
      <c r="DR65" s="177"/>
      <c r="DS65" s="177"/>
      <c r="DT65" s="177"/>
      <c r="DU65" s="177"/>
      <c r="DV65" s="178"/>
      <c r="DW65" s="179"/>
      <c r="DX65" s="177"/>
      <c r="DY65" s="177"/>
      <c r="DZ65" s="177"/>
      <c r="EA65" s="177"/>
      <c r="EB65" s="177"/>
      <c r="EC65" s="178"/>
      <c r="ED65" s="179"/>
      <c r="EE65" s="177"/>
      <c r="EF65" s="177"/>
      <c r="EG65" s="177"/>
      <c r="EH65" s="177"/>
      <c r="EI65" s="177"/>
      <c r="EJ65" s="178"/>
      <c r="EK65" s="179"/>
      <c r="EL65" s="177"/>
      <c r="EM65" s="177"/>
      <c r="EN65" s="177"/>
      <c r="EO65" s="177"/>
      <c r="EP65" s="177"/>
      <c r="EQ65" s="178"/>
      <c r="ER65" s="179"/>
      <c r="ES65" s="177"/>
      <c r="ET65" s="177"/>
      <c r="EU65" s="177"/>
      <c r="EV65" s="177"/>
      <c r="EW65" s="177"/>
      <c r="EX65" s="178"/>
      <c r="EY65" s="179"/>
      <c r="EZ65" s="177"/>
      <c r="FA65" s="177"/>
      <c r="FB65" s="177"/>
      <c r="FC65" s="177"/>
      <c r="FD65" s="177"/>
      <c r="FE65" s="178"/>
      <c r="FF65" s="179"/>
      <c r="FG65" s="177"/>
      <c r="FH65" s="177"/>
      <c r="FI65" s="177"/>
      <c r="FJ65" s="177"/>
      <c r="FK65" s="177"/>
      <c r="FL65" s="178"/>
      <c r="FM65" s="179"/>
      <c r="FN65" s="177"/>
      <c r="FO65" s="177"/>
      <c r="FP65" s="177"/>
      <c r="FQ65" s="177"/>
      <c r="FR65" s="177"/>
      <c r="FS65" s="178"/>
      <c r="FT65" s="179"/>
      <c r="FU65" s="177"/>
      <c r="FV65" s="177"/>
      <c r="FW65" s="177"/>
      <c r="FX65" s="177"/>
      <c r="FY65" s="177"/>
      <c r="FZ65" s="178"/>
      <c r="GA65" s="179"/>
      <c r="GB65" s="177"/>
      <c r="GC65" s="177"/>
      <c r="GD65" s="177"/>
      <c r="GE65" s="177"/>
      <c r="GF65" s="177"/>
      <c r="GG65" s="178"/>
      <c r="GH65" s="179"/>
      <c r="GI65" s="177"/>
      <c r="GJ65" s="177"/>
      <c r="GK65" s="177"/>
      <c r="GL65" s="177"/>
      <c r="GM65" s="177"/>
      <c r="GN65" s="178"/>
      <c r="GO65" s="179"/>
      <c r="GP65" s="177"/>
      <c r="GQ65" s="177"/>
      <c r="GR65" s="177"/>
      <c r="GS65" s="177"/>
      <c r="GT65" s="177"/>
      <c r="GU65" s="178"/>
      <c r="GV65" s="179"/>
      <c r="GW65" s="177"/>
      <c r="GX65" s="177"/>
      <c r="GY65" s="177"/>
      <c r="GZ65" s="177"/>
      <c r="HA65" s="177"/>
      <c r="HB65" s="178"/>
      <c r="HC65" s="179"/>
      <c r="HD65" s="177"/>
      <c r="HE65" s="177"/>
      <c r="HF65" s="177"/>
      <c r="HG65" s="177"/>
      <c r="HH65" s="177"/>
      <c r="HI65" s="178"/>
      <c r="HJ65" s="179"/>
      <c r="HK65" s="177"/>
      <c r="HL65" s="177"/>
      <c r="HM65" s="177"/>
      <c r="HN65" s="177"/>
      <c r="HO65" s="177"/>
      <c r="HP65" s="178"/>
      <c r="HQ65" s="179"/>
      <c r="HR65" s="177"/>
      <c r="HS65" s="177"/>
      <c r="HT65" s="177"/>
      <c r="HU65" s="177"/>
      <c r="HV65" s="177"/>
      <c r="HW65" s="178"/>
      <c r="HX65" s="179"/>
      <c r="HY65" s="177"/>
      <c r="HZ65" s="177"/>
      <c r="IA65" s="177"/>
      <c r="IB65" s="177"/>
      <c r="IC65" s="177"/>
      <c r="ID65" s="178"/>
      <c r="IE65" s="179"/>
      <c r="IF65" s="177"/>
      <c r="IG65" s="177"/>
      <c r="IH65" s="177"/>
      <c r="II65" s="177"/>
      <c r="IJ65" s="177"/>
      <c r="IK65" s="178"/>
      <c r="IL65" s="179"/>
      <c r="IM65" s="177"/>
      <c r="IN65" s="177"/>
      <c r="IO65" s="177"/>
      <c r="IP65" s="177"/>
      <c r="IQ65" s="177"/>
      <c r="IR65" s="178"/>
      <c r="IS65" s="179"/>
      <c r="IT65" s="177"/>
      <c r="IU65" s="177"/>
      <c r="IV65" s="177"/>
    </row>
    <row r="66" spans="1:256" x14ac:dyDescent="0.2">
      <c r="A66" s="874"/>
      <c r="B66" s="875"/>
      <c r="C66" s="875"/>
      <c r="D66" s="875"/>
      <c r="E66" s="875"/>
      <c r="F66" s="875"/>
      <c r="G66" s="876"/>
      <c r="H66" s="179"/>
      <c r="I66" s="177"/>
      <c r="J66" s="177"/>
      <c r="K66" s="177"/>
      <c r="L66" s="177"/>
      <c r="M66" s="177"/>
      <c r="N66" s="178"/>
      <c r="O66" s="179"/>
      <c r="P66" s="177"/>
      <c r="Q66" s="177"/>
      <c r="R66" s="177"/>
      <c r="S66" s="177"/>
      <c r="T66" s="177"/>
      <c r="U66" s="178"/>
      <c r="V66" s="179"/>
      <c r="W66" s="177"/>
      <c r="X66" s="177"/>
      <c r="Y66" s="177"/>
      <c r="Z66" s="177"/>
      <c r="AA66" s="177"/>
      <c r="AB66" s="178"/>
      <c r="AC66" s="179"/>
      <c r="AD66" s="177"/>
      <c r="AE66" s="177"/>
      <c r="AF66" s="177"/>
      <c r="AG66" s="177"/>
      <c r="AH66" s="177"/>
      <c r="AI66" s="178"/>
      <c r="AJ66" s="179"/>
      <c r="AK66" s="177"/>
      <c r="AL66" s="177"/>
      <c r="AM66" s="177"/>
      <c r="AN66" s="177"/>
      <c r="AO66" s="177"/>
      <c r="AP66" s="178"/>
      <c r="AQ66" s="179"/>
      <c r="AR66" s="177"/>
      <c r="AS66" s="177"/>
      <c r="AT66" s="177"/>
      <c r="AU66" s="177"/>
      <c r="AV66" s="177"/>
      <c r="AW66" s="178"/>
      <c r="AX66" s="179"/>
      <c r="AY66" s="177"/>
      <c r="AZ66" s="177"/>
      <c r="BA66" s="177"/>
      <c r="BB66" s="177"/>
      <c r="BC66" s="177"/>
      <c r="BD66" s="178"/>
      <c r="BE66" s="179"/>
      <c r="BF66" s="177"/>
      <c r="BG66" s="177"/>
      <c r="BH66" s="177"/>
      <c r="BI66" s="177"/>
      <c r="BJ66" s="177"/>
      <c r="BK66" s="178"/>
      <c r="BL66" s="179"/>
      <c r="BM66" s="177"/>
      <c r="BN66" s="177"/>
      <c r="BO66" s="177"/>
      <c r="BP66" s="177"/>
      <c r="BQ66" s="177"/>
      <c r="BR66" s="178"/>
      <c r="BS66" s="179"/>
      <c r="BT66" s="177"/>
      <c r="BU66" s="177"/>
      <c r="BV66" s="177"/>
      <c r="BW66" s="177"/>
      <c r="BX66" s="177"/>
      <c r="BY66" s="178"/>
      <c r="BZ66" s="179"/>
      <c r="CA66" s="177"/>
      <c r="CB66" s="177"/>
      <c r="CC66" s="177"/>
      <c r="CD66" s="177"/>
      <c r="CE66" s="177"/>
      <c r="CF66" s="178"/>
      <c r="CG66" s="179"/>
      <c r="CH66" s="177"/>
      <c r="CI66" s="177"/>
      <c r="CJ66" s="177"/>
      <c r="CK66" s="177"/>
      <c r="CL66" s="177"/>
      <c r="CM66" s="178"/>
      <c r="CN66" s="179"/>
      <c r="CO66" s="177"/>
      <c r="CP66" s="177"/>
      <c r="CQ66" s="177"/>
      <c r="CR66" s="177"/>
      <c r="CS66" s="177"/>
      <c r="CT66" s="178"/>
      <c r="CU66" s="179"/>
      <c r="CV66" s="177"/>
      <c r="CW66" s="177"/>
      <c r="CX66" s="177"/>
      <c r="CY66" s="177"/>
      <c r="CZ66" s="177"/>
      <c r="DA66" s="178"/>
      <c r="DB66" s="179"/>
      <c r="DC66" s="177"/>
      <c r="DD66" s="177"/>
      <c r="DE66" s="177"/>
      <c r="DF66" s="177"/>
      <c r="DG66" s="177"/>
      <c r="DH66" s="178"/>
      <c r="DI66" s="179"/>
      <c r="DJ66" s="177"/>
      <c r="DK66" s="177"/>
      <c r="DL66" s="177"/>
      <c r="DM66" s="177"/>
      <c r="DN66" s="177"/>
      <c r="DO66" s="178"/>
      <c r="DP66" s="179"/>
      <c r="DQ66" s="177"/>
      <c r="DR66" s="177"/>
      <c r="DS66" s="177"/>
      <c r="DT66" s="177"/>
      <c r="DU66" s="177"/>
      <c r="DV66" s="178"/>
      <c r="DW66" s="179"/>
      <c r="DX66" s="177"/>
      <c r="DY66" s="177"/>
      <c r="DZ66" s="177"/>
      <c r="EA66" s="177"/>
      <c r="EB66" s="177"/>
      <c r="EC66" s="178"/>
      <c r="ED66" s="179"/>
      <c r="EE66" s="177"/>
      <c r="EF66" s="177"/>
      <c r="EG66" s="177"/>
      <c r="EH66" s="177"/>
      <c r="EI66" s="177"/>
      <c r="EJ66" s="178"/>
      <c r="EK66" s="179"/>
      <c r="EL66" s="177"/>
      <c r="EM66" s="177"/>
      <c r="EN66" s="177"/>
      <c r="EO66" s="177"/>
      <c r="EP66" s="177"/>
      <c r="EQ66" s="178"/>
      <c r="ER66" s="179"/>
      <c r="ES66" s="177"/>
      <c r="ET66" s="177"/>
      <c r="EU66" s="177"/>
      <c r="EV66" s="177"/>
      <c r="EW66" s="177"/>
      <c r="EX66" s="178"/>
      <c r="EY66" s="179"/>
      <c r="EZ66" s="177"/>
      <c r="FA66" s="177"/>
      <c r="FB66" s="177"/>
      <c r="FC66" s="177"/>
      <c r="FD66" s="177"/>
      <c r="FE66" s="178"/>
      <c r="FF66" s="179"/>
      <c r="FG66" s="177"/>
      <c r="FH66" s="177"/>
      <c r="FI66" s="177"/>
      <c r="FJ66" s="177"/>
      <c r="FK66" s="177"/>
      <c r="FL66" s="178"/>
      <c r="FM66" s="179"/>
      <c r="FN66" s="177"/>
      <c r="FO66" s="177"/>
      <c r="FP66" s="177"/>
      <c r="FQ66" s="177"/>
      <c r="FR66" s="177"/>
      <c r="FS66" s="178"/>
      <c r="FT66" s="179"/>
      <c r="FU66" s="177"/>
      <c r="FV66" s="177"/>
      <c r="FW66" s="177"/>
      <c r="FX66" s="177"/>
      <c r="FY66" s="177"/>
      <c r="FZ66" s="178"/>
      <c r="GA66" s="179"/>
      <c r="GB66" s="177"/>
      <c r="GC66" s="177"/>
      <c r="GD66" s="177"/>
      <c r="GE66" s="177"/>
      <c r="GF66" s="177"/>
      <c r="GG66" s="178"/>
      <c r="GH66" s="179"/>
      <c r="GI66" s="177"/>
      <c r="GJ66" s="177"/>
      <c r="GK66" s="177"/>
      <c r="GL66" s="177"/>
      <c r="GM66" s="177"/>
      <c r="GN66" s="178"/>
      <c r="GO66" s="179"/>
      <c r="GP66" s="177"/>
      <c r="GQ66" s="177"/>
      <c r="GR66" s="177"/>
      <c r="GS66" s="177"/>
      <c r="GT66" s="177"/>
      <c r="GU66" s="178"/>
      <c r="GV66" s="179"/>
      <c r="GW66" s="177"/>
      <c r="GX66" s="177"/>
      <c r="GY66" s="177"/>
      <c r="GZ66" s="177"/>
      <c r="HA66" s="177"/>
      <c r="HB66" s="178"/>
      <c r="HC66" s="179"/>
      <c r="HD66" s="177"/>
      <c r="HE66" s="177"/>
      <c r="HF66" s="177"/>
      <c r="HG66" s="177"/>
      <c r="HH66" s="177"/>
      <c r="HI66" s="178"/>
      <c r="HJ66" s="179"/>
      <c r="HK66" s="177"/>
      <c r="HL66" s="177"/>
      <c r="HM66" s="177"/>
      <c r="HN66" s="177"/>
      <c r="HO66" s="177"/>
      <c r="HP66" s="178"/>
      <c r="HQ66" s="179"/>
      <c r="HR66" s="177"/>
      <c r="HS66" s="177"/>
      <c r="HT66" s="177"/>
      <c r="HU66" s="177"/>
      <c r="HV66" s="177"/>
      <c r="HW66" s="178"/>
      <c r="HX66" s="179"/>
      <c r="HY66" s="177"/>
      <c r="HZ66" s="177"/>
      <c r="IA66" s="177"/>
      <c r="IB66" s="177"/>
      <c r="IC66" s="177"/>
      <c r="ID66" s="178"/>
      <c r="IE66" s="179"/>
      <c r="IF66" s="177"/>
      <c r="IG66" s="177"/>
      <c r="IH66" s="177"/>
      <c r="II66" s="177"/>
      <c r="IJ66" s="177"/>
      <c r="IK66" s="178"/>
      <c r="IL66" s="179"/>
      <c r="IM66" s="177"/>
      <c r="IN66" s="177"/>
      <c r="IO66" s="177"/>
      <c r="IP66" s="177"/>
      <c r="IQ66" s="177"/>
      <c r="IR66" s="178"/>
      <c r="IS66" s="179"/>
      <c r="IT66" s="177"/>
      <c r="IU66" s="177"/>
      <c r="IV66" s="177"/>
    </row>
    <row r="67" spans="1:256" ht="12.75" customHeight="1" x14ac:dyDescent="0.2">
      <c r="A67" s="870" t="s">
        <v>532</v>
      </c>
      <c r="B67" s="871"/>
      <c r="C67" s="871"/>
      <c r="D67" s="871"/>
      <c r="E67" s="871"/>
      <c r="F67" s="871"/>
      <c r="G67" s="872"/>
      <c r="H67" s="179"/>
      <c r="I67" s="177"/>
      <c r="J67" s="177"/>
      <c r="K67" s="177"/>
      <c r="L67" s="177"/>
      <c r="M67" s="177"/>
      <c r="N67" s="178"/>
      <c r="O67" s="179"/>
      <c r="P67" s="177"/>
      <c r="Q67" s="177"/>
      <c r="R67" s="177"/>
      <c r="S67" s="177"/>
      <c r="T67" s="177"/>
      <c r="U67" s="178"/>
      <c r="V67" s="179"/>
      <c r="W67" s="177"/>
      <c r="X67" s="177"/>
      <c r="Y67" s="177"/>
      <c r="Z67" s="177"/>
      <c r="AA67" s="177"/>
      <c r="AB67" s="178"/>
      <c r="AC67" s="179"/>
      <c r="AD67" s="177"/>
      <c r="AE67" s="177"/>
      <c r="AF67" s="177"/>
      <c r="AG67" s="177"/>
      <c r="AH67" s="177"/>
      <c r="AI67" s="178"/>
      <c r="AJ67" s="179"/>
      <c r="AK67" s="177"/>
      <c r="AL67" s="177"/>
      <c r="AM67" s="177"/>
      <c r="AN67" s="177"/>
      <c r="AO67" s="177"/>
      <c r="AP67" s="178"/>
      <c r="AQ67" s="179"/>
      <c r="AR67" s="177"/>
      <c r="AS67" s="177"/>
      <c r="AT67" s="177"/>
      <c r="AU67" s="177"/>
      <c r="AV67" s="177"/>
      <c r="AW67" s="178"/>
      <c r="AX67" s="179"/>
      <c r="AY67" s="177"/>
      <c r="AZ67" s="177"/>
      <c r="BA67" s="177"/>
      <c r="BB67" s="177"/>
      <c r="BC67" s="177"/>
      <c r="BD67" s="178"/>
      <c r="BE67" s="179"/>
      <c r="BF67" s="177"/>
      <c r="BG67" s="177"/>
      <c r="BH67" s="177"/>
      <c r="BI67" s="177"/>
      <c r="BJ67" s="177"/>
      <c r="BK67" s="178"/>
      <c r="BL67" s="179"/>
      <c r="BM67" s="177"/>
      <c r="BN67" s="177"/>
      <c r="BO67" s="177"/>
      <c r="BP67" s="177"/>
      <c r="BQ67" s="177"/>
      <c r="BR67" s="178"/>
      <c r="BS67" s="179"/>
      <c r="BT67" s="177"/>
      <c r="BU67" s="177"/>
      <c r="BV67" s="177"/>
      <c r="BW67" s="177"/>
      <c r="BX67" s="177"/>
      <c r="BY67" s="178"/>
      <c r="BZ67" s="179"/>
      <c r="CA67" s="177"/>
      <c r="CB67" s="177"/>
      <c r="CC67" s="177"/>
      <c r="CD67" s="177"/>
      <c r="CE67" s="177"/>
      <c r="CF67" s="178"/>
      <c r="CG67" s="179"/>
      <c r="CH67" s="177"/>
      <c r="CI67" s="177"/>
      <c r="CJ67" s="177"/>
      <c r="CK67" s="177"/>
      <c r="CL67" s="177"/>
      <c r="CM67" s="178"/>
      <c r="CN67" s="179"/>
      <c r="CO67" s="177"/>
      <c r="CP67" s="177"/>
      <c r="CQ67" s="177"/>
      <c r="CR67" s="177"/>
      <c r="CS67" s="177"/>
      <c r="CT67" s="178"/>
      <c r="CU67" s="179"/>
      <c r="CV67" s="177"/>
      <c r="CW67" s="177"/>
      <c r="CX67" s="177"/>
      <c r="CY67" s="177"/>
      <c r="CZ67" s="177"/>
      <c r="DA67" s="178"/>
      <c r="DB67" s="179"/>
      <c r="DC67" s="177"/>
      <c r="DD67" s="177"/>
      <c r="DE67" s="177"/>
      <c r="DF67" s="177"/>
      <c r="DG67" s="177"/>
      <c r="DH67" s="178"/>
      <c r="DI67" s="179"/>
      <c r="DJ67" s="177"/>
      <c r="DK67" s="177"/>
      <c r="DL67" s="177"/>
      <c r="DM67" s="177"/>
      <c r="DN67" s="177"/>
      <c r="DO67" s="178"/>
      <c r="DP67" s="179"/>
      <c r="DQ67" s="177"/>
      <c r="DR67" s="177"/>
      <c r="DS67" s="177"/>
      <c r="DT67" s="177"/>
      <c r="DU67" s="177"/>
      <c r="DV67" s="178"/>
      <c r="DW67" s="179"/>
      <c r="DX67" s="177"/>
      <c r="DY67" s="177"/>
      <c r="DZ67" s="177"/>
      <c r="EA67" s="177"/>
      <c r="EB67" s="177"/>
      <c r="EC67" s="178"/>
      <c r="ED67" s="179"/>
      <c r="EE67" s="177"/>
      <c r="EF67" s="177"/>
      <c r="EG67" s="177"/>
      <c r="EH67" s="177"/>
      <c r="EI67" s="177"/>
      <c r="EJ67" s="178"/>
      <c r="EK67" s="179"/>
      <c r="EL67" s="177"/>
      <c r="EM67" s="177"/>
      <c r="EN67" s="177"/>
      <c r="EO67" s="177"/>
      <c r="EP67" s="177"/>
      <c r="EQ67" s="178"/>
      <c r="ER67" s="179"/>
      <c r="ES67" s="177"/>
      <c r="ET67" s="177"/>
      <c r="EU67" s="177"/>
      <c r="EV67" s="177"/>
      <c r="EW67" s="177"/>
      <c r="EX67" s="178"/>
      <c r="EY67" s="179"/>
      <c r="EZ67" s="177"/>
      <c r="FA67" s="177"/>
      <c r="FB67" s="177"/>
      <c r="FC67" s="177"/>
      <c r="FD67" s="177"/>
      <c r="FE67" s="178"/>
      <c r="FF67" s="179"/>
      <c r="FG67" s="177"/>
      <c r="FH67" s="177"/>
      <c r="FI67" s="177"/>
      <c r="FJ67" s="177"/>
      <c r="FK67" s="177"/>
      <c r="FL67" s="178"/>
      <c r="FM67" s="179"/>
      <c r="FN67" s="177"/>
      <c r="FO67" s="177"/>
      <c r="FP67" s="177"/>
      <c r="FQ67" s="177"/>
      <c r="FR67" s="177"/>
      <c r="FS67" s="178"/>
      <c r="FT67" s="179"/>
      <c r="FU67" s="177"/>
      <c r="FV67" s="177"/>
      <c r="FW67" s="177"/>
      <c r="FX67" s="177"/>
      <c r="FY67" s="177"/>
      <c r="FZ67" s="178"/>
      <c r="GA67" s="179"/>
      <c r="GB67" s="177"/>
      <c r="GC67" s="177"/>
      <c r="GD67" s="177"/>
      <c r="GE67" s="177"/>
      <c r="GF67" s="177"/>
      <c r="GG67" s="178"/>
      <c r="GH67" s="179"/>
      <c r="GI67" s="177"/>
      <c r="GJ67" s="177"/>
      <c r="GK67" s="177"/>
      <c r="GL67" s="177"/>
      <c r="GM67" s="177"/>
      <c r="GN67" s="178"/>
      <c r="GO67" s="179"/>
      <c r="GP67" s="177"/>
      <c r="GQ67" s="177"/>
      <c r="GR67" s="177"/>
      <c r="GS67" s="177"/>
      <c r="GT67" s="177"/>
      <c r="GU67" s="178"/>
      <c r="GV67" s="179"/>
      <c r="GW67" s="177"/>
      <c r="GX67" s="177"/>
      <c r="GY67" s="177"/>
      <c r="GZ67" s="177"/>
      <c r="HA67" s="177"/>
      <c r="HB67" s="178"/>
      <c r="HC67" s="179"/>
      <c r="HD67" s="177"/>
      <c r="HE67" s="177"/>
      <c r="HF67" s="177"/>
      <c r="HG67" s="177"/>
      <c r="HH67" s="177"/>
      <c r="HI67" s="178"/>
      <c r="HJ67" s="179"/>
      <c r="HK67" s="177"/>
      <c r="HL67" s="177"/>
      <c r="HM67" s="177"/>
      <c r="HN67" s="177"/>
      <c r="HO67" s="177"/>
      <c r="HP67" s="178"/>
      <c r="HQ67" s="179"/>
      <c r="HR67" s="177"/>
      <c r="HS67" s="177"/>
      <c r="HT67" s="177"/>
      <c r="HU67" s="177"/>
      <c r="HV67" s="177"/>
      <c r="HW67" s="178"/>
      <c r="HX67" s="179"/>
      <c r="HY67" s="177"/>
      <c r="HZ67" s="177"/>
      <c r="IA67" s="177"/>
      <c r="IB67" s="177"/>
      <c r="IC67" s="177"/>
      <c r="ID67" s="178"/>
      <c r="IE67" s="179"/>
      <c r="IF67" s="177"/>
      <c r="IG67" s="177"/>
      <c r="IH67" s="177"/>
      <c r="II67" s="177"/>
      <c r="IJ67" s="177"/>
      <c r="IK67" s="178"/>
      <c r="IL67" s="179"/>
      <c r="IM67" s="177"/>
      <c r="IN67" s="177"/>
      <c r="IO67" s="177"/>
      <c r="IP67" s="177"/>
      <c r="IQ67" s="177"/>
      <c r="IR67" s="178"/>
      <c r="IS67" s="179"/>
      <c r="IT67" s="177"/>
      <c r="IU67" s="177"/>
      <c r="IV67" s="177"/>
    </row>
    <row r="68" spans="1:256" ht="12.75" customHeight="1" x14ac:dyDescent="0.2">
      <c r="A68" s="870"/>
      <c r="B68" s="871"/>
      <c r="C68" s="871"/>
      <c r="D68" s="871"/>
      <c r="E68" s="871"/>
      <c r="F68" s="871"/>
      <c r="G68" s="872"/>
      <c r="H68" s="179"/>
      <c r="I68" s="177"/>
      <c r="J68" s="177"/>
      <c r="K68" s="177"/>
      <c r="L68" s="177"/>
      <c r="M68" s="177"/>
      <c r="N68" s="178"/>
      <c r="O68" s="179"/>
      <c r="P68" s="177"/>
      <c r="Q68" s="177"/>
      <c r="R68" s="177"/>
      <c r="S68" s="177"/>
      <c r="T68" s="177"/>
      <c r="U68" s="178"/>
      <c r="V68" s="179"/>
      <c r="W68" s="177"/>
      <c r="X68" s="177"/>
      <c r="Y68" s="177"/>
      <c r="Z68" s="177"/>
      <c r="AA68" s="177"/>
      <c r="AB68" s="178"/>
      <c r="AC68" s="179"/>
      <c r="AD68" s="177"/>
      <c r="AE68" s="177"/>
      <c r="AF68" s="177"/>
      <c r="AG68" s="177"/>
      <c r="AH68" s="177"/>
      <c r="AI68" s="178"/>
      <c r="AJ68" s="179"/>
      <c r="AK68" s="177"/>
      <c r="AL68" s="177"/>
      <c r="AM68" s="177"/>
      <c r="AN68" s="177"/>
      <c r="AO68" s="177"/>
      <c r="AP68" s="178"/>
      <c r="AQ68" s="179"/>
      <c r="AR68" s="177"/>
      <c r="AS68" s="177"/>
      <c r="AT68" s="177"/>
      <c r="AU68" s="177"/>
      <c r="AV68" s="177"/>
      <c r="AW68" s="178"/>
      <c r="AX68" s="179"/>
      <c r="AY68" s="177"/>
      <c r="AZ68" s="177"/>
      <c r="BA68" s="177"/>
      <c r="BB68" s="177"/>
      <c r="BC68" s="177"/>
      <c r="BD68" s="178"/>
      <c r="BE68" s="179"/>
      <c r="BF68" s="177"/>
      <c r="BG68" s="177"/>
      <c r="BH68" s="177"/>
      <c r="BI68" s="177"/>
      <c r="BJ68" s="177"/>
      <c r="BK68" s="178"/>
      <c r="BL68" s="179"/>
      <c r="BM68" s="177"/>
      <c r="BN68" s="177"/>
      <c r="BO68" s="177"/>
      <c r="BP68" s="177"/>
      <c r="BQ68" s="177"/>
      <c r="BR68" s="178"/>
      <c r="BS68" s="179"/>
      <c r="BT68" s="177"/>
      <c r="BU68" s="177"/>
      <c r="BV68" s="177"/>
      <c r="BW68" s="177"/>
      <c r="BX68" s="177"/>
      <c r="BY68" s="178"/>
      <c r="BZ68" s="179"/>
      <c r="CA68" s="177"/>
      <c r="CB68" s="177"/>
      <c r="CC68" s="177"/>
      <c r="CD68" s="177"/>
      <c r="CE68" s="177"/>
      <c r="CF68" s="178"/>
      <c r="CG68" s="179"/>
      <c r="CH68" s="177"/>
      <c r="CI68" s="177"/>
      <c r="CJ68" s="177"/>
      <c r="CK68" s="177"/>
      <c r="CL68" s="177"/>
      <c r="CM68" s="178"/>
      <c r="CN68" s="179"/>
      <c r="CO68" s="177"/>
      <c r="CP68" s="177"/>
      <c r="CQ68" s="177"/>
      <c r="CR68" s="177"/>
      <c r="CS68" s="177"/>
      <c r="CT68" s="178"/>
      <c r="CU68" s="179"/>
      <c r="CV68" s="177"/>
      <c r="CW68" s="177"/>
      <c r="CX68" s="177"/>
      <c r="CY68" s="177"/>
      <c r="CZ68" s="177"/>
      <c r="DA68" s="178"/>
      <c r="DB68" s="179"/>
      <c r="DC68" s="177"/>
      <c r="DD68" s="177"/>
      <c r="DE68" s="177"/>
      <c r="DF68" s="177"/>
      <c r="DG68" s="177"/>
      <c r="DH68" s="178"/>
      <c r="DI68" s="179"/>
      <c r="DJ68" s="177"/>
      <c r="DK68" s="177"/>
      <c r="DL68" s="177"/>
      <c r="DM68" s="177"/>
      <c r="DN68" s="177"/>
      <c r="DO68" s="178"/>
      <c r="DP68" s="179"/>
      <c r="DQ68" s="177"/>
      <c r="DR68" s="177"/>
      <c r="DS68" s="177"/>
      <c r="DT68" s="177"/>
      <c r="DU68" s="177"/>
      <c r="DV68" s="178"/>
      <c r="DW68" s="179"/>
      <c r="DX68" s="177"/>
      <c r="DY68" s="177"/>
      <c r="DZ68" s="177"/>
      <c r="EA68" s="177"/>
      <c r="EB68" s="177"/>
      <c r="EC68" s="178"/>
      <c r="ED68" s="179"/>
      <c r="EE68" s="177"/>
      <c r="EF68" s="177"/>
      <c r="EG68" s="177"/>
      <c r="EH68" s="177"/>
      <c r="EI68" s="177"/>
      <c r="EJ68" s="178"/>
      <c r="EK68" s="179"/>
      <c r="EL68" s="177"/>
      <c r="EM68" s="177"/>
      <c r="EN68" s="177"/>
      <c r="EO68" s="177"/>
      <c r="EP68" s="177"/>
      <c r="EQ68" s="178"/>
      <c r="ER68" s="179"/>
      <c r="ES68" s="177"/>
      <c r="ET68" s="177"/>
      <c r="EU68" s="177"/>
      <c r="EV68" s="177"/>
      <c r="EW68" s="177"/>
      <c r="EX68" s="178"/>
      <c r="EY68" s="179"/>
      <c r="EZ68" s="177"/>
      <c r="FA68" s="177"/>
      <c r="FB68" s="177"/>
      <c r="FC68" s="177"/>
      <c r="FD68" s="177"/>
      <c r="FE68" s="178"/>
      <c r="FF68" s="179"/>
      <c r="FG68" s="177"/>
      <c r="FH68" s="177"/>
      <c r="FI68" s="177"/>
      <c r="FJ68" s="177"/>
      <c r="FK68" s="177"/>
      <c r="FL68" s="178"/>
      <c r="FM68" s="179"/>
      <c r="FN68" s="177"/>
      <c r="FO68" s="177"/>
      <c r="FP68" s="177"/>
      <c r="FQ68" s="177"/>
      <c r="FR68" s="177"/>
      <c r="FS68" s="178"/>
      <c r="FT68" s="179"/>
      <c r="FU68" s="177"/>
      <c r="FV68" s="177"/>
      <c r="FW68" s="177"/>
      <c r="FX68" s="177"/>
      <c r="FY68" s="177"/>
      <c r="FZ68" s="178"/>
      <c r="GA68" s="179"/>
      <c r="GB68" s="177"/>
      <c r="GC68" s="177"/>
      <c r="GD68" s="177"/>
      <c r="GE68" s="177"/>
      <c r="GF68" s="177"/>
      <c r="GG68" s="178"/>
      <c r="GH68" s="179"/>
      <c r="GI68" s="177"/>
      <c r="GJ68" s="177"/>
      <c r="GK68" s="177"/>
      <c r="GL68" s="177"/>
      <c r="GM68" s="177"/>
      <c r="GN68" s="178"/>
      <c r="GO68" s="179"/>
      <c r="GP68" s="177"/>
      <c r="GQ68" s="177"/>
      <c r="GR68" s="177"/>
      <c r="GS68" s="177"/>
      <c r="GT68" s="177"/>
      <c r="GU68" s="178"/>
      <c r="GV68" s="179"/>
      <c r="GW68" s="177"/>
      <c r="GX68" s="177"/>
      <c r="GY68" s="177"/>
      <c r="GZ68" s="177"/>
      <c r="HA68" s="177"/>
      <c r="HB68" s="178"/>
      <c r="HC68" s="179"/>
      <c r="HD68" s="177"/>
      <c r="HE68" s="177"/>
      <c r="HF68" s="177"/>
      <c r="HG68" s="177"/>
      <c r="HH68" s="177"/>
      <c r="HI68" s="178"/>
      <c r="HJ68" s="179"/>
      <c r="HK68" s="177"/>
      <c r="HL68" s="177"/>
      <c r="HM68" s="177"/>
      <c r="HN68" s="177"/>
      <c r="HO68" s="177"/>
      <c r="HP68" s="178"/>
      <c r="HQ68" s="179"/>
      <c r="HR68" s="177"/>
      <c r="HS68" s="177"/>
      <c r="HT68" s="177"/>
      <c r="HU68" s="177"/>
      <c r="HV68" s="177"/>
      <c r="HW68" s="178"/>
      <c r="HX68" s="179"/>
      <c r="HY68" s="177"/>
      <c r="HZ68" s="177"/>
      <c r="IA68" s="177"/>
      <c r="IB68" s="177"/>
      <c r="IC68" s="177"/>
      <c r="ID68" s="178"/>
      <c r="IE68" s="179"/>
      <c r="IF68" s="177"/>
      <c r="IG68" s="177"/>
      <c r="IH68" s="177"/>
      <c r="II68" s="177"/>
      <c r="IJ68" s="177"/>
      <c r="IK68" s="178"/>
      <c r="IL68" s="179"/>
      <c r="IM68" s="177"/>
      <c r="IN68" s="177"/>
      <c r="IO68" s="177"/>
      <c r="IP68" s="177"/>
      <c r="IQ68" s="177"/>
      <c r="IR68" s="178"/>
      <c r="IS68" s="179"/>
      <c r="IT68" s="177"/>
      <c r="IU68" s="177"/>
      <c r="IV68" s="177"/>
    </row>
    <row r="69" spans="1:256" x14ac:dyDescent="0.2">
      <c r="A69" s="870" t="s">
        <v>493</v>
      </c>
      <c r="B69" s="871"/>
      <c r="C69" s="871"/>
      <c r="D69" s="871"/>
      <c r="E69" s="871"/>
      <c r="F69" s="871"/>
      <c r="G69" s="872"/>
      <c r="H69" s="179"/>
      <c r="I69" s="177"/>
      <c r="J69" s="177"/>
      <c r="K69" s="177"/>
      <c r="L69" s="177"/>
      <c r="M69" s="177"/>
      <c r="N69" s="178"/>
      <c r="O69" s="179"/>
      <c r="P69" s="177"/>
      <c r="Q69" s="177"/>
      <c r="R69" s="177"/>
      <c r="S69" s="177"/>
      <c r="T69" s="177"/>
      <c r="U69" s="178"/>
      <c r="V69" s="179"/>
      <c r="W69" s="177"/>
      <c r="X69" s="177"/>
      <c r="Y69" s="177"/>
      <c r="Z69" s="177"/>
      <c r="AA69" s="177"/>
      <c r="AB69" s="178"/>
      <c r="AC69" s="179"/>
      <c r="AD69" s="177"/>
      <c r="AE69" s="177"/>
      <c r="AF69" s="177"/>
      <c r="AG69" s="177"/>
      <c r="AH69" s="177"/>
      <c r="AI69" s="178"/>
      <c r="AJ69" s="179"/>
      <c r="AK69" s="177"/>
      <c r="AL69" s="177"/>
      <c r="AM69" s="177"/>
      <c r="AN69" s="177"/>
      <c r="AO69" s="177"/>
      <c r="AP69" s="178"/>
      <c r="AQ69" s="179"/>
      <c r="AR69" s="177"/>
      <c r="AS69" s="177"/>
      <c r="AT69" s="177"/>
      <c r="AU69" s="177"/>
      <c r="AV69" s="177"/>
      <c r="AW69" s="178"/>
      <c r="AX69" s="179"/>
      <c r="AY69" s="177"/>
      <c r="AZ69" s="177"/>
      <c r="BA69" s="177"/>
      <c r="BB69" s="177"/>
      <c r="BC69" s="177"/>
      <c r="BD69" s="178"/>
      <c r="BE69" s="179"/>
      <c r="BF69" s="177"/>
      <c r="BG69" s="177"/>
      <c r="BH69" s="177"/>
      <c r="BI69" s="177"/>
      <c r="BJ69" s="177"/>
      <c r="BK69" s="178"/>
      <c r="BL69" s="179"/>
      <c r="BM69" s="177"/>
      <c r="BN69" s="177"/>
      <c r="BO69" s="177"/>
      <c r="BP69" s="177"/>
      <c r="BQ69" s="177"/>
      <c r="BR69" s="178"/>
      <c r="BS69" s="179"/>
      <c r="BT69" s="177"/>
      <c r="BU69" s="177"/>
      <c r="BV69" s="177"/>
      <c r="BW69" s="177"/>
      <c r="BX69" s="177"/>
      <c r="BY69" s="178"/>
      <c r="BZ69" s="179"/>
      <c r="CA69" s="177"/>
      <c r="CB69" s="177"/>
      <c r="CC69" s="177"/>
      <c r="CD69" s="177"/>
      <c r="CE69" s="177"/>
      <c r="CF69" s="178"/>
      <c r="CG69" s="179"/>
      <c r="CH69" s="177"/>
      <c r="CI69" s="177"/>
      <c r="CJ69" s="177"/>
      <c r="CK69" s="177"/>
      <c r="CL69" s="177"/>
      <c r="CM69" s="178"/>
      <c r="CN69" s="179"/>
      <c r="CO69" s="177"/>
      <c r="CP69" s="177"/>
      <c r="CQ69" s="177"/>
      <c r="CR69" s="177"/>
      <c r="CS69" s="177"/>
      <c r="CT69" s="178"/>
      <c r="CU69" s="179"/>
      <c r="CV69" s="177"/>
      <c r="CW69" s="177"/>
      <c r="CX69" s="177"/>
      <c r="CY69" s="177"/>
      <c r="CZ69" s="177"/>
      <c r="DA69" s="178"/>
      <c r="DB69" s="179"/>
      <c r="DC69" s="177"/>
      <c r="DD69" s="177"/>
      <c r="DE69" s="177"/>
      <c r="DF69" s="177"/>
      <c r="DG69" s="177"/>
      <c r="DH69" s="178"/>
      <c r="DI69" s="179"/>
      <c r="DJ69" s="177"/>
      <c r="DK69" s="177"/>
      <c r="DL69" s="177"/>
      <c r="DM69" s="177"/>
      <c r="DN69" s="177"/>
      <c r="DO69" s="178"/>
      <c r="DP69" s="179"/>
      <c r="DQ69" s="177"/>
      <c r="DR69" s="177"/>
      <c r="DS69" s="177"/>
      <c r="DT69" s="177"/>
      <c r="DU69" s="177"/>
      <c r="DV69" s="178"/>
      <c r="DW69" s="179"/>
      <c r="DX69" s="177"/>
      <c r="DY69" s="177"/>
      <c r="DZ69" s="177"/>
      <c r="EA69" s="177"/>
      <c r="EB69" s="177"/>
      <c r="EC69" s="178"/>
      <c r="ED69" s="179"/>
      <c r="EE69" s="177"/>
      <c r="EF69" s="177"/>
      <c r="EG69" s="177"/>
      <c r="EH69" s="177"/>
      <c r="EI69" s="177"/>
      <c r="EJ69" s="178"/>
      <c r="EK69" s="179"/>
      <c r="EL69" s="177"/>
      <c r="EM69" s="177"/>
      <c r="EN69" s="177"/>
      <c r="EO69" s="177"/>
      <c r="EP69" s="177"/>
      <c r="EQ69" s="178"/>
      <c r="ER69" s="179"/>
      <c r="ES69" s="177"/>
      <c r="ET69" s="177"/>
      <c r="EU69" s="177"/>
      <c r="EV69" s="177"/>
      <c r="EW69" s="177"/>
      <c r="EX69" s="178"/>
      <c r="EY69" s="179"/>
      <c r="EZ69" s="177"/>
      <c r="FA69" s="177"/>
      <c r="FB69" s="177"/>
      <c r="FC69" s="177"/>
      <c r="FD69" s="177"/>
      <c r="FE69" s="178"/>
      <c r="FF69" s="179"/>
      <c r="FG69" s="177"/>
      <c r="FH69" s="177"/>
      <c r="FI69" s="177"/>
      <c r="FJ69" s="177"/>
      <c r="FK69" s="177"/>
      <c r="FL69" s="178"/>
      <c r="FM69" s="179"/>
      <c r="FN69" s="177"/>
      <c r="FO69" s="177"/>
      <c r="FP69" s="177"/>
      <c r="FQ69" s="177"/>
      <c r="FR69" s="177"/>
      <c r="FS69" s="178"/>
      <c r="FT69" s="179"/>
      <c r="FU69" s="177"/>
      <c r="FV69" s="177"/>
      <c r="FW69" s="177"/>
      <c r="FX69" s="177"/>
      <c r="FY69" s="177"/>
      <c r="FZ69" s="178"/>
      <c r="GA69" s="179"/>
      <c r="GB69" s="177"/>
      <c r="GC69" s="177"/>
      <c r="GD69" s="177"/>
      <c r="GE69" s="177"/>
      <c r="GF69" s="177"/>
      <c r="GG69" s="178"/>
      <c r="GH69" s="179"/>
      <c r="GI69" s="177"/>
      <c r="GJ69" s="177"/>
      <c r="GK69" s="177"/>
      <c r="GL69" s="177"/>
      <c r="GM69" s="177"/>
      <c r="GN69" s="178"/>
      <c r="GO69" s="179"/>
      <c r="GP69" s="177"/>
      <c r="GQ69" s="177"/>
      <c r="GR69" s="177"/>
      <c r="GS69" s="177"/>
      <c r="GT69" s="177"/>
      <c r="GU69" s="178"/>
      <c r="GV69" s="179"/>
      <c r="GW69" s="177"/>
      <c r="GX69" s="177"/>
      <c r="GY69" s="177"/>
      <c r="GZ69" s="177"/>
      <c r="HA69" s="177"/>
      <c r="HB69" s="178"/>
      <c r="HC69" s="179"/>
      <c r="HD69" s="177"/>
      <c r="HE69" s="177"/>
      <c r="HF69" s="177"/>
      <c r="HG69" s="177"/>
      <c r="HH69" s="177"/>
      <c r="HI69" s="178"/>
      <c r="HJ69" s="179"/>
      <c r="HK69" s="177"/>
      <c r="HL69" s="177"/>
      <c r="HM69" s="177"/>
      <c r="HN69" s="177"/>
      <c r="HO69" s="177"/>
      <c r="HP69" s="178"/>
      <c r="HQ69" s="179"/>
      <c r="HR69" s="177"/>
      <c r="HS69" s="177"/>
      <c r="HT69" s="177"/>
      <c r="HU69" s="177"/>
      <c r="HV69" s="177"/>
      <c r="HW69" s="178"/>
      <c r="HX69" s="179"/>
      <c r="HY69" s="177"/>
      <c r="HZ69" s="177"/>
      <c r="IA69" s="177"/>
      <c r="IB69" s="177"/>
      <c r="IC69" s="177"/>
      <c r="ID69" s="178"/>
      <c r="IE69" s="179"/>
      <c r="IF69" s="177"/>
      <c r="IG69" s="177"/>
      <c r="IH69" s="177"/>
      <c r="II69" s="177"/>
      <c r="IJ69" s="177"/>
      <c r="IK69" s="178"/>
      <c r="IL69" s="179"/>
      <c r="IM69" s="177"/>
      <c r="IN69" s="177"/>
      <c r="IO69" s="177"/>
      <c r="IP69" s="177"/>
      <c r="IQ69" s="177"/>
      <c r="IR69" s="178"/>
      <c r="IS69" s="179"/>
      <c r="IT69" s="177"/>
      <c r="IU69" s="177"/>
      <c r="IV69" s="177"/>
    </row>
    <row r="70" spans="1:256" x14ac:dyDescent="0.2">
      <c r="A70" s="870"/>
      <c r="B70" s="871"/>
      <c r="C70" s="871"/>
      <c r="D70" s="871"/>
      <c r="E70" s="871"/>
      <c r="F70" s="871"/>
      <c r="G70" s="872"/>
      <c r="H70" s="179"/>
      <c r="I70" s="177"/>
      <c r="J70" s="177"/>
      <c r="K70" s="177"/>
      <c r="L70" s="177"/>
      <c r="M70" s="177"/>
      <c r="N70" s="178"/>
      <c r="O70" s="179"/>
      <c r="P70" s="177"/>
      <c r="Q70" s="177"/>
      <c r="R70" s="177"/>
      <c r="S70" s="177"/>
      <c r="T70" s="177"/>
      <c r="U70" s="178"/>
      <c r="V70" s="179"/>
      <c r="W70" s="177"/>
      <c r="X70" s="177"/>
      <c r="Y70" s="177"/>
      <c r="Z70" s="177"/>
      <c r="AA70" s="177"/>
      <c r="AB70" s="178"/>
      <c r="AC70" s="179"/>
      <c r="AD70" s="177"/>
      <c r="AE70" s="177"/>
      <c r="AF70" s="177"/>
      <c r="AG70" s="177"/>
      <c r="AH70" s="177"/>
      <c r="AI70" s="178"/>
      <c r="AJ70" s="179"/>
      <c r="AK70" s="177"/>
      <c r="AL70" s="177"/>
      <c r="AM70" s="177"/>
      <c r="AN70" s="177"/>
      <c r="AO70" s="177"/>
      <c r="AP70" s="178"/>
      <c r="AQ70" s="179"/>
      <c r="AR70" s="177"/>
      <c r="AS70" s="177"/>
      <c r="AT70" s="177"/>
      <c r="AU70" s="177"/>
      <c r="AV70" s="177"/>
      <c r="AW70" s="178"/>
      <c r="AX70" s="179"/>
      <c r="AY70" s="177"/>
      <c r="AZ70" s="177"/>
      <c r="BA70" s="177"/>
      <c r="BB70" s="177"/>
      <c r="BC70" s="177"/>
      <c r="BD70" s="178"/>
      <c r="BE70" s="179"/>
      <c r="BF70" s="177"/>
      <c r="BG70" s="177"/>
      <c r="BH70" s="177"/>
      <c r="BI70" s="177"/>
      <c r="BJ70" s="177"/>
      <c r="BK70" s="178"/>
      <c r="BL70" s="179"/>
      <c r="BM70" s="177"/>
      <c r="BN70" s="177"/>
      <c r="BO70" s="177"/>
      <c r="BP70" s="177"/>
      <c r="BQ70" s="177"/>
      <c r="BR70" s="178"/>
      <c r="BS70" s="179"/>
      <c r="BT70" s="177"/>
      <c r="BU70" s="177"/>
      <c r="BV70" s="177"/>
      <c r="BW70" s="177"/>
      <c r="BX70" s="177"/>
      <c r="BY70" s="178"/>
      <c r="BZ70" s="179"/>
      <c r="CA70" s="177"/>
      <c r="CB70" s="177"/>
      <c r="CC70" s="177"/>
      <c r="CD70" s="177"/>
      <c r="CE70" s="177"/>
      <c r="CF70" s="178"/>
      <c r="CG70" s="179"/>
      <c r="CH70" s="177"/>
      <c r="CI70" s="177"/>
      <c r="CJ70" s="177"/>
      <c r="CK70" s="177"/>
      <c r="CL70" s="177"/>
      <c r="CM70" s="178"/>
      <c r="CN70" s="179"/>
      <c r="CO70" s="177"/>
      <c r="CP70" s="177"/>
      <c r="CQ70" s="177"/>
      <c r="CR70" s="177"/>
      <c r="CS70" s="177"/>
      <c r="CT70" s="178"/>
      <c r="CU70" s="179"/>
      <c r="CV70" s="177"/>
      <c r="CW70" s="177"/>
      <c r="CX70" s="177"/>
      <c r="CY70" s="177"/>
      <c r="CZ70" s="177"/>
      <c r="DA70" s="178"/>
      <c r="DB70" s="179"/>
      <c r="DC70" s="177"/>
      <c r="DD70" s="177"/>
      <c r="DE70" s="177"/>
      <c r="DF70" s="177"/>
      <c r="DG70" s="177"/>
      <c r="DH70" s="178"/>
      <c r="DI70" s="179"/>
      <c r="DJ70" s="177"/>
      <c r="DK70" s="177"/>
      <c r="DL70" s="177"/>
      <c r="DM70" s="177"/>
      <c r="DN70" s="177"/>
      <c r="DO70" s="178"/>
      <c r="DP70" s="179"/>
      <c r="DQ70" s="177"/>
      <c r="DR70" s="177"/>
      <c r="DS70" s="177"/>
      <c r="DT70" s="177"/>
      <c r="DU70" s="177"/>
      <c r="DV70" s="178"/>
      <c r="DW70" s="179"/>
      <c r="DX70" s="177"/>
      <c r="DY70" s="177"/>
      <c r="DZ70" s="177"/>
      <c r="EA70" s="177"/>
      <c r="EB70" s="177"/>
      <c r="EC70" s="178"/>
      <c r="ED70" s="179"/>
      <c r="EE70" s="177"/>
      <c r="EF70" s="177"/>
      <c r="EG70" s="177"/>
      <c r="EH70" s="177"/>
      <c r="EI70" s="177"/>
      <c r="EJ70" s="178"/>
      <c r="EK70" s="179"/>
      <c r="EL70" s="177"/>
      <c r="EM70" s="177"/>
      <c r="EN70" s="177"/>
      <c r="EO70" s="177"/>
      <c r="EP70" s="177"/>
      <c r="EQ70" s="178"/>
      <c r="ER70" s="179"/>
      <c r="ES70" s="177"/>
      <c r="ET70" s="177"/>
      <c r="EU70" s="177"/>
      <c r="EV70" s="177"/>
      <c r="EW70" s="177"/>
      <c r="EX70" s="178"/>
      <c r="EY70" s="179"/>
      <c r="EZ70" s="177"/>
      <c r="FA70" s="177"/>
      <c r="FB70" s="177"/>
      <c r="FC70" s="177"/>
      <c r="FD70" s="177"/>
      <c r="FE70" s="178"/>
      <c r="FF70" s="179"/>
      <c r="FG70" s="177"/>
      <c r="FH70" s="177"/>
      <c r="FI70" s="177"/>
      <c r="FJ70" s="177"/>
      <c r="FK70" s="177"/>
      <c r="FL70" s="178"/>
      <c r="FM70" s="179"/>
      <c r="FN70" s="177"/>
      <c r="FO70" s="177"/>
      <c r="FP70" s="177"/>
      <c r="FQ70" s="177"/>
      <c r="FR70" s="177"/>
      <c r="FS70" s="178"/>
      <c r="FT70" s="179"/>
      <c r="FU70" s="177"/>
      <c r="FV70" s="177"/>
      <c r="FW70" s="177"/>
      <c r="FX70" s="177"/>
      <c r="FY70" s="177"/>
      <c r="FZ70" s="178"/>
      <c r="GA70" s="179"/>
      <c r="GB70" s="177"/>
      <c r="GC70" s="177"/>
      <c r="GD70" s="177"/>
      <c r="GE70" s="177"/>
      <c r="GF70" s="177"/>
      <c r="GG70" s="178"/>
      <c r="GH70" s="179"/>
      <c r="GI70" s="177"/>
      <c r="GJ70" s="177"/>
      <c r="GK70" s="177"/>
      <c r="GL70" s="177"/>
      <c r="GM70" s="177"/>
      <c r="GN70" s="178"/>
      <c r="GO70" s="179"/>
      <c r="GP70" s="177"/>
      <c r="GQ70" s="177"/>
      <c r="GR70" s="177"/>
      <c r="GS70" s="177"/>
      <c r="GT70" s="177"/>
      <c r="GU70" s="178"/>
      <c r="GV70" s="179"/>
      <c r="GW70" s="177"/>
      <c r="GX70" s="177"/>
      <c r="GY70" s="177"/>
      <c r="GZ70" s="177"/>
      <c r="HA70" s="177"/>
      <c r="HB70" s="178"/>
      <c r="HC70" s="179"/>
      <c r="HD70" s="177"/>
      <c r="HE70" s="177"/>
      <c r="HF70" s="177"/>
      <c r="HG70" s="177"/>
      <c r="HH70" s="177"/>
      <c r="HI70" s="178"/>
      <c r="HJ70" s="179"/>
      <c r="HK70" s="177"/>
      <c r="HL70" s="177"/>
      <c r="HM70" s="177"/>
      <c r="HN70" s="177"/>
      <c r="HO70" s="177"/>
      <c r="HP70" s="178"/>
      <c r="HQ70" s="179"/>
      <c r="HR70" s="177"/>
      <c r="HS70" s="177"/>
      <c r="HT70" s="177"/>
      <c r="HU70" s="177"/>
      <c r="HV70" s="177"/>
      <c r="HW70" s="178"/>
      <c r="HX70" s="179"/>
      <c r="HY70" s="177"/>
      <c r="HZ70" s="177"/>
      <c r="IA70" s="177"/>
      <c r="IB70" s="177"/>
      <c r="IC70" s="177"/>
      <c r="ID70" s="178"/>
      <c r="IE70" s="179"/>
      <c r="IF70" s="177"/>
      <c r="IG70" s="177"/>
      <c r="IH70" s="177"/>
      <c r="II70" s="177"/>
      <c r="IJ70" s="177"/>
      <c r="IK70" s="178"/>
      <c r="IL70" s="179"/>
      <c r="IM70" s="177"/>
      <c r="IN70" s="177"/>
      <c r="IO70" s="177"/>
      <c r="IP70" s="177"/>
      <c r="IQ70" s="177"/>
      <c r="IR70" s="178"/>
      <c r="IS70" s="179"/>
      <c r="IT70" s="177"/>
      <c r="IU70" s="177"/>
      <c r="IV70" s="177"/>
    </row>
    <row r="71" spans="1:256" ht="12.75" x14ac:dyDescent="0.2">
      <c r="A71" s="271"/>
      <c r="B71" s="272"/>
      <c r="C71" s="272"/>
      <c r="D71" s="272"/>
      <c r="E71" s="272"/>
      <c r="F71" s="272"/>
      <c r="G71" s="273"/>
      <c r="H71" s="179"/>
      <c r="I71" s="177"/>
      <c r="J71" s="177"/>
      <c r="K71" s="177"/>
      <c r="L71" s="177"/>
      <c r="M71" s="177"/>
      <c r="N71" s="178"/>
      <c r="O71" s="179"/>
      <c r="P71" s="177"/>
      <c r="Q71" s="177"/>
      <c r="R71" s="177"/>
      <c r="S71" s="177"/>
      <c r="T71" s="177"/>
      <c r="U71" s="178"/>
      <c r="V71" s="179"/>
      <c r="W71" s="177"/>
      <c r="X71" s="177"/>
      <c r="Y71" s="177"/>
      <c r="Z71" s="177"/>
      <c r="AA71" s="177"/>
      <c r="AB71" s="178"/>
      <c r="AC71" s="179"/>
      <c r="AD71" s="177"/>
      <c r="AE71" s="177"/>
      <c r="AF71" s="177"/>
      <c r="AG71" s="177"/>
      <c r="AH71" s="177"/>
      <c r="AI71" s="178"/>
      <c r="AJ71" s="179"/>
      <c r="AK71" s="177"/>
      <c r="AL71" s="177"/>
      <c r="AM71" s="177"/>
      <c r="AN71" s="177"/>
      <c r="AO71" s="177"/>
      <c r="AP71" s="178"/>
      <c r="AQ71" s="179"/>
      <c r="AR71" s="177"/>
      <c r="AS71" s="177"/>
      <c r="AT71" s="177"/>
      <c r="AU71" s="177"/>
      <c r="AV71" s="177"/>
      <c r="AW71" s="178"/>
      <c r="AX71" s="179"/>
      <c r="AY71" s="177"/>
      <c r="AZ71" s="177"/>
      <c r="BA71" s="177"/>
      <c r="BB71" s="177"/>
      <c r="BC71" s="177"/>
      <c r="BD71" s="178"/>
      <c r="BE71" s="179"/>
      <c r="BF71" s="177"/>
      <c r="BG71" s="177"/>
      <c r="BH71" s="177"/>
      <c r="BI71" s="177"/>
      <c r="BJ71" s="177"/>
      <c r="BK71" s="178"/>
      <c r="BL71" s="179"/>
      <c r="BM71" s="177"/>
      <c r="BN71" s="177"/>
      <c r="BO71" s="177"/>
      <c r="BP71" s="177"/>
      <c r="BQ71" s="177"/>
      <c r="BR71" s="178"/>
      <c r="BS71" s="179"/>
      <c r="BT71" s="177"/>
      <c r="BU71" s="177"/>
      <c r="BV71" s="177"/>
      <c r="BW71" s="177"/>
      <c r="BX71" s="177"/>
      <c r="BY71" s="178"/>
      <c r="BZ71" s="179"/>
      <c r="CA71" s="177"/>
      <c r="CB71" s="177"/>
      <c r="CC71" s="177"/>
      <c r="CD71" s="177"/>
      <c r="CE71" s="177"/>
      <c r="CF71" s="178"/>
      <c r="CG71" s="179"/>
      <c r="CH71" s="177"/>
      <c r="CI71" s="177"/>
      <c r="CJ71" s="177"/>
      <c r="CK71" s="177"/>
      <c r="CL71" s="177"/>
      <c r="CM71" s="178"/>
      <c r="CN71" s="179"/>
      <c r="CO71" s="177"/>
      <c r="CP71" s="177"/>
      <c r="CQ71" s="177"/>
      <c r="CR71" s="177"/>
      <c r="CS71" s="177"/>
      <c r="CT71" s="178"/>
      <c r="CU71" s="179"/>
      <c r="CV71" s="177"/>
      <c r="CW71" s="177"/>
      <c r="CX71" s="177"/>
      <c r="CY71" s="177"/>
      <c r="CZ71" s="177"/>
      <c r="DA71" s="178"/>
      <c r="DB71" s="179"/>
      <c r="DC71" s="177"/>
      <c r="DD71" s="177"/>
      <c r="DE71" s="177"/>
      <c r="DF71" s="177"/>
      <c r="DG71" s="177"/>
      <c r="DH71" s="178"/>
      <c r="DI71" s="179"/>
      <c r="DJ71" s="177"/>
      <c r="DK71" s="177"/>
      <c r="DL71" s="177"/>
      <c r="DM71" s="177"/>
      <c r="DN71" s="177"/>
      <c r="DO71" s="178"/>
      <c r="DP71" s="179"/>
      <c r="DQ71" s="177"/>
      <c r="DR71" s="177"/>
      <c r="DS71" s="177"/>
      <c r="DT71" s="177"/>
      <c r="DU71" s="177"/>
      <c r="DV71" s="178"/>
      <c r="DW71" s="179"/>
      <c r="DX71" s="177"/>
      <c r="DY71" s="177"/>
      <c r="DZ71" s="177"/>
      <c r="EA71" s="177"/>
      <c r="EB71" s="177"/>
      <c r="EC71" s="178"/>
      <c r="ED71" s="179"/>
      <c r="EE71" s="177"/>
      <c r="EF71" s="177"/>
      <c r="EG71" s="177"/>
      <c r="EH71" s="177"/>
      <c r="EI71" s="177"/>
      <c r="EJ71" s="178"/>
      <c r="EK71" s="179"/>
      <c r="EL71" s="177"/>
      <c r="EM71" s="177"/>
      <c r="EN71" s="177"/>
      <c r="EO71" s="177"/>
      <c r="EP71" s="177"/>
      <c r="EQ71" s="178"/>
      <c r="ER71" s="179"/>
      <c r="ES71" s="177"/>
      <c r="ET71" s="177"/>
      <c r="EU71" s="177"/>
      <c r="EV71" s="177"/>
      <c r="EW71" s="177"/>
      <c r="EX71" s="178"/>
      <c r="EY71" s="179"/>
      <c r="EZ71" s="177"/>
      <c r="FA71" s="177"/>
      <c r="FB71" s="177"/>
      <c r="FC71" s="177"/>
      <c r="FD71" s="177"/>
      <c r="FE71" s="178"/>
      <c r="FF71" s="179"/>
      <c r="FG71" s="177"/>
      <c r="FH71" s="177"/>
      <c r="FI71" s="177"/>
      <c r="FJ71" s="177"/>
      <c r="FK71" s="177"/>
      <c r="FL71" s="178"/>
      <c r="FM71" s="179"/>
      <c r="FN71" s="177"/>
      <c r="FO71" s="177"/>
      <c r="FP71" s="177"/>
      <c r="FQ71" s="177"/>
      <c r="FR71" s="177"/>
      <c r="FS71" s="178"/>
      <c r="FT71" s="179"/>
      <c r="FU71" s="177"/>
      <c r="FV71" s="177"/>
      <c r="FW71" s="177"/>
      <c r="FX71" s="177"/>
      <c r="FY71" s="177"/>
      <c r="FZ71" s="178"/>
      <c r="GA71" s="179"/>
      <c r="GB71" s="177"/>
      <c r="GC71" s="177"/>
      <c r="GD71" s="177"/>
      <c r="GE71" s="177"/>
      <c r="GF71" s="177"/>
      <c r="GG71" s="178"/>
      <c r="GH71" s="179"/>
      <c r="GI71" s="177"/>
      <c r="GJ71" s="177"/>
      <c r="GK71" s="177"/>
      <c r="GL71" s="177"/>
      <c r="GM71" s="177"/>
      <c r="GN71" s="178"/>
      <c r="GO71" s="179"/>
      <c r="GP71" s="177"/>
      <c r="GQ71" s="177"/>
      <c r="GR71" s="177"/>
      <c r="GS71" s="177"/>
      <c r="GT71" s="177"/>
      <c r="GU71" s="178"/>
      <c r="GV71" s="179"/>
      <c r="GW71" s="177"/>
      <c r="GX71" s="177"/>
      <c r="GY71" s="177"/>
      <c r="GZ71" s="177"/>
      <c r="HA71" s="177"/>
      <c r="HB71" s="178"/>
      <c r="HC71" s="179"/>
      <c r="HD71" s="177"/>
      <c r="HE71" s="177"/>
      <c r="HF71" s="177"/>
      <c r="HG71" s="177"/>
      <c r="HH71" s="177"/>
      <c r="HI71" s="178"/>
      <c r="HJ71" s="179"/>
      <c r="HK71" s="177"/>
      <c r="HL71" s="177"/>
      <c r="HM71" s="177"/>
      <c r="HN71" s="177"/>
      <c r="HO71" s="177"/>
      <c r="HP71" s="178"/>
      <c r="HQ71" s="179"/>
      <c r="HR71" s="177"/>
      <c r="HS71" s="177"/>
      <c r="HT71" s="177"/>
      <c r="HU71" s="177"/>
      <c r="HV71" s="177"/>
      <c r="HW71" s="178"/>
      <c r="HX71" s="179"/>
      <c r="HY71" s="177"/>
      <c r="HZ71" s="177"/>
      <c r="IA71" s="177"/>
      <c r="IB71" s="177"/>
      <c r="IC71" s="177"/>
      <c r="ID71" s="178"/>
      <c r="IE71" s="179"/>
      <c r="IF71" s="177"/>
      <c r="IG71" s="177"/>
      <c r="IH71" s="177"/>
      <c r="II71" s="177"/>
      <c r="IJ71" s="177"/>
      <c r="IK71" s="178"/>
      <c r="IL71" s="179"/>
      <c r="IM71" s="177"/>
      <c r="IN71" s="177"/>
      <c r="IO71" s="177"/>
      <c r="IP71" s="177"/>
      <c r="IQ71" s="177"/>
      <c r="IR71" s="178"/>
      <c r="IS71" s="179"/>
      <c r="IT71" s="177"/>
      <c r="IU71" s="177"/>
      <c r="IV71" s="177"/>
    </row>
    <row r="72" spans="1:256" ht="15.75" x14ac:dyDescent="0.25">
      <c r="A72" s="225" t="s">
        <v>24</v>
      </c>
      <c r="B72" s="177"/>
      <c r="C72" s="177"/>
      <c r="D72" s="177"/>
      <c r="E72" s="177"/>
      <c r="F72" s="177"/>
      <c r="G72" s="178"/>
      <c r="H72" s="179"/>
      <c r="I72" s="177"/>
      <c r="J72" s="177"/>
      <c r="K72" s="177"/>
      <c r="L72" s="177"/>
      <c r="M72" s="177"/>
      <c r="N72" s="178"/>
      <c r="O72" s="179"/>
      <c r="P72" s="177"/>
      <c r="Q72" s="177"/>
      <c r="R72" s="177"/>
      <c r="S72" s="177"/>
      <c r="T72" s="177"/>
      <c r="U72" s="178"/>
      <c r="V72" s="179"/>
      <c r="W72" s="177"/>
      <c r="X72" s="177"/>
      <c r="Y72" s="177"/>
      <c r="Z72" s="177"/>
      <c r="AA72" s="177"/>
      <c r="AB72" s="178"/>
      <c r="AC72" s="179"/>
      <c r="AD72" s="177"/>
      <c r="AE72" s="177"/>
      <c r="AF72" s="177"/>
      <c r="AG72" s="177"/>
      <c r="AH72" s="177"/>
      <c r="AI72" s="178"/>
      <c r="AJ72" s="179"/>
      <c r="AK72" s="177"/>
      <c r="AL72" s="177"/>
      <c r="AM72" s="177"/>
      <c r="AN72" s="177"/>
      <c r="AO72" s="177"/>
      <c r="AP72" s="178"/>
      <c r="AQ72" s="179"/>
      <c r="AR72" s="177"/>
      <c r="AS72" s="177"/>
      <c r="AT72" s="177"/>
      <c r="AU72" s="177"/>
      <c r="AV72" s="177"/>
      <c r="AW72" s="178"/>
      <c r="AX72" s="179"/>
      <c r="AY72" s="177"/>
      <c r="AZ72" s="177"/>
      <c r="BA72" s="177"/>
      <c r="BB72" s="177"/>
      <c r="BC72" s="177"/>
      <c r="BD72" s="178"/>
      <c r="BE72" s="179"/>
      <c r="BF72" s="177"/>
      <c r="BG72" s="177"/>
      <c r="BH72" s="177"/>
      <c r="BI72" s="177"/>
      <c r="BJ72" s="177"/>
      <c r="BK72" s="178"/>
      <c r="BL72" s="179"/>
      <c r="BM72" s="177"/>
      <c r="BN72" s="177"/>
      <c r="BO72" s="177"/>
      <c r="BP72" s="177"/>
      <c r="BQ72" s="177"/>
      <c r="BR72" s="178"/>
      <c r="BS72" s="179"/>
      <c r="BT72" s="177"/>
      <c r="BU72" s="177"/>
      <c r="BV72" s="177"/>
      <c r="BW72" s="177"/>
      <c r="BX72" s="177"/>
      <c r="BY72" s="178"/>
      <c r="BZ72" s="179"/>
      <c r="CA72" s="177"/>
      <c r="CB72" s="177"/>
      <c r="CC72" s="177"/>
      <c r="CD72" s="177"/>
      <c r="CE72" s="177"/>
      <c r="CF72" s="178"/>
      <c r="CG72" s="179"/>
      <c r="CH72" s="177"/>
      <c r="CI72" s="177"/>
      <c r="CJ72" s="177"/>
      <c r="CK72" s="177"/>
      <c r="CL72" s="177"/>
      <c r="CM72" s="178"/>
      <c r="CN72" s="179"/>
      <c r="CO72" s="177"/>
      <c r="CP72" s="177"/>
      <c r="CQ72" s="177"/>
      <c r="CR72" s="177"/>
      <c r="CS72" s="177"/>
      <c r="CT72" s="178"/>
      <c r="CU72" s="179"/>
      <c r="CV72" s="177"/>
      <c r="CW72" s="177"/>
      <c r="CX72" s="177"/>
      <c r="CY72" s="177"/>
      <c r="CZ72" s="177"/>
      <c r="DA72" s="178"/>
      <c r="DB72" s="179"/>
      <c r="DC72" s="177"/>
      <c r="DD72" s="177"/>
      <c r="DE72" s="177"/>
      <c r="DF72" s="177"/>
      <c r="DG72" s="177"/>
      <c r="DH72" s="178"/>
      <c r="DI72" s="179"/>
      <c r="DJ72" s="177"/>
      <c r="DK72" s="177"/>
      <c r="DL72" s="177"/>
      <c r="DM72" s="177"/>
      <c r="DN72" s="177"/>
      <c r="DO72" s="178"/>
      <c r="DP72" s="179"/>
      <c r="DQ72" s="177"/>
      <c r="DR72" s="177"/>
      <c r="DS72" s="177"/>
      <c r="DT72" s="177"/>
      <c r="DU72" s="177"/>
      <c r="DV72" s="178"/>
      <c r="DW72" s="179"/>
      <c r="DX72" s="177"/>
      <c r="DY72" s="177"/>
      <c r="DZ72" s="177"/>
      <c r="EA72" s="177"/>
      <c r="EB72" s="177"/>
      <c r="EC72" s="178"/>
      <c r="ED72" s="179"/>
      <c r="EE72" s="177"/>
      <c r="EF72" s="177"/>
      <c r="EG72" s="177"/>
      <c r="EH72" s="177"/>
      <c r="EI72" s="177"/>
      <c r="EJ72" s="178"/>
      <c r="EK72" s="179"/>
      <c r="EL72" s="177"/>
      <c r="EM72" s="177"/>
      <c r="EN72" s="177"/>
      <c r="EO72" s="177"/>
      <c r="EP72" s="177"/>
      <c r="EQ72" s="178"/>
      <c r="ER72" s="179"/>
      <c r="ES72" s="177"/>
      <c r="ET72" s="177"/>
      <c r="EU72" s="177"/>
      <c r="EV72" s="177"/>
      <c r="EW72" s="177"/>
      <c r="EX72" s="178"/>
      <c r="EY72" s="179"/>
      <c r="EZ72" s="177"/>
      <c r="FA72" s="177"/>
      <c r="FB72" s="177"/>
      <c r="FC72" s="177"/>
      <c r="FD72" s="177"/>
      <c r="FE72" s="178"/>
      <c r="FF72" s="179"/>
      <c r="FG72" s="177"/>
      <c r="FH72" s="177"/>
      <c r="FI72" s="177"/>
      <c r="FJ72" s="177"/>
      <c r="FK72" s="177"/>
      <c r="FL72" s="178"/>
      <c r="FM72" s="179"/>
      <c r="FN72" s="177"/>
      <c r="FO72" s="177"/>
      <c r="FP72" s="177"/>
      <c r="FQ72" s="177"/>
      <c r="FR72" s="177"/>
      <c r="FS72" s="178"/>
      <c r="FT72" s="179"/>
      <c r="FU72" s="177"/>
      <c r="FV72" s="177"/>
      <c r="FW72" s="177"/>
      <c r="FX72" s="177"/>
      <c r="FY72" s="177"/>
      <c r="FZ72" s="178"/>
      <c r="GA72" s="179"/>
      <c r="GB72" s="177"/>
      <c r="GC72" s="177"/>
      <c r="GD72" s="177"/>
      <c r="GE72" s="177"/>
      <c r="GF72" s="177"/>
      <c r="GG72" s="178"/>
      <c r="GH72" s="179"/>
      <c r="GI72" s="177"/>
      <c r="GJ72" s="177"/>
      <c r="GK72" s="177"/>
      <c r="GL72" s="177"/>
      <c r="GM72" s="177"/>
      <c r="GN72" s="178"/>
      <c r="GO72" s="179"/>
      <c r="GP72" s="177"/>
      <c r="GQ72" s="177"/>
      <c r="GR72" s="177"/>
      <c r="GS72" s="177"/>
      <c r="GT72" s="177"/>
      <c r="GU72" s="178"/>
      <c r="GV72" s="179"/>
      <c r="GW72" s="177"/>
      <c r="GX72" s="177"/>
      <c r="GY72" s="177"/>
      <c r="GZ72" s="177"/>
      <c r="HA72" s="177"/>
      <c r="HB72" s="178"/>
      <c r="HC72" s="179"/>
      <c r="HD72" s="177"/>
      <c r="HE72" s="177"/>
      <c r="HF72" s="177"/>
      <c r="HG72" s="177"/>
      <c r="HH72" s="177"/>
      <c r="HI72" s="178"/>
      <c r="HJ72" s="179"/>
      <c r="HK72" s="177"/>
      <c r="HL72" s="177"/>
      <c r="HM72" s="177"/>
      <c r="HN72" s="177"/>
      <c r="HO72" s="177"/>
      <c r="HP72" s="178"/>
      <c r="HQ72" s="179"/>
      <c r="HR72" s="177"/>
      <c r="HS72" s="177"/>
      <c r="HT72" s="177"/>
      <c r="HU72" s="177"/>
      <c r="HV72" s="177"/>
      <c r="HW72" s="178"/>
      <c r="HX72" s="179"/>
      <c r="HY72" s="177"/>
      <c r="HZ72" s="177"/>
      <c r="IA72" s="177"/>
      <c r="IB72" s="177"/>
      <c r="IC72" s="177"/>
      <c r="ID72" s="178"/>
      <c r="IE72" s="179"/>
      <c r="IF72" s="177"/>
      <c r="IG72" s="177"/>
      <c r="IH72" s="177"/>
      <c r="II72" s="177"/>
      <c r="IJ72" s="177"/>
      <c r="IK72" s="178"/>
      <c r="IL72" s="179"/>
      <c r="IM72" s="177"/>
      <c r="IN72" s="177"/>
      <c r="IO72" s="177"/>
      <c r="IP72" s="177"/>
      <c r="IQ72" s="177"/>
      <c r="IR72" s="178"/>
      <c r="IS72" s="179"/>
      <c r="IT72" s="177"/>
      <c r="IU72" s="177"/>
      <c r="IV72" s="177"/>
    </row>
    <row r="73" spans="1:256" x14ac:dyDescent="0.2">
      <c r="A73" s="179"/>
      <c r="B73" s="177"/>
      <c r="C73" s="177"/>
      <c r="D73" s="177"/>
      <c r="E73" s="177"/>
      <c r="F73" s="177"/>
      <c r="G73" s="178"/>
      <c r="H73" s="179"/>
      <c r="I73" s="177"/>
      <c r="J73" s="177"/>
      <c r="K73" s="177"/>
      <c r="L73" s="177"/>
      <c r="M73" s="177"/>
      <c r="N73" s="178"/>
      <c r="O73" s="179"/>
      <c r="P73" s="177"/>
      <c r="Q73" s="177"/>
      <c r="R73" s="177"/>
      <c r="S73" s="177"/>
      <c r="T73" s="177"/>
      <c r="U73" s="178"/>
      <c r="V73" s="179"/>
      <c r="W73" s="177"/>
      <c r="X73" s="177"/>
      <c r="Y73" s="177"/>
      <c r="Z73" s="177"/>
      <c r="AA73" s="177"/>
      <c r="AB73" s="178"/>
      <c r="AC73" s="179"/>
      <c r="AD73" s="177"/>
      <c r="AE73" s="177"/>
      <c r="AF73" s="177"/>
      <c r="AG73" s="177"/>
      <c r="AH73" s="177"/>
      <c r="AI73" s="178"/>
      <c r="AJ73" s="179"/>
      <c r="AK73" s="177"/>
      <c r="AL73" s="177"/>
      <c r="AM73" s="177"/>
      <c r="AN73" s="177"/>
      <c r="AO73" s="177"/>
      <c r="AP73" s="178"/>
      <c r="AQ73" s="179"/>
      <c r="AR73" s="177"/>
      <c r="AS73" s="177"/>
      <c r="AT73" s="177"/>
      <c r="AU73" s="177"/>
      <c r="AV73" s="177"/>
      <c r="AW73" s="178"/>
      <c r="AX73" s="179"/>
      <c r="AY73" s="177"/>
      <c r="AZ73" s="177"/>
      <c r="BA73" s="177"/>
      <c r="BB73" s="177"/>
      <c r="BC73" s="177"/>
      <c r="BD73" s="178"/>
      <c r="BE73" s="179"/>
      <c r="BF73" s="177"/>
      <c r="BG73" s="177"/>
      <c r="BH73" s="177"/>
      <c r="BI73" s="177"/>
      <c r="BJ73" s="177"/>
      <c r="BK73" s="178"/>
      <c r="BL73" s="179"/>
      <c r="BM73" s="177"/>
      <c r="BN73" s="177"/>
      <c r="BO73" s="177"/>
      <c r="BP73" s="177"/>
      <c r="BQ73" s="177"/>
      <c r="BR73" s="178"/>
      <c r="BS73" s="179"/>
      <c r="BT73" s="177"/>
      <c r="BU73" s="177"/>
      <c r="BV73" s="177"/>
      <c r="BW73" s="177"/>
      <c r="BX73" s="177"/>
      <c r="BY73" s="178"/>
      <c r="BZ73" s="179"/>
      <c r="CA73" s="177"/>
      <c r="CB73" s="177"/>
      <c r="CC73" s="177"/>
      <c r="CD73" s="177"/>
      <c r="CE73" s="177"/>
      <c r="CF73" s="178"/>
      <c r="CG73" s="179"/>
      <c r="CH73" s="177"/>
      <c r="CI73" s="177"/>
      <c r="CJ73" s="177"/>
      <c r="CK73" s="177"/>
      <c r="CL73" s="177"/>
      <c r="CM73" s="178"/>
      <c r="CN73" s="179"/>
      <c r="CO73" s="177"/>
      <c r="CP73" s="177"/>
      <c r="CQ73" s="177"/>
      <c r="CR73" s="177"/>
      <c r="CS73" s="177"/>
      <c r="CT73" s="178"/>
      <c r="CU73" s="179"/>
      <c r="CV73" s="177"/>
      <c r="CW73" s="177"/>
      <c r="CX73" s="177"/>
      <c r="CY73" s="177"/>
      <c r="CZ73" s="177"/>
      <c r="DA73" s="178"/>
      <c r="DB73" s="179"/>
      <c r="DC73" s="177"/>
      <c r="DD73" s="177"/>
      <c r="DE73" s="177"/>
      <c r="DF73" s="177"/>
      <c r="DG73" s="177"/>
      <c r="DH73" s="178"/>
      <c r="DI73" s="179"/>
      <c r="DJ73" s="177"/>
      <c r="DK73" s="177"/>
      <c r="DL73" s="177"/>
      <c r="DM73" s="177"/>
      <c r="DN73" s="177"/>
      <c r="DO73" s="178"/>
      <c r="DP73" s="179"/>
      <c r="DQ73" s="177"/>
      <c r="DR73" s="177"/>
      <c r="DS73" s="177"/>
      <c r="DT73" s="177"/>
      <c r="DU73" s="177"/>
      <c r="DV73" s="178"/>
      <c r="DW73" s="179"/>
      <c r="DX73" s="177"/>
      <c r="DY73" s="177"/>
      <c r="DZ73" s="177"/>
      <c r="EA73" s="177"/>
      <c r="EB73" s="177"/>
      <c r="EC73" s="178"/>
      <c r="ED73" s="179"/>
      <c r="EE73" s="177"/>
      <c r="EF73" s="177"/>
      <c r="EG73" s="177"/>
      <c r="EH73" s="177"/>
      <c r="EI73" s="177"/>
      <c r="EJ73" s="178"/>
      <c r="EK73" s="179"/>
      <c r="EL73" s="177"/>
      <c r="EM73" s="177"/>
      <c r="EN73" s="177"/>
      <c r="EO73" s="177"/>
      <c r="EP73" s="177"/>
      <c r="EQ73" s="178"/>
      <c r="ER73" s="179"/>
      <c r="ES73" s="177"/>
      <c r="ET73" s="177"/>
      <c r="EU73" s="177"/>
      <c r="EV73" s="177"/>
      <c r="EW73" s="177"/>
      <c r="EX73" s="178"/>
      <c r="EY73" s="179"/>
      <c r="EZ73" s="177"/>
      <c r="FA73" s="177"/>
      <c r="FB73" s="177"/>
      <c r="FC73" s="177"/>
      <c r="FD73" s="177"/>
      <c r="FE73" s="178"/>
      <c r="FF73" s="179"/>
      <c r="FG73" s="177"/>
      <c r="FH73" s="177"/>
      <c r="FI73" s="177"/>
      <c r="FJ73" s="177"/>
      <c r="FK73" s="177"/>
      <c r="FL73" s="178"/>
      <c r="FM73" s="179"/>
      <c r="FN73" s="177"/>
      <c r="FO73" s="177"/>
      <c r="FP73" s="177"/>
      <c r="FQ73" s="177"/>
      <c r="FR73" s="177"/>
      <c r="FS73" s="178"/>
      <c r="FT73" s="179"/>
      <c r="FU73" s="177"/>
      <c r="FV73" s="177"/>
      <c r="FW73" s="177"/>
      <c r="FX73" s="177"/>
      <c r="FY73" s="177"/>
      <c r="FZ73" s="178"/>
      <c r="GA73" s="179"/>
      <c r="GB73" s="177"/>
      <c r="GC73" s="177"/>
      <c r="GD73" s="177"/>
      <c r="GE73" s="177"/>
      <c r="GF73" s="177"/>
      <c r="GG73" s="178"/>
      <c r="GH73" s="179"/>
      <c r="GI73" s="177"/>
      <c r="GJ73" s="177"/>
      <c r="GK73" s="177"/>
      <c r="GL73" s="177"/>
      <c r="GM73" s="177"/>
      <c r="GN73" s="178"/>
      <c r="GO73" s="179"/>
      <c r="GP73" s="177"/>
      <c r="GQ73" s="177"/>
      <c r="GR73" s="177"/>
      <c r="GS73" s="177"/>
      <c r="GT73" s="177"/>
      <c r="GU73" s="178"/>
      <c r="GV73" s="179"/>
      <c r="GW73" s="177"/>
      <c r="GX73" s="177"/>
      <c r="GY73" s="177"/>
      <c r="GZ73" s="177"/>
      <c r="HA73" s="177"/>
      <c r="HB73" s="178"/>
      <c r="HC73" s="179"/>
      <c r="HD73" s="177"/>
      <c r="HE73" s="177"/>
      <c r="HF73" s="177"/>
      <c r="HG73" s="177"/>
      <c r="HH73" s="177"/>
      <c r="HI73" s="178"/>
      <c r="HJ73" s="179"/>
      <c r="HK73" s="177"/>
      <c r="HL73" s="177"/>
      <c r="HM73" s="177"/>
      <c r="HN73" s="177"/>
      <c r="HO73" s="177"/>
      <c r="HP73" s="178"/>
      <c r="HQ73" s="179"/>
      <c r="HR73" s="177"/>
      <c r="HS73" s="177"/>
      <c r="HT73" s="177"/>
      <c r="HU73" s="177"/>
      <c r="HV73" s="177"/>
      <c r="HW73" s="178"/>
      <c r="HX73" s="179"/>
      <c r="HY73" s="177"/>
      <c r="HZ73" s="177"/>
      <c r="IA73" s="177"/>
      <c r="IB73" s="177"/>
      <c r="IC73" s="177"/>
      <c r="ID73" s="178"/>
      <c r="IE73" s="179"/>
      <c r="IF73" s="177"/>
      <c r="IG73" s="177"/>
      <c r="IH73" s="177"/>
      <c r="II73" s="177"/>
      <c r="IJ73" s="177"/>
      <c r="IK73" s="178"/>
      <c r="IL73" s="179"/>
      <c r="IM73" s="177"/>
      <c r="IN73" s="177"/>
      <c r="IO73" s="177"/>
      <c r="IP73" s="177"/>
      <c r="IQ73" s="177"/>
      <c r="IR73" s="178"/>
      <c r="IS73" s="179"/>
      <c r="IT73" s="177"/>
      <c r="IU73" s="177"/>
      <c r="IV73" s="177"/>
    </row>
    <row r="74" spans="1:256" ht="12.75" x14ac:dyDescent="0.2">
      <c r="A74" s="269" t="s">
        <v>494</v>
      </c>
      <c r="B74" s="177"/>
      <c r="C74" s="177"/>
      <c r="D74" s="177"/>
      <c r="E74" s="177"/>
      <c r="F74" s="177"/>
      <c r="G74" s="178"/>
      <c r="H74" s="179"/>
      <c r="I74" s="177"/>
      <c r="J74" s="177"/>
      <c r="K74" s="177"/>
      <c r="L74" s="177"/>
      <c r="M74" s="177"/>
      <c r="N74" s="178"/>
      <c r="O74" s="179"/>
      <c r="P74" s="177"/>
      <c r="Q74" s="177"/>
      <c r="R74" s="177"/>
      <c r="S74" s="177"/>
      <c r="T74" s="177"/>
      <c r="U74" s="178"/>
      <c r="V74" s="179"/>
      <c r="W74" s="177"/>
      <c r="X74" s="177"/>
      <c r="Y74" s="177"/>
      <c r="Z74" s="177"/>
      <c r="AA74" s="177"/>
      <c r="AB74" s="178"/>
      <c r="AC74" s="179"/>
      <c r="AD74" s="177"/>
      <c r="AE74" s="177"/>
      <c r="AF74" s="177"/>
      <c r="AG74" s="177"/>
      <c r="AH74" s="177"/>
      <c r="AI74" s="178"/>
      <c r="AJ74" s="179"/>
      <c r="AK74" s="177"/>
      <c r="AL74" s="177"/>
      <c r="AM74" s="177"/>
      <c r="AN74" s="177"/>
      <c r="AO74" s="177"/>
      <c r="AP74" s="178"/>
      <c r="AQ74" s="179"/>
      <c r="AR74" s="177"/>
      <c r="AS74" s="177"/>
      <c r="AT74" s="177"/>
      <c r="AU74" s="177"/>
      <c r="AV74" s="177"/>
      <c r="AW74" s="178"/>
      <c r="AX74" s="179"/>
      <c r="AY74" s="177"/>
      <c r="AZ74" s="177"/>
      <c r="BA74" s="177"/>
      <c r="BB74" s="177"/>
      <c r="BC74" s="177"/>
      <c r="BD74" s="178"/>
      <c r="BE74" s="179"/>
      <c r="BF74" s="177"/>
      <c r="BG74" s="177"/>
      <c r="BH74" s="177"/>
      <c r="BI74" s="177"/>
      <c r="BJ74" s="177"/>
      <c r="BK74" s="178"/>
      <c r="BL74" s="179"/>
      <c r="BM74" s="177"/>
      <c r="BN74" s="177"/>
      <c r="BO74" s="177"/>
      <c r="BP74" s="177"/>
      <c r="BQ74" s="177"/>
      <c r="BR74" s="178"/>
      <c r="BS74" s="179"/>
      <c r="BT74" s="177"/>
      <c r="BU74" s="177"/>
      <c r="BV74" s="177"/>
      <c r="BW74" s="177"/>
      <c r="BX74" s="177"/>
      <c r="BY74" s="178"/>
      <c r="BZ74" s="179"/>
      <c r="CA74" s="177"/>
      <c r="CB74" s="177"/>
      <c r="CC74" s="177"/>
      <c r="CD74" s="177"/>
      <c r="CE74" s="177"/>
      <c r="CF74" s="178"/>
      <c r="CG74" s="179"/>
      <c r="CH74" s="177"/>
      <c r="CI74" s="177"/>
      <c r="CJ74" s="177"/>
      <c r="CK74" s="177"/>
      <c r="CL74" s="177"/>
      <c r="CM74" s="178"/>
      <c r="CN74" s="179"/>
      <c r="CO74" s="177"/>
      <c r="CP74" s="177"/>
      <c r="CQ74" s="177"/>
      <c r="CR74" s="177"/>
      <c r="CS74" s="177"/>
      <c r="CT74" s="178"/>
      <c r="CU74" s="179"/>
      <c r="CV74" s="177"/>
      <c r="CW74" s="177"/>
      <c r="CX74" s="177"/>
      <c r="CY74" s="177"/>
      <c r="CZ74" s="177"/>
      <c r="DA74" s="178"/>
      <c r="DB74" s="179"/>
      <c r="DC74" s="177"/>
      <c r="DD74" s="177"/>
      <c r="DE74" s="177"/>
      <c r="DF74" s="177"/>
      <c r="DG74" s="177"/>
      <c r="DH74" s="178"/>
      <c r="DI74" s="179"/>
      <c r="DJ74" s="177"/>
      <c r="DK74" s="177"/>
      <c r="DL74" s="177"/>
      <c r="DM74" s="177"/>
      <c r="DN74" s="177"/>
      <c r="DO74" s="178"/>
      <c r="DP74" s="179"/>
      <c r="DQ74" s="177"/>
      <c r="DR74" s="177"/>
      <c r="DS74" s="177"/>
      <c r="DT74" s="177"/>
      <c r="DU74" s="177"/>
      <c r="DV74" s="178"/>
      <c r="DW74" s="179"/>
      <c r="DX74" s="177"/>
      <c r="DY74" s="177"/>
      <c r="DZ74" s="177"/>
      <c r="EA74" s="177"/>
      <c r="EB74" s="177"/>
      <c r="EC74" s="178"/>
      <c r="ED74" s="179"/>
      <c r="EE74" s="177"/>
      <c r="EF74" s="177"/>
      <c r="EG74" s="177"/>
      <c r="EH74" s="177"/>
      <c r="EI74" s="177"/>
      <c r="EJ74" s="178"/>
      <c r="EK74" s="179"/>
      <c r="EL74" s="177"/>
      <c r="EM74" s="177"/>
      <c r="EN74" s="177"/>
      <c r="EO74" s="177"/>
      <c r="EP74" s="177"/>
      <c r="EQ74" s="178"/>
      <c r="ER74" s="179"/>
      <c r="ES74" s="177"/>
      <c r="ET74" s="177"/>
      <c r="EU74" s="177"/>
      <c r="EV74" s="177"/>
      <c r="EW74" s="177"/>
      <c r="EX74" s="178"/>
      <c r="EY74" s="179"/>
      <c r="EZ74" s="177"/>
      <c r="FA74" s="177"/>
      <c r="FB74" s="177"/>
      <c r="FC74" s="177"/>
      <c r="FD74" s="177"/>
      <c r="FE74" s="178"/>
      <c r="FF74" s="179"/>
      <c r="FG74" s="177"/>
      <c r="FH74" s="177"/>
      <c r="FI74" s="177"/>
      <c r="FJ74" s="177"/>
      <c r="FK74" s="177"/>
      <c r="FL74" s="178"/>
      <c r="FM74" s="179"/>
      <c r="FN74" s="177"/>
      <c r="FO74" s="177"/>
      <c r="FP74" s="177"/>
      <c r="FQ74" s="177"/>
      <c r="FR74" s="177"/>
      <c r="FS74" s="178"/>
      <c r="FT74" s="179"/>
      <c r="FU74" s="177"/>
      <c r="FV74" s="177"/>
      <c r="FW74" s="177"/>
      <c r="FX74" s="177"/>
      <c r="FY74" s="177"/>
      <c r="FZ74" s="178"/>
      <c r="GA74" s="179"/>
      <c r="GB74" s="177"/>
      <c r="GC74" s="177"/>
      <c r="GD74" s="177"/>
      <c r="GE74" s="177"/>
      <c r="GF74" s="177"/>
      <c r="GG74" s="178"/>
      <c r="GH74" s="179"/>
      <c r="GI74" s="177"/>
      <c r="GJ74" s="177"/>
      <c r="GK74" s="177"/>
      <c r="GL74" s="177"/>
      <c r="GM74" s="177"/>
      <c r="GN74" s="178"/>
      <c r="GO74" s="179"/>
      <c r="GP74" s="177"/>
      <c r="GQ74" s="177"/>
      <c r="GR74" s="177"/>
      <c r="GS74" s="177"/>
      <c r="GT74" s="177"/>
      <c r="GU74" s="178"/>
      <c r="GV74" s="179"/>
      <c r="GW74" s="177"/>
      <c r="GX74" s="177"/>
      <c r="GY74" s="177"/>
      <c r="GZ74" s="177"/>
      <c r="HA74" s="177"/>
      <c r="HB74" s="178"/>
      <c r="HC74" s="179"/>
      <c r="HD74" s="177"/>
      <c r="HE74" s="177"/>
      <c r="HF74" s="177"/>
      <c r="HG74" s="177"/>
      <c r="HH74" s="177"/>
      <c r="HI74" s="178"/>
      <c r="HJ74" s="179"/>
      <c r="HK74" s="177"/>
      <c r="HL74" s="177"/>
      <c r="HM74" s="177"/>
      <c r="HN74" s="177"/>
      <c r="HO74" s="177"/>
      <c r="HP74" s="178"/>
      <c r="HQ74" s="179"/>
      <c r="HR74" s="177"/>
      <c r="HS74" s="177"/>
      <c r="HT74" s="177"/>
      <c r="HU74" s="177"/>
      <c r="HV74" s="177"/>
      <c r="HW74" s="178"/>
      <c r="HX74" s="179"/>
      <c r="HY74" s="177"/>
      <c r="HZ74" s="177"/>
      <c r="IA74" s="177"/>
      <c r="IB74" s="177"/>
      <c r="IC74" s="177"/>
      <c r="ID74" s="178"/>
      <c r="IE74" s="179"/>
      <c r="IF74" s="177"/>
      <c r="IG74" s="177"/>
      <c r="IH74" s="177"/>
      <c r="II74" s="177"/>
      <c r="IJ74" s="177"/>
      <c r="IK74" s="178"/>
      <c r="IL74" s="179"/>
      <c r="IM74" s="177"/>
      <c r="IN74" s="177"/>
      <c r="IO74" s="177"/>
      <c r="IP74" s="177"/>
      <c r="IQ74" s="177"/>
      <c r="IR74" s="178"/>
      <c r="IS74" s="179"/>
      <c r="IT74" s="177"/>
      <c r="IU74" s="177"/>
      <c r="IV74" s="177"/>
    </row>
    <row r="75" spans="1:256" x14ac:dyDescent="0.2">
      <c r="A75" s="870" t="s">
        <v>508</v>
      </c>
      <c r="B75" s="871"/>
      <c r="C75" s="871"/>
      <c r="D75" s="871"/>
      <c r="E75" s="871"/>
      <c r="F75" s="871"/>
      <c r="G75" s="872"/>
      <c r="H75" s="179"/>
      <c r="I75" s="177"/>
      <c r="J75" s="177"/>
      <c r="K75" s="177"/>
      <c r="L75" s="177"/>
      <c r="M75" s="177"/>
      <c r="N75" s="178"/>
      <c r="O75" s="179"/>
      <c r="P75" s="177"/>
      <c r="Q75" s="177"/>
      <c r="R75" s="177"/>
      <c r="S75" s="177"/>
      <c r="T75" s="177"/>
      <c r="U75" s="178"/>
      <c r="V75" s="179"/>
      <c r="W75" s="177"/>
      <c r="X75" s="177"/>
      <c r="Y75" s="177"/>
      <c r="Z75" s="177"/>
      <c r="AA75" s="177"/>
      <c r="AB75" s="178"/>
      <c r="AC75" s="179"/>
      <c r="AD75" s="177"/>
      <c r="AE75" s="177"/>
      <c r="AF75" s="177"/>
      <c r="AG75" s="177"/>
      <c r="AH75" s="177"/>
      <c r="AI75" s="178"/>
      <c r="AJ75" s="179"/>
      <c r="AK75" s="177"/>
      <c r="AL75" s="177"/>
      <c r="AM75" s="177"/>
      <c r="AN75" s="177"/>
      <c r="AO75" s="177"/>
      <c r="AP75" s="178"/>
      <c r="AQ75" s="179"/>
      <c r="AR75" s="177"/>
      <c r="AS75" s="177"/>
      <c r="AT75" s="177"/>
      <c r="AU75" s="177"/>
      <c r="AV75" s="177"/>
      <c r="AW75" s="178"/>
      <c r="AX75" s="179"/>
      <c r="AY75" s="177"/>
      <c r="AZ75" s="177"/>
      <c r="BA75" s="177"/>
      <c r="BB75" s="177"/>
      <c r="BC75" s="177"/>
      <c r="BD75" s="178"/>
      <c r="BE75" s="179"/>
      <c r="BF75" s="177"/>
      <c r="BG75" s="177"/>
      <c r="BH75" s="177"/>
      <c r="BI75" s="177"/>
      <c r="BJ75" s="177"/>
      <c r="BK75" s="178"/>
      <c r="BL75" s="179"/>
      <c r="BM75" s="177"/>
      <c r="BN75" s="177"/>
      <c r="BO75" s="177"/>
      <c r="BP75" s="177"/>
      <c r="BQ75" s="177"/>
      <c r="BR75" s="178"/>
      <c r="BS75" s="179"/>
      <c r="BT75" s="177"/>
      <c r="BU75" s="177"/>
      <c r="BV75" s="177"/>
      <c r="BW75" s="177"/>
      <c r="BX75" s="177"/>
      <c r="BY75" s="178"/>
      <c r="BZ75" s="179"/>
      <c r="CA75" s="177"/>
      <c r="CB75" s="177"/>
      <c r="CC75" s="177"/>
      <c r="CD75" s="177"/>
      <c r="CE75" s="177"/>
      <c r="CF75" s="178"/>
      <c r="CG75" s="179"/>
      <c r="CH75" s="177"/>
      <c r="CI75" s="177"/>
      <c r="CJ75" s="177"/>
      <c r="CK75" s="177"/>
      <c r="CL75" s="177"/>
      <c r="CM75" s="178"/>
      <c r="CN75" s="179"/>
      <c r="CO75" s="177"/>
      <c r="CP75" s="177"/>
      <c r="CQ75" s="177"/>
      <c r="CR75" s="177"/>
      <c r="CS75" s="177"/>
      <c r="CT75" s="178"/>
      <c r="CU75" s="179"/>
      <c r="CV75" s="177"/>
      <c r="CW75" s="177"/>
      <c r="CX75" s="177"/>
      <c r="CY75" s="177"/>
      <c r="CZ75" s="177"/>
      <c r="DA75" s="178"/>
      <c r="DB75" s="179"/>
      <c r="DC75" s="177"/>
      <c r="DD75" s="177"/>
      <c r="DE75" s="177"/>
      <c r="DF75" s="177"/>
      <c r="DG75" s="177"/>
      <c r="DH75" s="178"/>
      <c r="DI75" s="179"/>
      <c r="DJ75" s="177"/>
      <c r="DK75" s="177"/>
      <c r="DL75" s="177"/>
      <c r="DM75" s="177"/>
      <c r="DN75" s="177"/>
      <c r="DO75" s="178"/>
      <c r="DP75" s="179"/>
      <c r="DQ75" s="177"/>
      <c r="DR75" s="177"/>
      <c r="DS75" s="177"/>
      <c r="DT75" s="177"/>
      <c r="DU75" s="177"/>
      <c r="DV75" s="178"/>
      <c r="DW75" s="179"/>
      <c r="DX75" s="177"/>
      <c r="DY75" s="177"/>
      <c r="DZ75" s="177"/>
      <c r="EA75" s="177"/>
      <c r="EB75" s="177"/>
      <c r="EC75" s="178"/>
      <c r="ED75" s="179"/>
      <c r="EE75" s="177"/>
      <c r="EF75" s="177"/>
      <c r="EG75" s="177"/>
      <c r="EH75" s="177"/>
      <c r="EI75" s="177"/>
      <c r="EJ75" s="178"/>
      <c r="EK75" s="179"/>
      <c r="EL75" s="177"/>
      <c r="EM75" s="177"/>
      <c r="EN75" s="177"/>
      <c r="EO75" s="177"/>
      <c r="EP75" s="177"/>
      <c r="EQ75" s="178"/>
      <c r="ER75" s="179"/>
      <c r="ES75" s="177"/>
      <c r="ET75" s="177"/>
      <c r="EU75" s="177"/>
      <c r="EV75" s="177"/>
      <c r="EW75" s="177"/>
      <c r="EX75" s="178"/>
      <c r="EY75" s="179"/>
      <c r="EZ75" s="177"/>
      <c r="FA75" s="177"/>
      <c r="FB75" s="177"/>
      <c r="FC75" s="177"/>
      <c r="FD75" s="177"/>
      <c r="FE75" s="178"/>
      <c r="FF75" s="179"/>
      <c r="FG75" s="177"/>
      <c r="FH75" s="177"/>
      <c r="FI75" s="177"/>
      <c r="FJ75" s="177"/>
      <c r="FK75" s="177"/>
      <c r="FL75" s="178"/>
      <c r="FM75" s="179"/>
      <c r="FN75" s="177"/>
      <c r="FO75" s="177"/>
      <c r="FP75" s="177"/>
      <c r="FQ75" s="177"/>
      <c r="FR75" s="177"/>
      <c r="FS75" s="178"/>
      <c r="FT75" s="179"/>
      <c r="FU75" s="177"/>
      <c r="FV75" s="177"/>
      <c r="FW75" s="177"/>
      <c r="FX75" s="177"/>
      <c r="FY75" s="177"/>
      <c r="FZ75" s="178"/>
      <c r="GA75" s="179"/>
      <c r="GB75" s="177"/>
      <c r="GC75" s="177"/>
      <c r="GD75" s="177"/>
      <c r="GE75" s="177"/>
      <c r="GF75" s="177"/>
      <c r="GG75" s="178"/>
      <c r="GH75" s="179"/>
      <c r="GI75" s="177"/>
      <c r="GJ75" s="177"/>
      <c r="GK75" s="177"/>
      <c r="GL75" s="177"/>
      <c r="GM75" s="177"/>
      <c r="GN75" s="178"/>
      <c r="GO75" s="179"/>
      <c r="GP75" s="177"/>
      <c r="GQ75" s="177"/>
      <c r="GR75" s="177"/>
      <c r="GS75" s="177"/>
      <c r="GT75" s="177"/>
      <c r="GU75" s="178"/>
      <c r="GV75" s="179"/>
      <c r="GW75" s="177"/>
      <c r="GX75" s="177"/>
      <c r="GY75" s="177"/>
      <c r="GZ75" s="177"/>
      <c r="HA75" s="177"/>
      <c r="HB75" s="178"/>
      <c r="HC75" s="179"/>
      <c r="HD75" s="177"/>
      <c r="HE75" s="177"/>
      <c r="HF75" s="177"/>
      <c r="HG75" s="177"/>
      <c r="HH75" s="177"/>
      <c r="HI75" s="178"/>
      <c r="HJ75" s="179"/>
      <c r="HK75" s="177"/>
      <c r="HL75" s="177"/>
      <c r="HM75" s="177"/>
      <c r="HN75" s="177"/>
      <c r="HO75" s="177"/>
      <c r="HP75" s="178"/>
      <c r="HQ75" s="179"/>
      <c r="HR75" s="177"/>
      <c r="HS75" s="177"/>
      <c r="HT75" s="177"/>
      <c r="HU75" s="177"/>
      <c r="HV75" s="177"/>
      <c r="HW75" s="178"/>
      <c r="HX75" s="179"/>
      <c r="HY75" s="177"/>
      <c r="HZ75" s="177"/>
      <c r="IA75" s="177"/>
      <c r="IB75" s="177"/>
      <c r="IC75" s="177"/>
      <c r="ID75" s="178"/>
      <c r="IE75" s="179"/>
      <c r="IF75" s="177"/>
      <c r="IG75" s="177"/>
      <c r="IH75" s="177"/>
      <c r="II75" s="177"/>
      <c r="IJ75" s="177"/>
      <c r="IK75" s="178"/>
      <c r="IL75" s="179"/>
      <c r="IM75" s="177"/>
      <c r="IN75" s="177"/>
      <c r="IO75" s="177"/>
      <c r="IP75" s="177"/>
      <c r="IQ75" s="177"/>
      <c r="IR75" s="178"/>
      <c r="IS75" s="179"/>
      <c r="IT75" s="177"/>
      <c r="IU75" s="177"/>
      <c r="IV75" s="177"/>
    </row>
    <row r="76" spans="1:256" ht="16.5" customHeight="1" x14ac:dyDescent="0.2">
      <c r="A76" s="870"/>
      <c r="B76" s="871"/>
      <c r="C76" s="871"/>
      <c r="D76" s="871"/>
      <c r="E76" s="871"/>
      <c r="F76" s="871"/>
      <c r="G76" s="872"/>
      <c r="H76" s="179"/>
      <c r="I76" s="177"/>
      <c r="J76" s="177"/>
      <c r="K76" s="177"/>
      <c r="L76" s="177"/>
      <c r="M76" s="177"/>
      <c r="N76" s="178"/>
      <c r="O76" s="179"/>
      <c r="P76" s="177"/>
      <c r="Q76" s="177"/>
      <c r="R76" s="177"/>
      <c r="S76" s="177"/>
      <c r="T76" s="177"/>
      <c r="U76" s="178"/>
      <c r="V76" s="179"/>
      <c r="W76" s="177"/>
      <c r="X76" s="177"/>
      <c r="Y76" s="177"/>
      <c r="Z76" s="177"/>
      <c r="AA76" s="177"/>
      <c r="AB76" s="178"/>
      <c r="AC76" s="179"/>
      <c r="AD76" s="177"/>
      <c r="AE76" s="177"/>
      <c r="AF76" s="177"/>
      <c r="AG76" s="177"/>
      <c r="AH76" s="177"/>
      <c r="AI76" s="178"/>
      <c r="AJ76" s="179"/>
      <c r="AK76" s="177"/>
      <c r="AL76" s="177"/>
      <c r="AM76" s="177"/>
      <c r="AN76" s="177"/>
      <c r="AO76" s="177"/>
      <c r="AP76" s="178"/>
      <c r="AQ76" s="179"/>
      <c r="AR76" s="177"/>
      <c r="AS76" s="177"/>
      <c r="AT76" s="177"/>
      <c r="AU76" s="177"/>
      <c r="AV76" s="177"/>
      <c r="AW76" s="178"/>
      <c r="AX76" s="179"/>
      <c r="AY76" s="177"/>
      <c r="AZ76" s="177"/>
      <c r="BA76" s="177"/>
      <c r="BB76" s="177"/>
      <c r="BC76" s="177"/>
      <c r="BD76" s="178"/>
      <c r="BE76" s="179"/>
      <c r="BF76" s="177"/>
      <c r="BG76" s="177"/>
      <c r="BH76" s="177"/>
      <c r="BI76" s="177"/>
      <c r="BJ76" s="177"/>
      <c r="BK76" s="178"/>
      <c r="BL76" s="179"/>
      <c r="BM76" s="177"/>
      <c r="BN76" s="177"/>
      <c r="BO76" s="177"/>
      <c r="BP76" s="177"/>
      <c r="BQ76" s="177"/>
      <c r="BR76" s="178"/>
      <c r="BS76" s="179"/>
      <c r="BT76" s="177"/>
      <c r="BU76" s="177"/>
      <c r="BV76" s="177"/>
      <c r="BW76" s="177"/>
      <c r="BX76" s="177"/>
      <c r="BY76" s="178"/>
      <c r="BZ76" s="179"/>
      <c r="CA76" s="177"/>
      <c r="CB76" s="177"/>
      <c r="CC76" s="177"/>
      <c r="CD76" s="177"/>
      <c r="CE76" s="177"/>
      <c r="CF76" s="178"/>
      <c r="CG76" s="179"/>
      <c r="CH76" s="177"/>
      <c r="CI76" s="177"/>
      <c r="CJ76" s="177"/>
      <c r="CK76" s="177"/>
      <c r="CL76" s="177"/>
      <c r="CM76" s="178"/>
      <c r="CN76" s="179"/>
      <c r="CO76" s="177"/>
      <c r="CP76" s="177"/>
      <c r="CQ76" s="177"/>
      <c r="CR76" s="177"/>
      <c r="CS76" s="177"/>
      <c r="CT76" s="178"/>
      <c r="CU76" s="179"/>
      <c r="CV76" s="177"/>
      <c r="CW76" s="177"/>
      <c r="CX76" s="177"/>
      <c r="CY76" s="177"/>
      <c r="CZ76" s="177"/>
      <c r="DA76" s="178"/>
      <c r="DB76" s="179"/>
      <c r="DC76" s="177"/>
      <c r="DD76" s="177"/>
      <c r="DE76" s="177"/>
      <c r="DF76" s="177"/>
      <c r="DG76" s="177"/>
      <c r="DH76" s="178"/>
      <c r="DI76" s="179"/>
      <c r="DJ76" s="177"/>
      <c r="DK76" s="177"/>
      <c r="DL76" s="177"/>
      <c r="DM76" s="177"/>
      <c r="DN76" s="177"/>
      <c r="DO76" s="178"/>
      <c r="DP76" s="179"/>
      <c r="DQ76" s="177"/>
      <c r="DR76" s="177"/>
      <c r="DS76" s="177"/>
      <c r="DT76" s="177"/>
      <c r="DU76" s="177"/>
      <c r="DV76" s="178"/>
      <c r="DW76" s="179"/>
      <c r="DX76" s="177"/>
      <c r="DY76" s="177"/>
      <c r="DZ76" s="177"/>
      <c r="EA76" s="177"/>
      <c r="EB76" s="177"/>
      <c r="EC76" s="178"/>
      <c r="ED76" s="179"/>
      <c r="EE76" s="177"/>
      <c r="EF76" s="177"/>
      <c r="EG76" s="177"/>
      <c r="EH76" s="177"/>
      <c r="EI76" s="177"/>
      <c r="EJ76" s="178"/>
      <c r="EK76" s="179"/>
      <c r="EL76" s="177"/>
      <c r="EM76" s="177"/>
      <c r="EN76" s="177"/>
      <c r="EO76" s="177"/>
      <c r="EP76" s="177"/>
      <c r="EQ76" s="178"/>
      <c r="ER76" s="179"/>
      <c r="ES76" s="177"/>
      <c r="ET76" s="177"/>
      <c r="EU76" s="177"/>
      <c r="EV76" s="177"/>
      <c r="EW76" s="177"/>
      <c r="EX76" s="178"/>
      <c r="EY76" s="179"/>
      <c r="EZ76" s="177"/>
      <c r="FA76" s="177"/>
      <c r="FB76" s="177"/>
      <c r="FC76" s="177"/>
      <c r="FD76" s="177"/>
      <c r="FE76" s="178"/>
      <c r="FF76" s="179"/>
      <c r="FG76" s="177"/>
      <c r="FH76" s="177"/>
      <c r="FI76" s="177"/>
      <c r="FJ76" s="177"/>
      <c r="FK76" s="177"/>
      <c r="FL76" s="178"/>
      <c r="FM76" s="179"/>
      <c r="FN76" s="177"/>
      <c r="FO76" s="177"/>
      <c r="FP76" s="177"/>
      <c r="FQ76" s="177"/>
      <c r="FR76" s="177"/>
      <c r="FS76" s="178"/>
      <c r="FT76" s="179"/>
      <c r="FU76" s="177"/>
      <c r="FV76" s="177"/>
      <c r="FW76" s="177"/>
      <c r="FX76" s="177"/>
      <c r="FY76" s="177"/>
      <c r="FZ76" s="178"/>
      <c r="GA76" s="179"/>
      <c r="GB76" s="177"/>
      <c r="GC76" s="177"/>
      <c r="GD76" s="177"/>
      <c r="GE76" s="177"/>
      <c r="GF76" s="177"/>
      <c r="GG76" s="178"/>
      <c r="GH76" s="179"/>
      <c r="GI76" s="177"/>
      <c r="GJ76" s="177"/>
      <c r="GK76" s="177"/>
      <c r="GL76" s="177"/>
      <c r="GM76" s="177"/>
      <c r="GN76" s="178"/>
      <c r="GO76" s="179"/>
      <c r="GP76" s="177"/>
      <c r="GQ76" s="177"/>
      <c r="GR76" s="177"/>
      <c r="GS76" s="177"/>
      <c r="GT76" s="177"/>
      <c r="GU76" s="178"/>
      <c r="GV76" s="179"/>
      <c r="GW76" s="177"/>
      <c r="GX76" s="177"/>
      <c r="GY76" s="177"/>
      <c r="GZ76" s="177"/>
      <c r="HA76" s="177"/>
      <c r="HB76" s="178"/>
      <c r="HC76" s="179"/>
      <c r="HD76" s="177"/>
      <c r="HE76" s="177"/>
      <c r="HF76" s="177"/>
      <c r="HG76" s="177"/>
      <c r="HH76" s="177"/>
      <c r="HI76" s="178"/>
      <c r="HJ76" s="179"/>
      <c r="HK76" s="177"/>
      <c r="HL76" s="177"/>
      <c r="HM76" s="177"/>
      <c r="HN76" s="177"/>
      <c r="HO76" s="177"/>
      <c r="HP76" s="178"/>
      <c r="HQ76" s="179"/>
      <c r="HR76" s="177"/>
      <c r="HS76" s="177"/>
      <c r="HT76" s="177"/>
      <c r="HU76" s="177"/>
      <c r="HV76" s="177"/>
      <c r="HW76" s="178"/>
      <c r="HX76" s="179"/>
      <c r="HY76" s="177"/>
      <c r="HZ76" s="177"/>
      <c r="IA76" s="177"/>
      <c r="IB76" s="177"/>
      <c r="IC76" s="177"/>
      <c r="ID76" s="178"/>
      <c r="IE76" s="179"/>
      <c r="IF76" s="177"/>
      <c r="IG76" s="177"/>
      <c r="IH76" s="177"/>
      <c r="II76" s="177"/>
      <c r="IJ76" s="177"/>
      <c r="IK76" s="178"/>
      <c r="IL76" s="179"/>
      <c r="IM76" s="177"/>
      <c r="IN76" s="177"/>
      <c r="IO76" s="177"/>
      <c r="IP76" s="177"/>
      <c r="IQ76" s="177"/>
      <c r="IR76" s="178"/>
      <c r="IS76" s="179"/>
      <c r="IT76" s="177"/>
      <c r="IU76" s="177"/>
      <c r="IV76" s="177"/>
    </row>
    <row r="77" spans="1:256" ht="12.75" x14ac:dyDescent="0.2">
      <c r="A77" s="269" t="s">
        <v>495</v>
      </c>
      <c r="B77" s="177"/>
      <c r="C77" s="177"/>
      <c r="D77" s="177"/>
      <c r="E77" s="177"/>
      <c r="F77" s="177"/>
      <c r="G77" s="178"/>
      <c r="H77" s="179"/>
      <c r="I77" s="177"/>
      <c r="J77" s="177"/>
      <c r="K77" s="177"/>
      <c r="L77" s="177"/>
      <c r="M77" s="177"/>
      <c r="N77" s="178"/>
      <c r="O77" s="179"/>
      <c r="P77" s="177"/>
      <c r="Q77" s="177"/>
      <c r="R77" s="177"/>
      <c r="S77" s="177"/>
      <c r="T77" s="177"/>
      <c r="U77" s="178"/>
      <c r="V77" s="179"/>
      <c r="W77" s="177"/>
      <c r="X77" s="177"/>
      <c r="Y77" s="177"/>
      <c r="Z77" s="177"/>
      <c r="AA77" s="177"/>
      <c r="AB77" s="178"/>
      <c r="AC77" s="179"/>
      <c r="AD77" s="177"/>
      <c r="AE77" s="177"/>
      <c r="AF77" s="177"/>
      <c r="AG77" s="177"/>
      <c r="AH77" s="177"/>
      <c r="AI77" s="178"/>
      <c r="AJ77" s="179"/>
      <c r="AK77" s="177"/>
      <c r="AL77" s="177"/>
      <c r="AM77" s="177"/>
      <c r="AN77" s="177"/>
      <c r="AO77" s="177"/>
      <c r="AP77" s="178"/>
      <c r="AQ77" s="179"/>
      <c r="AR77" s="177"/>
      <c r="AS77" s="177"/>
      <c r="AT77" s="177"/>
      <c r="AU77" s="177"/>
      <c r="AV77" s="177"/>
      <c r="AW77" s="178"/>
      <c r="AX77" s="179"/>
      <c r="AY77" s="177"/>
      <c r="AZ77" s="177"/>
      <c r="BA77" s="177"/>
      <c r="BB77" s="177"/>
      <c r="BC77" s="177"/>
      <c r="BD77" s="178"/>
      <c r="BE77" s="179"/>
      <c r="BF77" s="177"/>
      <c r="BG77" s="177"/>
      <c r="BH77" s="177"/>
      <c r="BI77" s="177"/>
      <c r="BJ77" s="177"/>
      <c r="BK77" s="178"/>
      <c r="BL77" s="179"/>
      <c r="BM77" s="177"/>
      <c r="BN77" s="177"/>
      <c r="BO77" s="177"/>
      <c r="BP77" s="177"/>
      <c r="BQ77" s="177"/>
      <c r="BR77" s="178"/>
      <c r="BS77" s="179"/>
      <c r="BT77" s="177"/>
      <c r="BU77" s="177"/>
      <c r="BV77" s="177"/>
      <c r="BW77" s="177"/>
      <c r="BX77" s="177"/>
      <c r="BY77" s="178"/>
      <c r="BZ77" s="179"/>
      <c r="CA77" s="177"/>
      <c r="CB77" s="177"/>
      <c r="CC77" s="177"/>
      <c r="CD77" s="177"/>
      <c r="CE77" s="177"/>
      <c r="CF77" s="178"/>
      <c r="CG77" s="179"/>
      <c r="CH77" s="177"/>
      <c r="CI77" s="177"/>
      <c r="CJ77" s="177"/>
      <c r="CK77" s="177"/>
      <c r="CL77" s="177"/>
      <c r="CM77" s="178"/>
      <c r="CN77" s="179"/>
      <c r="CO77" s="177"/>
      <c r="CP77" s="177"/>
      <c r="CQ77" s="177"/>
      <c r="CR77" s="177"/>
      <c r="CS77" s="177"/>
      <c r="CT77" s="178"/>
      <c r="CU77" s="179"/>
      <c r="CV77" s="177"/>
      <c r="CW77" s="177"/>
      <c r="CX77" s="177"/>
      <c r="CY77" s="177"/>
      <c r="CZ77" s="177"/>
      <c r="DA77" s="178"/>
      <c r="DB77" s="179"/>
      <c r="DC77" s="177"/>
      <c r="DD77" s="177"/>
      <c r="DE77" s="177"/>
      <c r="DF77" s="177"/>
      <c r="DG77" s="177"/>
      <c r="DH77" s="178"/>
      <c r="DI77" s="179"/>
      <c r="DJ77" s="177"/>
      <c r="DK77" s="177"/>
      <c r="DL77" s="177"/>
      <c r="DM77" s="177"/>
      <c r="DN77" s="177"/>
      <c r="DO77" s="178"/>
      <c r="DP77" s="179"/>
      <c r="DQ77" s="177"/>
      <c r="DR77" s="177"/>
      <c r="DS77" s="177"/>
      <c r="DT77" s="177"/>
      <c r="DU77" s="177"/>
      <c r="DV77" s="178"/>
      <c r="DW77" s="179"/>
      <c r="DX77" s="177"/>
      <c r="DY77" s="177"/>
      <c r="DZ77" s="177"/>
      <c r="EA77" s="177"/>
      <c r="EB77" s="177"/>
      <c r="EC77" s="178"/>
      <c r="ED77" s="179"/>
      <c r="EE77" s="177"/>
      <c r="EF77" s="177"/>
      <c r="EG77" s="177"/>
      <c r="EH77" s="177"/>
      <c r="EI77" s="177"/>
      <c r="EJ77" s="178"/>
      <c r="EK77" s="179"/>
      <c r="EL77" s="177"/>
      <c r="EM77" s="177"/>
      <c r="EN77" s="177"/>
      <c r="EO77" s="177"/>
      <c r="EP77" s="177"/>
      <c r="EQ77" s="178"/>
      <c r="ER77" s="179"/>
      <c r="ES77" s="177"/>
      <c r="ET77" s="177"/>
      <c r="EU77" s="177"/>
      <c r="EV77" s="177"/>
      <c r="EW77" s="177"/>
      <c r="EX77" s="178"/>
      <c r="EY77" s="179"/>
      <c r="EZ77" s="177"/>
      <c r="FA77" s="177"/>
      <c r="FB77" s="177"/>
      <c r="FC77" s="177"/>
      <c r="FD77" s="177"/>
      <c r="FE77" s="178"/>
      <c r="FF77" s="179"/>
      <c r="FG77" s="177"/>
      <c r="FH77" s="177"/>
      <c r="FI77" s="177"/>
      <c r="FJ77" s="177"/>
      <c r="FK77" s="177"/>
      <c r="FL77" s="178"/>
      <c r="FM77" s="179"/>
      <c r="FN77" s="177"/>
      <c r="FO77" s="177"/>
      <c r="FP77" s="177"/>
      <c r="FQ77" s="177"/>
      <c r="FR77" s="177"/>
      <c r="FS77" s="178"/>
      <c r="FT77" s="179"/>
      <c r="FU77" s="177"/>
      <c r="FV77" s="177"/>
      <c r="FW77" s="177"/>
      <c r="FX77" s="177"/>
      <c r="FY77" s="177"/>
      <c r="FZ77" s="178"/>
      <c r="GA77" s="179"/>
      <c r="GB77" s="177"/>
      <c r="GC77" s="177"/>
      <c r="GD77" s="177"/>
      <c r="GE77" s="177"/>
      <c r="GF77" s="177"/>
      <c r="GG77" s="178"/>
      <c r="GH77" s="179"/>
      <c r="GI77" s="177"/>
      <c r="GJ77" s="177"/>
      <c r="GK77" s="177"/>
      <c r="GL77" s="177"/>
      <c r="GM77" s="177"/>
      <c r="GN77" s="178"/>
      <c r="GO77" s="179"/>
      <c r="GP77" s="177"/>
      <c r="GQ77" s="177"/>
      <c r="GR77" s="177"/>
      <c r="GS77" s="177"/>
      <c r="GT77" s="177"/>
      <c r="GU77" s="178"/>
      <c r="GV77" s="179"/>
      <c r="GW77" s="177"/>
      <c r="GX77" s="177"/>
      <c r="GY77" s="177"/>
      <c r="GZ77" s="177"/>
      <c r="HA77" s="177"/>
      <c r="HB77" s="178"/>
      <c r="HC77" s="179"/>
      <c r="HD77" s="177"/>
      <c r="HE77" s="177"/>
      <c r="HF77" s="177"/>
      <c r="HG77" s="177"/>
      <c r="HH77" s="177"/>
      <c r="HI77" s="178"/>
      <c r="HJ77" s="179"/>
      <c r="HK77" s="177"/>
      <c r="HL77" s="177"/>
      <c r="HM77" s="177"/>
      <c r="HN77" s="177"/>
      <c r="HO77" s="177"/>
      <c r="HP77" s="178"/>
      <c r="HQ77" s="179"/>
      <c r="HR77" s="177"/>
      <c r="HS77" s="177"/>
      <c r="HT77" s="177"/>
      <c r="HU77" s="177"/>
      <c r="HV77" s="177"/>
      <c r="HW77" s="178"/>
      <c r="HX77" s="179"/>
      <c r="HY77" s="177"/>
      <c r="HZ77" s="177"/>
      <c r="IA77" s="177"/>
      <c r="IB77" s="177"/>
      <c r="IC77" s="177"/>
      <c r="ID77" s="178"/>
      <c r="IE77" s="179"/>
      <c r="IF77" s="177"/>
      <c r="IG77" s="177"/>
      <c r="IH77" s="177"/>
      <c r="II77" s="177"/>
      <c r="IJ77" s="177"/>
      <c r="IK77" s="178"/>
      <c r="IL77" s="179"/>
      <c r="IM77" s="177"/>
      <c r="IN77" s="177"/>
      <c r="IO77" s="177"/>
      <c r="IP77" s="177"/>
      <c r="IQ77" s="177"/>
      <c r="IR77" s="178"/>
      <c r="IS77" s="179"/>
      <c r="IT77" s="177"/>
      <c r="IU77" s="177"/>
      <c r="IV77" s="177"/>
    </row>
    <row r="78" spans="1:256" ht="12.75" thickBot="1" x14ac:dyDescent="0.25">
      <c r="A78" s="274"/>
      <c r="B78" s="181"/>
      <c r="C78" s="181"/>
      <c r="D78" s="181"/>
      <c r="E78" s="181"/>
      <c r="F78" s="181"/>
      <c r="G78" s="182"/>
      <c r="H78" s="179"/>
      <c r="I78" s="177"/>
      <c r="J78" s="177"/>
      <c r="K78" s="177"/>
      <c r="L78" s="177"/>
      <c r="M78" s="177"/>
      <c r="N78" s="178"/>
      <c r="O78" s="179"/>
      <c r="P78" s="177"/>
      <c r="Q78" s="177"/>
      <c r="R78" s="177"/>
      <c r="S78" s="177"/>
      <c r="T78" s="177"/>
      <c r="U78" s="178"/>
      <c r="V78" s="179"/>
      <c r="W78" s="177"/>
      <c r="X78" s="177"/>
      <c r="Y78" s="177"/>
      <c r="Z78" s="177"/>
      <c r="AA78" s="177"/>
      <c r="AB78" s="178"/>
      <c r="AC78" s="179"/>
      <c r="AD78" s="177"/>
      <c r="AE78" s="177"/>
      <c r="AF78" s="177"/>
      <c r="AG78" s="177"/>
      <c r="AH78" s="177"/>
      <c r="AI78" s="178"/>
      <c r="AJ78" s="179"/>
      <c r="AK78" s="177"/>
      <c r="AL78" s="177"/>
      <c r="AM78" s="177"/>
      <c r="AN78" s="177"/>
      <c r="AO78" s="177"/>
      <c r="AP78" s="178"/>
      <c r="AQ78" s="179"/>
      <c r="AR78" s="177"/>
      <c r="AS78" s="177"/>
      <c r="AT78" s="177"/>
      <c r="AU78" s="177"/>
      <c r="AV78" s="177"/>
      <c r="AW78" s="178"/>
      <c r="AX78" s="179"/>
      <c r="AY78" s="177"/>
      <c r="AZ78" s="177"/>
      <c r="BA78" s="177"/>
      <c r="BB78" s="177"/>
      <c r="BC78" s="177"/>
      <c r="BD78" s="178"/>
      <c r="BE78" s="179"/>
      <c r="BF78" s="177"/>
      <c r="BG78" s="177"/>
      <c r="BH78" s="177"/>
      <c r="BI78" s="177"/>
      <c r="BJ78" s="177"/>
      <c r="BK78" s="178"/>
      <c r="BL78" s="179"/>
      <c r="BM78" s="177"/>
      <c r="BN78" s="177"/>
      <c r="BO78" s="177"/>
      <c r="BP78" s="177"/>
      <c r="BQ78" s="177"/>
      <c r="BR78" s="178"/>
      <c r="BS78" s="179"/>
      <c r="BT78" s="177"/>
      <c r="BU78" s="177"/>
      <c r="BV78" s="177"/>
      <c r="BW78" s="177"/>
      <c r="BX78" s="177"/>
      <c r="BY78" s="178"/>
      <c r="BZ78" s="179"/>
      <c r="CA78" s="177"/>
      <c r="CB78" s="177"/>
      <c r="CC78" s="177"/>
      <c r="CD78" s="177"/>
      <c r="CE78" s="177"/>
      <c r="CF78" s="178"/>
      <c r="CG78" s="179"/>
      <c r="CH78" s="177"/>
      <c r="CI78" s="177"/>
      <c r="CJ78" s="177"/>
      <c r="CK78" s="177"/>
      <c r="CL78" s="177"/>
      <c r="CM78" s="178"/>
      <c r="CN78" s="179"/>
      <c r="CO78" s="177"/>
      <c r="CP78" s="177"/>
      <c r="CQ78" s="177"/>
      <c r="CR78" s="177"/>
      <c r="CS78" s="177"/>
      <c r="CT78" s="178"/>
      <c r="CU78" s="179"/>
      <c r="CV78" s="177"/>
      <c r="CW78" s="177"/>
      <c r="CX78" s="177"/>
      <c r="CY78" s="177"/>
      <c r="CZ78" s="177"/>
      <c r="DA78" s="178"/>
      <c r="DB78" s="179"/>
      <c r="DC78" s="177"/>
      <c r="DD78" s="177"/>
      <c r="DE78" s="177"/>
      <c r="DF78" s="177"/>
      <c r="DG78" s="177"/>
      <c r="DH78" s="178"/>
      <c r="DI78" s="179"/>
      <c r="DJ78" s="177"/>
      <c r="DK78" s="177"/>
      <c r="DL78" s="177"/>
      <c r="DM78" s="177"/>
      <c r="DN78" s="177"/>
      <c r="DO78" s="178"/>
      <c r="DP78" s="179"/>
      <c r="DQ78" s="177"/>
      <c r="DR78" s="177"/>
      <c r="DS78" s="177"/>
      <c r="DT78" s="177"/>
      <c r="DU78" s="177"/>
      <c r="DV78" s="178"/>
      <c r="DW78" s="179"/>
      <c r="DX78" s="177"/>
      <c r="DY78" s="177"/>
      <c r="DZ78" s="177"/>
      <c r="EA78" s="177"/>
      <c r="EB78" s="177"/>
      <c r="EC78" s="178"/>
      <c r="ED78" s="179"/>
      <c r="EE78" s="177"/>
      <c r="EF78" s="177"/>
      <c r="EG78" s="177"/>
      <c r="EH78" s="177"/>
      <c r="EI78" s="177"/>
      <c r="EJ78" s="178"/>
      <c r="EK78" s="179"/>
      <c r="EL78" s="177"/>
      <c r="EM78" s="177"/>
      <c r="EN78" s="177"/>
      <c r="EO78" s="177"/>
      <c r="EP78" s="177"/>
      <c r="EQ78" s="178"/>
      <c r="ER78" s="179"/>
      <c r="ES78" s="177"/>
      <c r="ET78" s="177"/>
      <c r="EU78" s="177"/>
      <c r="EV78" s="177"/>
      <c r="EW78" s="177"/>
      <c r="EX78" s="178"/>
      <c r="EY78" s="179"/>
      <c r="EZ78" s="177"/>
      <c r="FA78" s="177"/>
      <c r="FB78" s="177"/>
      <c r="FC78" s="177"/>
      <c r="FD78" s="177"/>
      <c r="FE78" s="178"/>
      <c r="FF78" s="179"/>
      <c r="FG78" s="177"/>
      <c r="FH78" s="177"/>
      <c r="FI78" s="177"/>
      <c r="FJ78" s="177"/>
      <c r="FK78" s="177"/>
      <c r="FL78" s="178"/>
      <c r="FM78" s="179"/>
      <c r="FN78" s="177"/>
      <c r="FO78" s="177"/>
      <c r="FP78" s="177"/>
      <c r="FQ78" s="177"/>
      <c r="FR78" s="177"/>
      <c r="FS78" s="178"/>
      <c r="FT78" s="179"/>
      <c r="FU78" s="177"/>
      <c r="FV78" s="177"/>
      <c r="FW78" s="177"/>
      <c r="FX78" s="177"/>
      <c r="FY78" s="177"/>
      <c r="FZ78" s="178"/>
      <c r="GA78" s="179"/>
      <c r="GB78" s="177"/>
      <c r="GC78" s="177"/>
      <c r="GD78" s="177"/>
      <c r="GE78" s="177"/>
      <c r="GF78" s="177"/>
      <c r="GG78" s="178"/>
      <c r="GH78" s="179"/>
      <c r="GI78" s="177"/>
      <c r="GJ78" s="177"/>
      <c r="GK78" s="177"/>
      <c r="GL78" s="177"/>
      <c r="GM78" s="177"/>
      <c r="GN78" s="178"/>
      <c r="GO78" s="179"/>
      <c r="GP78" s="177"/>
      <c r="GQ78" s="177"/>
      <c r="GR78" s="177"/>
      <c r="GS78" s="177"/>
      <c r="GT78" s="177"/>
      <c r="GU78" s="178"/>
      <c r="GV78" s="179"/>
      <c r="GW78" s="177"/>
      <c r="GX78" s="177"/>
      <c r="GY78" s="177"/>
      <c r="GZ78" s="177"/>
      <c r="HA78" s="177"/>
      <c r="HB78" s="178"/>
      <c r="HC78" s="179"/>
      <c r="HD78" s="177"/>
      <c r="HE78" s="177"/>
      <c r="HF78" s="177"/>
      <c r="HG78" s="177"/>
      <c r="HH78" s="177"/>
      <c r="HI78" s="178"/>
      <c r="HJ78" s="179"/>
      <c r="HK78" s="177"/>
      <c r="HL78" s="177"/>
      <c r="HM78" s="177"/>
      <c r="HN78" s="177"/>
      <c r="HO78" s="177"/>
      <c r="HP78" s="178"/>
      <c r="HQ78" s="179"/>
      <c r="HR78" s="177"/>
      <c r="HS78" s="177"/>
      <c r="HT78" s="177"/>
      <c r="HU78" s="177"/>
      <c r="HV78" s="177"/>
      <c r="HW78" s="178"/>
      <c r="HX78" s="179"/>
      <c r="HY78" s="177"/>
      <c r="HZ78" s="177"/>
      <c r="IA78" s="177"/>
      <c r="IB78" s="177"/>
      <c r="IC78" s="177"/>
      <c r="ID78" s="178"/>
      <c r="IE78" s="179"/>
      <c r="IF78" s="177"/>
      <c r="IG78" s="177"/>
      <c r="IH78" s="177"/>
      <c r="II78" s="177"/>
      <c r="IJ78" s="177"/>
      <c r="IK78" s="178"/>
      <c r="IL78" s="179"/>
      <c r="IM78" s="177"/>
      <c r="IN78" s="177"/>
      <c r="IO78" s="177"/>
      <c r="IP78" s="177"/>
      <c r="IQ78" s="177"/>
      <c r="IR78" s="178"/>
      <c r="IS78" s="179"/>
      <c r="IT78" s="177"/>
      <c r="IU78" s="177"/>
      <c r="IV78" s="177"/>
    </row>
    <row r="79" spans="1:256" ht="12.75" customHeight="1" x14ac:dyDescent="0.2"/>
    <row r="80" spans="1:256"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row r="1052" hidden="1" x14ac:dyDescent="0.2"/>
    <row r="1053" hidden="1" x14ac:dyDescent="0.2"/>
    <row r="1054" hidden="1" x14ac:dyDescent="0.2"/>
    <row r="1055" hidden="1" x14ac:dyDescent="0.2"/>
    <row r="1056" hidden="1" x14ac:dyDescent="0.2"/>
    <row r="1057" hidden="1" x14ac:dyDescent="0.2"/>
    <row r="1058" hidden="1" x14ac:dyDescent="0.2"/>
    <row r="1059" hidden="1" x14ac:dyDescent="0.2"/>
    <row r="1060" hidden="1" x14ac:dyDescent="0.2"/>
    <row r="1061" hidden="1" x14ac:dyDescent="0.2"/>
    <row r="1062" hidden="1" x14ac:dyDescent="0.2"/>
    <row r="1063" hidden="1" x14ac:dyDescent="0.2"/>
    <row r="1064" hidden="1" x14ac:dyDescent="0.2"/>
    <row r="1065" hidden="1" x14ac:dyDescent="0.2"/>
    <row r="1066" hidden="1" x14ac:dyDescent="0.2"/>
    <row r="1067" hidden="1" x14ac:dyDescent="0.2"/>
    <row r="1068" hidden="1" x14ac:dyDescent="0.2"/>
    <row r="1069" hidden="1" x14ac:dyDescent="0.2"/>
    <row r="1070" hidden="1" x14ac:dyDescent="0.2"/>
    <row r="1071" hidden="1" x14ac:dyDescent="0.2"/>
    <row r="1072" hidden="1" x14ac:dyDescent="0.2"/>
    <row r="1073" hidden="1" x14ac:dyDescent="0.2"/>
    <row r="1074" hidden="1" x14ac:dyDescent="0.2"/>
    <row r="1075" hidden="1" x14ac:dyDescent="0.2"/>
    <row r="1076" hidden="1" x14ac:dyDescent="0.2"/>
    <row r="1077" hidden="1" x14ac:dyDescent="0.2"/>
    <row r="1078" hidden="1" x14ac:dyDescent="0.2"/>
    <row r="1079" hidden="1" x14ac:dyDescent="0.2"/>
    <row r="1080" hidden="1" x14ac:dyDescent="0.2"/>
    <row r="1081" hidden="1" x14ac:dyDescent="0.2"/>
    <row r="1082" hidden="1" x14ac:dyDescent="0.2"/>
    <row r="1083" hidden="1" x14ac:dyDescent="0.2"/>
    <row r="1084" hidden="1" x14ac:dyDescent="0.2"/>
    <row r="1085" hidden="1" x14ac:dyDescent="0.2"/>
    <row r="1086" hidden="1" x14ac:dyDescent="0.2"/>
    <row r="1087" hidden="1" x14ac:dyDescent="0.2"/>
    <row r="1088" hidden="1" x14ac:dyDescent="0.2"/>
    <row r="1089" hidden="1" x14ac:dyDescent="0.2"/>
    <row r="1090" hidden="1" x14ac:dyDescent="0.2"/>
    <row r="1091" hidden="1" x14ac:dyDescent="0.2"/>
    <row r="1092" hidden="1" x14ac:dyDescent="0.2"/>
    <row r="1093" hidden="1" x14ac:dyDescent="0.2"/>
    <row r="1094" hidden="1" x14ac:dyDescent="0.2"/>
    <row r="1095" hidden="1" x14ac:dyDescent="0.2"/>
    <row r="1096" hidden="1" x14ac:dyDescent="0.2"/>
    <row r="1097" hidden="1" x14ac:dyDescent="0.2"/>
    <row r="1098" hidden="1" x14ac:dyDescent="0.2"/>
    <row r="1099" hidden="1" x14ac:dyDescent="0.2"/>
    <row r="1100" hidden="1" x14ac:dyDescent="0.2"/>
    <row r="1101" hidden="1" x14ac:dyDescent="0.2"/>
    <row r="1102" hidden="1" x14ac:dyDescent="0.2"/>
    <row r="1103" hidden="1" x14ac:dyDescent="0.2"/>
    <row r="1104" hidden="1" x14ac:dyDescent="0.2"/>
    <row r="1105" hidden="1" x14ac:dyDescent="0.2"/>
    <row r="1106" hidden="1" x14ac:dyDescent="0.2"/>
    <row r="1107" hidden="1" x14ac:dyDescent="0.2"/>
    <row r="1108" hidden="1" x14ac:dyDescent="0.2"/>
    <row r="1109" hidden="1" x14ac:dyDescent="0.2"/>
    <row r="1110" hidden="1" x14ac:dyDescent="0.2"/>
    <row r="1111" hidden="1" x14ac:dyDescent="0.2"/>
    <row r="1112" hidden="1" x14ac:dyDescent="0.2"/>
    <row r="1113" hidden="1" x14ac:dyDescent="0.2"/>
    <row r="1114" hidden="1" x14ac:dyDescent="0.2"/>
    <row r="1115" hidden="1" x14ac:dyDescent="0.2"/>
    <row r="1116" hidden="1" x14ac:dyDescent="0.2"/>
    <row r="1117" hidden="1" x14ac:dyDescent="0.2"/>
    <row r="1118" hidden="1" x14ac:dyDescent="0.2"/>
    <row r="1119" hidden="1" x14ac:dyDescent="0.2"/>
    <row r="1120" hidden="1" x14ac:dyDescent="0.2"/>
    <row r="1121" hidden="1" x14ac:dyDescent="0.2"/>
    <row r="1122" hidden="1" x14ac:dyDescent="0.2"/>
    <row r="1123" hidden="1" x14ac:dyDescent="0.2"/>
    <row r="1124" hidden="1" x14ac:dyDescent="0.2"/>
    <row r="1125" hidden="1" x14ac:dyDescent="0.2"/>
    <row r="1126" hidden="1" x14ac:dyDescent="0.2"/>
    <row r="1127" hidden="1" x14ac:dyDescent="0.2"/>
    <row r="1128" hidden="1" x14ac:dyDescent="0.2"/>
    <row r="1129" hidden="1" x14ac:dyDescent="0.2"/>
    <row r="1130" hidden="1" x14ac:dyDescent="0.2"/>
    <row r="1131" hidden="1" x14ac:dyDescent="0.2"/>
    <row r="1132" hidden="1" x14ac:dyDescent="0.2"/>
    <row r="1133" hidden="1" x14ac:dyDescent="0.2"/>
    <row r="1134" hidden="1" x14ac:dyDescent="0.2"/>
    <row r="1135" hidden="1" x14ac:dyDescent="0.2"/>
    <row r="1136" hidden="1" x14ac:dyDescent="0.2"/>
    <row r="1137" hidden="1" x14ac:dyDescent="0.2"/>
    <row r="1138" hidden="1" x14ac:dyDescent="0.2"/>
    <row r="1139" hidden="1" x14ac:dyDescent="0.2"/>
    <row r="1140" hidden="1" x14ac:dyDescent="0.2"/>
    <row r="1141" hidden="1" x14ac:dyDescent="0.2"/>
    <row r="1142" hidden="1" x14ac:dyDescent="0.2"/>
    <row r="1143" hidden="1" x14ac:dyDescent="0.2"/>
    <row r="1144" hidden="1" x14ac:dyDescent="0.2"/>
    <row r="1145" hidden="1" x14ac:dyDescent="0.2"/>
    <row r="1146" hidden="1" x14ac:dyDescent="0.2"/>
    <row r="1147" hidden="1" x14ac:dyDescent="0.2"/>
    <row r="1148" hidden="1" x14ac:dyDescent="0.2"/>
    <row r="1149" hidden="1" x14ac:dyDescent="0.2"/>
    <row r="1150" hidden="1" x14ac:dyDescent="0.2"/>
    <row r="1151" hidden="1" x14ac:dyDescent="0.2"/>
    <row r="1152" hidden="1" x14ac:dyDescent="0.2"/>
    <row r="1153" hidden="1" x14ac:dyDescent="0.2"/>
    <row r="1154" hidden="1" x14ac:dyDescent="0.2"/>
    <row r="1155" hidden="1" x14ac:dyDescent="0.2"/>
    <row r="1156" hidden="1" x14ac:dyDescent="0.2"/>
    <row r="1157" hidden="1" x14ac:dyDescent="0.2"/>
    <row r="1158" hidden="1" x14ac:dyDescent="0.2"/>
    <row r="1159" hidden="1" x14ac:dyDescent="0.2"/>
    <row r="1160" hidden="1" x14ac:dyDescent="0.2"/>
    <row r="1161" hidden="1" x14ac:dyDescent="0.2"/>
    <row r="1162" hidden="1" x14ac:dyDescent="0.2"/>
    <row r="1163" hidden="1" x14ac:dyDescent="0.2"/>
    <row r="1164" hidden="1" x14ac:dyDescent="0.2"/>
    <row r="1165" hidden="1" x14ac:dyDescent="0.2"/>
    <row r="1166" hidden="1" x14ac:dyDescent="0.2"/>
    <row r="1167" hidden="1" x14ac:dyDescent="0.2"/>
    <row r="1168" hidden="1" x14ac:dyDescent="0.2"/>
    <row r="1169" hidden="1" x14ac:dyDescent="0.2"/>
    <row r="1170" hidden="1" x14ac:dyDescent="0.2"/>
    <row r="1171" hidden="1" x14ac:dyDescent="0.2"/>
    <row r="1172" hidden="1" x14ac:dyDescent="0.2"/>
    <row r="1173" hidden="1" x14ac:dyDescent="0.2"/>
    <row r="1174" hidden="1" x14ac:dyDescent="0.2"/>
    <row r="1175" hidden="1" x14ac:dyDescent="0.2"/>
    <row r="1176" hidden="1" x14ac:dyDescent="0.2"/>
    <row r="1177" hidden="1" x14ac:dyDescent="0.2"/>
    <row r="1178" hidden="1" x14ac:dyDescent="0.2"/>
    <row r="1179" hidden="1" x14ac:dyDescent="0.2"/>
    <row r="1180" hidden="1" x14ac:dyDescent="0.2"/>
    <row r="1181" hidden="1" x14ac:dyDescent="0.2"/>
    <row r="1182" hidden="1" x14ac:dyDescent="0.2"/>
    <row r="1183" hidden="1" x14ac:dyDescent="0.2"/>
    <row r="1184" hidden="1" x14ac:dyDescent="0.2"/>
    <row r="1185" hidden="1" x14ac:dyDescent="0.2"/>
    <row r="1186" hidden="1" x14ac:dyDescent="0.2"/>
    <row r="1187" hidden="1" x14ac:dyDescent="0.2"/>
    <row r="1188" hidden="1" x14ac:dyDescent="0.2"/>
    <row r="1189" hidden="1" x14ac:dyDescent="0.2"/>
    <row r="1190" hidden="1" x14ac:dyDescent="0.2"/>
    <row r="1191" hidden="1" x14ac:dyDescent="0.2"/>
    <row r="1192" hidden="1" x14ac:dyDescent="0.2"/>
    <row r="1193" hidden="1" x14ac:dyDescent="0.2"/>
    <row r="1194" hidden="1" x14ac:dyDescent="0.2"/>
    <row r="1195" hidden="1" x14ac:dyDescent="0.2"/>
    <row r="1196" hidden="1" x14ac:dyDescent="0.2"/>
    <row r="1197" hidden="1" x14ac:dyDescent="0.2"/>
    <row r="1198" hidden="1" x14ac:dyDescent="0.2"/>
    <row r="1199" hidden="1" x14ac:dyDescent="0.2"/>
    <row r="1200" hidden="1" x14ac:dyDescent="0.2"/>
    <row r="1201" hidden="1" x14ac:dyDescent="0.2"/>
    <row r="1202" hidden="1" x14ac:dyDescent="0.2"/>
    <row r="1203" hidden="1" x14ac:dyDescent="0.2"/>
    <row r="1204" hidden="1" x14ac:dyDescent="0.2"/>
    <row r="1205" hidden="1" x14ac:dyDescent="0.2"/>
    <row r="1206" hidden="1" x14ac:dyDescent="0.2"/>
    <row r="1207" hidden="1" x14ac:dyDescent="0.2"/>
    <row r="1208" hidden="1" x14ac:dyDescent="0.2"/>
    <row r="1209" hidden="1" x14ac:dyDescent="0.2"/>
    <row r="1210" hidden="1" x14ac:dyDescent="0.2"/>
    <row r="1211" hidden="1" x14ac:dyDescent="0.2"/>
    <row r="1212" hidden="1" x14ac:dyDescent="0.2"/>
    <row r="1213" hidden="1" x14ac:dyDescent="0.2"/>
    <row r="1214" hidden="1" x14ac:dyDescent="0.2"/>
    <row r="1215" hidden="1" x14ac:dyDescent="0.2"/>
    <row r="1216" hidden="1" x14ac:dyDescent="0.2"/>
    <row r="1217" hidden="1" x14ac:dyDescent="0.2"/>
    <row r="1218" hidden="1" x14ac:dyDescent="0.2"/>
    <row r="1219" hidden="1" x14ac:dyDescent="0.2"/>
    <row r="1220" hidden="1" x14ac:dyDescent="0.2"/>
    <row r="1221" hidden="1" x14ac:dyDescent="0.2"/>
    <row r="1222" hidden="1" x14ac:dyDescent="0.2"/>
    <row r="1223" hidden="1" x14ac:dyDescent="0.2"/>
    <row r="1224" hidden="1" x14ac:dyDescent="0.2"/>
    <row r="1225" hidden="1" x14ac:dyDescent="0.2"/>
    <row r="1226" hidden="1" x14ac:dyDescent="0.2"/>
    <row r="1227" hidden="1" x14ac:dyDescent="0.2"/>
    <row r="1228" hidden="1" x14ac:dyDescent="0.2"/>
    <row r="1229" hidden="1" x14ac:dyDescent="0.2"/>
    <row r="1230" hidden="1" x14ac:dyDescent="0.2"/>
    <row r="1231" hidden="1" x14ac:dyDescent="0.2"/>
    <row r="1232" hidden="1" x14ac:dyDescent="0.2"/>
    <row r="1233" hidden="1" x14ac:dyDescent="0.2"/>
    <row r="1234" hidden="1" x14ac:dyDescent="0.2"/>
    <row r="1235" hidden="1" x14ac:dyDescent="0.2"/>
    <row r="1236" hidden="1" x14ac:dyDescent="0.2"/>
    <row r="1237" hidden="1" x14ac:dyDescent="0.2"/>
    <row r="1238" hidden="1" x14ac:dyDescent="0.2"/>
    <row r="1239" hidden="1" x14ac:dyDescent="0.2"/>
    <row r="1240" hidden="1" x14ac:dyDescent="0.2"/>
    <row r="1241" hidden="1" x14ac:dyDescent="0.2"/>
    <row r="1242" hidden="1" x14ac:dyDescent="0.2"/>
    <row r="1243" hidden="1" x14ac:dyDescent="0.2"/>
    <row r="1244" hidden="1" x14ac:dyDescent="0.2"/>
    <row r="1245" hidden="1" x14ac:dyDescent="0.2"/>
    <row r="1246" hidden="1" x14ac:dyDescent="0.2"/>
    <row r="1247" hidden="1" x14ac:dyDescent="0.2"/>
    <row r="1248" hidden="1" x14ac:dyDescent="0.2"/>
    <row r="1249" hidden="1" x14ac:dyDescent="0.2"/>
    <row r="1250" hidden="1" x14ac:dyDescent="0.2"/>
    <row r="1251" hidden="1" x14ac:dyDescent="0.2"/>
    <row r="1252" hidden="1" x14ac:dyDescent="0.2"/>
    <row r="1253" hidden="1" x14ac:dyDescent="0.2"/>
    <row r="1254" hidden="1" x14ac:dyDescent="0.2"/>
    <row r="1255" hidden="1" x14ac:dyDescent="0.2"/>
    <row r="1256" hidden="1" x14ac:dyDescent="0.2"/>
    <row r="1257" hidden="1" x14ac:dyDescent="0.2"/>
    <row r="1258" hidden="1" x14ac:dyDescent="0.2"/>
    <row r="1259" hidden="1" x14ac:dyDescent="0.2"/>
    <row r="1260" hidden="1" x14ac:dyDescent="0.2"/>
    <row r="1261" hidden="1" x14ac:dyDescent="0.2"/>
    <row r="1262" hidden="1" x14ac:dyDescent="0.2"/>
    <row r="1263" hidden="1" x14ac:dyDescent="0.2"/>
    <row r="1264" hidden="1" x14ac:dyDescent="0.2"/>
    <row r="1265" hidden="1" x14ac:dyDescent="0.2"/>
    <row r="1266" hidden="1" x14ac:dyDescent="0.2"/>
    <row r="1267" hidden="1" x14ac:dyDescent="0.2"/>
    <row r="1268" hidden="1" x14ac:dyDescent="0.2"/>
    <row r="1269" hidden="1" x14ac:dyDescent="0.2"/>
    <row r="1270" hidden="1" x14ac:dyDescent="0.2"/>
    <row r="1271" hidden="1" x14ac:dyDescent="0.2"/>
    <row r="1272" hidden="1" x14ac:dyDescent="0.2"/>
    <row r="1273" hidden="1" x14ac:dyDescent="0.2"/>
    <row r="1274" hidden="1" x14ac:dyDescent="0.2"/>
    <row r="1275" hidden="1" x14ac:dyDescent="0.2"/>
    <row r="1276" hidden="1" x14ac:dyDescent="0.2"/>
    <row r="1277" hidden="1" x14ac:dyDescent="0.2"/>
    <row r="1278" hidden="1" x14ac:dyDescent="0.2"/>
    <row r="1279" hidden="1" x14ac:dyDescent="0.2"/>
    <row r="1280" hidden="1" x14ac:dyDescent="0.2"/>
    <row r="1281" hidden="1" x14ac:dyDescent="0.2"/>
    <row r="1282" hidden="1" x14ac:dyDescent="0.2"/>
    <row r="1283" hidden="1" x14ac:dyDescent="0.2"/>
    <row r="1284" hidden="1" x14ac:dyDescent="0.2"/>
    <row r="1285" hidden="1" x14ac:dyDescent="0.2"/>
    <row r="1286" hidden="1" x14ac:dyDescent="0.2"/>
    <row r="1287" hidden="1" x14ac:dyDescent="0.2"/>
    <row r="1288" hidden="1" x14ac:dyDescent="0.2"/>
    <row r="1289" hidden="1" x14ac:dyDescent="0.2"/>
    <row r="1290" hidden="1" x14ac:dyDescent="0.2"/>
    <row r="1291" hidden="1" x14ac:dyDescent="0.2"/>
    <row r="1292" hidden="1" x14ac:dyDescent="0.2"/>
    <row r="1293" hidden="1" x14ac:dyDescent="0.2"/>
    <row r="1294" hidden="1" x14ac:dyDescent="0.2"/>
    <row r="1295" hidden="1" x14ac:dyDescent="0.2"/>
    <row r="1296" hidden="1" x14ac:dyDescent="0.2"/>
    <row r="1297" hidden="1" x14ac:dyDescent="0.2"/>
    <row r="1298" hidden="1" x14ac:dyDescent="0.2"/>
    <row r="1299" hidden="1" x14ac:dyDescent="0.2"/>
    <row r="1300" hidden="1" x14ac:dyDescent="0.2"/>
    <row r="1301" hidden="1" x14ac:dyDescent="0.2"/>
    <row r="1302" hidden="1" x14ac:dyDescent="0.2"/>
    <row r="1303" hidden="1" x14ac:dyDescent="0.2"/>
    <row r="1304" hidden="1" x14ac:dyDescent="0.2"/>
    <row r="1305" hidden="1" x14ac:dyDescent="0.2"/>
    <row r="1306" hidden="1" x14ac:dyDescent="0.2"/>
    <row r="1307" hidden="1" x14ac:dyDescent="0.2"/>
    <row r="1308" hidden="1" x14ac:dyDescent="0.2"/>
    <row r="1309" hidden="1" x14ac:dyDescent="0.2"/>
    <row r="1310" hidden="1" x14ac:dyDescent="0.2"/>
    <row r="1311" hidden="1" x14ac:dyDescent="0.2"/>
    <row r="1312" hidden="1" x14ac:dyDescent="0.2"/>
    <row r="1313" hidden="1" x14ac:dyDescent="0.2"/>
    <row r="1314" hidden="1" x14ac:dyDescent="0.2"/>
    <row r="1315" hidden="1" x14ac:dyDescent="0.2"/>
    <row r="1316" hidden="1" x14ac:dyDescent="0.2"/>
    <row r="1317" hidden="1" x14ac:dyDescent="0.2"/>
    <row r="1318" hidden="1" x14ac:dyDescent="0.2"/>
    <row r="1319" hidden="1" x14ac:dyDescent="0.2"/>
    <row r="1320" hidden="1" x14ac:dyDescent="0.2"/>
    <row r="1321" hidden="1" x14ac:dyDescent="0.2"/>
    <row r="1322" hidden="1" x14ac:dyDescent="0.2"/>
    <row r="1323" hidden="1" x14ac:dyDescent="0.2"/>
    <row r="1324" hidden="1" x14ac:dyDescent="0.2"/>
    <row r="1325" hidden="1" x14ac:dyDescent="0.2"/>
    <row r="1326" hidden="1" x14ac:dyDescent="0.2"/>
    <row r="1327" hidden="1" x14ac:dyDescent="0.2"/>
    <row r="1328" hidden="1" x14ac:dyDescent="0.2"/>
    <row r="1329" hidden="1" x14ac:dyDescent="0.2"/>
    <row r="1330" hidden="1" x14ac:dyDescent="0.2"/>
    <row r="1331" hidden="1" x14ac:dyDescent="0.2"/>
    <row r="1332" hidden="1" x14ac:dyDescent="0.2"/>
    <row r="1333" hidden="1" x14ac:dyDescent="0.2"/>
    <row r="1334" hidden="1" x14ac:dyDescent="0.2"/>
    <row r="1335" hidden="1" x14ac:dyDescent="0.2"/>
    <row r="1336" hidden="1" x14ac:dyDescent="0.2"/>
    <row r="1337" hidden="1" x14ac:dyDescent="0.2"/>
    <row r="1338" hidden="1" x14ac:dyDescent="0.2"/>
    <row r="1339" hidden="1" x14ac:dyDescent="0.2"/>
    <row r="1340" hidden="1" x14ac:dyDescent="0.2"/>
    <row r="1341" hidden="1" x14ac:dyDescent="0.2"/>
    <row r="1342" hidden="1" x14ac:dyDescent="0.2"/>
    <row r="1343" hidden="1" x14ac:dyDescent="0.2"/>
    <row r="1344" hidden="1" x14ac:dyDescent="0.2"/>
    <row r="1345" hidden="1" x14ac:dyDescent="0.2"/>
    <row r="1346" hidden="1" x14ac:dyDescent="0.2"/>
    <row r="1347" hidden="1" x14ac:dyDescent="0.2"/>
    <row r="1348" hidden="1" x14ac:dyDescent="0.2"/>
    <row r="1349" hidden="1" x14ac:dyDescent="0.2"/>
    <row r="1350" hidden="1" x14ac:dyDescent="0.2"/>
    <row r="1351" hidden="1" x14ac:dyDescent="0.2"/>
    <row r="1352" hidden="1" x14ac:dyDescent="0.2"/>
    <row r="1353" hidden="1" x14ac:dyDescent="0.2"/>
    <row r="1354" hidden="1" x14ac:dyDescent="0.2"/>
    <row r="1355" hidden="1" x14ac:dyDescent="0.2"/>
    <row r="1356" hidden="1" x14ac:dyDescent="0.2"/>
    <row r="1357" hidden="1" x14ac:dyDescent="0.2"/>
    <row r="1358" hidden="1" x14ac:dyDescent="0.2"/>
    <row r="1359" hidden="1" x14ac:dyDescent="0.2"/>
    <row r="1360" hidden="1" x14ac:dyDescent="0.2"/>
    <row r="1361" hidden="1" x14ac:dyDescent="0.2"/>
    <row r="1362" hidden="1" x14ac:dyDescent="0.2"/>
    <row r="1363" hidden="1" x14ac:dyDescent="0.2"/>
    <row r="1364" hidden="1" x14ac:dyDescent="0.2"/>
    <row r="1365" hidden="1" x14ac:dyDescent="0.2"/>
    <row r="1366" hidden="1" x14ac:dyDescent="0.2"/>
    <row r="1367" hidden="1" x14ac:dyDescent="0.2"/>
    <row r="1368" hidden="1" x14ac:dyDescent="0.2"/>
    <row r="1369" hidden="1" x14ac:dyDescent="0.2"/>
    <row r="1370" hidden="1" x14ac:dyDescent="0.2"/>
    <row r="1371" hidden="1" x14ac:dyDescent="0.2"/>
    <row r="1372" hidden="1" x14ac:dyDescent="0.2"/>
    <row r="1373" hidden="1" x14ac:dyDescent="0.2"/>
    <row r="1374" hidden="1" x14ac:dyDescent="0.2"/>
    <row r="1375" hidden="1" x14ac:dyDescent="0.2"/>
    <row r="1376" hidden="1" x14ac:dyDescent="0.2"/>
    <row r="1377" hidden="1" x14ac:dyDescent="0.2"/>
    <row r="1378" hidden="1" x14ac:dyDescent="0.2"/>
    <row r="1379" hidden="1" x14ac:dyDescent="0.2"/>
    <row r="1380" hidden="1" x14ac:dyDescent="0.2"/>
    <row r="1381" hidden="1" x14ac:dyDescent="0.2"/>
    <row r="1382" hidden="1" x14ac:dyDescent="0.2"/>
    <row r="1383" hidden="1" x14ac:dyDescent="0.2"/>
    <row r="1384" hidden="1" x14ac:dyDescent="0.2"/>
    <row r="1385" hidden="1" x14ac:dyDescent="0.2"/>
    <row r="1386" hidden="1" x14ac:dyDescent="0.2"/>
    <row r="1387" hidden="1" x14ac:dyDescent="0.2"/>
    <row r="1388" hidden="1" x14ac:dyDescent="0.2"/>
    <row r="1389" hidden="1" x14ac:dyDescent="0.2"/>
    <row r="1390" hidden="1" x14ac:dyDescent="0.2"/>
    <row r="1391" hidden="1" x14ac:dyDescent="0.2"/>
    <row r="1392" hidden="1" x14ac:dyDescent="0.2"/>
    <row r="1393" hidden="1" x14ac:dyDescent="0.2"/>
    <row r="1394" hidden="1" x14ac:dyDescent="0.2"/>
    <row r="1395" hidden="1" x14ac:dyDescent="0.2"/>
    <row r="1396" hidden="1" x14ac:dyDescent="0.2"/>
    <row r="1397" hidden="1" x14ac:dyDescent="0.2"/>
    <row r="1398" hidden="1" x14ac:dyDescent="0.2"/>
    <row r="1399" hidden="1" x14ac:dyDescent="0.2"/>
    <row r="1400" hidden="1" x14ac:dyDescent="0.2"/>
    <row r="1401" hidden="1" x14ac:dyDescent="0.2"/>
    <row r="1402" hidden="1" x14ac:dyDescent="0.2"/>
    <row r="1403" hidden="1" x14ac:dyDescent="0.2"/>
    <row r="1404" hidden="1" x14ac:dyDescent="0.2"/>
    <row r="1405" hidden="1" x14ac:dyDescent="0.2"/>
    <row r="1406" hidden="1" x14ac:dyDescent="0.2"/>
    <row r="1407" hidden="1" x14ac:dyDescent="0.2"/>
    <row r="1408" hidden="1" x14ac:dyDescent="0.2"/>
    <row r="1409" hidden="1" x14ac:dyDescent="0.2"/>
    <row r="1410" hidden="1" x14ac:dyDescent="0.2"/>
    <row r="1411" hidden="1" x14ac:dyDescent="0.2"/>
    <row r="1412" hidden="1" x14ac:dyDescent="0.2"/>
    <row r="1413" hidden="1" x14ac:dyDescent="0.2"/>
    <row r="1414" hidden="1" x14ac:dyDescent="0.2"/>
    <row r="1415" hidden="1" x14ac:dyDescent="0.2"/>
    <row r="1416" hidden="1" x14ac:dyDescent="0.2"/>
    <row r="1417" hidden="1" x14ac:dyDescent="0.2"/>
    <row r="1418" hidden="1" x14ac:dyDescent="0.2"/>
    <row r="1419" hidden="1" x14ac:dyDescent="0.2"/>
    <row r="1420" hidden="1" x14ac:dyDescent="0.2"/>
    <row r="1421" hidden="1" x14ac:dyDescent="0.2"/>
    <row r="1422" hidden="1" x14ac:dyDescent="0.2"/>
    <row r="1423" hidden="1" x14ac:dyDescent="0.2"/>
    <row r="1424" hidden="1" x14ac:dyDescent="0.2"/>
    <row r="1425" hidden="1" x14ac:dyDescent="0.2"/>
    <row r="1426" hidden="1" x14ac:dyDescent="0.2"/>
    <row r="1427" hidden="1" x14ac:dyDescent="0.2"/>
    <row r="1428" hidden="1" x14ac:dyDescent="0.2"/>
    <row r="1429" hidden="1" x14ac:dyDescent="0.2"/>
    <row r="1430" hidden="1" x14ac:dyDescent="0.2"/>
    <row r="1431" hidden="1" x14ac:dyDescent="0.2"/>
    <row r="1432" hidden="1" x14ac:dyDescent="0.2"/>
    <row r="1433" hidden="1" x14ac:dyDescent="0.2"/>
    <row r="1434" hidden="1" x14ac:dyDescent="0.2"/>
    <row r="1435" hidden="1" x14ac:dyDescent="0.2"/>
    <row r="1436" hidden="1" x14ac:dyDescent="0.2"/>
    <row r="1437" hidden="1" x14ac:dyDescent="0.2"/>
    <row r="1438" hidden="1" x14ac:dyDescent="0.2"/>
    <row r="1439" hidden="1" x14ac:dyDescent="0.2"/>
    <row r="1440" hidden="1" x14ac:dyDescent="0.2"/>
    <row r="1441" hidden="1" x14ac:dyDescent="0.2"/>
    <row r="1442" hidden="1" x14ac:dyDescent="0.2"/>
    <row r="1443" hidden="1" x14ac:dyDescent="0.2"/>
    <row r="1444" hidden="1" x14ac:dyDescent="0.2"/>
    <row r="1445" hidden="1" x14ac:dyDescent="0.2"/>
    <row r="1446" hidden="1" x14ac:dyDescent="0.2"/>
    <row r="1447" hidden="1" x14ac:dyDescent="0.2"/>
    <row r="1448" hidden="1" x14ac:dyDescent="0.2"/>
    <row r="1449" hidden="1" x14ac:dyDescent="0.2"/>
    <row r="1450" hidden="1" x14ac:dyDescent="0.2"/>
    <row r="1451" hidden="1" x14ac:dyDescent="0.2"/>
    <row r="1452" hidden="1" x14ac:dyDescent="0.2"/>
    <row r="1453" hidden="1" x14ac:dyDescent="0.2"/>
    <row r="1454" hidden="1" x14ac:dyDescent="0.2"/>
    <row r="1455" hidden="1" x14ac:dyDescent="0.2"/>
    <row r="1456" hidden="1" x14ac:dyDescent="0.2"/>
    <row r="1457" hidden="1" x14ac:dyDescent="0.2"/>
    <row r="1458" hidden="1" x14ac:dyDescent="0.2"/>
    <row r="1459" hidden="1" x14ac:dyDescent="0.2"/>
    <row r="1460" hidden="1" x14ac:dyDescent="0.2"/>
    <row r="1461" hidden="1" x14ac:dyDescent="0.2"/>
    <row r="1462" hidden="1" x14ac:dyDescent="0.2"/>
    <row r="1463" hidden="1" x14ac:dyDescent="0.2"/>
    <row r="1464" hidden="1" x14ac:dyDescent="0.2"/>
    <row r="1465" hidden="1" x14ac:dyDescent="0.2"/>
    <row r="1466" hidden="1" x14ac:dyDescent="0.2"/>
    <row r="1467" hidden="1" x14ac:dyDescent="0.2"/>
    <row r="1468" hidden="1" x14ac:dyDescent="0.2"/>
    <row r="1469" hidden="1" x14ac:dyDescent="0.2"/>
    <row r="1470" hidden="1" x14ac:dyDescent="0.2"/>
    <row r="1471" hidden="1" x14ac:dyDescent="0.2"/>
    <row r="1472" hidden="1" x14ac:dyDescent="0.2"/>
    <row r="1473" hidden="1" x14ac:dyDescent="0.2"/>
    <row r="1474" hidden="1" x14ac:dyDescent="0.2"/>
    <row r="1475" hidden="1" x14ac:dyDescent="0.2"/>
    <row r="1476" hidden="1" x14ac:dyDescent="0.2"/>
    <row r="1477" hidden="1" x14ac:dyDescent="0.2"/>
    <row r="1478" hidden="1" x14ac:dyDescent="0.2"/>
    <row r="1479" hidden="1" x14ac:dyDescent="0.2"/>
    <row r="1480" hidden="1" x14ac:dyDescent="0.2"/>
    <row r="1481" hidden="1" x14ac:dyDescent="0.2"/>
    <row r="1482" hidden="1" x14ac:dyDescent="0.2"/>
    <row r="1483" hidden="1" x14ac:dyDescent="0.2"/>
    <row r="1484" hidden="1" x14ac:dyDescent="0.2"/>
    <row r="1485" hidden="1" x14ac:dyDescent="0.2"/>
    <row r="1486" hidden="1" x14ac:dyDescent="0.2"/>
    <row r="1487" hidden="1" x14ac:dyDescent="0.2"/>
    <row r="1488" hidden="1" x14ac:dyDescent="0.2"/>
    <row r="1489" hidden="1" x14ac:dyDescent="0.2"/>
    <row r="1490" hidden="1" x14ac:dyDescent="0.2"/>
    <row r="1491" hidden="1" x14ac:dyDescent="0.2"/>
    <row r="1492" hidden="1" x14ac:dyDescent="0.2"/>
    <row r="1493" hidden="1" x14ac:dyDescent="0.2"/>
    <row r="1494" hidden="1" x14ac:dyDescent="0.2"/>
    <row r="1495" hidden="1" x14ac:dyDescent="0.2"/>
    <row r="1496" hidden="1" x14ac:dyDescent="0.2"/>
    <row r="1497" hidden="1" x14ac:dyDescent="0.2"/>
    <row r="1498" hidden="1" x14ac:dyDescent="0.2"/>
    <row r="1499" hidden="1" x14ac:dyDescent="0.2"/>
    <row r="1500" hidden="1" x14ac:dyDescent="0.2"/>
    <row r="1501" hidden="1" x14ac:dyDescent="0.2"/>
    <row r="1502" hidden="1" x14ac:dyDescent="0.2"/>
    <row r="1503" hidden="1" x14ac:dyDescent="0.2"/>
    <row r="1504" hidden="1" x14ac:dyDescent="0.2"/>
    <row r="1505" hidden="1" x14ac:dyDescent="0.2"/>
    <row r="1506" hidden="1" x14ac:dyDescent="0.2"/>
    <row r="1507" hidden="1" x14ac:dyDescent="0.2"/>
    <row r="1508" hidden="1" x14ac:dyDescent="0.2"/>
    <row r="1509" hidden="1" x14ac:dyDescent="0.2"/>
    <row r="1510" hidden="1" x14ac:dyDescent="0.2"/>
    <row r="1511" hidden="1" x14ac:dyDescent="0.2"/>
    <row r="1512" hidden="1" x14ac:dyDescent="0.2"/>
    <row r="1513" hidden="1" x14ac:dyDescent="0.2"/>
    <row r="1514" hidden="1" x14ac:dyDescent="0.2"/>
    <row r="1515" hidden="1" x14ac:dyDescent="0.2"/>
    <row r="1516" hidden="1" x14ac:dyDescent="0.2"/>
    <row r="1517" hidden="1" x14ac:dyDescent="0.2"/>
    <row r="1518" hidden="1" x14ac:dyDescent="0.2"/>
    <row r="1519" hidden="1" x14ac:dyDescent="0.2"/>
    <row r="1520"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5"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1"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6"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row r="1590" hidden="1" x14ac:dyDescent="0.2"/>
    <row r="1591" hidden="1" x14ac:dyDescent="0.2"/>
    <row r="1592" hidden="1" x14ac:dyDescent="0.2"/>
    <row r="1593" hidden="1" x14ac:dyDescent="0.2"/>
    <row r="1594" hidden="1" x14ac:dyDescent="0.2"/>
    <row r="1595" hidden="1" x14ac:dyDescent="0.2"/>
    <row r="1596" hidden="1" x14ac:dyDescent="0.2"/>
    <row r="1597" hidden="1" x14ac:dyDescent="0.2"/>
    <row r="1598" hidden="1" x14ac:dyDescent="0.2"/>
    <row r="1599" hidden="1" x14ac:dyDescent="0.2"/>
    <row r="1600" hidden="1" x14ac:dyDescent="0.2"/>
    <row r="1601" hidden="1" x14ac:dyDescent="0.2"/>
    <row r="1602" hidden="1" x14ac:dyDescent="0.2"/>
    <row r="1603" hidden="1" x14ac:dyDescent="0.2"/>
    <row r="1604" hidden="1" x14ac:dyDescent="0.2"/>
    <row r="1605" hidden="1" x14ac:dyDescent="0.2"/>
    <row r="1606" hidden="1" x14ac:dyDescent="0.2"/>
    <row r="1607" hidden="1" x14ac:dyDescent="0.2"/>
    <row r="1608" hidden="1" x14ac:dyDescent="0.2"/>
    <row r="1609" hidden="1" x14ac:dyDescent="0.2"/>
    <row r="1610" hidden="1" x14ac:dyDescent="0.2"/>
    <row r="1611" hidden="1" x14ac:dyDescent="0.2"/>
    <row r="1612" hidden="1" x14ac:dyDescent="0.2"/>
    <row r="1613" hidden="1" x14ac:dyDescent="0.2"/>
    <row r="1614" hidden="1" x14ac:dyDescent="0.2"/>
    <row r="1615" hidden="1" x14ac:dyDescent="0.2"/>
    <row r="1616" hidden="1" x14ac:dyDescent="0.2"/>
    <row r="1617" hidden="1" x14ac:dyDescent="0.2"/>
    <row r="1618" hidden="1" x14ac:dyDescent="0.2"/>
    <row r="1619" hidden="1" x14ac:dyDescent="0.2"/>
    <row r="1620" hidden="1" x14ac:dyDescent="0.2"/>
    <row r="1621" hidden="1" x14ac:dyDescent="0.2"/>
    <row r="1622" hidden="1" x14ac:dyDescent="0.2"/>
    <row r="1623" hidden="1" x14ac:dyDescent="0.2"/>
    <row r="1624" hidden="1" x14ac:dyDescent="0.2"/>
    <row r="1625" hidden="1" x14ac:dyDescent="0.2"/>
    <row r="1626" hidden="1" x14ac:dyDescent="0.2"/>
    <row r="1627" hidden="1" x14ac:dyDescent="0.2"/>
    <row r="1628" hidden="1" x14ac:dyDescent="0.2"/>
    <row r="1629" hidden="1" x14ac:dyDescent="0.2"/>
    <row r="1630" hidden="1" x14ac:dyDescent="0.2"/>
    <row r="1631" hidden="1" x14ac:dyDescent="0.2"/>
    <row r="1632" hidden="1" x14ac:dyDescent="0.2"/>
    <row r="1633" hidden="1" x14ac:dyDescent="0.2"/>
    <row r="1634" hidden="1" x14ac:dyDescent="0.2"/>
    <row r="1635" hidden="1" x14ac:dyDescent="0.2"/>
    <row r="1636" hidden="1" x14ac:dyDescent="0.2"/>
    <row r="1637" hidden="1" x14ac:dyDescent="0.2"/>
    <row r="1638" hidden="1" x14ac:dyDescent="0.2"/>
    <row r="1639" hidden="1" x14ac:dyDescent="0.2"/>
    <row r="1640" hidden="1" x14ac:dyDescent="0.2"/>
    <row r="1641" hidden="1" x14ac:dyDescent="0.2"/>
    <row r="1642" hidden="1" x14ac:dyDescent="0.2"/>
    <row r="1643" hidden="1" x14ac:dyDescent="0.2"/>
    <row r="1644" hidden="1" x14ac:dyDescent="0.2"/>
    <row r="1645" hidden="1" x14ac:dyDescent="0.2"/>
    <row r="1646" hidden="1" x14ac:dyDescent="0.2"/>
    <row r="1647" hidden="1" x14ac:dyDescent="0.2"/>
    <row r="1648" hidden="1" x14ac:dyDescent="0.2"/>
    <row r="1649" hidden="1" x14ac:dyDescent="0.2"/>
    <row r="1650" hidden="1" x14ac:dyDescent="0.2"/>
    <row r="1651" hidden="1" x14ac:dyDescent="0.2"/>
    <row r="1652" hidden="1" x14ac:dyDescent="0.2"/>
    <row r="1653" hidden="1" x14ac:dyDescent="0.2"/>
    <row r="1654" hidden="1" x14ac:dyDescent="0.2"/>
    <row r="1655" hidden="1" x14ac:dyDescent="0.2"/>
    <row r="1656" hidden="1" x14ac:dyDescent="0.2"/>
    <row r="1657" hidden="1" x14ac:dyDescent="0.2"/>
    <row r="1658" hidden="1" x14ac:dyDescent="0.2"/>
    <row r="1659" hidden="1" x14ac:dyDescent="0.2"/>
    <row r="1660" hidden="1" x14ac:dyDescent="0.2"/>
    <row r="1661" hidden="1" x14ac:dyDescent="0.2"/>
    <row r="1662" hidden="1" x14ac:dyDescent="0.2"/>
    <row r="1663" hidden="1" x14ac:dyDescent="0.2"/>
    <row r="1664" hidden="1" x14ac:dyDescent="0.2"/>
    <row r="1665" hidden="1" x14ac:dyDescent="0.2"/>
    <row r="1666" hidden="1" x14ac:dyDescent="0.2"/>
    <row r="1667" hidden="1" x14ac:dyDescent="0.2"/>
    <row r="1668" hidden="1" x14ac:dyDescent="0.2"/>
    <row r="1669" hidden="1" x14ac:dyDescent="0.2"/>
    <row r="1670" hidden="1" x14ac:dyDescent="0.2"/>
    <row r="1671" hidden="1" x14ac:dyDescent="0.2"/>
    <row r="1672" hidden="1" x14ac:dyDescent="0.2"/>
    <row r="1673" hidden="1" x14ac:dyDescent="0.2"/>
    <row r="1674" hidden="1" x14ac:dyDescent="0.2"/>
    <row r="1675" hidden="1" x14ac:dyDescent="0.2"/>
    <row r="1676" hidden="1" x14ac:dyDescent="0.2"/>
    <row r="1677" hidden="1" x14ac:dyDescent="0.2"/>
    <row r="1678" hidden="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row r="1712" hidden="1" x14ac:dyDescent="0.2"/>
    <row r="1713" hidden="1" x14ac:dyDescent="0.2"/>
    <row r="1714" hidden="1" x14ac:dyDescent="0.2"/>
    <row r="1715" hidden="1" x14ac:dyDescent="0.2"/>
    <row r="1716" hidden="1" x14ac:dyDescent="0.2"/>
    <row r="1717" hidden="1" x14ac:dyDescent="0.2"/>
    <row r="1718" hidden="1" x14ac:dyDescent="0.2"/>
    <row r="1719" hidden="1" x14ac:dyDescent="0.2"/>
    <row r="1720" hidden="1" x14ac:dyDescent="0.2"/>
    <row r="1721" hidden="1" x14ac:dyDescent="0.2"/>
    <row r="1722" hidden="1" x14ac:dyDescent="0.2"/>
    <row r="1723" hidden="1" x14ac:dyDescent="0.2"/>
    <row r="1724" hidden="1" x14ac:dyDescent="0.2"/>
    <row r="1725" hidden="1" x14ac:dyDescent="0.2"/>
    <row r="1726" hidden="1" x14ac:dyDescent="0.2"/>
    <row r="1727" hidden="1" x14ac:dyDescent="0.2"/>
    <row r="1728" hidden="1" x14ac:dyDescent="0.2"/>
    <row r="1729" hidden="1" x14ac:dyDescent="0.2"/>
    <row r="1730" hidden="1" x14ac:dyDescent="0.2"/>
    <row r="1731" hidden="1" x14ac:dyDescent="0.2"/>
    <row r="1732" hidden="1" x14ac:dyDescent="0.2"/>
    <row r="1733" hidden="1" x14ac:dyDescent="0.2"/>
    <row r="1734" hidden="1" x14ac:dyDescent="0.2"/>
    <row r="1735" hidden="1" x14ac:dyDescent="0.2"/>
    <row r="1736" hidden="1" x14ac:dyDescent="0.2"/>
    <row r="1737" hidden="1" x14ac:dyDescent="0.2"/>
    <row r="1738" hidden="1" x14ac:dyDescent="0.2"/>
    <row r="1739" hidden="1" x14ac:dyDescent="0.2"/>
    <row r="1740" hidden="1" x14ac:dyDescent="0.2"/>
    <row r="1741" hidden="1" x14ac:dyDescent="0.2"/>
    <row r="1742" hidden="1" x14ac:dyDescent="0.2"/>
    <row r="1743" hidden="1" x14ac:dyDescent="0.2"/>
    <row r="1744" hidden="1" x14ac:dyDescent="0.2"/>
    <row r="1745" hidden="1" x14ac:dyDescent="0.2"/>
    <row r="1746" hidden="1" x14ac:dyDescent="0.2"/>
    <row r="1747" hidden="1" x14ac:dyDescent="0.2"/>
    <row r="1748" hidden="1" x14ac:dyDescent="0.2"/>
    <row r="1749" hidden="1" x14ac:dyDescent="0.2"/>
    <row r="1750" hidden="1" x14ac:dyDescent="0.2"/>
    <row r="1751" hidden="1" x14ac:dyDescent="0.2"/>
    <row r="1752" hidden="1" x14ac:dyDescent="0.2"/>
    <row r="1753" hidden="1" x14ac:dyDescent="0.2"/>
    <row r="1754" hidden="1" x14ac:dyDescent="0.2"/>
    <row r="1755" hidden="1" x14ac:dyDescent="0.2"/>
    <row r="1756" hidden="1" x14ac:dyDescent="0.2"/>
    <row r="1757" hidden="1" x14ac:dyDescent="0.2"/>
    <row r="1758" hidden="1" x14ac:dyDescent="0.2"/>
    <row r="1759" hidden="1" x14ac:dyDescent="0.2"/>
    <row r="1760" hidden="1" x14ac:dyDescent="0.2"/>
    <row r="1761" hidden="1" x14ac:dyDescent="0.2"/>
    <row r="1762" hidden="1" x14ac:dyDescent="0.2"/>
    <row r="1763" hidden="1" x14ac:dyDescent="0.2"/>
    <row r="1764" hidden="1" x14ac:dyDescent="0.2"/>
    <row r="1765" hidden="1" x14ac:dyDescent="0.2"/>
    <row r="1766" hidden="1" x14ac:dyDescent="0.2"/>
    <row r="1767" hidden="1" x14ac:dyDescent="0.2"/>
    <row r="1768" hidden="1" x14ac:dyDescent="0.2"/>
    <row r="1769" hidden="1" x14ac:dyDescent="0.2"/>
    <row r="1770" hidden="1" x14ac:dyDescent="0.2"/>
    <row r="1771" hidden="1" x14ac:dyDescent="0.2"/>
    <row r="1772" hidden="1" x14ac:dyDescent="0.2"/>
    <row r="1773" hidden="1" x14ac:dyDescent="0.2"/>
    <row r="1774" hidden="1" x14ac:dyDescent="0.2"/>
    <row r="1775" hidden="1" x14ac:dyDescent="0.2"/>
    <row r="1776" hidden="1" x14ac:dyDescent="0.2"/>
    <row r="1777" hidden="1" x14ac:dyDescent="0.2"/>
    <row r="1778" hidden="1" x14ac:dyDescent="0.2"/>
    <row r="1779" hidden="1" x14ac:dyDescent="0.2"/>
    <row r="1780" hidden="1" x14ac:dyDescent="0.2"/>
    <row r="1781" hidden="1" x14ac:dyDescent="0.2"/>
    <row r="1782" hidden="1" x14ac:dyDescent="0.2"/>
    <row r="1783" hidden="1" x14ac:dyDescent="0.2"/>
    <row r="1784" hidden="1" x14ac:dyDescent="0.2"/>
    <row r="1785" hidden="1" x14ac:dyDescent="0.2"/>
    <row r="1786" hidden="1" x14ac:dyDescent="0.2"/>
    <row r="1787" hidden="1" x14ac:dyDescent="0.2"/>
    <row r="1788" hidden="1" x14ac:dyDescent="0.2"/>
    <row r="1789" hidden="1" x14ac:dyDescent="0.2"/>
    <row r="1790" hidden="1" x14ac:dyDescent="0.2"/>
    <row r="1791" hidden="1" x14ac:dyDescent="0.2"/>
    <row r="1792" hidden="1" x14ac:dyDescent="0.2"/>
    <row r="1793" hidden="1" x14ac:dyDescent="0.2"/>
    <row r="1794" hidden="1" x14ac:dyDescent="0.2"/>
    <row r="1795" hidden="1" x14ac:dyDescent="0.2"/>
    <row r="1796" hidden="1" x14ac:dyDescent="0.2"/>
    <row r="1797" hidden="1" x14ac:dyDescent="0.2"/>
    <row r="1798" hidden="1" x14ac:dyDescent="0.2"/>
    <row r="1799" hidden="1" x14ac:dyDescent="0.2"/>
    <row r="1800" hidden="1" x14ac:dyDescent="0.2"/>
    <row r="1801" hidden="1" x14ac:dyDescent="0.2"/>
    <row r="1802" hidden="1" x14ac:dyDescent="0.2"/>
    <row r="1803" hidden="1" x14ac:dyDescent="0.2"/>
    <row r="1804" hidden="1" x14ac:dyDescent="0.2"/>
    <row r="1805" hidden="1" x14ac:dyDescent="0.2"/>
    <row r="1806" hidden="1" x14ac:dyDescent="0.2"/>
    <row r="1807" hidden="1" x14ac:dyDescent="0.2"/>
    <row r="1808" hidden="1" x14ac:dyDescent="0.2"/>
    <row r="1809" hidden="1" x14ac:dyDescent="0.2"/>
    <row r="1810" hidden="1" x14ac:dyDescent="0.2"/>
    <row r="1811" hidden="1" x14ac:dyDescent="0.2"/>
    <row r="1812" hidden="1" x14ac:dyDescent="0.2"/>
    <row r="1813" hidden="1" x14ac:dyDescent="0.2"/>
    <row r="1814" hidden="1" x14ac:dyDescent="0.2"/>
    <row r="1815" hidden="1" x14ac:dyDescent="0.2"/>
    <row r="1816" hidden="1" x14ac:dyDescent="0.2"/>
    <row r="1817" hidden="1" x14ac:dyDescent="0.2"/>
    <row r="1818" hidden="1" x14ac:dyDescent="0.2"/>
    <row r="1819" hidden="1" x14ac:dyDescent="0.2"/>
    <row r="1820" hidden="1" x14ac:dyDescent="0.2"/>
    <row r="1821" hidden="1" x14ac:dyDescent="0.2"/>
    <row r="1822" hidden="1" x14ac:dyDescent="0.2"/>
    <row r="1823" hidden="1" x14ac:dyDescent="0.2"/>
    <row r="1824" hidden="1" x14ac:dyDescent="0.2"/>
    <row r="1825" hidden="1" x14ac:dyDescent="0.2"/>
    <row r="1826" hidden="1" x14ac:dyDescent="0.2"/>
    <row r="1827" hidden="1" x14ac:dyDescent="0.2"/>
    <row r="1828" hidden="1" x14ac:dyDescent="0.2"/>
    <row r="1829" hidden="1" x14ac:dyDescent="0.2"/>
    <row r="1830" hidden="1" x14ac:dyDescent="0.2"/>
    <row r="1831" hidden="1" x14ac:dyDescent="0.2"/>
    <row r="1832" hidden="1" x14ac:dyDescent="0.2"/>
    <row r="1833" hidden="1" x14ac:dyDescent="0.2"/>
    <row r="1834" hidden="1" x14ac:dyDescent="0.2"/>
    <row r="1835" hidden="1" x14ac:dyDescent="0.2"/>
    <row r="1836" hidden="1" x14ac:dyDescent="0.2"/>
    <row r="1837" hidden="1" x14ac:dyDescent="0.2"/>
    <row r="1838" hidden="1" x14ac:dyDescent="0.2"/>
    <row r="1839" hidden="1" x14ac:dyDescent="0.2"/>
    <row r="1840" hidden="1" x14ac:dyDescent="0.2"/>
    <row r="1841" hidden="1" x14ac:dyDescent="0.2"/>
    <row r="1842" hidden="1" x14ac:dyDescent="0.2"/>
    <row r="1843" hidden="1" x14ac:dyDescent="0.2"/>
    <row r="1844" hidden="1" x14ac:dyDescent="0.2"/>
    <row r="1845" hidden="1" x14ac:dyDescent="0.2"/>
    <row r="1846" hidden="1" x14ac:dyDescent="0.2"/>
    <row r="1847" hidden="1" x14ac:dyDescent="0.2"/>
    <row r="1848" hidden="1" x14ac:dyDescent="0.2"/>
    <row r="1849" hidden="1" x14ac:dyDescent="0.2"/>
    <row r="1850" hidden="1" x14ac:dyDescent="0.2"/>
    <row r="1851" hidden="1" x14ac:dyDescent="0.2"/>
    <row r="1852" hidden="1" x14ac:dyDescent="0.2"/>
    <row r="1853" hidden="1" x14ac:dyDescent="0.2"/>
    <row r="1854" hidden="1" x14ac:dyDescent="0.2"/>
    <row r="1855" hidden="1" x14ac:dyDescent="0.2"/>
    <row r="1856" hidden="1" x14ac:dyDescent="0.2"/>
    <row r="1857" hidden="1" x14ac:dyDescent="0.2"/>
    <row r="1858" hidden="1" x14ac:dyDescent="0.2"/>
    <row r="1859" hidden="1" x14ac:dyDescent="0.2"/>
    <row r="1860" hidden="1" x14ac:dyDescent="0.2"/>
    <row r="1861" hidden="1" x14ac:dyDescent="0.2"/>
    <row r="1862" hidden="1" x14ac:dyDescent="0.2"/>
    <row r="1863" hidden="1" x14ac:dyDescent="0.2"/>
    <row r="1864" hidden="1" x14ac:dyDescent="0.2"/>
    <row r="1865" hidden="1" x14ac:dyDescent="0.2"/>
    <row r="1866" hidden="1" x14ac:dyDescent="0.2"/>
    <row r="1867" hidden="1" x14ac:dyDescent="0.2"/>
    <row r="1868" hidden="1" x14ac:dyDescent="0.2"/>
    <row r="1869" hidden="1" x14ac:dyDescent="0.2"/>
    <row r="1870" hidden="1" x14ac:dyDescent="0.2"/>
    <row r="1871" hidden="1" x14ac:dyDescent="0.2"/>
    <row r="1872" hidden="1" x14ac:dyDescent="0.2"/>
    <row r="1873" hidden="1" x14ac:dyDescent="0.2"/>
    <row r="1874" hidden="1" x14ac:dyDescent="0.2"/>
    <row r="1875" hidden="1" x14ac:dyDescent="0.2"/>
    <row r="1876" hidden="1" x14ac:dyDescent="0.2"/>
    <row r="1877" hidden="1" x14ac:dyDescent="0.2"/>
    <row r="1878" hidden="1" x14ac:dyDescent="0.2"/>
    <row r="1879" hidden="1" x14ac:dyDescent="0.2"/>
    <row r="1880" hidden="1" x14ac:dyDescent="0.2"/>
    <row r="1881" hidden="1" x14ac:dyDescent="0.2"/>
    <row r="1882" hidden="1" x14ac:dyDescent="0.2"/>
    <row r="1883" hidden="1" x14ac:dyDescent="0.2"/>
    <row r="1884" hidden="1" x14ac:dyDescent="0.2"/>
    <row r="1885" hidden="1" x14ac:dyDescent="0.2"/>
    <row r="1886" hidden="1" x14ac:dyDescent="0.2"/>
    <row r="1887" hidden="1" x14ac:dyDescent="0.2"/>
    <row r="1888" hidden="1" x14ac:dyDescent="0.2"/>
    <row r="1889" hidden="1" x14ac:dyDescent="0.2"/>
    <row r="1890" hidden="1" x14ac:dyDescent="0.2"/>
    <row r="1891" hidden="1" x14ac:dyDescent="0.2"/>
    <row r="1892" hidden="1" x14ac:dyDescent="0.2"/>
    <row r="1893" hidden="1" x14ac:dyDescent="0.2"/>
    <row r="1894" hidden="1" x14ac:dyDescent="0.2"/>
    <row r="1895" hidden="1" x14ac:dyDescent="0.2"/>
    <row r="1896" hidden="1" x14ac:dyDescent="0.2"/>
    <row r="1897" hidden="1" x14ac:dyDescent="0.2"/>
    <row r="1898" hidden="1" x14ac:dyDescent="0.2"/>
    <row r="1899" hidden="1" x14ac:dyDescent="0.2"/>
    <row r="1900" hidden="1" x14ac:dyDescent="0.2"/>
    <row r="1901" hidden="1" x14ac:dyDescent="0.2"/>
    <row r="1902" hidden="1" x14ac:dyDescent="0.2"/>
    <row r="1903" hidden="1" x14ac:dyDescent="0.2"/>
    <row r="1904" hidden="1" x14ac:dyDescent="0.2"/>
    <row r="1905" hidden="1" x14ac:dyDescent="0.2"/>
    <row r="1906" hidden="1" x14ac:dyDescent="0.2"/>
    <row r="1907" hidden="1" x14ac:dyDescent="0.2"/>
    <row r="1908" hidden="1" x14ac:dyDescent="0.2"/>
    <row r="1909" hidden="1" x14ac:dyDescent="0.2"/>
    <row r="1910" hidden="1" x14ac:dyDescent="0.2"/>
    <row r="1911" hidden="1" x14ac:dyDescent="0.2"/>
    <row r="1912" hidden="1" x14ac:dyDescent="0.2"/>
    <row r="1913" hidden="1" x14ac:dyDescent="0.2"/>
    <row r="1914" hidden="1" x14ac:dyDescent="0.2"/>
    <row r="1915" hidden="1" x14ac:dyDescent="0.2"/>
    <row r="1916" hidden="1" x14ac:dyDescent="0.2"/>
    <row r="1917" hidden="1" x14ac:dyDescent="0.2"/>
    <row r="1918" hidden="1" x14ac:dyDescent="0.2"/>
    <row r="1919" hidden="1" x14ac:dyDescent="0.2"/>
    <row r="1920" hidden="1" x14ac:dyDescent="0.2"/>
    <row r="1921" hidden="1" x14ac:dyDescent="0.2"/>
    <row r="1922" hidden="1" x14ac:dyDescent="0.2"/>
    <row r="1923" hidden="1" x14ac:dyDescent="0.2"/>
    <row r="1924" hidden="1" x14ac:dyDescent="0.2"/>
    <row r="1925" hidden="1" x14ac:dyDescent="0.2"/>
    <row r="1926" hidden="1" x14ac:dyDescent="0.2"/>
    <row r="1927" hidden="1" x14ac:dyDescent="0.2"/>
    <row r="1928" hidden="1" x14ac:dyDescent="0.2"/>
    <row r="1929" hidden="1" x14ac:dyDescent="0.2"/>
    <row r="1930" hidden="1" x14ac:dyDescent="0.2"/>
    <row r="1931" hidden="1" x14ac:dyDescent="0.2"/>
    <row r="1932" hidden="1" x14ac:dyDescent="0.2"/>
    <row r="1933" hidden="1" x14ac:dyDescent="0.2"/>
    <row r="1934" hidden="1" x14ac:dyDescent="0.2"/>
    <row r="1935" hidden="1" x14ac:dyDescent="0.2"/>
    <row r="1936" hidden="1" x14ac:dyDescent="0.2"/>
    <row r="1937" hidden="1" x14ac:dyDescent="0.2"/>
    <row r="1938" hidden="1" x14ac:dyDescent="0.2"/>
    <row r="1939" hidden="1" x14ac:dyDescent="0.2"/>
    <row r="1940" hidden="1" x14ac:dyDescent="0.2"/>
    <row r="1941" hidden="1" x14ac:dyDescent="0.2"/>
    <row r="1942" hidden="1" x14ac:dyDescent="0.2"/>
    <row r="1943" hidden="1" x14ac:dyDescent="0.2"/>
    <row r="1944" hidden="1" x14ac:dyDescent="0.2"/>
    <row r="1945" hidden="1" x14ac:dyDescent="0.2"/>
    <row r="1946" hidden="1" x14ac:dyDescent="0.2"/>
    <row r="1947" hidden="1" x14ac:dyDescent="0.2"/>
    <row r="1948" hidden="1" x14ac:dyDescent="0.2"/>
    <row r="1949" hidden="1" x14ac:dyDescent="0.2"/>
    <row r="1950" hidden="1" x14ac:dyDescent="0.2"/>
    <row r="1951" hidden="1" x14ac:dyDescent="0.2"/>
    <row r="1952" hidden="1" x14ac:dyDescent="0.2"/>
    <row r="1953" hidden="1" x14ac:dyDescent="0.2"/>
    <row r="1954" hidden="1" x14ac:dyDescent="0.2"/>
    <row r="1955" hidden="1" x14ac:dyDescent="0.2"/>
    <row r="1956" hidden="1" x14ac:dyDescent="0.2"/>
    <row r="1957" hidden="1" x14ac:dyDescent="0.2"/>
    <row r="1958" hidden="1" x14ac:dyDescent="0.2"/>
    <row r="1959" hidden="1" x14ac:dyDescent="0.2"/>
    <row r="1960" hidden="1" x14ac:dyDescent="0.2"/>
    <row r="1961" hidden="1" x14ac:dyDescent="0.2"/>
    <row r="1962" hidden="1" x14ac:dyDescent="0.2"/>
    <row r="1963" hidden="1" x14ac:dyDescent="0.2"/>
    <row r="1964" hidden="1" x14ac:dyDescent="0.2"/>
    <row r="1965" hidden="1" x14ac:dyDescent="0.2"/>
    <row r="1966" hidden="1" x14ac:dyDescent="0.2"/>
    <row r="1967" hidden="1" x14ac:dyDescent="0.2"/>
    <row r="1968" hidden="1" x14ac:dyDescent="0.2"/>
    <row r="1969" hidden="1" x14ac:dyDescent="0.2"/>
    <row r="1970" hidden="1" x14ac:dyDescent="0.2"/>
    <row r="1971" hidden="1" x14ac:dyDescent="0.2"/>
    <row r="1972" hidden="1" x14ac:dyDescent="0.2"/>
    <row r="1973" hidden="1" x14ac:dyDescent="0.2"/>
    <row r="1974" hidden="1" x14ac:dyDescent="0.2"/>
    <row r="1975" hidden="1" x14ac:dyDescent="0.2"/>
    <row r="1976" hidden="1" x14ac:dyDescent="0.2"/>
    <row r="1977" hidden="1" x14ac:dyDescent="0.2"/>
    <row r="1978" hidden="1" x14ac:dyDescent="0.2"/>
    <row r="1979" hidden="1" x14ac:dyDescent="0.2"/>
    <row r="1980" hidden="1" x14ac:dyDescent="0.2"/>
    <row r="1981" hidden="1" x14ac:dyDescent="0.2"/>
    <row r="1982" hidden="1" x14ac:dyDescent="0.2"/>
    <row r="1983" hidden="1" x14ac:dyDescent="0.2"/>
    <row r="1984" hidden="1" x14ac:dyDescent="0.2"/>
    <row r="1985" hidden="1" x14ac:dyDescent="0.2"/>
    <row r="1986" hidden="1" x14ac:dyDescent="0.2"/>
    <row r="1987" hidden="1" x14ac:dyDescent="0.2"/>
    <row r="1988" hidden="1" x14ac:dyDescent="0.2"/>
    <row r="1989" hidden="1" x14ac:dyDescent="0.2"/>
    <row r="1990" hidden="1" x14ac:dyDescent="0.2"/>
    <row r="1991" hidden="1" x14ac:dyDescent="0.2"/>
    <row r="1992" hidden="1" x14ac:dyDescent="0.2"/>
    <row r="1993" hidden="1" x14ac:dyDescent="0.2"/>
    <row r="1994" hidden="1" x14ac:dyDescent="0.2"/>
    <row r="1995" hidden="1" x14ac:dyDescent="0.2"/>
    <row r="1996" hidden="1" x14ac:dyDescent="0.2"/>
    <row r="1997" hidden="1" x14ac:dyDescent="0.2"/>
    <row r="1998" hidden="1" x14ac:dyDescent="0.2"/>
    <row r="1999" hidden="1" x14ac:dyDescent="0.2"/>
    <row r="2000" hidden="1" x14ac:dyDescent="0.2"/>
    <row r="2001" hidden="1" x14ac:dyDescent="0.2"/>
    <row r="2002" hidden="1" x14ac:dyDescent="0.2"/>
    <row r="2003" hidden="1" x14ac:dyDescent="0.2"/>
    <row r="2004" hidden="1" x14ac:dyDescent="0.2"/>
    <row r="2005" hidden="1" x14ac:dyDescent="0.2"/>
    <row r="2006" hidden="1" x14ac:dyDescent="0.2"/>
    <row r="2007" hidden="1" x14ac:dyDescent="0.2"/>
    <row r="2008" hidden="1" x14ac:dyDescent="0.2"/>
    <row r="2009" hidden="1" x14ac:dyDescent="0.2"/>
    <row r="2010" hidden="1" x14ac:dyDescent="0.2"/>
    <row r="2011" hidden="1" x14ac:dyDescent="0.2"/>
    <row r="2012" hidden="1" x14ac:dyDescent="0.2"/>
    <row r="2013" hidden="1" x14ac:dyDescent="0.2"/>
    <row r="2014" hidden="1" x14ac:dyDescent="0.2"/>
    <row r="2015" hidden="1" x14ac:dyDescent="0.2"/>
    <row r="2016" hidden="1" x14ac:dyDescent="0.2"/>
    <row r="2017" hidden="1" x14ac:dyDescent="0.2"/>
    <row r="2018" hidden="1" x14ac:dyDescent="0.2"/>
    <row r="2019" hidden="1" x14ac:dyDescent="0.2"/>
    <row r="2020" hidden="1" x14ac:dyDescent="0.2"/>
    <row r="2021" hidden="1" x14ac:dyDescent="0.2"/>
    <row r="2022" hidden="1" x14ac:dyDescent="0.2"/>
    <row r="2023" hidden="1" x14ac:dyDescent="0.2"/>
    <row r="2024" hidden="1" x14ac:dyDescent="0.2"/>
    <row r="2025" hidden="1" x14ac:dyDescent="0.2"/>
    <row r="2026" hidden="1" x14ac:dyDescent="0.2"/>
    <row r="2027" hidden="1" x14ac:dyDescent="0.2"/>
    <row r="2028" hidden="1" x14ac:dyDescent="0.2"/>
    <row r="2029" hidden="1" x14ac:dyDescent="0.2"/>
    <row r="2030" hidden="1" x14ac:dyDescent="0.2"/>
    <row r="2031" hidden="1" x14ac:dyDescent="0.2"/>
    <row r="2032" hidden="1" x14ac:dyDescent="0.2"/>
    <row r="2033" hidden="1" x14ac:dyDescent="0.2"/>
    <row r="2034" hidden="1" x14ac:dyDescent="0.2"/>
    <row r="2035" hidden="1" x14ac:dyDescent="0.2"/>
    <row r="2036" hidden="1" x14ac:dyDescent="0.2"/>
    <row r="2037" hidden="1" x14ac:dyDescent="0.2"/>
    <row r="2038" hidden="1" x14ac:dyDescent="0.2"/>
    <row r="2039" hidden="1" x14ac:dyDescent="0.2"/>
    <row r="2040" hidden="1" x14ac:dyDescent="0.2"/>
    <row r="2041" hidden="1" x14ac:dyDescent="0.2"/>
    <row r="2042" hidden="1" x14ac:dyDescent="0.2"/>
    <row r="2043" hidden="1" x14ac:dyDescent="0.2"/>
    <row r="2044" hidden="1" x14ac:dyDescent="0.2"/>
    <row r="2045" hidden="1" x14ac:dyDescent="0.2"/>
    <row r="2046" hidden="1" x14ac:dyDescent="0.2"/>
    <row r="2047" hidden="1" x14ac:dyDescent="0.2"/>
    <row r="2048" hidden="1" x14ac:dyDescent="0.2"/>
    <row r="2049" hidden="1" x14ac:dyDescent="0.2"/>
    <row r="2050" hidden="1" x14ac:dyDescent="0.2"/>
    <row r="2051" hidden="1" x14ac:dyDescent="0.2"/>
    <row r="2052" hidden="1" x14ac:dyDescent="0.2"/>
    <row r="2053" hidden="1" x14ac:dyDescent="0.2"/>
    <row r="2054" hidden="1" x14ac:dyDescent="0.2"/>
    <row r="2055" hidden="1" x14ac:dyDescent="0.2"/>
    <row r="2056" hidden="1" x14ac:dyDescent="0.2"/>
    <row r="2057" hidden="1" x14ac:dyDescent="0.2"/>
    <row r="2058" hidden="1" x14ac:dyDescent="0.2"/>
    <row r="2059" hidden="1" x14ac:dyDescent="0.2"/>
    <row r="2060" hidden="1" x14ac:dyDescent="0.2"/>
    <row r="2061" hidden="1" x14ac:dyDescent="0.2"/>
    <row r="2062" hidden="1" x14ac:dyDescent="0.2"/>
    <row r="2063" hidden="1" x14ac:dyDescent="0.2"/>
    <row r="2064" hidden="1" x14ac:dyDescent="0.2"/>
    <row r="2065" hidden="1" x14ac:dyDescent="0.2"/>
    <row r="2066" hidden="1" x14ac:dyDescent="0.2"/>
    <row r="2067" hidden="1" x14ac:dyDescent="0.2"/>
    <row r="2068" hidden="1" x14ac:dyDescent="0.2"/>
    <row r="2069" hidden="1" x14ac:dyDescent="0.2"/>
    <row r="2070" hidden="1" x14ac:dyDescent="0.2"/>
    <row r="2071" hidden="1" x14ac:dyDescent="0.2"/>
    <row r="2072" hidden="1" x14ac:dyDescent="0.2"/>
    <row r="2073" hidden="1" x14ac:dyDescent="0.2"/>
    <row r="2074" hidden="1" x14ac:dyDescent="0.2"/>
    <row r="2075" hidden="1" x14ac:dyDescent="0.2"/>
    <row r="2076" hidden="1" x14ac:dyDescent="0.2"/>
    <row r="2077" hidden="1" x14ac:dyDescent="0.2"/>
    <row r="2078" hidden="1" x14ac:dyDescent="0.2"/>
    <row r="2079" hidden="1" x14ac:dyDescent="0.2"/>
    <row r="2080" hidden="1" x14ac:dyDescent="0.2"/>
    <row r="2081" hidden="1" x14ac:dyDescent="0.2"/>
    <row r="2082" hidden="1" x14ac:dyDescent="0.2"/>
    <row r="2083" hidden="1" x14ac:dyDescent="0.2"/>
    <row r="2084" hidden="1" x14ac:dyDescent="0.2"/>
    <row r="2085" hidden="1" x14ac:dyDescent="0.2"/>
    <row r="2086" hidden="1" x14ac:dyDescent="0.2"/>
    <row r="2087" hidden="1" x14ac:dyDescent="0.2"/>
    <row r="2088" hidden="1" x14ac:dyDescent="0.2"/>
    <row r="2089" hidden="1" x14ac:dyDescent="0.2"/>
    <row r="2090" hidden="1" x14ac:dyDescent="0.2"/>
    <row r="2091" hidden="1" x14ac:dyDescent="0.2"/>
    <row r="2092" hidden="1" x14ac:dyDescent="0.2"/>
    <row r="2093" hidden="1" x14ac:dyDescent="0.2"/>
    <row r="2094" hidden="1" x14ac:dyDescent="0.2"/>
    <row r="2095" hidden="1" x14ac:dyDescent="0.2"/>
    <row r="2096" hidden="1" x14ac:dyDescent="0.2"/>
    <row r="2097" hidden="1" x14ac:dyDescent="0.2"/>
    <row r="2098" hidden="1" x14ac:dyDescent="0.2"/>
    <row r="2099" hidden="1" x14ac:dyDescent="0.2"/>
    <row r="2100" hidden="1" x14ac:dyDescent="0.2"/>
    <row r="2101" hidden="1" x14ac:dyDescent="0.2"/>
    <row r="2102" hidden="1" x14ac:dyDescent="0.2"/>
    <row r="2103" hidden="1" x14ac:dyDescent="0.2"/>
    <row r="2104" hidden="1" x14ac:dyDescent="0.2"/>
    <row r="2105" hidden="1" x14ac:dyDescent="0.2"/>
    <row r="2106" hidden="1" x14ac:dyDescent="0.2"/>
    <row r="2107" hidden="1" x14ac:dyDescent="0.2"/>
    <row r="2108" hidden="1" x14ac:dyDescent="0.2"/>
    <row r="2109" hidden="1" x14ac:dyDescent="0.2"/>
    <row r="2110" hidden="1" x14ac:dyDescent="0.2"/>
    <row r="2111" hidden="1" x14ac:dyDescent="0.2"/>
    <row r="2112" hidden="1" x14ac:dyDescent="0.2"/>
    <row r="2113" hidden="1" x14ac:dyDescent="0.2"/>
    <row r="2114" hidden="1" x14ac:dyDescent="0.2"/>
    <row r="2115" hidden="1" x14ac:dyDescent="0.2"/>
    <row r="2116" hidden="1" x14ac:dyDescent="0.2"/>
    <row r="2117" hidden="1" x14ac:dyDescent="0.2"/>
    <row r="2118" hidden="1" x14ac:dyDescent="0.2"/>
    <row r="2119" hidden="1" x14ac:dyDescent="0.2"/>
    <row r="2120" hidden="1" x14ac:dyDescent="0.2"/>
    <row r="2121" hidden="1" x14ac:dyDescent="0.2"/>
    <row r="2122" hidden="1" x14ac:dyDescent="0.2"/>
    <row r="2123" hidden="1" x14ac:dyDescent="0.2"/>
    <row r="2124" hidden="1" x14ac:dyDescent="0.2"/>
    <row r="2125" hidden="1" x14ac:dyDescent="0.2"/>
    <row r="2126" hidden="1" x14ac:dyDescent="0.2"/>
    <row r="2127" hidden="1" x14ac:dyDescent="0.2"/>
    <row r="2128" hidden="1" x14ac:dyDescent="0.2"/>
    <row r="2129" hidden="1" x14ac:dyDescent="0.2"/>
    <row r="2130" hidden="1" x14ac:dyDescent="0.2"/>
    <row r="2131" hidden="1" x14ac:dyDescent="0.2"/>
    <row r="2132" hidden="1" x14ac:dyDescent="0.2"/>
    <row r="2133" hidden="1" x14ac:dyDescent="0.2"/>
    <row r="2134" hidden="1" x14ac:dyDescent="0.2"/>
    <row r="2135" hidden="1" x14ac:dyDescent="0.2"/>
    <row r="2136" hidden="1" x14ac:dyDescent="0.2"/>
    <row r="2137" hidden="1" x14ac:dyDescent="0.2"/>
    <row r="2138" hidden="1" x14ac:dyDescent="0.2"/>
    <row r="2139" hidden="1" x14ac:dyDescent="0.2"/>
    <row r="2140" hidden="1" x14ac:dyDescent="0.2"/>
    <row r="2141" hidden="1" x14ac:dyDescent="0.2"/>
    <row r="2142" hidden="1" x14ac:dyDescent="0.2"/>
    <row r="2143" hidden="1" x14ac:dyDescent="0.2"/>
    <row r="2144" hidden="1" x14ac:dyDescent="0.2"/>
    <row r="2145" hidden="1" x14ac:dyDescent="0.2"/>
    <row r="2146" hidden="1" x14ac:dyDescent="0.2"/>
    <row r="2147" hidden="1" x14ac:dyDescent="0.2"/>
    <row r="2148" hidden="1" x14ac:dyDescent="0.2"/>
    <row r="2149" hidden="1" x14ac:dyDescent="0.2"/>
    <row r="2150" hidden="1" x14ac:dyDescent="0.2"/>
    <row r="2151" hidden="1" x14ac:dyDescent="0.2"/>
    <row r="2152" hidden="1" x14ac:dyDescent="0.2"/>
    <row r="2153" hidden="1" x14ac:dyDescent="0.2"/>
    <row r="2154" hidden="1" x14ac:dyDescent="0.2"/>
    <row r="2155" hidden="1" x14ac:dyDescent="0.2"/>
    <row r="2156" hidden="1" x14ac:dyDescent="0.2"/>
    <row r="2157" hidden="1" x14ac:dyDescent="0.2"/>
    <row r="2158" hidden="1" x14ac:dyDescent="0.2"/>
    <row r="2159" hidden="1" x14ac:dyDescent="0.2"/>
    <row r="2160" hidden="1" x14ac:dyDescent="0.2"/>
    <row r="2161" hidden="1" x14ac:dyDescent="0.2"/>
    <row r="2162" hidden="1" x14ac:dyDescent="0.2"/>
    <row r="2163" hidden="1" x14ac:dyDescent="0.2"/>
    <row r="2164" hidden="1" x14ac:dyDescent="0.2"/>
    <row r="2165" hidden="1" x14ac:dyDescent="0.2"/>
    <row r="2166" hidden="1" x14ac:dyDescent="0.2"/>
    <row r="2167" hidden="1" x14ac:dyDescent="0.2"/>
    <row r="2168" hidden="1" x14ac:dyDescent="0.2"/>
    <row r="2169" hidden="1" x14ac:dyDescent="0.2"/>
    <row r="2170" hidden="1" x14ac:dyDescent="0.2"/>
    <row r="2171" hidden="1" x14ac:dyDescent="0.2"/>
    <row r="2172" hidden="1" x14ac:dyDescent="0.2"/>
    <row r="2173" hidden="1" x14ac:dyDescent="0.2"/>
    <row r="2174" hidden="1" x14ac:dyDescent="0.2"/>
    <row r="2175" hidden="1" x14ac:dyDescent="0.2"/>
    <row r="2176" hidden="1" x14ac:dyDescent="0.2"/>
    <row r="2177" hidden="1" x14ac:dyDescent="0.2"/>
    <row r="2178" hidden="1" x14ac:dyDescent="0.2"/>
    <row r="2179" hidden="1" x14ac:dyDescent="0.2"/>
    <row r="2180" hidden="1" x14ac:dyDescent="0.2"/>
    <row r="2181" hidden="1" x14ac:dyDescent="0.2"/>
    <row r="2182" hidden="1" x14ac:dyDescent="0.2"/>
    <row r="2183" hidden="1" x14ac:dyDescent="0.2"/>
    <row r="2184" hidden="1" x14ac:dyDescent="0.2"/>
    <row r="2185" hidden="1" x14ac:dyDescent="0.2"/>
    <row r="2186" hidden="1" x14ac:dyDescent="0.2"/>
    <row r="2187" hidden="1" x14ac:dyDescent="0.2"/>
    <row r="2188" hidden="1" x14ac:dyDescent="0.2"/>
    <row r="2189" hidden="1" x14ac:dyDescent="0.2"/>
    <row r="2190" hidden="1" x14ac:dyDescent="0.2"/>
    <row r="2191" hidden="1" x14ac:dyDescent="0.2"/>
    <row r="2192" hidden="1" x14ac:dyDescent="0.2"/>
    <row r="2193" hidden="1" x14ac:dyDescent="0.2"/>
    <row r="2194" hidden="1" x14ac:dyDescent="0.2"/>
    <row r="2195" hidden="1" x14ac:dyDescent="0.2"/>
    <row r="2196" hidden="1" x14ac:dyDescent="0.2"/>
    <row r="2197" hidden="1" x14ac:dyDescent="0.2"/>
    <row r="2198" hidden="1" x14ac:dyDescent="0.2"/>
    <row r="2199" hidden="1" x14ac:dyDescent="0.2"/>
    <row r="2200" hidden="1" x14ac:dyDescent="0.2"/>
    <row r="2201" hidden="1" x14ac:dyDescent="0.2"/>
    <row r="2202" hidden="1" x14ac:dyDescent="0.2"/>
    <row r="2203" hidden="1" x14ac:dyDescent="0.2"/>
    <row r="2204" hidden="1" x14ac:dyDescent="0.2"/>
    <row r="2205" hidden="1" x14ac:dyDescent="0.2"/>
    <row r="2206" hidden="1" x14ac:dyDescent="0.2"/>
    <row r="2207" hidden="1" x14ac:dyDescent="0.2"/>
    <row r="2208" hidden="1" x14ac:dyDescent="0.2"/>
    <row r="2209" hidden="1" x14ac:dyDescent="0.2"/>
    <row r="2210" hidden="1" x14ac:dyDescent="0.2"/>
    <row r="2211" hidden="1" x14ac:dyDescent="0.2"/>
    <row r="2212" hidden="1" x14ac:dyDescent="0.2"/>
    <row r="2213" hidden="1" x14ac:dyDescent="0.2"/>
    <row r="2214" hidden="1" x14ac:dyDescent="0.2"/>
    <row r="2215" hidden="1" x14ac:dyDescent="0.2"/>
    <row r="2216" hidden="1" x14ac:dyDescent="0.2"/>
    <row r="2217" hidden="1" x14ac:dyDescent="0.2"/>
    <row r="2218" hidden="1" x14ac:dyDescent="0.2"/>
    <row r="2219" hidden="1" x14ac:dyDescent="0.2"/>
    <row r="2220" hidden="1" x14ac:dyDescent="0.2"/>
    <row r="2221" hidden="1" x14ac:dyDescent="0.2"/>
    <row r="2222" hidden="1" x14ac:dyDescent="0.2"/>
    <row r="2223" hidden="1" x14ac:dyDescent="0.2"/>
    <row r="2224" hidden="1" x14ac:dyDescent="0.2"/>
    <row r="2225" hidden="1" x14ac:dyDescent="0.2"/>
    <row r="2226" hidden="1" x14ac:dyDescent="0.2"/>
    <row r="2227" hidden="1" x14ac:dyDescent="0.2"/>
    <row r="2228" hidden="1" x14ac:dyDescent="0.2"/>
    <row r="2229" hidden="1" x14ac:dyDescent="0.2"/>
    <row r="2230" hidden="1" x14ac:dyDescent="0.2"/>
    <row r="2231" hidden="1" x14ac:dyDescent="0.2"/>
    <row r="2232" hidden="1" x14ac:dyDescent="0.2"/>
    <row r="2233" hidden="1" x14ac:dyDescent="0.2"/>
    <row r="2234" hidden="1" x14ac:dyDescent="0.2"/>
    <row r="2235" hidden="1" x14ac:dyDescent="0.2"/>
    <row r="2236" hidden="1" x14ac:dyDescent="0.2"/>
    <row r="2237" hidden="1" x14ac:dyDescent="0.2"/>
    <row r="2238" hidden="1" x14ac:dyDescent="0.2"/>
    <row r="2239" hidden="1" x14ac:dyDescent="0.2"/>
    <row r="2240" hidden="1" x14ac:dyDescent="0.2"/>
    <row r="2241" hidden="1" x14ac:dyDescent="0.2"/>
    <row r="2242" hidden="1" x14ac:dyDescent="0.2"/>
    <row r="2243" hidden="1" x14ac:dyDescent="0.2"/>
    <row r="2244" hidden="1" x14ac:dyDescent="0.2"/>
    <row r="2245" hidden="1" x14ac:dyDescent="0.2"/>
    <row r="2246" hidden="1" x14ac:dyDescent="0.2"/>
    <row r="2247" hidden="1" x14ac:dyDescent="0.2"/>
    <row r="2248" hidden="1" x14ac:dyDescent="0.2"/>
    <row r="2249" hidden="1" x14ac:dyDescent="0.2"/>
    <row r="2250" hidden="1" x14ac:dyDescent="0.2"/>
    <row r="2251" hidden="1" x14ac:dyDescent="0.2"/>
    <row r="2252" hidden="1" x14ac:dyDescent="0.2"/>
    <row r="2253" hidden="1" x14ac:dyDescent="0.2"/>
    <row r="2254" hidden="1" x14ac:dyDescent="0.2"/>
    <row r="2255" hidden="1" x14ac:dyDescent="0.2"/>
    <row r="2256" hidden="1" x14ac:dyDescent="0.2"/>
    <row r="2257" hidden="1" x14ac:dyDescent="0.2"/>
    <row r="2258" hidden="1" x14ac:dyDescent="0.2"/>
    <row r="2259" hidden="1" x14ac:dyDescent="0.2"/>
    <row r="2260" hidden="1" x14ac:dyDescent="0.2"/>
    <row r="2261" hidden="1" x14ac:dyDescent="0.2"/>
    <row r="2262" hidden="1" x14ac:dyDescent="0.2"/>
    <row r="2263" hidden="1" x14ac:dyDescent="0.2"/>
    <row r="2264" hidden="1" x14ac:dyDescent="0.2"/>
    <row r="2265" hidden="1" x14ac:dyDescent="0.2"/>
    <row r="2266" hidden="1" x14ac:dyDescent="0.2"/>
    <row r="2267" hidden="1" x14ac:dyDescent="0.2"/>
    <row r="2268" hidden="1" x14ac:dyDescent="0.2"/>
    <row r="2269" hidden="1" x14ac:dyDescent="0.2"/>
    <row r="2270" hidden="1" x14ac:dyDescent="0.2"/>
    <row r="2271" hidden="1" x14ac:dyDescent="0.2"/>
    <row r="2272" hidden="1" x14ac:dyDescent="0.2"/>
    <row r="2273" hidden="1" x14ac:dyDescent="0.2"/>
    <row r="2274" hidden="1" x14ac:dyDescent="0.2"/>
    <row r="2275" hidden="1" x14ac:dyDescent="0.2"/>
    <row r="2276" hidden="1" x14ac:dyDescent="0.2"/>
    <row r="2277" hidden="1" x14ac:dyDescent="0.2"/>
    <row r="2278" hidden="1" x14ac:dyDescent="0.2"/>
    <row r="2279" hidden="1" x14ac:dyDescent="0.2"/>
    <row r="2280" hidden="1" x14ac:dyDescent="0.2"/>
    <row r="2281" hidden="1" x14ac:dyDescent="0.2"/>
    <row r="2282" hidden="1" x14ac:dyDescent="0.2"/>
    <row r="2283" hidden="1" x14ac:dyDescent="0.2"/>
    <row r="2284" hidden="1" x14ac:dyDescent="0.2"/>
    <row r="2285" hidden="1" x14ac:dyDescent="0.2"/>
    <row r="2286" hidden="1" x14ac:dyDescent="0.2"/>
    <row r="2287" hidden="1" x14ac:dyDescent="0.2"/>
    <row r="2288" hidden="1" x14ac:dyDescent="0.2"/>
    <row r="2289" hidden="1" x14ac:dyDescent="0.2"/>
    <row r="2290" hidden="1" x14ac:dyDescent="0.2"/>
    <row r="2291" hidden="1" x14ac:dyDescent="0.2"/>
    <row r="2292" hidden="1" x14ac:dyDescent="0.2"/>
    <row r="2293" hidden="1" x14ac:dyDescent="0.2"/>
    <row r="2294" hidden="1" x14ac:dyDescent="0.2"/>
    <row r="2295" hidden="1" x14ac:dyDescent="0.2"/>
    <row r="2296" hidden="1" x14ac:dyDescent="0.2"/>
    <row r="2297" hidden="1" x14ac:dyDescent="0.2"/>
    <row r="2298" hidden="1" x14ac:dyDescent="0.2"/>
    <row r="2299" hidden="1" x14ac:dyDescent="0.2"/>
    <row r="2300" hidden="1" x14ac:dyDescent="0.2"/>
    <row r="2301" hidden="1" x14ac:dyDescent="0.2"/>
    <row r="2302" hidden="1" x14ac:dyDescent="0.2"/>
    <row r="2303" hidden="1" x14ac:dyDescent="0.2"/>
    <row r="2304" hidden="1" x14ac:dyDescent="0.2"/>
    <row r="2305" hidden="1" x14ac:dyDescent="0.2"/>
    <row r="2306" hidden="1" x14ac:dyDescent="0.2"/>
    <row r="2307" hidden="1" x14ac:dyDescent="0.2"/>
    <row r="2308" hidden="1" x14ac:dyDescent="0.2"/>
    <row r="2309" hidden="1" x14ac:dyDescent="0.2"/>
    <row r="2310" hidden="1" x14ac:dyDescent="0.2"/>
    <row r="2311" hidden="1" x14ac:dyDescent="0.2"/>
    <row r="2312" hidden="1" x14ac:dyDescent="0.2"/>
    <row r="2313" hidden="1" x14ac:dyDescent="0.2"/>
    <row r="2314" hidden="1" x14ac:dyDescent="0.2"/>
    <row r="2315" hidden="1" x14ac:dyDescent="0.2"/>
    <row r="2316" hidden="1" x14ac:dyDescent="0.2"/>
    <row r="2317" hidden="1" x14ac:dyDescent="0.2"/>
    <row r="2318" hidden="1" x14ac:dyDescent="0.2"/>
    <row r="2319" hidden="1" x14ac:dyDescent="0.2"/>
    <row r="2320" hidden="1" x14ac:dyDescent="0.2"/>
    <row r="2321" hidden="1" x14ac:dyDescent="0.2"/>
    <row r="2322" hidden="1" x14ac:dyDescent="0.2"/>
    <row r="2323" hidden="1" x14ac:dyDescent="0.2"/>
    <row r="2324" hidden="1" x14ac:dyDescent="0.2"/>
    <row r="2325" hidden="1" x14ac:dyDescent="0.2"/>
    <row r="2326" hidden="1" x14ac:dyDescent="0.2"/>
    <row r="2327" hidden="1" x14ac:dyDescent="0.2"/>
    <row r="2328" hidden="1" x14ac:dyDescent="0.2"/>
    <row r="2329" hidden="1" x14ac:dyDescent="0.2"/>
    <row r="2330" hidden="1" x14ac:dyDescent="0.2"/>
    <row r="2331" hidden="1" x14ac:dyDescent="0.2"/>
    <row r="2332" hidden="1" x14ac:dyDescent="0.2"/>
    <row r="2333" hidden="1" x14ac:dyDescent="0.2"/>
    <row r="2334" hidden="1" x14ac:dyDescent="0.2"/>
    <row r="2335" hidden="1" x14ac:dyDescent="0.2"/>
    <row r="2336" hidden="1" x14ac:dyDescent="0.2"/>
    <row r="2337" hidden="1" x14ac:dyDescent="0.2"/>
    <row r="2338" hidden="1" x14ac:dyDescent="0.2"/>
    <row r="2339" hidden="1" x14ac:dyDescent="0.2"/>
    <row r="2340" hidden="1" x14ac:dyDescent="0.2"/>
    <row r="2341" hidden="1" x14ac:dyDescent="0.2"/>
    <row r="2342" hidden="1" x14ac:dyDescent="0.2"/>
    <row r="2343" hidden="1" x14ac:dyDescent="0.2"/>
    <row r="2344" hidden="1" x14ac:dyDescent="0.2"/>
    <row r="2345" hidden="1" x14ac:dyDescent="0.2"/>
    <row r="2346" hidden="1" x14ac:dyDescent="0.2"/>
    <row r="2347" hidden="1" x14ac:dyDescent="0.2"/>
    <row r="2348" hidden="1" x14ac:dyDescent="0.2"/>
    <row r="2349" hidden="1" x14ac:dyDescent="0.2"/>
    <row r="2350" hidden="1" x14ac:dyDescent="0.2"/>
    <row r="2351" hidden="1" x14ac:dyDescent="0.2"/>
    <row r="2352" hidden="1" x14ac:dyDescent="0.2"/>
    <row r="2353" hidden="1" x14ac:dyDescent="0.2"/>
    <row r="2354" hidden="1" x14ac:dyDescent="0.2"/>
    <row r="2355" hidden="1" x14ac:dyDescent="0.2"/>
    <row r="2356" hidden="1" x14ac:dyDescent="0.2"/>
    <row r="2357" hidden="1" x14ac:dyDescent="0.2"/>
    <row r="2358" hidden="1" x14ac:dyDescent="0.2"/>
    <row r="2359" hidden="1" x14ac:dyDescent="0.2"/>
    <row r="2360" hidden="1" x14ac:dyDescent="0.2"/>
    <row r="2361" hidden="1" x14ac:dyDescent="0.2"/>
    <row r="2362" hidden="1" x14ac:dyDescent="0.2"/>
    <row r="2363" hidden="1" x14ac:dyDescent="0.2"/>
    <row r="2364" hidden="1" x14ac:dyDescent="0.2"/>
    <row r="2365" hidden="1" x14ac:dyDescent="0.2"/>
    <row r="2366" hidden="1" x14ac:dyDescent="0.2"/>
    <row r="2367" hidden="1" x14ac:dyDescent="0.2"/>
    <row r="2368" hidden="1" x14ac:dyDescent="0.2"/>
    <row r="2369" hidden="1" x14ac:dyDescent="0.2"/>
    <row r="2370" hidden="1" x14ac:dyDescent="0.2"/>
    <row r="2371" hidden="1" x14ac:dyDescent="0.2"/>
    <row r="2372" hidden="1" x14ac:dyDescent="0.2"/>
    <row r="2373" hidden="1" x14ac:dyDescent="0.2"/>
    <row r="2374" hidden="1" x14ac:dyDescent="0.2"/>
    <row r="2375" hidden="1" x14ac:dyDescent="0.2"/>
    <row r="2376" hidden="1" x14ac:dyDescent="0.2"/>
    <row r="2377" hidden="1" x14ac:dyDescent="0.2"/>
    <row r="2378" hidden="1" x14ac:dyDescent="0.2"/>
    <row r="2379" hidden="1" x14ac:dyDescent="0.2"/>
    <row r="2380" hidden="1" x14ac:dyDescent="0.2"/>
    <row r="2381" hidden="1" x14ac:dyDescent="0.2"/>
    <row r="2382" hidden="1" x14ac:dyDescent="0.2"/>
    <row r="2383" hidden="1" x14ac:dyDescent="0.2"/>
    <row r="2384" hidden="1" x14ac:dyDescent="0.2"/>
    <row r="2385" hidden="1" x14ac:dyDescent="0.2"/>
    <row r="2386" hidden="1" x14ac:dyDescent="0.2"/>
    <row r="2387" hidden="1" x14ac:dyDescent="0.2"/>
    <row r="2388" hidden="1" x14ac:dyDescent="0.2"/>
    <row r="2389" hidden="1" x14ac:dyDescent="0.2"/>
    <row r="2390" hidden="1" x14ac:dyDescent="0.2"/>
    <row r="2391" hidden="1" x14ac:dyDescent="0.2"/>
    <row r="2392" hidden="1" x14ac:dyDescent="0.2"/>
    <row r="2393" hidden="1" x14ac:dyDescent="0.2"/>
    <row r="2394" hidden="1" x14ac:dyDescent="0.2"/>
    <row r="2395" hidden="1" x14ac:dyDescent="0.2"/>
    <row r="2396" hidden="1" x14ac:dyDescent="0.2"/>
    <row r="2397" hidden="1" x14ac:dyDescent="0.2"/>
    <row r="2398" hidden="1" x14ac:dyDescent="0.2"/>
    <row r="2399" hidden="1" x14ac:dyDescent="0.2"/>
    <row r="2400" hidden="1" x14ac:dyDescent="0.2"/>
    <row r="2401" hidden="1" x14ac:dyDescent="0.2"/>
    <row r="2402" hidden="1" x14ac:dyDescent="0.2"/>
    <row r="2403" hidden="1" x14ac:dyDescent="0.2"/>
    <row r="2404" hidden="1" x14ac:dyDescent="0.2"/>
    <row r="2405" hidden="1" x14ac:dyDescent="0.2"/>
    <row r="2406" hidden="1" x14ac:dyDescent="0.2"/>
    <row r="2407" hidden="1" x14ac:dyDescent="0.2"/>
    <row r="2408" hidden="1" x14ac:dyDescent="0.2"/>
    <row r="2409" hidden="1" x14ac:dyDescent="0.2"/>
    <row r="2410" hidden="1" x14ac:dyDescent="0.2"/>
    <row r="2411" hidden="1" x14ac:dyDescent="0.2"/>
    <row r="2412" hidden="1" x14ac:dyDescent="0.2"/>
    <row r="2413" hidden="1" x14ac:dyDescent="0.2"/>
    <row r="2414" hidden="1" x14ac:dyDescent="0.2"/>
    <row r="2415" hidden="1" x14ac:dyDescent="0.2"/>
    <row r="2416" hidden="1" x14ac:dyDescent="0.2"/>
    <row r="2417" hidden="1" x14ac:dyDescent="0.2"/>
    <row r="2418" hidden="1" x14ac:dyDescent="0.2"/>
    <row r="2419" hidden="1" x14ac:dyDescent="0.2"/>
    <row r="2420" hidden="1" x14ac:dyDescent="0.2"/>
    <row r="2421" hidden="1" x14ac:dyDescent="0.2"/>
    <row r="2422" hidden="1" x14ac:dyDescent="0.2"/>
    <row r="2423" hidden="1" x14ac:dyDescent="0.2"/>
    <row r="2424" hidden="1" x14ac:dyDescent="0.2"/>
    <row r="2425" hidden="1" x14ac:dyDescent="0.2"/>
    <row r="2426" hidden="1" x14ac:dyDescent="0.2"/>
    <row r="2427" hidden="1" x14ac:dyDescent="0.2"/>
    <row r="2428" hidden="1" x14ac:dyDescent="0.2"/>
    <row r="2429" hidden="1" x14ac:dyDescent="0.2"/>
    <row r="2430" hidden="1" x14ac:dyDescent="0.2"/>
    <row r="2431" hidden="1" x14ac:dyDescent="0.2"/>
    <row r="2432" hidden="1" x14ac:dyDescent="0.2"/>
    <row r="2433" hidden="1" x14ac:dyDescent="0.2"/>
    <row r="2434" hidden="1" x14ac:dyDescent="0.2"/>
    <row r="2435" hidden="1" x14ac:dyDescent="0.2"/>
    <row r="2436" hidden="1" x14ac:dyDescent="0.2"/>
    <row r="2437" hidden="1" x14ac:dyDescent="0.2"/>
    <row r="2438" hidden="1" x14ac:dyDescent="0.2"/>
    <row r="2439" hidden="1" x14ac:dyDescent="0.2"/>
    <row r="2440" hidden="1" x14ac:dyDescent="0.2"/>
    <row r="2441" hidden="1" x14ac:dyDescent="0.2"/>
    <row r="2442" hidden="1" x14ac:dyDescent="0.2"/>
    <row r="2443" hidden="1" x14ac:dyDescent="0.2"/>
    <row r="2444" hidden="1" x14ac:dyDescent="0.2"/>
    <row r="2445" hidden="1" x14ac:dyDescent="0.2"/>
    <row r="2446" hidden="1" x14ac:dyDescent="0.2"/>
    <row r="2447" hidden="1" x14ac:dyDescent="0.2"/>
    <row r="2448" hidden="1" x14ac:dyDescent="0.2"/>
    <row r="2449" hidden="1" x14ac:dyDescent="0.2"/>
    <row r="2450" hidden="1" x14ac:dyDescent="0.2"/>
    <row r="2451" hidden="1" x14ac:dyDescent="0.2"/>
    <row r="2452" hidden="1" x14ac:dyDescent="0.2"/>
    <row r="2453" hidden="1" x14ac:dyDescent="0.2"/>
    <row r="2454" hidden="1" x14ac:dyDescent="0.2"/>
    <row r="2455" hidden="1" x14ac:dyDescent="0.2"/>
    <row r="2456" hidden="1" x14ac:dyDescent="0.2"/>
    <row r="2457" hidden="1" x14ac:dyDescent="0.2"/>
    <row r="2458" hidden="1" x14ac:dyDescent="0.2"/>
    <row r="2459" hidden="1" x14ac:dyDescent="0.2"/>
    <row r="2460" hidden="1" x14ac:dyDescent="0.2"/>
    <row r="2461" hidden="1" x14ac:dyDescent="0.2"/>
    <row r="2462" hidden="1" x14ac:dyDescent="0.2"/>
    <row r="2463" hidden="1" x14ac:dyDescent="0.2"/>
    <row r="2464" hidden="1" x14ac:dyDescent="0.2"/>
    <row r="2465" hidden="1" x14ac:dyDescent="0.2"/>
    <row r="2466" hidden="1" x14ac:dyDescent="0.2"/>
    <row r="2467" hidden="1" x14ac:dyDescent="0.2"/>
    <row r="2468" hidden="1" x14ac:dyDescent="0.2"/>
    <row r="2469" hidden="1" x14ac:dyDescent="0.2"/>
    <row r="2470" hidden="1" x14ac:dyDescent="0.2"/>
    <row r="2471" hidden="1" x14ac:dyDescent="0.2"/>
    <row r="2472" hidden="1" x14ac:dyDescent="0.2"/>
    <row r="2473" hidden="1" x14ac:dyDescent="0.2"/>
    <row r="2474" hidden="1" x14ac:dyDescent="0.2"/>
    <row r="2475" hidden="1" x14ac:dyDescent="0.2"/>
    <row r="2476" hidden="1" x14ac:dyDescent="0.2"/>
    <row r="2477" hidden="1" x14ac:dyDescent="0.2"/>
    <row r="2478" hidden="1" x14ac:dyDescent="0.2"/>
    <row r="2479" hidden="1" x14ac:dyDescent="0.2"/>
    <row r="2480" hidden="1" x14ac:dyDescent="0.2"/>
    <row r="2481" hidden="1" x14ac:dyDescent="0.2"/>
    <row r="2482" hidden="1" x14ac:dyDescent="0.2"/>
    <row r="2483" hidden="1" x14ac:dyDescent="0.2"/>
    <row r="2484" hidden="1" x14ac:dyDescent="0.2"/>
    <row r="2485" hidden="1" x14ac:dyDescent="0.2"/>
    <row r="2486" hidden="1" x14ac:dyDescent="0.2"/>
    <row r="2487" hidden="1" x14ac:dyDescent="0.2"/>
    <row r="2488" hidden="1" x14ac:dyDescent="0.2"/>
    <row r="2489" hidden="1" x14ac:dyDescent="0.2"/>
    <row r="2490" hidden="1" x14ac:dyDescent="0.2"/>
    <row r="2491" hidden="1" x14ac:dyDescent="0.2"/>
    <row r="2492" hidden="1" x14ac:dyDescent="0.2"/>
    <row r="2493" hidden="1" x14ac:dyDescent="0.2"/>
    <row r="2494" hidden="1" x14ac:dyDescent="0.2"/>
    <row r="2495" hidden="1" x14ac:dyDescent="0.2"/>
    <row r="2496" hidden="1" x14ac:dyDescent="0.2"/>
    <row r="2497" hidden="1" x14ac:dyDescent="0.2"/>
    <row r="2498" hidden="1" x14ac:dyDescent="0.2"/>
    <row r="2499" hidden="1" x14ac:dyDescent="0.2"/>
    <row r="2500" hidden="1" x14ac:dyDescent="0.2"/>
    <row r="2501" hidden="1" x14ac:dyDescent="0.2"/>
    <row r="2502" hidden="1" x14ac:dyDescent="0.2"/>
    <row r="2503" hidden="1" x14ac:dyDescent="0.2"/>
    <row r="2504" hidden="1" x14ac:dyDescent="0.2"/>
    <row r="2505" hidden="1" x14ac:dyDescent="0.2"/>
    <row r="2506" hidden="1" x14ac:dyDescent="0.2"/>
    <row r="2507" hidden="1" x14ac:dyDescent="0.2"/>
    <row r="2508" hidden="1" x14ac:dyDescent="0.2"/>
    <row r="2509" hidden="1" x14ac:dyDescent="0.2"/>
    <row r="2510" hidden="1" x14ac:dyDescent="0.2"/>
    <row r="2511" hidden="1" x14ac:dyDescent="0.2"/>
    <row r="2512" hidden="1" x14ac:dyDescent="0.2"/>
    <row r="2513" hidden="1" x14ac:dyDescent="0.2"/>
    <row r="2514" hidden="1" x14ac:dyDescent="0.2"/>
    <row r="2515" hidden="1" x14ac:dyDescent="0.2"/>
    <row r="2516" hidden="1" x14ac:dyDescent="0.2"/>
    <row r="2517" hidden="1" x14ac:dyDescent="0.2"/>
    <row r="2518" hidden="1" x14ac:dyDescent="0.2"/>
    <row r="2519" hidden="1" x14ac:dyDescent="0.2"/>
    <row r="2520" hidden="1" x14ac:dyDescent="0.2"/>
    <row r="2521" hidden="1" x14ac:dyDescent="0.2"/>
    <row r="2522" hidden="1" x14ac:dyDescent="0.2"/>
    <row r="2523" hidden="1" x14ac:dyDescent="0.2"/>
    <row r="2524" hidden="1" x14ac:dyDescent="0.2"/>
    <row r="2525" hidden="1" x14ac:dyDescent="0.2"/>
    <row r="2526" hidden="1" x14ac:dyDescent="0.2"/>
    <row r="2527" hidden="1" x14ac:dyDescent="0.2"/>
    <row r="2528" hidden="1" x14ac:dyDescent="0.2"/>
    <row r="2529" hidden="1" x14ac:dyDescent="0.2"/>
    <row r="2530" hidden="1" x14ac:dyDescent="0.2"/>
    <row r="2531" hidden="1" x14ac:dyDescent="0.2"/>
    <row r="2532" hidden="1" x14ac:dyDescent="0.2"/>
    <row r="2533" hidden="1" x14ac:dyDescent="0.2"/>
    <row r="2534" hidden="1" x14ac:dyDescent="0.2"/>
    <row r="2535" hidden="1" x14ac:dyDescent="0.2"/>
    <row r="2536" hidden="1" x14ac:dyDescent="0.2"/>
    <row r="2537" hidden="1" x14ac:dyDescent="0.2"/>
    <row r="2538" hidden="1" x14ac:dyDescent="0.2"/>
    <row r="2539" hidden="1" x14ac:dyDescent="0.2"/>
    <row r="2540" hidden="1" x14ac:dyDescent="0.2"/>
    <row r="2541" hidden="1" x14ac:dyDescent="0.2"/>
    <row r="2542" hidden="1" x14ac:dyDescent="0.2"/>
    <row r="2543" hidden="1" x14ac:dyDescent="0.2"/>
    <row r="2544" hidden="1" x14ac:dyDescent="0.2"/>
    <row r="2545" hidden="1" x14ac:dyDescent="0.2"/>
    <row r="2546" hidden="1" x14ac:dyDescent="0.2"/>
    <row r="2547" hidden="1" x14ac:dyDescent="0.2"/>
    <row r="2548" hidden="1" x14ac:dyDescent="0.2"/>
    <row r="2549" hidden="1" x14ac:dyDescent="0.2"/>
    <row r="2550" hidden="1" x14ac:dyDescent="0.2"/>
    <row r="2551" hidden="1" x14ac:dyDescent="0.2"/>
    <row r="2552" hidden="1" x14ac:dyDescent="0.2"/>
    <row r="2553" hidden="1" x14ac:dyDescent="0.2"/>
    <row r="2554" hidden="1" x14ac:dyDescent="0.2"/>
    <row r="2555" hidden="1" x14ac:dyDescent="0.2"/>
    <row r="2556" hidden="1" x14ac:dyDescent="0.2"/>
    <row r="2557" hidden="1" x14ac:dyDescent="0.2"/>
    <row r="2558" hidden="1" x14ac:dyDescent="0.2"/>
    <row r="2559" hidden="1" x14ac:dyDescent="0.2"/>
    <row r="2560" hidden="1" x14ac:dyDescent="0.2"/>
    <row r="2561" hidden="1" x14ac:dyDescent="0.2"/>
    <row r="2562" hidden="1" x14ac:dyDescent="0.2"/>
    <row r="2563" hidden="1" x14ac:dyDescent="0.2"/>
    <row r="2564" hidden="1" x14ac:dyDescent="0.2"/>
    <row r="2565" hidden="1" x14ac:dyDescent="0.2"/>
    <row r="2566" hidden="1" x14ac:dyDescent="0.2"/>
    <row r="2567" hidden="1" x14ac:dyDescent="0.2"/>
    <row r="2568" hidden="1" x14ac:dyDescent="0.2"/>
    <row r="2569" hidden="1" x14ac:dyDescent="0.2"/>
    <row r="2570" hidden="1" x14ac:dyDescent="0.2"/>
    <row r="2571" hidden="1" x14ac:dyDescent="0.2"/>
    <row r="2572" hidden="1" x14ac:dyDescent="0.2"/>
    <row r="2573" hidden="1" x14ac:dyDescent="0.2"/>
    <row r="2574" hidden="1" x14ac:dyDescent="0.2"/>
    <row r="2575" hidden="1" x14ac:dyDescent="0.2"/>
    <row r="2576" hidden="1" x14ac:dyDescent="0.2"/>
    <row r="2577" hidden="1" x14ac:dyDescent="0.2"/>
    <row r="2578" hidden="1" x14ac:dyDescent="0.2"/>
    <row r="2579" hidden="1" x14ac:dyDescent="0.2"/>
    <row r="2580" hidden="1" x14ac:dyDescent="0.2"/>
    <row r="2581" hidden="1" x14ac:dyDescent="0.2"/>
    <row r="2582" hidden="1" x14ac:dyDescent="0.2"/>
    <row r="2583" hidden="1" x14ac:dyDescent="0.2"/>
    <row r="2584" hidden="1" x14ac:dyDescent="0.2"/>
    <row r="2585" hidden="1" x14ac:dyDescent="0.2"/>
    <row r="2586" hidden="1" x14ac:dyDescent="0.2"/>
    <row r="2587" hidden="1" x14ac:dyDescent="0.2"/>
    <row r="2588" hidden="1" x14ac:dyDescent="0.2"/>
    <row r="2589" hidden="1" x14ac:dyDescent="0.2"/>
    <row r="2590" hidden="1" x14ac:dyDescent="0.2"/>
    <row r="2591" hidden="1" x14ac:dyDescent="0.2"/>
    <row r="2592" hidden="1" x14ac:dyDescent="0.2"/>
    <row r="2593" hidden="1" x14ac:dyDescent="0.2"/>
    <row r="2594" hidden="1" x14ac:dyDescent="0.2"/>
    <row r="2595" hidden="1" x14ac:dyDescent="0.2"/>
    <row r="2596" hidden="1" x14ac:dyDescent="0.2"/>
    <row r="2597" hidden="1" x14ac:dyDescent="0.2"/>
    <row r="2598" hidden="1" x14ac:dyDescent="0.2"/>
    <row r="2599" hidden="1" x14ac:dyDescent="0.2"/>
    <row r="2600" hidden="1" x14ac:dyDescent="0.2"/>
    <row r="2601" hidden="1" x14ac:dyDescent="0.2"/>
    <row r="2602" hidden="1" x14ac:dyDescent="0.2"/>
    <row r="2603" hidden="1" x14ac:dyDescent="0.2"/>
    <row r="2604" hidden="1" x14ac:dyDescent="0.2"/>
    <row r="2605" hidden="1" x14ac:dyDescent="0.2"/>
    <row r="2606" hidden="1" x14ac:dyDescent="0.2"/>
    <row r="2607" hidden="1" x14ac:dyDescent="0.2"/>
    <row r="2608" hidden="1" x14ac:dyDescent="0.2"/>
    <row r="2609" hidden="1" x14ac:dyDescent="0.2"/>
    <row r="2610" hidden="1" x14ac:dyDescent="0.2"/>
    <row r="2611" hidden="1" x14ac:dyDescent="0.2"/>
    <row r="2612" hidden="1" x14ac:dyDescent="0.2"/>
    <row r="2613" hidden="1" x14ac:dyDescent="0.2"/>
    <row r="2614" hidden="1" x14ac:dyDescent="0.2"/>
    <row r="2615" hidden="1" x14ac:dyDescent="0.2"/>
    <row r="2616" hidden="1" x14ac:dyDescent="0.2"/>
    <row r="2617" hidden="1" x14ac:dyDescent="0.2"/>
    <row r="2618" hidden="1" x14ac:dyDescent="0.2"/>
    <row r="2619" hidden="1" x14ac:dyDescent="0.2"/>
    <row r="2620" hidden="1" x14ac:dyDescent="0.2"/>
    <row r="2621" hidden="1" x14ac:dyDescent="0.2"/>
    <row r="2622" hidden="1" x14ac:dyDescent="0.2"/>
    <row r="2623" hidden="1" x14ac:dyDescent="0.2"/>
    <row r="2624" hidden="1" x14ac:dyDescent="0.2"/>
    <row r="2625" hidden="1" x14ac:dyDescent="0.2"/>
    <row r="2626" hidden="1" x14ac:dyDescent="0.2"/>
    <row r="2627" hidden="1" x14ac:dyDescent="0.2"/>
    <row r="2628" hidden="1" x14ac:dyDescent="0.2"/>
    <row r="2629" hidden="1" x14ac:dyDescent="0.2"/>
    <row r="2630" hidden="1" x14ac:dyDescent="0.2"/>
    <row r="2631" hidden="1" x14ac:dyDescent="0.2"/>
    <row r="2632" hidden="1" x14ac:dyDescent="0.2"/>
    <row r="2633" hidden="1" x14ac:dyDescent="0.2"/>
    <row r="2634" hidden="1" x14ac:dyDescent="0.2"/>
    <row r="2635" hidden="1" x14ac:dyDescent="0.2"/>
    <row r="2636" hidden="1" x14ac:dyDescent="0.2"/>
    <row r="2637" hidden="1" x14ac:dyDescent="0.2"/>
    <row r="2638" hidden="1" x14ac:dyDescent="0.2"/>
    <row r="2639" hidden="1" x14ac:dyDescent="0.2"/>
    <row r="2640" hidden="1" x14ac:dyDescent="0.2"/>
    <row r="2641" hidden="1" x14ac:dyDescent="0.2"/>
    <row r="2642" hidden="1" x14ac:dyDescent="0.2"/>
    <row r="2643" hidden="1" x14ac:dyDescent="0.2"/>
    <row r="2644" hidden="1" x14ac:dyDescent="0.2"/>
    <row r="2645" hidden="1" x14ac:dyDescent="0.2"/>
    <row r="2646" hidden="1" x14ac:dyDescent="0.2"/>
    <row r="2647" hidden="1" x14ac:dyDescent="0.2"/>
    <row r="2648" hidden="1" x14ac:dyDescent="0.2"/>
    <row r="2649" hidden="1" x14ac:dyDescent="0.2"/>
    <row r="2650" hidden="1" x14ac:dyDescent="0.2"/>
    <row r="2651" hidden="1" x14ac:dyDescent="0.2"/>
    <row r="2652" hidden="1" x14ac:dyDescent="0.2"/>
    <row r="2653" hidden="1" x14ac:dyDescent="0.2"/>
    <row r="2654" hidden="1" x14ac:dyDescent="0.2"/>
    <row r="2655" hidden="1" x14ac:dyDescent="0.2"/>
    <row r="2656" hidden="1" x14ac:dyDescent="0.2"/>
    <row r="2657" hidden="1" x14ac:dyDescent="0.2"/>
    <row r="2658" hidden="1" x14ac:dyDescent="0.2"/>
    <row r="2659" hidden="1" x14ac:dyDescent="0.2"/>
    <row r="2660" hidden="1" x14ac:dyDescent="0.2"/>
    <row r="2661" hidden="1" x14ac:dyDescent="0.2"/>
    <row r="2662" hidden="1" x14ac:dyDescent="0.2"/>
    <row r="2663" hidden="1" x14ac:dyDescent="0.2"/>
    <row r="2664" hidden="1" x14ac:dyDescent="0.2"/>
    <row r="2665" hidden="1" x14ac:dyDescent="0.2"/>
    <row r="2666" hidden="1" x14ac:dyDescent="0.2"/>
    <row r="2667" hidden="1" x14ac:dyDescent="0.2"/>
    <row r="2668" hidden="1" x14ac:dyDescent="0.2"/>
    <row r="2669" hidden="1" x14ac:dyDescent="0.2"/>
    <row r="2670" hidden="1" x14ac:dyDescent="0.2"/>
    <row r="2671" hidden="1" x14ac:dyDescent="0.2"/>
    <row r="2672" hidden="1" x14ac:dyDescent="0.2"/>
    <row r="2673" hidden="1" x14ac:dyDescent="0.2"/>
    <row r="2674" hidden="1" x14ac:dyDescent="0.2"/>
    <row r="2675" hidden="1" x14ac:dyDescent="0.2"/>
    <row r="2676" hidden="1" x14ac:dyDescent="0.2"/>
    <row r="2677" hidden="1" x14ac:dyDescent="0.2"/>
    <row r="2678" hidden="1" x14ac:dyDescent="0.2"/>
    <row r="2679" hidden="1" x14ac:dyDescent="0.2"/>
    <row r="2680" hidden="1" x14ac:dyDescent="0.2"/>
    <row r="2681" hidden="1" x14ac:dyDescent="0.2"/>
    <row r="2682" hidden="1" x14ac:dyDescent="0.2"/>
    <row r="2683" hidden="1" x14ac:dyDescent="0.2"/>
    <row r="2684" hidden="1" x14ac:dyDescent="0.2"/>
    <row r="2685" hidden="1" x14ac:dyDescent="0.2"/>
    <row r="2686" hidden="1" x14ac:dyDescent="0.2"/>
    <row r="2687" hidden="1" x14ac:dyDescent="0.2"/>
    <row r="2688" hidden="1" x14ac:dyDescent="0.2"/>
    <row r="2689" hidden="1" x14ac:dyDescent="0.2"/>
    <row r="2690" hidden="1" x14ac:dyDescent="0.2"/>
    <row r="2691" hidden="1" x14ac:dyDescent="0.2"/>
    <row r="2692" hidden="1" x14ac:dyDescent="0.2"/>
    <row r="2693" hidden="1" x14ac:dyDescent="0.2"/>
    <row r="2694" hidden="1" x14ac:dyDescent="0.2"/>
    <row r="2695" hidden="1" x14ac:dyDescent="0.2"/>
    <row r="2696" hidden="1" x14ac:dyDescent="0.2"/>
    <row r="2697" hidden="1" x14ac:dyDescent="0.2"/>
    <row r="2698" hidden="1" x14ac:dyDescent="0.2"/>
    <row r="2699" hidden="1" x14ac:dyDescent="0.2"/>
    <row r="2700" hidden="1" x14ac:dyDescent="0.2"/>
    <row r="2701" hidden="1" x14ac:dyDescent="0.2"/>
    <row r="2702" hidden="1" x14ac:dyDescent="0.2"/>
    <row r="2703" hidden="1" x14ac:dyDescent="0.2"/>
    <row r="2704" hidden="1" x14ac:dyDescent="0.2"/>
    <row r="2705" hidden="1" x14ac:dyDescent="0.2"/>
    <row r="2706" hidden="1" x14ac:dyDescent="0.2"/>
    <row r="2707" hidden="1" x14ac:dyDescent="0.2"/>
    <row r="2708" hidden="1" x14ac:dyDescent="0.2"/>
    <row r="2709" hidden="1" x14ac:dyDescent="0.2"/>
    <row r="2710" hidden="1" x14ac:dyDescent="0.2"/>
    <row r="2711" hidden="1" x14ac:dyDescent="0.2"/>
    <row r="2712" hidden="1" x14ac:dyDescent="0.2"/>
    <row r="2713" hidden="1" x14ac:dyDescent="0.2"/>
    <row r="2714" hidden="1" x14ac:dyDescent="0.2"/>
    <row r="2715" hidden="1" x14ac:dyDescent="0.2"/>
    <row r="2716" hidden="1" x14ac:dyDescent="0.2"/>
    <row r="2717" hidden="1" x14ac:dyDescent="0.2"/>
    <row r="2718" hidden="1" x14ac:dyDescent="0.2"/>
    <row r="2719" hidden="1" x14ac:dyDescent="0.2"/>
    <row r="2720" hidden="1" x14ac:dyDescent="0.2"/>
    <row r="2721" hidden="1" x14ac:dyDescent="0.2"/>
    <row r="2722" hidden="1" x14ac:dyDescent="0.2"/>
    <row r="2723" hidden="1" x14ac:dyDescent="0.2"/>
    <row r="2724" hidden="1" x14ac:dyDescent="0.2"/>
    <row r="2725" hidden="1" x14ac:dyDescent="0.2"/>
    <row r="2726" hidden="1" x14ac:dyDescent="0.2"/>
    <row r="2727" hidden="1" x14ac:dyDescent="0.2"/>
    <row r="2728" hidden="1" x14ac:dyDescent="0.2"/>
    <row r="2729" hidden="1" x14ac:dyDescent="0.2"/>
    <row r="2730" hidden="1" x14ac:dyDescent="0.2"/>
    <row r="2731" hidden="1" x14ac:dyDescent="0.2"/>
    <row r="2732" hidden="1" x14ac:dyDescent="0.2"/>
    <row r="2733" hidden="1" x14ac:dyDescent="0.2"/>
    <row r="2734" hidden="1" x14ac:dyDescent="0.2"/>
    <row r="2735" hidden="1" x14ac:dyDescent="0.2"/>
    <row r="2736" hidden="1" x14ac:dyDescent="0.2"/>
    <row r="2737" hidden="1" x14ac:dyDescent="0.2"/>
    <row r="2738" hidden="1" x14ac:dyDescent="0.2"/>
    <row r="2739" hidden="1" x14ac:dyDescent="0.2"/>
    <row r="2740" hidden="1" x14ac:dyDescent="0.2"/>
    <row r="2741" hidden="1" x14ac:dyDescent="0.2"/>
    <row r="2742" hidden="1" x14ac:dyDescent="0.2"/>
    <row r="2743" hidden="1" x14ac:dyDescent="0.2"/>
    <row r="2744" hidden="1" x14ac:dyDescent="0.2"/>
    <row r="2745" hidden="1" x14ac:dyDescent="0.2"/>
    <row r="2746" hidden="1" x14ac:dyDescent="0.2"/>
    <row r="2747" hidden="1" x14ac:dyDescent="0.2"/>
    <row r="2748" hidden="1" x14ac:dyDescent="0.2"/>
    <row r="2749" hidden="1" x14ac:dyDescent="0.2"/>
    <row r="2750" hidden="1" x14ac:dyDescent="0.2"/>
    <row r="2751" hidden="1" x14ac:dyDescent="0.2"/>
    <row r="2752" hidden="1" x14ac:dyDescent="0.2"/>
    <row r="2753" hidden="1" x14ac:dyDescent="0.2"/>
    <row r="2754" hidden="1" x14ac:dyDescent="0.2"/>
    <row r="2755" hidden="1" x14ac:dyDescent="0.2"/>
    <row r="2756" hidden="1" x14ac:dyDescent="0.2"/>
    <row r="2757" hidden="1" x14ac:dyDescent="0.2"/>
    <row r="2758" hidden="1" x14ac:dyDescent="0.2"/>
    <row r="2759" hidden="1" x14ac:dyDescent="0.2"/>
    <row r="2760" hidden="1" x14ac:dyDescent="0.2"/>
    <row r="2761" hidden="1" x14ac:dyDescent="0.2"/>
    <row r="2762" hidden="1" x14ac:dyDescent="0.2"/>
    <row r="2763" hidden="1" x14ac:dyDescent="0.2"/>
    <row r="2764" hidden="1" x14ac:dyDescent="0.2"/>
    <row r="2765" hidden="1" x14ac:dyDescent="0.2"/>
    <row r="2766" hidden="1" x14ac:dyDescent="0.2"/>
    <row r="2767" hidden="1" x14ac:dyDescent="0.2"/>
    <row r="2768" hidden="1" x14ac:dyDescent="0.2"/>
    <row r="2769" hidden="1" x14ac:dyDescent="0.2"/>
    <row r="2770" hidden="1" x14ac:dyDescent="0.2"/>
    <row r="2771" hidden="1" x14ac:dyDescent="0.2"/>
    <row r="2772" hidden="1" x14ac:dyDescent="0.2"/>
    <row r="2773" hidden="1" x14ac:dyDescent="0.2"/>
    <row r="2774" hidden="1" x14ac:dyDescent="0.2"/>
    <row r="2775" hidden="1" x14ac:dyDescent="0.2"/>
    <row r="2776" hidden="1" x14ac:dyDescent="0.2"/>
    <row r="2777" hidden="1" x14ac:dyDescent="0.2"/>
    <row r="2778" hidden="1" x14ac:dyDescent="0.2"/>
    <row r="2779" hidden="1" x14ac:dyDescent="0.2"/>
    <row r="2780" hidden="1" x14ac:dyDescent="0.2"/>
    <row r="2781" hidden="1" x14ac:dyDescent="0.2"/>
    <row r="2782" hidden="1" x14ac:dyDescent="0.2"/>
    <row r="2783" hidden="1" x14ac:dyDescent="0.2"/>
    <row r="2784" hidden="1" x14ac:dyDescent="0.2"/>
    <row r="2785" hidden="1" x14ac:dyDescent="0.2"/>
    <row r="2786" hidden="1" x14ac:dyDescent="0.2"/>
    <row r="2787" hidden="1" x14ac:dyDescent="0.2"/>
    <row r="2788" hidden="1" x14ac:dyDescent="0.2"/>
    <row r="2789" hidden="1" x14ac:dyDescent="0.2"/>
    <row r="2790" hidden="1" x14ac:dyDescent="0.2"/>
    <row r="2791" hidden="1" x14ac:dyDescent="0.2"/>
    <row r="2792" hidden="1" x14ac:dyDescent="0.2"/>
    <row r="2793" hidden="1" x14ac:dyDescent="0.2"/>
    <row r="2794" hidden="1" x14ac:dyDescent="0.2"/>
    <row r="2795" hidden="1" x14ac:dyDescent="0.2"/>
    <row r="2796" hidden="1" x14ac:dyDescent="0.2"/>
    <row r="2797" hidden="1" x14ac:dyDescent="0.2"/>
    <row r="2798" hidden="1" x14ac:dyDescent="0.2"/>
    <row r="2799" hidden="1" x14ac:dyDescent="0.2"/>
    <row r="2800" hidden="1" x14ac:dyDescent="0.2"/>
    <row r="2801" hidden="1" x14ac:dyDescent="0.2"/>
    <row r="2802" hidden="1" x14ac:dyDescent="0.2"/>
    <row r="2803" hidden="1" x14ac:dyDescent="0.2"/>
    <row r="2804" hidden="1" x14ac:dyDescent="0.2"/>
    <row r="2805" hidden="1" x14ac:dyDescent="0.2"/>
    <row r="2806" hidden="1" x14ac:dyDescent="0.2"/>
    <row r="2807" hidden="1" x14ac:dyDescent="0.2"/>
    <row r="2808" hidden="1" x14ac:dyDescent="0.2"/>
    <row r="2809" hidden="1" x14ac:dyDescent="0.2"/>
    <row r="2810" hidden="1" x14ac:dyDescent="0.2"/>
    <row r="2811" hidden="1" x14ac:dyDescent="0.2"/>
    <row r="2812" hidden="1" x14ac:dyDescent="0.2"/>
    <row r="2813" hidden="1" x14ac:dyDescent="0.2"/>
    <row r="2814" hidden="1" x14ac:dyDescent="0.2"/>
    <row r="2815" hidden="1" x14ac:dyDescent="0.2"/>
    <row r="2816" hidden="1" x14ac:dyDescent="0.2"/>
    <row r="2817" hidden="1" x14ac:dyDescent="0.2"/>
    <row r="2818" hidden="1" x14ac:dyDescent="0.2"/>
    <row r="2819" hidden="1" x14ac:dyDescent="0.2"/>
    <row r="2820" hidden="1" x14ac:dyDescent="0.2"/>
    <row r="2821" hidden="1" x14ac:dyDescent="0.2"/>
    <row r="2822" hidden="1" x14ac:dyDescent="0.2"/>
    <row r="2823" hidden="1" x14ac:dyDescent="0.2"/>
    <row r="2824" hidden="1" x14ac:dyDescent="0.2"/>
    <row r="2825" hidden="1" x14ac:dyDescent="0.2"/>
    <row r="2826" hidden="1" x14ac:dyDescent="0.2"/>
    <row r="2827" hidden="1" x14ac:dyDescent="0.2"/>
    <row r="2828" hidden="1" x14ac:dyDescent="0.2"/>
    <row r="2829" hidden="1" x14ac:dyDescent="0.2"/>
    <row r="2830" hidden="1" x14ac:dyDescent="0.2"/>
    <row r="2831" hidden="1" x14ac:dyDescent="0.2"/>
    <row r="2832" hidden="1" x14ac:dyDescent="0.2"/>
    <row r="2833" hidden="1" x14ac:dyDescent="0.2"/>
    <row r="2834" hidden="1" x14ac:dyDescent="0.2"/>
    <row r="2835" hidden="1" x14ac:dyDescent="0.2"/>
    <row r="2836" hidden="1" x14ac:dyDescent="0.2"/>
    <row r="2837" hidden="1" x14ac:dyDescent="0.2"/>
    <row r="2838" hidden="1" x14ac:dyDescent="0.2"/>
    <row r="2839" hidden="1" x14ac:dyDescent="0.2"/>
    <row r="2840" hidden="1" x14ac:dyDescent="0.2"/>
    <row r="2841" hidden="1" x14ac:dyDescent="0.2"/>
    <row r="2842" hidden="1" x14ac:dyDescent="0.2"/>
    <row r="2843" hidden="1" x14ac:dyDescent="0.2"/>
    <row r="2844" hidden="1" x14ac:dyDescent="0.2"/>
    <row r="2845" hidden="1" x14ac:dyDescent="0.2"/>
    <row r="2846" hidden="1" x14ac:dyDescent="0.2"/>
    <row r="2847" hidden="1" x14ac:dyDescent="0.2"/>
    <row r="2848" hidden="1" x14ac:dyDescent="0.2"/>
    <row r="2849" hidden="1" x14ac:dyDescent="0.2"/>
    <row r="2850" hidden="1" x14ac:dyDescent="0.2"/>
    <row r="2851" hidden="1" x14ac:dyDescent="0.2"/>
    <row r="2852" hidden="1" x14ac:dyDescent="0.2"/>
    <row r="2853" hidden="1" x14ac:dyDescent="0.2"/>
    <row r="2854" hidden="1" x14ac:dyDescent="0.2"/>
    <row r="2855" hidden="1" x14ac:dyDescent="0.2"/>
    <row r="2856" hidden="1" x14ac:dyDescent="0.2"/>
    <row r="2857" hidden="1" x14ac:dyDescent="0.2"/>
    <row r="2858" hidden="1" x14ac:dyDescent="0.2"/>
    <row r="2859" hidden="1" x14ac:dyDescent="0.2"/>
    <row r="2860" hidden="1" x14ac:dyDescent="0.2"/>
    <row r="2861" hidden="1" x14ac:dyDescent="0.2"/>
    <row r="2862" hidden="1" x14ac:dyDescent="0.2"/>
    <row r="2863" hidden="1" x14ac:dyDescent="0.2"/>
    <row r="2864" hidden="1" x14ac:dyDescent="0.2"/>
    <row r="2865" hidden="1" x14ac:dyDescent="0.2"/>
    <row r="2866" hidden="1" x14ac:dyDescent="0.2"/>
    <row r="2867" hidden="1" x14ac:dyDescent="0.2"/>
    <row r="2868" hidden="1" x14ac:dyDescent="0.2"/>
    <row r="2869" hidden="1" x14ac:dyDescent="0.2"/>
    <row r="2870" hidden="1" x14ac:dyDescent="0.2"/>
    <row r="2871" hidden="1" x14ac:dyDescent="0.2"/>
    <row r="2872" hidden="1" x14ac:dyDescent="0.2"/>
    <row r="2873" hidden="1" x14ac:dyDescent="0.2"/>
    <row r="2874" hidden="1" x14ac:dyDescent="0.2"/>
    <row r="2875" hidden="1" x14ac:dyDescent="0.2"/>
    <row r="2876" hidden="1" x14ac:dyDescent="0.2"/>
    <row r="2877" hidden="1" x14ac:dyDescent="0.2"/>
    <row r="2878" hidden="1" x14ac:dyDescent="0.2"/>
    <row r="2879" hidden="1" x14ac:dyDescent="0.2"/>
    <row r="2880" hidden="1" x14ac:dyDescent="0.2"/>
    <row r="2881" hidden="1" x14ac:dyDescent="0.2"/>
    <row r="2882" hidden="1" x14ac:dyDescent="0.2"/>
    <row r="2883" hidden="1" x14ac:dyDescent="0.2"/>
    <row r="2884" hidden="1" x14ac:dyDescent="0.2"/>
    <row r="2885" hidden="1" x14ac:dyDescent="0.2"/>
    <row r="2886" hidden="1" x14ac:dyDescent="0.2"/>
    <row r="2887" hidden="1" x14ac:dyDescent="0.2"/>
    <row r="2888" hidden="1" x14ac:dyDescent="0.2"/>
    <row r="2889" hidden="1" x14ac:dyDescent="0.2"/>
    <row r="2890" hidden="1" x14ac:dyDescent="0.2"/>
    <row r="2891" hidden="1" x14ac:dyDescent="0.2"/>
    <row r="2892" hidden="1" x14ac:dyDescent="0.2"/>
    <row r="2893" hidden="1" x14ac:dyDescent="0.2"/>
    <row r="2894" hidden="1" x14ac:dyDescent="0.2"/>
    <row r="2895" hidden="1" x14ac:dyDescent="0.2"/>
    <row r="2896" hidden="1" x14ac:dyDescent="0.2"/>
    <row r="2897" hidden="1" x14ac:dyDescent="0.2"/>
    <row r="2898" hidden="1" x14ac:dyDescent="0.2"/>
    <row r="2899" hidden="1" x14ac:dyDescent="0.2"/>
    <row r="2900" hidden="1" x14ac:dyDescent="0.2"/>
    <row r="2901" hidden="1" x14ac:dyDescent="0.2"/>
    <row r="2902" hidden="1" x14ac:dyDescent="0.2"/>
    <row r="2903" hidden="1" x14ac:dyDescent="0.2"/>
    <row r="2904" hidden="1" x14ac:dyDescent="0.2"/>
    <row r="2905" hidden="1" x14ac:dyDescent="0.2"/>
    <row r="2906" hidden="1" x14ac:dyDescent="0.2"/>
    <row r="2907" hidden="1" x14ac:dyDescent="0.2"/>
    <row r="2908" hidden="1" x14ac:dyDescent="0.2"/>
    <row r="2909" hidden="1" x14ac:dyDescent="0.2"/>
    <row r="2910" hidden="1" x14ac:dyDescent="0.2"/>
    <row r="2911" hidden="1" x14ac:dyDescent="0.2"/>
    <row r="2912" hidden="1" x14ac:dyDescent="0.2"/>
    <row r="2913" hidden="1" x14ac:dyDescent="0.2"/>
    <row r="2914" hidden="1" x14ac:dyDescent="0.2"/>
    <row r="2915" hidden="1" x14ac:dyDescent="0.2"/>
    <row r="2916" hidden="1" x14ac:dyDescent="0.2"/>
    <row r="2917" hidden="1" x14ac:dyDescent="0.2"/>
    <row r="2918" hidden="1" x14ac:dyDescent="0.2"/>
    <row r="2919" hidden="1" x14ac:dyDescent="0.2"/>
    <row r="2920" hidden="1" x14ac:dyDescent="0.2"/>
    <row r="2921" hidden="1" x14ac:dyDescent="0.2"/>
    <row r="2922" hidden="1" x14ac:dyDescent="0.2"/>
    <row r="2923" hidden="1" x14ac:dyDescent="0.2"/>
    <row r="2924" hidden="1" x14ac:dyDescent="0.2"/>
    <row r="2925" hidden="1" x14ac:dyDescent="0.2"/>
    <row r="2926" hidden="1" x14ac:dyDescent="0.2"/>
    <row r="2927" hidden="1" x14ac:dyDescent="0.2"/>
    <row r="2928" hidden="1" x14ac:dyDescent="0.2"/>
    <row r="2929" hidden="1" x14ac:dyDescent="0.2"/>
    <row r="2930" hidden="1" x14ac:dyDescent="0.2"/>
    <row r="2931" hidden="1" x14ac:dyDescent="0.2"/>
    <row r="2932" hidden="1" x14ac:dyDescent="0.2"/>
    <row r="2933" hidden="1" x14ac:dyDescent="0.2"/>
    <row r="2934" hidden="1" x14ac:dyDescent="0.2"/>
    <row r="2935" hidden="1" x14ac:dyDescent="0.2"/>
    <row r="2936" hidden="1" x14ac:dyDescent="0.2"/>
    <row r="2937" hidden="1" x14ac:dyDescent="0.2"/>
    <row r="2938" hidden="1" x14ac:dyDescent="0.2"/>
    <row r="2939" hidden="1" x14ac:dyDescent="0.2"/>
    <row r="2940" hidden="1" x14ac:dyDescent="0.2"/>
    <row r="2941" hidden="1" x14ac:dyDescent="0.2"/>
    <row r="2942" hidden="1" x14ac:dyDescent="0.2"/>
    <row r="2943" hidden="1" x14ac:dyDescent="0.2"/>
    <row r="2944" hidden="1" x14ac:dyDescent="0.2"/>
    <row r="2945" hidden="1" x14ac:dyDescent="0.2"/>
    <row r="2946" hidden="1" x14ac:dyDescent="0.2"/>
    <row r="2947" hidden="1" x14ac:dyDescent="0.2"/>
    <row r="2948" hidden="1" x14ac:dyDescent="0.2"/>
    <row r="2949" hidden="1" x14ac:dyDescent="0.2"/>
    <row r="2950" hidden="1" x14ac:dyDescent="0.2"/>
    <row r="2951" hidden="1" x14ac:dyDescent="0.2"/>
    <row r="2952" hidden="1" x14ac:dyDescent="0.2"/>
    <row r="2953" hidden="1" x14ac:dyDescent="0.2"/>
    <row r="2954" hidden="1" x14ac:dyDescent="0.2"/>
    <row r="2955" hidden="1" x14ac:dyDescent="0.2"/>
    <row r="2956" hidden="1" x14ac:dyDescent="0.2"/>
    <row r="2957" hidden="1" x14ac:dyDescent="0.2"/>
    <row r="2958" hidden="1" x14ac:dyDescent="0.2"/>
    <row r="2959" hidden="1" x14ac:dyDescent="0.2"/>
    <row r="2960" hidden="1" x14ac:dyDescent="0.2"/>
    <row r="2961" hidden="1" x14ac:dyDescent="0.2"/>
    <row r="2962" hidden="1" x14ac:dyDescent="0.2"/>
    <row r="2963" hidden="1" x14ac:dyDescent="0.2"/>
    <row r="2964" hidden="1" x14ac:dyDescent="0.2"/>
    <row r="2965" hidden="1" x14ac:dyDescent="0.2"/>
    <row r="2966" hidden="1" x14ac:dyDescent="0.2"/>
    <row r="2967" hidden="1" x14ac:dyDescent="0.2"/>
    <row r="2968" hidden="1" x14ac:dyDescent="0.2"/>
    <row r="2969" hidden="1" x14ac:dyDescent="0.2"/>
    <row r="2970" hidden="1" x14ac:dyDescent="0.2"/>
    <row r="2971" hidden="1" x14ac:dyDescent="0.2"/>
    <row r="2972" hidden="1" x14ac:dyDescent="0.2"/>
    <row r="2973" hidden="1" x14ac:dyDescent="0.2"/>
    <row r="2974" hidden="1" x14ac:dyDescent="0.2"/>
    <row r="2975" hidden="1" x14ac:dyDescent="0.2"/>
    <row r="2976" hidden="1" x14ac:dyDescent="0.2"/>
    <row r="2977" hidden="1" x14ac:dyDescent="0.2"/>
    <row r="2978" hidden="1" x14ac:dyDescent="0.2"/>
    <row r="2979" hidden="1" x14ac:dyDescent="0.2"/>
    <row r="2980" hidden="1" x14ac:dyDescent="0.2"/>
    <row r="2981" hidden="1" x14ac:dyDescent="0.2"/>
    <row r="2982" hidden="1" x14ac:dyDescent="0.2"/>
    <row r="2983" hidden="1" x14ac:dyDescent="0.2"/>
    <row r="2984" hidden="1" x14ac:dyDescent="0.2"/>
    <row r="2985" hidden="1" x14ac:dyDescent="0.2"/>
    <row r="2986" hidden="1" x14ac:dyDescent="0.2"/>
    <row r="2987" hidden="1" x14ac:dyDescent="0.2"/>
    <row r="2988" hidden="1" x14ac:dyDescent="0.2"/>
    <row r="2989" hidden="1" x14ac:dyDescent="0.2"/>
    <row r="2990" hidden="1" x14ac:dyDescent="0.2"/>
    <row r="2991" hidden="1" x14ac:dyDescent="0.2"/>
    <row r="2992" hidden="1" x14ac:dyDescent="0.2"/>
    <row r="2993" hidden="1" x14ac:dyDescent="0.2"/>
    <row r="2994" hidden="1" x14ac:dyDescent="0.2"/>
    <row r="2995" hidden="1" x14ac:dyDescent="0.2"/>
    <row r="2996" hidden="1" x14ac:dyDescent="0.2"/>
    <row r="2997" hidden="1" x14ac:dyDescent="0.2"/>
    <row r="2998" hidden="1" x14ac:dyDescent="0.2"/>
    <row r="2999" hidden="1" x14ac:dyDescent="0.2"/>
    <row r="3000" hidden="1" x14ac:dyDescent="0.2"/>
    <row r="3001" hidden="1" x14ac:dyDescent="0.2"/>
    <row r="3002" hidden="1" x14ac:dyDescent="0.2"/>
    <row r="3003" hidden="1" x14ac:dyDescent="0.2"/>
    <row r="3004" hidden="1" x14ac:dyDescent="0.2"/>
    <row r="3005" hidden="1" x14ac:dyDescent="0.2"/>
    <row r="3006" hidden="1" x14ac:dyDescent="0.2"/>
    <row r="3007" hidden="1" x14ac:dyDescent="0.2"/>
    <row r="3008" hidden="1" x14ac:dyDescent="0.2"/>
    <row r="3009" hidden="1" x14ac:dyDescent="0.2"/>
    <row r="3010" hidden="1" x14ac:dyDescent="0.2"/>
    <row r="3011" hidden="1" x14ac:dyDescent="0.2"/>
    <row r="3012" hidden="1" x14ac:dyDescent="0.2"/>
    <row r="3013" hidden="1" x14ac:dyDescent="0.2"/>
    <row r="3014" hidden="1" x14ac:dyDescent="0.2"/>
    <row r="3015" hidden="1" x14ac:dyDescent="0.2"/>
    <row r="3016" hidden="1" x14ac:dyDescent="0.2"/>
    <row r="3017" hidden="1" x14ac:dyDescent="0.2"/>
    <row r="3018" hidden="1" x14ac:dyDescent="0.2"/>
    <row r="3019" hidden="1" x14ac:dyDescent="0.2"/>
    <row r="3020" hidden="1" x14ac:dyDescent="0.2"/>
    <row r="3021" hidden="1" x14ac:dyDescent="0.2"/>
    <row r="3022" hidden="1" x14ac:dyDescent="0.2"/>
    <row r="3023" hidden="1" x14ac:dyDescent="0.2"/>
    <row r="3024" hidden="1" x14ac:dyDescent="0.2"/>
    <row r="3025" hidden="1" x14ac:dyDescent="0.2"/>
    <row r="3026" hidden="1" x14ac:dyDescent="0.2"/>
    <row r="3027" hidden="1" x14ac:dyDescent="0.2"/>
    <row r="3028" hidden="1" x14ac:dyDescent="0.2"/>
    <row r="3029" hidden="1" x14ac:dyDescent="0.2"/>
    <row r="3030" hidden="1" x14ac:dyDescent="0.2"/>
    <row r="3031" hidden="1" x14ac:dyDescent="0.2"/>
    <row r="3032" hidden="1" x14ac:dyDescent="0.2"/>
    <row r="3033" hidden="1" x14ac:dyDescent="0.2"/>
    <row r="3034" hidden="1" x14ac:dyDescent="0.2"/>
    <row r="3035" hidden="1" x14ac:dyDescent="0.2"/>
    <row r="3036" hidden="1" x14ac:dyDescent="0.2"/>
    <row r="3037" hidden="1" x14ac:dyDescent="0.2"/>
    <row r="3038" hidden="1" x14ac:dyDescent="0.2"/>
    <row r="3039" hidden="1" x14ac:dyDescent="0.2"/>
    <row r="3040" hidden="1" x14ac:dyDescent="0.2"/>
    <row r="3041" hidden="1" x14ac:dyDescent="0.2"/>
    <row r="3042" hidden="1" x14ac:dyDescent="0.2"/>
    <row r="3043" hidden="1" x14ac:dyDescent="0.2"/>
    <row r="3044" hidden="1" x14ac:dyDescent="0.2"/>
    <row r="3045" hidden="1" x14ac:dyDescent="0.2"/>
    <row r="3046" hidden="1" x14ac:dyDescent="0.2"/>
    <row r="3047" hidden="1" x14ac:dyDescent="0.2"/>
    <row r="3048" hidden="1" x14ac:dyDescent="0.2"/>
    <row r="3049" hidden="1" x14ac:dyDescent="0.2"/>
    <row r="3050" hidden="1" x14ac:dyDescent="0.2"/>
    <row r="3051" hidden="1" x14ac:dyDescent="0.2"/>
    <row r="3052" hidden="1" x14ac:dyDescent="0.2"/>
    <row r="3053" hidden="1" x14ac:dyDescent="0.2"/>
    <row r="3054" hidden="1" x14ac:dyDescent="0.2"/>
    <row r="3055" hidden="1" x14ac:dyDescent="0.2"/>
    <row r="3056" hidden="1" x14ac:dyDescent="0.2"/>
    <row r="3057" hidden="1" x14ac:dyDescent="0.2"/>
    <row r="3058" hidden="1" x14ac:dyDescent="0.2"/>
    <row r="3059" hidden="1" x14ac:dyDescent="0.2"/>
    <row r="3060" hidden="1" x14ac:dyDescent="0.2"/>
    <row r="3061" hidden="1" x14ac:dyDescent="0.2"/>
    <row r="3062" hidden="1" x14ac:dyDescent="0.2"/>
    <row r="3063" hidden="1" x14ac:dyDescent="0.2"/>
    <row r="3064" hidden="1" x14ac:dyDescent="0.2"/>
    <row r="3065" hidden="1" x14ac:dyDescent="0.2"/>
    <row r="3066" hidden="1" x14ac:dyDescent="0.2"/>
    <row r="3067" hidden="1" x14ac:dyDescent="0.2"/>
    <row r="3068" hidden="1" x14ac:dyDescent="0.2"/>
    <row r="3069" hidden="1" x14ac:dyDescent="0.2"/>
    <row r="3070" hidden="1" x14ac:dyDescent="0.2"/>
    <row r="3071" hidden="1" x14ac:dyDescent="0.2"/>
    <row r="3072" hidden="1" x14ac:dyDescent="0.2"/>
    <row r="3073" hidden="1" x14ac:dyDescent="0.2"/>
    <row r="3074" hidden="1" x14ac:dyDescent="0.2"/>
    <row r="3075" hidden="1" x14ac:dyDescent="0.2"/>
    <row r="3076" hidden="1" x14ac:dyDescent="0.2"/>
    <row r="3077" hidden="1" x14ac:dyDescent="0.2"/>
    <row r="3078" hidden="1" x14ac:dyDescent="0.2"/>
    <row r="3079" hidden="1" x14ac:dyDescent="0.2"/>
    <row r="3080" hidden="1" x14ac:dyDescent="0.2"/>
    <row r="3081" hidden="1" x14ac:dyDescent="0.2"/>
    <row r="3082" hidden="1" x14ac:dyDescent="0.2"/>
    <row r="3083" hidden="1" x14ac:dyDescent="0.2"/>
    <row r="3084" hidden="1" x14ac:dyDescent="0.2"/>
    <row r="3085" hidden="1" x14ac:dyDescent="0.2"/>
    <row r="3086" hidden="1" x14ac:dyDescent="0.2"/>
    <row r="3087" hidden="1" x14ac:dyDescent="0.2"/>
    <row r="3088" hidden="1" x14ac:dyDescent="0.2"/>
    <row r="3089" hidden="1" x14ac:dyDescent="0.2"/>
    <row r="3090" hidden="1" x14ac:dyDescent="0.2"/>
    <row r="3091" hidden="1" x14ac:dyDescent="0.2"/>
    <row r="3092" hidden="1" x14ac:dyDescent="0.2"/>
    <row r="3093" hidden="1" x14ac:dyDescent="0.2"/>
    <row r="3094" hidden="1" x14ac:dyDescent="0.2"/>
    <row r="3095" hidden="1" x14ac:dyDescent="0.2"/>
    <row r="3096" hidden="1" x14ac:dyDescent="0.2"/>
    <row r="3097" hidden="1" x14ac:dyDescent="0.2"/>
    <row r="3098" hidden="1" x14ac:dyDescent="0.2"/>
    <row r="3099" hidden="1" x14ac:dyDescent="0.2"/>
    <row r="3100" hidden="1" x14ac:dyDescent="0.2"/>
    <row r="3101" hidden="1" x14ac:dyDescent="0.2"/>
    <row r="3102" hidden="1" x14ac:dyDescent="0.2"/>
    <row r="3103" hidden="1" x14ac:dyDescent="0.2"/>
    <row r="3104" hidden="1" x14ac:dyDescent="0.2"/>
    <row r="3105" hidden="1" x14ac:dyDescent="0.2"/>
    <row r="3106" hidden="1" x14ac:dyDescent="0.2"/>
    <row r="3107" hidden="1" x14ac:dyDescent="0.2"/>
    <row r="3108" hidden="1" x14ac:dyDescent="0.2"/>
    <row r="3109" hidden="1" x14ac:dyDescent="0.2"/>
    <row r="3110" hidden="1" x14ac:dyDescent="0.2"/>
    <row r="3111" hidden="1" x14ac:dyDescent="0.2"/>
    <row r="3112" hidden="1" x14ac:dyDescent="0.2"/>
    <row r="3113" hidden="1" x14ac:dyDescent="0.2"/>
    <row r="3114" hidden="1" x14ac:dyDescent="0.2"/>
    <row r="3115" hidden="1" x14ac:dyDescent="0.2"/>
    <row r="3116" hidden="1" x14ac:dyDescent="0.2"/>
    <row r="3117" hidden="1" x14ac:dyDescent="0.2"/>
    <row r="3118" hidden="1" x14ac:dyDescent="0.2"/>
    <row r="3119" hidden="1" x14ac:dyDescent="0.2"/>
    <row r="3120" hidden="1" x14ac:dyDescent="0.2"/>
    <row r="3121" hidden="1" x14ac:dyDescent="0.2"/>
    <row r="3122" hidden="1" x14ac:dyDescent="0.2"/>
    <row r="3123" hidden="1" x14ac:dyDescent="0.2"/>
    <row r="3124" hidden="1" x14ac:dyDescent="0.2"/>
    <row r="3125" hidden="1" x14ac:dyDescent="0.2"/>
    <row r="3126" hidden="1" x14ac:dyDescent="0.2"/>
    <row r="3127" hidden="1" x14ac:dyDescent="0.2"/>
    <row r="3128" hidden="1" x14ac:dyDescent="0.2"/>
    <row r="3129" hidden="1" x14ac:dyDescent="0.2"/>
    <row r="3130" hidden="1" x14ac:dyDescent="0.2"/>
    <row r="3131" hidden="1" x14ac:dyDescent="0.2"/>
    <row r="3132" hidden="1" x14ac:dyDescent="0.2"/>
    <row r="3133" hidden="1" x14ac:dyDescent="0.2"/>
    <row r="3134" hidden="1" x14ac:dyDescent="0.2"/>
    <row r="3135" hidden="1" x14ac:dyDescent="0.2"/>
    <row r="3136" hidden="1" x14ac:dyDescent="0.2"/>
    <row r="3137" hidden="1" x14ac:dyDescent="0.2"/>
    <row r="3138" hidden="1" x14ac:dyDescent="0.2"/>
    <row r="3139" hidden="1" x14ac:dyDescent="0.2"/>
    <row r="3140" hidden="1" x14ac:dyDescent="0.2"/>
    <row r="3141" hidden="1" x14ac:dyDescent="0.2"/>
    <row r="3142" hidden="1" x14ac:dyDescent="0.2"/>
    <row r="3143" hidden="1" x14ac:dyDescent="0.2"/>
    <row r="3144" hidden="1" x14ac:dyDescent="0.2"/>
    <row r="3145" hidden="1" x14ac:dyDescent="0.2"/>
    <row r="3146" hidden="1" x14ac:dyDescent="0.2"/>
    <row r="3147" hidden="1" x14ac:dyDescent="0.2"/>
    <row r="3148" hidden="1" x14ac:dyDescent="0.2"/>
    <row r="3149" hidden="1" x14ac:dyDescent="0.2"/>
    <row r="3150" hidden="1" x14ac:dyDescent="0.2"/>
    <row r="3151" hidden="1" x14ac:dyDescent="0.2"/>
    <row r="3152" hidden="1" x14ac:dyDescent="0.2"/>
    <row r="3153" hidden="1" x14ac:dyDescent="0.2"/>
    <row r="3154" hidden="1" x14ac:dyDescent="0.2"/>
    <row r="3155" hidden="1" x14ac:dyDescent="0.2"/>
    <row r="3156" hidden="1" x14ac:dyDescent="0.2"/>
    <row r="3157" hidden="1" x14ac:dyDescent="0.2"/>
    <row r="3158" hidden="1" x14ac:dyDescent="0.2"/>
    <row r="3159" hidden="1" x14ac:dyDescent="0.2"/>
    <row r="3160" hidden="1" x14ac:dyDescent="0.2"/>
    <row r="3161" hidden="1" x14ac:dyDescent="0.2"/>
    <row r="3162" hidden="1" x14ac:dyDescent="0.2"/>
    <row r="3163" hidden="1" x14ac:dyDescent="0.2"/>
    <row r="3164" hidden="1" x14ac:dyDescent="0.2"/>
    <row r="3165" hidden="1" x14ac:dyDescent="0.2"/>
    <row r="3166" hidden="1" x14ac:dyDescent="0.2"/>
    <row r="3167" hidden="1" x14ac:dyDescent="0.2"/>
    <row r="3168" hidden="1" x14ac:dyDescent="0.2"/>
    <row r="3169" hidden="1" x14ac:dyDescent="0.2"/>
    <row r="3170" hidden="1" x14ac:dyDescent="0.2"/>
    <row r="3171" hidden="1" x14ac:dyDescent="0.2"/>
    <row r="3172" hidden="1" x14ac:dyDescent="0.2"/>
    <row r="3173" hidden="1" x14ac:dyDescent="0.2"/>
    <row r="3174" hidden="1" x14ac:dyDescent="0.2"/>
    <row r="3175" hidden="1" x14ac:dyDescent="0.2"/>
    <row r="3176" hidden="1" x14ac:dyDescent="0.2"/>
    <row r="3177" hidden="1" x14ac:dyDescent="0.2"/>
    <row r="3178" hidden="1" x14ac:dyDescent="0.2"/>
    <row r="3179" hidden="1" x14ac:dyDescent="0.2"/>
    <row r="3180" hidden="1" x14ac:dyDescent="0.2"/>
    <row r="3181" hidden="1" x14ac:dyDescent="0.2"/>
    <row r="3182" hidden="1" x14ac:dyDescent="0.2"/>
    <row r="3183" hidden="1" x14ac:dyDescent="0.2"/>
    <row r="3184" hidden="1" x14ac:dyDescent="0.2"/>
    <row r="3185" hidden="1" x14ac:dyDescent="0.2"/>
    <row r="3186" hidden="1" x14ac:dyDescent="0.2"/>
    <row r="3187" hidden="1" x14ac:dyDescent="0.2"/>
    <row r="3188" hidden="1" x14ac:dyDescent="0.2"/>
    <row r="3189" hidden="1" x14ac:dyDescent="0.2"/>
    <row r="3190" hidden="1" x14ac:dyDescent="0.2"/>
    <row r="3191" hidden="1" x14ac:dyDescent="0.2"/>
    <row r="3192" hidden="1" x14ac:dyDescent="0.2"/>
    <row r="3193" hidden="1" x14ac:dyDescent="0.2"/>
    <row r="3194" hidden="1" x14ac:dyDescent="0.2"/>
    <row r="3195" hidden="1" x14ac:dyDescent="0.2"/>
    <row r="3196" hidden="1" x14ac:dyDescent="0.2"/>
    <row r="3197" hidden="1" x14ac:dyDescent="0.2"/>
    <row r="3198" hidden="1" x14ac:dyDescent="0.2"/>
    <row r="3199" hidden="1" x14ac:dyDescent="0.2"/>
    <row r="3200" hidden="1" x14ac:dyDescent="0.2"/>
    <row r="3201" hidden="1" x14ac:dyDescent="0.2"/>
    <row r="3202" hidden="1" x14ac:dyDescent="0.2"/>
    <row r="3203" hidden="1" x14ac:dyDescent="0.2"/>
    <row r="3204" hidden="1" x14ac:dyDescent="0.2"/>
    <row r="3205" hidden="1" x14ac:dyDescent="0.2"/>
    <row r="3206" hidden="1" x14ac:dyDescent="0.2"/>
    <row r="3207" hidden="1" x14ac:dyDescent="0.2"/>
    <row r="3208" hidden="1" x14ac:dyDescent="0.2"/>
    <row r="3209" hidden="1" x14ac:dyDescent="0.2"/>
    <row r="3210" hidden="1" x14ac:dyDescent="0.2"/>
    <row r="3211" hidden="1" x14ac:dyDescent="0.2"/>
    <row r="3212" hidden="1" x14ac:dyDescent="0.2"/>
    <row r="3213" hidden="1" x14ac:dyDescent="0.2"/>
    <row r="3214" hidden="1" x14ac:dyDescent="0.2"/>
    <row r="3215" hidden="1" x14ac:dyDescent="0.2"/>
    <row r="3216" hidden="1" x14ac:dyDescent="0.2"/>
    <row r="3217" hidden="1" x14ac:dyDescent="0.2"/>
    <row r="3218" hidden="1" x14ac:dyDescent="0.2"/>
    <row r="3219" hidden="1" x14ac:dyDescent="0.2"/>
    <row r="3220" hidden="1" x14ac:dyDescent="0.2"/>
    <row r="3221" hidden="1" x14ac:dyDescent="0.2"/>
    <row r="3222" hidden="1" x14ac:dyDescent="0.2"/>
    <row r="3223" hidden="1" x14ac:dyDescent="0.2"/>
    <row r="3224" hidden="1" x14ac:dyDescent="0.2"/>
    <row r="3225" hidden="1" x14ac:dyDescent="0.2"/>
    <row r="3226" hidden="1" x14ac:dyDescent="0.2"/>
    <row r="3227" hidden="1" x14ac:dyDescent="0.2"/>
    <row r="3228" hidden="1" x14ac:dyDescent="0.2"/>
    <row r="3229" hidden="1" x14ac:dyDescent="0.2"/>
    <row r="3230" hidden="1" x14ac:dyDescent="0.2"/>
    <row r="3231" hidden="1" x14ac:dyDescent="0.2"/>
    <row r="3232" hidden="1" x14ac:dyDescent="0.2"/>
    <row r="3233" hidden="1" x14ac:dyDescent="0.2"/>
    <row r="3234" hidden="1" x14ac:dyDescent="0.2"/>
    <row r="3235" hidden="1" x14ac:dyDescent="0.2"/>
    <row r="3236" hidden="1" x14ac:dyDescent="0.2"/>
    <row r="3237" hidden="1" x14ac:dyDescent="0.2"/>
    <row r="3238" hidden="1" x14ac:dyDescent="0.2"/>
    <row r="3239" hidden="1" x14ac:dyDescent="0.2"/>
    <row r="3240" hidden="1" x14ac:dyDescent="0.2"/>
    <row r="3241" hidden="1" x14ac:dyDescent="0.2"/>
    <row r="3242" hidden="1" x14ac:dyDescent="0.2"/>
    <row r="3243" hidden="1" x14ac:dyDescent="0.2"/>
    <row r="3244" hidden="1" x14ac:dyDescent="0.2"/>
    <row r="3245" hidden="1" x14ac:dyDescent="0.2"/>
    <row r="3246" hidden="1" x14ac:dyDescent="0.2"/>
    <row r="3247" hidden="1" x14ac:dyDescent="0.2"/>
    <row r="3248" hidden="1" x14ac:dyDescent="0.2"/>
    <row r="3249" hidden="1" x14ac:dyDescent="0.2"/>
    <row r="3250" hidden="1" x14ac:dyDescent="0.2"/>
    <row r="3251" hidden="1" x14ac:dyDescent="0.2"/>
    <row r="3252" hidden="1" x14ac:dyDescent="0.2"/>
    <row r="3253" hidden="1" x14ac:dyDescent="0.2"/>
    <row r="3254" hidden="1" x14ac:dyDescent="0.2"/>
    <row r="3255" hidden="1" x14ac:dyDescent="0.2"/>
    <row r="3256" hidden="1" x14ac:dyDescent="0.2"/>
    <row r="3257" hidden="1" x14ac:dyDescent="0.2"/>
    <row r="3258" hidden="1" x14ac:dyDescent="0.2"/>
    <row r="3259" hidden="1" x14ac:dyDescent="0.2"/>
    <row r="3260" hidden="1" x14ac:dyDescent="0.2"/>
    <row r="3261" hidden="1" x14ac:dyDescent="0.2"/>
    <row r="3262" hidden="1" x14ac:dyDescent="0.2"/>
    <row r="3263" hidden="1" x14ac:dyDescent="0.2"/>
    <row r="3264" hidden="1" x14ac:dyDescent="0.2"/>
    <row r="3265" hidden="1" x14ac:dyDescent="0.2"/>
    <row r="3266" hidden="1" x14ac:dyDescent="0.2"/>
    <row r="3267" hidden="1" x14ac:dyDescent="0.2"/>
    <row r="3268" hidden="1" x14ac:dyDescent="0.2"/>
    <row r="3269" hidden="1" x14ac:dyDescent="0.2"/>
    <row r="3270" hidden="1" x14ac:dyDescent="0.2"/>
    <row r="3271" hidden="1" x14ac:dyDescent="0.2"/>
    <row r="3272" hidden="1" x14ac:dyDescent="0.2"/>
    <row r="3273" hidden="1" x14ac:dyDescent="0.2"/>
    <row r="3274" hidden="1" x14ac:dyDescent="0.2"/>
    <row r="3275" hidden="1" x14ac:dyDescent="0.2"/>
    <row r="3276" hidden="1" x14ac:dyDescent="0.2"/>
    <row r="3277" hidden="1" x14ac:dyDescent="0.2"/>
    <row r="3278" hidden="1" x14ac:dyDescent="0.2"/>
    <row r="3279" hidden="1" x14ac:dyDescent="0.2"/>
    <row r="3280" hidden="1" x14ac:dyDescent="0.2"/>
    <row r="3281" hidden="1" x14ac:dyDescent="0.2"/>
    <row r="3282" hidden="1" x14ac:dyDescent="0.2"/>
    <row r="3283" hidden="1" x14ac:dyDescent="0.2"/>
    <row r="3284" hidden="1" x14ac:dyDescent="0.2"/>
    <row r="3285" hidden="1" x14ac:dyDescent="0.2"/>
    <row r="3286" hidden="1" x14ac:dyDescent="0.2"/>
    <row r="3287" hidden="1" x14ac:dyDescent="0.2"/>
    <row r="3288" hidden="1" x14ac:dyDescent="0.2"/>
    <row r="3289" hidden="1" x14ac:dyDescent="0.2"/>
    <row r="3290" hidden="1" x14ac:dyDescent="0.2"/>
    <row r="3291" hidden="1" x14ac:dyDescent="0.2"/>
    <row r="3292" hidden="1" x14ac:dyDescent="0.2"/>
    <row r="3293" hidden="1" x14ac:dyDescent="0.2"/>
    <row r="3294" hidden="1" x14ac:dyDescent="0.2"/>
    <row r="3295" hidden="1" x14ac:dyDescent="0.2"/>
    <row r="3296" hidden="1" x14ac:dyDescent="0.2"/>
    <row r="3297" hidden="1" x14ac:dyDescent="0.2"/>
    <row r="3298" hidden="1" x14ac:dyDescent="0.2"/>
    <row r="3299" hidden="1" x14ac:dyDescent="0.2"/>
    <row r="3300" hidden="1" x14ac:dyDescent="0.2"/>
    <row r="3301" hidden="1" x14ac:dyDescent="0.2"/>
    <row r="3302" hidden="1" x14ac:dyDescent="0.2"/>
    <row r="3303" hidden="1" x14ac:dyDescent="0.2"/>
    <row r="3304" hidden="1" x14ac:dyDescent="0.2"/>
    <row r="3305" hidden="1" x14ac:dyDescent="0.2"/>
    <row r="3306" hidden="1" x14ac:dyDescent="0.2"/>
    <row r="3307" hidden="1" x14ac:dyDescent="0.2"/>
    <row r="3308" hidden="1" x14ac:dyDescent="0.2"/>
    <row r="3309" hidden="1" x14ac:dyDescent="0.2"/>
    <row r="3310" hidden="1" x14ac:dyDescent="0.2"/>
    <row r="3311" hidden="1" x14ac:dyDescent="0.2"/>
    <row r="3312" hidden="1" x14ac:dyDescent="0.2"/>
    <row r="3313" hidden="1" x14ac:dyDescent="0.2"/>
    <row r="3314" hidden="1" x14ac:dyDescent="0.2"/>
    <row r="3315" hidden="1" x14ac:dyDescent="0.2"/>
    <row r="3316" hidden="1" x14ac:dyDescent="0.2"/>
    <row r="3317" hidden="1" x14ac:dyDescent="0.2"/>
    <row r="3318" hidden="1" x14ac:dyDescent="0.2"/>
    <row r="3319" hidden="1" x14ac:dyDescent="0.2"/>
    <row r="3320" hidden="1" x14ac:dyDescent="0.2"/>
    <row r="3321" hidden="1" x14ac:dyDescent="0.2"/>
    <row r="3322" hidden="1" x14ac:dyDescent="0.2"/>
    <row r="3323" hidden="1" x14ac:dyDescent="0.2"/>
    <row r="3324" hidden="1" x14ac:dyDescent="0.2"/>
    <row r="3325" hidden="1" x14ac:dyDescent="0.2"/>
    <row r="3326" hidden="1" x14ac:dyDescent="0.2"/>
    <row r="3327" hidden="1" x14ac:dyDescent="0.2"/>
    <row r="3328" hidden="1" x14ac:dyDescent="0.2"/>
    <row r="3329" hidden="1" x14ac:dyDescent="0.2"/>
    <row r="3330" hidden="1" x14ac:dyDescent="0.2"/>
    <row r="3331" hidden="1" x14ac:dyDescent="0.2"/>
    <row r="3332" hidden="1" x14ac:dyDescent="0.2"/>
    <row r="3333" hidden="1" x14ac:dyDescent="0.2"/>
    <row r="3334" hidden="1" x14ac:dyDescent="0.2"/>
    <row r="3335" hidden="1" x14ac:dyDescent="0.2"/>
    <row r="3336" hidden="1" x14ac:dyDescent="0.2"/>
    <row r="3337" hidden="1" x14ac:dyDescent="0.2"/>
    <row r="3338" hidden="1" x14ac:dyDescent="0.2"/>
    <row r="3339" hidden="1" x14ac:dyDescent="0.2"/>
    <row r="3340" hidden="1" x14ac:dyDescent="0.2"/>
    <row r="3341" hidden="1" x14ac:dyDescent="0.2"/>
    <row r="3342" hidden="1" x14ac:dyDescent="0.2"/>
    <row r="3343" hidden="1" x14ac:dyDescent="0.2"/>
    <row r="3344" hidden="1" x14ac:dyDescent="0.2"/>
    <row r="3345" hidden="1" x14ac:dyDescent="0.2"/>
    <row r="3346" hidden="1" x14ac:dyDescent="0.2"/>
    <row r="3347" hidden="1" x14ac:dyDescent="0.2"/>
    <row r="3348" hidden="1" x14ac:dyDescent="0.2"/>
    <row r="3349" hidden="1" x14ac:dyDescent="0.2"/>
    <row r="3350" hidden="1" x14ac:dyDescent="0.2"/>
    <row r="3351" hidden="1" x14ac:dyDescent="0.2"/>
    <row r="3352" hidden="1" x14ac:dyDescent="0.2"/>
    <row r="3353" hidden="1" x14ac:dyDescent="0.2"/>
    <row r="3354" hidden="1" x14ac:dyDescent="0.2"/>
    <row r="3355" hidden="1" x14ac:dyDescent="0.2"/>
    <row r="3356" hidden="1" x14ac:dyDescent="0.2"/>
    <row r="3357" hidden="1" x14ac:dyDescent="0.2"/>
    <row r="3358" hidden="1" x14ac:dyDescent="0.2"/>
    <row r="3359" hidden="1" x14ac:dyDescent="0.2"/>
    <row r="3360" hidden="1" x14ac:dyDescent="0.2"/>
    <row r="3361" hidden="1" x14ac:dyDescent="0.2"/>
    <row r="3362" hidden="1" x14ac:dyDescent="0.2"/>
    <row r="3363" hidden="1" x14ac:dyDescent="0.2"/>
    <row r="3364" hidden="1" x14ac:dyDescent="0.2"/>
    <row r="3365" hidden="1" x14ac:dyDescent="0.2"/>
    <row r="3366" hidden="1" x14ac:dyDescent="0.2"/>
    <row r="3367" hidden="1" x14ac:dyDescent="0.2"/>
    <row r="3368" hidden="1" x14ac:dyDescent="0.2"/>
    <row r="3369" hidden="1" x14ac:dyDescent="0.2"/>
    <row r="3370" hidden="1" x14ac:dyDescent="0.2"/>
    <row r="3371" hidden="1" x14ac:dyDescent="0.2"/>
    <row r="3372" hidden="1" x14ac:dyDescent="0.2"/>
    <row r="3373" hidden="1" x14ac:dyDescent="0.2"/>
    <row r="3374" hidden="1" x14ac:dyDescent="0.2"/>
    <row r="3375" hidden="1" x14ac:dyDescent="0.2"/>
    <row r="3376" hidden="1" x14ac:dyDescent="0.2"/>
    <row r="3377" hidden="1" x14ac:dyDescent="0.2"/>
    <row r="3378" hidden="1" x14ac:dyDescent="0.2"/>
    <row r="3379" hidden="1" x14ac:dyDescent="0.2"/>
    <row r="3380" hidden="1" x14ac:dyDescent="0.2"/>
    <row r="3381" hidden="1" x14ac:dyDescent="0.2"/>
    <row r="3382" hidden="1" x14ac:dyDescent="0.2"/>
    <row r="3383" hidden="1" x14ac:dyDescent="0.2"/>
    <row r="3384" hidden="1" x14ac:dyDescent="0.2"/>
    <row r="3385" hidden="1" x14ac:dyDescent="0.2"/>
    <row r="3386" hidden="1" x14ac:dyDescent="0.2"/>
    <row r="3387" hidden="1" x14ac:dyDescent="0.2"/>
    <row r="3388" hidden="1" x14ac:dyDescent="0.2"/>
    <row r="3389" hidden="1" x14ac:dyDescent="0.2"/>
    <row r="3390" hidden="1" x14ac:dyDescent="0.2"/>
    <row r="3391" hidden="1" x14ac:dyDescent="0.2"/>
    <row r="3392" hidden="1" x14ac:dyDescent="0.2"/>
    <row r="3393" hidden="1" x14ac:dyDescent="0.2"/>
    <row r="3394" hidden="1" x14ac:dyDescent="0.2"/>
    <row r="3395" hidden="1" x14ac:dyDescent="0.2"/>
    <row r="3396" hidden="1" x14ac:dyDescent="0.2"/>
    <row r="3397" hidden="1" x14ac:dyDescent="0.2"/>
    <row r="3398" hidden="1" x14ac:dyDescent="0.2"/>
    <row r="3399" hidden="1" x14ac:dyDescent="0.2"/>
    <row r="3400" hidden="1" x14ac:dyDescent="0.2"/>
    <row r="3401" hidden="1" x14ac:dyDescent="0.2"/>
    <row r="3402" hidden="1" x14ac:dyDescent="0.2"/>
    <row r="3403" hidden="1" x14ac:dyDescent="0.2"/>
    <row r="3404" hidden="1" x14ac:dyDescent="0.2"/>
    <row r="3405" hidden="1" x14ac:dyDescent="0.2"/>
    <row r="3406" hidden="1" x14ac:dyDescent="0.2"/>
    <row r="3407" hidden="1" x14ac:dyDescent="0.2"/>
    <row r="3408" hidden="1" x14ac:dyDescent="0.2"/>
    <row r="3409" hidden="1" x14ac:dyDescent="0.2"/>
    <row r="3410" hidden="1" x14ac:dyDescent="0.2"/>
    <row r="3411" hidden="1" x14ac:dyDescent="0.2"/>
    <row r="3412" hidden="1" x14ac:dyDescent="0.2"/>
    <row r="3413" hidden="1" x14ac:dyDescent="0.2"/>
    <row r="3414" hidden="1" x14ac:dyDescent="0.2"/>
    <row r="3415" hidden="1" x14ac:dyDescent="0.2"/>
    <row r="3416" hidden="1" x14ac:dyDescent="0.2"/>
    <row r="3417" hidden="1" x14ac:dyDescent="0.2"/>
    <row r="3418" hidden="1" x14ac:dyDescent="0.2"/>
    <row r="3419" hidden="1" x14ac:dyDescent="0.2"/>
    <row r="3420" hidden="1" x14ac:dyDescent="0.2"/>
    <row r="3421" hidden="1" x14ac:dyDescent="0.2"/>
    <row r="3422" hidden="1" x14ac:dyDescent="0.2"/>
    <row r="3423" hidden="1" x14ac:dyDescent="0.2"/>
    <row r="3424" hidden="1" x14ac:dyDescent="0.2"/>
    <row r="3425" hidden="1" x14ac:dyDescent="0.2"/>
    <row r="3426" hidden="1" x14ac:dyDescent="0.2"/>
    <row r="3427" hidden="1" x14ac:dyDescent="0.2"/>
    <row r="3428" hidden="1" x14ac:dyDescent="0.2"/>
    <row r="3429" hidden="1" x14ac:dyDescent="0.2"/>
    <row r="3430" hidden="1" x14ac:dyDescent="0.2"/>
    <row r="3431" hidden="1" x14ac:dyDescent="0.2"/>
    <row r="3432" hidden="1" x14ac:dyDescent="0.2"/>
    <row r="3433" hidden="1" x14ac:dyDescent="0.2"/>
    <row r="3434" hidden="1" x14ac:dyDescent="0.2"/>
    <row r="3435" hidden="1" x14ac:dyDescent="0.2"/>
    <row r="3436" hidden="1" x14ac:dyDescent="0.2"/>
    <row r="3437" hidden="1" x14ac:dyDescent="0.2"/>
    <row r="3438" hidden="1" x14ac:dyDescent="0.2"/>
    <row r="3439" hidden="1" x14ac:dyDescent="0.2"/>
    <row r="3440" hidden="1" x14ac:dyDescent="0.2"/>
    <row r="3441" hidden="1" x14ac:dyDescent="0.2"/>
    <row r="3442" hidden="1" x14ac:dyDescent="0.2"/>
    <row r="3443" hidden="1" x14ac:dyDescent="0.2"/>
    <row r="3444" hidden="1" x14ac:dyDescent="0.2"/>
    <row r="3445" hidden="1" x14ac:dyDescent="0.2"/>
    <row r="3446" hidden="1" x14ac:dyDescent="0.2"/>
    <row r="3447" hidden="1" x14ac:dyDescent="0.2"/>
    <row r="3448" hidden="1" x14ac:dyDescent="0.2"/>
    <row r="3449" hidden="1" x14ac:dyDescent="0.2"/>
    <row r="3450" hidden="1" x14ac:dyDescent="0.2"/>
    <row r="3451" hidden="1" x14ac:dyDescent="0.2"/>
    <row r="3452" hidden="1" x14ac:dyDescent="0.2"/>
    <row r="3453" hidden="1" x14ac:dyDescent="0.2"/>
    <row r="3454" hidden="1" x14ac:dyDescent="0.2"/>
    <row r="3455" hidden="1" x14ac:dyDescent="0.2"/>
    <row r="3456" hidden="1" x14ac:dyDescent="0.2"/>
    <row r="3457" hidden="1" x14ac:dyDescent="0.2"/>
    <row r="3458" hidden="1" x14ac:dyDescent="0.2"/>
    <row r="3459" hidden="1" x14ac:dyDescent="0.2"/>
    <row r="3460" hidden="1" x14ac:dyDescent="0.2"/>
    <row r="3461" hidden="1" x14ac:dyDescent="0.2"/>
    <row r="3462" hidden="1" x14ac:dyDescent="0.2"/>
    <row r="3463" hidden="1" x14ac:dyDescent="0.2"/>
    <row r="3464" hidden="1" x14ac:dyDescent="0.2"/>
    <row r="3465" hidden="1" x14ac:dyDescent="0.2"/>
    <row r="3466" hidden="1" x14ac:dyDescent="0.2"/>
    <row r="3467" hidden="1" x14ac:dyDescent="0.2"/>
    <row r="3468" hidden="1" x14ac:dyDescent="0.2"/>
    <row r="3469" hidden="1" x14ac:dyDescent="0.2"/>
    <row r="3470" hidden="1" x14ac:dyDescent="0.2"/>
    <row r="3471" hidden="1" x14ac:dyDescent="0.2"/>
    <row r="3472" hidden="1" x14ac:dyDescent="0.2"/>
    <row r="3473" hidden="1" x14ac:dyDescent="0.2"/>
    <row r="3474" hidden="1" x14ac:dyDescent="0.2"/>
    <row r="3475" hidden="1" x14ac:dyDescent="0.2"/>
    <row r="3476" hidden="1" x14ac:dyDescent="0.2"/>
    <row r="3477" hidden="1" x14ac:dyDescent="0.2"/>
    <row r="3478" hidden="1" x14ac:dyDescent="0.2"/>
    <row r="3479" hidden="1" x14ac:dyDescent="0.2"/>
    <row r="3480" hidden="1" x14ac:dyDescent="0.2"/>
    <row r="3481" hidden="1" x14ac:dyDescent="0.2"/>
    <row r="3482" hidden="1" x14ac:dyDescent="0.2"/>
    <row r="3483" hidden="1" x14ac:dyDescent="0.2"/>
    <row r="3484" hidden="1" x14ac:dyDescent="0.2"/>
    <row r="3485" hidden="1" x14ac:dyDescent="0.2"/>
    <row r="3486" hidden="1" x14ac:dyDescent="0.2"/>
    <row r="3487" hidden="1" x14ac:dyDescent="0.2"/>
    <row r="3488" hidden="1" x14ac:dyDescent="0.2"/>
    <row r="3489" hidden="1" x14ac:dyDescent="0.2"/>
    <row r="3490" hidden="1" x14ac:dyDescent="0.2"/>
    <row r="3491" hidden="1" x14ac:dyDescent="0.2"/>
    <row r="3492" hidden="1" x14ac:dyDescent="0.2"/>
    <row r="3493" hidden="1" x14ac:dyDescent="0.2"/>
    <row r="3494" hidden="1" x14ac:dyDescent="0.2"/>
    <row r="3495" hidden="1" x14ac:dyDescent="0.2"/>
    <row r="3496" hidden="1" x14ac:dyDescent="0.2"/>
    <row r="3497" hidden="1" x14ac:dyDescent="0.2"/>
    <row r="3498" hidden="1" x14ac:dyDescent="0.2"/>
    <row r="3499" hidden="1" x14ac:dyDescent="0.2"/>
    <row r="3500" hidden="1" x14ac:dyDescent="0.2"/>
    <row r="3501" hidden="1" x14ac:dyDescent="0.2"/>
    <row r="3502" hidden="1" x14ac:dyDescent="0.2"/>
    <row r="3503" hidden="1" x14ac:dyDescent="0.2"/>
    <row r="3504" hidden="1" x14ac:dyDescent="0.2"/>
    <row r="3505" hidden="1" x14ac:dyDescent="0.2"/>
    <row r="3506" hidden="1" x14ac:dyDescent="0.2"/>
    <row r="3507" hidden="1" x14ac:dyDescent="0.2"/>
    <row r="3508" hidden="1" x14ac:dyDescent="0.2"/>
    <row r="3509" hidden="1" x14ac:dyDescent="0.2"/>
    <row r="3510" hidden="1" x14ac:dyDescent="0.2"/>
    <row r="3511" hidden="1" x14ac:dyDescent="0.2"/>
    <row r="3512" hidden="1" x14ac:dyDescent="0.2"/>
    <row r="3513" hidden="1" x14ac:dyDescent="0.2"/>
    <row r="3514" hidden="1" x14ac:dyDescent="0.2"/>
    <row r="3515" hidden="1" x14ac:dyDescent="0.2"/>
    <row r="3516" hidden="1" x14ac:dyDescent="0.2"/>
    <row r="3517" hidden="1" x14ac:dyDescent="0.2"/>
    <row r="3518" hidden="1" x14ac:dyDescent="0.2"/>
    <row r="3519" hidden="1" x14ac:dyDescent="0.2"/>
    <row r="3520" hidden="1" x14ac:dyDescent="0.2"/>
    <row r="3521" hidden="1" x14ac:dyDescent="0.2"/>
    <row r="3522" hidden="1" x14ac:dyDescent="0.2"/>
    <row r="3523" hidden="1" x14ac:dyDescent="0.2"/>
    <row r="3524" hidden="1" x14ac:dyDescent="0.2"/>
    <row r="3525" hidden="1" x14ac:dyDescent="0.2"/>
    <row r="3526" hidden="1" x14ac:dyDescent="0.2"/>
    <row r="3527" hidden="1" x14ac:dyDescent="0.2"/>
    <row r="3528" hidden="1" x14ac:dyDescent="0.2"/>
    <row r="3529" hidden="1" x14ac:dyDescent="0.2"/>
    <row r="3530" hidden="1" x14ac:dyDescent="0.2"/>
    <row r="3531" hidden="1" x14ac:dyDescent="0.2"/>
    <row r="3532" hidden="1" x14ac:dyDescent="0.2"/>
    <row r="3533" hidden="1" x14ac:dyDescent="0.2"/>
    <row r="3534" hidden="1" x14ac:dyDescent="0.2"/>
    <row r="3535" hidden="1" x14ac:dyDescent="0.2"/>
    <row r="3536" hidden="1" x14ac:dyDescent="0.2"/>
    <row r="3537" hidden="1" x14ac:dyDescent="0.2"/>
    <row r="3538" hidden="1" x14ac:dyDescent="0.2"/>
    <row r="3539" hidden="1" x14ac:dyDescent="0.2"/>
    <row r="3540" hidden="1" x14ac:dyDescent="0.2"/>
    <row r="3541" hidden="1" x14ac:dyDescent="0.2"/>
    <row r="3542" hidden="1" x14ac:dyDescent="0.2"/>
    <row r="3543" hidden="1" x14ac:dyDescent="0.2"/>
    <row r="3544" hidden="1" x14ac:dyDescent="0.2"/>
    <row r="3545" hidden="1" x14ac:dyDescent="0.2"/>
    <row r="3546" hidden="1" x14ac:dyDescent="0.2"/>
    <row r="3547" hidden="1" x14ac:dyDescent="0.2"/>
    <row r="3548" hidden="1" x14ac:dyDescent="0.2"/>
    <row r="3549" hidden="1" x14ac:dyDescent="0.2"/>
    <row r="3550" hidden="1" x14ac:dyDescent="0.2"/>
    <row r="3551" hidden="1" x14ac:dyDescent="0.2"/>
    <row r="3552" hidden="1" x14ac:dyDescent="0.2"/>
    <row r="3553" hidden="1" x14ac:dyDescent="0.2"/>
    <row r="3554" hidden="1" x14ac:dyDescent="0.2"/>
    <row r="3555" hidden="1" x14ac:dyDescent="0.2"/>
    <row r="3556" hidden="1" x14ac:dyDescent="0.2"/>
    <row r="3557" hidden="1" x14ac:dyDescent="0.2"/>
    <row r="3558" hidden="1" x14ac:dyDescent="0.2"/>
    <row r="3559" hidden="1" x14ac:dyDescent="0.2"/>
    <row r="3560" hidden="1" x14ac:dyDescent="0.2"/>
    <row r="3561" hidden="1" x14ac:dyDescent="0.2"/>
    <row r="3562" hidden="1" x14ac:dyDescent="0.2"/>
    <row r="3563" hidden="1" x14ac:dyDescent="0.2"/>
    <row r="3564" hidden="1" x14ac:dyDescent="0.2"/>
    <row r="3565" hidden="1" x14ac:dyDescent="0.2"/>
    <row r="3566" hidden="1" x14ac:dyDescent="0.2"/>
    <row r="3567" hidden="1" x14ac:dyDescent="0.2"/>
    <row r="3568" hidden="1" x14ac:dyDescent="0.2"/>
    <row r="3569" hidden="1" x14ac:dyDescent="0.2"/>
    <row r="3570" hidden="1" x14ac:dyDescent="0.2"/>
    <row r="3571" hidden="1" x14ac:dyDescent="0.2"/>
    <row r="3572" hidden="1" x14ac:dyDescent="0.2"/>
    <row r="3573" hidden="1" x14ac:dyDescent="0.2"/>
    <row r="3574" hidden="1" x14ac:dyDescent="0.2"/>
    <row r="3575" hidden="1" x14ac:dyDescent="0.2"/>
    <row r="3576" hidden="1" x14ac:dyDescent="0.2"/>
    <row r="3577" hidden="1" x14ac:dyDescent="0.2"/>
    <row r="3578" hidden="1" x14ac:dyDescent="0.2"/>
    <row r="3579" hidden="1" x14ac:dyDescent="0.2"/>
    <row r="3580" hidden="1" x14ac:dyDescent="0.2"/>
    <row r="3581" hidden="1" x14ac:dyDescent="0.2"/>
    <row r="3582" hidden="1" x14ac:dyDescent="0.2"/>
    <row r="3583" hidden="1" x14ac:dyDescent="0.2"/>
    <row r="3584" hidden="1" x14ac:dyDescent="0.2"/>
    <row r="3585" hidden="1" x14ac:dyDescent="0.2"/>
    <row r="3586" hidden="1" x14ac:dyDescent="0.2"/>
    <row r="3587" hidden="1" x14ac:dyDescent="0.2"/>
    <row r="3588" hidden="1" x14ac:dyDescent="0.2"/>
    <row r="3589" hidden="1" x14ac:dyDescent="0.2"/>
    <row r="3590" hidden="1" x14ac:dyDescent="0.2"/>
    <row r="3591" hidden="1" x14ac:dyDescent="0.2"/>
    <row r="3592" hidden="1" x14ac:dyDescent="0.2"/>
    <row r="3593" hidden="1" x14ac:dyDescent="0.2"/>
    <row r="3594" hidden="1" x14ac:dyDescent="0.2"/>
    <row r="3595" hidden="1" x14ac:dyDescent="0.2"/>
    <row r="3596" hidden="1" x14ac:dyDescent="0.2"/>
    <row r="3597" hidden="1" x14ac:dyDescent="0.2"/>
    <row r="3598" hidden="1" x14ac:dyDescent="0.2"/>
    <row r="3599" hidden="1" x14ac:dyDescent="0.2"/>
    <row r="3600" hidden="1" x14ac:dyDescent="0.2"/>
    <row r="3601" hidden="1" x14ac:dyDescent="0.2"/>
    <row r="3602" hidden="1" x14ac:dyDescent="0.2"/>
    <row r="3603" hidden="1" x14ac:dyDescent="0.2"/>
    <row r="3604" hidden="1" x14ac:dyDescent="0.2"/>
    <row r="3605" hidden="1" x14ac:dyDescent="0.2"/>
    <row r="3606" hidden="1" x14ac:dyDescent="0.2"/>
    <row r="3607" hidden="1" x14ac:dyDescent="0.2"/>
    <row r="3608" hidden="1" x14ac:dyDescent="0.2"/>
    <row r="3609" hidden="1" x14ac:dyDescent="0.2"/>
    <row r="3610" hidden="1" x14ac:dyDescent="0.2"/>
    <row r="3611" hidden="1" x14ac:dyDescent="0.2"/>
    <row r="3612" hidden="1" x14ac:dyDescent="0.2"/>
    <row r="3613" hidden="1" x14ac:dyDescent="0.2"/>
    <row r="3614" hidden="1" x14ac:dyDescent="0.2"/>
    <row r="3615" hidden="1" x14ac:dyDescent="0.2"/>
    <row r="3616" hidden="1" x14ac:dyDescent="0.2"/>
    <row r="3617" hidden="1" x14ac:dyDescent="0.2"/>
    <row r="3618" hidden="1" x14ac:dyDescent="0.2"/>
    <row r="3619" hidden="1" x14ac:dyDescent="0.2"/>
    <row r="3620" hidden="1" x14ac:dyDescent="0.2"/>
    <row r="3621" hidden="1" x14ac:dyDescent="0.2"/>
    <row r="3622" hidden="1" x14ac:dyDescent="0.2"/>
    <row r="3623" hidden="1" x14ac:dyDescent="0.2"/>
    <row r="3624" hidden="1" x14ac:dyDescent="0.2"/>
    <row r="3625" hidden="1" x14ac:dyDescent="0.2"/>
    <row r="3626" hidden="1" x14ac:dyDescent="0.2"/>
    <row r="3627" hidden="1" x14ac:dyDescent="0.2"/>
    <row r="3628" hidden="1" x14ac:dyDescent="0.2"/>
    <row r="3629" hidden="1" x14ac:dyDescent="0.2"/>
    <row r="3630" hidden="1" x14ac:dyDescent="0.2"/>
    <row r="3631" hidden="1" x14ac:dyDescent="0.2"/>
    <row r="3632" hidden="1" x14ac:dyDescent="0.2"/>
    <row r="3633" hidden="1" x14ac:dyDescent="0.2"/>
    <row r="3634" hidden="1" x14ac:dyDescent="0.2"/>
    <row r="3635" hidden="1" x14ac:dyDescent="0.2"/>
    <row r="3636" hidden="1" x14ac:dyDescent="0.2"/>
    <row r="3637" hidden="1" x14ac:dyDescent="0.2"/>
    <row r="3638" hidden="1" x14ac:dyDescent="0.2"/>
    <row r="3639" hidden="1" x14ac:dyDescent="0.2"/>
    <row r="3640" hidden="1" x14ac:dyDescent="0.2"/>
    <row r="3641" hidden="1" x14ac:dyDescent="0.2"/>
    <row r="3642" hidden="1" x14ac:dyDescent="0.2"/>
    <row r="3643" hidden="1" x14ac:dyDescent="0.2"/>
    <row r="3644" hidden="1" x14ac:dyDescent="0.2"/>
    <row r="3645" hidden="1" x14ac:dyDescent="0.2"/>
    <row r="3646" hidden="1" x14ac:dyDescent="0.2"/>
    <row r="3647" hidden="1" x14ac:dyDescent="0.2"/>
    <row r="3648" hidden="1" x14ac:dyDescent="0.2"/>
    <row r="3649" hidden="1" x14ac:dyDescent="0.2"/>
    <row r="3650" hidden="1" x14ac:dyDescent="0.2"/>
    <row r="3651" hidden="1" x14ac:dyDescent="0.2"/>
    <row r="3652" hidden="1" x14ac:dyDescent="0.2"/>
    <row r="3653" hidden="1" x14ac:dyDescent="0.2"/>
    <row r="3654" hidden="1" x14ac:dyDescent="0.2"/>
    <row r="3655" hidden="1" x14ac:dyDescent="0.2"/>
    <row r="3656" hidden="1" x14ac:dyDescent="0.2"/>
    <row r="3657" hidden="1" x14ac:dyDescent="0.2"/>
    <row r="3658" hidden="1" x14ac:dyDescent="0.2"/>
    <row r="3659" hidden="1" x14ac:dyDescent="0.2"/>
    <row r="3660" hidden="1" x14ac:dyDescent="0.2"/>
    <row r="3661" hidden="1" x14ac:dyDescent="0.2"/>
    <row r="3662" hidden="1" x14ac:dyDescent="0.2"/>
    <row r="3663" hidden="1" x14ac:dyDescent="0.2"/>
    <row r="3664" hidden="1" x14ac:dyDescent="0.2"/>
    <row r="3665" hidden="1" x14ac:dyDescent="0.2"/>
    <row r="3666" hidden="1" x14ac:dyDescent="0.2"/>
    <row r="3667" hidden="1" x14ac:dyDescent="0.2"/>
    <row r="3668" hidden="1" x14ac:dyDescent="0.2"/>
    <row r="3669" hidden="1" x14ac:dyDescent="0.2"/>
    <row r="3670" hidden="1" x14ac:dyDescent="0.2"/>
    <row r="3671" hidden="1" x14ac:dyDescent="0.2"/>
    <row r="3672" hidden="1" x14ac:dyDescent="0.2"/>
    <row r="3673" hidden="1" x14ac:dyDescent="0.2"/>
    <row r="3674" hidden="1" x14ac:dyDescent="0.2"/>
    <row r="3675" hidden="1" x14ac:dyDescent="0.2"/>
    <row r="3676" hidden="1" x14ac:dyDescent="0.2"/>
    <row r="3677" hidden="1" x14ac:dyDescent="0.2"/>
    <row r="3678" hidden="1" x14ac:dyDescent="0.2"/>
    <row r="3679" hidden="1" x14ac:dyDescent="0.2"/>
    <row r="3680" hidden="1" x14ac:dyDescent="0.2"/>
    <row r="3681" hidden="1" x14ac:dyDescent="0.2"/>
    <row r="3682" hidden="1" x14ac:dyDescent="0.2"/>
    <row r="3683" hidden="1" x14ac:dyDescent="0.2"/>
    <row r="3684" hidden="1" x14ac:dyDescent="0.2"/>
    <row r="3685" hidden="1" x14ac:dyDescent="0.2"/>
    <row r="3686" hidden="1" x14ac:dyDescent="0.2"/>
    <row r="3687" hidden="1" x14ac:dyDescent="0.2"/>
    <row r="3688" hidden="1" x14ac:dyDescent="0.2"/>
    <row r="3689" hidden="1" x14ac:dyDescent="0.2"/>
    <row r="3690" hidden="1" x14ac:dyDescent="0.2"/>
    <row r="3691" hidden="1" x14ac:dyDescent="0.2"/>
    <row r="3692" hidden="1" x14ac:dyDescent="0.2"/>
    <row r="3693" hidden="1" x14ac:dyDescent="0.2"/>
    <row r="3694" hidden="1" x14ac:dyDescent="0.2"/>
    <row r="3695" hidden="1" x14ac:dyDescent="0.2"/>
    <row r="3696" hidden="1" x14ac:dyDescent="0.2"/>
    <row r="3697" hidden="1" x14ac:dyDescent="0.2"/>
    <row r="3698" hidden="1" x14ac:dyDescent="0.2"/>
    <row r="3699" hidden="1" x14ac:dyDescent="0.2"/>
    <row r="3700" hidden="1" x14ac:dyDescent="0.2"/>
    <row r="3701" hidden="1" x14ac:dyDescent="0.2"/>
    <row r="3702" hidden="1" x14ac:dyDescent="0.2"/>
    <row r="3703" hidden="1" x14ac:dyDescent="0.2"/>
    <row r="3704" hidden="1" x14ac:dyDescent="0.2"/>
    <row r="3705" hidden="1" x14ac:dyDescent="0.2"/>
    <row r="3706" hidden="1" x14ac:dyDescent="0.2"/>
    <row r="3707" hidden="1" x14ac:dyDescent="0.2"/>
    <row r="3708" hidden="1" x14ac:dyDescent="0.2"/>
    <row r="3709" hidden="1" x14ac:dyDescent="0.2"/>
    <row r="3710" hidden="1" x14ac:dyDescent="0.2"/>
    <row r="3711" hidden="1" x14ac:dyDescent="0.2"/>
    <row r="3712" hidden="1" x14ac:dyDescent="0.2"/>
    <row r="3713" hidden="1" x14ac:dyDescent="0.2"/>
    <row r="3714" hidden="1" x14ac:dyDescent="0.2"/>
    <row r="3715" hidden="1" x14ac:dyDescent="0.2"/>
    <row r="3716" hidden="1" x14ac:dyDescent="0.2"/>
    <row r="3717" hidden="1" x14ac:dyDescent="0.2"/>
    <row r="3718" hidden="1" x14ac:dyDescent="0.2"/>
    <row r="3719" hidden="1" x14ac:dyDescent="0.2"/>
    <row r="3720" hidden="1" x14ac:dyDescent="0.2"/>
    <row r="3721" hidden="1" x14ac:dyDescent="0.2"/>
    <row r="3722" hidden="1" x14ac:dyDescent="0.2"/>
    <row r="3723" hidden="1" x14ac:dyDescent="0.2"/>
    <row r="3724" hidden="1" x14ac:dyDescent="0.2"/>
    <row r="3725" hidden="1" x14ac:dyDescent="0.2"/>
    <row r="3726" hidden="1" x14ac:dyDescent="0.2"/>
    <row r="3727" hidden="1" x14ac:dyDescent="0.2"/>
    <row r="3728" hidden="1" x14ac:dyDescent="0.2"/>
    <row r="3729" hidden="1" x14ac:dyDescent="0.2"/>
    <row r="3730" hidden="1" x14ac:dyDescent="0.2"/>
    <row r="3731" hidden="1" x14ac:dyDescent="0.2"/>
    <row r="3732" hidden="1" x14ac:dyDescent="0.2"/>
    <row r="3733" hidden="1" x14ac:dyDescent="0.2"/>
    <row r="3734" hidden="1" x14ac:dyDescent="0.2"/>
    <row r="3735" hidden="1" x14ac:dyDescent="0.2"/>
    <row r="3736" hidden="1" x14ac:dyDescent="0.2"/>
    <row r="3737" hidden="1" x14ac:dyDescent="0.2"/>
    <row r="3738" hidden="1" x14ac:dyDescent="0.2"/>
    <row r="3739" hidden="1" x14ac:dyDescent="0.2"/>
    <row r="3740" hidden="1" x14ac:dyDescent="0.2"/>
    <row r="3741" hidden="1" x14ac:dyDescent="0.2"/>
    <row r="3742" hidden="1" x14ac:dyDescent="0.2"/>
    <row r="3743" hidden="1" x14ac:dyDescent="0.2"/>
    <row r="3744" hidden="1" x14ac:dyDescent="0.2"/>
    <row r="3745" hidden="1" x14ac:dyDescent="0.2"/>
    <row r="3746" hidden="1" x14ac:dyDescent="0.2"/>
    <row r="3747" hidden="1" x14ac:dyDescent="0.2"/>
    <row r="3748" hidden="1" x14ac:dyDescent="0.2"/>
    <row r="3749" hidden="1" x14ac:dyDescent="0.2"/>
    <row r="3750" hidden="1" x14ac:dyDescent="0.2"/>
    <row r="3751" hidden="1" x14ac:dyDescent="0.2"/>
    <row r="3752" hidden="1" x14ac:dyDescent="0.2"/>
    <row r="3753" hidden="1" x14ac:dyDescent="0.2"/>
    <row r="3754" hidden="1" x14ac:dyDescent="0.2"/>
    <row r="3755" hidden="1" x14ac:dyDescent="0.2"/>
    <row r="3756" hidden="1" x14ac:dyDescent="0.2"/>
    <row r="3757" hidden="1" x14ac:dyDescent="0.2"/>
    <row r="3758" hidden="1" x14ac:dyDescent="0.2"/>
    <row r="3759" hidden="1" x14ac:dyDescent="0.2"/>
    <row r="3760" hidden="1" x14ac:dyDescent="0.2"/>
    <row r="3761" hidden="1" x14ac:dyDescent="0.2"/>
    <row r="3762" hidden="1" x14ac:dyDescent="0.2"/>
    <row r="3763" hidden="1" x14ac:dyDescent="0.2"/>
    <row r="3764" hidden="1" x14ac:dyDescent="0.2"/>
    <row r="3765" hidden="1" x14ac:dyDescent="0.2"/>
    <row r="3766" hidden="1" x14ac:dyDescent="0.2"/>
    <row r="3767" hidden="1" x14ac:dyDescent="0.2"/>
    <row r="3768" hidden="1" x14ac:dyDescent="0.2"/>
    <row r="3769" hidden="1" x14ac:dyDescent="0.2"/>
    <row r="3770" hidden="1" x14ac:dyDescent="0.2"/>
    <row r="3771" hidden="1" x14ac:dyDescent="0.2"/>
    <row r="3772" hidden="1" x14ac:dyDescent="0.2"/>
    <row r="3773" hidden="1" x14ac:dyDescent="0.2"/>
    <row r="3774" hidden="1" x14ac:dyDescent="0.2"/>
    <row r="3775" hidden="1" x14ac:dyDescent="0.2"/>
    <row r="3776" hidden="1" x14ac:dyDescent="0.2"/>
    <row r="3777" hidden="1" x14ac:dyDescent="0.2"/>
    <row r="3778" hidden="1" x14ac:dyDescent="0.2"/>
    <row r="3779" hidden="1" x14ac:dyDescent="0.2"/>
    <row r="3780" hidden="1" x14ac:dyDescent="0.2"/>
    <row r="3781" hidden="1" x14ac:dyDescent="0.2"/>
    <row r="3782" hidden="1" x14ac:dyDescent="0.2"/>
    <row r="3783" hidden="1" x14ac:dyDescent="0.2"/>
    <row r="3784" hidden="1" x14ac:dyDescent="0.2"/>
    <row r="3785" hidden="1" x14ac:dyDescent="0.2"/>
    <row r="3786" hidden="1" x14ac:dyDescent="0.2"/>
    <row r="3787" hidden="1" x14ac:dyDescent="0.2"/>
    <row r="3788" hidden="1" x14ac:dyDescent="0.2"/>
    <row r="3789" hidden="1" x14ac:dyDescent="0.2"/>
    <row r="3790" hidden="1" x14ac:dyDescent="0.2"/>
    <row r="3791" hidden="1" x14ac:dyDescent="0.2"/>
    <row r="3792" hidden="1" x14ac:dyDescent="0.2"/>
    <row r="3793" hidden="1" x14ac:dyDescent="0.2"/>
    <row r="3794" hidden="1" x14ac:dyDescent="0.2"/>
    <row r="3795" hidden="1" x14ac:dyDescent="0.2"/>
    <row r="3796" hidden="1" x14ac:dyDescent="0.2"/>
    <row r="3797" hidden="1" x14ac:dyDescent="0.2"/>
    <row r="3798" hidden="1" x14ac:dyDescent="0.2"/>
    <row r="3799" hidden="1" x14ac:dyDescent="0.2"/>
    <row r="3800" hidden="1" x14ac:dyDescent="0.2"/>
    <row r="3801" hidden="1" x14ac:dyDescent="0.2"/>
    <row r="3802" hidden="1" x14ac:dyDescent="0.2"/>
    <row r="3803" hidden="1" x14ac:dyDescent="0.2"/>
    <row r="3804" hidden="1" x14ac:dyDescent="0.2"/>
    <row r="3805" hidden="1" x14ac:dyDescent="0.2"/>
    <row r="3806" hidden="1" x14ac:dyDescent="0.2"/>
    <row r="3807" hidden="1" x14ac:dyDescent="0.2"/>
    <row r="3808" hidden="1" x14ac:dyDescent="0.2"/>
    <row r="3809" hidden="1" x14ac:dyDescent="0.2"/>
    <row r="3810" hidden="1" x14ac:dyDescent="0.2"/>
    <row r="3811" hidden="1" x14ac:dyDescent="0.2"/>
    <row r="3812" hidden="1" x14ac:dyDescent="0.2"/>
    <row r="3813" hidden="1" x14ac:dyDescent="0.2"/>
    <row r="3814" hidden="1" x14ac:dyDescent="0.2"/>
    <row r="3815" hidden="1" x14ac:dyDescent="0.2"/>
    <row r="3816" hidden="1" x14ac:dyDescent="0.2"/>
    <row r="3817" hidden="1" x14ac:dyDescent="0.2"/>
    <row r="3818" hidden="1" x14ac:dyDescent="0.2"/>
    <row r="3819" hidden="1" x14ac:dyDescent="0.2"/>
    <row r="3820" hidden="1" x14ac:dyDescent="0.2"/>
    <row r="3821" hidden="1" x14ac:dyDescent="0.2"/>
    <row r="3822" hidden="1" x14ac:dyDescent="0.2"/>
    <row r="3823" hidden="1" x14ac:dyDescent="0.2"/>
    <row r="3824" hidden="1" x14ac:dyDescent="0.2"/>
    <row r="3825" hidden="1" x14ac:dyDescent="0.2"/>
    <row r="3826" hidden="1" x14ac:dyDescent="0.2"/>
    <row r="3827" hidden="1" x14ac:dyDescent="0.2"/>
    <row r="3828" hidden="1" x14ac:dyDescent="0.2"/>
    <row r="3829" hidden="1" x14ac:dyDescent="0.2"/>
    <row r="3830" hidden="1" x14ac:dyDescent="0.2"/>
    <row r="3831" hidden="1" x14ac:dyDescent="0.2"/>
    <row r="3832" hidden="1" x14ac:dyDescent="0.2"/>
    <row r="3833" hidden="1" x14ac:dyDescent="0.2"/>
    <row r="3834" hidden="1" x14ac:dyDescent="0.2"/>
    <row r="3835" hidden="1" x14ac:dyDescent="0.2"/>
    <row r="3836" hidden="1" x14ac:dyDescent="0.2"/>
    <row r="3837" hidden="1" x14ac:dyDescent="0.2"/>
    <row r="3838" hidden="1" x14ac:dyDescent="0.2"/>
    <row r="3839" hidden="1" x14ac:dyDescent="0.2"/>
    <row r="3840" hidden="1" x14ac:dyDescent="0.2"/>
    <row r="3841" hidden="1" x14ac:dyDescent="0.2"/>
    <row r="3842" hidden="1" x14ac:dyDescent="0.2"/>
    <row r="3843" hidden="1" x14ac:dyDescent="0.2"/>
    <row r="3844" hidden="1" x14ac:dyDescent="0.2"/>
    <row r="3845" hidden="1" x14ac:dyDescent="0.2"/>
    <row r="3846" hidden="1" x14ac:dyDescent="0.2"/>
    <row r="3847" hidden="1" x14ac:dyDescent="0.2"/>
    <row r="3848" hidden="1" x14ac:dyDescent="0.2"/>
    <row r="3849" hidden="1" x14ac:dyDescent="0.2"/>
    <row r="3850" hidden="1" x14ac:dyDescent="0.2"/>
    <row r="3851" hidden="1" x14ac:dyDescent="0.2"/>
    <row r="3852" hidden="1" x14ac:dyDescent="0.2"/>
    <row r="3853" hidden="1" x14ac:dyDescent="0.2"/>
    <row r="3854" hidden="1" x14ac:dyDescent="0.2"/>
    <row r="3855" hidden="1" x14ac:dyDescent="0.2"/>
    <row r="3856" hidden="1" x14ac:dyDescent="0.2"/>
    <row r="3857" hidden="1" x14ac:dyDescent="0.2"/>
    <row r="3858" hidden="1" x14ac:dyDescent="0.2"/>
    <row r="3859" hidden="1" x14ac:dyDescent="0.2"/>
    <row r="3860" hidden="1" x14ac:dyDescent="0.2"/>
    <row r="3861" hidden="1" x14ac:dyDescent="0.2"/>
    <row r="3862" hidden="1" x14ac:dyDescent="0.2"/>
    <row r="3863" hidden="1" x14ac:dyDescent="0.2"/>
    <row r="3864" hidden="1" x14ac:dyDescent="0.2"/>
    <row r="3865" hidden="1" x14ac:dyDescent="0.2"/>
    <row r="3866" hidden="1" x14ac:dyDescent="0.2"/>
    <row r="3867" hidden="1" x14ac:dyDescent="0.2"/>
    <row r="3868" hidden="1" x14ac:dyDescent="0.2"/>
    <row r="3869" hidden="1" x14ac:dyDescent="0.2"/>
    <row r="3870" hidden="1" x14ac:dyDescent="0.2"/>
    <row r="3871" hidden="1" x14ac:dyDescent="0.2"/>
    <row r="3872" hidden="1" x14ac:dyDescent="0.2"/>
    <row r="3873" hidden="1" x14ac:dyDescent="0.2"/>
    <row r="3874" hidden="1" x14ac:dyDescent="0.2"/>
    <row r="3875" hidden="1" x14ac:dyDescent="0.2"/>
    <row r="3876" hidden="1" x14ac:dyDescent="0.2"/>
    <row r="3877" hidden="1" x14ac:dyDescent="0.2"/>
    <row r="3878" hidden="1" x14ac:dyDescent="0.2"/>
    <row r="3879" hidden="1" x14ac:dyDescent="0.2"/>
    <row r="3880" hidden="1" x14ac:dyDescent="0.2"/>
    <row r="3881" hidden="1" x14ac:dyDescent="0.2"/>
    <row r="3882" hidden="1" x14ac:dyDescent="0.2"/>
    <row r="3883" hidden="1" x14ac:dyDescent="0.2"/>
    <row r="3884" hidden="1" x14ac:dyDescent="0.2"/>
    <row r="3885" hidden="1" x14ac:dyDescent="0.2"/>
    <row r="3886" hidden="1" x14ac:dyDescent="0.2"/>
    <row r="3887" hidden="1" x14ac:dyDescent="0.2"/>
    <row r="3888" hidden="1" x14ac:dyDescent="0.2"/>
    <row r="3889" hidden="1" x14ac:dyDescent="0.2"/>
    <row r="3890" hidden="1" x14ac:dyDescent="0.2"/>
    <row r="3891" hidden="1" x14ac:dyDescent="0.2"/>
    <row r="3892" hidden="1" x14ac:dyDescent="0.2"/>
    <row r="3893" hidden="1" x14ac:dyDescent="0.2"/>
    <row r="3894" hidden="1" x14ac:dyDescent="0.2"/>
    <row r="3895" hidden="1" x14ac:dyDescent="0.2"/>
    <row r="3896" hidden="1" x14ac:dyDescent="0.2"/>
    <row r="3897" hidden="1" x14ac:dyDescent="0.2"/>
    <row r="3898" hidden="1" x14ac:dyDescent="0.2"/>
    <row r="3899" hidden="1" x14ac:dyDescent="0.2"/>
    <row r="3900" hidden="1" x14ac:dyDescent="0.2"/>
    <row r="3901" hidden="1" x14ac:dyDescent="0.2"/>
    <row r="3902" hidden="1" x14ac:dyDescent="0.2"/>
    <row r="3903" hidden="1" x14ac:dyDescent="0.2"/>
    <row r="3904" hidden="1" x14ac:dyDescent="0.2"/>
    <row r="3905" hidden="1" x14ac:dyDescent="0.2"/>
    <row r="3906" hidden="1" x14ac:dyDescent="0.2"/>
    <row r="3907" hidden="1" x14ac:dyDescent="0.2"/>
    <row r="3908" hidden="1" x14ac:dyDescent="0.2"/>
    <row r="3909" hidden="1" x14ac:dyDescent="0.2"/>
    <row r="3910" hidden="1" x14ac:dyDescent="0.2"/>
    <row r="3911" hidden="1" x14ac:dyDescent="0.2"/>
    <row r="3912" hidden="1" x14ac:dyDescent="0.2"/>
    <row r="3913" hidden="1" x14ac:dyDescent="0.2"/>
    <row r="3914" hidden="1" x14ac:dyDescent="0.2"/>
    <row r="3915" hidden="1" x14ac:dyDescent="0.2"/>
    <row r="3916" hidden="1" x14ac:dyDescent="0.2"/>
    <row r="3917" hidden="1" x14ac:dyDescent="0.2"/>
    <row r="3918" hidden="1" x14ac:dyDescent="0.2"/>
    <row r="3919" hidden="1" x14ac:dyDescent="0.2"/>
    <row r="3920" hidden="1" x14ac:dyDescent="0.2"/>
    <row r="3921" hidden="1" x14ac:dyDescent="0.2"/>
    <row r="3922" hidden="1" x14ac:dyDescent="0.2"/>
    <row r="3923" hidden="1" x14ac:dyDescent="0.2"/>
    <row r="3924" hidden="1" x14ac:dyDescent="0.2"/>
    <row r="3925" hidden="1" x14ac:dyDescent="0.2"/>
    <row r="3926" hidden="1" x14ac:dyDescent="0.2"/>
    <row r="3927" hidden="1" x14ac:dyDescent="0.2"/>
    <row r="3928" hidden="1" x14ac:dyDescent="0.2"/>
    <row r="3929" hidden="1" x14ac:dyDescent="0.2"/>
    <row r="3930" hidden="1" x14ac:dyDescent="0.2"/>
    <row r="3931" hidden="1" x14ac:dyDescent="0.2"/>
    <row r="3932" hidden="1" x14ac:dyDescent="0.2"/>
    <row r="3933" hidden="1" x14ac:dyDescent="0.2"/>
    <row r="3934" hidden="1" x14ac:dyDescent="0.2"/>
    <row r="3935" hidden="1" x14ac:dyDescent="0.2"/>
    <row r="3936" hidden="1" x14ac:dyDescent="0.2"/>
    <row r="3937" hidden="1" x14ac:dyDescent="0.2"/>
    <row r="3938" hidden="1" x14ac:dyDescent="0.2"/>
    <row r="3939" hidden="1" x14ac:dyDescent="0.2"/>
    <row r="3940" hidden="1" x14ac:dyDescent="0.2"/>
    <row r="3941" hidden="1" x14ac:dyDescent="0.2"/>
    <row r="3942" hidden="1" x14ac:dyDescent="0.2"/>
    <row r="3943" hidden="1" x14ac:dyDescent="0.2"/>
    <row r="3944" hidden="1" x14ac:dyDescent="0.2"/>
    <row r="3945" hidden="1" x14ac:dyDescent="0.2"/>
    <row r="3946" hidden="1" x14ac:dyDescent="0.2"/>
    <row r="3947" hidden="1" x14ac:dyDescent="0.2"/>
    <row r="3948" hidden="1" x14ac:dyDescent="0.2"/>
    <row r="3949" hidden="1" x14ac:dyDescent="0.2"/>
    <row r="3950" hidden="1" x14ac:dyDescent="0.2"/>
    <row r="3951" hidden="1" x14ac:dyDescent="0.2"/>
    <row r="3952" hidden="1" x14ac:dyDescent="0.2"/>
    <row r="3953" hidden="1" x14ac:dyDescent="0.2"/>
    <row r="3954" hidden="1" x14ac:dyDescent="0.2"/>
    <row r="3955" hidden="1" x14ac:dyDescent="0.2"/>
    <row r="3956" hidden="1" x14ac:dyDescent="0.2"/>
    <row r="3957" hidden="1" x14ac:dyDescent="0.2"/>
    <row r="3958" hidden="1" x14ac:dyDescent="0.2"/>
    <row r="3959" hidden="1" x14ac:dyDescent="0.2"/>
    <row r="3960" hidden="1" x14ac:dyDescent="0.2"/>
    <row r="3961" hidden="1" x14ac:dyDescent="0.2"/>
    <row r="3962" hidden="1" x14ac:dyDescent="0.2"/>
    <row r="3963" hidden="1" x14ac:dyDescent="0.2"/>
    <row r="3964" hidden="1" x14ac:dyDescent="0.2"/>
    <row r="3965" hidden="1" x14ac:dyDescent="0.2"/>
    <row r="3966" hidden="1" x14ac:dyDescent="0.2"/>
    <row r="3967" hidden="1" x14ac:dyDescent="0.2"/>
    <row r="3968" hidden="1" x14ac:dyDescent="0.2"/>
    <row r="3969" hidden="1" x14ac:dyDescent="0.2"/>
    <row r="3970" hidden="1" x14ac:dyDescent="0.2"/>
    <row r="3971" hidden="1" x14ac:dyDescent="0.2"/>
    <row r="3972" hidden="1" x14ac:dyDescent="0.2"/>
    <row r="3973" hidden="1" x14ac:dyDescent="0.2"/>
    <row r="3974" hidden="1" x14ac:dyDescent="0.2"/>
    <row r="3975" hidden="1" x14ac:dyDescent="0.2"/>
    <row r="3976" hidden="1" x14ac:dyDescent="0.2"/>
    <row r="3977" hidden="1" x14ac:dyDescent="0.2"/>
    <row r="3978" hidden="1" x14ac:dyDescent="0.2"/>
    <row r="3979" hidden="1" x14ac:dyDescent="0.2"/>
    <row r="3980" hidden="1" x14ac:dyDescent="0.2"/>
    <row r="3981" hidden="1" x14ac:dyDescent="0.2"/>
    <row r="3982" hidden="1" x14ac:dyDescent="0.2"/>
    <row r="3983" hidden="1" x14ac:dyDescent="0.2"/>
    <row r="3984" hidden="1" x14ac:dyDescent="0.2"/>
    <row r="3985" hidden="1" x14ac:dyDescent="0.2"/>
    <row r="3986" hidden="1" x14ac:dyDescent="0.2"/>
    <row r="3987" hidden="1" x14ac:dyDescent="0.2"/>
    <row r="3988" hidden="1" x14ac:dyDescent="0.2"/>
    <row r="3989" hidden="1" x14ac:dyDescent="0.2"/>
    <row r="3990" hidden="1" x14ac:dyDescent="0.2"/>
    <row r="3991" hidden="1" x14ac:dyDescent="0.2"/>
    <row r="3992" hidden="1" x14ac:dyDescent="0.2"/>
    <row r="3993" hidden="1" x14ac:dyDescent="0.2"/>
    <row r="3994" hidden="1" x14ac:dyDescent="0.2"/>
    <row r="3995" hidden="1" x14ac:dyDescent="0.2"/>
    <row r="3996" hidden="1" x14ac:dyDescent="0.2"/>
    <row r="3997" hidden="1" x14ac:dyDescent="0.2"/>
    <row r="3998" hidden="1" x14ac:dyDescent="0.2"/>
    <row r="3999" hidden="1" x14ac:dyDescent="0.2"/>
    <row r="4000" hidden="1" x14ac:dyDescent="0.2"/>
    <row r="4001" hidden="1" x14ac:dyDescent="0.2"/>
    <row r="4002" hidden="1" x14ac:dyDescent="0.2"/>
    <row r="4003" hidden="1" x14ac:dyDescent="0.2"/>
    <row r="4004" hidden="1" x14ac:dyDescent="0.2"/>
    <row r="4005" hidden="1" x14ac:dyDescent="0.2"/>
    <row r="4006" hidden="1" x14ac:dyDescent="0.2"/>
    <row r="4007" hidden="1" x14ac:dyDescent="0.2"/>
    <row r="4008" hidden="1" x14ac:dyDescent="0.2"/>
    <row r="4009" hidden="1" x14ac:dyDescent="0.2"/>
    <row r="4010" hidden="1" x14ac:dyDescent="0.2"/>
    <row r="4011" hidden="1" x14ac:dyDescent="0.2"/>
    <row r="4012" hidden="1" x14ac:dyDescent="0.2"/>
    <row r="4013" hidden="1" x14ac:dyDescent="0.2"/>
    <row r="4014" hidden="1" x14ac:dyDescent="0.2"/>
    <row r="4015" hidden="1" x14ac:dyDescent="0.2"/>
    <row r="4016" hidden="1" x14ac:dyDescent="0.2"/>
    <row r="4017" hidden="1" x14ac:dyDescent="0.2"/>
    <row r="4018" hidden="1" x14ac:dyDescent="0.2"/>
    <row r="4019" hidden="1" x14ac:dyDescent="0.2"/>
    <row r="4020" hidden="1" x14ac:dyDescent="0.2"/>
    <row r="4021" hidden="1" x14ac:dyDescent="0.2"/>
    <row r="4022" hidden="1" x14ac:dyDescent="0.2"/>
    <row r="4023" hidden="1" x14ac:dyDescent="0.2"/>
    <row r="4024" hidden="1" x14ac:dyDescent="0.2"/>
    <row r="4025" hidden="1" x14ac:dyDescent="0.2"/>
    <row r="4026" hidden="1" x14ac:dyDescent="0.2"/>
    <row r="4027" hidden="1" x14ac:dyDescent="0.2"/>
    <row r="4028" hidden="1" x14ac:dyDescent="0.2"/>
    <row r="4029" hidden="1" x14ac:dyDescent="0.2"/>
    <row r="4030" hidden="1" x14ac:dyDescent="0.2"/>
    <row r="4031" hidden="1" x14ac:dyDescent="0.2"/>
    <row r="4032" hidden="1" x14ac:dyDescent="0.2"/>
    <row r="4033" hidden="1" x14ac:dyDescent="0.2"/>
    <row r="4034" hidden="1" x14ac:dyDescent="0.2"/>
    <row r="4035" hidden="1" x14ac:dyDescent="0.2"/>
    <row r="4036" hidden="1" x14ac:dyDescent="0.2"/>
    <row r="4037" hidden="1" x14ac:dyDescent="0.2"/>
    <row r="4038" hidden="1" x14ac:dyDescent="0.2"/>
    <row r="4039" hidden="1" x14ac:dyDescent="0.2"/>
    <row r="4040" hidden="1" x14ac:dyDescent="0.2"/>
    <row r="4041" hidden="1" x14ac:dyDescent="0.2"/>
    <row r="4042" hidden="1" x14ac:dyDescent="0.2"/>
    <row r="4043" hidden="1" x14ac:dyDescent="0.2"/>
    <row r="4044" hidden="1" x14ac:dyDescent="0.2"/>
    <row r="4045" hidden="1" x14ac:dyDescent="0.2"/>
    <row r="4046" hidden="1" x14ac:dyDescent="0.2"/>
    <row r="4047" hidden="1" x14ac:dyDescent="0.2"/>
    <row r="4048" hidden="1" x14ac:dyDescent="0.2"/>
    <row r="4049" hidden="1" x14ac:dyDescent="0.2"/>
    <row r="4050" hidden="1" x14ac:dyDescent="0.2"/>
    <row r="4051" hidden="1" x14ac:dyDescent="0.2"/>
    <row r="4052" hidden="1" x14ac:dyDescent="0.2"/>
    <row r="4053" hidden="1" x14ac:dyDescent="0.2"/>
    <row r="4054" hidden="1" x14ac:dyDescent="0.2"/>
    <row r="4055" hidden="1" x14ac:dyDescent="0.2"/>
    <row r="4056" hidden="1" x14ac:dyDescent="0.2"/>
    <row r="4057" hidden="1" x14ac:dyDescent="0.2"/>
    <row r="4058" hidden="1" x14ac:dyDescent="0.2"/>
    <row r="4059" hidden="1" x14ac:dyDescent="0.2"/>
    <row r="4060" hidden="1" x14ac:dyDescent="0.2"/>
    <row r="4061" hidden="1" x14ac:dyDescent="0.2"/>
    <row r="4062" hidden="1" x14ac:dyDescent="0.2"/>
    <row r="4063" hidden="1" x14ac:dyDescent="0.2"/>
    <row r="4064" hidden="1" x14ac:dyDescent="0.2"/>
    <row r="4065" hidden="1" x14ac:dyDescent="0.2"/>
    <row r="4066" hidden="1" x14ac:dyDescent="0.2"/>
    <row r="4067" hidden="1" x14ac:dyDescent="0.2"/>
    <row r="4068" hidden="1" x14ac:dyDescent="0.2"/>
    <row r="4069" hidden="1" x14ac:dyDescent="0.2"/>
    <row r="4070" hidden="1" x14ac:dyDescent="0.2"/>
    <row r="4071" hidden="1" x14ac:dyDescent="0.2"/>
    <row r="4072" hidden="1" x14ac:dyDescent="0.2"/>
    <row r="4073" hidden="1" x14ac:dyDescent="0.2"/>
    <row r="4074" hidden="1" x14ac:dyDescent="0.2"/>
    <row r="4075" hidden="1" x14ac:dyDescent="0.2"/>
    <row r="4076" hidden="1" x14ac:dyDescent="0.2"/>
    <row r="4077" hidden="1" x14ac:dyDescent="0.2"/>
    <row r="4078" hidden="1" x14ac:dyDescent="0.2"/>
    <row r="4079" hidden="1" x14ac:dyDescent="0.2"/>
    <row r="4080" hidden="1" x14ac:dyDescent="0.2"/>
    <row r="4081" hidden="1" x14ac:dyDescent="0.2"/>
    <row r="4082" hidden="1" x14ac:dyDescent="0.2"/>
    <row r="4083" hidden="1" x14ac:dyDescent="0.2"/>
    <row r="4084" hidden="1" x14ac:dyDescent="0.2"/>
    <row r="4085" hidden="1" x14ac:dyDescent="0.2"/>
    <row r="4086" hidden="1" x14ac:dyDescent="0.2"/>
    <row r="4087" hidden="1" x14ac:dyDescent="0.2"/>
    <row r="4088" hidden="1" x14ac:dyDescent="0.2"/>
    <row r="4089" hidden="1" x14ac:dyDescent="0.2"/>
    <row r="4090" hidden="1" x14ac:dyDescent="0.2"/>
    <row r="4091" hidden="1" x14ac:dyDescent="0.2"/>
    <row r="4092" hidden="1" x14ac:dyDescent="0.2"/>
    <row r="4093" hidden="1" x14ac:dyDescent="0.2"/>
    <row r="4094" hidden="1" x14ac:dyDescent="0.2"/>
    <row r="4095" hidden="1" x14ac:dyDescent="0.2"/>
    <row r="4096" hidden="1" x14ac:dyDescent="0.2"/>
    <row r="4097" hidden="1" x14ac:dyDescent="0.2"/>
    <row r="4098" hidden="1" x14ac:dyDescent="0.2"/>
    <row r="4099" hidden="1" x14ac:dyDescent="0.2"/>
    <row r="4100" hidden="1" x14ac:dyDescent="0.2"/>
    <row r="4101" hidden="1" x14ac:dyDescent="0.2"/>
    <row r="4102" hidden="1" x14ac:dyDescent="0.2"/>
    <row r="4103" hidden="1" x14ac:dyDescent="0.2"/>
    <row r="4104" hidden="1" x14ac:dyDescent="0.2"/>
    <row r="4105" hidden="1" x14ac:dyDescent="0.2"/>
    <row r="4106" hidden="1" x14ac:dyDescent="0.2"/>
    <row r="4107" hidden="1" x14ac:dyDescent="0.2"/>
    <row r="4108" hidden="1" x14ac:dyDescent="0.2"/>
    <row r="4109" hidden="1" x14ac:dyDescent="0.2"/>
    <row r="4110" hidden="1" x14ac:dyDescent="0.2"/>
    <row r="4111" hidden="1" x14ac:dyDescent="0.2"/>
    <row r="4112" hidden="1" x14ac:dyDescent="0.2"/>
    <row r="4113" hidden="1" x14ac:dyDescent="0.2"/>
    <row r="4114" hidden="1" x14ac:dyDescent="0.2"/>
    <row r="4115" hidden="1" x14ac:dyDescent="0.2"/>
    <row r="4116" hidden="1" x14ac:dyDescent="0.2"/>
    <row r="4117" hidden="1" x14ac:dyDescent="0.2"/>
    <row r="4118" hidden="1" x14ac:dyDescent="0.2"/>
    <row r="4119" hidden="1" x14ac:dyDescent="0.2"/>
    <row r="4120" hidden="1" x14ac:dyDescent="0.2"/>
    <row r="4121" hidden="1" x14ac:dyDescent="0.2"/>
    <row r="4122" hidden="1" x14ac:dyDescent="0.2"/>
    <row r="4123" hidden="1" x14ac:dyDescent="0.2"/>
    <row r="4124" hidden="1" x14ac:dyDescent="0.2"/>
    <row r="4125" hidden="1" x14ac:dyDescent="0.2"/>
    <row r="4126" hidden="1" x14ac:dyDescent="0.2"/>
    <row r="4127" hidden="1" x14ac:dyDescent="0.2"/>
    <row r="4128" hidden="1" x14ac:dyDescent="0.2"/>
    <row r="4129" hidden="1" x14ac:dyDescent="0.2"/>
    <row r="4130" hidden="1" x14ac:dyDescent="0.2"/>
    <row r="4131" hidden="1" x14ac:dyDescent="0.2"/>
    <row r="4132" hidden="1" x14ac:dyDescent="0.2"/>
    <row r="4133" hidden="1" x14ac:dyDescent="0.2"/>
    <row r="4134" hidden="1" x14ac:dyDescent="0.2"/>
    <row r="4135" hidden="1" x14ac:dyDescent="0.2"/>
    <row r="4136" hidden="1" x14ac:dyDescent="0.2"/>
    <row r="4137" hidden="1" x14ac:dyDescent="0.2"/>
    <row r="4138" hidden="1" x14ac:dyDescent="0.2"/>
    <row r="4139" hidden="1" x14ac:dyDescent="0.2"/>
    <row r="4140" hidden="1" x14ac:dyDescent="0.2"/>
    <row r="4141" hidden="1" x14ac:dyDescent="0.2"/>
    <row r="4142" hidden="1" x14ac:dyDescent="0.2"/>
    <row r="4143" hidden="1" x14ac:dyDescent="0.2"/>
    <row r="4144" hidden="1" x14ac:dyDescent="0.2"/>
    <row r="4145" hidden="1" x14ac:dyDescent="0.2"/>
    <row r="4146" hidden="1" x14ac:dyDescent="0.2"/>
    <row r="4147" hidden="1" x14ac:dyDescent="0.2"/>
    <row r="4148" hidden="1" x14ac:dyDescent="0.2"/>
    <row r="4149" hidden="1" x14ac:dyDescent="0.2"/>
    <row r="4150" hidden="1" x14ac:dyDescent="0.2"/>
    <row r="4151" hidden="1" x14ac:dyDescent="0.2"/>
    <row r="4152" hidden="1" x14ac:dyDescent="0.2"/>
    <row r="4153" hidden="1" x14ac:dyDescent="0.2"/>
    <row r="4154" hidden="1" x14ac:dyDescent="0.2"/>
    <row r="4155" hidden="1" x14ac:dyDescent="0.2"/>
    <row r="4156" hidden="1" x14ac:dyDescent="0.2"/>
    <row r="4157" hidden="1" x14ac:dyDescent="0.2"/>
    <row r="4158" hidden="1" x14ac:dyDescent="0.2"/>
    <row r="4159" hidden="1" x14ac:dyDescent="0.2"/>
    <row r="4160" hidden="1" x14ac:dyDescent="0.2"/>
    <row r="4161" hidden="1" x14ac:dyDescent="0.2"/>
    <row r="4162" hidden="1" x14ac:dyDescent="0.2"/>
    <row r="4163" hidden="1" x14ac:dyDescent="0.2"/>
    <row r="4164" hidden="1" x14ac:dyDescent="0.2"/>
    <row r="4165" hidden="1" x14ac:dyDescent="0.2"/>
    <row r="4166" hidden="1" x14ac:dyDescent="0.2"/>
    <row r="4167" hidden="1" x14ac:dyDescent="0.2"/>
    <row r="4168" hidden="1" x14ac:dyDescent="0.2"/>
    <row r="4169" hidden="1" x14ac:dyDescent="0.2"/>
    <row r="4170" hidden="1" x14ac:dyDescent="0.2"/>
    <row r="4171" hidden="1" x14ac:dyDescent="0.2"/>
    <row r="4172" hidden="1" x14ac:dyDescent="0.2"/>
    <row r="4173" hidden="1" x14ac:dyDescent="0.2"/>
    <row r="4174" hidden="1" x14ac:dyDescent="0.2"/>
    <row r="4175" hidden="1" x14ac:dyDescent="0.2"/>
    <row r="4176" hidden="1" x14ac:dyDescent="0.2"/>
    <row r="4177" hidden="1" x14ac:dyDescent="0.2"/>
    <row r="4178" hidden="1" x14ac:dyDescent="0.2"/>
    <row r="4179" hidden="1" x14ac:dyDescent="0.2"/>
    <row r="4180" hidden="1" x14ac:dyDescent="0.2"/>
    <row r="4181" hidden="1" x14ac:dyDescent="0.2"/>
    <row r="4182" hidden="1" x14ac:dyDescent="0.2"/>
    <row r="4183" hidden="1" x14ac:dyDescent="0.2"/>
    <row r="4184" hidden="1" x14ac:dyDescent="0.2"/>
    <row r="4185" hidden="1" x14ac:dyDescent="0.2"/>
    <row r="4186" hidden="1" x14ac:dyDescent="0.2"/>
    <row r="4187" hidden="1" x14ac:dyDescent="0.2"/>
    <row r="4188" hidden="1" x14ac:dyDescent="0.2"/>
    <row r="4189" hidden="1" x14ac:dyDescent="0.2"/>
    <row r="4190" hidden="1" x14ac:dyDescent="0.2"/>
    <row r="4191" hidden="1" x14ac:dyDescent="0.2"/>
    <row r="4192" hidden="1" x14ac:dyDescent="0.2"/>
    <row r="4193" hidden="1" x14ac:dyDescent="0.2"/>
    <row r="4194" hidden="1" x14ac:dyDescent="0.2"/>
    <row r="4195" hidden="1" x14ac:dyDescent="0.2"/>
    <row r="4196" hidden="1" x14ac:dyDescent="0.2"/>
    <row r="4197" hidden="1" x14ac:dyDescent="0.2"/>
    <row r="4198" hidden="1" x14ac:dyDescent="0.2"/>
    <row r="4199" hidden="1" x14ac:dyDescent="0.2"/>
    <row r="4200" hidden="1" x14ac:dyDescent="0.2"/>
    <row r="4201" hidden="1" x14ac:dyDescent="0.2"/>
    <row r="4202" hidden="1" x14ac:dyDescent="0.2"/>
    <row r="4203" hidden="1" x14ac:dyDescent="0.2"/>
    <row r="4204" hidden="1" x14ac:dyDescent="0.2"/>
    <row r="4205" hidden="1" x14ac:dyDescent="0.2"/>
    <row r="4206" hidden="1" x14ac:dyDescent="0.2"/>
    <row r="4207" hidden="1" x14ac:dyDescent="0.2"/>
    <row r="4208" hidden="1" x14ac:dyDescent="0.2"/>
    <row r="4209" hidden="1" x14ac:dyDescent="0.2"/>
    <row r="4210" hidden="1" x14ac:dyDescent="0.2"/>
    <row r="4211" hidden="1" x14ac:dyDescent="0.2"/>
    <row r="4212" hidden="1" x14ac:dyDescent="0.2"/>
    <row r="4213" hidden="1" x14ac:dyDescent="0.2"/>
    <row r="4214" hidden="1" x14ac:dyDescent="0.2"/>
    <row r="4215" hidden="1" x14ac:dyDescent="0.2"/>
    <row r="4216" hidden="1" x14ac:dyDescent="0.2"/>
    <row r="4217" hidden="1" x14ac:dyDescent="0.2"/>
    <row r="4218" hidden="1" x14ac:dyDescent="0.2"/>
    <row r="4219" hidden="1" x14ac:dyDescent="0.2"/>
    <row r="4220" hidden="1" x14ac:dyDescent="0.2"/>
    <row r="4221" hidden="1" x14ac:dyDescent="0.2"/>
    <row r="4222" hidden="1" x14ac:dyDescent="0.2"/>
    <row r="4223" hidden="1" x14ac:dyDescent="0.2"/>
    <row r="4224" hidden="1" x14ac:dyDescent="0.2"/>
    <row r="4225" hidden="1" x14ac:dyDescent="0.2"/>
    <row r="4226" hidden="1" x14ac:dyDescent="0.2"/>
    <row r="4227" hidden="1" x14ac:dyDescent="0.2"/>
    <row r="4228" hidden="1" x14ac:dyDescent="0.2"/>
    <row r="4229" hidden="1" x14ac:dyDescent="0.2"/>
    <row r="4230" hidden="1" x14ac:dyDescent="0.2"/>
    <row r="4231" hidden="1" x14ac:dyDescent="0.2"/>
    <row r="4232" hidden="1" x14ac:dyDescent="0.2"/>
    <row r="4233" hidden="1" x14ac:dyDescent="0.2"/>
    <row r="4234" hidden="1" x14ac:dyDescent="0.2"/>
    <row r="4235" hidden="1" x14ac:dyDescent="0.2"/>
    <row r="4236" hidden="1" x14ac:dyDescent="0.2"/>
    <row r="4237" hidden="1" x14ac:dyDescent="0.2"/>
    <row r="4238" hidden="1" x14ac:dyDescent="0.2"/>
    <row r="4239" hidden="1" x14ac:dyDescent="0.2"/>
    <row r="4240" hidden="1" x14ac:dyDescent="0.2"/>
    <row r="4241" hidden="1" x14ac:dyDescent="0.2"/>
    <row r="4242" hidden="1" x14ac:dyDescent="0.2"/>
    <row r="4243" hidden="1" x14ac:dyDescent="0.2"/>
    <row r="4244" hidden="1" x14ac:dyDescent="0.2"/>
    <row r="4245" hidden="1" x14ac:dyDescent="0.2"/>
    <row r="4246" hidden="1" x14ac:dyDescent="0.2"/>
    <row r="4247" hidden="1" x14ac:dyDescent="0.2"/>
    <row r="4248" hidden="1" x14ac:dyDescent="0.2"/>
    <row r="4249" hidden="1" x14ac:dyDescent="0.2"/>
    <row r="4250" hidden="1" x14ac:dyDescent="0.2"/>
    <row r="4251" hidden="1" x14ac:dyDescent="0.2"/>
    <row r="4252" hidden="1" x14ac:dyDescent="0.2"/>
    <row r="4253" hidden="1" x14ac:dyDescent="0.2"/>
    <row r="4254" hidden="1" x14ac:dyDescent="0.2"/>
    <row r="4255" hidden="1" x14ac:dyDescent="0.2"/>
    <row r="4256" hidden="1" x14ac:dyDescent="0.2"/>
    <row r="4257" hidden="1" x14ac:dyDescent="0.2"/>
    <row r="4258" hidden="1" x14ac:dyDescent="0.2"/>
    <row r="4259" hidden="1" x14ac:dyDescent="0.2"/>
    <row r="4260" hidden="1" x14ac:dyDescent="0.2"/>
    <row r="4261" hidden="1" x14ac:dyDescent="0.2"/>
    <row r="4262" hidden="1" x14ac:dyDescent="0.2"/>
    <row r="4263" hidden="1" x14ac:dyDescent="0.2"/>
    <row r="4264" hidden="1" x14ac:dyDescent="0.2"/>
    <row r="4265" hidden="1" x14ac:dyDescent="0.2"/>
    <row r="4266" hidden="1" x14ac:dyDescent="0.2"/>
    <row r="4267" hidden="1" x14ac:dyDescent="0.2"/>
    <row r="4268" hidden="1" x14ac:dyDescent="0.2"/>
    <row r="4269" hidden="1" x14ac:dyDescent="0.2"/>
    <row r="4270" hidden="1" x14ac:dyDescent="0.2"/>
    <row r="4271" hidden="1" x14ac:dyDescent="0.2"/>
    <row r="4272" hidden="1" x14ac:dyDescent="0.2"/>
    <row r="4273" hidden="1" x14ac:dyDescent="0.2"/>
    <row r="4274" hidden="1" x14ac:dyDescent="0.2"/>
    <row r="4275" hidden="1" x14ac:dyDescent="0.2"/>
    <row r="4276" hidden="1" x14ac:dyDescent="0.2"/>
    <row r="4277" hidden="1" x14ac:dyDescent="0.2"/>
    <row r="4278" hidden="1" x14ac:dyDescent="0.2"/>
    <row r="4279" hidden="1" x14ac:dyDescent="0.2"/>
    <row r="4280" hidden="1" x14ac:dyDescent="0.2"/>
    <row r="4281" hidden="1" x14ac:dyDescent="0.2"/>
    <row r="4282" hidden="1" x14ac:dyDescent="0.2"/>
    <row r="4283" hidden="1" x14ac:dyDescent="0.2"/>
    <row r="4284" hidden="1" x14ac:dyDescent="0.2"/>
    <row r="4285" hidden="1" x14ac:dyDescent="0.2"/>
    <row r="4286" hidden="1" x14ac:dyDescent="0.2"/>
    <row r="4287" hidden="1" x14ac:dyDescent="0.2"/>
    <row r="4288" hidden="1" x14ac:dyDescent="0.2"/>
    <row r="4289" hidden="1" x14ac:dyDescent="0.2"/>
    <row r="4290" hidden="1" x14ac:dyDescent="0.2"/>
    <row r="4291" hidden="1" x14ac:dyDescent="0.2"/>
    <row r="4292" hidden="1" x14ac:dyDescent="0.2"/>
    <row r="4293" hidden="1" x14ac:dyDescent="0.2"/>
    <row r="4294" hidden="1" x14ac:dyDescent="0.2"/>
    <row r="4295" hidden="1" x14ac:dyDescent="0.2"/>
    <row r="4296" hidden="1" x14ac:dyDescent="0.2"/>
    <row r="4297" hidden="1" x14ac:dyDescent="0.2"/>
    <row r="4298" hidden="1" x14ac:dyDescent="0.2"/>
    <row r="4299" hidden="1" x14ac:dyDescent="0.2"/>
    <row r="4300" hidden="1" x14ac:dyDescent="0.2"/>
    <row r="4301" hidden="1" x14ac:dyDescent="0.2"/>
    <row r="4302" hidden="1" x14ac:dyDescent="0.2"/>
    <row r="4303" hidden="1" x14ac:dyDescent="0.2"/>
    <row r="4304" hidden="1" x14ac:dyDescent="0.2"/>
    <row r="4305" hidden="1" x14ac:dyDescent="0.2"/>
    <row r="4306" hidden="1" x14ac:dyDescent="0.2"/>
    <row r="4307" hidden="1" x14ac:dyDescent="0.2"/>
    <row r="4308" hidden="1" x14ac:dyDescent="0.2"/>
    <row r="4309" hidden="1" x14ac:dyDescent="0.2"/>
    <row r="4310" hidden="1" x14ac:dyDescent="0.2"/>
    <row r="4311" hidden="1" x14ac:dyDescent="0.2"/>
    <row r="4312" hidden="1" x14ac:dyDescent="0.2"/>
    <row r="4313" hidden="1" x14ac:dyDescent="0.2"/>
    <row r="4314" hidden="1" x14ac:dyDescent="0.2"/>
    <row r="4315" hidden="1" x14ac:dyDescent="0.2"/>
    <row r="4316" hidden="1" x14ac:dyDescent="0.2"/>
    <row r="4317" hidden="1" x14ac:dyDescent="0.2"/>
    <row r="4318" hidden="1" x14ac:dyDescent="0.2"/>
    <row r="4319" hidden="1" x14ac:dyDescent="0.2"/>
    <row r="4320" hidden="1" x14ac:dyDescent="0.2"/>
    <row r="4321" hidden="1" x14ac:dyDescent="0.2"/>
    <row r="4322" hidden="1" x14ac:dyDescent="0.2"/>
    <row r="4323" hidden="1" x14ac:dyDescent="0.2"/>
    <row r="4324" hidden="1" x14ac:dyDescent="0.2"/>
    <row r="4325" hidden="1" x14ac:dyDescent="0.2"/>
    <row r="4326" hidden="1" x14ac:dyDescent="0.2"/>
    <row r="4327" hidden="1" x14ac:dyDescent="0.2"/>
    <row r="4328" hidden="1" x14ac:dyDescent="0.2"/>
    <row r="4329" hidden="1" x14ac:dyDescent="0.2"/>
    <row r="4330" hidden="1" x14ac:dyDescent="0.2"/>
    <row r="4331" hidden="1" x14ac:dyDescent="0.2"/>
    <row r="4332" hidden="1" x14ac:dyDescent="0.2"/>
    <row r="4333" hidden="1" x14ac:dyDescent="0.2"/>
    <row r="4334" hidden="1" x14ac:dyDescent="0.2"/>
    <row r="4335" hidden="1" x14ac:dyDescent="0.2"/>
    <row r="4336" hidden="1" x14ac:dyDescent="0.2"/>
    <row r="4337" hidden="1" x14ac:dyDescent="0.2"/>
    <row r="4338" hidden="1" x14ac:dyDescent="0.2"/>
    <row r="4339" hidden="1" x14ac:dyDescent="0.2"/>
    <row r="4340" hidden="1" x14ac:dyDescent="0.2"/>
    <row r="4341" hidden="1" x14ac:dyDescent="0.2"/>
    <row r="4342" hidden="1" x14ac:dyDescent="0.2"/>
    <row r="4343" hidden="1" x14ac:dyDescent="0.2"/>
    <row r="4344" hidden="1" x14ac:dyDescent="0.2"/>
    <row r="4345" hidden="1" x14ac:dyDescent="0.2"/>
    <row r="4346" hidden="1" x14ac:dyDescent="0.2"/>
    <row r="4347" hidden="1" x14ac:dyDescent="0.2"/>
    <row r="4348" hidden="1" x14ac:dyDescent="0.2"/>
    <row r="4349" hidden="1" x14ac:dyDescent="0.2"/>
    <row r="4350" hidden="1" x14ac:dyDescent="0.2"/>
    <row r="4351" hidden="1" x14ac:dyDescent="0.2"/>
    <row r="4352" hidden="1" x14ac:dyDescent="0.2"/>
    <row r="4353" hidden="1" x14ac:dyDescent="0.2"/>
    <row r="4354" hidden="1" x14ac:dyDescent="0.2"/>
    <row r="4355" hidden="1" x14ac:dyDescent="0.2"/>
    <row r="4356" hidden="1" x14ac:dyDescent="0.2"/>
    <row r="4357" hidden="1" x14ac:dyDescent="0.2"/>
    <row r="4358" hidden="1" x14ac:dyDescent="0.2"/>
    <row r="4359" hidden="1" x14ac:dyDescent="0.2"/>
    <row r="4360" hidden="1" x14ac:dyDescent="0.2"/>
    <row r="4361" hidden="1" x14ac:dyDescent="0.2"/>
    <row r="4362" hidden="1" x14ac:dyDescent="0.2"/>
    <row r="4363" hidden="1" x14ac:dyDescent="0.2"/>
    <row r="4364" hidden="1" x14ac:dyDescent="0.2"/>
    <row r="4365" hidden="1" x14ac:dyDescent="0.2"/>
    <row r="4366" hidden="1" x14ac:dyDescent="0.2"/>
    <row r="4367" hidden="1" x14ac:dyDescent="0.2"/>
    <row r="4368" hidden="1" x14ac:dyDescent="0.2"/>
    <row r="4369" hidden="1" x14ac:dyDescent="0.2"/>
    <row r="4370" hidden="1" x14ac:dyDescent="0.2"/>
    <row r="4371" hidden="1" x14ac:dyDescent="0.2"/>
    <row r="4372" hidden="1" x14ac:dyDescent="0.2"/>
    <row r="4373" hidden="1" x14ac:dyDescent="0.2"/>
    <row r="4374" hidden="1" x14ac:dyDescent="0.2"/>
    <row r="4375" hidden="1" x14ac:dyDescent="0.2"/>
    <row r="4376" hidden="1" x14ac:dyDescent="0.2"/>
    <row r="4377" hidden="1" x14ac:dyDescent="0.2"/>
    <row r="4378" hidden="1" x14ac:dyDescent="0.2"/>
    <row r="4379" hidden="1" x14ac:dyDescent="0.2"/>
    <row r="4380" hidden="1" x14ac:dyDescent="0.2"/>
    <row r="4381" hidden="1" x14ac:dyDescent="0.2"/>
    <row r="4382" hidden="1" x14ac:dyDescent="0.2"/>
    <row r="4383" hidden="1" x14ac:dyDescent="0.2"/>
    <row r="4384" hidden="1" x14ac:dyDescent="0.2"/>
    <row r="4385" hidden="1" x14ac:dyDescent="0.2"/>
    <row r="4386" hidden="1" x14ac:dyDescent="0.2"/>
    <row r="4387" hidden="1" x14ac:dyDescent="0.2"/>
    <row r="4388" hidden="1" x14ac:dyDescent="0.2"/>
    <row r="4389" hidden="1" x14ac:dyDescent="0.2"/>
    <row r="4390" hidden="1" x14ac:dyDescent="0.2"/>
    <row r="4391" hidden="1" x14ac:dyDescent="0.2"/>
    <row r="4392" hidden="1" x14ac:dyDescent="0.2"/>
    <row r="4393" hidden="1" x14ac:dyDescent="0.2"/>
    <row r="4394" hidden="1" x14ac:dyDescent="0.2"/>
    <row r="4395" hidden="1" x14ac:dyDescent="0.2"/>
    <row r="4396" hidden="1" x14ac:dyDescent="0.2"/>
    <row r="4397" hidden="1" x14ac:dyDescent="0.2"/>
    <row r="4398" hidden="1" x14ac:dyDescent="0.2"/>
    <row r="4399" hidden="1" x14ac:dyDescent="0.2"/>
    <row r="4400" hidden="1" x14ac:dyDescent="0.2"/>
    <row r="4401" hidden="1" x14ac:dyDescent="0.2"/>
    <row r="4402" hidden="1" x14ac:dyDescent="0.2"/>
    <row r="4403" hidden="1" x14ac:dyDescent="0.2"/>
    <row r="4404" hidden="1" x14ac:dyDescent="0.2"/>
    <row r="4405" hidden="1" x14ac:dyDescent="0.2"/>
    <row r="4406" hidden="1" x14ac:dyDescent="0.2"/>
    <row r="4407" hidden="1" x14ac:dyDescent="0.2"/>
    <row r="4408" hidden="1" x14ac:dyDescent="0.2"/>
    <row r="4409" hidden="1" x14ac:dyDescent="0.2"/>
    <row r="4410" hidden="1" x14ac:dyDescent="0.2"/>
    <row r="4411" hidden="1" x14ac:dyDescent="0.2"/>
    <row r="4412" hidden="1" x14ac:dyDescent="0.2"/>
    <row r="4413" hidden="1" x14ac:dyDescent="0.2"/>
    <row r="4414" hidden="1" x14ac:dyDescent="0.2"/>
    <row r="4415" hidden="1" x14ac:dyDescent="0.2"/>
    <row r="4416" hidden="1" x14ac:dyDescent="0.2"/>
    <row r="4417" hidden="1" x14ac:dyDescent="0.2"/>
    <row r="4418" hidden="1" x14ac:dyDescent="0.2"/>
    <row r="4419" hidden="1" x14ac:dyDescent="0.2"/>
    <row r="4420" hidden="1" x14ac:dyDescent="0.2"/>
    <row r="4421" hidden="1" x14ac:dyDescent="0.2"/>
    <row r="4422" hidden="1" x14ac:dyDescent="0.2"/>
    <row r="4423" hidden="1" x14ac:dyDescent="0.2"/>
    <row r="4424" hidden="1" x14ac:dyDescent="0.2"/>
    <row r="4425" hidden="1" x14ac:dyDescent="0.2"/>
    <row r="4426" hidden="1" x14ac:dyDescent="0.2"/>
    <row r="4427" hidden="1" x14ac:dyDescent="0.2"/>
    <row r="4428" hidden="1" x14ac:dyDescent="0.2"/>
    <row r="4429" hidden="1" x14ac:dyDescent="0.2"/>
    <row r="4430" hidden="1" x14ac:dyDescent="0.2"/>
    <row r="4431" hidden="1" x14ac:dyDescent="0.2"/>
    <row r="4432" hidden="1" x14ac:dyDescent="0.2"/>
    <row r="4433" hidden="1" x14ac:dyDescent="0.2"/>
    <row r="4434" hidden="1" x14ac:dyDescent="0.2"/>
    <row r="4435" hidden="1" x14ac:dyDescent="0.2"/>
    <row r="4436" hidden="1" x14ac:dyDescent="0.2"/>
    <row r="4437" hidden="1" x14ac:dyDescent="0.2"/>
    <row r="4438" hidden="1" x14ac:dyDescent="0.2"/>
    <row r="4439" hidden="1" x14ac:dyDescent="0.2"/>
    <row r="4440" hidden="1" x14ac:dyDescent="0.2"/>
    <row r="4441" hidden="1" x14ac:dyDescent="0.2"/>
    <row r="4442" hidden="1" x14ac:dyDescent="0.2"/>
    <row r="4443" hidden="1" x14ac:dyDescent="0.2"/>
    <row r="4444" hidden="1" x14ac:dyDescent="0.2"/>
    <row r="4445" hidden="1" x14ac:dyDescent="0.2"/>
    <row r="4446" hidden="1" x14ac:dyDescent="0.2"/>
    <row r="4447" hidden="1" x14ac:dyDescent="0.2"/>
    <row r="4448" hidden="1" x14ac:dyDescent="0.2"/>
    <row r="4449" hidden="1" x14ac:dyDescent="0.2"/>
    <row r="4450" hidden="1" x14ac:dyDescent="0.2"/>
    <row r="4451" hidden="1" x14ac:dyDescent="0.2"/>
    <row r="4452" hidden="1" x14ac:dyDescent="0.2"/>
    <row r="4453" hidden="1" x14ac:dyDescent="0.2"/>
    <row r="4454" hidden="1" x14ac:dyDescent="0.2"/>
    <row r="4455" hidden="1" x14ac:dyDescent="0.2"/>
    <row r="4456" hidden="1" x14ac:dyDescent="0.2"/>
    <row r="4457" hidden="1" x14ac:dyDescent="0.2"/>
    <row r="4458" hidden="1" x14ac:dyDescent="0.2"/>
    <row r="4459" hidden="1" x14ac:dyDescent="0.2"/>
    <row r="4460" hidden="1" x14ac:dyDescent="0.2"/>
    <row r="4461" hidden="1" x14ac:dyDescent="0.2"/>
    <row r="4462" hidden="1" x14ac:dyDescent="0.2"/>
    <row r="4463" hidden="1" x14ac:dyDescent="0.2"/>
    <row r="4464" hidden="1" x14ac:dyDescent="0.2"/>
    <row r="4465" hidden="1" x14ac:dyDescent="0.2"/>
    <row r="4466" hidden="1" x14ac:dyDescent="0.2"/>
    <row r="4467" hidden="1" x14ac:dyDescent="0.2"/>
    <row r="4468" hidden="1" x14ac:dyDescent="0.2"/>
    <row r="4469" hidden="1" x14ac:dyDescent="0.2"/>
    <row r="4470" hidden="1" x14ac:dyDescent="0.2"/>
    <row r="4471" hidden="1" x14ac:dyDescent="0.2"/>
    <row r="4472" hidden="1" x14ac:dyDescent="0.2"/>
    <row r="4473" hidden="1" x14ac:dyDescent="0.2"/>
    <row r="4474" hidden="1" x14ac:dyDescent="0.2"/>
    <row r="4475" hidden="1" x14ac:dyDescent="0.2"/>
    <row r="4476" hidden="1" x14ac:dyDescent="0.2"/>
    <row r="4477" hidden="1" x14ac:dyDescent="0.2"/>
    <row r="4478" hidden="1" x14ac:dyDescent="0.2"/>
    <row r="4479" hidden="1" x14ac:dyDescent="0.2"/>
    <row r="4480" hidden="1" x14ac:dyDescent="0.2"/>
    <row r="4481" hidden="1" x14ac:dyDescent="0.2"/>
    <row r="4482" hidden="1" x14ac:dyDescent="0.2"/>
    <row r="4483" hidden="1" x14ac:dyDescent="0.2"/>
    <row r="4484" hidden="1" x14ac:dyDescent="0.2"/>
    <row r="4485" hidden="1" x14ac:dyDescent="0.2"/>
    <row r="4486" hidden="1" x14ac:dyDescent="0.2"/>
    <row r="4487" hidden="1" x14ac:dyDescent="0.2"/>
    <row r="4488" hidden="1" x14ac:dyDescent="0.2"/>
    <row r="4489" hidden="1" x14ac:dyDescent="0.2"/>
    <row r="4490" hidden="1" x14ac:dyDescent="0.2"/>
    <row r="4491" hidden="1" x14ac:dyDescent="0.2"/>
    <row r="4492" hidden="1" x14ac:dyDescent="0.2"/>
    <row r="4493" hidden="1" x14ac:dyDescent="0.2"/>
    <row r="4494" hidden="1" x14ac:dyDescent="0.2"/>
    <row r="4495" hidden="1" x14ac:dyDescent="0.2"/>
    <row r="4496" hidden="1" x14ac:dyDescent="0.2"/>
    <row r="4497" hidden="1" x14ac:dyDescent="0.2"/>
    <row r="4498" hidden="1" x14ac:dyDescent="0.2"/>
    <row r="4499" hidden="1" x14ac:dyDescent="0.2"/>
    <row r="4500" hidden="1" x14ac:dyDescent="0.2"/>
    <row r="4501" hidden="1" x14ac:dyDescent="0.2"/>
    <row r="4502" hidden="1" x14ac:dyDescent="0.2"/>
    <row r="4503" hidden="1" x14ac:dyDescent="0.2"/>
    <row r="4504" hidden="1" x14ac:dyDescent="0.2"/>
    <row r="4505" hidden="1" x14ac:dyDescent="0.2"/>
    <row r="4506" hidden="1" x14ac:dyDescent="0.2"/>
    <row r="4507" hidden="1" x14ac:dyDescent="0.2"/>
    <row r="4508" hidden="1" x14ac:dyDescent="0.2"/>
    <row r="4509" hidden="1" x14ac:dyDescent="0.2"/>
    <row r="4510" hidden="1" x14ac:dyDescent="0.2"/>
    <row r="4511" hidden="1" x14ac:dyDescent="0.2"/>
    <row r="4512" hidden="1" x14ac:dyDescent="0.2"/>
    <row r="4513" hidden="1" x14ac:dyDescent="0.2"/>
    <row r="4514" hidden="1" x14ac:dyDescent="0.2"/>
    <row r="4515" hidden="1" x14ac:dyDescent="0.2"/>
    <row r="4516" hidden="1" x14ac:dyDescent="0.2"/>
    <row r="4517" hidden="1" x14ac:dyDescent="0.2"/>
    <row r="4518" hidden="1" x14ac:dyDescent="0.2"/>
    <row r="4519" hidden="1" x14ac:dyDescent="0.2"/>
    <row r="4520" hidden="1" x14ac:dyDescent="0.2"/>
    <row r="4521" hidden="1" x14ac:dyDescent="0.2"/>
    <row r="4522" hidden="1" x14ac:dyDescent="0.2"/>
    <row r="4523" hidden="1" x14ac:dyDescent="0.2"/>
    <row r="4524" hidden="1" x14ac:dyDescent="0.2"/>
    <row r="4525" hidden="1" x14ac:dyDescent="0.2"/>
    <row r="4526" hidden="1" x14ac:dyDescent="0.2"/>
    <row r="4527" hidden="1" x14ac:dyDescent="0.2"/>
    <row r="4528" hidden="1" x14ac:dyDescent="0.2"/>
    <row r="4529" hidden="1" x14ac:dyDescent="0.2"/>
    <row r="4530" hidden="1" x14ac:dyDescent="0.2"/>
    <row r="4531" hidden="1" x14ac:dyDescent="0.2"/>
    <row r="4532" hidden="1" x14ac:dyDescent="0.2"/>
    <row r="4533" hidden="1" x14ac:dyDescent="0.2"/>
    <row r="4534" hidden="1" x14ac:dyDescent="0.2"/>
    <row r="4535" hidden="1" x14ac:dyDescent="0.2"/>
    <row r="4536" hidden="1" x14ac:dyDescent="0.2"/>
    <row r="4537" hidden="1" x14ac:dyDescent="0.2"/>
    <row r="4538" hidden="1" x14ac:dyDescent="0.2"/>
    <row r="4539" hidden="1" x14ac:dyDescent="0.2"/>
    <row r="4540" hidden="1" x14ac:dyDescent="0.2"/>
    <row r="4541" hidden="1" x14ac:dyDescent="0.2"/>
    <row r="4542" hidden="1" x14ac:dyDescent="0.2"/>
    <row r="4543" hidden="1" x14ac:dyDescent="0.2"/>
    <row r="4544" hidden="1" x14ac:dyDescent="0.2"/>
    <row r="4545" hidden="1" x14ac:dyDescent="0.2"/>
    <row r="4546" hidden="1" x14ac:dyDescent="0.2"/>
    <row r="4547" hidden="1" x14ac:dyDescent="0.2"/>
    <row r="4548" hidden="1" x14ac:dyDescent="0.2"/>
    <row r="4549" hidden="1" x14ac:dyDescent="0.2"/>
    <row r="4550" hidden="1" x14ac:dyDescent="0.2"/>
    <row r="4551" hidden="1" x14ac:dyDescent="0.2"/>
    <row r="4552" hidden="1" x14ac:dyDescent="0.2"/>
    <row r="4553" hidden="1" x14ac:dyDescent="0.2"/>
    <row r="4554" hidden="1" x14ac:dyDescent="0.2"/>
    <row r="4555" hidden="1" x14ac:dyDescent="0.2"/>
    <row r="4556" hidden="1" x14ac:dyDescent="0.2"/>
    <row r="4557" hidden="1" x14ac:dyDescent="0.2"/>
    <row r="4558" hidden="1" x14ac:dyDescent="0.2"/>
    <row r="4559" hidden="1" x14ac:dyDescent="0.2"/>
    <row r="4560" hidden="1" x14ac:dyDescent="0.2"/>
    <row r="4561" hidden="1" x14ac:dyDescent="0.2"/>
    <row r="4562" hidden="1" x14ac:dyDescent="0.2"/>
    <row r="4563" hidden="1" x14ac:dyDescent="0.2"/>
    <row r="4564" hidden="1" x14ac:dyDescent="0.2"/>
    <row r="4565" hidden="1" x14ac:dyDescent="0.2"/>
    <row r="4566" hidden="1" x14ac:dyDescent="0.2"/>
    <row r="4567" hidden="1" x14ac:dyDescent="0.2"/>
    <row r="4568" hidden="1" x14ac:dyDescent="0.2"/>
    <row r="4569" hidden="1" x14ac:dyDescent="0.2"/>
    <row r="4570" hidden="1" x14ac:dyDescent="0.2"/>
    <row r="4571" hidden="1" x14ac:dyDescent="0.2"/>
    <row r="4572" hidden="1" x14ac:dyDescent="0.2"/>
    <row r="4573" hidden="1" x14ac:dyDescent="0.2"/>
    <row r="4574" hidden="1" x14ac:dyDescent="0.2"/>
    <row r="4575" hidden="1" x14ac:dyDescent="0.2"/>
    <row r="4576" hidden="1" x14ac:dyDescent="0.2"/>
    <row r="4577" hidden="1" x14ac:dyDescent="0.2"/>
    <row r="4578" hidden="1" x14ac:dyDescent="0.2"/>
    <row r="4579" hidden="1" x14ac:dyDescent="0.2"/>
    <row r="4580" hidden="1" x14ac:dyDescent="0.2"/>
    <row r="4581" hidden="1" x14ac:dyDescent="0.2"/>
    <row r="4582" hidden="1" x14ac:dyDescent="0.2"/>
    <row r="4583" hidden="1" x14ac:dyDescent="0.2"/>
    <row r="4584" hidden="1" x14ac:dyDescent="0.2"/>
    <row r="4585" hidden="1" x14ac:dyDescent="0.2"/>
    <row r="4586" hidden="1" x14ac:dyDescent="0.2"/>
    <row r="4587" hidden="1" x14ac:dyDescent="0.2"/>
    <row r="4588" hidden="1" x14ac:dyDescent="0.2"/>
    <row r="4589" hidden="1" x14ac:dyDescent="0.2"/>
    <row r="4590" hidden="1" x14ac:dyDescent="0.2"/>
    <row r="4591" hidden="1" x14ac:dyDescent="0.2"/>
    <row r="4592" hidden="1" x14ac:dyDescent="0.2"/>
    <row r="4593" hidden="1" x14ac:dyDescent="0.2"/>
    <row r="4594" hidden="1" x14ac:dyDescent="0.2"/>
    <row r="4595" hidden="1" x14ac:dyDescent="0.2"/>
    <row r="4596" hidden="1" x14ac:dyDescent="0.2"/>
    <row r="4597" hidden="1" x14ac:dyDescent="0.2"/>
    <row r="4598" hidden="1" x14ac:dyDescent="0.2"/>
    <row r="4599" hidden="1" x14ac:dyDescent="0.2"/>
    <row r="4600" hidden="1" x14ac:dyDescent="0.2"/>
    <row r="4601" hidden="1" x14ac:dyDescent="0.2"/>
    <row r="4602" hidden="1" x14ac:dyDescent="0.2"/>
    <row r="4603" hidden="1" x14ac:dyDescent="0.2"/>
    <row r="4604" hidden="1" x14ac:dyDescent="0.2"/>
    <row r="4605" hidden="1" x14ac:dyDescent="0.2"/>
    <row r="4606" hidden="1" x14ac:dyDescent="0.2"/>
    <row r="4607" hidden="1" x14ac:dyDescent="0.2"/>
    <row r="4608" hidden="1" x14ac:dyDescent="0.2"/>
    <row r="4609" hidden="1" x14ac:dyDescent="0.2"/>
    <row r="4610" hidden="1" x14ac:dyDescent="0.2"/>
    <row r="4611" hidden="1" x14ac:dyDescent="0.2"/>
    <row r="4612" hidden="1" x14ac:dyDescent="0.2"/>
    <row r="4613" hidden="1" x14ac:dyDescent="0.2"/>
    <row r="4614" hidden="1" x14ac:dyDescent="0.2"/>
    <row r="4615" hidden="1" x14ac:dyDescent="0.2"/>
    <row r="4616" hidden="1" x14ac:dyDescent="0.2"/>
    <row r="4617" hidden="1" x14ac:dyDescent="0.2"/>
    <row r="4618" hidden="1" x14ac:dyDescent="0.2"/>
    <row r="4619" hidden="1" x14ac:dyDescent="0.2"/>
    <row r="4620" hidden="1" x14ac:dyDescent="0.2"/>
    <row r="4621" hidden="1" x14ac:dyDescent="0.2"/>
    <row r="4622" hidden="1" x14ac:dyDescent="0.2"/>
    <row r="4623" hidden="1" x14ac:dyDescent="0.2"/>
    <row r="4624" hidden="1" x14ac:dyDescent="0.2"/>
    <row r="4625" hidden="1" x14ac:dyDescent="0.2"/>
    <row r="4626" hidden="1" x14ac:dyDescent="0.2"/>
    <row r="4627" hidden="1" x14ac:dyDescent="0.2"/>
    <row r="4628" hidden="1" x14ac:dyDescent="0.2"/>
    <row r="4629" hidden="1" x14ac:dyDescent="0.2"/>
    <row r="4630" hidden="1" x14ac:dyDescent="0.2"/>
    <row r="4631" hidden="1" x14ac:dyDescent="0.2"/>
    <row r="4632" hidden="1" x14ac:dyDescent="0.2"/>
    <row r="4633" hidden="1" x14ac:dyDescent="0.2"/>
    <row r="4634" hidden="1" x14ac:dyDescent="0.2"/>
    <row r="4635" hidden="1" x14ac:dyDescent="0.2"/>
    <row r="4636" hidden="1" x14ac:dyDescent="0.2"/>
    <row r="4637" hidden="1" x14ac:dyDescent="0.2"/>
    <row r="4638" hidden="1" x14ac:dyDescent="0.2"/>
    <row r="4639" hidden="1" x14ac:dyDescent="0.2"/>
    <row r="4640" hidden="1" x14ac:dyDescent="0.2"/>
    <row r="4641" hidden="1" x14ac:dyDescent="0.2"/>
    <row r="4642" hidden="1" x14ac:dyDescent="0.2"/>
    <row r="4643" hidden="1" x14ac:dyDescent="0.2"/>
    <row r="4644" hidden="1" x14ac:dyDescent="0.2"/>
    <row r="4645" hidden="1" x14ac:dyDescent="0.2"/>
    <row r="4646" hidden="1" x14ac:dyDescent="0.2"/>
    <row r="4647" hidden="1" x14ac:dyDescent="0.2"/>
    <row r="4648" hidden="1" x14ac:dyDescent="0.2"/>
    <row r="4649" hidden="1" x14ac:dyDescent="0.2"/>
    <row r="4650" hidden="1" x14ac:dyDescent="0.2"/>
    <row r="4651" hidden="1" x14ac:dyDescent="0.2"/>
    <row r="4652" hidden="1" x14ac:dyDescent="0.2"/>
    <row r="4653" hidden="1" x14ac:dyDescent="0.2"/>
    <row r="4654" hidden="1" x14ac:dyDescent="0.2"/>
    <row r="4655" hidden="1" x14ac:dyDescent="0.2"/>
    <row r="4656" hidden="1" x14ac:dyDescent="0.2"/>
    <row r="4657" hidden="1" x14ac:dyDescent="0.2"/>
    <row r="4658" hidden="1" x14ac:dyDescent="0.2"/>
    <row r="4659" hidden="1" x14ac:dyDescent="0.2"/>
    <row r="4660" hidden="1" x14ac:dyDescent="0.2"/>
    <row r="4661" hidden="1" x14ac:dyDescent="0.2"/>
    <row r="4662" hidden="1" x14ac:dyDescent="0.2"/>
    <row r="4663" hidden="1" x14ac:dyDescent="0.2"/>
    <row r="4664" hidden="1" x14ac:dyDescent="0.2"/>
    <row r="4665" hidden="1" x14ac:dyDescent="0.2"/>
    <row r="4666" hidden="1" x14ac:dyDescent="0.2"/>
    <row r="4667" hidden="1" x14ac:dyDescent="0.2"/>
    <row r="4668" hidden="1" x14ac:dyDescent="0.2"/>
    <row r="4669" hidden="1" x14ac:dyDescent="0.2"/>
    <row r="4670" hidden="1" x14ac:dyDescent="0.2"/>
    <row r="4671" hidden="1" x14ac:dyDescent="0.2"/>
    <row r="4672" hidden="1" x14ac:dyDescent="0.2"/>
    <row r="4673" hidden="1" x14ac:dyDescent="0.2"/>
    <row r="4674" hidden="1" x14ac:dyDescent="0.2"/>
    <row r="4675" hidden="1" x14ac:dyDescent="0.2"/>
    <row r="4676" hidden="1" x14ac:dyDescent="0.2"/>
    <row r="4677" hidden="1" x14ac:dyDescent="0.2"/>
    <row r="4678" hidden="1" x14ac:dyDescent="0.2"/>
    <row r="4679" hidden="1" x14ac:dyDescent="0.2"/>
    <row r="4680" hidden="1" x14ac:dyDescent="0.2"/>
    <row r="4681" hidden="1" x14ac:dyDescent="0.2"/>
    <row r="4682" hidden="1" x14ac:dyDescent="0.2"/>
    <row r="4683" hidden="1" x14ac:dyDescent="0.2"/>
    <row r="4684" hidden="1" x14ac:dyDescent="0.2"/>
    <row r="4685" hidden="1" x14ac:dyDescent="0.2"/>
    <row r="4686" hidden="1" x14ac:dyDescent="0.2"/>
    <row r="4687" hidden="1" x14ac:dyDescent="0.2"/>
    <row r="4688" hidden="1" x14ac:dyDescent="0.2"/>
    <row r="4689" hidden="1" x14ac:dyDescent="0.2"/>
    <row r="4690" hidden="1" x14ac:dyDescent="0.2"/>
    <row r="4691" hidden="1" x14ac:dyDescent="0.2"/>
    <row r="4692" hidden="1" x14ac:dyDescent="0.2"/>
    <row r="4693" hidden="1" x14ac:dyDescent="0.2"/>
    <row r="4694" hidden="1" x14ac:dyDescent="0.2"/>
    <row r="4695" hidden="1" x14ac:dyDescent="0.2"/>
    <row r="4696" hidden="1" x14ac:dyDescent="0.2"/>
    <row r="4697" hidden="1" x14ac:dyDescent="0.2"/>
    <row r="4698" hidden="1" x14ac:dyDescent="0.2"/>
    <row r="4699" hidden="1" x14ac:dyDescent="0.2"/>
    <row r="4700" hidden="1" x14ac:dyDescent="0.2"/>
    <row r="4701" hidden="1" x14ac:dyDescent="0.2"/>
    <row r="4702" hidden="1" x14ac:dyDescent="0.2"/>
    <row r="4703" hidden="1" x14ac:dyDescent="0.2"/>
    <row r="4704" hidden="1" x14ac:dyDescent="0.2"/>
    <row r="4705" hidden="1" x14ac:dyDescent="0.2"/>
    <row r="4706" hidden="1" x14ac:dyDescent="0.2"/>
    <row r="4707" hidden="1" x14ac:dyDescent="0.2"/>
    <row r="4708" hidden="1" x14ac:dyDescent="0.2"/>
    <row r="4709" hidden="1" x14ac:dyDescent="0.2"/>
    <row r="4710" hidden="1" x14ac:dyDescent="0.2"/>
    <row r="4711" hidden="1" x14ac:dyDescent="0.2"/>
    <row r="4712" hidden="1" x14ac:dyDescent="0.2"/>
    <row r="4713" hidden="1" x14ac:dyDescent="0.2"/>
    <row r="4714" hidden="1" x14ac:dyDescent="0.2"/>
    <row r="4715" hidden="1" x14ac:dyDescent="0.2"/>
    <row r="4716" hidden="1" x14ac:dyDescent="0.2"/>
    <row r="4717" hidden="1" x14ac:dyDescent="0.2"/>
    <row r="4718" hidden="1" x14ac:dyDescent="0.2"/>
    <row r="4719" hidden="1" x14ac:dyDescent="0.2"/>
    <row r="4720" hidden="1" x14ac:dyDescent="0.2"/>
    <row r="4721" hidden="1" x14ac:dyDescent="0.2"/>
    <row r="4722" hidden="1" x14ac:dyDescent="0.2"/>
    <row r="4723" hidden="1" x14ac:dyDescent="0.2"/>
    <row r="4724" hidden="1" x14ac:dyDescent="0.2"/>
    <row r="4725" hidden="1" x14ac:dyDescent="0.2"/>
    <row r="4726" hidden="1" x14ac:dyDescent="0.2"/>
    <row r="4727" hidden="1" x14ac:dyDescent="0.2"/>
    <row r="4728" hidden="1" x14ac:dyDescent="0.2"/>
    <row r="4729" hidden="1" x14ac:dyDescent="0.2"/>
    <row r="4730" hidden="1" x14ac:dyDescent="0.2"/>
    <row r="4731" hidden="1" x14ac:dyDescent="0.2"/>
    <row r="4732" hidden="1" x14ac:dyDescent="0.2"/>
    <row r="4733" hidden="1" x14ac:dyDescent="0.2"/>
    <row r="4734" hidden="1" x14ac:dyDescent="0.2"/>
    <row r="4735" hidden="1" x14ac:dyDescent="0.2"/>
    <row r="4736" hidden="1" x14ac:dyDescent="0.2"/>
    <row r="4737" hidden="1" x14ac:dyDescent="0.2"/>
    <row r="4738" hidden="1" x14ac:dyDescent="0.2"/>
    <row r="4739" hidden="1" x14ac:dyDescent="0.2"/>
    <row r="4740" hidden="1" x14ac:dyDescent="0.2"/>
    <row r="4741" hidden="1" x14ac:dyDescent="0.2"/>
    <row r="4742" hidden="1" x14ac:dyDescent="0.2"/>
    <row r="4743" hidden="1" x14ac:dyDescent="0.2"/>
    <row r="4744" hidden="1" x14ac:dyDescent="0.2"/>
    <row r="4745" hidden="1" x14ac:dyDescent="0.2"/>
    <row r="4746" hidden="1" x14ac:dyDescent="0.2"/>
    <row r="4747" hidden="1" x14ac:dyDescent="0.2"/>
    <row r="4748" hidden="1" x14ac:dyDescent="0.2"/>
    <row r="4749" hidden="1" x14ac:dyDescent="0.2"/>
    <row r="4750" hidden="1" x14ac:dyDescent="0.2"/>
    <row r="4751" hidden="1" x14ac:dyDescent="0.2"/>
    <row r="4752" hidden="1" x14ac:dyDescent="0.2"/>
    <row r="4753" hidden="1" x14ac:dyDescent="0.2"/>
    <row r="4754" hidden="1" x14ac:dyDescent="0.2"/>
    <row r="4755" hidden="1" x14ac:dyDescent="0.2"/>
    <row r="4756" hidden="1" x14ac:dyDescent="0.2"/>
    <row r="4757" hidden="1" x14ac:dyDescent="0.2"/>
    <row r="4758" hidden="1" x14ac:dyDescent="0.2"/>
    <row r="4759" hidden="1" x14ac:dyDescent="0.2"/>
    <row r="4760" hidden="1" x14ac:dyDescent="0.2"/>
    <row r="4761" hidden="1" x14ac:dyDescent="0.2"/>
    <row r="4762" hidden="1" x14ac:dyDescent="0.2"/>
    <row r="4763" hidden="1" x14ac:dyDescent="0.2"/>
    <row r="4764" hidden="1" x14ac:dyDescent="0.2"/>
    <row r="4765" hidden="1" x14ac:dyDescent="0.2"/>
    <row r="4766" hidden="1" x14ac:dyDescent="0.2"/>
    <row r="4767" hidden="1" x14ac:dyDescent="0.2"/>
    <row r="4768" hidden="1" x14ac:dyDescent="0.2"/>
    <row r="4769" hidden="1" x14ac:dyDescent="0.2"/>
    <row r="4770" hidden="1" x14ac:dyDescent="0.2"/>
    <row r="4771" hidden="1" x14ac:dyDescent="0.2"/>
    <row r="4772" hidden="1" x14ac:dyDescent="0.2"/>
    <row r="4773" hidden="1" x14ac:dyDescent="0.2"/>
    <row r="4774" hidden="1" x14ac:dyDescent="0.2"/>
    <row r="4775" hidden="1" x14ac:dyDescent="0.2"/>
    <row r="4776" hidden="1" x14ac:dyDescent="0.2"/>
    <row r="4777" hidden="1" x14ac:dyDescent="0.2"/>
    <row r="4778" hidden="1" x14ac:dyDescent="0.2"/>
    <row r="4779" hidden="1" x14ac:dyDescent="0.2"/>
    <row r="4780" hidden="1" x14ac:dyDescent="0.2"/>
    <row r="4781" hidden="1" x14ac:dyDescent="0.2"/>
    <row r="4782" hidden="1" x14ac:dyDescent="0.2"/>
    <row r="4783" hidden="1" x14ac:dyDescent="0.2"/>
    <row r="4784" hidden="1" x14ac:dyDescent="0.2"/>
    <row r="4785" hidden="1" x14ac:dyDescent="0.2"/>
    <row r="4786" hidden="1" x14ac:dyDescent="0.2"/>
    <row r="4787" hidden="1" x14ac:dyDescent="0.2"/>
    <row r="4788" hidden="1" x14ac:dyDescent="0.2"/>
    <row r="4789" hidden="1" x14ac:dyDescent="0.2"/>
    <row r="4790" hidden="1" x14ac:dyDescent="0.2"/>
    <row r="4791" hidden="1" x14ac:dyDescent="0.2"/>
    <row r="4792" hidden="1" x14ac:dyDescent="0.2"/>
    <row r="4793" hidden="1" x14ac:dyDescent="0.2"/>
    <row r="4794" hidden="1" x14ac:dyDescent="0.2"/>
    <row r="4795" hidden="1" x14ac:dyDescent="0.2"/>
    <row r="4796" hidden="1" x14ac:dyDescent="0.2"/>
    <row r="4797" hidden="1" x14ac:dyDescent="0.2"/>
    <row r="4798" hidden="1" x14ac:dyDescent="0.2"/>
    <row r="4799" hidden="1" x14ac:dyDescent="0.2"/>
    <row r="4800" hidden="1" x14ac:dyDescent="0.2"/>
    <row r="4801" hidden="1" x14ac:dyDescent="0.2"/>
    <row r="4802" hidden="1" x14ac:dyDescent="0.2"/>
    <row r="4803" hidden="1" x14ac:dyDescent="0.2"/>
    <row r="4804" hidden="1" x14ac:dyDescent="0.2"/>
    <row r="4805" hidden="1" x14ac:dyDescent="0.2"/>
    <row r="4806" hidden="1" x14ac:dyDescent="0.2"/>
    <row r="4807" hidden="1" x14ac:dyDescent="0.2"/>
    <row r="4808" hidden="1" x14ac:dyDescent="0.2"/>
    <row r="4809" hidden="1" x14ac:dyDescent="0.2"/>
    <row r="4810" hidden="1" x14ac:dyDescent="0.2"/>
    <row r="4811" hidden="1" x14ac:dyDescent="0.2"/>
    <row r="4812" hidden="1" x14ac:dyDescent="0.2"/>
    <row r="4813" hidden="1" x14ac:dyDescent="0.2"/>
    <row r="4814" hidden="1" x14ac:dyDescent="0.2"/>
    <row r="4815" hidden="1" x14ac:dyDescent="0.2"/>
    <row r="4816" hidden="1" x14ac:dyDescent="0.2"/>
    <row r="4817" hidden="1" x14ac:dyDescent="0.2"/>
    <row r="4818" hidden="1" x14ac:dyDescent="0.2"/>
    <row r="4819" hidden="1" x14ac:dyDescent="0.2"/>
    <row r="4820" hidden="1" x14ac:dyDescent="0.2"/>
    <row r="4821" hidden="1" x14ac:dyDescent="0.2"/>
    <row r="4822" hidden="1" x14ac:dyDescent="0.2"/>
    <row r="4823" hidden="1" x14ac:dyDescent="0.2"/>
    <row r="4824" hidden="1" x14ac:dyDescent="0.2"/>
    <row r="4825" hidden="1" x14ac:dyDescent="0.2"/>
    <row r="4826" hidden="1" x14ac:dyDescent="0.2"/>
    <row r="4827" hidden="1" x14ac:dyDescent="0.2"/>
    <row r="4828" hidden="1" x14ac:dyDescent="0.2"/>
    <row r="4829" hidden="1" x14ac:dyDescent="0.2"/>
    <row r="4830" hidden="1" x14ac:dyDescent="0.2"/>
    <row r="4831" hidden="1" x14ac:dyDescent="0.2"/>
    <row r="4832" hidden="1" x14ac:dyDescent="0.2"/>
    <row r="4833" hidden="1" x14ac:dyDescent="0.2"/>
    <row r="4834" hidden="1" x14ac:dyDescent="0.2"/>
    <row r="4835" hidden="1" x14ac:dyDescent="0.2"/>
    <row r="4836" hidden="1" x14ac:dyDescent="0.2"/>
    <row r="4837" hidden="1" x14ac:dyDescent="0.2"/>
    <row r="4838" hidden="1" x14ac:dyDescent="0.2"/>
    <row r="4839" hidden="1" x14ac:dyDescent="0.2"/>
    <row r="4840" hidden="1" x14ac:dyDescent="0.2"/>
    <row r="4841" hidden="1" x14ac:dyDescent="0.2"/>
    <row r="4842" hidden="1" x14ac:dyDescent="0.2"/>
    <row r="4843" hidden="1" x14ac:dyDescent="0.2"/>
    <row r="4844" hidden="1" x14ac:dyDescent="0.2"/>
    <row r="4845" hidden="1" x14ac:dyDescent="0.2"/>
    <row r="4846" hidden="1" x14ac:dyDescent="0.2"/>
    <row r="4847" hidden="1" x14ac:dyDescent="0.2"/>
    <row r="4848" hidden="1" x14ac:dyDescent="0.2"/>
    <row r="4849" hidden="1" x14ac:dyDescent="0.2"/>
    <row r="4850" hidden="1" x14ac:dyDescent="0.2"/>
    <row r="4851" hidden="1" x14ac:dyDescent="0.2"/>
    <row r="4852" hidden="1" x14ac:dyDescent="0.2"/>
    <row r="4853" hidden="1" x14ac:dyDescent="0.2"/>
    <row r="4854" hidden="1" x14ac:dyDescent="0.2"/>
    <row r="4855" hidden="1" x14ac:dyDescent="0.2"/>
    <row r="4856" hidden="1" x14ac:dyDescent="0.2"/>
    <row r="4857" hidden="1" x14ac:dyDescent="0.2"/>
    <row r="4858" hidden="1" x14ac:dyDescent="0.2"/>
    <row r="4859" hidden="1" x14ac:dyDescent="0.2"/>
    <row r="4860" hidden="1" x14ac:dyDescent="0.2"/>
    <row r="4861" hidden="1" x14ac:dyDescent="0.2"/>
    <row r="4862" hidden="1" x14ac:dyDescent="0.2"/>
    <row r="4863" hidden="1" x14ac:dyDescent="0.2"/>
    <row r="4864" hidden="1" x14ac:dyDescent="0.2"/>
    <row r="4865" hidden="1" x14ac:dyDescent="0.2"/>
    <row r="4866" hidden="1" x14ac:dyDescent="0.2"/>
    <row r="4867" hidden="1" x14ac:dyDescent="0.2"/>
    <row r="4868" hidden="1" x14ac:dyDescent="0.2"/>
    <row r="4869" hidden="1" x14ac:dyDescent="0.2"/>
    <row r="4870" hidden="1" x14ac:dyDescent="0.2"/>
    <row r="4871" hidden="1" x14ac:dyDescent="0.2"/>
    <row r="4872" hidden="1" x14ac:dyDescent="0.2"/>
    <row r="4873" hidden="1" x14ac:dyDescent="0.2"/>
    <row r="4874" hidden="1" x14ac:dyDescent="0.2"/>
    <row r="4875" hidden="1" x14ac:dyDescent="0.2"/>
    <row r="4876" hidden="1" x14ac:dyDescent="0.2"/>
    <row r="4877" hidden="1" x14ac:dyDescent="0.2"/>
    <row r="4878" hidden="1" x14ac:dyDescent="0.2"/>
    <row r="4879" hidden="1" x14ac:dyDescent="0.2"/>
    <row r="4880" hidden="1" x14ac:dyDescent="0.2"/>
    <row r="4881" hidden="1" x14ac:dyDescent="0.2"/>
    <row r="4882" hidden="1" x14ac:dyDescent="0.2"/>
    <row r="4883" hidden="1" x14ac:dyDescent="0.2"/>
    <row r="4884" hidden="1" x14ac:dyDescent="0.2"/>
    <row r="4885" hidden="1" x14ac:dyDescent="0.2"/>
    <row r="4886" hidden="1" x14ac:dyDescent="0.2"/>
    <row r="4887" hidden="1" x14ac:dyDescent="0.2"/>
    <row r="4888" hidden="1" x14ac:dyDescent="0.2"/>
    <row r="4889" hidden="1" x14ac:dyDescent="0.2"/>
    <row r="4890" hidden="1" x14ac:dyDescent="0.2"/>
    <row r="4891" hidden="1" x14ac:dyDescent="0.2"/>
    <row r="4892" hidden="1" x14ac:dyDescent="0.2"/>
    <row r="4893" hidden="1" x14ac:dyDescent="0.2"/>
    <row r="4894" hidden="1" x14ac:dyDescent="0.2"/>
    <row r="4895" hidden="1" x14ac:dyDescent="0.2"/>
    <row r="4896" hidden="1" x14ac:dyDescent="0.2"/>
    <row r="4897" hidden="1" x14ac:dyDescent="0.2"/>
    <row r="4898" hidden="1" x14ac:dyDescent="0.2"/>
    <row r="4899" hidden="1" x14ac:dyDescent="0.2"/>
    <row r="4900" hidden="1" x14ac:dyDescent="0.2"/>
    <row r="4901" hidden="1" x14ac:dyDescent="0.2"/>
    <row r="4902" hidden="1" x14ac:dyDescent="0.2"/>
    <row r="4903" hidden="1" x14ac:dyDescent="0.2"/>
    <row r="4904" hidden="1" x14ac:dyDescent="0.2"/>
    <row r="4905" hidden="1" x14ac:dyDescent="0.2"/>
    <row r="4906" hidden="1" x14ac:dyDescent="0.2"/>
    <row r="4907" hidden="1" x14ac:dyDescent="0.2"/>
    <row r="4908" hidden="1" x14ac:dyDescent="0.2"/>
    <row r="4909" hidden="1" x14ac:dyDescent="0.2"/>
    <row r="4910" hidden="1" x14ac:dyDescent="0.2"/>
    <row r="4911" hidden="1" x14ac:dyDescent="0.2"/>
    <row r="4912" hidden="1" x14ac:dyDescent="0.2"/>
    <row r="4913" hidden="1" x14ac:dyDescent="0.2"/>
    <row r="4914" hidden="1" x14ac:dyDescent="0.2"/>
    <row r="4915" hidden="1" x14ac:dyDescent="0.2"/>
    <row r="4916" hidden="1" x14ac:dyDescent="0.2"/>
    <row r="4917" hidden="1" x14ac:dyDescent="0.2"/>
    <row r="4918" hidden="1" x14ac:dyDescent="0.2"/>
    <row r="4919" hidden="1" x14ac:dyDescent="0.2"/>
    <row r="4920" hidden="1" x14ac:dyDescent="0.2"/>
    <row r="4921" hidden="1" x14ac:dyDescent="0.2"/>
    <row r="4922" hidden="1" x14ac:dyDescent="0.2"/>
    <row r="4923" hidden="1" x14ac:dyDescent="0.2"/>
    <row r="4924" hidden="1" x14ac:dyDescent="0.2"/>
    <row r="4925" hidden="1" x14ac:dyDescent="0.2"/>
    <row r="4926" hidden="1" x14ac:dyDescent="0.2"/>
    <row r="4927" hidden="1" x14ac:dyDescent="0.2"/>
    <row r="4928" hidden="1" x14ac:dyDescent="0.2"/>
    <row r="4929" hidden="1" x14ac:dyDescent="0.2"/>
    <row r="4930" hidden="1" x14ac:dyDescent="0.2"/>
    <row r="4931" hidden="1" x14ac:dyDescent="0.2"/>
    <row r="4932" hidden="1" x14ac:dyDescent="0.2"/>
    <row r="4933" hidden="1" x14ac:dyDescent="0.2"/>
    <row r="4934" hidden="1" x14ac:dyDescent="0.2"/>
    <row r="4935" hidden="1" x14ac:dyDescent="0.2"/>
    <row r="4936" hidden="1" x14ac:dyDescent="0.2"/>
    <row r="4937" hidden="1" x14ac:dyDescent="0.2"/>
    <row r="4938" hidden="1" x14ac:dyDescent="0.2"/>
    <row r="4939" hidden="1" x14ac:dyDescent="0.2"/>
    <row r="4940" hidden="1" x14ac:dyDescent="0.2"/>
    <row r="4941" hidden="1" x14ac:dyDescent="0.2"/>
    <row r="4942" hidden="1" x14ac:dyDescent="0.2"/>
    <row r="4943" hidden="1" x14ac:dyDescent="0.2"/>
    <row r="4944" hidden="1" x14ac:dyDescent="0.2"/>
    <row r="4945" hidden="1" x14ac:dyDescent="0.2"/>
    <row r="4946" hidden="1" x14ac:dyDescent="0.2"/>
    <row r="4947" hidden="1" x14ac:dyDescent="0.2"/>
    <row r="4948" hidden="1" x14ac:dyDescent="0.2"/>
    <row r="4949" hidden="1" x14ac:dyDescent="0.2"/>
    <row r="4950" hidden="1" x14ac:dyDescent="0.2"/>
    <row r="4951" hidden="1" x14ac:dyDescent="0.2"/>
    <row r="4952" hidden="1" x14ac:dyDescent="0.2"/>
    <row r="4953" hidden="1" x14ac:dyDescent="0.2"/>
    <row r="4954" hidden="1" x14ac:dyDescent="0.2"/>
    <row r="4955" hidden="1" x14ac:dyDescent="0.2"/>
    <row r="4956" hidden="1" x14ac:dyDescent="0.2"/>
    <row r="4957" hidden="1" x14ac:dyDescent="0.2"/>
    <row r="4958" hidden="1" x14ac:dyDescent="0.2"/>
    <row r="4959" hidden="1" x14ac:dyDescent="0.2"/>
    <row r="4960" hidden="1" x14ac:dyDescent="0.2"/>
    <row r="4961" hidden="1" x14ac:dyDescent="0.2"/>
    <row r="4962" hidden="1" x14ac:dyDescent="0.2"/>
    <row r="4963" hidden="1" x14ac:dyDescent="0.2"/>
    <row r="4964" hidden="1" x14ac:dyDescent="0.2"/>
    <row r="4965" hidden="1" x14ac:dyDescent="0.2"/>
    <row r="4966" hidden="1" x14ac:dyDescent="0.2"/>
    <row r="4967" hidden="1" x14ac:dyDescent="0.2"/>
    <row r="4968" hidden="1" x14ac:dyDescent="0.2"/>
    <row r="4969" hidden="1" x14ac:dyDescent="0.2"/>
    <row r="4970" hidden="1" x14ac:dyDescent="0.2"/>
    <row r="4971" hidden="1" x14ac:dyDescent="0.2"/>
    <row r="4972" hidden="1" x14ac:dyDescent="0.2"/>
    <row r="4973" hidden="1" x14ac:dyDescent="0.2"/>
    <row r="4974" hidden="1" x14ac:dyDescent="0.2"/>
    <row r="4975" hidden="1" x14ac:dyDescent="0.2"/>
    <row r="4976" hidden="1" x14ac:dyDescent="0.2"/>
    <row r="4977" hidden="1" x14ac:dyDescent="0.2"/>
    <row r="4978" hidden="1" x14ac:dyDescent="0.2"/>
    <row r="4979" hidden="1" x14ac:dyDescent="0.2"/>
    <row r="4980" hidden="1" x14ac:dyDescent="0.2"/>
    <row r="4981" hidden="1" x14ac:dyDescent="0.2"/>
    <row r="4982" hidden="1" x14ac:dyDescent="0.2"/>
    <row r="4983" hidden="1" x14ac:dyDescent="0.2"/>
    <row r="4984" hidden="1" x14ac:dyDescent="0.2"/>
    <row r="4985" hidden="1" x14ac:dyDescent="0.2"/>
    <row r="4986" hidden="1" x14ac:dyDescent="0.2"/>
    <row r="4987" hidden="1" x14ac:dyDescent="0.2"/>
    <row r="4988" hidden="1" x14ac:dyDescent="0.2"/>
    <row r="4989" hidden="1" x14ac:dyDescent="0.2"/>
    <row r="4990" hidden="1" x14ac:dyDescent="0.2"/>
    <row r="4991" hidden="1" x14ac:dyDescent="0.2"/>
    <row r="4992" hidden="1" x14ac:dyDescent="0.2"/>
    <row r="4993" hidden="1" x14ac:dyDescent="0.2"/>
    <row r="4994" hidden="1" x14ac:dyDescent="0.2"/>
    <row r="4995" hidden="1" x14ac:dyDescent="0.2"/>
    <row r="4996" hidden="1" x14ac:dyDescent="0.2"/>
    <row r="4997" hidden="1" x14ac:dyDescent="0.2"/>
    <row r="4998" hidden="1" x14ac:dyDescent="0.2"/>
    <row r="4999" hidden="1" x14ac:dyDescent="0.2"/>
    <row r="5000" hidden="1" x14ac:dyDescent="0.2"/>
    <row r="5001" hidden="1" x14ac:dyDescent="0.2"/>
    <row r="5002" hidden="1" x14ac:dyDescent="0.2"/>
    <row r="5003" hidden="1" x14ac:dyDescent="0.2"/>
    <row r="5004" hidden="1" x14ac:dyDescent="0.2"/>
    <row r="5005" hidden="1" x14ac:dyDescent="0.2"/>
    <row r="5006" hidden="1" x14ac:dyDescent="0.2"/>
    <row r="5007" hidden="1" x14ac:dyDescent="0.2"/>
    <row r="5008" hidden="1" x14ac:dyDescent="0.2"/>
    <row r="5009" hidden="1" x14ac:dyDescent="0.2"/>
    <row r="5010" hidden="1" x14ac:dyDescent="0.2"/>
    <row r="5011" hidden="1" x14ac:dyDescent="0.2"/>
    <row r="5012" hidden="1" x14ac:dyDescent="0.2"/>
    <row r="5013" hidden="1" x14ac:dyDescent="0.2"/>
    <row r="5014" hidden="1" x14ac:dyDescent="0.2"/>
    <row r="5015" hidden="1" x14ac:dyDescent="0.2"/>
    <row r="5016" hidden="1" x14ac:dyDescent="0.2"/>
    <row r="5017" hidden="1" x14ac:dyDescent="0.2"/>
    <row r="5018" hidden="1" x14ac:dyDescent="0.2"/>
    <row r="5019" hidden="1" x14ac:dyDescent="0.2"/>
    <row r="5020" hidden="1" x14ac:dyDescent="0.2"/>
    <row r="5021" hidden="1" x14ac:dyDescent="0.2"/>
    <row r="5022" hidden="1" x14ac:dyDescent="0.2"/>
    <row r="5023" hidden="1" x14ac:dyDescent="0.2"/>
    <row r="5024" hidden="1" x14ac:dyDescent="0.2"/>
    <row r="5025" hidden="1" x14ac:dyDescent="0.2"/>
    <row r="5026" hidden="1" x14ac:dyDescent="0.2"/>
    <row r="5027" hidden="1" x14ac:dyDescent="0.2"/>
    <row r="5028" hidden="1" x14ac:dyDescent="0.2"/>
    <row r="5029" hidden="1" x14ac:dyDescent="0.2"/>
    <row r="5030" hidden="1" x14ac:dyDescent="0.2"/>
    <row r="5031" hidden="1" x14ac:dyDescent="0.2"/>
    <row r="5032" hidden="1" x14ac:dyDescent="0.2"/>
    <row r="5033" hidden="1" x14ac:dyDescent="0.2"/>
    <row r="5034" hidden="1" x14ac:dyDescent="0.2"/>
    <row r="5035" hidden="1" x14ac:dyDescent="0.2"/>
    <row r="5036" hidden="1" x14ac:dyDescent="0.2"/>
    <row r="5037" hidden="1" x14ac:dyDescent="0.2"/>
    <row r="5038" hidden="1" x14ac:dyDescent="0.2"/>
    <row r="5039" hidden="1" x14ac:dyDescent="0.2"/>
    <row r="5040" hidden="1" x14ac:dyDescent="0.2"/>
    <row r="5041" hidden="1" x14ac:dyDescent="0.2"/>
    <row r="5042" hidden="1" x14ac:dyDescent="0.2"/>
    <row r="5043" hidden="1" x14ac:dyDescent="0.2"/>
    <row r="5044" hidden="1" x14ac:dyDescent="0.2"/>
    <row r="5045" hidden="1" x14ac:dyDescent="0.2"/>
    <row r="5046" hidden="1" x14ac:dyDescent="0.2"/>
    <row r="5047" hidden="1" x14ac:dyDescent="0.2"/>
    <row r="5048" hidden="1" x14ac:dyDescent="0.2"/>
    <row r="5049" hidden="1" x14ac:dyDescent="0.2"/>
    <row r="5050" hidden="1" x14ac:dyDescent="0.2"/>
    <row r="5051" hidden="1" x14ac:dyDescent="0.2"/>
    <row r="5052" hidden="1" x14ac:dyDescent="0.2"/>
    <row r="5053" hidden="1" x14ac:dyDescent="0.2"/>
    <row r="5054" hidden="1" x14ac:dyDescent="0.2"/>
    <row r="5055" hidden="1" x14ac:dyDescent="0.2"/>
    <row r="5056" hidden="1" x14ac:dyDescent="0.2"/>
    <row r="5057" hidden="1" x14ac:dyDescent="0.2"/>
    <row r="5058" hidden="1" x14ac:dyDescent="0.2"/>
    <row r="5059" hidden="1" x14ac:dyDescent="0.2"/>
    <row r="5060" hidden="1" x14ac:dyDescent="0.2"/>
    <row r="5061" hidden="1" x14ac:dyDescent="0.2"/>
    <row r="5062" hidden="1" x14ac:dyDescent="0.2"/>
    <row r="5063" hidden="1" x14ac:dyDescent="0.2"/>
    <row r="5064" hidden="1" x14ac:dyDescent="0.2"/>
    <row r="5065" hidden="1" x14ac:dyDescent="0.2"/>
    <row r="5066" hidden="1" x14ac:dyDescent="0.2"/>
    <row r="5067" hidden="1" x14ac:dyDescent="0.2"/>
    <row r="5068" hidden="1" x14ac:dyDescent="0.2"/>
    <row r="5069" hidden="1" x14ac:dyDescent="0.2"/>
    <row r="5070" hidden="1" x14ac:dyDescent="0.2"/>
    <row r="5071" hidden="1" x14ac:dyDescent="0.2"/>
    <row r="5072" hidden="1" x14ac:dyDescent="0.2"/>
    <row r="5073" hidden="1" x14ac:dyDescent="0.2"/>
    <row r="5074" hidden="1" x14ac:dyDescent="0.2"/>
    <row r="5075" hidden="1" x14ac:dyDescent="0.2"/>
    <row r="5076" hidden="1" x14ac:dyDescent="0.2"/>
    <row r="5077" hidden="1" x14ac:dyDescent="0.2"/>
    <row r="5078" hidden="1" x14ac:dyDescent="0.2"/>
    <row r="5079" hidden="1" x14ac:dyDescent="0.2"/>
    <row r="5080" hidden="1" x14ac:dyDescent="0.2"/>
    <row r="5081" hidden="1" x14ac:dyDescent="0.2"/>
    <row r="5082" hidden="1" x14ac:dyDescent="0.2"/>
    <row r="5083" hidden="1" x14ac:dyDescent="0.2"/>
    <row r="5084" hidden="1" x14ac:dyDescent="0.2"/>
    <row r="5085" hidden="1" x14ac:dyDescent="0.2"/>
    <row r="5086" hidden="1" x14ac:dyDescent="0.2"/>
    <row r="5087" hidden="1" x14ac:dyDescent="0.2"/>
    <row r="5088" hidden="1" x14ac:dyDescent="0.2"/>
    <row r="5089" hidden="1" x14ac:dyDescent="0.2"/>
    <row r="5090" hidden="1" x14ac:dyDescent="0.2"/>
    <row r="5091" hidden="1" x14ac:dyDescent="0.2"/>
    <row r="5092" hidden="1" x14ac:dyDescent="0.2"/>
    <row r="5093" hidden="1" x14ac:dyDescent="0.2"/>
    <row r="5094" hidden="1" x14ac:dyDescent="0.2"/>
    <row r="5095" hidden="1" x14ac:dyDescent="0.2"/>
    <row r="5096" hidden="1" x14ac:dyDescent="0.2"/>
    <row r="5097" hidden="1" x14ac:dyDescent="0.2"/>
    <row r="5098" hidden="1" x14ac:dyDescent="0.2"/>
    <row r="5099" hidden="1" x14ac:dyDescent="0.2"/>
    <row r="5100" hidden="1" x14ac:dyDescent="0.2"/>
    <row r="5101" hidden="1" x14ac:dyDescent="0.2"/>
    <row r="5102" hidden="1" x14ac:dyDescent="0.2"/>
    <row r="5103" hidden="1" x14ac:dyDescent="0.2"/>
    <row r="5104" hidden="1" x14ac:dyDescent="0.2"/>
    <row r="5105" hidden="1" x14ac:dyDescent="0.2"/>
    <row r="5106" hidden="1" x14ac:dyDescent="0.2"/>
    <row r="5107" hidden="1" x14ac:dyDescent="0.2"/>
    <row r="5108" hidden="1" x14ac:dyDescent="0.2"/>
    <row r="5109" hidden="1" x14ac:dyDescent="0.2"/>
    <row r="5110" hidden="1" x14ac:dyDescent="0.2"/>
    <row r="5111" hidden="1" x14ac:dyDescent="0.2"/>
    <row r="5112" hidden="1" x14ac:dyDescent="0.2"/>
    <row r="5113" hidden="1" x14ac:dyDescent="0.2"/>
    <row r="5114" hidden="1" x14ac:dyDescent="0.2"/>
    <row r="5115" hidden="1" x14ac:dyDescent="0.2"/>
    <row r="5116" hidden="1" x14ac:dyDescent="0.2"/>
    <row r="5117" hidden="1" x14ac:dyDescent="0.2"/>
    <row r="5118" hidden="1" x14ac:dyDescent="0.2"/>
    <row r="5119" hidden="1" x14ac:dyDescent="0.2"/>
    <row r="5120" hidden="1" x14ac:dyDescent="0.2"/>
    <row r="5121" hidden="1" x14ac:dyDescent="0.2"/>
    <row r="5122" hidden="1" x14ac:dyDescent="0.2"/>
    <row r="5123" hidden="1" x14ac:dyDescent="0.2"/>
    <row r="5124" hidden="1" x14ac:dyDescent="0.2"/>
    <row r="5125" hidden="1" x14ac:dyDescent="0.2"/>
    <row r="5126" hidden="1" x14ac:dyDescent="0.2"/>
    <row r="5127" hidden="1" x14ac:dyDescent="0.2"/>
    <row r="5128" hidden="1" x14ac:dyDescent="0.2"/>
    <row r="5129" hidden="1" x14ac:dyDescent="0.2"/>
    <row r="5130" hidden="1" x14ac:dyDescent="0.2"/>
    <row r="5131" hidden="1" x14ac:dyDescent="0.2"/>
    <row r="5132" hidden="1" x14ac:dyDescent="0.2"/>
    <row r="5133" hidden="1" x14ac:dyDescent="0.2"/>
    <row r="5134" hidden="1" x14ac:dyDescent="0.2"/>
    <row r="5135" hidden="1" x14ac:dyDescent="0.2"/>
    <row r="5136" hidden="1" x14ac:dyDescent="0.2"/>
    <row r="5137" hidden="1" x14ac:dyDescent="0.2"/>
    <row r="5138" hidden="1" x14ac:dyDescent="0.2"/>
    <row r="5139" hidden="1" x14ac:dyDescent="0.2"/>
    <row r="5140" hidden="1" x14ac:dyDescent="0.2"/>
    <row r="5141" hidden="1" x14ac:dyDescent="0.2"/>
    <row r="5142" hidden="1" x14ac:dyDescent="0.2"/>
    <row r="5143" hidden="1" x14ac:dyDescent="0.2"/>
    <row r="5144" hidden="1" x14ac:dyDescent="0.2"/>
    <row r="5145" hidden="1" x14ac:dyDescent="0.2"/>
    <row r="5146" hidden="1" x14ac:dyDescent="0.2"/>
    <row r="5147" hidden="1" x14ac:dyDescent="0.2"/>
    <row r="5148" hidden="1" x14ac:dyDescent="0.2"/>
    <row r="5149" hidden="1" x14ac:dyDescent="0.2"/>
    <row r="5150" hidden="1" x14ac:dyDescent="0.2"/>
    <row r="5151" hidden="1" x14ac:dyDescent="0.2"/>
    <row r="5152" hidden="1" x14ac:dyDescent="0.2"/>
    <row r="5153" hidden="1" x14ac:dyDescent="0.2"/>
    <row r="5154" hidden="1" x14ac:dyDescent="0.2"/>
    <row r="5155" hidden="1" x14ac:dyDescent="0.2"/>
    <row r="5156" hidden="1" x14ac:dyDescent="0.2"/>
    <row r="5157" hidden="1" x14ac:dyDescent="0.2"/>
    <row r="5158" hidden="1" x14ac:dyDescent="0.2"/>
    <row r="5159" hidden="1" x14ac:dyDescent="0.2"/>
    <row r="5160" hidden="1" x14ac:dyDescent="0.2"/>
    <row r="5161" hidden="1" x14ac:dyDescent="0.2"/>
    <row r="5162" hidden="1" x14ac:dyDescent="0.2"/>
    <row r="5163" hidden="1" x14ac:dyDescent="0.2"/>
    <row r="5164" hidden="1" x14ac:dyDescent="0.2"/>
    <row r="5165" hidden="1" x14ac:dyDescent="0.2"/>
    <row r="5166" hidden="1" x14ac:dyDescent="0.2"/>
    <row r="5167" hidden="1" x14ac:dyDescent="0.2"/>
    <row r="5168" hidden="1" x14ac:dyDescent="0.2"/>
    <row r="5169" hidden="1" x14ac:dyDescent="0.2"/>
    <row r="5170" hidden="1" x14ac:dyDescent="0.2"/>
    <row r="5171" hidden="1" x14ac:dyDescent="0.2"/>
    <row r="5172" hidden="1" x14ac:dyDescent="0.2"/>
    <row r="5173" hidden="1" x14ac:dyDescent="0.2"/>
    <row r="5174" hidden="1" x14ac:dyDescent="0.2"/>
    <row r="5175" hidden="1" x14ac:dyDescent="0.2"/>
    <row r="5176" hidden="1" x14ac:dyDescent="0.2"/>
    <row r="5177" hidden="1" x14ac:dyDescent="0.2"/>
    <row r="5178" hidden="1" x14ac:dyDescent="0.2"/>
    <row r="5179" hidden="1" x14ac:dyDescent="0.2"/>
    <row r="5180" hidden="1" x14ac:dyDescent="0.2"/>
    <row r="5181" hidden="1" x14ac:dyDescent="0.2"/>
    <row r="5182" hidden="1" x14ac:dyDescent="0.2"/>
    <row r="5183" hidden="1" x14ac:dyDescent="0.2"/>
    <row r="5184" hidden="1" x14ac:dyDescent="0.2"/>
    <row r="5185" hidden="1" x14ac:dyDescent="0.2"/>
    <row r="5186" hidden="1" x14ac:dyDescent="0.2"/>
    <row r="5187" hidden="1" x14ac:dyDescent="0.2"/>
    <row r="5188" hidden="1" x14ac:dyDescent="0.2"/>
    <row r="5189" hidden="1" x14ac:dyDescent="0.2"/>
    <row r="5190" hidden="1" x14ac:dyDescent="0.2"/>
    <row r="5191" hidden="1" x14ac:dyDescent="0.2"/>
    <row r="5192" hidden="1" x14ac:dyDescent="0.2"/>
    <row r="5193" hidden="1" x14ac:dyDescent="0.2"/>
    <row r="5194" hidden="1" x14ac:dyDescent="0.2"/>
    <row r="5195" hidden="1" x14ac:dyDescent="0.2"/>
    <row r="5196" hidden="1" x14ac:dyDescent="0.2"/>
    <row r="5197" hidden="1" x14ac:dyDescent="0.2"/>
    <row r="5198" hidden="1" x14ac:dyDescent="0.2"/>
    <row r="5199" hidden="1" x14ac:dyDescent="0.2"/>
    <row r="5200" hidden="1" x14ac:dyDescent="0.2"/>
    <row r="5201" hidden="1" x14ac:dyDescent="0.2"/>
    <row r="5202" hidden="1" x14ac:dyDescent="0.2"/>
    <row r="5203" hidden="1" x14ac:dyDescent="0.2"/>
    <row r="5204" hidden="1" x14ac:dyDescent="0.2"/>
    <row r="5205" hidden="1" x14ac:dyDescent="0.2"/>
    <row r="5206" hidden="1" x14ac:dyDescent="0.2"/>
    <row r="5207" hidden="1" x14ac:dyDescent="0.2"/>
    <row r="5208" hidden="1" x14ac:dyDescent="0.2"/>
    <row r="5209" hidden="1" x14ac:dyDescent="0.2"/>
    <row r="5210" hidden="1" x14ac:dyDescent="0.2"/>
    <row r="5211" hidden="1" x14ac:dyDescent="0.2"/>
    <row r="5212" hidden="1" x14ac:dyDescent="0.2"/>
    <row r="5213" hidden="1" x14ac:dyDescent="0.2"/>
    <row r="5214" hidden="1" x14ac:dyDescent="0.2"/>
    <row r="5215" hidden="1" x14ac:dyDescent="0.2"/>
    <row r="5216" hidden="1" x14ac:dyDescent="0.2"/>
    <row r="5217" hidden="1" x14ac:dyDescent="0.2"/>
    <row r="5218" hidden="1" x14ac:dyDescent="0.2"/>
    <row r="5219" hidden="1" x14ac:dyDescent="0.2"/>
    <row r="5220" hidden="1" x14ac:dyDescent="0.2"/>
    <row r="5221" hidden="1" x14ac:dyDescent="0.2"/>
    <row r="5222" hidden="1" x14ac:dyDescent="0.2"/>
    <row r="5223" hidden="1" x14ac:dyDescent="0.2"/>
    <row r="5224" hidden="1" x14ac:dyDescent="0.2"/>
    <row r="5225" hidden="1" x14ac:dyDescent="0.2"/>
    <row r="5226" hidden="1" x14ac:dyDescent="0.2"/>
    <row r="5227" hidden="1" x14ac:dyDescent="0.2"/>
    <row r="5228" hidden="1" x14ac:dyDescent="0.2"/>
    <row r="5229" hidden="1" x14ac:dyDescent="0.2"/>
    <row r="5230" hidden="1" x14ac:dyDescent="0.2"/>
    <row r="5231" hidden="1" x14ac:dyDescent="0.2"/>
    <row r="5232" hidden="1" x14ac:dyDescent="0.2"/>
    <row r="5233" hidden="1" x14ac:dyDescent="0.2"/>
    <row r="5234" hidden="1" x14ac:dyDescent="0.2"/>
    <row r="5235" hidden="1" x14ac:dyDescent="0.2"/>
    <row r="5236" hidden="1" x14ac:dyDescent="0.2"/>
    <row r="5237" hidden="1" x14ac:dyDescent="0.2"/>
    <row r="5238" hidden="1" x14ac:dyDescent="0.2"/>
    <row r="5239" hidden="1" x14ac:dyDescent="0.2"/>
    <row r="5240" hidden="1" x14ac:dyDescent="0.2"/>
    <row r="5241" hidden="1" x14ac:dyDescent="0.2"/>
    <row r="5242" hidden="1" x14ac:dyDescent="0.2"/>
    <row r="5243" hidden="1" x14ac:dyDescent="0.2"/>
    <row r="5244" hidden="1" x14ac:dyDescent="0.2"/>
    <row r="5245" hidden="1" x14ac:dyDescent="0.2"/>
    <row r="5246" hidden="1" x14ac:dyDescent="0.2"/>
    <row r="5247" hidden="1" x14ac:dyDescent="0.2"/>
    <row r="5248" hidden="1" x14ac:dyDescent="0.2"/>
    <row r="5249" hidden="1" x14ac:dyDescent="0.2"/>
    <row r="5250" hidden="1" x14ac:dyDescent="0.2"/>
    <row r="5251" hidden="1" x14ac:dyDescent="0.2"/>
    <row r="5252" hidden="1" x14ac:dyDescent="0.2"/>
    <row r="5253" hidden="1" x14ac:dyDescent="0.2"/>
    <row r="5254" hidden="1" x14ac:dyDescent="0.2"/>
    <row r="5255" hidden="1" x14ac:dyDescent="0.2"/>
    <row r="5256" hidden="1" x14ac:dyDescent="0.2"/>
    <row r="5257" hidden="1" x14ac:dyDescent="0.2"/>
    <row r="5258" hidden="1" x14ac:dyDescent="0.2"/>
    <row r="5259" hidden="1" x14ac:dyDescent="0.2"/>
    <row r="5260" hidden="1" x14ac:dyDescent="0.2"/>
    <row r="5261" hidden="1" x14ac:dyDescent="0.2"/>
    <row r="5262" hidden="1" x14ac:dyDescent="0.2"/>
    <row r="5263" hidden="1" x14ac:dyDescent="0.2"/>
    <row r="5264" hidden="1" x14ac:dyDescent="0.2"/>
    <row r="5265" hidden="1" x14ac:dyDescent="0.2"/>
    <row r="5266" hidden="1" x14ac:dyDescent="0.2"/>
    <row r="5267" hidden="1" x14ac:dyDescent="0.2"/>
    <row r="5268" hidden="1" x14ac:dyDescent="0.2"/>
    <row r="5269" hidden="1" x14ac:dyDescent="0.2"/>
    <row r="5270" hidden="1" x14ac:dyDescent="0.2"/>
    <row r="5271" hidden="1" x14ac:dyDescent="0.2"/>
    <row r="5272" hidden="1" x14ac:dyDescent="0.2"/>
    <row r="5273" hidden="1" x14ac:dyDescent="0.2"/>
    <row r="5274" hidden="1" x14ac:dyDescent="0.2"/>
    <row r="5275" hidden="1" x14ac:dyDescent="0.2"/>
    <row r="5276" hidden="1" x14ac:dyDescent="0.2"/>
    <row r="5277" hidden="1" x14ac:dyDescent="0.2"/>
    <row r="5278" hidden="1" x14ac:dyDescent="0.2"/>
    <row r="5279" hidden="1" x14ac:dyDescent="0.2"/>
    <row r="5280" hidden="1" x14ac:dyDescent="0.2"/>
    <row r="5281" hidden="1" x14ac:dyDescent="0.2"/>
    <row r="5282" hidden="1" x14ac:dyDescent="0.2"/>
    <row r="5283" hidden="1" x14ac:dyDescent="0.2"/>
    <row r="5284" hidden="1" x14ac:dyDescent="0.2"/>
    <row r="5285" hidden="1" x14ac:dyDescent="0.2"/>
    <row r="5286" hidden="1" x14ac:dyDescent="0.2"/>
    <row r="5287" hidden="1" x14ac:dyDescent="0.2"/>
    <row r="5288" hidden="1" x14ac:dyDescent="0.2"/>
    <row r="5289" hidden="1" x14ac:dyDescent="0.2"/>
    <row r="5290" hidden="1" x14ac:dyDescent="0.2"/>
    <row r="5291" hidden="1" x14ac:dyDescent="0.2"/>
    <row r="5292" hidden="1" x14ac:dyDescent="0.2"/>
    <row r="5293" hidden="1" x14ac:dyDescent="0.2"/>
    <row r="5294" hidden="1" x14ac:dyDescent="0.2"/>
    <row r="5295" hidden="1" x14ac:dyDescent="0.2"/>
    <row r="5296" hidden="1" x14ac:dyDescent="0.2"/>
    <row r="5297" hidden="1" x14ac:dyDescent="0.2"/>
    <row r="5298" hidden="1" x14ac:dyDescent="0.2"/>
    <row r="5299" hidden="1" x14ac:dyDescent="0.2"/>
    <row r="5300" hidden="1" x14ac:dyDescent="0.2"/>
    <row r="5301" hidden="1" x14ac:dyDescent="0.2"/>
    <row r="5302" hidden="1" x14ac:dyDescent="0.2"/>
    <row r="5303" hidden="1" x14ac:dyDescent="0.2"/>
    <row r="5304" hidden="1" x14ac:dyDescent="0.2"/>
    <row r="5305" hidden="1" x14ac:dyDescent="0.2"/>
    <row r="5306" hidden="1" x14ac:dyDescent="0.2"/>
    <row r="5307" hidden="1" x14ac:dyDescent="0.2"/>
    <row r="5308" hidden="1" x14ac:dyDescent="0.2"/>
    <row r="5309" hidden="1" x14ac:dyDescent="0.2"/>
    <row r="5310" hidden="1" x14ac:dyDescent="0.2"/>
    <row r="5311" hidden="1" x14ac:dyDescent="0.2"/>
    <row r="5312" hidden="1" x14ac:dyDescent="0.2"/>
    <row r="5313" hidden="1" x14ac:dyDescent="0.2"/>
    <row r="5314" hidden="1" x14ac:dyDescent="0.2"/>
    <row r="5315" hidden="1" x14ac:dyDescent="0.2"/>
    <row r="5316" hidden="1" x14ac:dyDescent="0.2"/>
    <row r="5317" hidden="1" x14ac:dyDescent="0.2"/>
    <row r="5318" hidden="1" x14ac:dyDescent="0.2"/>
    <row r="5319" hidden="1" x14ac:dyDescent="0.2"/>
    <row r="5320" hidden="1" x14ac:dyDescent="0.2"/>
    <row r="5321" hidden="1" x14ac:dyDescent="0.2"/>
    <row r="5322" hidden="1" x14ac:dyDescent="0.2"/>
    <row r="5323" hidden="1" x14ac:dyDescent="0.2"/>
    <row r="5324" hidden="1" x14ac:dyDescent="0.2"/>
    <row r="5325" hidden="1" x14ac:dyDescent="0.2"/>
    <row r="5326" hidden="1" x14ac:dyDescent="0.2"/>
    <row r="5327" hidden="1" x14ac:dyDescent="0.2"/>
    <row r="5328" hidden="1" x14ac:dyDescent="0.2"/>
    <row r="5329" hidden="1" x14ac:dyDescent="0.2"/>
    <row r="5330" hidden="1" x14ac:dyDescent="0.2"/>
    <row r="5331" hidden="1" x14ac:dyDescent="0.2"/>
    <row r="5332" hidden="1" x14ac:dyDescent="0.2"/>
    <row r="5333" hidden="1" x14ac:dyDescent="0.2"/>
    <row r="5334" hidden="1" x14ac:dyDescent="0.2"/>
    <row r="5335" hidden="1" x14ac:dyDescent="0.2"/>
    <row r="5336" hidden="1" x14ac:dyDescent="0.2"/>
    <row r="5337" hidden="1" x14ac:dyDescent="0.2"/>
    <row r="5338" hidden="1" x14ac:dyDescent="0.2"/>
    <row r="5339" hidden="1" x14ac:dyDescent="0.2"/>
    <row r="5340" hidden="1" x14ac:dyDescent="0.2"/>
    <row r="5341" hidden="1" x14ac:dyDescent="0.2"/>
    <row r="5342" hidden="1" x14ac:dyDescent="0.2"/>
    <row r="5343" hidden="1" x14ac:dyDescent="0.2"/>
    <row r="5344" hidden="1" x14ac:dyDescent="0.2"/>
    <row r="5345" hidden="1" x14ac:dyDescent="0.2"/>
    <row r="5346" hidden="1" x14ac:dyDescent="0.2"/>
    <row r="5347" hidden="1" x14ac:dyDescent="0.2"/>
    <row r="5348" hidden="1" x14ac:dyDescent="0.2"/>
    <row r="5349" hidden="1" x14ac:dyDescent="0.2"/>
    <row r="5350" hidden="1" x14ac:dyDescent="0.2"/>
    <row r="5351" hidden="1" x14ac:dyDescent="0.2"/>
    <row r="5352" hidden="1" x14ac:dyDescent="0.2"/>
    <row r="5353" hidden="1" x14ac:dyDescent="0.2"/>
    <row r="5354" hidden="1" x14ac:dyDescent="0.2"/>
    <row r="5355" hidden="1" x14ac:dyDescent="0.2"/>
    <row r="5356" hidden="1" x14ac:dyDescent="0.2"/>
    <row r="5357" hidden="1" x14ac:dyDescent="0.2"/>
    <row r="5358" hidden="1" x14ac:dyDescent="0.2"/>
    <row r="5359" hidden="1" x14ac:dyDescent="0.2"/>
    <row r="5360" hidden="1" x14ac:dyDescent="0.2"/>
    <row r="5361" hidden="1" x14ac:dyDescent="0.2"/>
    <row r="5362" hidden="1" x14ac:dyDescent="0.2"/>
    <row r="5363" hidden="1" x14ac:dyDescent="0.2"/>
    <row r="5364" hidden="1" x14ac:dyDescent="0.2"/>
    <row r="5365" hidden="1" x14ac:dyDescent="0.2"/>
    <row r="5366" hidden="1" x14ac:dyDescent="0.2"/>
    <row r="5367" hidden="1" x14ac:dyDescent="0.2"/>
    <row r="5368" hidden="1" x14ac:dyDescent="0.2"/>
    <row r="5369" hidden="1" x14ac:dyDescent="0.2"/>
    <row r="5370" hidden="1" x14ac:dyDescent="0.2"/>
    <row r="5371" hidden="1" x14ac:dyDescent="0.2"/>
    <row r="5372" hidden="1" x14ac:dyDescent="0.2"/>
    <row r="5373" hidden="1" x14ac:dyDescent="0.2"/>
    <row r="5374" hidden="1" x14ac:dyDescent="0.2"/>
    <row r="5375" hidden="1" x14ac:dyDescent="0.2"/>
    <row r="5376" hidden="1" x14ac:dyDescent="0.2"/>
    <row r="5377" hidden="1" x14ac:dyDescent="0.2"/>
    <row r="5378" hidden="1" x14ac:dyDescent="0.2"/>
    <row r="5379" hidden="1" x14ac:dyDescent="0.2"/>
    <row r="5380" hidden="1" x14ac:dyDescent="0.2"/>
    <row r="5381" hidden="1" x14ac:dyDescent="0.2"/>
    <row r="5382" hidden="1" x14ac:dyDescent="0.2"/>
    <row r="5383" hidden="1" x14ac:dyDescent="0.2"/>
    <row r="5384" hidden="1" x14ac:dyDescent="0.2"/>
    <row r="5385" hidden="1" x14ac:dyDescent="0.2"/>
    <row r="5386" hidden="1" x14ac:dyDescent="0.2"/>
    <row r="5387" hidden="1" x14ac:dyDescent="0.2"/>
    <row r="5388" hidden="1" x14ac:dyDescent="0.2"/>
    <row r="5389" hidden="1" x14ac:dyDescent="0.2"/>
    <row r="5390" hidden="1" x14ac:dyDescent="0.2"/>
    <row r="5391" hidden="1" x14ac:dyDescent="0.2"/>
    <row r="5392" hidden="1" x14ac:dyDescent="0.2"/>
    <row r="5393" hidden="1" x14ac:dyDescent="0.2"/>
    <row r="5394" hidden="1" x14ac:dyDescent="0.2"/>
    <row r="5395" hidden="1" x14ac:dyDescent="0.2"/>
    <row r="5396" hidden="1" x14ac:dyDescent="0.2"/>
    <row r="5397" hidden="1" x14ac:dyDescent="0.2"/>
    <row r="5398" hidden="1" x14ac:dyDescent="0.2"/>
    <row r="5399" hidden="1" x14ac:dyDescent="0.2"/>
    <row r="5400" hidden="1" x14ac:dyDescent="0.2"/>
    <row r="5401" hidden="1" x14ac:dyDescent="0.2"/>
    <row r="5402" hidden="1" x14ac:dyDescent="0.2"/>
    <row r="5403" hidden="1" x14ac:dyDescent="0.2"/>
    <row r="5404" hidden="1" x14ac:dyDescent="0.2"/>
    <row r="5405" hidden="1" x14ac:dyDescent="0.2"/>
    <row r="5406" hidden="1" x14ac:dyDescent="0.2"/>
    <row r="5407" hidden="1" x14ac:dyDescent="0.2"/>
    <row r="5408" hidden="1" x14ac:dyDescent="0.2"/>
    <row r="5409" hidden="1" x14ac:dyDescent="0.2"/>
    <row r="5410" hidden="1" x14ac:dyDescent="0.2"/>
    <row r="5411" hidden="1" x14ac:dyDescent="0.2"/>
    <row r="5412" hidden="1" x14ac:dyDescent="0.2"/>
    <row r="5413" hidden="1" x14ac:dyDescent="0.2"/>
    <row r="5414" hidden="1" x14ac:dyDescent="0.2"/>
    <row r="5415" hidden="1" x14ac:dyDescent="0.2"/>
    <row r="5416" hidden="1" x14ac:dyDescent="0.2"/>
    <row r="5417" hidden="1" x14ac:dyDescent="0.2"/>
    <row r="5418" hidden="1" x14ac:dyDescent="0.2"/>
    <row r="5419" hidden="1" x14ac:dyDescent="0.2"/>
    <row r="5420" hidden="1" x14ac:dyDescent="0.2"/>
    <row r="5421" hidden="1" x14ac:dyDescent="0.2"/>
    <row r="5422" hidden="1" x14ac:dyDescent="0.2"/>
    <row r="5423" hidden="1" x14ac:dyDescent="0.2"/>
    <row r="5424" hidden="1" x14ac:dyDescent="0.2"/>
    <row r="5425" hidden="1" x14ac:dyDescent="0.2"/>
    <row r="5426" hidden="1" x14ac:dyDescent="0.2"/>
    <row r="5427" hidden="1" x14ac:dyDescent="0.2"/>
    <row r="5428" hidden="1" x14ac:dyDescent="0.2"/>
    <row r="5429" hidden="1" x14ac:dyDescent="0.2"/>
    <row r="5430" hidden="1" x14ac:dyDescent="0.2"/>
    <row r="5431" hidden="1" x14ac:dyDescent="0.2"/>
    <row r="5432" hidden="1" x14ac:dyDescent="0.2"/>
    <row r="5433" hidden="1" x14ac:dyDescent="0.2"/>
    <row r="5434" hidden="1" x14ac:dyDescent="0.2"/>
    <row r="5435" hidden="1" x14ac:dyDescent="0.2"/>
    <row r="5436" hidden="1" x14ac:dyDescent="0.2"/>
    <row r="5437" hidden="1" x14ac:dyDescent="0.2"/>
    <row r="5438" hidden="1" x14ac:dyDescent="0.2"/>
    <row r="5439" hidden="1" x14ac:dyDescent="0.2"/>
    <row r="5440" hidden="1" x14ac:dyDescent="0.2"/>
    <row r="5441" hidden="1" x14ac:dyDescent="0.2"/>
    <row r="5442" hidden="1" x14ac:dyDescent="0.2"/>
    <row r="5443" hidden="1" x14ac:dyDescent="0.2"/>
    <row r="5444" hidden="1" x14ac:dyDescent="0.2"/>
    <row r="5445" hidden="1" x14ac:dyDescent="0.2"/>
    <row r="5446" hidden="1" x14ac:dyDescent="0.2"/>
    <row r="5447" hidden="1" x14ac:dyDescent="0.2"/>
    <row r="5448" hidden="1" x14ac:dyDescent="0.2"/>
    <row r="5449" hidden="1" x14ac:dyDescent="0.2"/>
    <row r="5450" hidden="1" x14ac:dyDescent="0.2"/>
    <row r="5451" hidden="1" x14ac:dyDescent="0.2"/>
    <row r="5452" hidden="1" x14ac:dyDescent="0.2"/>
    <row r="5453" hidden="1" x14ac:dyDescent="0.2"/>
    <row r="5454" hidden="1" x14ac:dyDescent="0.2"/>
    <row r="5455" hidden="1" x14ac:dyDescent="0.2"/>
    <row r="5456" hidden="1" x14ac:dyDescent="0.2"/>
    <row r="5457" hidden="1" x14ac:dyDescent="0.2"/>
    <row r="5458" hidden="1" x14ac:dyDescent="0.2"/>
    <row r="5459" hidden="1" x14ac:dyDescent="0.2"/>
    <row r="5460" hidden="1" x14ac:dyDescent="0.2"/>
    <row r="5461" hidden="1" x14ac:dyDescent="0.2"/>
    <row r="5462" hidden="1" x14ac:dyDescent="0.2"/>
    <row r="5463" hidden="1" x14ac:dyDescent="0.2"/>
    <row r="5464" hidden="1" x14ac:dyDescent="0.2"/>
    <row r="5465" hidden="1" x14ac:dyDescent="0.2"/>
    <row r="5466" hidden="1" x14ac:dyDescent="0.2"/>
    <row r="5467" hidden="1" x14ac:dyDescent="0.2"/>
    <row r="5468" hidden="1" x14ac:dyDescent="0.2"/>
    <row r="5469" hidden="1" x14ac:dyDescent="0.2"/>
    <row r="5470" hidden="1" x14ac:dyDescent="0.2"/>
    <row r="5471" hidden="1" x14ac:dyDescent="0.2"/>
    <row r="5472" hidden="1" x14ac:dyDescent="0.2"/>
    <row r="5473" hidden="1" x14ac:dyDescent="0.2"/>
    <row r="5474" hidden="1" x14ac:dyDescent="0.2"/>
    <row r="5475" hidden="1" x14ac:dyDescent="0.2"/>
    <row r="5476" hidden="1" x14ac:dyDescent="0.2"/>
    <row r="5477" hidden="1" x14ac:dyDescent="0.2"/>
    <row r="5478" hidden="1" x14ac:dyDescent="0.2"/>
    <row r="5479" hidden="1" x14ac:dyDescent="0.2"/>
    <row r="5480" hidden="1" x14ac:dyDescent="0.2"/>
    <row r="5481" hidden="1" x14ac:dyDescent="0.2"/>
    <row r="5482" hidden="1" x14ac:dyDescent="0.2"/>
    <row r="5483" hidden="1" x14ac:dyDescent="0.2"/>
    <row r="5484" hidden="1" x14ac:dyDescent="0.2"/>
    <row r="5485" hidden="1" x14ac:dyDescent="0.2"/>
    <row r="5486" hidden="1" x14ac:dyDescent="0.2"/>
    <row r="5487" hidden="1" x14ac:dyDescent="0.2"/>
    <row r="5488" hidden="1" x14ac:dyDescent="0.2"/>
    <row r="5489" hidden="1" x14ac:dyDescent="0.2"/>
    <row r="5490" hidden="1" x14ac:dyDescent="0.2"/>
    <row r="5491" hidden="1" x14ac:dyDescent="0.2"/>
    <row r="5492" hidden="1" x14ac:dyDescent="0.2"/>
    <row r="5493" hidden="1" x14ac:dyDescent="0.2"/>
    <row r="5494" hidden="1" x14ac:dyDescent="0.2"/>
    <row r="5495" hidden="1" x14ac:dyDescent="0.2"/>
    <row r="5496" hidden="1" x14ac:dyDescent="0.2"/>
    <row r="5497" hidden="1" x14ac:dyDescent="0.2"/>
    <row r="5498" hidden="1" x14ac:dyDescent="0.2"/>
    <row r="5499" hidden="1" x14ac:dyDescent="0.2"/>
    <row r="5500" hidden="1" x14ac:dyDescent="0.2"/>
    <row r="5501" hidden="1" x14ac:dyDescent="0.2"/>
    <row r="5502" hidden="1" x14ac:dyDescent="0.2"/>
    <row r="5503" hidden="1" x14ac:dyDescent="0.2"/>
    <row r="5504" hidden="1" x14ac:dyDescent="0.2"/>
    <row r="5505" hidden="1" x14ac:dyDescent="0.2"/>
    <row r="5506" hidden="1" x14ac:dyDescent="0.2"/>
    <row r="5507" hidden="1" x14ac:dyDescent="0.2"/>
    <row r="5508" hidden="1" x14ac:dyDescent="0.2"/>
    <row r="5509" hidden="1" x14ac:dyDescent="0.2"/>
    <row r="5510" hidden="1" x14ac:dyDescent="0.2"/>
    <row r="5511" hidden="1" x14ac:dyDescent="0.2"/>
    <row r="5512" hidden="1" x14ac:dyDescent="0.2"/>
    <row r="5513" hidden="1" x14ac:dyDescent="0.2"/>
    <row r="5514" hidden="1" x14ac:dyDescent="0.2"/>
    <row r="5515" hidden="1" x14ac:dyDescent="0.2"/>
    <row r="5516" hidden="1" x14ac:dyDescent="0.2"/>
    <row r="5517" hidden="1" x14ac:dyDescent="0.2"/>
    <row r="5518" hidden="1" x14ac:dyDescent="0.2"/>
    <row r="5519" hidden="1" x14ac:dyDescent="0.2"/>
    <row r="5520" hidden="1" x14ac:dyDescent="0.2"/>
    <row r="5521" hidden="1" x14ac:dyDescent="0.2"/>
    <row r="5522" hidden="1" x14ac:dyDescent="0.2"/>
    <row r="5523" hidden="1" x14ac:dyDescent="0.2"/>
    <row r="5524" hidden="1" x14ac:dyDescent="0.2"/>
    <row r="5525" hidden="1" x14ac:dyDescent="0.2"/>
    <row r="5526" hidden="1" x14ac:dyDescent="0.2"/>
    <row r="5527" hidden="1" x14ac:dyDescent="0.2"/>
    <row r="5528" hidden="1" x14ac:dyDescent="0.2"/>
    <row r="5529" hidden="1" x14ac:dyDescent="0.2"/>
    <row r="5530" hidden="1" x14ac:dyDescent="0.2"/>
    <row r="5531" hidden="1" x14ac:dyDescent="0.2"/>
    <row r="5532" hidden="1" x14ac:dyDescent="0.2"/>
    <row r="5533" hidden="1" x14ac:dyDescent="0.2"/>
    <row r="5534" hidden="1" x14ac:dyDescent="0.2"/>
    <row r="5535" hidden="1" x14ac:dyDescent="0.2"/>
    <row r="5536" hidden="1" x14ac:dyDescent="0.2"/>
    <row r="5537" hidden="1" x14ac:dyDescent="0.2"/>
    <row r="5538" hidden="1" x14ac:dyDescent="0.2"/>
    <row r="5539" hidden="1" x14ac:dyDescent="0.2"/>
    <row r="5540" hidden="1" x14ac:dyDescent="0.2"/>
    <row r="5541" hidden="1" x14ac:dyDescent="0.2"/>
    <row r="5542" hidden="1" x14ac:dyDescent="0.2"/>
    <row r="5543" hidden="1" x14ac:dyDescent="0.2"/>
    <row r="5544" hidden="1" x14ac:dyDescent="0.2"/>
    <row r="5545" hidden="1" x14ac:dyDescent="0.2"/>
    <row r="5546" hidden="1" x14ac:dyDescent="0.2"/>
    <row r="5547" hidden="1" x14ac:dyDescent="0.2"/>
    <row r="5548" hidden="1" x14ac:dyDescent="0.2"/>
    <row r="5549" hidden="1" x14ac:dyDescent="0.2"/>
    <row r="5550" hidden="1" x14ac:dyDescent="0.2"/>
    <row r="5551" hidden="1" x14ac:dyDescent="0.2"/>
    <row r="5552" hidden="1" x14ac:dyDescent="0.2"/>
    <row r="5553" hidden="1" x14ac:dyDescent="0.2"/>
    <row r="5554" hidden="1" x14ac:dyDescent="0.2"/>
    <row r="5555" hidden="1" x14ac:dyDescent="0.2"/>
    <row r="5556" hidden="1" x14ac:dyDescent="0.2"/>
    <row r="5557" hidden="1" x14ac:dyDescent="0.2"/>
    <row r="5558" hidden="1" x14ac:dyDescent="0.2"/>
    <row r="5559" hidden="1" x14ac:dyDescent="0.2"/>
    <row r="5560" hidden="1" x14ac:dyDescent="0.2"/>
    <row r="5561" hidden="1" x14ac:dyDescent="0.2"/>
    <row r="5562" hidden="1" x14ac:dyDescent="0.2"/>
    <row r="5563" hidden="1" x14ac:dyDescent="0.2"/>
    <row r="5564" hidden="1" x14ac:dyDescent="0.2"/>
    <row r="5565" hidden="1" x14ac:dyDescent="0.2"/>
    <row r="5566" hidden="1" x14ac:dyDescent="0.2"/>
    <row r="5567" hidden="1" x14ac:dyDescent="0.2"/>
    <row r="5568" hidden="1" x14ac:dyDescent="0.2"/>
    <row r="5569" hidden="1" x14ac:dyDescent="0.2"/>
    <row r="5570" hidden="1" x14ac:dyDescent="0.2"/>
    <row r="5571" hidden="1" x14ac:dyDescent="0.2"/>
    <row r="5572" hidden="1" x14ac:dyDescent="0.2"/>
    <row r="5573" hidden="1" x14ac:dyDescent="0.2"/>
    <row r="5574" hidden="1" x14ac:dyDescent="0.2"/>
    <row r="5575" hidden="1" x14ac:dyDescent="0.2"/>
    <row r="5576" hidden="1" x14ac:dyDescent="0.2"/>
    <row r="5577" hidden="1" x14ac:dyDescent="0.2"/>
    <row r="5578" hidden="1" x14ac:dyDescent="0.2"/>
    <row r="5579" hidden="1" x14ac:dyDescent="0.2"/>
    <row r="5580" hidden="1" x14ac:dyDescent="0.2"/>
    <row r="5581" hidden="1" x14ac:dyDescent="0.2"/>
    <row r="5582" hidden="1" x14ac:dyDescent="0.2"/>
    <row r="5583" hidden="1" x14ac:dyDescent="0.2"/>
    <row r="5584" hidden="1" x14ac:dyDescent="0.2"/>
    <row r="5585" hidden="1" x14ac:dyDescent="0.2"/>
    <row r="5586" hidden="1" x14ac:dyDescent="0.2"/>
    <row r="5587" hidden="1" x14ac:dyDescent="0.2"/>
    <row r="5588" hidden="1" x14ac:dyDescent="0.2"/>
    <row r="5589" hidden="1" x14ac:dyDescent="0.2"/>
    <row r="5590" hidden="1" x14ac:dyDescent="0.2"/>
    <row r="5591" hidden="1" x14ac:dyDescent="0.2"/>
    <row r="5592" hidden="1" x14ac:dyDescent="0.2"/>
    <row r="5593" hidden="1" x14ac:dyDescent="0.2"/>
    <row r="5594" hidden="1" x14ac:dyDescent="0.2"/>
    <row r="5595" hidden="1" x14ac:dyDescent="0.2"/>
    <row r="5596" hidden="1" x14ac:dyDescent="0.2"/>
    <row r="5597" hidden="1" x14ac:dyDescent="0.2"/>
    <row r="5598" hidden="1" x14ac:dyDescent="0.2"/>
    <row r="5599" hidden="1" x14ac:dyDescent="0.2"/>
    <row r="5600" hidden="1" x14ac:dyDescent="0.2"/>
    <row r="5601" hidden="1" x14ac:dyDescent="0.2"/>
    <row r="5602" hidden="1" x14ac:dyDescent="0.2"/>
    <row r="5603" hidden="1" x14ac:dyDescent="0.2"/>
    <row r="5604" hidden="1" x14ac:dyDescent="0.2"/>
    <row r="5605" hidden="1" x14ac:dyDescent="0.2"/>
    <row r="5606" hidden="1" x14ac:dyDescent="0.2"/>
    <row r="5607" hidden="1" x14ac:dyDescent="0.2"/>
    <row r="5608" hidden="1" x14ac:dyDescent="0.2"/>
    <row r="5609" hidden="1" x14ac:dyDescent="0.2"/>
    <row r="5610" hidden="1" x14ac:dyDescent="0.2"/>
    <row r="5611" hidden="1" x14ac:dyDescent="0.2"/>
    <row r="5612" hidden="1" x14ac:dyDescent="0.2"/>
    <row r="5613" hidden="1" x14ac:dyDescent="0.2"/>
    <row r="5614" hidden="1" x14ac:dyDescent="0.2"/>
    <row r="5615" hidden="1" x14ac:dyDescent="0.2"/>
    <row r="5616" hidden="1" x14ac:dyDescent="0.2"/>
    <row r="5617" hidden="1" x14ac:dyDescent="0.2"/>
    <row r="5618" hidden="1" x14ac:dyDescent="0.2"/>
    <row r="5619" hidden="1" x14ac:dyDescent="0.2"/>
    <row r="5620" hidden="1" x14ac:dyDescent="0.2"/>
    <row r="5621" hidden="1" x14ac:dyDescent="0.2"/>
    <row r="5622" hidden="1" x14ac:dyDescent="0.2"/>
    <row r="5623" hidden="1" x14ac:dyDescent="0.2"/>
    <row r="5624" hidden="1" x14ac:dyDescent="0.2"/>
    <row r="5625" hidden="1" x14ac:dyDescent="0.2"/>
    <row r="5626" hidden="1" x14ac:dyDescent="0.2"/>
    <row r="5627" hidden="1" x14ac:dyDescent="0.2"/>
    <row r="5628" hidden="1" x14ac:dyDescent="0.2"/>
    <row r="5629" hidden="1" x14ac:dyDescent="0.2"/>
    <row r="5630" hidden="1" x14ac:dyDescent="0.2"/>
    <row r="5631" hidden="1" x14ac:dyDescent="0.2"/>
    <row r="5632" hidden="1" x14ac:dyDescent="0.2"/>
    <row r="5633" hidden="1" x14ac:dyDescent="0.2"/>
    <row r="5634" hidden="1" x14ac:dyDescent="0.2"/>
    <row r="5635" hidden="1" x14ac:dyDescent="0.2"/>
    <row r="5636" hidden="1" x14ac:dyDescent="0.2"/>
    <row r="5637" hidden="1" x14ac:dyDescent="0.2"/>
    <row r="5638" hidden="1" x14ac:dyDescent="0.2"/>
    <row r="5639" hidden="1" x14ac:dyDescent="0.2"/>
    <row r="5640" hidden="1" x14ac:dyDescent="0.2"/>
    <row r="5641" hidden="1" x14ac:dyDescent="0.2"/>
    <row r="5642" hidden="1" x14ac:dyDescent="0.2"/>
    <row r="5643" hidden="1" x14ac:dyDescent="0.2"/>
    <row r="5644" hidden="1" x14ac:dyDescent="0.2"/>
    <row r="5645" hidden="1" x14ac:dyDescent="0.2"/>
    <row r="5646" hidden="1" x14ac:dyDescent="0.2"/>
    <row r="5647" hidden="1" x14ac:dyDescent="0.2"/>
    <row r="5648" hidden="1" x14ac:dyDescent="0.2"/>
    <row r="5649" hidden="1" x14ac:dyDescent="0.2"/>
    <row r="5650" hidden="1" x14ac:dyDescent="0.2"/>
    <row r="5651" hidden="1" x14ac:dyDescent="0.2"/>
    <row r="5652" hidden="1" x14ac:dyDescent="0.2"/>
    <row r="5653" hidden="1" x14ac:dyDescent="0.2"/>
    <row r="5654" hidden="1" x14ac:dyDescent="0.2"/>
    <row r="5655" hidden="1" x14ac:dyDescent="0.2"/>
    <row r="5656" hidden="1" x14ac:dyDescent="0.2"/>
    <row r="5657" hidden="1" x14ac:dyDescent="0.2"/>
    <row r="5658" hidden="1" x14ac:dyDescent="0.2"/>
    <row r="5659" hidden="1" x14ac:dyDescent="0.2"/>
    <row r="5660" hidden="1" x14ac:dyDescent="0.2"/>
    <row r="5661" hidden="1" x14ac:dyDescent="0.2"/>
    <row r="5662" hidden="1" x14ac:dyDescent="0.2"/>
    <row r="5663" hidden="1" x14ac:dyDescent="0.2"/>
    <row r="5664" hidden="1" x14ac:dyDescent="0.2"/>
    <row r="5665" hidden="1" x14ac:dyDescent="0.2"/>
    <row r="5666" hidden="1" x14ac:dyDescent="0.2"/>
    <row r="5667" hidden="1" x14ac:dyDescent="0.2"/>
    <row r="5668" hidden="1" x14ac:dyDescent="0.2"/>
    <row r="5669" hidden="1" x14ac:dyDescent="0.2"/>
    <row r="5670" hidden="1" x14ac:dyDescent="0.2"/>
    <row r="5671" hidden="1" x14ac:dyDescent="0.2"/>
    <row r="5672" hidden="1" x14ac:dyDescent="0.2"/>
    <row r="5673" hidden="1" x14ac:dyDescent="0.2"/>
    <row r="5674" hidden="1" x14ac:dyDescent="0.2"/>
    <row r="5675" hidden="1" x14ac:dyDescent="0.2"/>
    <row r="5676" hidden="1" x14ac:dyDescent="0.2"/>
    <row r="5677" hidden="1" x14ac:dyDescent="0.2"/>
    <row r="5678" hidden="1" x14ac:dyDescent="0.2"/>
    <row r="5679" hidden="1" x14ac:dyDescent="0.2"/>
    <row r="5680" hidden="1" x14ac:dyDescent="0.2"/>
    <row r="5681" hidden="1" x14ac:dyDescent="0.2"/>
    <row r="5682" hidden="1" x14ac:dyDescent="0.2"/>
    <row r="5683" hidden="1" x14ac:dyDescent="0.2"/>
    <row r="5684" hidden="1" x14ac:dyDescent="0.2"/>
    <row r="5685" hidden="1" x14ac:dyDescent="0.2"/>
    <row r="5686" hidden="1" x14ac:dyDescent="0.2"/>
    <row r="5687" hidden="1" x14ac:dyDescent="0.2"/>
    <row r="5688" hidden="1" x14ac:dyDescent="0.2"/>
    <row r="5689" hidden="1" x14ac:dyDescent="0.2"/>
    <row r="5690" hidden="1" x14ac:dyDescent="0.2"/>
    <row r="5691" hidden="1" x14ac:dyDescent="0.2"/>
    <row r="5692" hidden="1" x14ac:dyDescent="0.2"/>
    <row r="5693" hidden="1" x14ac:dyDescent="0.2"/>
    <row r="5694" hidden="1" x14ac:dyDescent="0.2"/>
    <row r="5695" hidden="1" x14ac:dyDescent="0.2"/>
    <row r="5696" hidden="1" x14ac:dyDescent="0.2"/>
    <row r="5697" hidden="1" x14ac:dyDescent="0.2"/>
    <row r="5698" hidden="1" x14ac:dyDescent="0.2"/>
    <row r="5699" hidden="1" x14ac:dyDescent="0.2"/>
    <row r="5700" hidden="1" x14ac:dyDescent="0.2"/>
    <row r="5701" hidden="1" x14ac:dyDescent="0.2"/>
    <row r="5702" hidden="1" x14ac:dyDescent="0.2"/>
    <row r="5703" hidden="1" x14ac:dyDescent="0.2"/>
    <row r="5704" hidden="1" x14ac:dyDescent="0.2"/>
    <row r="5705" hidden="1" x14ac:dyDescent="0.2"/>
    <row r="5706" hidden="1" x14ac:dyDescent="0.2"/>
    <row r="5707" hidden="1" x14ac:dyDescent="0.2"/>
    <row r="5708" hidden="1" x14ac:dyDescent="0.2"/>
    <row r="5709" hidden="1" x14ac:dyDescent="0.2"/>
    <row r="5710" hidden="1" x14ac:dyDescent="0.2"/>
    <row r="5711" hidden="1" x14ac:dyDescent="0.2"/>
    <row r="5712" hidden="1" x14ac:dyDescent="0.2"/>
    <row r="5713" hidden="1" x14ac:dyDescent="0.2"/>
    <row r="5714" hidden="1" x14ac:dyDescent="0.2"/>
    <row r="5715" hidden="1" x14ac:dyDescent="0.2"/>
    <row r="5716" hidden="1" x14ac:dyDescent="0.2"/>
    <row r="5717" hidden="1" x14ac:dyDescent="0.2"/>
    <row r="5718" hidden="1" x14ac:dyDescent="0.2"/>
    <row r="5719" hidden="1" x14ac:dyDescent="0.2"/>
    <row r="5720" hidden="1" x14ac:dyDescent="0.2"/>
    <row r="5721" hidden="1" x14ac:dyDescent="0.2"/>
    <row r="5722" hidden="1" x14ac:dyDescent="0.2"/>
    <row r="5723" hidden="1" x14ac:dyDescent="0.2"/>
    <row r="5724" hidden="1" x14ac:dyDescent="0.2"/>
    <row r="5725" hidden="1" x14ac:dyDescent="0.2"/>
    <row r="5726" hidden="1" x14ac:dyDescent="0.2"/>
    <row r="5727" hidden="1" x14ac:dyDescent="0.2"/>
    <row r="5728" hidden="1" x14ac:dyDescent="0.2"/>
    <row r="5729" hidden="1" x14ac:dyDescent="0.2"/>
    <row r="5730" hidden="1" x14ac:dyDescent="0.2"/>
    <row r="5731" hidden="1" x14ac:dyDescent="0.2"/>
    <row r="5732" hidden="1" x14ac:dyDescent="0.2"/>
    <row r="5733" hidden="1" x14ac:dyDescent="0.2"/>
    <row r="5734" hidden="1" x14ac:dyDescent="0.2"/>
    <row r="5735" hidden="1" x14ac:dyDescent="0.2"/>
    <row r="5736" hidden="1" x14ac:dyDescent="0.2"/>
    <row r="5737" hidden="1" x14ac:dyDescent="0.2"/>
    <row r="5738" hidden="1" x14ac:dyDescent="0.2"/>
    <row r="5739" hidden="1" x14ac:dyDescent="0.2"/>
    <row r="5740" hidden="1" x14ac:dyDescent="0.2"/>
    <row r="5741" hidden="1" x14ac:dyDescent="0.2"/>
    <row r="5742" hidden="1" x14ac:dyDescent="0.2"/>
    <row r="5743" hidden="1" x14ac:dyDescent="0.2"/>
    <row r="5744" hidden="1" x14ac:dyDescent="0.2"/>
    <row r="5745" hidden="1" x14ac:dyDescent="0.2"/>
    <row r="5746" hidden="1" x14ac:dyDescent="0.2"/>
    <row r="5747" hidden="1" x14ac:dyDescent="0.2"/>
    <row r="5748" hidden="1" x14ac:dyDescent="0.2"/>
    <row r="5749" hidden="1" x14ac:dyDescent="0.2"/>
    <row r="5750" hidden="1" x14ac:dyDescent="0.2"/>
    <row r="5751" hidden="1" x14ac:dyDescent="0.2"/>
    <row r="5752" hidden="1" x14ac:dyDescent="0.2"/>
    <row r="5753" hidden="1" x14ac:dyDescent="0.2"/>
    <row r="5754" hidden="1" x14ac:dyDescent="0.2"/>
    <row r="5755" hidden="1" x14ac:dyDescent="0.2"/>
    <row r="5756" hidden="1" x14ac:dyDescent="0.2"/>
    <row r="5757" hidden="1" x14ac:dyDescent="0.2"/>
    <row r="5758" hidden="1" x14ac:dyDescent="0.2"/>
    <row r="5759" hidden="1" x14ac:dyDescent="0.2"/>
    <row r="5760" hidden="1" x14ac:dyDescent="0.2"/>
    <row r="5761" hidden="1" x14ac:dyDescent="0.2"/>
    <row r="5762" hidden="1" x14ac:dyDescent="0.2"/>
    <row r="5763" hidden="1" x14ac:dyDescent="0.2"/>
    <row r="5764" hidden="1" x14ac:dyDescent="0.2"/>
    <row r="5765" hidden="1" x14ac:dyDescent="0.2"/>
    <row r="5766" hidden="1" x14ac:dyDescent="0.2"/>
    <row r="5767" hidden="1" x14ac:dyDescent="0.2"/>
    <row r="5768" hidden="1" x14ac:dyDescent="0.2"/>
    <row r="5769" hidden="1" x14ac:dyDescent="0.2"/>
    <row r="5770" hidden="1" x14ac:dyDescent="0.2"/>
    <row r="5771" hidden="1" x14ac:dyDescent="0.2"/>
    <row r="5772" hidden="1" x14ac:dyDescent="0.2"/>
    <row r="5773" hidden="1" x14ac:dyDescent="0.2"/>
    <row r="5774" hidden="1" x14ac:dyDescent="0.2"/>
    <row r="5775" hidden="1" x14ac:dyDescent="0.2"/>
    <row r="5776" hidden="1" x14ac:dyDescent="0.2"/>
    <row r="5777" hidden="1" x14ac:dyDescent="0.2"/>
    <row r="5778" hidden="1" x14ac:dyDescent="0.2"/>
    <row r="5779" hidden="1" x14ac:dyDescent="0.2"/>
    <row r="5780" hidden="1" x14ac:dyDescent="0.2"/>
    <row r="5781" hidden="1" x14ac:dyDescent="0.2"/>
    <row r="5782" hidden="1" x14ac:dyDescent="0.2"/>
    <row r="5783" hidden="1" x14ac:dyDescent="0.2"/>
    <row r="5784" hidden="1" x14ac:dyDescent="0.2"/>
    <row r="5785" hidden="1" x14ac:dyDescent="0.2"/>
    <row r="5786" hidden="1" x14ac:dyDescent="0.2"/>
    <row r="5787" hidden="1" x14ac:dyDescent="0.2"/>
    <row r="5788" hidden="1" x14ac:dyDescent="0.2"/>
    <row r="5789" hidden="1" x14ac:dyDescent="0.2"/>
    <row r="5790" hidden="1" x14ac:dyDescent="0.2"/>
    <row r="5791" hidden="1" x14ac:dyDescent="0.2"/>
    <row r="5792" hidden="1" x14ac:dyDescent="0.2"/>
    <row r="5793" hidden="1" x14ac:dyDescent="0.2"/>
    <row r="5794" hidden="1" x14ac:dyDescent="0.2"/>
    <row r="5795" hidden="1" x14ac:dyDescent="0.2"/>
    <row r="5796" hidden="1" x14ac:dyDescent="0.2"/>
    <row r="5797" hidden="1" x14ac:dyDescent="0.2"/>
    <row r="5798" hidden="1" x14ac:dyDescent="0.2"/>
    <row r="5799" hidden="1" x14ac:dyDescent="0.2"/>
    <row r="5800" hidden="1" x14ac:dyDescent="0.2"/>
    <row r="5801" hidden="1" x14ac:dyDescent="0.2"/>
    <row r="5802" hidden="1" x14ac:dyDescent="0.2"/>
    <row r="5803" hidden="1" x14ac:dyDescent="0.2"/>
    <row r="5804" hidden="1" x14ac:dyDescent="0.2"/>
    <row r="5805" hidden="1" x14ac:dyDescent="0.2"/>
    <row r="5806" hidden="1" x14ac:dyDescent="0.2"/>
    <row r="5807" hidden="1" x14ac:dyDescent="0.2"/>
    <row r="5808" hidden="1" x14ac:dyDescent="0.2"/>
    <row r="5809" hidden="1" x14ac:dyDescent="0.2"/>
    <row r="5810" hidden="1" x14ac:dyDescent="0.2"/>
    <row r="5811" hidden="1" x14ac:dyDescent="0.2"/>
    <row r="5812" hidden="1" x14ac:dyDescent="0.2"/>
    <row r="5813" hidden="1" x14ac:dyDescent="0.2"/>
    <row r="5814" hidden="1" x14ac:dyDescent="0.2"/>
    <row r="5815" hidden="1" x14ac:dyDescent="0.2"/>
    <row r="5816" hidden="1" x14ac:dyDescent="0.2"/>
    <row r="5817" hidden="1" x14ac:dyDescent="0.2"/>
    <row r="5818" hidden="1" x14ac:dyDescent="0.2"/>
    <row r="5819" hidden="1" x14ac:dyDescent="0.2"/>
    <row r="5820" hidden="1" x14ac:dyDescent="0.2"/>
    <row r="5821" hidden="1" x14ac:dyDescent="0.2"/>
    <row r="5822" hidden="1" x14ac:dyDescent="0.2"/>
    <row r="5823" hidden="1" x14ac:dyDescent="0.2"/>
    <row r="5824" hidden="1" x14ac:dyDescent="0.2"/>
    <row r="5825" hidden="1" x14ac:dyDescent="0.2"/>
    <row r="5826" hidden="1" x14ac:dyDescent="0.2"/>
    <row r="5827" hidden="1" x14ac:dyDescent="0.2"/>
    <row r="5828" hidden="1" x14ac:dyDescent="0.2"/>
    <row r="5829" hidden="1" x14ac:dyDescent="0.2"/>
    <row r="5830" hidden="1" x14ac:dyDescent="0.2"/>
    <row r="5831" hidden="1" x14ac:dyDescent="0.2"/>
    <row r="5832" hidden="1" x14ac:dyDescent="0.2"/>
    <row r="5833" hidden="1" x14ac:dyDescent="0.2"/>
    <row r="5834" hidden="1" x14ac:dyDescent="0.2"/>
    <row r="5835" hidden="1" x14ac:dyDescent="0.2"/>
    <row r="5836" hidden="1" x14ac:dyDescent="0.2"/>
    <row r="5837" hidden="1" x14ac:dyDescent="0.2"/>
    <row r="5838" hidden="1" x14ac:dyDescent="0.2"/>
    <row r="5839" hidden="1" x14ac:dyDescent="0.2"/>
    <row r="5840" hidden="1" x14ac:dyDescent="0.2"/>
    <row r="5841" hidden="1" x14ac:dyDescent="0.2"/>
    <row r="5842" hidden="1" x14ac:dyDescent="0.2"/>
    <row r="5843" hidden="1" x14ac:dyDescent="0.2"/>
    <row r="5844" hidden="1" x14ac:dyDescent="0.2"/>
    <row r="5845" hidden="1" x14ac:dyDescent="0.2"/>
    <row r="5846" hidden="1" x14ac:dyDescent="0.2"/>
    <row r="5847" hidden="1" x14ac:dyDescent="0.2"/>
    <row r="5848" hidden="1" x14ac:dyDescent="0.2"/>
    <row r="5849" hidden="1" x14ac:dyDescent="0.2"/>
    <row r="5850" hidden="1" x14ac:dyDescent="0.2"/>
    <row r="5851" hidden="1" x14ac:dyDescent="0.2"/>
    <row r="5852" hidden="1" x14ac:dyDescent="0.2"/>
    <row r="5853" hidden="1" x14ac:dyDescent="0.2"/>
    <row r="5854" hidden="1" x14ac:dyDescent="0.2"/>
    <row r="5855" hidden="1" x14ac:dyDescent="0.2"/>
    <row r="5856" hidden="1" x14ac:dyDescent="0.2"/>
    <row r="5857" hidden="1" x14ac:dyDescent="0.2"/>
    <row r="5858" hidden="1" x14ac:dyDescent="0.2"/>
    <row r="5859" hidden="1" x14ac:dyDescent="0.2"/>
    <row r="5860" hidden="1" x14ac:dyDescent="0.2"/>
    <row r="5861" hidden="1" x14ac:dyDescent="0.2"/>
    <row r="5862" hidden="1" x14ac:dyDescent="0.2"/>
    <row r="5863" hidden="1" x14ac:dyDescent="0.2"/>
    <row r="5864" hidden="1" x14ac:dyDescent="0.2"/>
    <row r="5865" hidden="1" x14ac:dyDescent="0.2"/>
    <row r="5866" hidden="1" x14ac:dyDescent="0.2"/>
    <row r="5867" hidden="1" x14ac:dyDescent="0.2"/>
    <row r="5868" hidden="1" x14ac:dyDescent="0.2"/>
    <row r="5869" hidden="1" x14ac:dyDescent="0.2"/>
    <row r="5870" hidden="1" x14ac:dyDescent="0.2"/>
    <row r="5871" hidden="1" x14ac:dyDescent="0.2"/>
    <row r="5872" hidden="1" x14ac:dyDescent="0.2"/>
    <row r="5873" hidden="1" x14ac:dyDescent="0.2"/>
    <row r="5874" hidden="1" x14ac:dyDescent="0.2"/>
    <row r="5875" hidden="1" x14ac:dyDescent="0.2"/>
    <row r="5876" hidden="1" x14ac:dyDescent="0.2"/>
    <row r="5877" hidden="1" x14ac:dyDescent="0.2"/>
    <row r="5878" hidden="1" x14ac:dyDescent="0.2"/>
    <row r="5879" hidden="1" x14ac:dyDescent="0.2"/>
    <row r="5880" hidden="1" x14ac:dyDescent="0.2"/>
    <row r="5881" hidden="1" x14ac:dyDescent="0.2"/>
    <row r="5882" hidden="1" x14ac:dyDescent="0.2"/>
    <row r="5883" hidden="1" x14ac:dyDescent="0.2"/>
    <row r="5884" hidden="1" x14ac:dyDescent="0.2"/>
    <row r="5885" hidden="1" x14ac:dyDescent="0.2"/>
    <row r="5886" hidden="1" x14ac:dyDescent="0.2"/>
    <row r="5887" hidden="1" x14ac:dyDescent="0.2"/>
    <row r="5888" hidden="1" x14ac:dyDescent="0.2"/>
    <row r="5889" hidden="1" x14ac:dyDescent="0.2"/>
    <row r="5890" hidden="1" x14ac:dyDescent="0.2"/>
    <row r="5891" hidden="1" x14ac:dyDescent="0.2"/>
    <row r="5892" hidden="1" x14ac:dyDescent="0.2"/>
    <row r="5893" hidden="1" x14ac:dyDescent="0.2"/>
    <row r="5894" hidden="1" x14ac:dyDescent="0.2"/>
    <row r="5895" hidden="1" x14ac:dyDescent="0.2"/>
    <row r="5896" hidden="1" x14ac:dyDescent="0.2"/>
    <row r="5897" hidden="1" x14ac:dyDescent="0.2"/>
    <row r="5898" hidden="1" x14ac:dyDescent="0.2"/>
    <row r="5899" hidden="1" x14ac:dyDescent="0.2"/>
    <row r="5900" hidden="1" x14ac:dyDescent="0.2"/>
    <row r="5901" hidden="1" x14ac:dyDescent="0.2"/>
    <row r="5902" hidden="1" x14ac:dyDescent="0.2"/>
    <row r="5903" hidden="1" x14ac:dyDescent="0.2"/>
    <row r="5904" hidden="1" x14ac:dyDescent="0.2"/>
    <row r="5905" hidden="1" x14ac:dyDescent="0.2"/>
    <row r="5906" hidden="1" x14ac:dyDescent="0.2"/>
    <row r="5907" hidden="1" x14ac:dyDescent="0.2"/>
    <row r="5908" hidden="1" x14ac:dyDescent="0.2"/>
    <row r="5909" hidden="1" x14ac:dyDescent="0.2"/>
    <row r="5910" hidden="1" x14ac:dyDescent="0.2"/>
    <row r="5911" hidden="1" x14ac:dyDescent="0.2"/>
    <row r="5912" hidden="1" x14ac:dyDescent="0.2"/>
    <row r="5913" hidden="1" x14ac:dyDescent="0.2"/>
    <row r="5914" hidden="1" x14ac:dyDescent="0.2"/>
    <row r="5915" hidden="1" x14ac:dyDescent="0.2"/>
    <row r="5916" hidden="1" x14ac:dyDescent="0.2"/>
    <row r="5917" hidden="1" x14ac:dyDescent="0.2"/>
    <row r="5918" hidden="1" x14ac:dyDescent="0.2"/>
    <row r="5919" hidden="1" x14ac:dyDescent="0.2"/>
    <row r="5920" hidden="1" x14ac:dyDescent="0.2"/>
    <row r="5921" hidden="1" x14ac:dyDescent="0.2"/>
    <row r="5922" hidden="1" x14ac:dyDescent="0.2"/>
    <row r="5923" hidden="1" x14ac:dyDescent="0.2"/>
    <row r="5924" hidden="1" x14ac:dyDescent="0.2"/>
    <row r="5925" hidden="1" x14ac:dyDescent="0.2"/>
    <row r="5926" hidden="1" x14ac:dyDescent="0.2"/>
    <row r="5927" hidden="1" x14ac:dyDescent="0.2"/>
    <row r="5928" hidden="1" x14ac:dyDescent="0.2"/>
    <row r="5929" hidden="1" x14ac:dyDescent="0.2"/>
    <row r="5930" hidden="1" x14ac:dyDescent="0.2"/>
    <row r="5931" hidden="1" x14ac:dyDescent="0.2"/>
    <row r="5932" hidden="1" x14ac:dyDescent="0.2"/>
    <row r="5933" hidden="1" x14ac:dyDescent="0.2"/>
    <row r="5934" hidden="1" x14ac:dyDescent="0.2"/>
    <row r="5935" hidden="1" x14ac:dyDescent="0.2"/>
    <row r="5936" hidden="1" x14ac:dyDescent="0.2"/>
    <row r="5937" hidden="1" x14ac:dyDescent="0.2"/>
    <row r="5938" hidden="1" x14ac:dyDescent="0.2"/>
    <row r="5939" hidden="1" x14ac:dyDescent="0.2"/>
    <row r="5940" hidden="1" x14ac:dyDescent="0.2"/>
    <row r="5941" hidden="1" x14ac:dyDescent="0.2"/>
    <row r="5942" hidden="1" x14ac:dyDescent="0.2"/>
    <row r="5943" hidden="1" x14ac:dyDescent="0.2"/>
    <row r="5944" hidden="1" x14ac:dyDescent="0.2"/>
    <row r="5945" hidden="1" x14ac:dyDescent="0.2"/>
    <row r="5946" hidden="1" x14ac:dyDescent="0.2"/>
    <row r="5947" hidden="1" x14ac:dyDescent="0.2"/>
    <row r="5948" hidden="1" x14ac:dyDescent="0.2"/>
    <row r="5949" hidden="1" x14ac:dyDescent="0.2"/>
    <row r="5950" hidden="1" x14ac:dyDescent="0.2"/>
    <row r="5951" hidden="1" x14ac:dyDescent="0.2"/>
    <row r="5952" hidden="1" x14ac:dyDescent="0.2"/>
    <row r="5953" hidden="1" x14ac:dyDescent="0.2"/>
    <row r="5954" hidden="1" x14ac:dyDescent="0.2"/>
    <row r="5955" hidden="1" x14ac:dyDescent="0.2"/>
    <row r="5956" hidden="1" x14ac:dyDescent="0.2"/>
    <row r="5957" hidden="1" x14ac:dyDescent="0.2"/>
    <row r="5958" hidden="1" x14ac:dyDescent="0.2"/>
    <row r="5959" hidden="1" x14ac:dyDescent="0.2"/>
    <row r="5960" hidden="1" x14ac:dyDescent="0.2"/>
    <row r="5961" hidden="1" x14ac:dyDescent="0.2"/>
    <row r="5962" hidden="1" x14ac:dyDescent="0.2"/>
    <row r="5963" hidden="1" x14ac:dyDescent="0.2"/>
    <row r="5964" hidden="1" x14ac:dyDescent="0.2"/>
    <row r="5965" hidden="1" x14ac:dyDescent="0.2"/>
    <row r="5966" hidden="1" x14ac:dyDescent="0.2"/>
    <row r="5967" hidden="1" x14ac:dyDescent="0.2"/>
    <row r="5968" hidden="1" x14ac:dyDescent="0.2"/>
    <row r="5969" hidden="1" x14ac:dyDescent="0.2"/>
    <row r="5970" hidden="1" x14ac:dyDescent="0.2"/>
    <row r="5971" hidden="1" x14ac:dyDescent="0.2"/>
    <row r="5972" hidden="1" x14ac:dyDescent="0.2"/>
    <row r="5973" hidden="1" x14ac:dyDescent="0.2"/>
    <row r="5974" hidden="1" x14ac:dyDescent="0.2"/>
    <row r="5975" hidden="1" x14ac:dyDescent="0.2"/>
    <row r="5976" hidden="1" x14ac:dyDescent="0.2"/>
    <row r="5977" hidden="1" x14ac:dyDescent="0.2"/>
    <row r="5978" hidden="1" x14ac:dyDescent="0.2"/>
    <row r="5979" hidden="1" x14ac:dyDescent="0.2"/>
    <row r="5980" hidden="1" x14ac:dyDescent="0.2"/>
    <row r="5981" hidden="1" x14ac:dyDescent="0.2"/>
    <row r="5982" hidden="1" x14ac:dyDescent="0.2"/>
    <row r="5983" hidden="1" x14ac:dyDescent="0.2"/>
    <row r="5984" hidden="1" x14ac:dyDescent="0.2"/>
    <row r="5985" hidden="1" x14ac:dyDescent="0.2"/>
    <row r="5986" hidden="1" x14ac:dyDescent="0.2"/>
    <row r="5987" hidden="1" x14ac:dyDescent="0.2"/>
    <row r="5988" hidden="1" x14ac:dyDescent="0.2"/>
    <row r="5989" hidden="1" x14ac:dyDescent="0.2"/>
    <row r="5990" hidden="1" x14ac:dyDescent="0.2"/>
    <row r="5991" hidden="1" x14ac:dyDescent="0.2"/>
    <row r="5992" hidden="1" x14ac:dyDescent="0.2"/>
    <row r="5993" hidden="1" x14ac:dyDescent="0.2"/>
    <row r="5994" hidden="1" x14ac:dyDescent="0.2"/>
    <row r="5995" hidden="1" x14ac:dyDescent="0.2"/>
    <row r="5996" hidden="1" x14ac:dyDescent="0.2"/>
    <row r="5997" hidden="1" x14ac:dyDescent="0.2"/>
    <row r="5998" hidden="1" x14ac:dyDescent="0.2"/>
    <row r="5999" hidden="1" x14ac:dyDescent="0.2"/>
    <row r="6000" hidden="1" x14ac:dyDescent="0.2"/>
    <row r="6001" hidden="1" x14ac:dyDescent="0.2"/>
    <row r="6002" hidden="1" x14ac:dyDescent="0.2"/>
    <row r="6003" hidden="1" x14ac:dyDescent="0.2"/>
    <row r="6004" hidden="1" x14ac:dyDescent="0.2"/>
    <row r="6005" hidden="1" x14ac:dyDescent="0.2"/>
    <row r="6006" hidden="1" x14ac:dyDescent="0.2"/>
    <row r="6007" hidden="1" x14ac:dyDescent="0.2"/>
    <row r="6008" hidden="1" x14ac:dyDescent="0.2"/>
    <row r="6009" hidden="1" x14ac:dyDescent="0.2"/>
    <row r="6010" hidden="1" x14ac:dyDescent="0.2"/>
    <row r="6011" hidden="1" x14ac:dyDescent="0.2"/>
    <row r="6012" hidden="1" x14ac:dyDescent="0.2"/>
    <row r="6013" hidden="1" x14ac:dyDescent="0.2"/>
    <row r="6014" hidden="1" x14ac:dyDescent="0.2"/>
    <row r="6015" hidden="1" x14ac:dyDescent="0.2"/>
    <row r="6016" hidden="1" x14ac:dyDescent="0.2"/>
    <row r="6017" hidden="1" x14ac:dyDescent="0.2"/>
    <row r="6018" hidden="1" x14ac:dyDescent="0.2"/>
    <row r="6019" hidden="1" x14ac:dyDescent="0.2"/>
    <row r="6020" hidden="1" x14ac:dyDescent="0.2"/>
    <row r="6021" hidden="1" x14ac:dyDescent="0.2"/>
    <row r="6022" hidden="1" x14ac:dyDescent="0.2"/>
    <row r="6023" hidden="1" x14ac:dyDescent="0.2"/>
    <row r="6024" hidden="1" x14ac:dyDescent="0.2"/>
    <row r="6025" hidden="1" x14ac:dyDescent="0.2"/>
    <row r="6026" hidden="1" x14ac:dyDescent="0.2"/>
    <row r="6027" hidden="1" x14ac:dyDescent="0.2"/>
    <row r="6028" hidden="1" x14ac:dyDescent="0.2"/>
    <row r="6029" hidden="1" x14ac:dyDescent="0.2"/>
    <row r="6030" hidden="1" x14ac:dyDescent="0.2"/>
    <row r="6031" hidden="1" x14ac:dyDescent="0.2"/>
    <row r="6032" hidden="1" x14ac:dyDescent="0.2"/>
    <row r="6033" hidden="1" x14ac:dyDescent="0.2"/>
    <row r="6034" hidden="1" x14ac:dyDescent="0.2"/>
    <row r="6035" hidden="1" x14ac:dyDescent="0.2"/>
    <row r="6036" hidden="1" x14ac:dyDescent="0.2"/>
    <row r="6037" hidden="1" x14ac:dyDescent="0.2"/>
    <row r="6038" hidden="1" x14ac:dyDescent="0.2"/>
    <row r="6039" hidden="1" x14ac:dyDescent="0.2"/>
    <row r="6040" hidden="1" x14ac:dyDescent="0.2"/>
    <row r="6041" hidden="1" x14ac:dyDescent="0.2"/>
    <row r="6042" hidden="1" x14ac:dyDescent="0.2"/>
    <row r="6043" hidden="1" x14ac:dyDescent="0.2"/>
    <row r="6044" hidden="1" x14ac:dyDescent="0.2"/>
    <row r="6045" hidden="1" x14ac:dyDescent="0.2"/>
    <row r="6046" hidden="1" x14ac:dyDescent="0.2"/>
    <row r="6047" hidden="1" x14ac:dyDescent="0.2"/>
    <row r="6048" hidden="1" x14ac:dyDescent="0.2"/>
    <row r="6049" hidden="1" x14ac:dyDescent="0.2"/>
    <row r="6050" hidden="1" x14ac:dyDescent="0.2"/>
    <row r="6051" hidden="1" x14ac:dyDescent="0.2"/>
    <row r="6052" hidden="1" x14ac:dyDescent="0.2"/>
    <row r="6053" hidden="1" x14ac:dyDescent="0.2"/>
    <row r="6054" hidden="1" x14ac:dyDescent="0.2"/>
    <row r="6055" hidden="1" x14ac:dyDescent="0.2"/>
    <row r="6056" hidden="1" x14ac:dyDescent="0.2"/>
    <row r="6057" hidden="1" x14ac:dyDescent="0.2"/>
    <row r="6058" hidden="1" x14ac:dyDescent="0.2"/>
    <row r="6059" hidden="1" x14ac:dyDescent="0.2"/>
    <row r="6060" hidden="1" x14ac:dyDescent="0.2"/>
    <row r="6061" hidden="1" x14ac:dyDescent="0.2"/>
    <row r="6062" hidden="1" x14ac:dyDescent="0.2"/>
    <row r="6063" hidden="1" x14ac:dyDescent="0.2"/>
    <row r="6064" hidden="1" x14ac:dyDescent="0.2"/>
    <row r="6065" hidden="1" x14ac:dyDescent="0.2"/>
    <row r="6066" hidden="1" x14ac:dyDescent="0.2"/>
    <row r="6067" hidden="1" x14ac:dyDescent="0.2"/>
    <row r="6068" hidden="1" x14ac:dyDescent="0.2"/>
    <row r="6069" hidden="1" x14ac:dyDescent="0.2"/>
    <row r="6070" hidden="1" x14ac:dyDescent="0.2"/>
    <row r="6071" hidden="1" x14ac:dyDescent="0.2"/>
    <row r="6072" hidden="1" x14ac:dyDescent="0.2"/>
    <row r="6073" hidden="1" x14ac:dyDescent="0.2"/>
    <row r="6074" hidden="1" x14ac:dyDescent="0.2"/>
    <row r="6075" hidden="1" x14ac:dyDescent="0.2"/>
    <row r="6076" hidden="1" x14ac:dyDescent="0.2"/>
    <row r="6077" hidden="1" x14ac:dyDescent="0.2"/>
    <row r="6078" hidden="1" x14ac:dyDescent="0.2"/>
    <row r="6079" hidden="1" x14ac:dyDescent="0.2"/>
    <row r="6080" hidden="1" x14ac:dyDescent="0.2"/>
    <row r="6081" hidden="1" x14ac:dyDescent="0.2"/>
    <row r="6082" hidden="1" x14ac:dyDescent="0.2"/>
    <row r="6083" hidden="1" x14ac:dyDescent="0.2"/>
    <row r="6084" hidden="1" x14ac:dyDescent="0.2"/>
    <row r="6085" hidden="1" x14ac:dyDescent="0.2"/>
    <row r="6086" hidden="1" x14ac:dyDescent="0.2"/>
    <row r="6087" hidden="1" x14ac:dyDescent="0.2"/>
    <row r="6088" hidden="1" x14ac:dyDescent="0.2"/>
    <row r="6089" hidden="1" x14ac:dyDescent="0.2"/>
    <row r="6090" hidden="1" x14ac:dyDescent="0.2"/>
    <row r="6091" hidden="1" x14ac:dyDescent="0.2"/>
    <row r="6092" hidden="1" x14ac:dyDescent="0.2"/>
    <row r="6093" hidden="1" x14ac:dyDescent="0.2"/>
    <row r="6094" hidden="1" x14ac:dyDescent="0.2"/>
    <row r="6095" hidden="1" x14ac:dyDescent="0.2"/>
    <row r="6096" hidden="1" x14ac:dyDescent="0.2"/>
    <row r="6097" hidden="1" x14ac:dyDescent="0.2"/>
    <row r="6098" hidden="1" x14ac:dyDescent="0.2"/>
    <row r="6099" hidden="1" x14ac:dyDescent="0.2"/>
    <row r="6100" hidden="1" x14ac:dyDescent="0.2"/>
    <row r="6101" hidden="1" x14ac:dyDescent="0.2"/>
    <row r="6102" hidden="1" x14ac:dyDescent="0.2"/>
    <row r="6103" hidden="1" x14ac:dyDescent="0.2"/>
    <row r="6104" hidden="1" x14ac:dyDescent="0.2"/>
    <row r="6105" hidden="1" x14ac:dyDescent="0.2"/>
    <row r="6106" hidden="1" x14ac:dyDescent="0.2"/>
    <row r="6107" hidden="1" x14ac:dyDescent="0.2"/>
    <row r="6108" hidden="1" x14ac:dyDescent="0.2"/>
    <row r="6109" hidden="1" x14ac:dyDescent="0.2"/>
    <row r="6110" hidden="1" x14ac:dyDescent="0.2"/>
    <row r="6111" hidden="1" x14ac:dyDescent="0.2"/>
    <row r="6112"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row r="7546" hidden="1" x14ac:dyDescent="0.2"/>
    <row r="7547" hidden="1" x14ac:dyDescent="0.2"/>
    <row r="7548" hidden="1" x14ac:dyDescent="0.2"/>
    <row r="7549" hidden="1" x14ac:dyDescent="0.2"/>
    <row r="7550" hidden="1" x14ac:dyDescent="0.2"/>
    <row r="7551" hidden="1" x14ac:dyDescent="0.2"/>
    <row r="7552" hidden="1" x14ac:dyDescent="0.2"/>
    <row r="7553" hidden="1" x14ac:dyDescent="0.2"/>
    <row r="7554" hidden="1" x14ac:dyDescent="0.2"/>
    <row r="7555" hidden="1" x14ac:dyDescent="0.2"/>
    <row r="7556" hidden="1" x14ac:dyDescent="0.2"/>
    <row r="7557" hidden="1" x14ac:dyDescent="0.2"/>
    <row r="7558" hidden="1" x14ac:dyDescent="0.2"/>
    <row r="7559" hidden="1" x14ac:dyDescent="0.2"/>
    <row r="7560" hidden="1" x14ac:dyDescent="0.2"/>
    <row r="7561" hidden="1" x14ac:dyDescent="0.2"/>
    <row r="7562" hidden="1" x14ac:dyDescent="0.2"/>
    <row r="7563" hidden="1" x14ac:dyDescent="0.2"/>
    <row r="7564" hidden="1" x14ac:dyDescent="0.2"/>
    <row r="7565" hidden="1" x14ac:dyDescent="0.2"/>
    <row r="7566" hidden="1" x14ac:dyDescent="0.2"/>
    <row r="7567" hidden="1" x14ac:dyDescent="0.2"/>
    <row r="7568" hidden="1" x14ac:dyDescent="0.2"/>
    <row r="7569" hidden="1" x14ac:dyDescent="0.2"/>
    <row r="7570" hidden="1" x14ac:dyDescent="0.2"/>
    <row r="7571" hidden="1" x14ac:dyDescent="0.2"/>
    <row r="7572" hidden="1" x14ac:dyDescent="0.2"/>
    <row r="7573" hidden="1" x14ac:dyDescent="0.2"/>
    <row r="7574" hidden="1" x14ac:dyDescent="0.2"/>
    <row r="7575" hidden="1" x14ac:dyDescent="0.2"/>
    <row r="7576" hidden="1" x14ac:dyDescent="0.2"/>
    <row r="7577" hidden="1" x14ac:dyDescent="0.2"/>
    <row r="7578" hidden="1" x14ac:dyDescent="0.2"/>
    <row r="7579" hidden="1" x14ac:dyDescent="0.2"/>
    <row r="7580" hidden="1" x14ac:dyDescent="0.2"/>
    <row r="7581" hidden="1" x14ac:dyDescent="0.2"/>
    <row r="7582" hidden="1" x14ac:dyDescent="0.2"/>
    <row r="7583" hidden="1" x14ac:dyDescent="0.2"/>
    <row r="7584" hidden="1" x14ac:dyDescent="0.2"/>
    <row r="7585" hidden="1" x14ac:dyDescent="0.2"/>
    <row r="7586" hidden="1" x14ac:dyDescent="0.2"/>
    <row r="7587" hidden="1" x14ac:dyDescent="0.2"/>
    <row r="7588" hidden="1" x14ac:dyDescent="0.2"/>
    <row r="7589" hidden="1" x14ac:dyDescent="0.2"/>
    <row r="7590" hidden="1" x14ac:dyDescent="0.2"/>
    <row r="7591" hidden="1" x14ac:dyDescent="0.2"/>
    <row r="7592" hidden="1" x14ac:dyDescent="0.2"/>
    <row r="7593" hidden="1" x14ac:dyDescent="0.2"/>
    <row r="7594" hidden="1" x14ac:dyDescent="0.2"/>
    <row r="7595" hidden="1" x14ac:dyDescent="0.2"/>
    <row r="7596" hidden="1" x14ac:dyDescent="0.2"/>
    <row r="7597" hidden="1" x14ac:dyDescent="0.2"/>
    <row r="7598" hidden="1" x14ac:dyDescent="0.2"/>
    <row r="7599" hidden="1" x14ac:dyDescent="0.2"/>
    <row r="7600" hidden="1" x14ac:dyDescent="0.2"/>
    <row r="7601" hidden="1" x14ac:dyDescent="0.2"/>
    <row r="7602" hidden="1" x14ac:dyDescent="0.2"/>
    <row r="7603" hidden="1" x14ac:dyDescent="0.2"/>
    <row r="7604" hidden="1" x14ac:dyDescent="0.2"/>
    <row r="7605" hidden="1" x14ac:dyDescent="0.2"/>
    <row r="7606" hidden="1" x14ac:dyDescent="0.2"/>
    <row r="7607" hidden="1" x14ac:dyDescent="0.2"/>
    <row r="7608" hidden="1" x14ac:dyDescent="0.2"/>
    <row r="7609" hidden="1" x14ac:dyDescent="0.2"/>
    <row r="7610" hidden="1" x14ac:dyDescent="0.2"/>
    <row r="7611" hidden="1" x14ac:dyDescent="0.2"/>
    <row r="7612" hidden="1" x14ac:dyDescent="0.2"/>
    <row r="7613" hidden="1" x14ac:dyDescent="0.2"/>
    <row r="7614" hidden="1" x14ac:dyDescent="0.2"/>
    <row r="7615" hidden="1" x14ac:dyDescent="0.2"/>
    <row r="7616" hidden="1" x14ac:dyDescent="0.2"/>
    <row r="7617" hidden="1" x14ac:dyDescent="0.2"/>
    <row r="7618" hidden="1" x14ac:dyDescent="0.2"/>
    <row r="7619" hidden="1" x14ac:dyDescent="0.2"/>
    <row r="7620" hidden="1" x14ac:dyDescent="0.2"/>
    <row r="7621" hidden="1" x14ac:dyDescent="0.2"/>
    <row r="7622" hidden="1" x14ac:dyDescent="0.2"/>
    <row r="7623" hidden="1" x14ac:dyDescent="0.2"/>
    <row r="7624" hidden="1" x14ac:dyDescent="0.2"/>
    <row r="7625" hidden="1" x14ac:dyDescent="0.2"/>
    <row r="7626" hidden="1" x14ac:dyDescent="0.2"/>
    <row r="7627" hidden="1" x14ac:dyDescent="0.2"/>
    <row r="7628" hidden="1" x14ac:dyDescent="0.2"/>
    <row r="7629" hidden="1" x14ac:dyDescent="0.2"/>
    <row r="7630" hidden="1" x14ac:dyDescent="0.2"/>
    <row r="7631" hidden="1" x14ac:dyDescent="0.2"/>
    <row r="7632" hidden="1" x14ac:dyDescent="0.2"/>
    <row r="7633" hidden="1" x14ac:dyDescent="0.2"/>
    <row r="7634" hidden="1" x14ac:dyDescent="0.2"/>
    <row r="7635" hidden="1" x14ac:dyDescent="0.2"/>
    <row r="7636" hidden="1" x14ac:dyDescent="0.2"/>
    <row r="7637" hidden="1" x14ac:dyDescent="0.2"/>
    <row r="7638" hidden="1" x14ac:dyDescent="0.2"/>
    <row r="7639" hidden="1" x14ac:dyDescent="0.2"/>
    <row r="7640" hidden="1" x14ac:dyDescent="0.2"/>
    <row r="7641" hidden="1" x14ac:dyDescent="0.2"/>
    <row r="7642" hidden="1" x14ac:dyDescent="0.2"/>
    <row r="7643" hidden="1" x14ac:dyDescent="0.2"/>
    <row r="7644" hidden="1" x14ac:dyDescent="0.2"/>
    <row r="7645" hidden="1" x14ac:dyDescent="0.2"/>
    <row r="7646" hidden="1" x14ac:dyDescent="0.2"/>
    <row r="7647" hidden="1" x14ac:dyDescent="0.2"/>
    <row r="7648" hidden="1" x14ac:dyDescent="0.2"/>
    <row r="7649" hidden="1" x14ac:dyDescent="0.2"/>
    <row r="7650" hidden="1" x14ac:dyDescent="0.2"/>
    <row r="7651" hidden="1" x14ac:dyDescent="0.2"/>
    <row r="7652" hidden="1" x14ac:dyDescent="0.2"/>
    <row r="7653" hidden="1" x14ac:dyDescent="0.2"/>
    <row r="7654" hidden="1" x14ac:dyDescent="0.2"/>
    <row r="7655" hidden="1" x14ac:dyDescent="0.2"/>
    <row r="7656" hidden="1" x14ac:dyDescent="0.2"/>
    <row r="7657" hidden="1" x14ac:dyDescent="0.2"/>
    <row r="7658" hidden="1" x14ac:dyDescent="0.2"/>
    <row r="7659" hidden="1" x14ac:dyDescent="0.2"/>
    <row r="7660" hidden="1" x14ac:dyDescent="0.2"/>
    <row r="7661" hidden="1" x14ac:dyDescent="0.2"/>
    <row r="7662" hidden="1" x14ac:dyDescent="0.2"/>
    <row r="7663" hidden="1" x14ac:dyDescent="0.2"/>
    <row r="7664" hidden="1" x14ac:dyDescent="0.2"/>
    <row r="7665" hidden="1" x14ac:dyDescent="0.2"/>
    <row r="7666" hidden="1" x14ac:dyDescent="0.2"/>
    <row r="7667" hidden="1" x14ac:dyDescent="0.2"/>
    <row r="7668" hidden="1" x14ac:dyDescent="0.2"/>
    <row r="7669" hidden="1" x14ac:dyDescent="0.2"/>
    <row r="7670" hidden="1" x14ac:dyDescent="0.2"/>
    <row r="7671" hidden="1" x14ac:dyDescent="0.2"/>
    <row r="7672" hidden="1" x14ac:dyDescent="0.2"/>
    <row r="7673" hidden="1" x14ac:dyDescent="0.2"/>
    <row r="7674" hidden="1" x14ac:dyDescent="0.2"/>
    <row r="7675" hidden="1" x14ac:dyDescent="0.2"/>
    <row r="7676" hidden="1" x14ac:dyDescent="0.2"/>
    <row r="7677" hidden="1" x14ac:dyDescent="0.2"/>
    <row r="7678" hidden="1" x14ac:dyDescent="0.2"/>
    <row r="7679" hidden="1" x14ac:dyDescent="0.2"/>
    <row r="7680" hidden="1" x14ac:dyDescent="0.2"/>
    <row r="7681" hidden="1" x14ac:dyDescent="0.2"/>
    <row r="7682" hidden="1" x14ac:dyDescent="0.2"/>
    <row r="7683" hidden="1" x14ac:dyDescent="0.2"/>
    <row r="7684" hidden="1" x14ac:dyDescent="0.2"/>
    <row r="7685" hidden="1" x14ac:dyDescent="0.2"/>
    <row r="7686" hidden="1" x14ac:dyDescent="0.2"/>
    <row r="7687" hidden="1" x14ac:dyDescent="0.2"/>
    <row r="7688" hidden="1" x14ac:dyDescent="0.2"/>
    <row r="7689" hidden="1" x14ac:dyDescent="0.2"/>
    <row r="7690" hidden="1" x14ac:dyDescent="0.2"/>
    <row r="7691" hidden="1" x14ac:dyDescent="0.2"/>
    <row r="7692" hidden="1" x14ac:dyDescent="0.2"/>
    <row r="7693" hidden="1" x14ac:dyDescent="0.2"/>
    <row r="7694" hidden="1" x14ac:dyDescent="0.2"/>
    <row r="7695" hidden="1" x14ac:dyDescent="0.2"/>
    <row r="7696" hidden="1" x14ac:dyDescent="0.2"/>
    <row r="7697" hidden="1" x14ac:dyDescent="0.2"/>
    <row r="7698" hidden="1" x14ac:dyDescent="0.2"/>
    <row r="7699" hidden="1" x14ac:dyDescent="0.2"/>
    <row r="7700" hidden="1" x14ac:dyDescent="0.2"/>
    <row r="7701" hidden="1" x14ac:dyDescent="0.2"/>
    <row r="7702" hidden="1" x14ac:dyDescent="0.2"/>
    <row r="7703" hidden="1" x14ac:dyDescent="0.2"/>
    <row r="7704" hidden="1" x14ac:dyDescent="0.2"/>
    <row r="7705" hidden="1" x14ac:dyDescent="0.2"/>
    <row r="7706" hidden="1" x14ac:dyDescent="0.2"/>
    <row r="7707" hidden="1" x14ac:dyDescent="0.2"/>
    <row r="7708" hidden="1" x14ac:dyDescent="0.2"/>
    <row r="7709" hidden="1" x14ac:dyDescent="0.2"/>
    <row r="7710" hidden="1" x14ac:dyDescent="0.2"/>
    <row r="7711" hidden="1" x14ac:dyDescent="0.2"/>
    <row r="7712" hidden="1" x14ac:dyDescent="0.2"/>
    <row r="7713" hidden="1" x14ac:dyDescent="0.2"/>
    <row r="7714" hidden="1" x14ac:dyDescent="0.2"/>
    <row r="7715" hidden="1" x14ac:dyDescent="0.2"/>
    <row r="7716" hidden="1" x14ac:dyDescent="0.2"/>
    <row r="7717" hidden="1" x14ac:dyDescent="0.2"/>
    <row r="7718" hidden="1" x14ac:dyDescent="0.2"/>
    <row r="7719" hidden="1" x14ac:dyDescent="0.2"/>
    <row r="7720" hidden="1" x14ac:dyDescent="0.2"/>
    <row r="7721" hidden="1" x14ac:dyDescent="0.2"/>
    <row r="7722" hidden="1" x14ac:dyDescent="0.2"/>
    <row r="7723" hidden="1" x14ac:dyDescent="0.2"/>
    <row r="7724" hidden="1" x14ac:dyDescent="0.2"/>
    <row r="7725" hidden="1" x14ac:dyDescent="0.2"/>
    <row r="7726" hidden="1" x14ac:dyDescent="0.2"/>
    <row r="7727" hidden="1" x14ac:dyDescent="0.2"/>
    <row r="7728" hidden="1" x14ac:dyDescent="0.2"/>
    <row r="7729" hidden="1" x14ac:dyDescent="0.2"/>
    <row r="7730" hidden="1" x14ac:dyDescent="0.2"/>
    <row r="7731" hidden="1" x14ac:dyDescent="0.2"/>
    <row r="7732" hidden="1" x14ac:dyDescent="0.2"/>
    <row r="7733" hidden="1" x14ac:dyDescent="0.2"/>
    <row r="7734" hidden="1" x14ac:dyDescent="0.2"/>
    <row r="7735" hidden="1" x14ac:dyDescent="0.2"/>
    <row r="7736" hidden="1" x14ac:dyDescent="0.2"/>
    <row r="7737" hidden="1" x14ac:dyDescent="0.2"/>
    <row r="7738" hidden="1" x14ac:dyDescent="0.2"/>
    <row r="7739" hidden="1" x14ac:dyDescent="0.2"/>
    <row r="7740" hidden="1" x14ac:dyDescent="0.2"/>
    <row r="7741" hidden="1" x14ac:dyDescent="0.2"/>
    <row r="7742" hidden="1" x14ac:dyDescent="0.2"/>
    <row r="7743" hidden="1" x14ac:dyDescent="0.2"/>
    <row r="7744" hidden="1" x14ac:dyDescent="0.2"/>
    <row r="7745" hidden="1" x14ac:dyDescent="0.2"/>
    <row r="7746" hidden="1" x14ac:dyDescent="0.2"/>
    <row r="7747" hidden="1" x14ac:dyDescent="0.2"/>
    <row r="7748" hidden="1" x14ac:dyDescent="0.2"/>
    <row r="7749" hidden="1" x14ac:dyDescent="0.2"/>
    <row r="7750" hidden="1" x14ac:dyDescent="0.2"/>
    <row r="7751" hidden="1" x14ac:dyDescent="0.2"/>
    <row r="7752" hidden="1" x14ac:dyDescent="0.2"/>
    <row r="7753" hidden="1" x14ac:dyDescent="0.2"/>
    <row r="7754" hidden="1" x14ac:dyDescent="0.2"/>
    <row r="7755" hidden="1" x14ac:dyDescent="0.2"/>
    <row r="7756" hidden="1" x14ac:dyDescent="0.2"/>
    <row r="7757" hidden="1" x14ac:dyDescent="0.2"/>
    <row r="7758" hidden="1" x14ac:dyDescent="0.2"/>
    <row r="7759" hidden="1" x14ac:dyDescent="0.2"/>
    <row r="7760" hidden="1" x14ac:dyDescent="0.2"/>
    <row r="7761" hidden="1" x14ac:dyDescent="0.2"/>
    <row r="7762" hidden="1" x14ac:dyDescent="0.2"/>
    <row r="7763" hidden="1" x14ac:dyDescent="0.2"/>
    <row r="7764" hidden="1" x14ac:dyDescent="0.2"/>
    <row r="7765" hidden="1" x14ac:dyDescent="0.2"/>
    <row r="7766" hidden="1" x14ac:dyDescent="0.2"/>
    <row r="7767" hidden="1" x14ac:dyDescent="0.2"/>
    <row r="7768" hidden="1" x14ac:dyDescent="0.2"/>
    <row r="7769" hidden="1" x14ac:dyDescent="0.2"/>
    <row r="7770" hidden="1" x14ac:dyDescent="0.2"/>
    <row r="7771" hidden="1" x14ac:dyDescent="0.2"/>
    <row r="7772" hidden="1" x14ac:dyDescent="0.2"/>
    <row r="7773" hidden="1" x14ac:dyDescent="0.2"/>
    <row r="7774" hidden="1" x14ac:dyDescent="0.2"/>
    <row r="7775" hidden="1" x14ac:dyDescent="0.2"/>
    <row r="7776" hidden="1" x14ac:dyDescent="0.2"/>
    <row r="7777" hidden="1" x14ac:dyDescent="0.2"/>
    <row r="7778" hidden="1" x14ac:dyDescent="0.2"/>
    <row r="7779" hidden="1" x14ac:dyDescent="0.2"/>
    <row r="7780" hidden="1" x14ac:dyDescent="0.2"/>
    <row r="7781" hidden="1" x14ac:dyDescent="0.2"/>
    <row r="7782" hidden="1" x14ac:dyDescent="0.2"/>
    <row r="7783" hidden="1" x14ac:dyDescent="0.2"/>
    <row r="7784" hidden="1" x14ac:dyDescent="0.2"/>
    <row r="7785" hidden="1" x14ac:dyDescent="0.2"/>
    <row r="7786" hidden="1" x14ac:dyDescent="0.2"/>
    <row r="7787" hidden="1" x14ac:dyDescent="0.2"/>
    <row r="7788" hidden="1" x14ac:dyDescent="0.2"/>
    <row r="7789" hidden="1" x14ac:dyDescent="0.2"/>
    <row r="7790" hidden="1" x14ac:dyDescent="0.2"/>
    <row r="7791" hidden="1" x14ac:dyDescent="0.2"/>
    <row r="7792" hidden="1" x14ac:dyDescent="0.2"/>
    <row r="7793" hidden="1" x14ac:dyDescent="0.2"/>
    <row r="7794" hidden="1" x14ac:dyDescent="0.2"/>
    <row r="7795" hidden="1" x14ac:dyDescent="0.2"/>
    <row r="7796" hidden="1" x14ac:dyDescent="0.2"/>
    <row r="7797" hidden="1" x14ac:dyDescent="0.2"/>
    <row r="7798" hidden="1" x14ac:dyDescent="0.2"/>
    <row r="7799" hidden="1" x14ac:dyDescent="0.2"/>
    <row r="7800" hidden="1" x14ac:dyDescent="0.2"/>
    <row r="7801" hidden="1" x14ac:dyDescent="0.2"/>
    <row r="7802" hidden="1" x14ac:dyDescent="0.2"/>
    <row r="7803" hidden="1" x14ac:dyDescent="0.2"/>
    <row r="7804" hidden="1" x14ac:dyDescent="0.2"/>
    <row r="7805" hidden="1" x14ac:dyDescent="0.2"/>
    <row r="7806" hidden="1" x14ac:dyDescent="0.2"/>
    <row r="7807" hidden="1" x14ac:dyDescent="0.2"/>
    <row r="7808" hidden="1" x14ac:dyDescent="0.2"/>
    <row r="7809" hidden="1" x14ac:dyDescent="0.2"/>
    <row r="7810" hidden="1" x14ac:dyDescent="0.2"/>
    <row r="7811" hidden="1" x14ac:dyDescent="0.2"/>
    <row r="7812" hidden="1" x14ac:dyDescent="0.2"/>
    <row r="7813" hidden="1" x14ac:dyDescent="0.2"/>
    <row r="7814" hidden="1" x14ac:dyDescent="0.2"/>
    <row r="7815" hidden="1" x14ac:dyDescent="0.2"/>
    <row r="7816" hidden="1" x14ac:dyDescent="0.2"/>
    <row r="7817" hidden="1" x14ac:dyDescent="0.2"/>
    <row r="7818" hidden="1" x14ac:dyDescent="0.2"/>
    <row r="7819" hidden="1" x14ac:dyDescent="0.2"/>
    <row r="7820" hidden="1" x14ac:dyDescent="0.2"/>
    <row r="7821" hidden="1" x14ac:dyDescent="0.2"/>
    <row r="7822" hidden="1" x14ac:dyDescent="0.2"/>
    <row r="7823" hidden="1" x14ac:dyDescent="0.2"/>
    <row r="7824" hidden="1" x14ac:dyDescent="0.2"/>
    <row r="7825" hidden="1" x14ac:dyDescent="0.2"/>
    <row r="7826" hidden="1" x14ac:dyDescent="0.2"/>
    <row r="7827" hidden="1" x14ac:dyDescent="0.2"/>
    <row r="7828" hidden="1" x14ac:dyDescent="0.2"/>
    <row r="7829" hidden="1" x14ac:dyDescent="0.2"/>
    <row r="7830" hidden="1" x14ac:dyDescent="0.2"/>
    <row r="7831" hidden="1" x14ac:dyDescent="0.2"/>
    <row r="7832" hidden="1" x14ac:dyDescent="0.2"/>
    <row r="7833" hidden="1" x14ac:dyDescent="0.2"/>
    <row r="7834" hidden="1" x14ac:dyDescent="0.2"/>
    <row r="7835" hidden="1" x14ac:dyDescent="0.2"/>
    <row r="7836" hidden="1" x14ac:dyDescent="0.2"/>
    <row r="7837" hidden="1" x14ac:dyDescent="0.2"/>
    <row r="7838" hidden="1" x14ac:dyDescent="0.2"/>
    <row r="7839" hidden="1" x14ac:dyDescent="0.2"/>
    <row r="7840" hidden="1" x14ac:dyDescent="0.2"/>
    <row r="7841" hidden="1" x14ac:dyDescent="0.2"/>
    <row r="7842" hidden="1" x14ac:dyDescent="0.2"/>
    <row r="7843" hidden="1" x14ac:dyDescent="0.2"/>
    <row r="7844" hidden="1" x14ac:dyDescent="0.2"/>
    <row r="7845" hidden="1" x14ac:dyDescent="0.2"/>
    <row r="7846" hidden="1" x14ac:dyDescent="0.2"/>
    <row r="7847" hidden="1" x14ac:dyDescent="0.2"/>
    <row r="7848" hidden="1" x14ac:dyDescent="0.2"/>
    <row r="7849" hidden="1" x14ac:dyDescent="0.2"/>
    <row r="7850" hidden="1" x14ac:dyDescent="0.2"/>
    <row r="7851" hidden="1" x14ac:dyDescent="0.2"/>
    <row r="7852" hidden="1" x14ac:dyDescent="0.2"/>
    <row r="7853" hidden="1" x14ac:dyDescent="0.2"/>
    <row r="7854" hidden="1" x14ac:dyDescent="0.2"/>
    <row r="7855" hidden="1" x14ac:dyDescent="0.2"/>
    <row r="7856" hidden="1" x14ac:dyDescent="0.2"/>
    <row r="7857" hidden="1" x14ac:dyDescent="0.2"/>
    <row r="7858" hidden="1" x14ac:dyDescent="0.2"/>
    <row r="7859" hidden="1" x14ac:dyDescent="0.2"/>
    <row r="7860" hidden="1" x14ac:dyDescent="0.2"/>
    <row r="7861" hidden="1" x14ac:dyDescent="0.2"/>
    <row r="7862" hidden="1" x14ac:dyDescent="0.2"/>
    <row r="7863" hidden="1" x14ac:dyDescent="0.2"/>
    <row r="7864" hidden="1" x14ac:dyDescent="0.2"/>
    <row r="7865" hidden="1" x14ac:dyDescent="0.2"/>
    <row r="7866" hidden="1" x14ac:dyDescent="0.2"/>
    <row r="7867" hidden="1" x14ac:dyDescent="0.2"/>
    <row r="7868" hidden="1" x14ac:dyDescent="0.2"/>
    <row r="7869" hidden="1" x14ac:dyDescent="0.2"/>
    <row r="7870" hidden="1" x14ac:dyDescent="0.2"/>
    <row r="7871" hidden="1" x14ac:dyDescent="0.2"/>
    <row r="7872" hidden="1" x14ac:dyDescent="0.2"/>
    <row r="7873" hidden="1" x14ac:dyDescent="0.2"/>
    <row r="7874" hidden="1" x14ac:dyDescent="0.2"/>
    <row r="7875" hidden="1" x14ac:dyDescent="0.2"/>
    <row r="7876" hidden="1" x14ac:dyDescent="0.2"/>
    <row r="7877" hidden="1" x14ac:dyDescent="0.2"/>
    <row r="7878" hidden="1" x14ac:dyDescent="0.2"/>
    <row r="7879" hidden="1" x14ac:dyDescent="0.2"/>
    <row r="7880" hidden="1" x14ac:dyDescent="0.2"/>
    <row r="7881" hidden="1" x14ac:dyDescent="0.2"/>
    <row r="7882" hidden="1" x14ac:dyDescent="0.2"/>
    <row r="7883" hidden="1" x14ac:dyDescent="0.2"/>
    <row r="7884" hidden="1" x14ac:dyDescent="0.2"/>
    <row r="7885" hidden="1" x14ac:dyDescent="0.2"/>
    <row r="7886" hidden="1" x14ac:dyDescent="0.2"/>
    <row r="7887" hidden="1" x14ac:dyDescent="0.2"/>
    <row r="7888" hidden="1" x14ac:dyDescent="0.2"/>
    <row r="7889" hidden="1" x14ac:dyDescent="0.2"/>
    <row r="7890" hidden="1" x14ac:dyDescent="0.2"/>
    <row r="7891" hidden="1" x14ac:dyDescent="0.2"/>
    <row r="7892" hidden="1" x14ac:dyDescent="0.2"/>
    <row r="7893" hidden="1" x14ac:dyDescent="0.2"/>
    <row r="7894" hidden="1" x14ac:dyDescent="0.2"/>
    <row r="7895" hidden="1" x14ac:dyDescent="0.2"/>
    <row r="7896" hidden="1" x14ac:dyDescent="0.2"/>
    <row r="7897" hidden="1" x14ac:dyDescent="0.2"/>
    <row r="7898" hidden="1" x14ac:dyDescent="0.2"/>
    <row r="7899" hidden="1" x14ac:dyDescent="0.2"/>
    <row r="7900" hidden="1" x14ac:dyDescent="0.2"/>
    <row r="7901" hidden="1" x14ac:dyDescent="0.2"/>
    <row r="7902" hidden="1" x14ac:dyDescent="0.2"/>
    <row r="7903" hidden="1" x14ac:dyDescent="0.2"/>
    <row r="7904" hidden="1" x14ac:dyDescent="0.2"/>
    <row r="7905" hidden="1" x14ac:dyDescent="0.2"/>
    <row r="7906" hidden="1" x14ac:dyDescent="0.2"/>
    <row r="7907" hidden="1" x14ac:dyDescent="0.2"/>
    <row r="7908" hidden="1" x14ac:dyDescent="0.2"/>
    <row r="7909" hidden="1" x14ac:dyDescent="0.2"/>
    <row r="7910" hidden="1" x14ac:dyDescent="0.2"/>
    <row r="7911" hidden="1" x14ac:dyDescent="0.2"/>
    <row r="7912" hidden="1" x14ac:dyDescent="0.2"/>
    <row r="7913" hidden="1" x14ac:dyDescent="0.2"/>
    <row r="7914" hidden="1" x14ac:dyDescent="0.2"/>
    <row r="7915" hidden="1" x14ac:dyDescent="0.2"/>
    <row r="7916" hidden="1" x14ac:dyDescent="0.2"/>
    <row r="7917" hidden="1" x14ac:dyDescent="0.2"/>
    <row r="7918" hidden="1" x14ac:dyDescent="0.2"/>
    <row r="7919" hidden="1" x14ac:dyDescent="0.2"/>
    <row r="7920" hidden="1" x14ac:dyDescent="0.2"/>
    <row r="7921" hidden="1" x14ac:dyDescent="0.2"/>
    <row r="7922" hidden="1" x14ac:dyDescent="0.2"/>
    <row r="7923" hidden="1" x14ac:dyDescent="0.2"/>
    <row r="7924" hidden="1" x14ac:dyDescent="0.2"/>
    <row r="7925" hidden="1" x14ac:dyDescent="0.2"/>
    <row r="7926" hidden="1" x14ac:dyDescent="0.2"/>
    <row r="7927" hidden="1" x14ac:dyDescent="0.2"/>
    <row r="7928" hidden="1" x14ac:dyDescent="0.2"/>
    <row r="7929" hidden="1" x14ac:dyDescent="0.2"/>
    <row r="7930" hidden="1" x14ac:dyDescent="0.2"/>
    <row r="7931" hidden="1" x14ac:dyDescent="0.2"/>
    <row r="7932" hidden="1" x14ac:dyDescent="0.2"/>
    <row r="7933" hidden="1" x14ac:dyDescent="0.2"/>
    <row r="7934" hidden="1" x14ac:dyDescent="0.2"/>
    <row r="7935" hidden="1" x14ac:dyDescent="0.2"/>
    <row r="7936" hidden="1" x14ac:dyDescent="0.2"/>
    <row r="7937" hidden="1" x14ac:dyDescent="0.2"/>
    <row r="7938" hidden="1" x14ac:dyDescent="0.2"/>
    <row r="7939" hidden="1" x14ac:dyDescent="0.2"/>
    <row r="7940" hidden="1" x14ac:dyDescent="0.2"/>
    <row r="7941" hidden="1" x14ac:dyDescent="0.2"/>
    <row r="7942" hidden="1" x14ac:dyDescent="0.2"/>
    <row r="7943" hidden="1" x14ac:dyDescent="0.2"/>
    <row r="7944" hidden="1" x14ac:dyDescent="0.2"/>
    <row r="7945" hidden="1" x14ac:dyDescent="0.2"/>
    <row r="7946" hidden="1" x14ac:dyDescent="0.2"/>
    <row r="7947" hidden="1" x14ac:dyDescent="0.2"/>
    <row r="7948" hidden="1" x14ac:dyDescent="0.2"/>
    <row r="7949" hidden="1" x14ac:dyDescent="0.2"/>
    <row r="7950" hidden="1" x14ac:dyDescent="0.2"/>
    <row r="7951" hidden="1" x14ac:dyDescent="0.2"/>
    <row r="7952" hidden="1" x14ac:dyDescent="0.2"/>
    <row r="7953" hidden="1" x14ac:dyDescent="0.2"/>
    <row r="7954" hidden="1" x14ac:dyDescent="0.2"/>
    <row r="7955" hidden="1" x14ac:dyDescent="0.2"/>
    <row r="7956" hidden="1" x14ac:dyDescent="0.2"/>
    <row r="7957" hidden="1" x14ac:dyDescent="0.2"/>
    <row r="7958" hidden="1" x14ac:dyDescent="0.2"/>
    <row r="7959" hidden="1" x14ac:dyDescent="0.2"/>
    <row r="7960" hidden="1" x14ac:dyDescent="0.2"/>
    <row r="7961" hidden="1" x14ac:dyDescent="0.2"/>
    <row r="7962" hidden="1" x14ac:dyDescent="0.2"/>
    <row r="7963" hidden="1" x14ac:dyDescent="0.2"/>
    <row r="7964" hidden="1" x14ac:dyDescent="0.2"/>
    <row r="7965" hidden="1" x14ac:dyDescent="0.2"/>
    <row r="7966" hidden="1" x14ac:dyDescent="0.2"/>
    <row r="7967" hidden="1" x14ac:dyDescent="0.2"/>
    <row r="7968" hidden="1" x14ac:dyDescent="0.2"/>
    <row r="7969" hidden="1" x14ac:dyDescent="0.2"/>
    <row r="7970" hidden="1" x14ac:dyDescent="0.2"/>
    <row r="7971" hidden="1" x14ac:dyDescent="0.2"/>
    <row r="7972" hidden="1" x14ac:dyDescent="0.2"/>
    <row r="7973" hidden="1" x14ac:dyDescent="0.2"/>
    <row r="7974" hidden="1" x14ac:dyDescent="0.2"/>
    <row r="7975" hidden="1" x14ac:dyDescent="0.2"/>
    <row r="7976" hidden="1" x14ac:dyDescent="0.2"/>
    <row r="7977" hidden="1" x14ac:dyDescent="0.2"/>
    <row r="7978" hidden="1" x14ac:dyDescent="0.2"/>
    <row r="7979" hidden="1" x14ac:dyDescent="0.2"/>
    <row r="7980" hidden="1" x14ac:dyDescent="0.2"/>
    <row r="7981" hidden="1" x14ac:dyDescent="0.2"/>
    <row r="7982" hidden="1" x14ac:dyDescent="0.2"/>
    <row r="7983" hidden="1" x14ac:dyDescent="0.2"/>
    <row r="7984" hidden="1" x14ac:dyDescent="0.2"/>
    <row r="7985" hidden="1" x14ac:dyDescent="0.2"/>
    <row r="7986" hidden="1" x14ac:dyDescent="0.2"/>
    <row r="7987" hidden="1" x14ac:dyDescent="0.2"/>
    <row r="7988" hidden="1" x14ac:dyDescent="0.2"/>
    <row r="7989" hidden="1" x14ac:dyDescent="0.2"/>
    <row r="7990" hidden="1" x14ac:dyDescent="0.2"/>
    <row r="7991" hidden="1" x14ac:dyDescent="0.2"/>
    <row r="7992" hidden="1" x14ac:dyDescent="0.2"/>
    <row r="7993" hidden="1" x14ac:dyDescent="0.2"/>
    <row r="7994" hidden="1" x14ac:dyDescent="0.2"/>
    <row r="7995" hidden="1" x14ac:dyDescent="0.2"/>
    <row r="7996" hidden="1" x14ac:dyDescent="0.2"/>
    <row r="7997" hidden="1" x14ac:dyDescent="0.2"/>
    <row r="7998" hidden="1" x14ac:dyDescent="0.2"/>
    <row r="7999" hidden="1" x14ac:dyDescent="0.2"/>
    <row r="8000" hidden="1" x14ac:dyDescent="0.2"/>
    <row r="8001" hidden="1" x14ac:dyDescent="0.2"/>
    <row r="8002" hidden="1" x14ac:dyDescent="0.2"/>
    <row r="8003" hidden="1" x14ac:dyDescent="0.2"/>
    <row r="8004" hidden="1" x14ac:dyDescent="0.2"/>
    <row r="8005" hidden="1" x14ac:dyDescent="0.2"/>
    <row r="8006" hidden="1" x14ac:dyDescent="0.2"/>
    <row r="8007" hidden="1" x14ac:dyDescent="0.2"/>
    <row r="8008" hidden="1" x14ac:dyDescent="0.2"/>
    <row r="8009" hidden="1" x14ac:dyDescent="0.2"/>
    <row r="8010" hidden="1" x14ac:dyDescent="0.2"/>
    <row r="8011" hidden="1" x14ac:dyDescent="0.2"/>
    <row r="8012" hidden="1" x14ac:dyDescent="0.2"/>
    <row r="8013" hidden="1" x14ac:dyDescent="0.2"/>
    <row r="8014" hidden="1" x14ac:dyDescent="0.2"/>
    <row r="8015" hidden="1" x14ac:dyDescent="0.2"/>
    <row r="8016" hidden="1" x14ac:dyDescent="0.2"/>
    <row r="8017" hidden="1" x14ac:dyDescent="0.2"/>
    <row r="8018" hidden="1" x14ac:dyDescent="0.2"/>
    <row r="8019" hidden="1" x14ac:dyDescent="0.2"/>
    <row r="8020" hidden="1" x14ac:dyDescent="0.2"/>
    <row r="8021" hidden="1" x14ac:dyDescent="0.2"/>
    <row r="8022" hidden="1" x14ac:dyDescent="0.2"/>
    <row r="8023" hidden="1" x14ac:dyDescent="0.2"/>
    <row r="8024" hidden="1" x14ac:dyDescent="0.2"/>
    <row r="8025" hidden="1" x14ac:dyDescent="0.2"/>
    <row r="8026" hidden="1" x14ac:dyDescent="0.2"/>
    <row r="8027" hidden="1" x14ac:dyDescent="0.2"/>
    <row r="8028" hidden="1" x14ac:dyDescent="0.2"/>
    <row r="8029" hidden="1" x14ac:dyDescent="0.2"/>
    <row r="8030" hidden="1" x14ac:dyDescent="0.2"/>
    <row r="8031" hidden="1" x14ac:dyDescent="0.2"/>
    <row r="8032" hidden="1" x14ac:dyDescent="0.2"/>
    <row r="8033" hidden="1" x14ac:dyDescent="0.2"/>
    <row r="8034" hidden="1" x14ac:dyDescent="0.2"/>
    <row r="8035" hidden="1" x14ac:dyDescent="0.2"/>
    <row r="8036" hidden="1" x14ac:dyDescent="0.2"/>
    <row r="8037" hidden="1" x14ac:dyDescent="0.2"/>
    <row r="8038" hidden="1" x14ac:dyDescent="0.2"/>
    <row r="8039" hidden="1" x14ac:dyDescent="0.2"/>
    <row r="8040" hidden="1" x14ac:dyDescent="0.2"/>
    <row r="8041" hidden="1" x14ac:dyDescent="0.2"/>
    <row r="8042" hidden="1" x14ac:dyDescent="0.2"/>
    <row r="8043" hidden="1" x14ac:dyDescent="0.2"/>
    <row r="8044" hidden="1" x14ac:dyDescent="0.2"/>
    <row r="8045" hidden="1" x14ac:dyDescent="0.2"/>
    <row r="8046" hidden="1" x14ac:dyDescent="0.2"/>
    <row r="8047" hidden="1" x14ac:dyDescent="0.2"/>
    <row r="8048" hidden="1" x14ac:dyDescent="0.2"/>
    <row r="8049" hidden="1" x14ac:dyDescent="0.2"/>
    <row r="8050" hidden="1" x14ac:dyDescent="0.2"/>
    <row r="8051" hidden="1" x14ac:dyDescent="0.2"/>
    <row r="8052" hidden="1" x14ac:dyDescent="0.2"/>
    <row r="8053" hidden="1" x14ac:dyDescent="0.2"/>
    <row r="8054" hidden="1" x14ac:dyDescent="0.2"/>
    <row r="8055" hidden="1" x14ac:dyDescent="0.2"/>
    <row r="8056" hidden="1" x14ac:dyDescent="0.2"/>
    <row r="8057" hidden="1" x14ac:dyDescent="0.2"/>
    <row r="8058" hidden="1" x14ac:dyDescent="0.2"/>
    <row r="8059" hidden="1" x14ac:dyDescent="0.2"/>
    <row r="8060" hidden="1" x14ac:dyDescent="0.2"/>
    <row r="8061" hidden="1" x14ac:dyDescent="0.2"/>
    <row r="8062" hidden="1" x14ac:dyDescent="0.2"/>
    <row r="8063" hidden="1" x14ac:dyDescent="0.2"/>
    <row r="8064" hidden="1" x14ac:dyDescent="0.2"/>
    <row r="8065" hidden="1" x14ac:dyDescent="0.2"/>
    <row r="8066" hidden="1" x14ac:dyDescent="0.2"/>
    <row r="8067" hidden="1" x14ac:dyDescent="0.2"/>
    <row r="8068" hidden="1" x14ac:dyDescent="0.2"/>
    <row r="8069" hidden="1" x14ac:dyDescent="0.2"/>
    <row r="8070" hidden="1" x14ac:dyDescent="0.2"/>
    <row r="8071" hidden="1" x14ac:dyDescent="0.2"/>
    <row r="8072" hidden="1" x14ac:dyDescent="0.2"/>
    <row r="8073" hidden="1" x14ac:dyDescent="0.2"/>
    <row r="8074" hidden="1" x14ac:dyDescent="0.2"/>
    <row r="8075" hidden="1" x14ac:dyDescent="0.2"/>
    <row r="8076" hidden="1" x14ac:dyDescent="0.2"/>
    <row r="8077" hidden="1" x14ac:dyDescent="0.2"/>
    <row r="8078" hidden="1" x14ac:dyDescent="0.2"/>
    <row r="8079" hidden="1" x14ac:dyDescent="0.2"/>
    <row r="8080" hidden="1" x14ac:dyDescent="0.2"/>
    <row r="8081" hidden="1" x14ac:dyDescent="0.2"/>
    <row r="8082" hidden="1" x14ac:dyDescent="0.2"/>
    <row r="8083" hidden="1" x14ac:dyDescent="0.2"/>
    <row r="8084" hidden="1" x14ac:dyDescent="0.2"/>
    <row r="8085" hidden="1" x14ac:dyDescent="0.2"/>
    <row r="8086" hidden="1" x14ac:dyDescent="0.2"/>
    <row r="8087" hidden="1" x14ac:dyDescent="0.2"/>
    <row r="8088" hidden="1" x14ac:dyDescent="0.2"/>
    <row r="8089" hidden="1" x14ac:dyDescent="0.2"/>
    <row r="8090" hidden="1" x14ac:dyDescent="0.2"/>
    <row r="8091" hidden="1" x14ac:dyDescent="0.2"/>
    <row r="8092" hidden="1" x14ac:dyDescent="0.2"/>
    <row r="8093" hidden="1" x14ac:dyDescent="0.2"/>
    <row r="8094" hidden="1" x14ac:dyDescent="0.2"/>
    <row r="8095" hidden="1" x14ac:dyDescent="0.2"/>
    <row r="8096" hidden="1" x14ac:dyDescent="0.2"/>
    <row r="8097" hidden="1" x14ac:dyDescent="0.2"/>
    <row r="8098" hidden="1" x14ac:dyDescent="0.2"/>
    <row r="8099" hidden="1" x14ac:dyDescent="0.2"/>
    <row r="8100" hidden="1" x14ac:dyDescent="0.2"/>
    <row r="8101" hidden="1" x14ac:dyDescent="0.2"/>
    <row r="8102" hidden="1" x14ac:dyDescent="0.2"/>
    <row r="8103" hidden="1" x14ac:dyDescent="0.2"/>
    <row r="8104" hidden="1" x14ac:dyDescent="0.2"/>
    <row r="8105" hidden="1" x14ac:dyDescent="0.2"/>
    <row r="8106" hidden="1" x14ac:dyDescent="0.2"/>
    <row r="8107" hidden="1" x14ac:dyDescent="0.2"/>
    <row r="8108" hidden="1" x14ac:dyDescent="0.2"/>
    <row r="8109" hidden="1" x14ac:dyDescent="0.2"/>
    <row r="8110" hidden="1" x14ac:dyDescent="0.2"/>
    <row r="8111" hidden="1" x14ac:dyDescent="0.2"/>
    <row r="8112" hidden="1" x14ac:dyDescent="0.2"/>
    <row r="8113" hidden="1" x14ac:dyDescent="0.2"/>
    <row r="8114" hidden="1" x14ac:dyDescent="0.2"/>
    <row r="8115" hidden="1" x14ac:dyDescent="0.2"/>
    <row r="8116" hidden="1" x14ac:dyDescent="0.2"/>
    <row r="8117" hidden="1" x14ac:dyDescent="0.2"/>
    <row r="8118" hidden="1" x14ac:dyDescent="0.2"/>
    <row r="8119" hidden="1" x14ac:dyDescent="0.2"/>
    <row r="8120" hidden="1" x14ac:dyDescent="0.2"/>
    <row r="8121" hidden="1" x14ac:dyDescent="0.2"/>
    <row r="8122" hidden="1" x14ac:dyDescent="0.2"/>
    <row r="8123" hidden="1" x14ac:dyDescent="0.2"/>
    <row r="8124" hidden="1" x14ac:dyDescent="0.2"/>
    <row r="8125" hidden="1" x14ac:dyDescent="0.2"/>
    <row r="8126" hidden="1" x14ac:dyDescent="0.2"/>
    <row r="8127" hidden="1" x14ac:dyDescent="0.2"/>
    <row r="8128" hidden="1" x14ac:dyDescent="0.2"/>
    <row r="8129" hidden="1" x14ac:dyDescent="0.2"/>
    <row r="8130" hidden="1" x14ac:dyDescent="0.2"/>
    <row r="8131" hidden="1" x14ac:dyDescent="0.2"/>
    <row r="8132" hidden="1" x14ac:dyDescent="0.2"/>
    <row r="8133" hidden="1" x14ac:dyDescent="0.2"/>
    <row r="8134" hidden="1" x14ac:dyDescent="0.2"/>
    <row r="8135" hidden="1" x14ac:dyDescent="0.2"/>
    <row r="8136" hidden="1" x14ac:dyDescent="0.2"/>
    <row r="8137" hidden="1" x14ac:dyDescent="0.2"/>
    <row r="8138" hidden="1" x14ac:dyDescent="0.2"/>
    <row r="8139" hidden="1" x14ac:dyDescent="0.2"/>
    <row r="8140" hidden="1" x14ac:dyDescent="0.2"/>
    <row r="8141" hidden="1" x14ac:dyDescent="0.2"/>
    <row r="8142" hidden="1" x14ac:dyDescent="0.2"/>
    <row r="8143" hidden="1" x14ac:dyDescent="0.2"/>
    <row r="8144" hidden="1" x14ac:dyDescent="0.2"/>
    <row r="8145" hidden="1" x14ac:dyDescent="0.2"/>
    <row r="8146" hidden="1" x14ac:dyDescent="0.2"/>
    <row r="8147" hidden="1" x14ac:dyDescent="0.2"/>
    <row r="8148" hidden="1" x14ac:dyDescent="0.2"/>
    <row r="8149" hidden="1" x14ac:dyDescent="0.2"/>
    <row r="8150" hidden="1" x14ac:dyDescent="0.2"/>
    <row r="8151" hidden="1" x14ac:dyDescent="0.2"/>
    <row r="8152" hidden="1" x14ac:dyDescent="0.2"/>
    <row r="8153" hidden="1" x14ac:dyDescent="0.2"/>
    <row r="8154" hidden="1" x14ac:dyDescent="0.2"/>
    <row r="8155" hidden="1" x14ac:dyDescent="0.2"/>
    <row r="8156" hidden="1" x14ac:dyDescent="0.2"/>
    <row r="8157" hidden="1" x14ac:dyDescent="0.2"/>
    <row r="8158" hidden="1" x14ac:dyDescent="0.2"/>
    <row r="8159" hidden="1" x14ac:dyDescent="0.2"/>
    <row r="8160" hidden="1" x14ac:dyDescent="0.2"/>
    <row r="8161" hidden="1" x14ac:dyDescent="0.2"/>
    <row r="8162" hidden="1" x14ac:dyDescent="0.2"/>
    <row r="8163" hidden="1" x14ac:dyDescent="0.2"/>
    <row r="8164" hidden="1" x14ac:dyDescent="0.2"/>
    <row r="8165" hidden="1" x14ac:dyDescent="0.2"/>
    <row r="8166" hidden="1" x14ac:dyDescent="0.2"/>
    <row r="8167" hidden="1" x14ac:dyDescent="0.2"/>
    <row r="8168" hidden="1" x14ac:dyDescent="0.2"/>
    <row r="8169" hidden="1" x14ac:dyDescent="0.2"/>
    <row r="8170" hidden="1" x14ac:dyDescent="0.2"/>
    <row r="8171" hidden="1" x14ac:dyDescent="0.2"/>
    <row r="8172" hidden="1" x14ac:dyDescent="0.2"/>
    <row r="8173" hidden="1" x14ac:dyDescent="0.2"/>
    <row r="8174" hidden="1" x14ac:dyDescent="0.2"/>
    <row r="8175" hidden="1" x14ac:dyDescent="0.2"/>
    <row r="8176" hidden="1" x14ac:dyDescent="0.2"/>
    <row r="8177" hidden="1" x14ac:dyDescent="0.2"/>
    <row r="8178" hidden="1" x14ac:dyDescent="0.2"/>
    <row r="8179" hidden="1" x14ac:dyDescent="0.2"/>
    <row r="8180" hidden="1" x14ac:dyDescent="0.2"/>
    <row r="8181" hidden="1" x14ac:dyDescent="0.2"/>
    <row r="8182" hidden="1" x14ac:dyDescent="0.2"/>
    <row r="8183" hidden="1" x14ac:dyDescent="0.2"/>
    <row r="8184" hidden="1" x14ac:dyDescent="0.2"/>
    <row r="8185" hidden="1" x14ac:dyDescent="0.2"/>
    <row r="8186" hidden="1" x14ac:dyDescent="0.2"/>
    <row r="8187" hidden="1" x14ac:dyDescent="0.2"/>
    <row r="8188" hidden="1" x14ac:dyDescent="0.2"/>
    <row r="8189" hidden="1" x14ac:dyDescent="0.2"/>
    <row r="8190" hidden="1" x14ac:dyDescent="0.2"/>
    <row r="8191" hidden="1" x14ac:dyDescent="0.2"/>
    <row r="8192" hidden="1" x14ac:dyDescent="0.2"/>
    <row r="8193" hidden="1" x14ac:dyDescent="0.2"/>
    <row r="8194" hidden="1" x14ac:dyDescent="0.2"/>
    <row r="8195" hidden="1" x14ac:dyDescent="0.2"/>
    <row r="8196" hidden="1" x14ac:dyDescent="0.2"/>
    <row r="8197" hidden="1" x14ac:dyDescent="0.2"/>
    <row r="8198" hidden="1" x14ac:dyDescent="0.2"/>
    <row r="8199" hidden="1" x14ac:dyDescent="0.2"/>
    <row r="8200" hidden="1" x14ac:dyDescent="0.2"/>
    <row r="8201" hidden="1" x14ac:dyDescent="0.2"/>
    <row r="8202" hidden="1" x14ac:dyDescent="0.2"/>
    <row r="8203" hidden="1" x14ac:dyDescent="0.2"/>
    <row r="8204" hidden="1" x14ac:dyDescent="0.2"/>
    <row r="8205" hidden="1" x14ac:dyDescent="0.2"/>
    <row r="8206" hidden="1" x14ac:dyDescent="0.2"/>
    <row r="8207" hidden="1" x14ac:dyDescent="0.2"/>
    <row r="8208" hidden="1" x14ac:dyDescent="0.2"/>
    <row r="8209" hidden="1" x14ac:dyDescent="0.2"/>
    <row r="8210" hidden="1" x14ac:dyDescent="0.2"/>
    <row r="8211" hidden="1" x14ac:dyDescent="0.2"/>
    <row r="8212" hidden="1" x14ac:dyDescent="0.2"/>
    <row r="8213" hidden="1" x14ac:dyDescent="0.2"/>
    <row r="8214" hidden="1" x14ac:dyDescent="0.2"/>
    <row r="8215" hidden="1" x14ac:dyDescent="0.2"/>
    <row r="8216" hidden="1" x14ac:dyDescent="0.2"/>
    <row r="8217" hidden="1" x14ac:dyDescent="0.2"/>
    <row r="8218" hidden="1" x14ac:dyDescent="0.2"/>
    <row r="8219" hidden="1" x14ac:dyDescent="0.2"/>
    <row r="8220" hidden="1" x14ac:dyDescent="0.2"/>
    <row r="8221" hidden="1" x14ac:dyDescent="0.2"/>
    <row r="8222" hidden="1" x14ac:dyDescent="0.2"/>
    <row r="8223" hidden="1" x14ac:dyDescent="0.2"/>
    <row r="8224" hidden="1" x14ac:dyDescent="0.2"/>
    <row r="8225" hidden="1" x14ac:dyDescent="0.2"/>
    <row r="8226" hidden="1" x14ac:dyDescent="0.2"/>
    <row r="8227" hidden="1" x14ac:dyDescent="0.2"/>
    <row r="8228" hidden="1" x14ac:dyDescent="0.2"/>
    <row r="8229" hidden="1" x14ac:dyDescent="0.2"/>
    <row r="8230" hidden="1" x14ac:dyDescent="0.2"/>
    <row r="8231" hidden="1" x14ac:dyDescent="0.2"/>
    <row r="8232" hidden="1" x14ac:dyDescent="0.2"/>
    <row r="8233" hidden="1" x14ac:dyDescent="0.2"/>
    <row r="8234" hidden="1" x14ac:dyDescent="0.2"/>
    <row r="8235" hidden="1" x14ac:dyDescent="0.2"/>
    <row r="8236" hidden="1" x14ac:dyDescent="0.2"/>
    <row r="8237" hidden="1" x14ac:dyDescent="0.2"/>
    <row r="8238" hidden="1" x14ac:dyDescent="0.2"/>
    <row r="8239" hidden="1" x14ac:dyDescent="0.2"/>
    <row r="8240" hidden="1" x14ac:dyDescent="0.2"/>
    <row r="8241" hidden="1" x14ac:dyDescent="0.2"/>
    <row r="8242" hidden="1" x14ac:dyDescent="0.2"/>
    <row r="8243" hidden="1" x14ac:dyDescent="0.2"/>
    <row r="8244" hidden="1" x14ac:dyDescent="0.2"/>
    <row r="8245" hidden="1" x14ac:dyDescent="0.2"/>
    <row r="8246" hidden="1" x14ac:dyDescent="0.2"/>
    <row r="8247" hidden="1" x14ac:dyDescent="0.2"/>
    <row r="8248" hidden="1" x14ac:dyDescent="0.2"/>
    <row r="8249" hidden="1" x14ac:dyDescent="0.2"/>
    <row r="8250" hidden="1" x14ac:dyDescent="0.2"/>
    <row r="8251" hidden="1" x14ac:dyDescent="0.2"/>
    <row r="8252" hidden="1" x14ac:dyDescent="0.2"/>
    <row r="8253" hidden="1" x14ac:dyDescent="0.2"/>
    <row r="8254" hidden="1" x14ac:dyDescent="0.2"/>
    <row r="8255" hidden="1" x14ac:dyDescent="0.2"/>
    <row r="8256" hidden="1" x14ac:dyDescent="0.2"/>
    <row r="8257" hidden="1" x14ac:dyDescent="0.2"/>
    <row r="8258" hidden="1" x14ac:dyDescent="0.2"/>
    <row r="8259" hidden="1" x14ac:dyDescent="0.2"/>
    <row r="8260" hidden="1" x14ac:dyDescent="0.2"/>
    <row r="8261" hidden="1" x14ac:dyDescent="0.2"/>
    <row r="8262" hidden="1" x14ac:dyDescent="0.2"/>
    <row r="8263" hidden="1" x14ac:dyDescent="0.2"/>
    <row r="8264" hidden="1" x14ac:dyDescent="0.2"/>
    <row r="8265" hidden="1" x14ac:dyDescent="0.2"/>
    <row r="8266" hidden="1" x14ac:dyDescent="0.2"/>
    <row r="8267" hidden="1" x14ac:dyDescent="0.2"/>
    <row r="8268" hidden="1" x14ac:dyDescent="0.2"/>
    <row r="8269" hidden="1" x14ac:dyDescent="0.2"/>
    <row r="8270" hidden="1" x14ac:dyDescent="0.2"/>
    <row r="8271" hidden="1" x14ac:dyDescent="0.2"/>
    <row r="8272" hidden="1" x14ac:dyDescent="0.2"/>
    <row r="8273" hidden="1" x14ac:dyDescent="0.2"/>
    <row r="8274" hidden="1" x14ac:dyDescent="0.2"/>
    <row r="8275" hidden="1" x14ac:dyDescent="0.2"/>
    <row r="8276" hidden="1" x14ac:dyDescent="0.2"/>
    <row r="8277" hidden="1" x14ac:dyDescent="0.2"/>
    <row r="8278" hidden="1" x14ac:dyDescent="0.2"/>
    <row r="8279" hidden="1" x14ac:dyDescent="0.2"/>
    <row r="8280" hidden="1" x14ac:dyDescent="0.2"/>
    <row r="8281" hidden="1" x14ac:dyDescent="0.2"/>
    <row r="8282" hidden="1" x14ac:dyDescent="0.2"/>
    <row r="8283" hidden="1" x14ac:dyDescent="0.2"/>
    <row r="8284" hidden="1" x14ac:dyDescent="0.2"/>
    <row r="8285" hidden="1" x14ac:dyDescent="0.2"/>
    <row r="8286" hidden="1" x14ac:dyDescent="0.2"/>
    <row r="8287" hidden="1" x14ac:dyDescent="0.2"/>
    <row r="8288" hidden="1" x14ac:dyDescent="0.2"/>
    <row r="8289" hidden="1" x14ac:dyDescent="0.2"/>
    <row r="8290" hidden="1" x14ac:dyDescent="0.2"/>
    <row r="8291" hidden="1" x14ac:dyDescent="0.2"/>
    <row r="8292" hidden="1" x14ac:dyDescent="0.2"/>
    <row r="8293" hidden="1" x14ac:dyDescent="0.2"/>
    <row r="8294" hidden="1" x14ac:dyDescent="0.2"/>
    <row r="8295" hidden="1" x14ac:dyDescent="0.2"/>
    <row r="8296" hidden="1" x14ac:dyDescent="0.2"/>
    <row r="8297" hidden="1" x14ac:dyDescent="0.2"/>
    <row r="8298" hidden="1" x14ac:dyDescent="0.2"/>
    <row r="8299" hidden="1" x14ac:dyDescent="0.2"/>
    <row r="8300" hidden="1" x14ac:dyDescent="0.2"/>
    <row r="8301" hidden="1" x14ac:dyDescent="0.2"/>
    <row r="8302" hidden="1" x14ac:dyDescent="0.2"/>
    <row r="8303" hidden="1" x14ac:dyDescent="0.2"/>
    <row r="8304" hidden="1" x14ac:dyDescent="0.2"/>
    <row r="8305" hidden="1" x14ac:dyDescent="0.2"/>
    <row r="8306" hidden="1" x14ac:dyDescent="0.2"/>
    <row r="8307" hidden="1" x14ac:dyDescent="0.2"/>
    <row r="8308" hidden="1" x14ac:dyDescent="0.2"/>
    <row r="8309" hidden="1" x14ac:dyDescent="0.2"/>
    <row r="8310" hidden="1" x14ac:dyDescent="0.2"/>
    <row r="8311" hidden="1" x14ac:dyDescent="0.2"/>
    <row r="8312" hidden="1" x14ac:dyDescent="0.2"/>
    <row r="8313" hidden="1" x14ac:dyDescent="0.2"/>
    <row r="8314" hidden="1" x14ac:dyDescent="0.2"/>
    <row r="8315" hidden="1" x14ac:dyDescent="0.2"/>
    <row r="8316" hidden="1" x14ac:dyDescent="0.2"/>
    <row r="8317" hidden="1" x14ac:dyDescent="0.2"/>
    <row r="8318" hidden="1" x14ac:dyDescent="0.2"/>
    <row r="8319" hidden="1" x14ac:dyDescent="0.2"/>
    <row r="8320" hidden="1" x14ac:dyDescent="0.2"/>
    <row r="8321" hidden="1" x14ac:dyDescent="0.2"/>
    <row r="8322" hidden="1" x14ac:dyDescent="0.2"/>
    <row r="8323" hidden="1" x14ac:dyDescent="0.2"/>
    <row r="8324" hidden="1" x14ac:dyDescent="0.2"/>
    <row r="8325" hidden="1" x14ac:dyDescent="0.2"/>
    <row r="8326" hidden="1" x14ac:dyDescent="0.2"/>
    <row r="8327" hidden="1" x14ac:dyDescent="0.2"/>
    <row r="8328" hidden="1" x14ac:dyDescent="0.2"/>
    <row r="8329" hidden="1" x14ac:dyDescent="0.2"/>
    <row r="8330" hidden="1" x14ac:dyDescent="0.2"/>
    <row r="8331" hidden="1" x14ac:dyDescent="0.2"/>
    <row r="8332" hidden="1" x14ac:dyDescent="0.2"/>
    <row r="8333" hidden="1" x14ac:dyDescent="0.2"/>
    <row r="8334" hidden="1" x14ac:dyDescent="0.2"/>
    <row r="8335" hidden="1" x14ac:dyDescent="0.2"/>
    <row r="8336" hidden="1" x14ac:dyDescent="0.2"/>
    <row r="8337" hidden="1" x14ac:dyDescent="0.2"/>
    <row r="8338" hidden="1" x14ac:dyDescent="0.2"/>
    <row r="8339" hidden="1" x14ac:dyDescent="0.2"/>
    <row r="8340" hidden="1" x14ac:dyDescent="0.2"/>
    <row r="8341" hidden="1" x14ac:dyDescent="0.2"/>
    <row r="8342" hidden="1" x14ac:dyDescent="0.2"/>
    <row r="8343" hidden="1" x14ac:dyDescent="0.2"/>
    <row r="8344" hidden="1" x14ac:dyDescent="0.2"/>
    <row r="8345" hidden="1" x14ac:dyDescent="0.2"/>
    <row r="8346" hidden="1" x14ac:dyDescent="0.2"/>
    <row r="8347" hidden="1" x14ac:dyDescent="0.2"/>
    <row r="8348" hidden="1" x14ac:dyDescent="0.2"/>
    <row r="8349" hidden="1" x14ac:dyDescent="0.2"/>
    <row r="8350" hidden="1" x14ac:dyDescent="0.2"/>
    <row r="8351" hidden="1" x14ac:dyDescent="0.2"/>
    <row r="8352" hidden="1" x14ac:dyDescent="0.2"/>
    <row r="8353" hidden="1" x14ac:dyDescent="0.2"/>
    <row r="8354" hidden="1" x14ac:dyDescent="0.2"/>
    <row r="8355" hidden="1" x14ac:dyDescent="0.2"/>
    <row r="8356" hidden="1" x14ac:dyDescent="0.2"/>
    <row r="8357" hidden="1" x14ac:dyDescent="0.2"/>
    <row r="8358" hidden="1" x14ac:dyDescent="0.2"/>
    <row r="8359" hidden="1" x14ac:dyDescent="0.2"/>
    <row r="8360" hidden="1" x14ac:dyDescent="0.2"/>
    <row r="8361" hidden="1" x14ac:dyDescent="0.2"/>
    <row r="8362" hidden="1" x14ac:dyDescent="0.2"/>
    <row r="8363" hidden="1" x14ac:dyDescent="0.2"/>
    <row r="8364" hidden="1" x14ac:dyDescent="0.2"/>
    <row r="8365" hidden="1" x14ac:dyDescent="0.2"/>
    <row r="8366" hidden="1" x14ac:dyDescent="0.2"/>
    <row r="8367" hidden="1" x14ac:dyDescent="0.2"/>
    <row r="8368" hidden="1" x14ac:dyDescent="0.2"/>
    <row r="8369" hidden="1" x14ac:dyDescent="0.2"/>
    <row r="8370" hidden="1" x14ac:dyDescent="0.2"/>
    <row r="8371" hidden="1" x14ac:dyDescent="0.2"/>
    <row r="8372" hidden="1" x14ac:dyDescent="0.2"/>
    <row r="8373" hidden="1" x14ac:dyDescent="0.2"/>
    <row r="8374" hidden="1" x14ac:dyDescent="0.2"/>
    <row r="8375" hidden="1" x14ac:dyDescent="0.2"/>
    <row r="8376" hidden="1" x14ac:dyDescent="0.2"/>
    <row r="8377" hidden="1" x14ac:dyDescent="0.2"/>
    <row r="8378" hidden="1" x14ac:dyDescent="0.2"/>
    <row r="8379" hidden="1" x14ac:dyDescent="0.2"/>
    <row r="8380" hidden="1" x14ac:dyDescent="0.2"/>
    <row r="8381" hidden="1" x14ac:dyDescent="0.2"/>
    <row r="8382" hidden="1" x14ac:dyDescent="0.2"/>
    <row r="8383" hidden="1" x14ac:dyDescent="0.2"/>
    <row r="8384" hidden="1" x14ac:dyDescent="0.2"/>
    <row r="8385" hidden="1" x14ac:dyDescent="0.2"/>
    <row r="8386" hidden="1" x14ac:dyDescent="0.2"/>
    <row r="8387" hidden="1" x14ac:dyDescent="0.2"/>
    <row r="8388" hidden="1" x14ac:dyDescent="0.2"/>
    <row r="8389" hidden="1" x14ac:dyDescent="0.2"/>
    <row r="8390" hidden="1" x14ac:dyDescent="0.2"/>
    <row r="8391" hidden="1" x14ac:dyDescent="0.2"/>
    <row r="8392" hidden="1" x14ac:dyDescent="0.2"/>
    <row r="8393" hidden="1" x14ac:dyDescent="0.2"/>
    <row r="8394" hidden="1" x14ac:dyDescent="0.2"/>
    <row r="8395" hidden="1" x14ac:dyDescent="0.2"/>
    <row r="8396" hidden="1" x14ac:dyDescent="0.2"/>
    <row r="8397" hidden="1" x14ac:dyDescent="0.2"/>
    <row r="8398" hidden="1" x14ac:dyDescent="0.2"/>
    <row r="8399" hidden="1" x14ac:dyDescent="0.2"/>
    <row r="8400" hidden="1" x14ac:dyDescent="0.2"/>
    <row r="8401" hidden="1" x14ac:dyDescent="0.2"/>
    <row r="8402" hidden="1" x14ac:dyDescent="0.2"/>
    <row r="8403" hidden="1" x14ac:dyDescent="0.2"/>
    <row r="8404" hidden="1" x14ac:dyDescent="0.2"/>
    <row r="8405" hidden="1" x14ac:dyDescent="0.2"/>
    <row r="8406" hidden="1" x14ac:dyDescent="0.2"/>
    <row r="8407" hidden="1" x14ac:dyDescent="0.2"/>
    <row r="8408" hidden="1" x14ac:dyDescent="0.2"/>
    <row r="8409" hidden="1" x14ac:dyDescent="0.2"/>
    <row r="8410" hidden="1" x14ac:dyDescent="0.2"/>
    <row r="8411" hidden="1" x14ac:dyDescent="0.2"/>
    <row r="8412" hidden="1" x14ac:dyDescent="0.2"/>
    <row r="8413" hidden="1" x14ac:dyDescent="0.2"/>
    <row r="8414" hidden="1" x14ac:dyDescent="0.2"/>
    <row r="8415" hidden="1" x14ac:dyDescent="0.2"/>
    <row r="8416" hidden="1" x14ac:dyDescent="0.2"/>
    <row r="8417" hidden="1" x14ac:dyDescent="0.2"/>
    <row r="8418" hidden="1" x14ac:dyDescent="0.2"/>
    <row r="8419" hidden="1" x14ac:dyDescent="0.2"/>
    <row r="8420" hidden="1" x14ac:dyDescent="0.2"/>
    <row r="8421" hidden="1" x14ac:dyDescent="0.2"/>
    <row r="8422" hidden="1" x14ac:dyDescent="0.2"/>
    <row r="8423" hidden="1" x14ac:dyDescent="0.2"/>
    <row r="8424" hidden="1" x14ac:dyDescent="0.2"/>
    <row r="8425" hidden="1" x14ac:dyDescent="0.2"/>
    <row r="8426" hidden="1" x14ac:dyDescent="0.2"/>
    <row r="8427" hidden="1" x14ac:dyDescent="0.2"/>
    <row r="8428" hidden="1" x14ac:dyDescent="0.2"/>
    <row r="8429" hidden="1" x14ac:dyDescent="0.2"/>
    <row r="8430" hidden="1" x14ac:dyDescent="0.2"/>
    <row r="8431" hidden="1" x14ac:dyDescent="0.2"/>
    <row r="8432" hidden="1" x14ac:dyDescent="0.2"/>
    <row r="8433" hidden="1" x14ac:dyDescent="0.2"/>
    <row r="8434" hidden="1" x14ac:dyDescent="0.2"/>
    <row r="8435" hidden="1" x14ac:dyDescent="0.2"/>
    <row r="8436" hidden="1" x14ac:dyDescent="0.2"/>
    <row r="8437" hidden="1" x14ac:dyDescent="0.2"/>
    <row r="8438" hidden="1" x14ac:dyDescent="0.2"/>
    <row r="8439" hidden="1" x14ac:dyDescent="0.2"/>
    <row r="8440" hidden="1" x14ac:dyDescent="0.2"/>
    <row r="8441" hidden="1" x14ac:dyDescent="0.2"/>
    <row r="8442" hidden="1" x14ac:dyDescent="0.2"/>
    <row r="8443" hidden="1" x14ac:dyDescent="0.2"/>
    <row r="8444" hidden="1" x14ac:dyDescent="0.2"/>
    <row r="8445" hidden="1" x14ac:dyDescent="0.2"/>
    <row r="8446" hidden="1" x14ac:dyDescent="0.2"/>
    <row r="8447" hidden="1" x14ac:dyDescent="0.2"/>
    <row r="8448" hidden="1" x14ac:dyDescent="0.2"/>
    <row r="8449" hidden="1" x14ac:dyDescent="0.2"/>
    <row r="8450" hidden="1" x14ac:dyDescent="0.2"/>
    <row r="8451" hidden="1" x14ac:dyDescent="0.2"/>
    <row r="8452" hidden="1" x14ac:dyDescent="0.2"/>
    <row r="8453" hidden="1" x14ac:dyDescent="0.2"/>
    <row r="8454" hidden="1" x14ac:dyDescent="0.2"/>
    <row r="8455" hidden="1" x14ac:dyDescent="0.2"/>
    <row r="8456" hidden="1" x14ac:dyDescent="0.2"/>
    <row r="8457" hidden="1" x14ac:dyDescent="0.2"/>
    <row r="8458" hidden="1" x14ac:dyDescent="0.2"/>
    <row r="8459" hidden="1" x14ac:dyDescent="0.2"/>
    <row r="8460" hidden="1" x14ac:dyDescent="0.2"/>
    <row r="8461" hidden="1" x14ac:dyDescent="0.2"/>
    <row r="8462" hidden="1" x14ac:dyDescent="0.2"/>
    <row r="8463" hidden="1" x14ac:dyDescent="0.2"/>
    <row r="8464" hidden="1" x14ac:dyDescent="0.2"/>
    <row r="8465" hidden="1" x14ac:dyDescent="0.2"/>
    <row r="8466" hidden="1" x14ac:dyDescent="0.2"/>
    <row r="8467" hidden="1" x14ac:dyDescent="0.2"/>
    <row r="8468" hidden="1" x14ac:dyDescent="0.2"/>
    <row r="8469" hidden="1" x14ac:dyDescent="0.2"/>
    <row r="8470" hidden="1" x14ac:dyDescent="0.2"/>
    <row r="8471" hidden="1" x14ac:dyDescent="0.2"/>
    <row r="8472" hidden="1" x14ac:dyDescent="0.2"/>
    <row r="8473" hidden="1" x14ac:dyDescent="0.2"/>
    <row r="8474" hidden="1" x14ac:dyDescent="0.2"/>
    <row r="8475" hidden="1" x14ac:dyDescent="0.2"/>
    <row r="8476" hidden="1" x14ac:dyDescent="0.2"/>
    <row r="8477" hidden="1" x14ac:dyDescent="0.2"/>
    <row r="8478" hidden="1" x14ac:dyDescent="0.2"/>
    <row r="8479" hidden="1" x14ac:dyDescent="0.2"/>
    <row r="8480" hidden="1" x14ac:dyDescent="0.2"/>
    <row r="8481" hidden="1" x14ac:dyDescent="0.2"/>
    <row r="8482" hidden="1" x14ac:dyDescent="0.2"/>
    <row r="8483" hidden="1" x14ac:dyDescent="0.2"/>
    <row r="8484" hidden="1" x14ac:dyDescent="0.2"/>
    <row r="8485" hidden="1" x14ac:dyDescent="0.2"/>
    <row r="8486" hidden="1" x14ac:dyDescent="0.2"/>
    <row r="8487" hidden="1" x14ac:dyDescent="0.2"/>
    <row r="8488" hidden="1" x14ac:dyDescent="0.2"/>
    <row r="8489" hidden="1" x14ac:dyDescent="0.2"/>
    <row r="8490" hidden="1" x14ac:dyDescent="0.2"/>
    <row r="8491" hidden="1" x14ac:dyDescent="0.2"/>
    <row r="8492" hidden="1" x14ac:dyDescent="0.2"/>
    <row r="8493" hidden="1" x14ac:dyDescent="0.2"/>
    <row r="8494" hidden="1" x14ac:dyDescent="0.2"/>
    <row r="8495" hidden="1" x14ac:dyDescent="0.2"/>
    <row r="8496" hidden="1" x14ac:dyDescent="0.2"/>
    <row r="8497" hidden="1" x14ac:dyDescent="0.2"/>
    <row r="8498" hidden="1" x14ac:dyDescent="0.2"/>
    <row r="8499" hidden="1" x14ac:dyDescent="0.2"/>
    <row r="8500" hidden="1" x14ac:dyDescent="0.2"/>
    <row r="8501" hidden="1" x14ac:dyDescent="0.2"/>
    <row r="8502" hidden="1" x14ac:dyDescent="0.2"/>
    <row r="8503" hidden="1" x14ac:dyDescent="0.2"/>
    <row r="8504" hidden="1" x14ac:dyDescent="0.2"/>
    <row r="8505" hidden="1" x14ac:dyDescent="0.2"/>
    <row r="8506" hidden="1" x14ac:dyDescent="0.2"/>
    <row r="8507" hidden="1" x14ac:dyDescent="0.2"/>
    <row r="8508" hidden="1" x14ac:dyDescent="0.2"/>
    <row r="8509" hidden="1" x14ac:dyDescent="0.2"/>
    <row r="8510" hidden="1" x14ac:dyDescent="0.2"/>
    <row r="8511" hidden="1" x14ac:dyDescent="0.2"/>
    <row r="8512" hidden="1" x14ac:dyDescent="0.2"/>
    <row r="8513" hidden="1" x14ac:dyDescent="0.2"/>
    <row r="8514" hidden="1" x14ac:dyDescent="0.2"/>
    <row r="8515" hidden="1" x14ac:dyDescent="0.2"/>
    <row r="8516" hidden="1" x14ac:dyDescent="0.2"/>
    <row r="8517" hidden="1" x14ac:dyDescent="0.2"/>
    <row r="8518" hidden="1" x14ac:dyDescent="0.2"/>
    <row r="8519" hidden="1" x14ac:dyDescent="0.2"/>
    <row r="8520" hidden="1" x14ac:dyDescent="0.2"/>
    <row r="8521" hidden="1" x14ac:dyDescent="0.2"/>
    <row r="8522" hidden="1" x14ac:dyDescent="0.2"/>
    <row r="8523" hidden="1" x14ac:dyDescent="0.2"/>
    <row r="8524" hidden="1" x14ac:dyDescent="0.2"/>
    <row r="8525" hidden="1" x14ac:dyDescent="0.2"/>
    <row r="8526" hidden="1" x14ac:dyDescent="0.2"/>
    <row r="8527" hidden="1" x14ac:dyDescent="0.2"/>
    <row r="8528" hidden="1" x14ac:dyDescent="0.2"/>
    <row r="8529" hidden="1" x14ac:dyDescent="0.2"/>
    <row r="8530" hidden="1" x14ac:dyDescent="0.2"/>
    <row r="8531" hidden="1" x14ac:dyDescent="0.2"/>
    <row r="8532" hidden="1" x14ac:dyDescent="0.2"/>
    <row r="8533" hidden="1" x14ac:dyDescent="0.2"/>
    <row r="8534" hidden="1" x14ac:dyDescent="0.2"/>
    <row r="8535" hidden="1" x14ac:dyDescent="0.2"/>
    <row r="8536" hidden="1" x14ac:dyDescent="0.2"/>
    <row r="8537" hidden="1" x14ac:dyDescent="0.2"/>
    <row r="8538" hidden="1" x14ac:dyDescent="0.2"/>
    <row r="8539" hidden="1" x14ac:dyDescent="0.2"/>
    <row r="8540" hidden="1" x14ac:dyDescent="0.2"/>
    <row r="8541" hidden="1" x14ac:dyDescent="0.2"/>
    <row r="8542" hidden="1" x14ac:dyDescent="0.2"/>
    <row r="8543" hidden="1" x14ac:dyDescent="0.2"/>
    <row r="8544" hidden="1" x14ac:dyDescent="0.2"/>
    <row r="8545" hidden="1" x14ac:dyDescent="0.2"/>
    <row r="8546" hidden="1" x14ac:dyDescent="0.2"/>
    <row r="8547" hidden="1" x14ac:dyDescent="0.2"/>
    <row r="8548" hidden="1" x14ac:dyDescent="0.2"/>
    <row r="8549" hidden="1" x14ac:dyDescent="0.2"/>
    <row r="8550" hidden="1" x14ac:dyDescent="0.2"/>
    <row r="8551" hidden="1" x14ac:dyDescent="0.2"/>
    <row r="8552" hidden="1" x14ac:dyDescent="0.2"/>
    <row r="8553" hidden="1" x14ac:dyDescent="0.2"/>
    <row r="8554" hidden="1" x14ac:dyDescent="0.2"/>
    <row r="8555" hidden="1" x14ac:dyDescent="0.2"/>
    <row r="8556" hidden="1" x14ac:dyDescent="0.2"/>
    <row r="8557" hidden="1" x14ac:dyDescent="0.2"/>
    <row r="8558" hidden="1" x14ac:dyDescent="0.2"/>
    <row r="8559" hidden="1" x14ac:dyDescent="0.2"/>
    <row r="8560" hidden="1" x14ac:dyDescent="0.2"/>
    <row r="8561" hidden="1" x14ac:dyDescent="0.2"/>
    <row r="8562" hidden="1" x14ac:dyDescent="0.2"/>
    <row r="8563" hidden="1" x14ac:dyDescent="0.2"/>
    <row r="8564" hidden="1" x14ac:dyDescent="0.2"/>
    <row r="8565" hidden="1" x14ac:dyDescent="0.2"/>
    <row r="8566" hidden="1" x14ac:dyDescent="0.2"/>
    <row r="8567" hidden="1" x14ac:dyDescent="0.2"/>
    <row r="8568" hidden="1" x14ac:dyDescent="0.2"/>
    <row r="8569" hidden="1" x14ac:dyDescent="0.2"/>
    <row r="8570" hidden="1" x14ac:dyDescent="0.2"/>
    <row r="8571" hidden="1" x14ac:dyDescent="0.2"/>
    <row r="8572" hidden="1" x14ac:dyDescent="0.2"/>
    <row r="8573" hidden="1" x14ac:dyDescent="0.2"/>
    <row r="8574" hidden="1" x14ac:dyDescent="0.2"/>
    <row r="8575" hidden="1" x14ac:dyDescent="0.2"/>
    <row r="8576" hidden="1" x14ac:dyDescent="0.2"/>
    <row r="8577" hidden="1" x14ac:dyDescent="0.2"/>
    <row r="8578" hidden="1" x14ac:dyDescent="0.2"/>
    <row r="8579" hidden="1" x14ac:dyDescent="0.2"/>
    <row r="8580" hidden="1" x14ac:dyDescent="0.2"/>
    <row r="8581" hidden="1" x14ac:dyDescent="0.2"/>
    <row r="8582" hidden="1" x14ac:dyDescent="0.2"/>
    <row r="8583" hidden="1" x14ac:dyDescent="0.2"/>
    <row r="8584" hidden="1" x14ac:dyDescent="0.2"/>
    <row r="8585" hidden="1" x14ac:dyDescent="0.2"/>
    <row r="8586" hidden="1" x14ac:dyDescent="0.2"/>
    <row r="8587" hidden="1" x14ac:dyDescent="0.2"/>
    <row r="8588" hidden="1" x14ac:dyDescent="0.2"/>
    <row r="8589" hidden="1" x14ac:dyDescent="0.2"/>
    <row r="8590" hidden="1" x14ac:dyDescent="0.2"/>
    <row r="8591" hidden="1" x14ac:dyDescent="0.2"/>
    <row r="8592" hidden="1" x14ac:dyDescent="0.2"/>
    <row r="8593" hidden="1" x14ac:dyDescent="0.2"/>
    <row r="8594" hidden="1" x14ac:dyDescent="0.2"/>
    <row r="8595" hidden="1" x14ac:dyDescent="0.2"/>
    <row r="8596" hidden="1" x14ac:dyDescent="0.2"/>
    <row r="8597" hidden="1" x14ac:dyDescent="0.2"/>
    <row r="8598" hidden="1" x14ac:dyDescent="0.2"/>
    <row r="8599" hidden="1" x14ac:dyDescent="0.2"/>
    <row r="8600" hidden="1" x14ac:dyDescent="0.2"/>
    <row r="8601" hidden="1" x14ac:dyDescent="0.2"/>
    <row r="8602" hidden="1" x14ac:dyDescent="0.2"/>
    <row r="8603" hidden="1" x14ac:dyDescent="0.2"/>
    <row r="8604" hidden="1" x14ac:dyDescent="0.2"/>
    <row r="8605" hidden="1" x14ac:dyDescent="0.2"/>
    <row r="8606" hidden="1" x14ac:dyDescent="0.2"/>
    <row r="8607" hidden="1" x14ac:dyDescent="0.2"/>
    <row r="8608" hidden="1" x14ac:dyDescent="0.2"/>
    <row r="8609" hidden="1" x14ac:dyDescent="0.2"/>
    <row r="8610" hidden="1" x14ac:dyDescent="0.2"/>
    <row r="8611" hidden="1" x14ac:dyDescent="0.2"/>
    <row r="8612" hidden="1" x14ac:dyDescent="0.2"/>
    <row r="8613" hidden="1" x14ac:dyDescent="0.2"/>
    <row r="8614" hidden="1" x14ac:dyDescent="0.2"/>
    <row r="8615" hidden="1" x14ac:dyDescent="0.2"/>
    <row r="8616" hidden="1" x14ac:dyDescent="0.2"/>
    <row r="8617" hidden="1" x14ac:dyDescent="0.2"/>
    <row r="8618" hidden="1" x14ac:dyDescent="0.2"/>
    <row r="8619" hidden="1" x14ac:dyDescent="0.2"/>
    <row r="8620" hidden="1" x14ac:dyDescent="0.2"/>
    <row r="8621" hidden="1" x14ac:dyDescent="0.2"/>
    <row r="8622" hidden="1" x14ac:dyDescent="0.2"/>
    <row r="8623" hidden="1" x14ac:dyDescent="0.2"/>
    <row r="8624" hidden="1" x14ac:dyDescent="0.2"/>
    <row r="8625" hidden="1" x14ac:dyDescent="0.2"/>
    <row r="8626" hidden="1" x14ac:dyDescent="0.2"/>
    <row r="8627" hidden="1" x14ac:dyDescent="0.2"/>
    <row r="8628" hidden="1" x14ac:dyDescent="0.2"/>
    <row r="8629" hidden="1" x14ac:dyDescent="0.2"/>
    <row r="8630" hidden="1" x14ac:dyDescent="0.2"/>
    <row r="8631" hidden="1" x14ac:dyDescent="0.2"/>
    <row r="8632" hidden="1" x14ac:dyDescent="0.2"/>
    <row r="8633" hidden="1" x14ac:dyDescent="0.2"/>
    <row r="8634" hidden="1" x14ac:dyDescent="0.2"/>
    <row r="8635" hidden="1" x14ac:dyDescent="0.2"/>
    <row r="8636" hidden="1" x14ac:dyDescent="0.2"/>
    <row r="8637" hidden="1" x14ac:dyDescent="0.2"/>
    <row r="8638" hidden="1" x14ac:dyDescent="0.2"/>
    <row r="8639" hidden="1" x14ac:dyDescent="0.2"/>
    <row r="8640" hidden="1" x14ac:dyDescent="0.2"/>
    <row r="8641" hidden="1" x14ac:dyDescent="0.2"/>
    <row r="8642" hidden="1" x14ac:dyDescent="0.2"/>
    <row r="8643" hidden="1" x14ac:dyDescent="0.2"/>
    <row r="8644" hidden="1" x14ac:dyDescent="0.2"/>
    <row r="8645" hidden="1" x14ac:dyDescent="0.2"/>
    <row r="8646" hidden="1" x14ac:dyDescent="0.2"/>
    <row r="8647" hidden="1" x14ac:dyDescent="0.2"/>
    <row r="8648" hidden="1" x14ac:dyDescent="0.2"/>
    <row r="8649" hidden="1" x14ac:dyDescent="0.2"/>
    <row r="8650" hidden="1" x14ac:dyDescent="0.2"/>
    <row r="8651" hidden="1" x14ac:dyDescent="0.2"/>
    <row r="8652" hidden="1" x14ac:dyDescent="0.2"/>
    <row r="8653" hidden="1" x14ac:dyDescent="0.2"/>
    <row r="8654" hidden="1" x14ac:dyDescent="0.2"/>
    <row r="8655" hidden="1" x14ac:dyDescent="0.2"/>
    <row r="8656" hidden="1" x14ac:dyDescent="0.2"/>
    <row r="8657" hidden="1" x14ac:dyDescent="0.2"/>
    <row r="8658" hidden="1" x14ac:dyDescent="0.2"/>
    <row r="8659" hidden="1" x14ac:dyDescent="0.2"/>
    <row r="8660" hidden="1" x14ac:dyDescent="0.2"/>
    <row r="8661" hidden="1" x14ac:dyDescent="0.2"/>
    <row r="8662" hidden="1" x14ac:dyDescent="0.2"/>
    <row r="8663" hidden="1" x14ac:dyDescent="0.2"/>
    <row r="8664" hidden="1" x14ac:dyDescent="0.2"/>
    <row r="8665" hidden="1" x14ac:dyDescent="0.2"/>
    <row r="8666" hidden="1" x14ac:dyDescent="0.2"/>
    <row r="8667" hidden="1" x14ac:dyDescent="0.2"/>
    <row r="8668" hidden="1" x14ac:dyDescent="0.2"/>
    <row r="8669" hidden="1" x14ac:dyDescent="0.2"/>
    <row r="8670" hidden="1" x14ac:dyDescent="0.2"/>
    <row r="8671" hidden="1" x14ac:dyDescent="0.2"/>
    <row r="8672" hidden="1" x14ac:dyDescent="0.2"/>
    <row r="8673" hidden="1" x14ac:dyDescent="0.2"/>
    <row r="8674" hidden="1" x14ac:dyDescent="0.2"/>
    <row r="8675" hidden="1" x14ac:dyDescent="0.2"/>
    <row r="8676" hidden="1" x14ac:dyDescent="0.2"/>
    <row r="8677" hidden="1" x14ac:dyDescent="0.2"/>
    <row r="8678" hidden="1" x14ac:dyDescent="0.2"/>
    <row r="8679" hidden="1" x14ac:dyDescent="0.2"/>
    <row r="8680" hidden="1" x14ac:dyDescent="0.2"/>
    <row r="8681" hidden="1" x14ac:dyDescent="0.2"/>
    <row r="8682" hidden="1" x14ac:dyDescent="0.2"/>
    <row r="8683" hidden="1" x14ac:dyDescent="0.2"/>
    <row r="8684" hidden="1" x14ac:dyDescent="0.2"/>
    <row r="8685" hidden="1" x14ac:dyDescent="0.2"/>
    <row r="8686" hidden="1" x14ac:dyDescent="0.2"/>
    <row r="8687" hidden="1" x14ac:dyDescent="0.2"/>
    <row r="8688" hidden="1" x14ac:dyDescent="0.2"/>
    <row r="8689" hidden="1" x14ac:dyDescent="0.2"/>
    <row r="8690" hidden="1" x14ac:dyDescent="0.2"/>
    <row r="8691" hidden="1" x14ac:dyDescent="0.2"/>
    <row r="8692" hidden="1" x14ac:dyDescent="0.2"/>
    <row r="8693" hidden="1" x14ac:dyDescent="0.2"/>
    <row r="8694" hidden="1" x14ac:dyDescent="0.2"/>
    <row r="8695" hidden="1" x14ac:dyDescent="0.2"/>
    <row r="8696" hidden="1" x14ac:dyDescent="0.2"/>
    <row r="8697" hidden="1" x14ac:dyDescent="0.2"/>
    <row r="8698" hidden="1" x14ac:dyDescent="0.2"/>
    <row r="8699" hidden="1" x14ac:dyDescent="0.2"/>
    <row r="8700" hidden="1" x14ac:dyDescent="0.2"/>
    <row r="8701" hidden="1" x14ac:dyDescent="0.2"/>
    <row r="8702" hidden="1" x14ac:dyDescent="0.2"/>
    <row r="8703" hidden="1" x14ac:dyDescent="0.2"/>
    <row r="8704" hidden="1" x14ac:dyDescent="0.2"/>
    <row r="8705" hidden="1" x14ac:dyDescent="0.2"/>
    <row r="8706" hidden="1" x14ac:dyDescent="0.2"/>
    <row r="8707" hidden="1" x14ac:dyDescent="0.2"/>
    <row r="8708" hidden="1" x14ac:dyDescent="0.2"/>
    <row r="8709" hidden="1" x14ac:dyDescent="0.2"/>
    <row r="8710" hidden="1" x14ac:dyDescent="0.2"/>
    <row r="8711" hidden="1" x14ac:dyDescent="0.2"/>
    <row r="8712" hidden="1" x14ac:dyDescent="0.2"/>
    <row r="8713" hidden="1" x14ac:dyDescent="0.2"/>
    <row r="8714" hidden="1" x14ac:dyDescent="0.2"/>
    <row r="8715" hidden="1" x14ac:dyDescent="0.2"/>
    <row r="8716" hidden="1" x14ac:dyDescent="0.2"/>
    <row r="8717" hidden="1" x14ac:dyDescent="0.2"/>
    <row r="8718" hidden="1" x14ac:dyDescent="0.2"/>
    <row r="8719" hidden="1" x14ac:dyDescent="0.2"/>
    <row r="8720" hidden="1" x14ac:dyDescent="0.2"/>
    <row r="8721" hidden="1" x14ac:dyDescent="0.2"/>
    <row r="8722" hidden="1" x14ac:dyDescent="0.2"/>
    <row r="8723" hidden="1" x14ac:dyDescent="0.2"/>
    <row r="8724" hidden="1" x14ac:dyDescent="0.2"/>
    <row r="8725" hidden="1" x14ac:dyDescent="0.2"/>
    <row r="8726" hidden="1" x14ac:dyDescent="0.2"/>
    <row r="8727" hidden="1" x14ac:dyDescent="0.2"/>
    <row r="8728" hidden="1" x14ac:dyDescent="0.2"/>
    <row r="8729" hidden="1" x14ac:dyDescent="0.2"/>
    <row r="8730" hidden="1" x14ac:dyDescent="0.2"/>
    <row r="8731" hidden="1" x14ac:dyDescent="0.2"/>
    <row r="8732" hidden="1" x14ac:dyDescent="0.2"/>
    <row r="8733" hidden="1" x14ac:dyDescent="0.2"/>
    <row r="8734" hidden="1" x14ac:dyDescent="0.2"/>
    <row r="8735" hidden="1" x14ac:dyDescent="0.2"/>
    <row r="8736" hidden="1" x14ac:dyDescent="0.2"/>
    <row r="8737" hidden="1" x14ac:dyDescent="0.2"/>
    <row r="8738" hidden="1" x14ac:dyDescent="0.2"/>
    <row r="8739" hidden="1" x14ac:dyDescent="0.2"/>
    <row r="8740" hidden="1" x14ac:dyDescent="0.2"/>
    <row r="8741" hidden="1" x14ac:dyDescent="0.2"/>
    <row r="8742" hidden="1" x14ac:dyDescent="0.2"/>
    <row r="8743" hidden="1" x14ac:dyDescent="0.2"/>
    <row r="8744" hidden="1" x14ac:dyDescent="0.2"/>
    <row r="8745" hidden="1" x14ac:dyDescent="0.2"/>
    <row r="8746" hidden="1" x14ac:dyDescent="0.2"/>
    <row r="8747" hidden="1" x14ac:dyDescent="0.2"/>
    <row r="8748" hidden="1" x14ac:dyDescent="0.2"/>
    <row r="8749" hidden="1" x14ac:dyDescent="0.2"/>
    <row r="8750" hidden="1" x14ac:dyDescent="0.2"/>
    <row r="8751" hidden="1" x14ac:dyDescent="0.2"/>
    <row r="8752" hidden="1" x14ac:dyDescent="0.2"/>
    <row r="8753" hidden="1" x14ac:dyDescent="0.2"/>
    <row r="8754" hidden="1" x14ac:dyDescent="0.2"/>
    <row r="8755" hidden="1" x14ac:dyDescent="0.2"/>
    <row r="8756" hidden="1" x14ac:dyDescent="0.2"/>
    <row r="8757" hidden="1" x14ac:dyDescent="0.2"/>
    <row r="8758" hidden="1" x14ac:dyDescent="0.2"/>
    <row r="8759" hidden="1" x14ac:dyDescent="0.2"/>
    <row r="8760" hidden="1" x14ac:dyDescent="0.2"/>
    <row r="8761" hidden="1" x14ac:dyDescent="0.2"/>
    <row r="8762" hidden="1" x14ac:dyDescent="0.2"/>
    <row r="8763" hidden="1" x14ac:dyDescent="0.2"/>
    <row r="8764" hidden="1" x14ac:dyDescent="0.2"/>
    <row r="8765" hidden="1" x14ac:dyDescent="0.2"/>
    <row r="8766" hidden="1" x14ac:dyDescent="0.2"/>
    <row r="8767" hidden="1" x14ac:dyDescent="0.2"/>
    <row r="8768" hidden="1" x14ac:dyDescent="0.2"/>
    <row r="8769" hidden="1" x14ac:dyDescent="0.2"/>
    <row r="8770" hidden="1" x14ac:dyDescent="0.2"/>
    <row r="8771" hidden="1" x14ac:dyDescent="0.2"/>
    <row r="8772" hidden="1" x14ac:dyDescent="0.2"/>
    <row r="8773" hidden="1" x14ac:dyDescent="0.2"/>
    <row r="8774" hidden="1" x14ac:dyDescent="0.2"/>
    <row r="8775" hidden="1" x14ac:dyDescent="0.2"/>
    <row r="8776" hidden="1" x14ac:dyDescent="0.2"/>
    <row r="8777" hidden="1" x14ac:dyDescent="0.2"/>
    <row r="8778" hidden="1" x14ac:dyDescent="0.2"/>
    <row r="8779" hidden="1" x14ac:dyDescent="0.2"/>
    <row r="8780" hidden="1" x14ac:dyDescent="0.2"/>
    <row r="8781" hidden="1" x14ac:dyDescent="0.2"/>
    <row r="8782" hidden="1" x14ac:dyDescent="0.2"/>
    <row r="8783" hidden="1" x14ac:dyDescent="0.2"/>
    <row r="8784" hidden="1" x14ac:dyDescent="0.2"/>
    <row r="8785" hidden="1" x14ac:dyDescent="0.2"/>
    <row r="8786" hidden="1" x14ac:dyDescent="0.2"/>
    <row r="8787" hidden="1" x14ac:dyDescent="0.2"/>
    <row r="8788" hidden="1" x14ac:dyDescent="0.2"/>
    <row r="8789" hidden="1" x14ac:dyDescent="0.2"/>
    <row r="8790" hidden="1" x14ac:dyDescent="0.2"/>
    <row r="8791" hidden="1" x14ac:dyDescent="0.2"/>
    <row r="8792" hidden="1" x14ac:dyDescent="0.2"/>
    <row r="8793" hidden="1" x14ac:dyDescent="0.2"/>
    <row r="8794" hidden="1" x14ac:dyDescent="0.2"/>
    <row r="8795" hidden="1" x14ac:dyDescent="0.2"/>
    <row r="8796" hidden="1" x14ac:dyDescent="0.2"/>
    <row r="8797" hidden="1" x14ac:dyDescent="0.2"/>
    <row r="8798" hidden="1" x14ac:dyDescent="0.2"/>
    <row r="8799" hidden="1" x14ac:dyDescent="0.2"/>
    <row r="8800" hidden="1" x14ac:dyDescent="0.2"/>
    <row r="8801" hidden="1" x14ac:dyDescent="0.2"/>
    <row r="8802" hidden="1" x14ac:dyDescent="0.2"/>
    <row r="8803" hidden="1" x14ac:dyDescent="0.2"/>
    <row r="8804" hidden="1" x14ac:dyDescent="0.2"/>
    <row r="8805" hidden="1" x14ac:dyDescent="0.2"/>
    <row r="8806" hidden="1" x14ac:dyDescent="0.2"/>
    <row r="8807" hidden="1" x14ac:dyDescent="0.2"/>
    <row r="8808" hidden="1" x14ac:dyDescent="0.2"/>
    <row r="8809" hidden="1" x14ac:dyDescent="0.2"/>
    <row r="8810" hidden="1" x14ac:dyDescent="0.2"/>
    <row r="8811" hidden="1" x14ac:dyDescent="0.2"/>
    <row r="8812" hidden="1" x14ac:dyDescent="0.2"/>
    <row r="8813" hidden="1" x14ac:dyDescent="0.2"/>
    <row r="8814" hidden="1" x14ac:dyDescent="0.2"/>
    <row r="8815" hidden="1" x14ac:dyDescent="0.2"/>
    <row r="8816" hidden="1" x14ac:dyDescent="0.2"/>
    <row r="8817" hidden="1" x14ac:dyDescent="0.2"/>
    <row r="8818" hidden="1" x14ac:dyDescent="0.2"/>
    <row r="8819" hidden="1" x14ac:dyDescent="0.2"/>
    <row r="8820" hidden="1" x14ac:dyDescent="0.2"/>
    <row r="8821" hidden="1" x14ac:dyDescent="0.2"/>
    <row r="8822" hidden="1" x14ac:dyDescent="0.2"/>
    <row r="8823" hidden="1" x14ac:dyDescent="0.2"/>
    <row r="8824" hidden="1" x14ac:dyDescent="0.2"/>
    <row r="8825" hidden="1" x14ac:dyDescent="0.2"/>
    <row r="8826" hidden="1" x14ac:dyDescent="0.2"/>
    <row r="8827" hidden="1" x14ac:dyDescent="0.2"/>
    <row r="8828" hidden="1" x14ac:dyDescent="0.2"/>
    <row r="8829" hidden="1" x14ac:dyDescent="0.2"/>
    <row r="8830" hidden="1" x14ac:dyDescent="0.2"/>
    <row r="8831" hidden="1" x14ac:dyDescent="0.2"/>
    <row r="8832" hidden="1" x14ac:dyDescent="0.2"/>
    <row r="8833" hidden="1" x14ac:dyDescent="0.2"/>
    <row r="8834" hidden="1" x14ac:dyDescent="0.2"/>
    <row r="8835" hidden="1" x14ac:dyDescent="0.2"/>
    <row r="8836" hidden="1" x14ac:dyDescent="0.2"/>
    <row r="8837" hidden="1" x14ac:dyDescent="0.2"/>
    <row r="8838" hidden="1" x14ac:dyDescent="0.2"/>
    <row r="8839" hidden="1" x14ac:dyDescent="0.2"/>
    <row r="8840" hidden="1" x14ac:dyDescent="0.2"/>
    <row r="8841" hidden="1" x14ac:dyDescent="0.2"/>
    <row r="8842" hidden="1" x14ac:dyDescent="0.2"/>
    <row r="8843" hidden="1" x14ac:dyDescent="0.2"/>
    <row r="8844" hidden="1" x14ac:dyDescent="0.2"/>
    <row r="8845" hidden="1" x14ac:dyDescent="0.2"/>
    <row r="8846" hidden="1" x14ac:dyDescent="0.2"/>
    <row r="8847" hidden="1" x14ac:dyDescent="0.2"/>
    <row r="8848" hidden="1" x14ac:dyDescent="0.2"/>
    <row r="8849" hidden="1" x14ac:dyDescent="0.2"/>
    <row r="8850" hidden="1" x14ac:dyDescent="0.2"/>
    <row r="8851" hidden="1" x14ac:dyDescent="0.2"/>
    <row r="8852" hidden="1" x14ac:dyDescent="0.2"/>
    <row r="8853" hidden="1" x14ac:dyDescent="0.2"/>
    <row r="8854" hidden="1" x14ac:dyDescent="0.2"/>
    <row r="8855" hidden="1" x14ac:dyDescent="0.2"/>
    <row r="8856" hidden="1" x14ac:dyDescent="0.2"/>
    <row r="8857" hidden="1" x14ac:dyDescent="0.2"/>
    <row r="8858" hidden="1" x14ac:dyDescent="0.2"/>
    <row r="8859" hidden="1" x14ac:dyDescent="0.2"/>
    <row r="8860" hidden="1" x14ac:dyDescent="0.2"/>
    <row r="8861" hidden="1" x14ac:dyDescent="0.2"/>
    <row r="8862" hidden="1" x14ac:dyDescent="0.2"/>
    <row r="8863" hidden="1" x14ac:dyDescent="0.2"/>
    <row r="8864" hidden="1" x14ac:dyDescent="0.2"/>
    <row r="8865" hidden="1" x14ac:dyDescent="0.2"/>
    <row r="8866" hidden="1" x14ac:dyDescent="0.2"/>
    <row r="8867" hidden="1" x14ac:dyDescent="0.2"/>
    <row r="8868" hidden="1" x14ac:dyDescent="0.2"/>
    <row r="8869" hidden="1" x14ac:dyDescent="0.2"/>
    <row r="8870" hidden="1" x14ac:dyDescent="0.2"/>
    <row r="8871" hidden="1" x14ac:dyDescent="0.2"/>
    <row r="8872" hidden="1" x14ac:dyDescent="0.2"/>
    <row r="8873" hidden="1" x14ac:dyDescent="0.2"/>
    <row r="8874" hidden="1" x14ac:dyDescent="0.2"/>
    <row r="8875" hidden="1" x14ac:dyDescent="0.2"/>
    <row r="8876" hidden="1" x14ac:dyDescent="0.2"/>
    <row r="8877" hidden="1" x14ac:dyDescent="0.2"/>
    <row r="8878" hidden="1" x14ac:dyDescent="0.2"/>
    <row r="8879" hidden="1" x14ac:dyDescent="0.2"/>
    <row r="8880" hidden="1" x14ac:dyDescent="0.2"/>
    <row r="8881" hidden="1" x14ac:dyDescent="0.2"/>
    <row r="8882" hidden="1" x14ac:dyDescent="0.2"/>
    <row r="8883" hidden="1" x14ac:dyDescent="0.2"/>
    <row r="8884" hidden="1" x14ac:dyDescent="0.2"/>
    <row r="8885" hidden="1" x14ac:dyDescent="0.2"/>
    <row r="8886" hidden="1" x14ac:dyDescent="0.2"/>
    <row r="8887" hidden="1" x14ac:dyDescent="0.2"/>
    <row r="8888" hidden="1" x14ac:dyDescent="0.2"/>
    <row r="8889" hidden="1" x14ac:dyDescent="0.2"/>
    <row r="8890" hidden="1" x14ac:dyDescent="0.2"/>
    <row r="8891" hidden="1" x14ac:dyDescent="0.2"/>
    <row r="8892" hidden="1" x14ac:dyDescent="0.2"/>
    <row r="8893" hidden="1" x14ac:dyDescent="0.2"/>
    <row r="8894" hidden="1" x14ac:dyDescent="0.2"/>
    <row r="8895" hidden="1" x14ac:dyDescent="0.2"/>
    <row r="8896" hidden="1" x14ac:dyDescent="0.2"/>
    <row r="8897" hidden="1" x14ac:dyDescent="0.2"/>
    <row r="8898" hidden="1" x14ac:dyDescent="0.2"/>
    <row r="8899" hidden="1" x14ac:dyDescent="0.2"/>
    <row r="8900" hidden="1" x14ac:dyDescent="0.2"/>
    <row r="8901" hidden="1" x14ac:dyDescent="0.2"/>
    <row r="8902" hidden="1" x14ac:dyDescent="0.2"/>
    <row r="8903" hidden="1" x14ac:dyDescent="0.2"/>
    <row r="8904" hidden="1" x14ac:dyDescent="0.2"/>
    <row r="8905" hidden="1" x14ac:dyDescent="0.2"/>
    <row r="8906" hidden="1" x14ac:dyDescent="0.2"/>
    <row r="8907" hidden="1" x14ac:dyDescent="0.2"/>
    <row r="8908" hidden="1" x14ac:dyDescent="0.2"/>
    <row r="8909" hidden="1" x14ac:dyDescent="0.2"/>
    <row r="8910" hidden="1" x14ac:dyDescent="0.2"/>
    <row r="8911" hidden="1" x14ac:dyDescent="0.2"/>
    <row r="8912" hidden="1" x14ac:dyDescent="0.2"/>
    <row r="8913" hidden="1" x14ac:dyDescent="0.2"/>
    <row r="8914" hidden="1" x14ac:dyDescent="0.2"/>
    <row r="8915" hidden="1" x14ac:dyDescent="0.2"/>
    <row r="8916" hidden="1" x14ac:dyDescent="0.2"/>
    <row r="8917" hidden="1" x14ac:dyDescent="0.2"/>
    <row r="8918" hidden="1" x14ac:dyDescent="0.2"/>
    <row r="8919" hidden="1" x14ac:dyDescent="0.2"/>
    <row r="8920" hidden="1" x14ac:dyDescent="0.2"/>
    <row r="8921" hidden="1" x14ac:dyDescent="0.2"/>
    <row r="8922" hidden="1" x14ac:dyDescent="0.2"/>
    <row r="8923" hidden="1" x14ac:dyDescent="0.2"/>
    <row r="8924" hidden="1" x14ac:dyDescent="0.2"/>
    <row r="8925" hidden="1" x14ac:dyDescent="0.2"/>
    <row r="8926" hidden="1" x14ac:dyDescent="0.2"/>
    <row r="8927" hidden="1" x14ac:dyDescent="0.2"/>
    <row r="8928" hidden="1" x14ac:dyDescent="0.2"/>
    <row r="8929" hidden="1" x14ac:dyDescent="0.2"/>
    <row r="8930" hidden="1" x14ac:dyDescent="0.2"/>
    <row r="8931" hidden="1" x14ac:dyDescent="0.2"/>
    <row r="8932" hidden="1" x14ac:dyDescent="0.2"/>
    <row r="8933" hidden="1" x14ac:dyDescent="0.2"/>
    <row r="8934" hidden="1" x14ac:dyDescent="0.2"/>
    <row r="8935" hidden="1" x14ac:dyDescent="0.2"/>
    <row r="8936" hidden="1" x14ac:dyDescent="0.2"/>
    <row r="8937" hidden="1" x14ac:dyDescent="0.2"/>
    <row r="8938" hidden="1" x14ac:dyDescent="0.2"/>
    <row r="8939" hidden="1" x14ac:dyDescent="0.2"/>
    <row r="8940" hidden="1" x14ac:dyDescent="0.2"/>
    <row r="8941" hidden="1" x14ac:dyDescent="0.2"/>
    <row r="8942" hidden="1" x14ac:dyDescent="0.2"/>
    <row r="8943" hidden="1" x14ac:dyDescent="0.2"/>
    <row r="8944" hidden="1" x14ac:dyDescent="0.2"/>
    <row r="8945" hidden="1" x14ac:dyDescent="0.2"/>
    <row r="8946" hidden="1" x14ac:dyDescent="0.2"/>
    <row r="8947" hidden="1" x14ac:dyDescent="0.2"/>
    <row r="8948" hidden="1" x14ac:dyDescent="0.2"/>
    <row r="8949" hidden="1" x14ac:dyDescent="0.2"/>
    <row r="8950" hidden="1" x14ac:dyDescent="0.2"/>
    <row r="8951" hidden="1" x14ac:dyDescent="0.2"/>
    <row r="8952" hidden="1" x14ac:dyDescent="0.2"/>
    <row r="8953" hidden="1" x14ac:dyDescent="0.2"/>
    <row r="8954" hidden="1" x14ac:dyDescent="0.2"/>
    <row r="8955" hidden="1" x14ac:dyDescent="0.2"/>
    <row r="8956" hidden="1" x14ac:dyDescent="0.2"/>
    <row r="8957" hidden="1" x14ac:dyDescent="0.2"/>
    <row r="8958" hidden="1" x14ac:dyDescent="0.2"/>
    <row r="8959" hidden="1" x14ac:dyDescent="0.2"/>
    <row r="8960" hidden="1" x14ac:dyDescent="0.2"/>
    <row r="8961" hidden="1" x14ac:dyDescent="0.2"/>
    <row r="8962" hidden="1" x14ac:dyDescent="0.2"/>
    <row r="8963" hidden="1" x14ac:dyDescent="0.2"/>
    <row r="8964" hidden="1" x14ac:dyDescent="0.2"/>
    <row r="8965" hidden="1" x14ac:dyDescent="0.2"/>
    <row r="8966" hidden="1" x14ac:dyDescent="0.2"/>
    <row r="8967" hidden="1" x14ac:dyDescent="0.2"/>
    <row r="8968" hidden="1" x14ac:dyDescent="0.2"/>
    <row r="8969" hidden="1" x14ac:dyDescent="0.2"/>
    <row r="8970" hidden="1" x14ac:dyDescent="0.2"/>
    <row r="8971" hidden="1" x14ac:dyDescent="0.2"/>
    <row r="8972" hidden="1" x14ac:dyDescent="0.2"/>
    <row r="8973" hidden="1" x14ac:dyDescent="0.2"/>
    <row r="8974" hidden="1" x14ac:dyDescent="0.2"/>
    <row r="8975" hidden="1" x14ac:dyDescent="0.2"/>
    <row r="8976" hidden="1" x14ac:dyDescent="0.2"/>
    <row r="8977" hidden="1" x14ac:dyDescent="0.2"/>
    <row r="8978" hidden="1" x14ac:dyDescent="0.2"/>
    <row r="8979" hidden="1" x14ac:dyDescent="0.2"/>
    <row r="8980" hidden="1" x14ac:dyDescent="0.2"/>
    <row r="8981" hidden="1" x14ac:dyDescent="0.2"/>
    <row r="8982" hidden="1" x14ac:dyDescent="0.2"/>
    <row r="8983" hidden="1" x14ac:dyDescent="0.2"/>
    <row r="8984" hidden="1" x14ac:dyDescent="0.2"/>
    <row r="8985" hidden="1" x14ac:dyDescent="0.2"/>
    <row r="8986" hidden="1" x14ac:dyDescent="0.2"/>
    <row r="8987" hidden="1" x14ac:dyDescent="0.2"/>
    <row r="8988" hidden="1" x14ac:dyDescent="0.2"/>
    <row r="8989" hidden="1" x14ac:dyDescent="0.2"/>
    <row r="8990" hidden="1" x14ac:dyDescent="0.2"/>
    <row r="8991" hidden="1" x14ac:dyDescent="0.2"/>
    <row r="8992" hidden="1" x14ac:dyDescent="0.2"/>
    <row r="8993" hidden="1" x14ac:dyDescent="0.2"/>
    <row r="8994" hidden="1" x14ac:dyDescent="0.2"/>
    <row r="8995" hidden="1" x14ac:dyDescent="0.2"/>
    <row r="8996" hidden="1" x14ac:dyDescent="0.2"/>
    <row r="8997" hidden="1" x14ac:dyDescent="0.2"/>
    <row r="8998" hidden="1" x14ac:dyDescent="0.2"/>
    <row r="8999" hidden="1" x14ac:dyDescent="0.2"/>
    <row r="9000" hidden="1" x14ac:dyDescent="0.2"/>
    <row r="9001" hidden="1" x14ac:dyDescent="0.2"/>
    <row r="9002" hidden="1" x14ac:dyDescent="0.2"/>
    <row r="9003" hidden="1" x14ac:dyDescent="0.2"/>
    <row r="9004" hidden="1" x14ac:dyDescent="0.2"/>
    <row r="9005" hidden="1" x14ac:dyDescent="0.2"/>
    <row r="9006" hidden="1" x14ac:dyDescent="0.2"/>
    <row r="9007" hidden="1" x14ac:dyDescent="0.2"/>
    <row r="9008" hidden="1" x14ac:dyDescent="0.2"/>
    <row r="9009" hidden="1" x14ac:dyDescent="0.2"/>
    <row r="9010" hidden="1" x14ac:dyDescent="0.2"/>
    <row r="9011" hidden="1" x14ac:dyDescent="0.2"/>
    <row r="9012" hidden="1" x14ac:dyDescent="0.2"/>
    <row r="9013" hidden="1" x14ac:dyDescent="0.2"/>
    <row r="9014" hidden="1" x14ac:dyDescent="0.2"/>
    <row r="9015" hidden="1" x14ac:dyDescent="0.2"/>
    <row r="9016" hidden="1" x14ac:dyDescent="0.2"/>
    <row r="9017" hidden="1" x14ac:dyDescent="0.2"/>
    <row r="9018" hidden="1" x14ac:dyDescent="0.2"/>
    <row r="9019" hidden="1" x14ac:dyDescent="0.2"/>
    <row r="9020" hidden="1" x14ac:dyDescent="0.2"/>
    <row r="9021" hidden="1" x14ac:dyDescent="0.2"/>
    <row r="9022" hidden="1" x14ac:dyDescent="0.2"/>
    <row r="9023" hidden="1" x14ac:dyDescent="0.2"/>
    <row r="9024" hidden="1" x14ac:dyDescent="0.2"/>
    <row r="9025" hidden="1" x14ac:dyDescent="0.2"/>
    <row r="9026" hidden="1" x14ac:dyDescent="0.2"/>
    <row r="9027" hidden="1" x14ac:dyDescent="0.2"/>
    <row r="9028" hidden="1" x14ac:dyDescent="0.2"/>
    <row r="9029" hidden="1" x14ac:dyDescent="0.2"/>
    <row r="9030" hidden="1" x14ac:dyDescent="0.2"/>
    <row r="9031" hidden="1" x14ac:dyDescent="0.2"/>
    <row r="9032" hidden="1" x14ac:dyDescent="0.2"/>
    <row r="9033" hidden="1" x14ac:dyDescent="0.2"/>
    <row r="9034" hidden="1" x14ac:dyDescent="0.2"/>
    <row r="9035" hidden="1" x14ac:dyDescent="0.2"/>
    <row r="9036" hidden="1" x14ac:dyDescent="0.2"/>
    <row r="9037" hidden="1" x14ac:dyDescent="0.2"/>
    <row r="9038" hidden="1" x14ac:dyDescent="0.2"/>
    <row r="9039" hidden="1" x14ac:dyDescent="0.2"/>
    <row r="9040" hidden="1" x14ac:dyDescent="0.2"/>
    <row r="9041" hidden="1" x14ac:dyDescent="0.2"/>
    <row r="9042" hidden="1" x14ac:dyDescent="0.2"/>
    <row r="9043" hidden="1" x14ac:dyDescent="0.2"/>
    <row r="9044" hidden="1" x14ac:dyDescent="0.2"/>
    <row r="9045" hidden="1" x14ac:dyDescent="0.2"/>
    <row r="9046" hidden="1" x14ac:dyDescent="0.2"/>
    <row r="9047" hidden="1" x14ac:dyDescent="0.2"/>
    <row r="9048" hidden="1" x14ac:dyDescent="0.2"/>
    <row r="9049" hidden="1" x14ac:dyDescent="0.2"/>
    <row r="9050" hidden="1" x14ac:dyDescent="0.2"/>
    <row r="9051" hidden="1" x14ac:dyDescent="0.2"/>
    <row r="9052" hidden="1" x14ac:dyDescent="0.2"/>
    <row r="9053" hidden="1" x14ac:dyDescent="0.2"/>
    <row r="9054" hidden="1" x14ac:dyDescent="0.2"/>
    <row r="9055" hidden="1" x14ac:dyDescent="0.2"/>
    <row r="9056" hidden="1" x14ac:dyDescent="0.2"/>
    <row r="9057" hidden="1" x14ac:dyDescent="0.2"/>
    <row r="9058" hidden="1" x14ac:dyDescent="0.2"/>
    <row r="9059" hidden="1" x14ac:dyDescent="0.2"/>
    <row r="9060" hidden="1" x14ac:dyDescent="0.2"/>
    <row r="9061" hidden="1" x14ac:dyDescent="0.2"/>
    <row r="9062" hidden="1" x14ac:dyDescent="0.2"/>
    <row r="9063" hidden="1" x14ac:dyDescent="0.2"/>
    <row r="9064" hidden="1" x14ac:dyDescent="0.2"/>
    <row r="9065" hidden="1" x14ac:dyDescent="0.2"/>
    <row r="9066" hidden="1" x14ac:dyDescent="0.2"/>
    <row r="9067" hidden="1" x14ac:dyDescent="0.2"/>
    <row r="9068" hidden="1" x14ac:dyDescent="0.2"/>
    <row r="9069" hidden="1" x14ac:dyDescent="0.2"/>
    <row r="9070" hidden="1" x14ac:dyDescent="0.2"/>
    <row r="9071" hidden="1" x14ac:dyDescent="0.2"/>
    <row r="9072" hidden="1" x14ac:dyDescent="0.2"/>
    <row r="9073" hidden="1" x14ac:dyDescent="0.2"/>
    <row r="9074" hidden="1" x14ac:dyDescent="0.2"/>
    <row r="9075" hidden="1" x14ac:dyDescent="0.2"/>
    <row r="9076" hidden="1" x14ac:dyDescent="0.2"/>
    <row r="9077" hidden="1" x14ac:dyDescent="0.2"/>
    <row r="9078" hidden="1" x14ac:dyDescent="0.2"/>
    <row r="9079" hidden="1" x14ac:dyDescent="0.2"/>
    <row r="9080" hidden="1" x14ac:dyDescent="0.2"/>
    <row r="9081" hidden="1" x14ac:dyDescent="0.2"/>
    <row r="9082" hidden="1" x14ac:dyDescent="0.2"/>
    <row r="9083" hidden="1" x14ac:dyDescent="0.2"/>
    <row r="9084" hidden="1" x14ac:dyDescent="0.2"/>
    <row r="9085" hidden="1" x14ac:dyDescent="0.2"/>
    <row r="9086" hidden="1" x14ac:dyDescent="0.2"/>
    <row r="9087" hidden="1" x14ac:dyDescent="0.2"/>
    <row r="9088" hidden="1" x14ac:dyDescent="0.2"/>
    <row r="9089" hidden="1" x14ac:dyDescent="0.2"/>
    <row r="9090" hidden="1" x14ac:dyDescent="0.2"/>
    <row r="9091" hidden="1" x14ac:dyDescent="0.2"/>
    <row r="9092" hidden="1" x14ac:dyDescent="0.2"/>
    <row r="9093" hidden="1" x14ac:dyDescent="0.2"/>
    <row r="9094" hidden="1" x14ac:dyDescent="0.2"/>
    <row r="9095" hidden="1" x14ac:dyDescent="0.2"/>
    <row r="9096" hidden="1" x14ac:dyDescent="0.2"/>
    <row r="9097" hidden="1" x14ac:dyDescent="0.2"/>
    <row r="9098" hidden="1" x14ac:dyDescent="0.2"/>
    <row r="9099" hidden="1" x14ac:dyDescent="0.2"/>
    <row r="9100" hidden="1" x14ac:dyDescent="0.2"/>
    <row r="9101" hidden="1" x14ac:dyDescent="0.2"/>
    <row r="9102" hidden="1" x14ac:dyDescent="0.2"/>
    <row r="9103" hidden="1" x14ac:dyDescent="0.2"/>
    <row r="9104" hidden="1" x14ac:dyDescent="0.2"/>
    <row r="9105" hidden="1" x14ac:dyDescent="0.2"/>
    <row r="9106" hidden="1" x14ac:dyDescent="0.2"/>
    <row r="9107" hidden="1" x14ac:dyDescent="0.2"/>
    <row r="9108" hidden="1" x14ac:dyDescent="0.2"/>
    <row r="9109" hidden="1" x14ac:dyDescent="0.2"/>
    <row r="9110" hidden="1" x14ac:dyDescent="0.2"/>
    <row r="9111" hidden="1" x14ac:dyDescent="0.2"/>
    <row r="9112" hidden="1" x14ac:dyDescent="0.2"/>
    <row r="9113" hidden="1" x14ac:dyDescent="0.2"/>
    <row r="9114" hidden="1" x14ac:dyDescent="0.2"/>
    <row r="9115" hidden="1" x14ac:dyDescent="0.2"/>
    <row r="9116" hidden="1" x14ac:dyDescent="0.2"/>
    <row r="9117" hidden="1" x14ac:dyDescent="0.2"/>
    <row r="9118" hidden="1" x14ac:dyDescent="0.2"/>
    <row r="9119" hidden="1" x14ac:dyDescent="0.2"/>
    <row r="9120" hidden="1" x14ac:dyDescent="0.2"/>
    <row r="9121" hidden="1" x14ac:dyDescent="0.2"/>
    <row r="9122" hidden="1" x14ac:dyDescent="0.2"/>
    <row r="9123" hidden="1" x14ac:dyDescent="0.2"/>
    <row r="9124" hidden="1" x14ac:dyDescent="0.2"/>
    <row r="9125" hidden="1" x14ac:dyDescent="0.2"/>
    <row r="9126" hidden="1" x14ac:dyDescent="0.2"/>
    <row r="9127" hidden="1" x14ac:dyDescent="0.2"/>
    <row r="9128" hidden="1" x14ac:dyDescent="0.2"/>
    <row r="9129" hidden="1" x14ac:dyDescent="0.2"/>
    <row r="9130" hidden="1" x14ac:dyDescent="0.2"/>
    <row r="9131" hidden="1" x14ac:dyDescent="0.2"/>
    <row r="9132" hidden="1" x14ac:dyDescent="0.2"/>
    <row r="9133" hidden="1" x14ac:dyDescent="0.2"/>
    <row r="9134" hidden="1" x14ac:dyDescent="0.2"/>
    <row r="9135" hidden="1" x14ac:dyDescent="0.2"/>
    <row r="9136" hidden="1" x14ac:dyDescent="0.2"/>
    <row r="9137" hidden="1" x14ac:dyDescent="0.2"/>
    <row r="9138" hidden="1" x14ac:dyDescent="0.2"/>
    <row r="9139" hidden="1" x14ac:dyDescent="0.2"/>
    <row r="9140" hidden="1" x14ac:dyDescent="0.2"/>
    <row r="9141" hidden="1" x14ac:dyDescent="0.2"/>
    <row r="9142" hidden="1" x14ac:dyDescent="0.2"/>
    <row r="9143" hidden="1" x14ac:dyDescent="0.2"/>
    <row r="9144" hidden="1" x14ac:dyDescent="0.2"/>
    <row r="9145" hidden="1" x14ac:dyDescent="0.2"/>
    <row r="9146" hidden="1" x14ac:dyDescent="0.2"/>
    <row r="9147" hidden="1" x14ac:dyDescent="0.2"/>
    <row r="9148" hidden="1" x14ac:dyDescent="0.2"/>
    <row r="9149" hidden="1" x14ac:dyDescent="0.2"/>
    <row r="9150" hidden="1" x14ac:dyDescent="0.2"/>
    <row r="9151" hidden="1" x14ac:dyDescent="0.2"/>
    <row r="9152" hidden="1" x14ac:dyDescent="0.2"/>
    <row r="9153" hidden="1" x14ac:dyDescent="0.2"/>
    <row r="9154" hidden="1" x14ac:dyDescent="0.2"/>
    <row r="9155" hidden="1" x14ac:dyDescent="0.2"/>
    <row r="9156" hidden="1" x14ac:dyDescent="0.2"/>
    <row r="9157" hidden="1" x14ac:dyDescent="0.2"/>
    <row r="9158" hidden="1" x14ac:dyDescent="0.2"/>
    <row r="9159" hidden="1" x14ac:dyDescent="0.2"/>
    <row r="9160" hidden="1" x14ac:dyDescent="0.2"/>
    <row r="9161" hidden="1" x14ac:dyDescent="0.2"/>
    <row r="9162" hidden="1" x14ac:dyDescent="0.2"/>
    <row r="9163" hidden="1" x14ac:dyDescent="0.2"/>
    <row r="9164" hidden="1" x14ac:dyDescent="0.2"/>
    <row r="9165" hidden="1" x14ac:dyDescent="0.2"/>
    <row r="9166" hidden="1" x14ac:dyDescent="0.2"/>
    <row r="9167" hidden="1" x14ac:dyDescent="0.2"/>
    <row r="9168" hidden="1" x14ac:dyDescent="0.2"/>
    <row r="9169" hidden="1" x14ac:dyDescent="0.2"/>
    <row r="9170" hidden="1" x14ac:dyDescent="0.2"/>
    <row r="9171" hidden="1" x14ac:dyDescent="0.2"/>
    <row r="9172" hidden="1" x14ac:dyDescent="0.2"/>
    <row r="9173" hidden="1" x14ac:dyDescent="0.2"/>
    <row r="9174" hidden="1" x14ac:dyDescent="0.2"/>
    <row r="9175" hidden="1" x14ac:dyDescent="0.2"/>
    <row r="9176" hidden="1" x14ac:dyDescent="0.2"/>
    <row r="9177" hidden="1" x14ac:dyDescent="0.2"/>
    <row r="9178" hidden="1" x14ac:dyDescent="0.2"/>
    <row r="9179" hidden="1" x14ac:dyDescent="0.2"/>
    <row r="9180" hidden="1" x14ac:dyDescent="0.2"/>
    <row r="9181" hidden="1" x14ac:dyDescent="0.2"/>
    <row r="9182" hidden="1" x14ac:dyDescent="0.2"/>
    <row r="9183" hidden="1" x14ac:dyDescent="0.2"/>
    <row r="9184" hidden="1" x14ac:dyDescent="0.2"/>
    <row r="9185" hidden="1" x14ac:dyDescent="0.2"/>
    <row r="9186" hidden="1" x14ac:dyDescent="0.2"/>
    <row r="9187" hidden="1" x14ac:dyDescent="0.2"/>
    <row r="9188" hidden="1" x14ac:dyDescent="0.2"/>
    <row r="9189" hidden="1" x14ac:dyDescent="0.2"/>
    <row r="9190" hidden="1" x14ac:dyDescent="0.2"/>
    <row r="9191" hidden="1" x14ac:dyDescent="0.2"/>
    <row r="9192" hidden="1" x14ac:dyDescent="0.2"/>
    <row r="9193" hidden="1" x14ac:dyDescent="0.2"/>
    <row r="9194" hidden="1" x14ac:dyDescent="0.2"/>
    <row r="9195" hidden="1" x14ac:dyDescent="0.2"/>
    <row r="9196" hidden="1" x14ac:dyDescent="0.2"/>
    <row r="9197" hidden="1" x14ac:dyDescent="0.2"/>
    <row r="9198" hidden="1" x14ac:dyDescent="0.2"/>
    <row r="9199" hidden="1" x14ac:dyDescent="0.2"/>
    <row r="9200" hidden="1" x14ac:dyDescent="0.2"/>
    <row r="9201" hidden="1" x14ac:dyDescent="0.2"/>
    <row r="9202" hidden="1" x14ac:dyDescent="0.2"/>
    <row r="9203" hidden="1" x14ac:dyDescent="0.2"/>
    <row r="9204" hidden="1" x14ac:dyDescent="0.2"/>
    <row r="9205" hidden="1" x14ac:dyDescent="0.2"/>
    <row r="9206" hidden="1" x14ac:dyDescent="0.2"/>
    <row r="9207" hidden="1" x14ac:dyDescent="0.2"/>
    <row r="9208" hidden="1" x14ac:dyDescent="0.2"/>
    <row r="9209" hidden="1" x14ac:dyDescent="0.2"/>
    <row r="9210" hidden="1" x14ac:dyDescent="0.2"/>
    <row r="9211" hidden="1" x14ac:dyDescent="0.2"/>
    <row r="9212" hidden="1" x14ac:dyDescent="0.2"/>
    <row r="9213" hidden="1" x14ac:dyDescent="0.2"/>
    <row r="9214" hidden="1" x14ac:dyDescent="0.2"/>
    <row r="9215" hidden="1" x14ac:dyDescent="0.2"/>
    <row r="9216" hidden="1" x14ac:dyDescent="0.2"/>
    <row r="9217" hidden="1" x14ac:dyDescent="0.2"/>
    <row r="9218" hidden="1" x14ac:dyDescent="0.2"/>
    <row r="9219" hidden="1" x14ac:dyDescent="0.2"/>
    <row r="9220" hidden="1" x14ac:dyDescent="0.2"/>
    <row r="9221" hidden="1" x14ac:dyDescent="0.2"/>
    <row r="9222" hidden="1" x14ac:dyDescent="0.2"/>
    <row r="9223" hidden="1" x14ac:dyDescent="0.2"/>
    <row r="9224" hidden="1" x14ac:dyDescent="0.2"/>
    <row r="9225" hidden="1" x14ac:dyDescent="0.2"/>
    <row r="9226" hidden="1" x14ac:dyDescent="0.2"/>
    <row r="9227" hidden="1" x14ac:dyDescent="0.2"/>
    <row r="9228" hidden="1" x14ac:dyDescent="0.2"/>
    <row r="9229" hidden="1" x14ac:dyDescent="0.2"/>
    <row r="9230" hidden="1" x14ac:dyDescent="0.2"/>
    <row r="9231" hidden="1" x14ac:dyDescent="0.2"/>
    <row r="9232" hidden="1" x14ac:dyDescent="0.2"/>
    <row r="9233" hidden="1" x14ac:dyDescent="0.2"/>
    <row r="9234" hidden="1" x14ac:dyDescent="0.2"/>
    <row r="9235" hidden="1" x14ac:dyDescent="0.2"/>
    <row r="9236" hidden="1" x14ac:dyDescent="0.2"/>
    <row r="9237" hidden="1" x14ac:dyDescent="0.2"/>
    <row r="9238" hidden="1" x14ac:dyDescent="0.2"/>
    <row r="9239" hidden="1" x14ac:dyDescent="0.2"/>
    <row r="9240" hidden="1" x14ac:dyDescent="0.2"/>
    <row r="9241" hidden="1" x14ac:dyDescent="0.2"/>
    <row r="9242" hidden="1" x14ac:dyDescent="0.2"/>
    <row r="9243" hidden="1" x14ac:dyDescent="0.2"/>
    <row r="9244" hidden="1" x14ac:dyDescent="0.2"/>
    <row r="9245" hidden="1" x14ac:dyDescent="0.2"/>
    <row r="9246" hidden="1" x14ac:dyDescent="0.2"/>
    <row r="9247" hidden="1" x14ac:dyDescent="0.2"/>
    <row r="9248" hidden="1" x14ac:dyDescent="0.2"/>
    <row r="9249" hidden="1" x14ac:dyDescent="0.2"/>
    <row r="9250" hidden="1" x14ac:dyDescent="0.2"/>
    <row r="9251" hidden="1" x14ac:dyDescent="0.2"/>
    <row r="9252" hidden="1" x14ac:dyDescent="0.2"/>
    <row r="9253" hidden="1" x14ac:dyDescent="0.2"/>
    <row r="9254" hidden="1" x14ac:dyDescent="0.2"/>
    <row r="9255" hidden="1" x14ac:dyDescent="0.2"/>
    <row r="9256" hidden="1" x14ac:dyDescent="0.2"/>
    <row r="9257" hidden="1" x14ac:dyDescent="0.2"/>
    <row r="9258" hidden="1" x14ac:dyDescent="0.2"/>
    <row r="9259" hidden="1" x14ac:dyDescent="0.2"/>
    <row r="9260" hidden="1" x14ac:dyDescent="0.2"/>
    <row r="9261" hidden="1" x14ac:dyDescent="0.2"/>
    <row r="9262" hidden="1" x14ac:dyDescent="0.2"/>
    <row r="9263" hidden="1" x14ac:dyDescent="0.2"/>
    <row r="9264" hidden="1" x14ac:dyDescent="0.2"/>
    <row r="9265" hidden="1" x14ac:dyDescent="0.2"/>
    <row r="9266" hidden="1" x14ac:dyDescent="0.2"/>
    <row r="9267" hidden="1" x14ac:dyDescent="0.2"/>
    <row r="9268" hidden="1" x14ac:dyDescent="0.2"/>
    <row r="9269" hidden="1" x14ac:dyDescent="0.2"/>
    <row r="9270" hidden="1" x14ac:dyDescent="0.2"/>
    <row r="9271" hidden="1" x14ac:dyDescent="0.2"/>
    <row r="9272" hidden="1" x14ac:dyDescent="0.2"/>
    <row r="9273" hidden="1" x14ac:dyDescent="0.2"/>
    <row r="9274" hidden="1" x14ac:dyDescent="0.2"/>
    <row r="9275" hidden="1" x14ac:dyDescent="0.2"/>
    <row r="9276" hidden="1" x14ac:dyDescent="0.2"/>
    <row r="9277" hidden="1" x14ac:dyDescent="0.2"/>
    <row r="9278" hidden="1" x14ac:dyDescent="0.2"/>
    <row r="9279" hidden="1" x14ac:dyDescent="0.2"/>
    <row r="9280" hidden="1" x14ac:dyDescent="0.2"/>
    <row r="9281" hidden="1" x14ac:dyDescent="0.2"/>
    <row r="9282" hidden="1" x14ac:dyDescent="0.2"/>
    <row r="9283" hidden="1" x14ac:dyDescent="0.2"/>
    <row r="9284" hidden="1" x14ac:dyDescent="0.2"/>
    <row r="9285" hidden="1" x14ac:dyDescent="0.2"/>
    <row r="9286" hidden="1" x14ac:dyDescent="0.2"/>
    <row r="9287" hidden="1" x14ac:dyDescent="0.2"/>
    <row r="9288" hidden="1" x14ac:dyDescent="0.2"/>
    <row r="9289" hidden="1" x14ac:dyDescent="0.2"/>
    <row r="9290" hidden="1" x14ac:dyDescent="0.2"/>
    <row r="9291" hidden="1" x14ac:dyDescent="0.2"/>
    <row r="9292" hidden="1" x14ac:dyDescent="0.2"/>
    <row r="9293" hidden="1" x14ac:dyDescent="0.2"/>
    <row r="9294" hidden="1" x14ac:dyDescent="0.2"/>
    <row r="9295" hidden="1" x14ac:dyDescent="0.2"/>
    <row r="9296" hidden="1" x14ac:dyDescent="0.2"/>
    <row r="9297" hidden="1" x14ac:dyDescent="0.2"/>
    <row r="9298" hidden="1" x14ac:dyDescent="0.2"/>
    <row r="9299" hidden="1" x14ac:dyDescent="0.2"/>
    <row r="9300" hidden="1" x14ac:dyDescent="0.2"/>
    <row r="9301" hidden="1" x14ac:dyDescent="0.2"/>
    <row r="9302" hidden="1" x14ac:dyDescent="0.2"/>
    <row r="9303" hidden="1" x14ac:dyDescent="0.2"/>
    <row r="9304" hidden="1" x14ac:dyDescent="0.2"/>
    <row r="9305" hidden="1" x14ac:dyDescent="0.2"/>
    <row r="9306" hidden="1" x14ac:dyDescent="0.2"/>
    <row r="9307" hidden="1" x14ac:dyDescent="0.2"/>
    <row r="9308" hidden="1" x14ac:dyDescent="0.2"/>
    <row r="9309" hidden="1" x14ac:dyDescent="0.2"/>
    <row r="9310" hidden="1" x14ac:dyDescent="0.2"/>
    <row r="9311" hidden="1" x14ac:dyDescent="0.2"/>
    <row r="9312" hidden="1" x14ac:dyDescent="0.2"/>
    <row r="9313" hidden="1" x14ac:dyDescent="0.2"/>
    <row r="9314" hidden="1" x14ac:dyDescent="0.2"/>
    <row r="9315" hidden="1" x14ac:dyDescent="0.2"/>
    <row r="9316" hidden="1" x14ac:dyDescent="0.2"/>
    <row r="9317" hidden="1" x14ac:dyDescent="0.2"/>
    <row r="9318" hidden="1" x14ac:dyDescent="0.2"/>
    <row r="9319" hidden="1" x14ac:dyDescent="0.2"/>
    <row r="9320" hidden="1" x14ac:dyDescent="0.2"/>
    <row r="9321" hidden="1" x14ac:dyDescent="0.2"/>
    <row r="9322" hidden="1" x14ac:dyDescent="0.2"/>
    <row r="9323" hidden="1" x14ac:dyDescent="0.2"/>
    <row r="9324" hidden="1" x14ac:dyDescent="0.2"/>
    <row r="9325" hidden="1" x14ac:dyDescent="0.2"/>
    <row r="9326" hidden="1" x14ac:dyDescent="0.2"/>
    <row r="9327" hidden="1" x14ac:dyDescent="0.2"/>
    <row r="9328" hidden="1" x14ac:dyDescent="0.2"/>
    <row r="9329" hidden="1" x14ac:dyDescent="0.2"/>
    <row r="9330" hidden="1" x14ac:dyDescent="0.2"/>
    <row r="9331" hidden="1" x14ac:dyDescent="0.2"/>
    <row r="9332" hidden="1" x14ac:dyDescent="0.2"/>
    <row r="9333" hidden="1" x14ac:dyDescent="0.2"/>
    <row r="9334" hidden="1" x14ac:dyDescent="0.2"/>
    <row r="9335" hidden="1" x14ac:dyDescent="0.2"/>
    <row r="9336" hidden="1" x14ac:dyDescent="0.2"/>
    <row r="9337" hidden="1" x14ac:dyDescent="0.2"/>
    <row r="9338" hidden="1" x14ac:dyDescent="0.2"/>
    <row r="9339" hidden="1" x14ac:dyDescent="0.2"/>
    <row r="9340" hidden="1" x14ac:dyDescent="0.2"/>
    <row r="9341" hidden="1" x14ac:dyDescent="0.2"/>
    <row r="9342" hidden="1" x14ac:dyDescent="0.2"/>
    <row r="9343" hidden="1" x14ac:dyDescent="0.2"/>
    <row r="9344" hidden="1" x14ac:dyDescent="0.2"/>
    <row r="9345" hidden="1" x14ac:dyDescent="0.2"/>
    <row r="9346" hidden="1" x14ac:dyDescent="0.2"/>
    <row r="9347" hidden="1" x14ac:dyDescent="0.2"/>
    <row r="9348" hidden="1" x14ac:dyDescent="0.2"/>
    <row r="9349" hidden="1" x14ac:dyDescent="0.2"/>
    <row r="9350" hidden="1" x14ac:dyDescent="0.2"/>
    <row r="9351" hidden="1" x14ac:dyDescent="0.2"/>
    <row r="9352" hidden="1" x14ac:dyDescent="0.2"/>
    <row r="9353" hidden="1" x14ac:dyDescent="0.2"/>
    <row r="9354" hidden="1" x14ac:dyDescent="0.2"/>
    <row r="9355" hidden="1" x14ac:dyDescent="0.2"/>
    <row r="9356" hidden="1" x14ac:dyDescent="0.2"/>
    <row r="9357" hidden="1" x14ac:dyDescent="0.2"/>
    <row r="9358" hidden="1" x14ac:dyDescent="0.2"/>
    <row r="9359" hidden="1" x14ac:dyDescent="0.2"/>
    <row r="9360" hidden="1" x14ac:dyDescent="0.2"/>
    <row r="9361" hidden="1" x14ac:dyDescent="0.2"/>
    <row r="9362" hidden="1" x14ac:dyDescent="0.2"/>
    <row r="9363" hidden="1" x14ac:dyDescent="0.2"/>
    <row r="9364" hidden="1" x14ac:dyDescent="0.2"/>
    <row r="9365" hidden="1" x14ac:dyDescent="0.2"/>
    <row r="9366" hidden="1" x14ac:dyDescent="0.2"/>
    <row r="9367" hidden="1" x14ac:dyDescent="0.2"/>
    <row r="9368" hidden="1" x14ac:dyDescent="0.2"/>
    <row r="9369" hidden="1" x14ac:dyDescent="0.2"/>
    <row r="9370" hidden="1" x14ac:dyDescent="0.2"/>
    <row r="9371" hidden="1" x14ac:dyDescent="0.2"/>
    <row r="9372" hidden="1" x14ac:dyDescent="0.2"/>
    <row r="9373" hidden="1" x14ac:dyDescent="0.2"/>
    <row r="9374" hidden="1" x14ac:dyDescent="0.2"/>
    <row r="9375" hidden="1" x14ac:dyDescent="0.2"/>
    <row r="9376" hidden="1" x14ac:dyDescent="0.2"/>
    <row r="9377" hidden="1" x14ac:dyDescent="0.2"/>
    <row r="9378" hidden="1" x14ac:dyDescent="0.2"/>
    <row r="9379" hidden="1" x14ac:dyDescent="0.2"/>
    <row r="9380" hidden="1" x14ac:dyDescent="0.2"/>
    <row r="9381" hidden="1" x14ac:dyDescent="0.2"/>
    <row r="9382" hidden="1" x14ac:dyDescent="0.2"/>
    <row r="9383" hidden="1" x14ac:dyDescent="0.2"/>
    <row r="9384" hidden="1" x14ac:dyDescent="0.2"/>
    <row r="9385" hidden="1" x14ac:dyDescent="0.2"/>
    <row r="9386" hidden="1" x14ac:dyDescent="0.2"/>
    <row r="9387" hidden="1" x14ac:dyDescent="0.2"/>
    <row r="9388" hidden="1" x14ac:dyDescent="0.2"/>
    <row r="9389" hidden="1" x14ac:dyDescent="0.2"/>
    <row r="9390" hidden="1" x14ac:dyDescent="0.2"/>
    <row r="9391" hidden="1" x14ac:dyDescent="0.2"/>
    <row r="9392" hidden="1" x14ac:dyDescent="0.2"/>
    <row r="9393" hidden="1" x14ac:dyDescent="0.2"/>
    <row r="9394" hidden="1" x14ac:dyDescent="0.2"/>
    <row r="9395" hidden="1" x14ac:dyDescent="0.2"/>
    <row r="9396" hidden="1" x14ac:dyDescent="0.2"/>
    <row r="9397" hidden="1" x14ac:dyDescent="0.2"/>
    <row r="9398" hidden="1" x14ac:dyDescent="0.2"/>
    <row r="9399" hidden="1" x14ac:dyDescent="0.2"/>
    <row r="9400" hidden="1" x14ac:dyDescent="0.2"/>
    <row r="9401" hidden="1" x14ac:dyDescent="0.2"/>
    <row r="9402" hidden="1" x14ac:dyDescent="0.2"/>
    <row r="9403" hidden="1" x14ac:dyDescent="0.2"/>
    <row r="9404" hidden="1" x14ac:dyDescent="0.2"/>
    <row r="9405" hidden="1" x14ac:dyDescent="0.2"/>
    <row r="9406" hidden="1" x14ac:dyDescent="0.2"/>
    <row r="9407" hidden="1" x14ac:dyDescent="0.2"/>
    <row r="9408" hidden="1" x14ac:dyDescent="0.2"/>
    <row r="9409" hidden="1" x14ac:dyDescent="0.2"/>
    <row r="9410" hidden="1" x14ac:dyDescent="0.2"/>
    <row r="9411" hidden="1" x14ac:dyDescent="0.2"/>
    <row r="9412" hidden="1" x14ac:dyDescent="0.2"/>
    <row r="9413" hidden="1" x14ac:dyDescent="0.2"/>
    <row r="9414" hidden="1" x14ac:dyDescent="0.2"/>
    <row r="9415" hidden="1" x14ac:dyDescent="0.2"/>
    <row r="9416" hidden="1" x14ac:dyDescent="0.2"/>
    <row r="9417" hidden="1" x14ac:dyDescent="0.2"/>
    <row r="9418" hidden="1" x14ac:dyDescent="0.2"/>
    <row r="9419" hidden="1" x14ac:dyDescent="0.2"/>
    <row r="9420" hidden="1" x14ac:dyDescent="0.2"/>
    <row r="9421" hidden="1" x14ac:dyDescent="0.2"/>
    <row r="9422" hidden="1" x14ac:dyDescent="0.2"/>
    <row r="9423" hidden="1" x14ac:dyDescent="0.2"/>
    <row r="9424" hidden="1" x14ac:dyDescent="0.2"/>
    <row r="9425" hidden="1" x14ac:dyDescent="0.2"/>
    <row r="9426" hidden="1" x14ac:dyDescent="0.2"/>
    <row r="9427" hidden="1" x14ac:dyDescent="0.2"/>
    <row r="9428" hidden="1" x14ac:dyDescent="0.2"/>
    <row r="9429" hidden="1" x14ac:dyDescent="0.2"/>
    <row r="9430" hidden="1" x14ac:dyDescent="0.2"/>
    <row r="9431" hidden="1" x14ac:dyDescent="0.2"/>
    <row r="9432" hidden="1" x14ac:dyDescent="0.2"/>
    <row r="9433" hidden="1" x14ac:dyDescent="0.2"/>
    <row r="9434" hidden="1" x14ac:dyDescent="0.2"/>
    <row r="9435" hidden="1" x14ac:dyDescent="0.2"/>
    <row r="9436" hidden="1" x14ac:dyDescent="0.2"/>
    <row r="9437" hidden="1" x14ac:dyDescent="0.2"/>
    <row r="9438" hidden="1" x14ac:dyDescent="0.2"/>
    <row r="9439" hidden="1" x14ac:dyDescent="0.2"/>
    <row r="9440" hidden="1" x14ac:dyDescent="0.2"/>
    <row r="9441" hidden="1" x14ac:dyDescent="0.2"/>
    <row r="9442" hidden="1" x14ac:dyDescent="0.2"/>
    <row r="9443" hidden="1" x14ac:dyDescent="0.2"/>
    <row r="9444" hidden="1" x14ac:dyDescent="0.2"/>
    <row r="9445" hidden="1" x14ac:dyDescent="0.2"/>
    <row r="9446" hidden="1" x14ac:dyDescent="0.2"/>
    <row r="9447" hidden="1" x14ac:dyDescent="0.2"/>
    <row r="9448" hidden="1" x14ac:dyDescent="0.2"/>
    <row r="9449" hidden="1" x14ac:dyDescent="0.2"/>
    <row r="9450" hidden="1" x14ac:dyDescent="0.2"/>
    <row r="9451" hidden="1" x14ac:dyDescent="0.2"/>
    <row r="9452" hidden="1" x14ac:dyDescent="0.2"/>
    <row r="9453" hidden="1" x14ac:dyDescent="0.2"/>
    <row r="9454" hidden="1" x14ac:dyDescent="0.2"/>
    <row r="9455" hidden="1" x14ac:dyDescent="0.2"/>
    <row r="9456" hidden="1" x14ac:dyDescent="0.2"/>
    <row r="9457" hidden="1" x14ac:dyDescent="0.2"/>
    <row r="9458" hidden="1" x14ac:dyDescent="0.2"/>
    <row r="9459" hidden="1" x14ac:dyDescent="0.2"/>
    <row r="9460" hidden="1" x14ac:dyDescent="0.2"/>
    <row r="9461" hidden="1" x14ac:dyDescent="0.2"/>
    <row r="9462" hidden="1" x14ac:dyDescent="0.2"/>
    <row r="9463" hidden="1" x14ac:dyDescent="0.2"/>
    <row r="9464" hidden="1" x14ac:dyDescent="0.2"/>
    <row r="9465" hidden="1" x14ac:dyDescent="0.2"/>
    <row r="9466" hidden="1" x14ac:dyDescent="0.2"/>
    <row r="9467" hidden="1" x14ac:dyDescent="0.2"/>
    <row r="9468" hidden="1" x14ac:dyDescent="0.2"/>
    <row r="9469" hidden="1" x14ac:dyDescent="0.2"/>
    <row r="9470" hidden="1" x14ac:dyDescent="0.2"/>
    <row r="9471" hidden="1" x14ac:dyDescent="0.2"/>
    <row r="9472" hidden="1" x14ac:dyDescent="0.2"/>
    <row r="9473" hidden="1" x14ac:dyDescent="0.2"/>
    <row r="9474" hidden="1" x14ac:dyDescent="0.2"/>
    <row r="9475" hidden="1" x14ac:dyDescent="0.2"/>
    <row r="9476" hidden="1" x14ac:dyDescent="0.2"/>
    <row r="9477" hidden="1" x14ac:dyDescent="0.2"/>
    <row r="9478" hidden="1" x14ac:dyDescent="0.2"/>
    <row r="9479" hidden="1" x14ac:dyDescent="0.2"/>
    <row r="9480" hidden="1" x14ac:dyDescent="0.2"/>
    <row r="9481" hidden="1" x14ac:dyDescent="0.2"/>
    <row r="9482" hidden="1" x14ac:dyDescent="0.2"/>
    <row r="9483" hidden="1" x14ac:dyDescent="0.2"/>
    <row r="9484" hidden="1" x14ac:dyDescent="0.2"/>
    <row r="9485" hidden="1" x14ac:dyDescent="0.2"/>
    <row r="9486" hidden="1" x14ac:dyDescent="0.2"/>
    <row r="9487" hidden="1" x14ac:dyDescent="0.2"/>
    <row r="9488" hidden="1" x14ac:dyDescent="0.2"/>
    <row r="9489" hidden="1" x14ac:dyDescent="0.2"/>
    <row r="9490" hidden="1" x14ac:dyDescent="0.2"/>
    <row r="9491" hidden="1" x14ac:dyDescent="0.2"/>
    <row r="9492" hidden="1" x14ac:dyDescent="0.2"/>
    <row r="9493" hidden="1" x14ac:dyDescent="0.2"/>
    <row r="9494" hidden="1" x14ac:dyDescent="0.2"/>
    <row r="9495" hidden="1" x14ac:dyDescent="0.2"/>
    <row r="9496" hidden="1" x14ac:dyDescent="0.2"/>
    <row r="9497" hidden="1" x14ac:dyDescent="0.2"/>
    <row r="9498" hidden="1" x14ac:dyDescent="0.2"/>
    <row r="9499" hidden="1" x14ac:dyDescent="0.2"/>
    <row r="9500" hidden="1" x14ac:dyDescent="0.2"/>
    <row r="9501" hidden="1" x14ac:dyDescent="0.2"/>
    <row r="9502" hidden="1" x14ac:dyDescent="0.2"/>
    <row r="9503" hidden="1" x14ac:dyDescent="0.2"/>
    <row r="9504" hidden="1" x14ac:dyDescent="0.2"/>
    <row r="9505" hidden="1" x14ac:dyDescent="0.2"/>
    <row r="9506" hidden="1" x14ac:dyDescent="0.2"/>
    <row r="9507" hidden="1" x14ac:dyDescent="0.2"/>
    <row r="9508" hidden="1" x14ac:dyDescent="0.2"/>
    <row r="9509" hidden="1" x14ac:dyDescent="0.2"/>
    <row r="9510" hidden="1" x14ac:dyDescent="0.2"/>
    <row r="9511" hidden="1" x14ac:dyDescent="0.2"/>
    <row r="9512" hidden="1" x14ac:dyDescent="0.2"/>
    <row r="9513" hidden="1" x14ac:dyDescent="0.2"/>
    <row r="9514" hidden="1" x14ac:dyDescent="0.2"/>
    <row r="9515" hidden="1" x14ac:dyDescent="0.2"/>
    <row r="9516" hidden="1" x14ac:dyDescent="0.2"/>
    <row r="9517" hidden="1" x14ac:dyDescent="0.2"/>
    <row r="9518" hidden="1" x14ac:dyDescent="0.2"/>
    <row r="9519" hidden="1" x14ac:dyDescent="0.2"/>
    <row r="9520" hidden="1" x14ac:dyDescent="0.2"/>
    <row r="9521" hidden="1" x14ac:dyDescent="0.2"/>
    <row r="9522" hidden="1" x14ac:dyDescent="0.2"/>
    <row r="9523" hidden="1" x14ac:dyDescent="0.2"/>
    <row r="9524" hidden="1" x14ac:dyDescent="0.2"/>
    <row r="9525" hidden="1" x14ac:dyDescent="0.2"/>
    <row r="9526" hidden="1" x14ac:dyDescent="0.2"/>
    <row r="9527" hidden="1" x14ac:dyDescent="0.2"/>
    <row r="9528" hidden="1" x14ac:dyDescent="0.2"/>
    <row r="9529" hidden="1" x14ac:dyDescent="0.2"/>
    <row r="9530" hidden="1" x14ac:dyDescent="0.2"/>
    <row r="9531" hidden="1" x14ac:dyDescent="0.2"/>
    <row r="9532" hidden="1" x14ac:dyDescent="0.2"/>
    <row r="9533" hidden="1" x14ac:dyDescent="0.2"/>
    <row r="9534" hidden="1" x14ac:dyDescent="0.2"/>
    <row r="9535" hidden="1" x14ac:dyDescent="0.2"/>
    <row r="9536" hidden="1" x14ac:dyDescent="0.2"/>
    <row r="9537" hidden="1" x14ac:dyDescent="0.2"/>
    <row r="9538" hidden="1" x14ac:dyDescent="0.2"/>
    <row r="9539" hidden="1" x14ac:dyDescent="0.2"/>
    <row r="9540" hidden="1" x14ac:dyDescent="0.2"/>
    <row r="9541" hidden="1" x14ac:dyDescent="0.2"/>
    <row r="9542" hidden="1" x14ac:dyDescent="0.2"/>
    <row r="9543" hidden="1" x14ac:dyDescent="0.2"/>
    <row r="9544" hidden="1" x14ac:dyDescent="0.2"/>
    <row r="9545" hidden="1" x14ac:dyDescent="0.2"/>
    <row r="9546" hidden="1" x14ac:dyDescent="0.2"/>
    <row r="9547" hidden="1" x14ac:dyDescent="0.2"/>
    <row r="9548" hidden="1" x14ac:dyDescent="0.2"/>
    <row r="9549" hidden="1" x14ac:dyDescent="0.2"/>
    <row r="9550" hidden="1" x14ac:dyDescent="0.2"/>
    <row r="9551" hidden="1" x14ac:dyDescent="0.2"/>
    <row r="9552" hidden="1" x14ac:dyDescent="0.2"/>
    <row r="9553" hidden="1" x14ac:dyDescent="0.2"/>
    <row r="9554" hidden="1" x14ac:dyDescent="0.2"/>
    <row r="9555" hidden="1" x14ac:dyDescent="0.2"/>
    <row r="9556" hidden="1" x14ac:dyDescent="0.2"/>
    <row r="9557" hidden="1" x14ac:dyDescent="0.2"/>
    <row r="9558" hidden="1" x14ac:dyDescent="0.2"/>
    <row r="9559" hidden="1" x14ac:dyDescent="0.2"/>
    <row r="9560" hidden="1" x14ac:dyDescent="0.2"/>
    <row r="9561" hidden="1" x14ac:dyDescent="0.2"/>
    <row r="9562" hidden="1" x14ac:dyDescent="0.2"/>
    <row r="9563" hidden="1" x14ac:dyDescent="0.2"/>
    <row r="9564" hidden="1" x14ac:dyDescent="0.2"/>
    <row r="9565" hidden="1" x14ac:dyDescent="0.2"/>
    <row r="9566" hidden="1" x14ac:dyDescent="0.2"/>
    <row r="9567" hidden="1" x14ac:dyDescent="0.2"/>
    <row r="9568" hidden="1" x14ac:dyDescent="0.2"/>
    <row r="9569" hidden="1" x14ac:dyDescent="0.2"/>
    <row r="9570" hidden="1" x14ac:dyDescent="0.2"/>
    <row r="9571" hidden="1" x14ac:dyDescent="0.2"/>
    <row r="9572" hidden="1" x14ac:dyDescent="0.2"/>
    <row r="9573" hidden="1" x14ac:dyDescent="0.2"/>
    <row r="9574" hidden="1" x14ac:dyDescent="0.2"/>
    <row r="9575" hidden="1" x14ac:dyDescent="0.2"/>
    <row r="9576" hidden="1" x14ac:dyDescent="0.2"/>
    <row r="9577" hidden="1" x14ac:dyDescent="0.2"/>
    <row r="9578" hidden="1" x14ac:dyDescent="0.2"/>
    <row r="9579" hidden="1" x14ac:dyDescent="0.2"/>
    <row r="9580" hidden="1" x14ac:dyDescent="0.2"/>
    <row r="9581" hidden="1" x14ac:dyDescent="0.2"/>
    <row r="9582" hidden="1" x14ac:dyDescent="0.2"/>
    <row r="9583" hidden="1" x14ac:dyDescent="0.2"/>
    <row r="9584" hidden="1" x14ac:dyDescent="0.2"/>
    <row r="9585" hidden="1" x14ac:dyDescent="0.2"/>
    <row r="9586" hidden="1" x14ac:dyDescent="0.2"/>
    <row r="9587" hidden="1" x14ac:dyDescent="0.2"/>
    <row r="9588" hidden="1" x14ac:dyDescent="0.2"/>
    <row r="9589" hidden="1" x14ac:dyDescent="0.2"/>
    <row r="9590" hidden="1" x14ac:dyDescent="0.2"/>
    <row r="9591" hidden="1" x14ac:dyDescent="0.2"/>
    <row r="9592" hidden="1" x14ac:dyDescent="0.2"/>
    <row r="9593" hidden="1" x14ac:dyDescent="0.2"/>
    <row r="9594" hidden="1" x14ac:dyDescent="0.2"/>
    <row r="9595" hidden="1" x14ac:dyDescent="0.2"/>
    <row r="9596" hidden="1" x14ac:dyDescent="0.2"/>
    <row r="9597" hidden="1" x14ac:dyDescent="0.2"/>
    <row r="9598" hidden="1" x14ac:dyDescent="0.2"/>
    <row r="9599" hidden="1" x14ac:dyDescent="0.2"/>
    <row r="9600" hidden="1" x14ac:dyDescent="0.2"/>
    <row r="9601" hidden="1" x14ac:dyDescent="0.2"/>
    <row r="9602" hidden="1" x14ac:dyDescent="0.2"/>
    <row r="9603" hidden="1" x14ac:dyDescent="0.2"/>
    <row r="9604" hidden="1" x14ac:dyDescent="0.2"/>
    <row r="9605" hidden="1" x14ac:dyDescent="0.2"/>
    <row r="9606" hidden="1" x14ac:dyDescent="0.2"/>
    <row r="9607" hidden="1" x14ac:dyDescent="0.2"/>
    <row r="9608" hidden="1" x14ac:dyDescent="0.2"/>
    <row r="9609" hidden="1" x14ac:dyDescent="0.2"/>
    <row r="9610" hidden="1" x14ac:dyDescent="0.2"/>
    <row r="9611" hidden="1" x14ac:dyDescent="0.2"/>
    <row r="9612" hidden="1" x14ac:dyDescent="0.2"/>
    <row r="9613" hidden="1" x14ac:dyDescent="0.2"/>
    <row r="9614" hidden="1" x14ac:dyDescent="0.2"/>
    <row r="9615" hidden="1" x14ac:dyDescent="0.2"/>
    <row r="9616" hidden="1" x14ac:dyDescent="0.2"/>
    <row r="9617" hidden="1" x14ac:dyDescent="0.2"/>
    <row r="9618" hidden="1" x14ac:dyDescent="0.2"/>
    <row r="9619" hidden="1" x14ac:dyDescent="0.2"/>
    <row r="9620" hidden="1" x14ac:dyDescent="0.2"/>
    <row r="9621" hidden="1" x14ac:dyDescent="0.2"/>
    <row r="9622" hidden="1" x14ac:dyDescent="0.2"/>
    <row r="9623" hidden="1" x14ac:dyDescent="0.2"/>
    <row r="9624" hidden="1" x14ac:dyDescent="0.2"/>
    <row r="9625" hidden="1" x14ac:dyDescent="0.2"/>
    <row r="9626" hidden="1" x14ac:dyDescent="0.2"/>
    <row r="9627" hidden="1" x14ac:dyDescent="0.2"/>
    <row r="9628" hidden="1" x14ac:dyDescent="0.2"/>
    <row r="9629" hidden="1" x14ac:dyDescent="0.2"/>
    <row r="9630" hidden="1" x14ac:dyDescent="0.2"/>
    <row r="9631" hidden="1" x14ac:dyDescent="0.2"/>
    <row r="9632" hidden="1" x14ac:dyDescent="0.2"/>
    <row r="9633" hidden="1" x14ac:dyDescent="0.2"/>
    <row r="9634" hidden="1" x14ac:dyDescent="0.2"/>
    <row r="9635" hidden="1" x14ac:dyDescent="0.2"/>
    <row r="9636" hidden="1" x14ac:dyDescent="0.2"/>
    <row r="9637" hidden="1" x14ac:dyDescent="0.2"/>
    <row r="9638" hidden="1" x14ac:dyDescent="0.2"/>
    <row r="9639" hidden="1" x14ac:dyDescent="0.2"/>
    <row r="9640" hidden="1" x14ac:dyDescent="0.2"/>
    <row r="9641" hidden="1" x14ac:dyDescent="0.2"/>
    <row r="9642" hidden="1" x14ac:dyDescent="0.2"/>
    <row r="9643" hidden="1" x14ac:dyDescent="0.2"/>
    <row r="9644" hidden="1" x14ac:dyDescent="0.2"/>
    <row r="9645" hidden="1" x14ac:dyDescent="0.2"/>
    <row r="9646" hidden="1" x14ac:dyDescent="0.2"/>
    <row r="9647" hidden="1" x14ac:dyDescent="0.2"/>
    <row r="9648" hidden="1" x14ac:dyDescent="0.2"/>
    <row r="9649" hidden="1" x14ac:dyDescent="0.2"/>
    <row r="9650" hidden="1" x14ac:dyDescent="0.2"/>
    <row r="9651" hidden="1" x14ac:dyDescent="0.2"/>
    <row r="9652" hidden="1" x14ac:dyDescent="0.2"/>
    <row r="9653" hidden="1" x14ac:dyDescent="0.2"/>
    <row r="9654" hidden="1" x14ac:dyDescent="0.2"/>
    <row r="9655" hidden="1" x14ac:dyDescent="0.2"/>
    <row r="9656" hidden="1" x14ac:dyDescent="0.2"/>
    <row r="9657" hidden="1" x14ac:dyDescent="0.2"/>
    <row r="9658" hidden="1" x14ac:dyDescent="0.2"/>
    <row r="9659" hidden="1" x14ac:dyDescent="0.2"/>
    <row r="9660" hidden="1" x14ac:dyDescent="0.2"/>
    <row r="9661" hidden="1" x14ac:dyDescent="0.2"/>
    <row r="9662" hidden="1" x14ac:dyDescent="0.2"/>
    <row r="9663" hidden="1" x14ac:dyDescent="0.2"/>
    <row r="9664" hidden="1" x14ac:dyDescent="0.2"/>
    <row r="9665" hidden="1" x14ac:dyDescent="0.2"/>
    <row r="9666" hidden="1" x14ac:dyDescent="0.2"/>
    <row r="9667" hidden="1" x14ac:dyDescent="0.2"/>
    <row r="9668" hidden="1" x14ac:dyDescent="0.2"/>
    <row r="9669" hidden="1" x14ac:dyDescent="0.2"/>
    <row r="9670" hidden="1" x14ac:dyDescent="0.2"/>
    <row r="9671" hidden="1" x14ac:dyDescent="0.2"/>
    <row r="9672" hidden="1" x14ac:dyDescent="0.2"/>
    <row r="9673" hidden="1" x14ac:dyDescent="0.2"/>
    <row r="9674" hidden="1" x14ac:dyDescent="0.2"/>
    <row r="9675" hidden="1" x14ac:dyDescent="0.2"/>
    <row r="9676" hidden="1" x14ac:dyDescent="0.2"/>
    <row r="9677" hidden="1" x14ac:dyDescent="0.2"/>
    <row r="9678" hidden="1" x14ac:dyDescent="0.2"/>
    <row r="9679" hidden="1" x14ac:dyDescent="0.2"/>
    <row r="9680" hidden="1" x14ac:dyDescent="0.2"/>
    <row r="9681" hidden="1" x14ac:dyDescent="0.2"/>
    <row r="9682" hidden="1" x14ac:dyDescent="0.2"/>
    <row r="9683" hidden="1" x14ac:dyDescent="0.2"/>
    <row r="9684" hidden="1" x14ac:dyDescent="0.2"/>
    <row r="9685" hidden="1" x14ac:dyDescent="0.2"/>
    <row r="9686" hidden="1" x14ac:dyDescent="0.2"/>
    <row r="9687" hidden="1" x14ac:dyDescent="0.2"/>
    <row r="9688" hidden="1" x14ac:dyDescent="0.2"/>
    <row r="9689" hidden="1" x14ac:dyDescent="0.2"/>
    <row r="9690" hidden="1" x14ac:dyDescent="0.2"/>
    <row r="9691" hidden="1" x14ac:dyDescent="0.2"/>
    <row r="9692" hidden="1" x14ac:dyDescent="0.2"/>
    <row r="9693" hidden="1" x14ac:dyDescent="0.2"/>
    <row r="9694" hidden="1" x14ac:dyDescent="0.2"/>
    <row r="9695" hidden="1" x14ac:dyDescent="0.2"/>
    <row r="9696" hidden="1" x14ac:dyDescent="0.2"/>
    <row r="9697" hidden="1" x14ac:dyDescent="0.2"/>
    <row r="9698" hidden="1" x14ac:dyDescent="0.2"/>
    <row r="9699" hidden="1" x14ac:dyDescent="0.2"/>
    <row r="9700" hidden="1" x14ac:dyDescent="0.2"/>
    <row r="9701" hidden="1" x14ac:dyDescent="0.2"/>
    <row r="9702" hidden="1" x14ac:dyDescent="0.2"/>
    <row r="9703" hidden="1" x14ac:dyDescent="0.2"/>
    <row r="9704" hidden="1" x14ac:dyDescent="0.2"/>
    <row r="9705" hidden="1" x14ac:dyDescent="0.2"/>
    <row r="9706" hidden="1" x14ac:dyDescent="0.2"/>
    <row r="9707" hidden="1" x14ac:dyDescent="0.2"/>
    <row r="9708" hidden="1" x14ac:dyDescent="0.2"/>
    <row r="9709" hidden="1" x14ac:dyDescent="0.2"/>
    <row r="9710" hidden="1" x14ac:dyDescent="0.2"/>
    <row r="9711" hidden="1" x14ac:dyDescent="0.2"/>
    <row r="9712" hidden="1" x14ac:dyDescent="0.2"/>
    <row r="9713" hidden="1" x14ac:dyDescent="0.2"/>
    <row r="9714" hidden="1" x14ac:dyDescent="0.2"/>
    <row r="9715" hidden="1" x14ac:dyDescent="0.2"/>
    <row r="9716" hidden="1" x14ac:dyDescent="0.2"/>
    <row r="9717" hidden="1" x14ac:dyDescent="0.2"/>
    <row r="9718" hidden="1" x14ac:dyDescent="0.2"/>
    <row r="9719" hidden="1" x14ac:dyDescent="0.2"/>
    <row r="9720" hidden="1" x14ac:dyDescent="0.2"/>
    <row r="9721" hidden="1" x14ac:dyDescent="0.2"/>
    <row r="9722" hidden="1" x14ac:dyDescent="0.2"/>
    <row r="9723" hidden="1" x14ac:dyDescent="0.2"/>
    <row r="9724" hidden="1" x14ac:dyDescent="0.2"/>
    <row r="9725" hidden="1" x14ac:dyDescent="0.2"/>
    <row r="9726" hidden="1" x14ac:dyDescent="0.2"/>
    <row r="9727" hidden="1" x14ac:dyDescent="0.2"/>
    <row r="9728" hidden="1" x14ac:dyDescent="0.2"/>
    <row r="9729" hidden="1" x14ac:dyDescent="0.2"/>
    <row r="9730" hidden="1" x14ac:dyDescent="0.2"/>
    <row r="9731" hidden="1" x14ac:dyDescent="0.2"/>
    <row r="9732" hidden="1" x14ac:dyDescent="0.2"/>
    <row r="9733" hidden="1" x14ac:dyDescent="0.2"/>
    <row r="9734" hidden="1" x14ac:dyDescent="0.2"/>
    <row r="9735" hidden="1" x14ac:dyDescent="0.2"/>
    <row r="9736" hidden="1" x14ac:dyDescent="0.2"/>
    <row r="9737" hidden="1" x14ac:dyDescent="0.2"/>
    <row r="9738" hidden="1" x14ac:dyDescent="0.2"/>
    <row r="9739" hidden="1" x14ac:dyDescent="0.2"/>
    <row r="9740" hidden="1" x14ac:dyDescent="0.2"/>
    <row r="9741" hidden="1" x14ac:dyDescent="0.2"/>
    <row r="9742" hidden="1" x14ac:dyDescent="0.2"/>
    <row r="9743" hidden="1" x14ac:dyDescent="0.2"/>
    <row r="9744" hidden="1" x14ac:dyDescent="0.2"/>
    <row r="9745" hidden="1" x14ac:dyDescent="0.2"/>
    <row r="9746" hidden="1" x14ac:dyDescent="0.2"/>
    <row r="9747" hidden="1" x14ac:dyDescent="0.2"/>
    <row r="9748" hidden="1" x14ac:dyDescent="0.2"/>
    <row r="9749" hidden="1" x14ac:dyDescent="0.2"/>
    <row r="9750" hidden="1" x14ac:dyDescent="0.2"/>
    <row r="9751" hidden="1" x14ac:dyDescent="0.2"/>
    <row r="9752" hidden="1" x14ac:dyDescent="0.2"/>
    <row r="9753" hidden="1" x14ac:dyDescent="0.2"/>
    <row r="9754" hidden="1" x14ac:dyDescent="0.2"/>
    <row r="9755" hidden="1" x14ac:dyDescent="0.2"/>
    <row r="9756" hidden="1" x14ac:dyDescent="0.2"/>
    <row r="9757" hidden="1" x14ac:dyDescent="0.2"/>
    <row r="9758" hidden="1" x14ac:dyDescent="0.2"/>
    <row r="9759" hidden="1" x14ac:dyDescent="0.2"/>
    <row r="9760" hidden="1" x14ac:dyDescent="0.2"/>
    <row r="9761" hidden="1" x14ac:dyDescent="0.2"/>
    <row r="9762" hidden="1" x14ac:dyDescent="0.2"/>
    <row r="9763" hidden="1" x14ac:dyDescent="0.2"/>
    <row r="9764" hidden="1" x14ac:dyDescent="0.2"/>
    <row r="9765" hidden="1" x14ac:dyDescent="0.2"/>
    <row r="9766" hidden="1" x14ac:dyDescent="0.2"/>
    <row r="9767" hidden="1" x14ac:dyDescent="0.2"/>
    <row r="9768" hidden="1" x14ac:dyDescent="0.2"/>
    <row r="9769" hidden="1" x14ac:dyDescent="0.2"/>
    <row r="9770" hidden="1" x14ac:dyDescent="0.2"/>
    <row r="9771" hidden="1" x14ac:dyDescent="0.2"/>
    <row r="9772" hidden="1" x14ac:dyDescent="0.2"/>
    <row r="9773" hidden="1" x14ac:dyDescent="0.2"/>
    <row r="9774" hidden="1" x14ac:dyDescent="0.2"/>
    <row r="9775" hidden="1" x14ac:dyDescent="0.2"/>
    <row r="9776" hidden="1" x14ac:dyDescent="0.2"/>
    <row r="9777" hidden="1" x14ac:dyDescent="0.2"/>
    <row r="9778" hidden="1" x14ac:dyDescent="0.2"/>
    <row r="9779" hidden="1" x14ac:dyDescent="0.2"/>
    <row r="9780" hidden="1" x14ac:dyDescent="0.2"/>
    <row r="9781" hidden="1" x14ac:dyDescent="0.2"/>
    <row r="9782" hidden="1" x14ac:dyDescent="0.2"/>
    <row r="9783" hidden="1" x14ac:dyDescent="0.2"/>
    <row r="9784" hidden="1" x14ac:dyDescent="0.2"/>
    <row r="9785" hidden="1" x14ac:dyDescent="0.2"/>
    <row r="9786" hidden="1" x14ac:dyDescent="0.2"/>
    <row r="9787" hidden="1" x14ac:dyDescent="0.2"/>
    <row r="9788" hidden="1" x14ac:dyDescent="0.2"/>
    <row r="9789" hidden="1" x14ac:dyDescent="0.2"/>
    <row r="9790" hidden="1" x14ac:dyDescent="0.2"/>
    <row r="9791" hidden="1" x14ac:dyDescent="0.2"/>
    <row r="9792" hidden="1" x14ac:dyDescent="0.2"/>
    <row r="9793" hidden="1" x14ac:dyDescent="0.2"/>
    <row r="9794" hidden="1" x14ac:dyDescent="0.2"/>
    <row r="9795" hidden="1" x14ac:dyDescent="0.2"/>
    <row r="9796" hidden="1" x14ac:dyDescent="0.2"/>
    <row r="9797" hidden="1" x14ac:dyDescent="0.2"/>
    <row r="9798" hidden="1" x14ac:dyDescent="0.2"/>
    <row r="9799" hidden="1" x14ac:dyDescent="0.2"/>
    <row r="9800" hidden="1" x14ac:dyDescent="0.2"/>
    <row r="9801" hidden="1" x14ac:dyDescent="0.2"/>
    <row r="9802" hidden="1" x14ac:dyDescent="0.2"/>
    <row r="9803" hidden="1" x14ac:dyDescent="0.2"/>
    <row r="9804" hidden="1" x14ac:dyDescent="0.2"/>
    <row r="9805" hidden="1" x14ac:dyDescent="0.2"/>
    <row r="9806" hidden="1" x14ac:dyDescent="0.2"/>
    <row r="9807" hidden="1" x14ac:dyDescent="0.2"/>
    <row r="9808" hidden="1" x14ac:dyDescent="0.2"/>
    <row r="9809" hidden="1" x14ac:dyDescent="0.2"/>
    <row r="9810" hidden="1" x14ac:dyDescent="0.2"/>
    <row r="9811" hidden="1" x14ac:dyDescent="0.2"/>
    <row r="9812" hidden="1" x14ac:dyDescent="0.2"/>
    <row r="9813" hidden="1" x14ac:dyDescent="0.2"/>
    <row r="9814" hidden="1" x14ac:dyDescent="0.2"/>
    <row r="9815" hidden="1" x14ac:dyDescent="0.2"/>
    <row r="9816" hidden="1" x14ac:dyDescent="0.2"/>
    <row r="9817" hidden="1" x14ac:dyDescent="0.2"/>
    <row r="9818" hidden="1" x14ac:dyDescent="0.2"/>
    <row r="9819" hidden="1" x14ac:dyDescent="0.2"/>
    <row r="9820" hidden="1" x14ac:dyDescent="0.2"/>
    <row r="9821" hidden="1" x14ac:dyDescent="0.2"/>
    <row r="9822" hidden="1" x14ac:dyDescent="0.2"/>
    <row r="9823" hidden="1" x14ac:dyDescent="0.2"/>
    <row r="9824" hidden="1" x14ac:dyDescent="0.2"/>
    <row r="9825" hidden="1" x14ac:dyDescent="0.2"/>
    <row r="9826" hidden="1" x14ac:dyDescent="0.2"/>
    <row r="9827" hidden="1" x14ac:dyDescent="0.2"/>
    <row r="9828" hidden="1" x14ac:dyDescent="0.2"/>
    <row r="9829" hidden="1" x14ac:dyDescent="0.2"/>
    <row r="9830" hidden="1" x14ac:dyDescent="0.2"/>
    <row r="9831" hidden="1" x14ac:dyDescent="0.2"/>
    <row r="9832" hidden="1" x14ac:dyDescent="0.2"/>
    <row r="9833" hidden="1" x14ac:dyDescent="0.2"/>
    <row r="9834" hidden="1" x14ac:dyDescent="0.2"/>
    <row r="9835" hidden="1" x14ac:dyDescent="0.2"/>
    <row r="9836" hidden="1" x14ac:dyDescent="0.2"/>
    <row r="9837" hidden="1" x14ac:dyDescent="0.2"/>
    <row r="9838" hidden="1" x14ac:dyDescent="0.2"/>
    <row r="9839" hidden="1" x14ac:dyDescent="0.2"/>
    <row r="9840" hidden="1" x14ac:dyDescent="0.2"/>
    <row r="9841" hidden="1" x14ac:dyDescent="0.2"/>
    <row r="9842" hidden="1" x14ac:dyDescent="0.2"/>
    <row r="9843" hidden="1" x14ac:dyDescent="0.2"/>
    <row r="9844" hidden="1" x14ac:dyDescent="0.2"/>
    <row r="9845" hidden="1" x14ac:dyDescent="0.2"/>
    <row r="9846" hidden="1" x14ac:dyDescent="0.2"/>
    <row r="9847" hidden="1" x14ac:dyDescent="0.2"/>
    <row r="9848" hidden="1" x14ac:dyDescent="0.2"/>
    <row r="9849" hidden="1" x14ac:dyDescent="0.2"/>
    <row r="9850" hidden="1" x14ac:dyDescent="0.2"/>
    <row r="9851" hidden="1" x14ac:dyDescent="0.2"/>
    <row r="9852" hidden="1" x14ac:dyDescent="0.2"/>
    <row r="9853" hidden="1" x14ac:dyDescent="0.2"/>
    <row r="9854" hidden="1" x14ac:dyDescent="0.2"/>
    <row r="9855" hidden="1" x14ac:dyDescent="0.2"/>
    <row r="9856" hidden="1" x14ac:dyDescent="0.2"/>
    <row r="9857" hidden="1" x14ac:dyDescent="0.2"/>
    <row r="9858" hidden="1" x14ac:dyDescent="0.2"/>
    <row r="9859" hidden="1" x14ac:dyDescent="0.2"/>
    <row r="9860" hidden="1" x14ac:dyDescent="0.2"/>
    <row r="9861" hidden="1" x14ac:dyDescent="0.2"/>
    <row r="9862" hidden="1" x14ac:dyDescent="0.2"/>
    <row r="9863" hidden="1" x14ac:dyDescent="0.2"/>
    <row r="9864" hidden="1" x14ac:dyDescent="0.2"/>
    <row r="9865" hidden="1" x14ac:dyDescent="0.2"/>
    <row r="9866" hidden="1" x14ac:dyDescent="0.2"/>
    <row r="9867" hidden="1" x14ac:dyDescent="0.2"/>
    <row r="9868" hidden="1" x14ac:dyDescent="0.2"/>
    <row r="9869" hidden="1" x14ac:dyDescent="0.2"/>
    <row r="9870" hidden="1" x14ac:dyDescent="0.2"/>
    <row r="9871" hidden="1" x14ac:dyDescent="0.2"/>
    <row r="9872" hidden="1" x14ac:dyDescent="0.2"/>
    <row r="9873" hidden="1" x14ac:dyDescent="0.2"/>
    <row r="9874" hidden="1" x14ac:dyDescent="0.2"/>
    <row r="9875" hidden="1" x14ac:dyDescent="0.2"/>
    <row r="9876" hidden="1" x14ac:dyDescent="0.2"/>
    <row r="9877" hidden="1" x14ac:dyDescent="0.2"/>
    <row r="9878" hidden="1" x14ac:dyDescent="0.2"/>
    <row r="9879" hidden="1" x14ac:dyDescent="0.2"/>
    <row r="9880" hidden="1" x14ac:dyDescent="0.2"/>
    <row r="9881" hidden="1" x14ac:dyDescent="0.2"/>
    <row r="9882" hidden="1" x14ac:dyDescent="0.2"/>
    <row r="9883" hidden="1" x14ac:dyDescent="0.2"/>
    <row r="9884" hidden="1" x14ac:dyDescent="0.2"/>
    <row r="9885" hidden="1" x14ac:dyDescent="0.2"/>
    <row r="9886" hidden="1" x14ac:dyDescent="0.2"/>
    <row r="9887" hidden="1" x14ac:dyDescent="0.2"/>
    <row r="9888" hidden="1" x14ac:dyDescent="0.2"/>
    <row r="9889" hidden="1" x14ac:dyDescent="0.2"/>
    <row r="9890" hidden="1" x14ac:dyDescent="0.2"/>
    <row r="9891" hidden="1" x14ac:dyDescent="0.2"/>
    <row r="9892" hidden="1" x14ac:dyDescent="0.2"/>
    <row r="9893" hidden="1" x14ac:dyDescent="0.2"/>
    <row r="9894" hidden="1" x14ac:dyDescent="0.2"/>
    <row r="9895" hidden="1" x14ac:dyDescent="0.2"/>
    <row r="9896" hidden="1" x14ac:dyDescent="0.2"/>
    <row r="9897" hidden="1" x14ac:dyDescent="0.2"/>
    <row r="9898" hidden="1" x14ac:dyDescent="0.2"/>
    <row r="9899" hidden="1" x14ac:dyDescent="0.2"/>
    <row r="9900" hidden="1" x14ac:dyDescent="0.2"/>
    <row r="9901" hidden="1" x14ac:dyDescent="0.2"/>
    <row r="9902" hidden="1" x14ac:dyDescent="0.2"/>
    <row r="9903" hidden="1" x14ac:dyDescent="0.2"/>
    <row r="9904" hidden="1" x14ac:dyDescent="0.2"/>
    <row r="9905" hidden="1" x14ac:dyDescent="0.2"/>
    <row r="9906" hidden="1" x14ac:dyDescent="0.2"/>
    <row r="9907" hidden="1" x14ac:dyDescent="0.2"/>
    <row r="9908" hidden="1" x14ac:dyDescent="0.2"/>
    <row r="9909" hidden="1" x14ac:dyDescent="0.2"/>
    <row r="9910" hidden="1" x14ac:dyDescent="0.2"/>
    <row r="9911" hidden="1" x14ac:dyDescent="0.2"/>
    <row r="9912" hidden="1" x14ac:dyDescent="0.2"/>
    <row r="9913" hidden="1" x14ac:dyDescent="0.2"/>
    <row r="9914" hidden="1" x14ac:dyDescent="0.2"/>
    <row r="9915" hidden="1" x14ac:dyDescent="0.2"/>
    <row r="9916" hidden="1" x14ac:dyDescent="0.2"/>
    <row r="9917" hidden="1" x14ac:dyDescent="0.2"/>
    <row r="9918" hidden="1" x14ac:dyDescent="0.2"/>
    <row r="9919" hidden="1" x14ac:dyDescent="0.2"/>
    <row r="9920" hidden="1" x14ac:dyDescent="0.2"/>
    <row r="9921" hidden="1" x14ac:dyDescent="0.2"/>
    <row r="9922" hidden="1" x14ac:dyDescent="0.2"/>
    <row r="9923" hidden="1" x14ac:dyDescent="0.2"/>
    <row r="9924" hidden="1" x14ac:dyDescent="0.2"/>
    <row r="9925" hidden="1" x14ac:dyDescent="0.2"/>
    <row r="9926" hidden="1" x14ac:dyDescent="0.2"/>
    <row r="9927" hidden="1" x14ac:dyDescent="0.2"/>
    <row r="9928" hidden="1" x14ac:dyDescent="0.2"/>
    <row r="9929" hidden="1" x14ac:dyDescent="0.2"/>
    <row r="9930" hidden="1" x14ac:dyDescent="0.2"/>
    <row r="9931" hidden="1" x14ac:dyDescent="0.2"/>
    <row r="9932" hidden="1" x14ac:dyDescent="0.2"/>
    <row r="9933" hidden="1" x14ac:dyDescent="0.2"/>
    <row r="9934" hidden="1" x14ac:dyDescent="0.2"/>
    <row r="9935" hidden="1" x14ac:dyDescent="0.2"/>
    <row r="9936" hidden="1" x14ac:dyDescent="0.2"/>
    <row r="9937" hidden="1" x14ac:dyDescent="0.2"/>
    <row r="9938" hidden="1" x14ac:dyDescent="0.2"/>
    <row r="9939" hidden="1" x14ac:dyDescent="0.2"/>
    <row r="9940" hidden="1" x14ac:dyDescent="0.2"/>
    <row r="9941" hidden="1" x14ac:dyDescent="0.2"/>
    <row r="9942" hidden="1" x14ac:dyDescent="0.2"/>
    <row r="9943" hidden="1" x14ac:dyDescent="0.2"/>
    <row r="9944" hidden="1" x14ac:dyDescent="0.2"/>
    <row r="9945" hidden="1" x14ac:dyDescent="0.2"/>
    <row r="9946" hidden="1" x14ac:dyDescent="0.2"/>
    <row r="9947" hidden="1" x14ac:dyDescent="0.2"/>
    <row r="9948" hidden="1" x14ac:dyDescent="0.2"/>
    <row r="9949" hidden="1" x14ac:dyDescent="0.2"/>
    <row r="9950" hidden="1" x14ac:dyDescent="0.2"/>
    <row r="9951" hidden="1" x14ac:dyDescent="0.2"/>
    <row r="9952" hidden="1" x14ac:dyDescent="0.2"/>
    <row r="9953" hidden="1" x14ac:dyDescent="0.2"/>
    <row r="9954" hidden="1" x14ac:dyDescent="0.2"/>
    <row r="9955" hidden="1" x14ac:dyDescent="0.2"/>
    <row r="9956" hidden="1" x14ac:dyDescent="0.2"/>
    <row r="9957" hidden="1" x14ac:dyDescent="0.2"/>
    <row r="9958" hidden="1" x14ac:dyDescent="0.2"/>
    <row r="9959" hidden="1" x14ac:dyDescent="0.2"/>
    <row r="9960" hidden="1" x14ac:dyDescent="0.2"/>
    <row r="9961" hidden="1" x14ac:dyDescent="0.2"/>
    <row r="9962" hidden="1" x14ac:dyDescent="0.2"/>
    <row r="9963" hidden="1" x14ac:dyDescent="0.2"/>
    <row r="9964" hidden="1" x14ac:dyDescent="0.2"/>
    <row r="9965" hidden="1" x14ac:dyDescent="0.2"/>
    <row r="9966" hidden="1" x14ac:dyDescent="0.2"/>
    <row r="9967" hidden="1" x14ac:dyDescent="0.2"/>
    <row r="9968" hidden="1" x14ac:dyDescent="0.2"/>
    <row r="9969" hidden="1" x14ac:dyDescent="0.2"/>
    <row r="9970" hidden="1" x14ac:dyDescent="0.2"/>
    <row r="9971" hidden="1" x14ac:dyDescent="0.2"/>
    <row r="9972" hidden="1" x14ac:dyDescent="0.2"/>
    <row r="9973" hidden="1" x14ac:dyDescent="0.2"/>
    <row r="9974" hidden="1" x14ac:dyDescent="0.2"/>
    <row r="9975" hidden="1" x14ac:dyDescent="0.2"/>
    <row r="9976" hidden="1" x14ac:dyDescent="0.2"/>
    <row r="9977" hidden="1" x14ac:dyDescent="0.2"/>
    <row r="9978" hidden="1" x14ac:dyDescent="0.2"/>
    <row r="9979" hidden="1" x14ac:dyDescent="0.2"/>
    <row r="9980" hidden="1" x14ac:dyDescent="0.2"/>
    <row r="9981" hidden="1" x14ac:dyDescent="0.2"/>
    <row r="9982" hidden="1" x14ac:dyDescent="0.2"/>
    <row r="9983" hidden="1" x14ac:dyDescent="0.2"/>
    <row r="9984" hidden="1" x14ac:dyDescent="0.2"/>
    <row r="9985" hidden="1" x14ac:dyDescent="0.2"/>
    <row r="9986" hidden="1" x14ac:dyDescent="0.2"/>
    <row r="9987" hidden="1" x14ac:dyDescent="0.2"/>
    <row r="9988" hidden="1" x14ac:dyDescent="0.2"/>
    <row r="9989" hidden="1" x14ac:dyDescent="0.2"/>
    <row r="9990" hidden="1" x14ac:dyDescent="0.2"/>
    <row r="9991" hidden="1" x14ac:dyDescent="0.2"/>
    <row r="9992" hidden="1" x14ac:dyDescent="0.2"/>
    <row r="9993" hidden="1" x14ac:dyDescent="0.2"/>
    <row r="9994" hidden="1" x14ac:dyDescent="0.2"/>
    <row r="9995" hidden="1" x14ac:dyDescent="0.2"/>
    <row r="9996" hidden="1" x14ac:dyDescent="0.2"/>
    <row r="9997" hidden="1" x14ac:dyDescent="0.2"/>
    <row r="9998" hidden="1" x14ac:dyDescent="0.2"/>
    <row r="9999" hidden="1" x14ac:dyDescent="0.2"/>
    <row r="10000" hidden="1" x14ac:dyDescent="0.2"/>
    <row r="10001" hidden="1" x14ac:dyDescent="0.2"/>
    <row r="10002" hidden="1" x14ac:dyDescent="0.2"/>
    <row r="10003" hidden="1" x14ac:dyDescent="0.2"/>
    <row r="10004" hidden="1" x14ac:dyDescent="0.2"/>
    <row r="10005" hidden="1" x14ac:dyDescent="0.2"/>
    <row r="10006" hidden="1" x14ac:dyDescent="0.2"/>
    <row r="10007" hidden="1" x14ac:dyDescent="0.2"/>
    <row r="10008" hidden="1" x14ac:dyDescent="0.2"/>
    <row r="10009" hidden="1" x14ac:dyDescent="0.2"/>
    <row r="10010" hidden="1" x14ac:dyDescent="0.2"/>
    <row r="10011" hidden="1" x14ac:dyDescent="0.2"/>
    <row r="10012" hidden="1" x14ac:dyDescent="0.2"/>
    <row r="10013" hidden="1" x14ac:dyDescent="0.2"/>
    <row r="10014" hidden="1" x14ac:dyDescent="0.2"/>
    <row r="10015" hidden="1" x14ac:dyDescent="0.2"/>
    <row r="10016" hidden="1" x14ac:dyDescent="0.2"/>
    <row r="10017" hidden="1" x14ac:dyDescent="0.2"/>
    <row r="10018" hidden="1" x14ac:dyDescent="0.2"/>
    <row r="10019" hidden="1" x14ac:dyDescent="0.2"/>
    <row r="10020" hidden="1" x14ac:dyDescent="0.2"/>
    <row r="10021" hidden="1" x14ac:dyDescent="0.2"/>
    <row r="10022" hidden="1" x14ac:dyDescent="0.2"/>
    <row r="10023" hidden="1" x14ac:dyDescent="0.2"/>
    <row r="10024" hidden="1" x14ac:dyDescent="0.2"/>
    <row r="10025" hidden="1" x14ac:dyDescent="0.2"/>
    <row r="10026" hidden="1" x14ac:dyDescent="0.2"/>
    <row r="10027" hidden="1" x14ac:dyDescent="0.2"/>
    <row r="10028" hidden="1" x14ac:dyDescent="0.2"/>
    <row r="10029" hidden="1" x14ac:dyDescent="0.2"/>
    <row r="10030" hidden="1" x14ac:dyDescent="0.2"/>
    <row r="10031" hidden="1" x14ac:dyDescent="0.2"/>
    <row r="10032" hidden="1" x14ac:dyDescent="0.2"/>
    <row r="10033" hidden="1" x14ac:dyDescent="0.2"/>
    <row r="10034" hidden="1" x14ac:dyDescent="0.2"/>
    <row r="10035" hidden="1" x14ac:dyDescent="0.2"/>
    <row r="10036" hidden="1" x14ac:dyDescent="0.2"/>
    <row r="10037" hidden="1" x14ac:dyDescent="0.2"/>
    <row r="10038" hidden="1" x14ac:dyDescent="0.2"/>
    <row r="10039" hidden="1" x14ac:dyDescent="0.2"/>
    <row r="10040" hidden="1" x14ac:dyDescent="0.2"/>
    <row r="10041" hidden="1" x14ac:dyDescent="0.2"/>
    <row r="10042" hidden="1" x14ac:dyDescent="0.2"/>
    <row r="10043" hidden="1" x14ac:dyDescent="0.2"/>
    <row r="10044" hidden="1" x14ac:dyDescent="0.2"/>
    <row r="10045" hidden="1" x14ac:dyDescent="0.2"/>
    <row r="10046" hidden="1" x14ac:dyDescent="0.2"/>
    <row r="10047" hidden="1" x14ac:dyDescent="0.2"/>
    <row r="10048" hidden="1" x14ac:dyDescent="0.2"/>
    <row r="10049" hidden="1" x14ac:dyDescent="0.2"/>
    <row r="10050" hidden="1" x14ac:dyDescent="0.2"/>
    <row r="10051" hidden="1" x14ac:dyDescent="0.2"/>
    <row r="10052" hidden="1" x14ac:dyDescent="0.2"/>
    <row r="10053" hidden="1" x14ac:dyDescent="0.2"/>
    <row r="10054" hidden="1" x14ac:dyDescent="0.2"/>
    <row r="10055" hidden="1" x14ac:dyDescent="0.2"/>
    <row r="10056" hidden="1" x14ac:dyDescent="0.2"/>
    <row r="10057" hidden="1" x14ac:dyDescent="0.2"/>
    <row r="10058" hidden="1" x14ac:dyDescent="0.2"/>
    <row r="10059" hidden="1" x14ac:dyDescent="0.2"/>
    <row r="10060" hidden="1" x14ac:dyDescent="0.2"/>
    <row r="10061" hidden="1" x14ac:dyDescent="0.2"/>
    <row r="10062" hidden="1" x14ac:dyDescent="0.2"/>
    <row r="10063" hidden="1" x14ac:dyDescent="0.2"/>
    <row r="10064" hidden="1" x14ac:dyDescent="0.2"/>
    <row r="10065" hidden="1" x14ac:dyDescent="0.2"/>
    <row r="10066" hidden="1" x14ac:dyDescent="0.2"/>
    <row r="10067" hidden="1" x14ac:dyDescent="0.2"/>
    <row r="10068" hidden="1" x14ac:dyDescent="0.2"/>
    <row r="10069" hidden="1" x14ac:dyDescent="0.2"/>
    <row r="10070" hidden="1" x14ac:dyDescent="0.2"/>
    <row r="10071" hidden="1" x14ac:dyDescent="0.2"/>
    <row r="10072" hidden="1" x14ac:dyDescent="0.2"/>
    <row r="10073" hidden="1" x14ac:dyDescent="0.2"/>
    <row r="10074" hidden="1" x14ac:dyDescent="0.2"/>
    <row r="10075" hidden="1" x14ac:dyDescent="0.2"/>
    <row r="10076" hidden="1" x14ac:dyDescent="0.2"/>
    <row r="10077" hidden="1" x14ac:dyDescent="0.2"/>
    <row r="10078" hidden="1" x14ac:dyDescent="0.2"/>
    <row r="10079" hidden="1" x14ac:dyDescent="0.2"/>
    <row r="10080" hidden="1" x14ac:dyDescent="0.2"/>
    <row r="10081" hidden="1" x14ac:dyDescent="0.2"/>
    <row r="10082" hidden="1" x14ac:dyDescent="0.2"/>
    <row r="10083" hidden="1" x14ac:dyDescent="0.2"/>
    <row r="10084" hidden="1" x14ac:dyDescent="0.2"/>
    <row r="10085" hidden="1" x14ac:dyDescent="0.2"/>
    <row r="10086" hidden="1" x14ac:dyDescent="0.2"/>
    <row r="10087" hidden="1" x14ac:dyDescent="0.2"/>
    <row r="10088" hidden="1" x14ac:dyDescent="0.2"/>
    <row r="10089" hidden="1" x14ac:dyDescent="0.2"/>
    <row r="10090" hidden="1" x14ac:dyDescent="0.2"/>
    <row r="10091" hidden="1" x14ac:dyDescent="0.2"/>
    <row r="10092" hidden="1" x14ac:dyDescent="0.2"/>
    <row r="10093" hidden="1" x14ac:dyDescent="0.2"/>
    <row r="10094" hidden="1" x14ac:dyDescent="0.2"/>
    <row r="10095" hidden="1" x14ac:dyDescent="0.2"/>
    <row r="10096" hidden="1" x14ac:dyDescent="0.2"/>
    <row r="10097" hidden="1" x14ac:dyDescent="0.2"/>
    <row r="10098" hidden="1" x14ac:dyDescent="0.2"/>
    <row r="10099" hidden="1" x14ac:dyDescent="0.2"/>
    <row r="10100" hidden="1" x14ac:dyDescent="0.2"/>
    <row r="10101" hidden="1" x14ac:dyDescent="0.2"/>
    <row r="10102" hidden="1" x14ac:dyDescent="0.2"/>
    <row r="10103" hidden="1" x14ac:dyDescent="0.2"/>
    <row r="10104" hidden="1" x14ac:dyDescent="0.2"/>
    <row r="10105" hidden="1" x14ac:dyDescent="0.2"/>
    <row r="10106" hidden="1" x14ac:dyDescent="0.2"/>
    <row r="10107" hidden="1" x14ac:dyDescent="0.2"/>
    <row r="10108" hidden="1" x14ac:dyDescent="0.2"/>
    <row r="10109" hidden="1" x14ac:dyDescent="0.2"/>
    <row r="10110" hidden="1" x14ac:dyDescent="0.2"/>
    <row r="10111" hidden="1" x14ac:dyDescent="0.2"/>
    <row r="10112" hidden="1" x14ac:dyDescent="0.2"/>
    <row r="10113" hidden="1" x14ac:dyDescent="0.2"/>
    <row r="10114" hidden="1" x14ac:dyDescent="0.2"/>
    <row r="10115" hidden="1" x14ac:dyDescent="0.2"/>
    <row r="10116" hidden="1" x14ac:dyDescent="0.2"/>
    <row r="10117" hidden="1" x14ac:dyDescent="0.2"/>
    <row r="10118" hidden="1" x14ac:dyDescent="0.2"/>
    <row r="10119" hidden="1" x14ac:dyDescent="0.2"/>
    <row r="10120" hidden="1" x14ac:dyDescent="0.2"/>
    <row r="10121" hidden="1" x14ac:dyDescent="0.2"/>
    <row r="10122" hidden="1" x14ac:dyDescent="0.2"/>
    <row r="10123" hidden="1" x14ac:dyDescent="0.2"/>
    <row r="10124" hidden="1" x14ac:dyDescent="0.2"/>
    <row r="10125" hidden="1" x14ac:dyDescent="0.2"/>
    <row r="10126" hidden="1" x14ac:dyDescent="0.2"/>
    <row r="10127" hidden="1" x14ac:dyDescent="0.2"/>
    <row r="10128" hidden="1" x14ac:dyDescent="0.2"/>
    <row r="10129" hidden="1" x14ac:dyDescent="0.2"/>
    <row r="10130" hidden="1" x14ac:dyDescent="0.2"/>
    <row r="10131" hidden="1" x14ac:dyDescent="0.2"/>
    <row r="10132" hidden="1" x14ac:dyDescent="0.2"/>
    <row r="10133" hidden="1" x14ac:dyDescent="0.2"/>
    <row r="10134" hidden="1" x14ac:dyDescent="0.2"/>
    <row r="10135" hidden="1" x14ac:dyDescent="0.2"/>
    <row r="10136" hidden="1" x14ac:dyDescent="0.2"/>
    <row r="10137" hidden="1" x14ac:dyDescent="0.2"/>
    <row r="10138" hidden="1" x14ac:dyDescent="0.2"/>
    <row r="10139" hidden="1" x14ac:dyDescent="0.2"/>
    <row r="10140" hidden="1" x14ac:dyDescent="0.2"/>
    <row r="10141" hidden="1" x14ac:dyDescent="0.2"/>
    <row r="10142" hidden="1" x14ac:dyDescent="0.2"/>
    <row r="10143" hidden="1" x14ac:dyDescent="0.2"/>
    <row r="10144" hidden="1" x14ac:dyDescent="0.2"/>
    <row r="10145" hidden="1" x14ac:dyDescent="0.2"/>
    <row r="10146" hidden="1" x14ac:dyDescent="0.2"/>
    <row r="10147" hidden="1" x14ac:dyDescent="0.2"/>
    <row r="10148" hidden="1" x14ac:dyDescent="0.2"/>
    <row r="10149" hidden="1" x14ac:dyDescent="0.2"/>
    <row r="10150" hidden="1" x14ac:dyDescent="0.2"/>
    <row r="10151" hidden="1" x14ac:dyDescent="0.2"/>
    <row r="10152" hidden="1" x14ac:dyDescent="0.2"/>
    <row r="10153" hidden="1" x14ac:dyDescent="0.2"/>
    <row r="10154" hidden="1" x14ac:dyDescent="0.2"/>
    <row r="10155" hidden="1" x14ac:dyDescent="0.2"/>
    <row r="10156" hidden="1" x14ac:dyDescent="0.2"/>
    <row r="10157" hidden="1" x14ac:dyDescent="0.2"/>
    <row r="10158" hidden="1" x14ac:dyDescent="0.2"/>
    <row r="10159" hidden="1" x14ac:dyDescent="0.2"/>
    <row r="10160" hidden="1" x14ac:dyDescent="0.2"/>
    <row r="10161" hidden="1" x14ac:dyDescent="0.2"/>
    <row r="10162" hidden="1" x14ac:dyDescent="0.2"/>
    <row r="10163" hidden="1" x14ac:dyDescent="0.2"/>
    <row r="10164" hidden="1" x14ac:dyDescent="0.2"/>
    <row r="10165" hidden="1" x14ac:dyDescent="0.2"/>
    <row r="10166" hidden="1" x14ac:dyDescent="0.2"/>
    <row r="10167" hidden="1" x14ac:dyDescent="0.2"/>
    <row r="10168" hidden="1" x14ac:dyDescent="0.2"/>
    <row r="10169" hidden="1" x14ac:dyDescent="0.2"/>
    <row r="10170" hidden="1" x14ac:dyDescent="0.2"/>
    <row r="10171" hidden="1" x14ac:dyDescent="0.2"/>
    <row r="10172" hidden="1" x14ac:dyDescent="0.2"/>
    <row r="10173" hidden="1" x14ac:dyDescent="0.2"/>
    <row r="10174" hidden="1" x14ac:dyDescent="0.2"/>
    <row r="10175" hidden="1" x14ac:dyDescent="0.2"/>
    <row r="10176" hidden="1" x14ac:dyDescent="0.2"/>
    <row r="10177" hidden="1" x14ac:dyDescent="0.2"/>
    <row r="10178" hidden="1" x14ac:dyDescent="0.2"/>
    <row r="10179" hidden="1" x14ac:dyDescent="0.2"/>
    <row r="10180" hidden="1" x14ac:dyDescent="0.2"/>
    <row r="10181" hidden="1" x14ac:dyDescent="0.2"/>
    <row r="10182" hidden="1" x14ac:dyDescent="0.2"/>
    <row r="10183" hidden="1" x14ac:dyDescent="0.2"/>
    <row r="10184" hidden="1" x14ac:dyDescent="0.2"/>
    <row r="10185" hidden="1" x14ac:dyDescent="0.2"/>
    <row r="10186" hidden="1" x14ac:dyDescent="0.2"/>
    <row r="10187" hidden="1" x14ac:dyDescent="0.2"/>
    <row r="10188" hidden="1" x14ac:dyDescent="0.2"/>
    <row r="10189" hidden="1" x14ac:dyDescent="0.2"/>
    <row r="10190" hidden="1" x14ac:dyDescent="0.2"/>
    <row r="10191" hidden="1" x14ac:dyDescent="0.2"/>
    <row r="10192" hidden="1" x14ac:dyDescent="0.2"/>
    <row r="10193" hidden="1" x14ac:dyDescent="0.2"/>
    <row r="10194" hidden="1" x14ac:dyDescent="0.2"/>
    <row r="10195" hidden="1" x14ac:dyDescent="0.2"/>
    <row r="10196" hidden="1" x14ac:dyDescent="0.2"/>
    <row r="10197" hidden="1" x14ac:dyDescent="0.2"/>
    <row r="10198" hidden="1" x14ac:dyDescent="0.2"/>
    <row r="10199" hidden="1" x14ac:dyDescent="0.2"/>
    <row r="10200" hidden="1" x14ac:dyDescent="0.2"/>
    <row r="10201" hidden="1" x14ac:dyDescent="0.2"/>
    <row r="10202" hidden="1" x14ac:dyDescent="0.2"/>
    <row r="10203" hidden="1" x14ac:dyDescent="0.2"/>
    <row r="10204" hidden="1" x14ac:dyDescent="0.2"/>
    <row r="10205" hidden="1" x14ac:dyDescent="0.2"/>
    <row r="10206" hidden="1" x14ac:dyDescent="0.2"/>
    <row r="10207" hidden="1" x14ac:dyDescent="0.2"/>
    <row r="10208" hidden="1" x14ac:dyDescent="0.2"/>
    <row r="10209" hidden="1" x14ac:dyDescent="0.2"/>
    <row r="10210" hidden="1" x14ac:dyDescent="0.2"/>
    <row r="10211" hidden="1" x14ac:dyDescent="0.2"/>
    <row r="10212" hidden="1" x14ac:dyDescent="0.2"/>
    <row r="10213" hidden="1" x14ac:dyDescent="0.2"/>
    <row r="10214" hidden="1" x14ac:dyDescent="0.2"/>
    <row r="10215" hidden="1" x14ac:dyDescent="0.2"/>
    <row r="10216" hidden="1" x14ac:dyDescent="0.2"/>
    <row r="10217" hidden="1" x14ac:dyDescent="0.2"/>
    <row r="10218" hidden="1" x14ac:dyDescent="0.2"/>
    <row r="10219" hidden="1" x14ac:dyDescent="0.2"/>
    <row r="10220" hidden="1" x14ac:dyDescent="0.2"/>
    <row r="10221" hidden="1" x14ac:dyDescent="0.2"/>
    <row r="10222" hidden="1" x14ac:dyDescent="0.2"/>
    <row r="10223" hidden="1" x14ac:dyDescent="0.2"/>
    <row r="10224" hidden="1" x14ac:dyDescent="0.2"/>
    <row r="10225" hidden="1" x14ac:dyDescent="0.2"/>
    <row r="10226" hidden="1" x14ac:dyDescent="0.2"/>
    <row r="10227" hidden="1" x14ac:dyDescent="0.2"/>
    <row r="10228" hidden="1" x14ac:dyDescent="0.2"/>
    <row r="10229" hidden="1" x14ac:dyDescent="0.2"/>
    <row r="10230" hidden="1" x14ac:dyDescent="0.2"/>
    <row r="10231" hidden="1" x14ac:dyDescent="0.2"/>
    <row r="10232" hidden="1" x14ac:dyDescent="0.2"/>
    <row r="10233" hidden="1" x14ac:dyDescent="0.2"/>
    <row r="10234" hidden="1" x14ac:dyDescent="0.2"/>
    <row r="10235" hidden="1" x14ac:dyDescent="0.2"/>
    <row r="10236" hidden="1" x14ac:dyDescent="0.2"/>
    <row r="10237" hidden="1" x14ac:dyDescent="0.2"/>
    <row r="10238" hidden="1" x14ac:dyDescent="0.2"/>
    <row r="10239" hidden="1" x14ac:dyDescent="0.2"/>
    <row r="10240" hidden="1" x14ac:dyDescent="0.2"/>
    <row r="10241" hidden="1" x14ac:dyDescent="0.2"/>
    <row r="10242" hidden="1" x14ac:dyDescent="0.2"/>
    <row r="10243" hidden="1" x14ac:dyDescent="0.2"/>
    <row r="10244" hidden="1" x14ac:dyDescent="0.2"/>
    <row r="10245" hidden="1" x14ac:dyDescent="0.2"/>
    <row r="10246" hidden="1" x14ac:dyDescent="0.2"/>
    <row r="10247" hidden="1" x14ac:dyDescent="0.2"/>
    <row r="10248" hidden="1" x14ac:dyDescent="0.2"/>
    <row r="10249" hidden="1" x14ac:dyDescent="0.2"/>
    <row r="10250" hidden="1" x14ac:dyDescent="0.2"/>
    <row r="10251" hidden="1" x14ac:dyDescent="0.2"/>
    <row r="10252" hidden="1" x14ac:dyDescent="0.2"/>
    <row r="10253" hidden="1" x14ac:dyDescent="0.2"/>
    <row r="10254" hidden="1" x14ac:dyDescent="0.2"/>
    <row r="10255" hidden="1" x14ac:dyDescent="0.2"/>
    <row r="10256" hidden="1" x14ac:dyDescent="0.2"/>
    <row r="10257" hidden="1" x14ac:dyDescent="0.2"/>
    <row r="10258" hidden="1" x14ac:dyDescent="0.2"/>
    <row r="10259" hidden="1" x14ac:dyDescent="0.2"/>
    <row r="10260" hidden="1" x14ac:dyDescent="0.2"/>
    <row r="10261" hidden="1" x14ac:dyDescent="0.2"/>
    <row r="10262" hidden="1" x14ac:dyDescent="0.2"/>
    <row r="10263" hidden="1" x14ac:dyDescent="0.2"/>
    <row r="10264" hidden="1" x14ac:dyDescent="0.2"/>
    <row r="10265" hidden="1" x14ac:dyDescent="0.2"/>
    <row r="10266" hidden="1" x14ac:dyDescent="0.2"/>
    <row r="10267" hidden="1" x14ac:dyDescent="0.2"/>
    <row r="10268" hidden="1" x14ac:dyDescent="0.2"/>
    <row r="10269" hidden="1" x14ac:dyDescent="0.2"/>
    <row r="10270" hidden="1" x14ac:dyDescent="0.2"/>
    <row r="10271" hidden="1" x14ac:dyDescent="0.2"/>
    <row r="10272" hidden="1" x14ac:dyDescent="0.2"/>
    <row r="10273" hidden="1" x14ac:dyDescent="0.2"/>
    <row r="10274" hidden="1" x14ac:dyDescent="0.2"/>
    <row r="10275" hidden="1" x14ac:dyDescent="0.2"/>
    <row r="10276" hidden="1" x14ac:dyDescent="0.2"/>
    <row r="10277" hidden="1" x14ac:dyDescent="0.2"/>
    <row r="10278" hidden="1" x14ac:dyDescent="0.2"/>
    <row r="10279" hidden="1" x14ac:dyDescent="0.2"/>
    <row r="10280" hidden="1" x14ac:dyDescent="0.2"/>
    <row r="10281" hidden="1" x14ac:dyDescent="0.2"/>
    <row r="10282" hidden="1" x14ac:dyDescent="0.2"/>
    <row r="10283" hidden="1" x14ac:dyDescent="0.2"/>
    <row r="10284" hidden="1" x14ac:dyDescent="0.2"/>
    <row r="10285" hidden="1" x14ac:dyDescent="0.2"/>
    <row r="10286" hidden="1" x14ac:dyDescent="0.2"/>
    <row r="10287" hidden="1" x14ac:dyDescent="0.2"/>
    <row r="10288" hidden="1" x14ac:dyDescent="0.2"/>
    <row r="10289" hidden="1" x14ac:dyDescent="0.2"/>
    <row r="10290" hidden="1" x14ac:dyDescent="0.2"/>
    <row r="10291" hidden="1" x14ac:dyDescent="0.2"/>
    <row r="10292" hidden="1" x14ac:dyDescent="0.2"/>
    <row r="10293" hidden="1" x14ac:dyDescent="0.2"/>
    <row r="10294" hidden="1" x14ac:dyDescent="0.2"/>
    <row r="10295" hidden="1" x14ac:dyDescent="0.2"/>
    <row r="10296" hidden="1" x14ac:dyDescent="0.2"/>
    <row r="10297" hidden="1" x14ac:dyDescent="0.2"/>
    <row r="10298" hidden="1" x14ac:dyDescent="0.2"/>
    <row r="10299" hidden="1" x14ac:dyDescent="0.2"/>
    <row r="10300" hidden="1" x14ac:dyDescent="0.2"/>
    <row r="10301" hidden="1" x14ac:dyDescent="0.2"/>
    <row r="10302" hidden="1" x14ac:dyDescent="0.2"/>
    <row r="10303" hidden="1" x14ac:dyDescent="0.2"/>
    <row r="10304" hidden="1" x14ac:dyDescent="0.2"/>
    <row r="10305" hidden="1" x14ac:dyDescent="0.2"/>
    <row r="10306" hidden="1" x14ac:dyDescent="0.2"/>
    <row r="10307" hidden="1" x14ac:dyDescent="0.2"/>
    <row r="10308" hidden="1" x14ac:dyDescent="0.2"/>
    <row r="10309" hidden="1" x14ac:dyDescent="0.2"/>
    <row r="10310" hidden="1" x14ac:dyDescent="0.2"/>
    <row r="10311" hidden="1" x14ac:dyDescent="0.2"/>
    <row r="10312" hidden="1" x14ac:dyDescent="0.2"/>
    <row r="10313" hidden="1" x14ac:dyDescent="0.2"/>
    <row r="10314" hidden="1" x14ac:dyDescent="0.2"/>
    <row r="10315" hidden="1" x14ac:dyDescent="0.2"/>
    <row r="10316" hidden="1" x14ac:dyDescent="0.2"/>
    <row r="10317" hidden="1" x14ac:dyDescent="0.2"/>
    <row r="10318" hidden="1" x14ac:dyDescent="0.2"/>
    <row r="10319" hidden="1" x14ac:dyDescent="0.2"/>
    <row r="10320" hidden="1" x14ac:dyDescent="0.2"/>
    <row r="10321" hidden="1" x14ac:dyDescent="0.2"/>
    <row r="10322" hidden="1" x14ac:dyDescent="0.2"/>
    <row r="10323" hidden="1" x14ac:dyDescent="0.2"/>
    <row r="10324" hidden="1" x14ac:dyDescent="0.2"/>
    <row r="10325" hidden="1" x14ac:dyDescent="0.2"/>
    <row r="10326" hidden="1" x14ac:dyDescent="0.2"/>
    <row r="10327" hidden="1" x14ac:dyDescent="0.2"/>
    <row r="10328" hidden="1" x14ac:dyDescent="0.2"/>
    <row r="10329" hidden="1" x14ac:dyDescent="0.2"/>
    <row r="10330" hidden="1" x14ac:dyDescent="0.2"/>
    <row r="10331" hidden="1" x14ac:dyDescent="0.2"/>
    <row r="10332" hidden="1" x14ac:dyDescent="0.2"/>
    <row r="10333" hidden="1" x14ac:dyDescent="0.2"/>
    <row r="10334" hidden="1" x14ac:dyDescent="0.2"/>
    <row r="10335" hidden="1" x14ac:dyDescent="0.2"/>
    <row r="10336" hidden="1" x14ac:dyDescent="0.2"/>
    <row r="10337" hidden="1" x14ac:dyDescent="0.2"/>
    <row r="10338" hidden="1" x14ac:dyDescent="0.2"/>
    <row r="10339" hidden="1" x14ac:dyDescent="0.2"/>
    <row r="10340" hidden="1" x14ac:dyDescent="0.2"/>
    <row r="10341" hidden="1" x14ac:dyDescent="0.2"/>
    <row r="10342" hidden="1" x14ac:dyDescent="0.2"/>
    <row r="10343" hidden="1" x14ac:dyDescent="0.2"/>
    <row r="10344" hidden="1" x14ac:dyDescent="0.2"/>
    <row r="10345" hidden="1" x14ac:dyDescent="0.2"/>
    <row r="10346" hidden="1" x14ac:dyDescent="0.2"/>
    <row r="10347" hidden="1" x14ac:dyDescent="0.2"/>
    <row r="10348" hidden="1" x14ac:dyDescent="0.2"/>
    <row r="10349" hidden="1" x14ac:dyDescent="0.2"/>
    <row r="10350" hidden="1" x14ac:dyDescent="0.2"/>
    <row r="10351" hidden="1" x14ac:dyDescent="0.2"/>
    <row r="10352" hidden="1" x14ac:dyDescent="0.2"/>
    <row r="10353" hidden="1" x14ac:dyDescent="0.2"/>
    <row r="10354" hidden="1" x14ac:dyDescent="0.2"/>
    <row r="10355" hidden="1" x14ac:dyDescent="0.2"/>
    <row r="10356" hidden="1" x14ac:dyDescent="0.2"/>
    <row r="10357" hidden="1" x14ac:dyDescent="0.2"/>
    <row r="10358" hidden="1" x14ac:dyDescent="0.2"/>
    <row r="10359" hidden="1" x14ac:dyDescent="0.2"/>
    <row r="10360" hidden="1" x14ac:dyDescent="0.2"/>
    <row r="10361" hidden="1" x14ac:dyDescent="0.2"/>
    <row r="10362" hidden="1" x14ac:dyDescent="0.2"/>
    <row r="10363" hidden="1" x14ac:dyDescent="0.2"/>
    <row r="10364" hidden="1" x14ac:dyDescent="0.2"/>
    <row r="10365" hidden="1" x14ac:dyDescent="0.2"/>
    <row r="10366" hidden="1" x14ac:dyDescent="0.2"/>
    <row r="10367" hidden="1" x14ac:dyDescent="0.2"/>
    <row r="10368" hidden="1" x14ac:dyDescent="0.2"/>
    <row r="10369" hidden="1" x14ac:dyDescent="0.2"/>
    <row r="10370" hidden="1" x14ac:dyDescent="0.2"/>
    <row r="10371" hidden="1" x14ac:dyDescent="0.2"/>
    <row r="10372" hidden="1" x14ac:dyDescent="0.2"/>
    <row r="10373" hidden="1" x14ac:dyDescent="0.2"/>
    <row r="10374" hidden="1" x14ac:dyDescent="0.2"/>
    <row r="10375" hidden="1" x14ac:dyDescent="0.2"/>
    <row r="10376" hidden="1" x14ac:dyDescent="0.2"/>
    <row r="10377" hidden="1" x14ac:dyDescent="0.2"/>
    <row r="10378" hidden="1" x14ac:dyDescent="0.2"/>
    <row r="10379" hidden="1" x14ac:dyDescent="0.2"/>
    <row r="10380" hidden="1" x14ac:dyDescent="0.2"/>
    <row r="10381" hidden="1" x14ac:dyDescent="0.2"/>
    <row r="10382" hidden="1" x14ac:dyDescent="0.2"/>
    <row r="10383" hidden="1" x14ac:dyDescent="0.2"/>
    <row r="10384" hidden="1" x14ac:dyDescent="0.2"/>
    <row r="10385" hidden="1" x14ac:dyDescent="0.2"/>
    <row r="10386" hidden="1" x14ac:dyDescent="0.2"/>
    <row r="10387" hidden="1" x14ac:dyDescent="0.2"/>
    <row r="10388" hidden="1" x14ac:dyDescent="0.2"/>
    <row r="10389" hidden="1" x14ac:dyDescent="0.2"/>
    <row r="10390" hidden="1" x14ac:dyDescent="0.2"/>
    <row r="10391" hidden="1" x14ac:dyDescent="0.2"/>
    <row r="10392" hidden="1" x14ac:dyDescent="0.2"/>
    <row r="10393" hidden="1" x14ac:dyDescent="0.2"/>
    <row r="10394" hidden="1" x14ac:dyDescent="0.2"/>
    <row r="10395" hidden="1" x14ac:dyDescent="0.2"/>
    <row r="10396" hidden="1" x14ac:dyDescent="0.2"/>
    <row r="10397" hidden="1" x14ac:dyDescent="0.2"/>
    <row r="10398" hidden="1" x14ac:dyDescent="0.2"/>
    <row r="10399" hidden="1" x14ac:dyDescent="0.2"/>
    <row r="10400" hidden="1" x14ac:dyDescent="0.2"/>
    <row r="10401" hidden="1" x14ac:dyDescent="0.2"/>
    <row r="10402" hidden="1" x14ac:dyDescent="0.2"/>
    <row r="10403" hidden="1" x14ac:dyDescent="0.2"/>
    <row r="10404" hidden="1" x14ac:dyDescent="0.2"/>
    <row r="10405" hidden="1" x14ac:dyDescent="0.2"/>
    <row r="10406" hidden="1" x14ac:dyDescent="0.2"/>
    <row r="10407" hidden="1" x14ac:dyDescent="0.2"/>
    <row r="10408" hidden="1" x14ac:dyDescent="0.2"/>
    <row r="10409" hidden="1" x14ac:dyDescent="0.2"/>
    <row r="10410" hidden="1" x14ac:dyDescent="0.2"/>
    <row r="10411" hidden="1" x14ac:dyDescent="0.2"/>
    <row r="10412" hidden="1" x14ac:dyDescent="0.2"/>
    <row r="10413" hidden="1" x14ac:dyDescent="0.2"/>
    <row r="10414" hidden="1" x14ac:dyDescent="0.2"/>
    <row r="10415" hidden="1" x14ac:dyDescent="0.2"/>
    <row r="10416" hidden="1" x14ac:dyDescent="0.2"/>
    <row r="10417" hidden="1" x14ac:dyDescent="0.2"/>
    <row r="10418" hidden="1" x14ac:dyDescent="0.2"/>
    <row r="10419" hidden="1" x14ac:dyDescent="0.2"/>
    <row r="10420" hidden="1" x14ac:dyDescent="0.2"/>
    <row r="10421" hidden="1" x14ac:dyDescent="0.2"/>
    <row r="10422" hidden="1" x14ac:dyDescent="0.2"/>
    <row r="10423" hidden="1" x14ac:dyDescent="0.2"/>
    <row r="10424" hidden="1" x14ac:dyDescent="0.2"/>
    <row r="10425" hidden="1" x14ac:dyDescent="0.2"/>
    <row r="10426" hidden="1" x14ac:dyDescent="0.2"/>
    <row r="10427" hidden="1" x14ac:dyDescent="0.2"/>
    <row r="10428" hidden="1" x14ac:dyDescent="0.2"/>
    <row r="10429" hidden="1" x14ac:dyDescent="0.2"/>
    <row r="10430" hidden="1" x14ac:dyDescent="0.2"/>
    <row r="10431" hidden="1" x14ac:dyDescent="0.2"/>
    <row r="10432" hidden="1" x14ac:dyDescent="0.2"/>
    <row r="10433" hidden="1" x14ac:dyDescent="0.2"/>
    <row r="10434" hidden="1" x14ac:dyDescent="0.2"/>
    <row r="10435" hidden="1" x14ac:dyDescent="0.2"/>
    <row r="10436" hidden="1" x14ac:dyDescent="0.2"/>
    <row r="10437" hidden="1" x14ac:dyDescent="0.2"/>
    <row r="10438" hidden="1" x14ac:dyDescent="0.2"/>
    <row r="10439" hidden="1" x14ac:dyDescent="0.2"/>
    <row r="10440" hidden="1" x14ac:dyDescent="0.2"/>
    <row r="10441" hidden="1" x14ac:dyDescent="0.2"/>
    <row r="10442" hidden="1" x14ac:dyDescent="0.2"/>
    <row r="10443" hidden="1" x14ac:dyDescent="0.2"/>
    <row r="10444" hidden="1" x14ac:dyDescent="0.2"/>
    <row r="10445" hidden="1" x14ac:dyDescent="0.2"/>
    <row r="10446" hidden="1" x14ac:dyDescent="0.2"/>
    <row r="10447" hidden="1" x14ac:dyDescent="0.2"/>
    <row r="10448" hidden="1" x14ac:dyDescent="0.2"/>
    <row r="10449" hidden="1" x14ac:dyDescent="0.2"/>
    <row r="10450" hidden="1" x14ac:dyDescent="0.2"/>
    <row r="10451" hidden="1" x14ac:dyDescent="0.2"/>
    <row r="10452" hidden="1" x14ac:dyDescent="0.2"/>
    <row r="10453" hidden="1" x14ac:dyDescent="0.2"/>
    <row r="10454" hidden="1" x14ac:dyDescent="0.2"/>
    <row r="10455" hidden="1" x14ac:dyDescent="0.2"/>
    <row r="10456" hidden="1" x14ac:dyDescent="0.2"/>
    <row r="10457" hidden="1" x14ac:dyDescent="0.2"/>
    <row r="10458" hidden="1" x14ac:dyDescent="0.2"/>
    <row r="10459" hidden="1" x14ac:dyDescent="0.2"/>
    <row r="10460" hidden="1" x14ac:dyDescent="0.2"/>
    <row r="10461" hidden="1" x14ac:dyDescent="0.2"/>
    <row r="10462" hidden="1" x14ac:dyDescent="0.2"/>
    <row r="10463" hidden="1" x14ac:dyDescent="0.2"/>
    <row r="10464" hidden="1" x14ac:dyDescent="0.2"/>
    <row r="10465" hidden="1" x14ac:dyDescent="0.2"/>
    <row r="10466" hidden="1" x14ac:dyDescent="0.2"/>
    <row r="10467" hidden="1" x14ac:dyDescent="0.2"/>
    <row r="10468" hidden="1" x14ac:dyDescent="0.2"/>
    <row r="10469" hidden="1" x14ac:dyDescent="0.2"/>
    <row r="10470" hidden="1" x14ac:dyDescent="0.2"/>
    <row r="10471" hidden="1" x14ac:dyDescent="0.2"/>
    <row r="10472" hidden="1" x14ac:dyDescent="0.2"/>
    <row r="10473" hidden="1" x14ac:dyDescent="0.2"/>
    <row r="10474" hidden="1" x14ac:dyDescent="0.2"/>
    <row r="10475" hidden="1" x14ac:dyDescent="0.2"/>
    <row r="10476" hidden="1" x14ac:dyDescent="0.2"/>
    <row r="10477" hidden="1" x14ac:dyDescent="0.2"/>
    <row r="10478" hidden="1" x14ac:dyDescent="0.2"/>
    <row r="10479" hidden="1" x14ac:dyDescent="0.2"/>
    <row r="10480" hidden="1" x14ac:dyDescent="0.2"/>
    <row r="10481" hidden="1" x14ac:dyDescent="0.2"/>
    <row r="10482" hidden="1" x14ac:dyDescent="0.2"/>
    <row r="10483" hidden="1" x14ac:dyDescent="0.2"/>
    <row r="10484" hidden="1" x14ac:dyDescent="0.2"/>
    <row r="10485" hidden="1" x14ac:dyDescent="0.2"/>
    <row r="10486" hidden="1" x14ac:dyDescent="0.2"/>
    <row r="10487" hidden="1" x14ac:dyDescent="0.2"/>
    <row r="10488" hidden="1" x14ac:dyDescent="0.2"/>
    <row r="10489" hidden="1" x14ac:dyDescent="0.2"/>
    <row r="10490" hidden="1" x14ac:dyDescent="0.2"/>
    <row r="10491" hidden="1" x14ac:dyDescent="0.2"/>
    <row r="10492" hidden="1" x14ac:dyDescent="0.2"/>
    <row r="10493" hidden="1" x14ac:dyDescent="0.2"/>
    <row r="10494" hidden="1" x14ac:dyDescent="0.2"/>
    <row r="10495" hidden="1" x14ac:dyDescent="0.2"/>
    <row r="10496" hidden="1" x14ac:dyDescent="0.2"/>
    <row r="10497" hidden="1" x14ac:dyDescent="0.2"/>
    <row r="10498" hidden="1" x14ac:dyDescent="0.2"/>
    <row r="10499" hidden="1" x14ac:dyDescent="0.2"/>
    <row r="10500" hidden="1" x14ac:dyDescent="0.2"/>
    <row r="10501" hidden="1" x14ac:dyDescent="0.2"/>
    <row r="10502" hidden="1" x14ac:dyDescent="0.2"/>
    <row r="10503" hidden="1" x14ac:dyDescent="0.2"/>
    <row r="10504" hidden="1" x14ac:dyDescent="0.2"/>
    <row r="10505" hidden="1" x14ac:dyDescent="0.2"/>
    <row r="10506" hidden="1" x14ac:dyDescent="0.2"/>
    <row r="10507" hidden="1" x14ac:dyDescent="0.2"/>
    <row r="10508" hidden="1" x14ac:dyDescent="0.2"/>
    <row r="10509" hidden="1" x14ac:dyDescent="0.2"/>
    <row r="10510" hidden="1" x14ac:dyDescent="0.2"/>
    <row r="10511" hidden="1" x14ac:dyDescent="0.2"/>
    <row r="10512" hidden="1" x14ac:dyDescent="0.2"/>
    <row r="10513" hidden="1" x14ac:dyDescent="0.2"/>
    <row r="10514" hidden="1" x14ac:dyDescent="0.2"/>
    <row r="10515" hidden="1" x14ac:dyDescent="0.2"/>
    <row r="10516" hidden="1" x14ac:dyDescent="0.2"/>
    <row r="10517" hidden="1" x14ac:dyDescent="0.2"/>
    <row r="10518" hidden="1" x14ac:dyDescent="0.2"/>
    <row r="10519" hidden="1" x14ac:dyDescent="0.2"/>
    <row r="10520" hidden="1" x14ac:dyDescent="0.2"/>
    <row r="10521" hidden="1" x14ac:dyDescent="0.2"/>
    <row r="10522" hidden="1" x14ac:dyDescent="0.2"/>
    <row r="10523" hidden="1" x14ac:dyDescent="0.2"/>
    <row r="10524" hidden="1" x14ac:dyDescent="0.2"/>
    <row r="10525" hidden="1" x14ac:dyDescent="0.2"/>
    <row r="10526" hidden="1" x14ac:dyDescent="0.2"/>
    <row r="10527" hidden="1" x14ac:dyDescent="0.2"/>
    <row r="10528" hidden="1" x14ac:dyDescent="0.2"/>
    <row r="10529" hidden="1" x14ac:dyDescent="0.2"/>
    <row r="10530" hidden="1" x14ac:dyDescent="0.2"/>
    <row r="10531" hidden="1" x14ac:dyDescent="0.2"/>
    <row r="10532" hidden="1" x14ac:dyDescent="0.2"/>
    <row r="10533" hidden="1" x14ac:dyDescent="0.2"/>
    <row r="10534" hidden="1" x14ac:dyDescent="0.2"/>
    <row r="10535" hidden="1" x14ac:dyDescent="0.2"/>
    <row r="10536" hidden="1" x14ac:dyDescent="0.2"/>
    <row r="10537" hidden="1" x14ac:dyDescent="0.2"/>
    <row r="10538" hidden="1" x14ac:dyDescent="0.2"/>
    <row r="10539" hidden="1" x14ac:dyDescent="0.2"/>
    <row r="10540" hidden="1" x14ac:dyDescent="0.2"/>
    <row r="10541" hidden="1" x14ac:dyDescent="0.2"/>
    <row r="10542" hidden="1" x14ac:dyDescent="0.2"/>
    <row r="10543" hidden="1" x14ac:dyDescent="0.2"/>
    <row r="10544" hidden="1" x14ac:dyDescent="0.2"/>
    <row r="10545" hidden="1" x14ac:dyDescent="0.2"/>
    <row r="10546" hidden="1" x14ac:dyDescent="0.2"/>
    <row r="10547" hidden="1" x14ac:dyDescent="0.2"/>
    <row r="10548" hidden="1" x14ac:dyDescent="0.2"/>
    <row r="10549" hidden="1" x14ac:dyDescent="0.2"/>
    <row r="10550" hidden="1" x14ac:dyDescent="0.2"/>
    <row r="10551" hidden="1" x14ac:dyDescent="0.2"/>
    <row r="10552" hidden="1" x14ac:dyDescent="0.2"/>
    <row r="10553" hidden="1" x14ac:dyDescent="0.2"/>
    <row r="10554" hidden="1" x14ac:dyDescent="0.2"/>
    <row r="10555" hidden="1" x14ac:dyDescent="0.2"/>
    <row r="10556" hidden="1" x14ac:dyDescent="0.2"/>
    <row r="10557" hidden="1" x14ac:dyDescent="0.2"/>
    <row r="10558" hidden="1" x14ac:dyDescent="0.2"/>
    <row r="10559" hidden="1" x14ac:dyDescent="0.2"/>
    <row r="10560" hidden="1" x14ac:dyDescent="0.2"/>
    <row r="10561" hidden="1" x14ac:dyDescent="0.2"/>
    <row r="10562" hidden="1" x14ac:dyDescent="0.2"/>
    <row r="10563" hidden="1" x14ac:dyDescent="0.2"/>
    <row r="10564" hidden="1" x14ac:dyDescent="0.2"/>
    <row r="10565" hidden="1" x14ac:dyDescent="0.2"/>
    <row r="10566" hidden="1" x14ac:dyDescent="0.2"/>
    <row r="10567" hidden="1" x14ac:dyDescent="0.2"/>
    <row r="10568" hidden="1" x14ac:dyDescent="0.2"/>
    <row r="10569" hidden="1" x14ac:dyDescent="0.2"/>
    <row r="10570" hidden="1" x14ac:dyDescent="0.2"/>
    <row r="10571" hidden="1" x14ac:dyDescent="0.2"/>
    <row r="10572" hidden="1" x14ac:dyDescent="0.2"/>
    <row r="10573" hidden="1" x14ac:dyDescent="0.2"/>
    <row r="10574" hidden="1" x14ac:dyDescent="0.2"/>
    <row r="10575" hidden="1" x14ac:dyDescent="0.2"/>
    <row r="10576" hidden="1" x14ac:dyDescent="0.2"/>
    <row r="10577" hidden="1" x14ac:dyDescent="0.2"/>
    <row r="10578" hidden="1" x14ac:dyDescent="0.2"/>
    <row r="10579" hidden="1" x14ac:dyDescent="0.2"/>
    <row r="10580" hidden="1" x14ac:dyDescent="0.2"/>
    <row r="10581" hidden="1" x14ac:dyDescent="0.2"/>
    <row r="10582" hidden="1" x14ac:dyDescent="0.2"/>
    <row r="10583" hidden="1" x14ac:dyDescent="0.2"/>
    <row r="10584" hidden="1" x14ac:dyDescent="0.2"/>
    <row r="10585" hidden="1" x14ac:dyDescent="0.2"/>
    <row r="10586" hidden="1" x14ac:dyDescent="0.2"/>
    <row r="10587" hidden="1" x14ac:dyDescent="0.2"/>
    <row r="10588" hidden="1" x14ac:dyDescent="0.2"/>
    <row r="10589" hidden="1" x14ac:dyDescent="0.2"/>
    <row r="10590" hidden="1" x14ac:dyDescent="0.2"/>
    <row r="10591" hidden="1" x14ac:dyDescent="0.2"/>
    <row r="10592" hidden="1" x14ac:dyDescent="0.2"/>
    <row r="10593" hidden="1" x14ac:dyDescent="0.2"/>
    <row r="10594" hidden="1" x14ac:dyDescent="0.2"/>
    <row r="10595" hidden="1" x14ac:dyDescent="0.2"/>
    <row r="10596" hidden="1" x14ac:dyDescent="0.2"/>
    <row r="10597" hidden="1" x14ac:dyDescent="0.2"/>
    <row r="10598" hidden="1" x14ac:dyDescent="0.2"/>
    <row r="10599" hidden="1" x14ac:dyDescent="0.2"/>
    <row r="10600" hidden="1" x14ac:dyDescent="0.2"/>
    <row r="10601" hidden="1" x14ac:dyDescent="0.2"/>
    <row r="10602" hidden="1" x14ac:dyDescent="0.2"/>
    <row r="10603" hidden="1" x14ac:dyDescent="0.2"/>
    <row r="10604" hidden="1" x14ac:dyDescent="0.2"/>
    <row r="10605" hidden="1" x14ac:dyDescent="0.2"/>
    <row r="10606" hidden="1" x14ac:dyDescent="0.2"/>
    <row r="10607" hidden="1" x14ac:dyDescent="0.2"/>
    <row r="10608" hidden="1" x14ac:dyDescent="0.2"/>
    <row r="10609" hidden="1" x14ac:dyDescent="0.2"/>
    <row r="10610" hidden="1" x14ac:dyDescent="0.2"/>
    <row r="10611" hidden="1" x14ac:dyDescent="0.2"/>
    <row r="10612" hidden="1" x14ac:dyDescent="0.2"/>
    <row r="10613" hidden="1" x14ac:dyDescent="0.2"/>
    <row r="10614" hidden="1" x14ac:dyDescent="0.2"/>
    <row r="10615" hidden="1" x14ac:dyDescent="0.2"/>
    <row r="10616" hidden="1" x14ac:dyDescent="0.2"/>
    <row r="10617" hidden="1" x14ac:dyDescent="0.2"/>
    <row r="10618" hidden="1" x14ac:dyDescent="0.2"/>
    <row r="10619" hidden="1" x14ac:dyDescent="0.2"/>
    <row r="10620" hidden="1" x14ac:dyDescent="0.2"/>
    <row r="10621" hidden="1" x14ac:dyDescent="0.2"/>
    <row r="10622" hidden="1" x14ac:dyDescent="0.2"/>
    <row r="10623" hidden="1" x14ac:dyDescent="0.2"/>
    <row r="10624" hidden="1" x14ac:dyDescent="0.2"/>
    <row r="10625" hidden="1" x14ac:dyDescent="0.2"/>
    <row r="10626" hidden="1" x14ac:dyDescent="0.2"/>
    <row r="10627" hidden="1" x14ac:dyDescent="0.2"/>
    <row r="10628" hidden="1" x14ac:dyDescent="0.2"/>
    <row r="10629" hidden="1" x14ac:dyDescent="0.2"/>
    <row r="10630" hidden="1" x14ac:dyDescent="0.2"/>
    <row r="10631" hidden="1" x14ac:dyDescent="0.2"/>
    <row r="10632" hidden="1" x14ac:dyDescent="0.2"/>
    <row r="10633" hidden="1" x14ac:dyDescent="0.2"/>
    <row r="10634" hidden="1" x14ac:dyDescent="0.2"/>
    <row r="10635" hidden="1" x14ac:dyDescent="0.2"/>
    <row r="10636" hidden="1" x14ac:dyDescent="0.2"/>
    <row r="10637" hidden="1" x14ac:dyDescent="0.2"/>
    <row r="10638" hidden="1" x14ac:dyDescent="0.2"/>
    <row r="10639" hidden="1" x14ac:dyDescent="0.2"/>
    <row r="10640" hidden="1" x14ac:dyDescent="0.2"/>
    <row r="10641" hidden="1" x14ac:dyDescent="0.2"/>
    <row r="10642" hidden="1" x14ac:dyDescent="0.2"/>
    <row r="10643" hidden="1" x14ac:dyDescent="0.2"/>
    <row r="10644" hidden="1" x14ac:dyDescent="0.2"/>
    <row r="10645" hidden="1" x14ac:dyDescent="0.2"/>
    <row r="10646" hidden="1" x14ac:dyDescent="0.2"/>
    <row r="10647" hidden="1" x14ac:dyDescent="0.2"/>
    <row r="10648" hidden="1" x14ac:dyDescent="0.2"/>
    <row r="10649" hidden="1" x14ac:dyDescent="0.2"/>
    <row r="10650" hidden="1" x14ac:dyDescent="0.2"/>
    <row r="10651" hidden="1" x14ac:dyDescent="0.2"/>
    <row r="10652" hidden="1" x14ac:dyDescent="0.2"/>
    <row r="10653" hidden="1" x14ac:dyDescent="0.2"/>
    <row r="10654" hidden="1" x14ac:dyDescent="0.2"/>
    <row r="10655" hidden="1" x14ac:dyDescent="0.2"/>
    <row r="10656" hidden="1" x14ac:dyDescent="0.2"/>
    <row r="10657" hidden="1" x14ac:dyDescent="0.2"/>
    <row r="10658" hidden="1" x14ac:dyDescent="0.2"/>
    <row r="10659" hidden="1" x14ac:dyDescent="0.2"/>
    <row r="10660" hidden="1" x14ac:dyDescent="0.2"/>
    <row r="10661" hidden="1" x14ac:dyDescent="0.2"/>
    <row r="10662" hidden="1" x14ac:dyDescent="0.2"/>
    <row r="10663" hidden="1" x14ac:dyDescent="0.2"/>
    <row r="10664" hidden="1" x14ac:dyDescent="0.2"/>
    <row r="10665" hidden="1" x14ac:dyDescent="0.2"/>
    <row r="10666" hidden="1" x14ac:dyDescent="0.2"/>
    <row r="10667" hidden="1" x14ac:dyDescent="0.2"/>
    <row r="10668" hidden="1" x14ac:dyDescent="0.2"/>
    <row r="10669" hidden="1" x14ac:dyDescent="0.2"/>
    <row r="10670" hidden="1" x14ac:dyDescent="0.2"/>
    <row r="10671" hidden="1" x14ac:dyDescent="0.2"/>
    <row r="10672" hidden="1" x14ac:dyDescent="0.2"/>
    <row r="10673" hidden="1" x14ac:dyDescent="0.2"/>
    <row r="10674" hidden="1" x14ac:dyDescent="0.2"/>
    <row r="10675" hidden="1" x14ac:dyDescent="0.2"/>
    <row r="10676" hidden="1" x14ac:dyDescent="0.2"/>
    <row r="10677" hidden="1" x14ac:dyDescent="0.2"/>
    <row r="10678" hidden="1" x14ac:dyDescent="0.2"/>
    <row r="10679" hidden="1" x14ac:dyDescent="0.2"/>
    <row r="10680" hidden="1" x14ac:dyDescent="0.2"/>
    <row r="10681" hidden="1" x14ac:dyDescent="0.2"/>
    <row r="10682" hidden="1" x14ac:dyDescent="0.2"/>
    <row r="10683" hidden="1" x14ac:dyDescent="0.2"/>
    <row r="10684" hidden="1" x14ac:dyDescent="0.2"/>
    <row r="10685" hidden="1" x14ac:dyDescent="0.2"/>
    <row r="10686" hidden="1" x14ac:dyDescent="0.2"/>
    <row r="10687" hidden="1" x14ac:dyDescent="0.2"/>
    <row r="10688" hidden="1" x14ac:dyDescent="0.2"/>
    <row r="10689" hidden="1" x14ac:dyDescent="0.2"/>
    <row r="10690" hidden="1" x14ac:dyDescent="0.2"/>
    <row r="10691" hidden="1" x14ac:dyDescent="0.2"/>
    <row r="10692" hidden="1" x14ac:dyDescent="0.2"/>
    <row r="10693" hidden="1" x14ac:dyDescent="0.2"/>
    <row r="10694" hidden="1" x14ac:dyDescent="0.2"/>
    <row r="10695" hidden="1" x14ac:dyDescent="0.2"/>
    <row r="10696" hidden="1" x14ac:dyDescent="0.2"/>
    <row r="10697" hidden="1" x14ac:dyDescent="0.2"/>
    <row r="10698" hidden="1" x14ac:dyDescent="0.2"/>
    <row r="10699" hidden="1" x14ac:dyDescent="0.2"/>
    <row r="10700" hidden="1" x14ac:dyDescent="0.2"/>
    <row r="10701" hidden="1" x14ac:dyDescent="0.2"/>
    <row r="10702" hidden="1" x14ac:dyDescent="0.2"/>
    <row r="10703" hidden="1" x14ac:dyDescent="0.2"/>
    <row r="10704" hidden="1" x14ac:dyDescent="0.2"/>
    <row r="10705" hidden="1" x14ac:dyDescent="0.2"/>
    <row r="10706" hidden="1" x14ac:dyDescent="0.2"/>
    <row r="10707" hidden="1" x14ac:dyDescent="0.2"/>
    <row r="10708" hidden="1" x14ac:dyDescent="0.2"/>
    <row r="10709" hidden="1" x14ac:dyDescent="0.2"/>
    <row r="10710" hidden="1" x14ac:dyDescent="0.2"/>
    <row r="10711" hidden="1" x14ac:dyDescent="0.2"/>
    <row r="10712" hidden="1" x14ac:dyDescent="0.2"/>
    <row r="10713" hidden="1" x14ac:dyDescent="0.2"/>
    <row r="10714" hidden="1" x14ac:dyDescent="0.2"/>
    <row r="10715" hidden="1" x14ac:dyDescent="0.2"/>
    <row r="10716" hidden="1" x14ac:dyDescent="0.2"/>
    <row r="10717" hidden="1" x14ac:dyDescent="0.2"/>
    <row r="10718" hidden="1" x14ac:dyDescent="0.2"/>
    <row r="10719" hidden="1" x14ac:dyDescent="0.2"/>
    <row r="10720" hidden="1" x14ac:dyDescent="0.2"/>
    <row r="10721" hidden="1" x14ac:dyDescent="0.2"/>
    <row r="10722" hidden="1" x14ac:dyDescent="0.2"/>
    <row r="10723" hidden="1" x14ac:dyDescent="0.2"/>
    <row r="10724" hidden="1" x14ac:dyDescent="0.2"/>
    <row r="10725" hidden="1" x14ac:dyDescent="0.2"/>
    <row r="10726" hidden="1" x14ac:dyDescent="0.2"/>
    <row r="10727" hidden="1" x14ac:dyDescent="0.2"/>
    <row r="10728" hidden="1" x14ac:dyDescent="0.2"/>
    <row r="10729" hidden="1" x14ac:dyDescent="0.2"/>
    <row r="10730" hidden="1" x14ac:dyDescent="0.2"/>
    <row r="10731" hidden="1" x14ac:dyDescent="0.2"/>
    <row r="10732" hidden="1" x14ac:dyDescent="0.2"/>
    <row r="10733" hidden="1" x14ac:dyDescent="0.2"/>
    <row r="10734" hidden="1" x14ac:dyDescent="0.2"/>
    <row r="10735" hidden="1" x14ac:dyDescent="0.2"/>
    <row r="10736" hidden="1" x14ac:dyDescent="0.2"/>
    <row r="10737" hidden="1" x14ac:dyDescent="0.2"/>
    <row r="10738" hidden="1" x14ac:dyDescent="0.2"/>
    <row r="10739" hidden="1" x14ac:dyDescent="0.2"/>
    <row r="10740" hidden="1" x14ac:dyDescent="0.2"/>
    <row r="10741" hidden="1" x14ac:dyDescent="0.2"/>
    <row r="10742" hidden="1" x14ac:dyDescent="0.2"/>
    <row r="10743" hidden="1" x14ac:dyDescent="0.2"/>
    <row r="10744" hidden="1" x14ac:dyDescent="0.2"/>
    <row r="10745" hidden="1" x14ac:dyDescent="0.2"/>
    <row r="10746" hidden="1" x14ac:dyDescent="0.2"/>
    <row r="10747" hidden="1" x14ac:dyDescent="0.2"/>
    <row r="10748" hidden="1" x14ac:dyDescent="0.2"/>
    <row r="10749" hidden="1" x14ac:dyDescent="0.2"/>
    <row r="10750" hidden="1" x14ac:dyDescent="0.2"/>
    <row r="10751" hidden="1" x14ac:dyDescent="0.2"/>
    <row r="10752" hidden="1" x14ac:dyDescent="0.2"/>
    <row r="10753" hidden="1" x14ac:dyDescent="0.2"/>
    <row r="10754" hidden="1" x14ac:dyDescent="0.2"/>
    <row r="10755" hidden="1" x14ac:dyDescent="0.2"/>
    <row r="10756" hidden="1" x14ac:dyDescent="0.2"/>
    <row r="10757" hidden="1" x14ac:dyDescent="0.2"/>
    <row r="10758" hidden="1" x14ac:dyDescent="0.2"/>
    <row r="10759" hidden="1" x14ac:dyDescent="0.2"/>
    <row r="10760" hidden="1" x14ac:dyDescent="0.2"/>
    <row r="10761" hidden="1" x14ac:dyDescent="0.2"/>
    <row r="10762" hidden="1" x14ac:dyDescent="0.2"/>
    <row r="10763" hidden="1" x14ac:dyDescent="0.2"/>
    <row r="10764" hidden="1" x14ac:dyDescent="0.2"/>
    <row r="10765" hidden="1" x14ac:dyDescent="0.2"/>
    <row r="10766" hidden="1" x14ac:dyDescent="0.2"/>
    <row r="10767" hidden="1" x14ac:dyDescent="0.2"/>
    <row r="10768" hidden="1" x14ac:dyDescent="0.2"/>
    <row r="10769" hidden="1" x14ac:dyDescent="0.2"/>
    <row r="10770" hidden="1" x14ac:dyDescent="0.2"/>
    <row r="10771" hidden="1" x14ac:dyDescent="0.2"/>
    <row r="10772" hidden="1" x14ac:dyDescent="0.2"/>
    <row r="10773" hidden="1" x14ac:dyDescent="0.2"/>
    <row r="10774" hidden="1" x14ac:dyDescent="0.2"/>
    <row r="10775" hidden="1" x14ac:dyDescent="0.2"/>
    <row r="10776" hidden="1" x14ac:dyDescent="0.2"/>
    <row r="10777" hidden="1" x14ac:dyDescent="0.2"/>
    <row r="10778" hidden="1" x14ac:dyDescent="0.2"/>
    <row r="10779" hidden="1" x14ac:dyDescent="0.2"/>
    <row r="10780" hidden="1" x14ac:dyDescent="0.2"/>
    <row r="10781" hidden="1" x14ac:dyDescent="0.2"/>
    <row r="10782" hidden="1" x14ac:dyDescent="0.2"/>
    <row r="10783" hidden="1" x14ac:dyDescent="0.2"/>
    <row r="10784" hidden="1" x14ac:dyDescent="0.2"/>
    <row r="10785" hidden="1" x14ac:dyDescent="0.2"/>
    <row r="10786" hidden="1" x14ac:dyDescent="0.2"/>
    <row r="10787" hidden="1" x14ac:dyDescent="0.2"/>
    <row r="10788" hidden="1" x14ac:dyDescent="0.2"/>
    <row r="10789" hidden="1" x14ac:dyDescent="0.2"/>
    <row r="10790" hidden="1" x14ac:dyDescent="0.2"/>
    <row r="10791" hidden="1" x14ac:dyDescent="0.2"/>
    <row r="10792" hidden="1" x14ac:dyDescent="0.2"/>
    <row r="10793" hidden="1" x14ac:dyDescent="0.2"/>
    <row r="10794" hidden="1" x14ac:dyDescent="0.2"/>
    <row r="10795" hidden="1" x14ac:dyDescent="0.2"/>
    <row r="10796" hidden="1" x14ac:dyDescent="0.2"/>
    <row r="10797" hidden="1" x14ac:dyDescent="0.2"/>
    <row r="10798" hidden="1" x14ac:dyDescent="0.2"/>
    <row r="10799" hidden="1" x14ac:dyDescent="0.2"/>
    <row r="10800" hidden="1" x14ac:dyDescent="0.2"/>
    <row r="10801" hidden="1" x14ac:dyDescent="0.2"/>
    <row r="10802" hidden="1" x14ac:dyDescent="0.2"/>
    <row r="10803" hidden="1" x14ac:dyDescent="0.2"/>
    <row r="10804" hidden="1" x14ac:dyDescent="0.2"/>
    <row r="10805" hidden="1" x14ac:dyDescent="0.2"/>
    <row r="10806" hidden="1" x14ac:dyDescent="0.2"/>
    <row r="10807" hidden="1" x14ac:dyDescent="0.2"/>
    <row r="10808" hidden="1" x14ac:dyDescent="0.2"/>
    <row r="10809" hidden="1" x14ac:dyDescent="0.2"/>
    <row r="10810" hidden="1" x14ac:dyDescent="0.2"/>
    <row r="10811" hidden="1" x14ac:dyDescent="0.2"/>
    <row r="10812" hidden="1" x14ac:dyDescent="0.2"/>
    <row r="10813" hidden="1" x14ac:dyDescent="0.2"/>
    <row r="10814" hidden="1" x14ac:dyDescent="0.2"/>
    <row r="10815" hidden="1" x14ac:dyDescent="0.2"/>
    <row r="10816" hidden="1" x14ac:dyDescent="0.2"/>
    <row r="10817" hidden="1" x14ac:dyDescent="0.2"/>
    <row r="10818" hidden="1" x14ac:dyDescent="0.2"/>
    <row r="10819" hidden="1" x14ac:dyDescent="0.2"/>
    <row r="10820" hidden="1" x14ac:dyDescent="0.2"/>
    <row r="10821" hidden="1" x14ac:dyDescent="0.2"/>
    <row r="10822" hidden="1" x14ac:dyDescent="0.2"/>
    <row r="10823" hidden="1" x14ac:dyDescent="0.2"/>
    <row r="10824" hidden="1" x14ac:dyDescent="0.2"/>
    <row r="10825" hidden="1" x14ac:dyDescent="0.2"/>
    <row r="10826" hidden="1" x14ac:dyDescent="0.2"/>
    <row r="10827" hidden="1" x14ac:dyDescent="0.2"/>
    <row r="10828" hidden="1" x14ac:dyDescent="0.2"/>
    <row r="10829" hidden="1" x14ac:dyDescent="0.2"/>
    <row r="10830" hidden="1" x14ac:dyDescent="0.2"/>
    <row r="10831" hidden="1" x14ac:dyDescent="0.2"/>
    <row r="10832" hidden="1" x14ac:dyDescent="0.2"/>
    <row r="10833" hidden="1" x14ac:dyDescent="0.2"/>
    <row r="10834" hidden="1" x14ac:dyDescent="0.2"/>
    <row r="10835" hidden="1" x14ac:dyDescent="0.2"/>
    <row r="10836" hidden="1" x14ac:dyDescent="0.2"/>
    <row r="10837" hidden="1" x14ac:dyDescent="0.2"/>
    <row r="10838" hidden="1" x14ac:dyDescent="0.2"/>
    <row r="10839" hidden="1" x14ac:dyDescent="0.2"/>
    <row r="10840" hidden="1" x14ac:dyDescent="0.2"/>
    <row r="10841" hidden="1" x14ac:dyDescent="0.2"/>
    <row r="10842" hidden="1" x14ac:dyDescent="0.2"/>
    <row r="10843" hidden="1" x14ac:dyDescent="0.2"/>
    <row r="10844" hidden="1" x14ac:dyDescent="0.2"/>
    <row r="10845" hidden="1" x14ac:dyDescent="0.2"/>
    <row r="10846" hidden="1" x14ac:dyDescent="0.2"/>
    <row r="10847" hidden="1" x14ac:dyDescent="0.2"/>
    <row r="10848" hidden="1" x14ac:dyDescent="0.2"/>
    <row r="10849" hidden="1" x14ac:dyDescent="0.2"/>
    <row r="10850" hidden="1" x14ac:dyDescent="0.2"/>
    <row r="10851" hidden="1" x14ac:dyDescent="0.2"/>
    <row r="10852" hidden="1" x14ac:dyDescent="0.2"/>
    <row r="10853" hidden="1" x14ac:dyDescent="0.2"/>
    <row r="10854" hidden="1" x14ac:dyDescent="0.2"/>
    <row r="10855" hidden="1" x14ac:dyDescent="0.2"/>
    <row r="10856" hidden="1" x14ac:dyDescent="0.2"/>
    <row r="10857" hidden="1" x14ac:dyDescent="0.2"/>
    <row r="10858" hidden="1" x14ac:dyDescent="0.2"/>
    <row r="10859" hidden="1" x14ac:dyDescent="0.2"/>
    <row r="10860" hidden="1" x14ac:dyDescent="0.2"/>
    <row r="10861" hidden="1" x14ac:dyDescent="0.2"/>
    <row r="10862" hidden="1" x14ac:dyDescent="0.2"/>
    <row r="10863" hidden="1" x14ac:dyDescent="0.2"/>
    <row r="10864" hidden="1" x14ac:dyDescent="0.2"/>
    <row r="10865" hidden="1" x14ac:dyDescent="0.2"/>
    <row r="10866" hidden="1" x14ac:dyDescent="0.2"/>
    <row r="10867" hidden="1" x14ac:dyDescent="0.2"/>
    <row r="10868" hidden="1" x14ac:dyDescent="0.2"/>
    <row r="10869" hidden="1" x14ac:dyDescent="0.2"/>
    <row r="10870" hidden="1" x14ac:dyDescent="0.2"/>
    <row r="10871" hidden="1" x14ac:dyDescent="0.2"/>
    <row r="10872" hidden="1" x14ac:dyDescent="0.2"/>
    <row r="10873" hidden="1" x14ac:dyDescent="0.2"/>
    <row r="10874" hidden="1" x14ac:dyDescent="0.2"/>
    <row r="10875" hidden="1" x14ac:dyDescent="0.2"/>
    <row r="10876" hidden="1" x14ac:dyDescent="0.2"/>
    <row r="10877" hidden="1" x14ac:dyDescent="0.2"/>
    <row r="10878" hidden="1" x14ac:dyDescent="0.2"/>
    <row r="10879" hidden="1" x14ac:dyDescent="0.2"/>
    <row r="10880" hidden="1" x14ac:dyDescent="0.2"/>
    <row r="10881" hidden="1" x14ac:dyDescent="0.2"/>
    <row r="10882" hidden="1" x14ac:dyDescent="0.2"/>
    <row r="10883" hidden="1" x14ac:dyDescent="0.2"/>
    <row r="10884" hidden="1" x14ac:dyDescent="0.2"/>
    <row r="10885" hidden="1" x14ac:dyDescent="0.2"/>
    <row r="10886" hidden="1" x14ac:dyDescent="0.2"/>
    <row r="10887" hidden="1" x14ac:dyDescent="0.2"/>
    <row r="10888" hidden="1" x14ac:dyDescent="0.2"/>
    <row r="10889" hidden="1" x14ac:dyDescent="0.2"/>
    <row r="10890" hidden="1" x14ac:dyDescent="0.2"/>
    <row r="10891" hidden="1" x14ac:dyDescent="0.2"/>
    <row r="10892" hidden="1" x14ac:dyDescent="0.2"/>
    <row r="10893" hidden="1" x14ac:dyDescent="0.2"/>
    <row r="10894" hidden="1" x14ac:dyDescent="0.2"/>
    <row r="10895" hidden="1" x14ac:dyDescent="0.2"/>
    <row r="10896" hidden="1" x14ac:dyDescent="0.2"/>
    <row r="10897" hidden="1" x14ac:dyDescent="0.2"/>
    <row r="10898" hidden="1" x14ac:dyDescent="0.2"/>
    <row r="10899" hidden="1" x14ac:dyDescent="0.2"/>
    <row r="10900" hidden="1" x14ac:dyDescent="0.2"/>
    <row r="10901" hidden="1" x14ac:dyDescent="0.2"/>
    <row r="10902" hidden="1" x14ac:dyDescent="0.2"/>
    <row r="10903" hidden="1" x14ac:dyDescent="0.2"/>
    <row r="10904" hidden="1" x14ac:dyDescent="0.2"/>
    <row r="10905" hidden="1" x14ac:dyDescent="0.2"/>
    <row r="10906" hidden="1" x14ac:dyDescent="0.2"/>
    <row r="10907" hidden="1" x14ac:dyDescent="0.2"/>
    <row r="10908" hidden="1" x14ac:dyDescent="0.2"/>
    <row r="10909" hidden="1" x14ac:dyDescent="0.2"/>
    <row r="10910" hidden="1" x14ac:dyDescent="0.2"/>
    <row r="10911" hidden="1" x14ac:dyDescent="0.2"/>
    <row r="10912" hidden="1" x14ac:dyDescent="0.2"/>
    <row r="10913" hidden="1" x14ac:dyDescent="0.2"/>
    <row r="10914" hidden="1" x14ac:dyDescent="0.2"/>
    <row r="10915" hidden="1" x14ac:dyDescent="0.2"/>
    <row r="10916" hidden="1" x14ac:dyDescent="0.2"/>
    <row r="10917" hidden="1" x14ac:dyDescent="0.2"/>
    <row r="10918" hidden="1" x14ac:dyDescent="0.2"/>
    <row r="10919" hidden="1" x14ac:dyDescent="0.2"/>
    <row r="10920" hidden="1" x14ac:dyDescent="0.2"/>
    <row r="10921" hidden="1" x14ac:dyDescent="0.2"/>
    <row r="10922" hidden="1" x14ac:dyDescent="0.2"/>
    <row r="10923" hidden="1" x14ac:dyDescent="0.2"/>
    <row r="10924" hidden="1" x14ac:dyDescent="0.2"/>
    <row r="10925" hidden="1" x14ac:dyDescent="0.2"/>
    <row r="10926" hidden="1" x14ac:dyDescent="0.2"/>
    <row r="10927" hidden="1" x14ac:dyDescent="0.2"/>
    <row r="10928" hidden="1" x14ac:dyDescent="0.2"/>
    <row r="10929" hidden="1" x14ac:dyDescent="0.2"/>
    <row r="10930" hidden="1" x14ac:dyDescent="0.2"/>
    <row r="10931" hidden="1" x14ac:dyDescent="0.2"/>
    <row r="10932" hidden="1" x14ac:dyDescent="0.2"/>
    <row r="10933" hidden="1" x14ac:dyDescent="0.2"/>
    <row r="10934" hidden="1" x14ac:dyDescent="0.2"/>
    <row r="10935" hidden="1" x14ac:dyDescent="0.2"/>
    <row r="10936" hidden="1" x14ac:dyDescent="0.2"/>
    <row r="10937" hidden="1" x14ac:dyDescent="0.2"/>
    <row r="10938" hidden="1" x14ac:dyDescent="0.2"/>
    <row r="10939" hidden="1" x14ac:dyDescent="0.2"/>
    <row r="10940" hidden="1" x14ac:dyDescent="0.2"/>
    <row r="10941" hidden="1" x14ac:dyDescent="0.2"/>
    <row r="10942" hidden="1" x14ac:dyDescent="0.2"/>
    <row r="10943" hidden="1" x14ac:dyDescent="0.2"/>
    <row r="10944" hidden="1" x14ac:dyDescent="0.2"/>
    <row r="10945" hidden="1" x14ac:dyDescent="0.2"/>
    <row r="10946" hidden="1" x14ac:dyDescent="0.2"/>
    <row r="10947" hidden="1" x14ac:dyDescent="0.2"/>
    <row r="10948" hidden="1" x14ac:dyDescent="0.2"/>
    <row r="10949" hidden="1" x14ac:dyDescent="0.2"/>
    <row r="10950" hidden="1" x14ac:dyDescent="0.2"/>
    <row r="10951" hidden="1" x14ac:dyDescent="0.2"/>
    <row r="10952" hidden="1" x14ac:dyDescent="0.2"/>
    <row r="10953" hidden="1" x14ac:dyDescent="0.2"/>
    <row r="10954" hidden="1" x14ac:dyDescent="0.2"/>
    <row r="10955" hidden="1" x14ac:dyDescent="0.2"/>
    <row r="10956" hidden="1" x14ac:dyDescent="0.2"/>
    <row r="10957" hidden="1" x14ac:dyDescent="0.2"/>
    <row r="10958" hidden="1" x14ac:dyDescent="0.2"/>
    <row r="10959" hidden="1" x14ac:dyDescent="0.2"/>
    <row r="10960" hidden="1" x14ac:dyDescent="0.2"/>
    <row r="10961" hidden="1" x14ac:dyDescent="0.2"/>
    <row r="10962" hidden="1" x14ac:dyDescent="0.2"/>
    <row r="10963" hidden="1" x14ac:dyDescent="0.2"/>
    <row r="10964" hidden="1" x14ac:dyDescent="0.2"/>
    <row r="10965" hidden="1" x14ac:dyDescent="0.2"/>
    <row r="10966" hidden="1" x14ac:dyDescent="0.2"/>
    <row r="10967" hidden="1" x14ac:dyDescent="0.2"/>
    <row r="10968" hidden="1" x14ac:dyDescent="0.2"/>
    <row r="10969" hidden="1" x14ac:dyDescent="0.2"/>
    <row r="10970" hidden="1" x14ac:dyDescent="0.2"/>
    <row r="10971" hidden="1" x14ac:dyDescent="0.2"/>
    <row r="10972" hidden="1" x14ac:dyDescent="0.2"/>
    <row r="10973" hidden="1" x14ac:dyDescent="0.2"/>
    <row r="10974" hidden="1" x14ac:dyDescent="0.2"/>
    <row r="10975" hidden="1" x14ac:dyDescent="0.2"/>
    <row r="10976" hidden="1" x14ac:dyDescent="0.2"/>
    <row r="10977" hidden="1" x14ac:dyDescent="0.2"/>
    <row r="10978" hidden="1" x14ac:dyDescent="0.2"/>
    <row r="10979" hidden="1" x14ac:dyDescent="0.2"/>
    <row r="10980" hidden="1" x14ac:dyDescent="0.2"/>
    <row r="10981" hidden="1" x14ac:dyDescent="0.2"/>
    <row r="10982" hidden="1" x14ac:dyDescent="0.2"/>
    <row r="10983" hidden="1" x14ac:dyDescent="0.2"/>
    <row r="10984" hidden="1" x14ac:dyDescent="0.2"/>
    <row r="10985" hidden="1" x14ac:dyDescent="0.2"/>
    <row r="10986" hidden="1" x14ac:dyDescent="0.2"/>
    <row r="10987" hidden="1" x14ac:dyDescent="0.2"/>
    <row r="10988" hidden="1" x14ac:dyDescent="0.2"/>
    <row r="10989" hidden="1" x14ac:dyDescent="0.2"/>
    <row r="10990" hidden="1" x14ac:dyDescent="0.2"/>
    <row r="10991" hidden="1" x14ac:dyDescent="0.2"/>
    <row r="10992" hidden="1" x14ac:dyDescent="0.2"/>
    <row r="10993" hidden="1" x14ac:dyDescent="0.2"/>
    <row r="10994" hidden="1" x14ac:dyDescent="0.2"/>
    <row r="10995" hidden="1" x14ac:dyDescent="0.2"/>
    <row r="10996" hidden="1" x14ac:dyDescent="0.2"/>
    <row r="10997" hidden="1" x14ac:dyDescent="0.2"/>
    <row r="10998" hidden="1" x14ac:dyDescent="0.2"/>
    <row r="10999" hidden="1" x14ac:dyDescent="0.2"/>
    <row r="11000" hidden="1" x14ac:dyDescent="0.2"/>
    <row r="11001" hidden="1" x14ac:dyDescent="0.2"/>
    <row r="11002" hidden="1" x14ac:dyDescent="0.2"/>
    <row r="11003" hidden="1" x14ac:dyDescent="0.2"/>
    <row r="11004" hidden="1" x14ac:dyDescent="0.2"/>
    <row r="11005" hidden="1" x14ac:dyDescent="0.2"/>
    <row r="11006" hidden="1" x14ac:dyDescent="0.2"/>
    <row r="11007" hidden="1" x14ac:dyDescent="0.2"/>
    <row r="11008" hidden="1" x14ac:dyDescent="0.2"/>
    <row r="11009" hidden="1" x14ac:dyDescent="0.2"/>
    <row r="11010" hidden="1" x14ac:dyDescent="0.2"/>
    <row r="11011" hidden="1" x14ac:dyDescent="0.2"/>
    <row r="11012" hidden="1" x14ac:dyDescent="0.2"/>
    <row r="11013" hidden="1" x14ac:dyDescent="0.2"/>
    <row r="11014" hidden="1" x14ac:dyDescent="0.2"/>
    <row r="11015" hidden="1" x14ac:dyDescent="0.2"/>
    <row r="11016" hidden="1" x14ac:dyDescent="0.2"/>
    <row r="11017" hidden="1" x14ac:dyDescent="0.2"/>
    <row r="11018" hidden="1" x14ac:dyDescent="0.2"/>
    <row r="11019" hidden="1" x14ac:dyDescent="0.2"/>
    <row r="11020" hidden="1" x14ac:dyDescent="0.2"/>
    <row r="11021" hidden="1" x14ac:dyDescent="0.2"/>
    <row r="11022" hidden="1" x14ac:dyDescent="0.2"/>
    <row r="11023" hidden="1" x14ac:dyDescent="0.2"/>
    <row r="11024" hidden="1" x14ac:dyDescent="0.2"/>
    <row r="11025" hidden="1" x14ac:dyDescent="0.2"/>
    <row r="11026" hidden="1" x14ac:dyDescent="0.2"/>
    <row r="11027" hidden="1" x14ac:dyDescent="0.2"/>
    <row r="11028" hidden="1" x14ac:dyDescent="0.2"/>
    <row r="11029" hidden="1" x14ac:dyDescent="0.2"/>
    <row r="11030" hidden="1" x14ac:dyDescent="0.2"/>
    <row r="11031" hidden="1" x14ac:dyDescent="0.2"/>
    <row r="11032" hidden="1" x14ac:dyDescent="0.2"/>
    <row r="11033" hidden="1" x14ac:dyDescent="0.2"/>
    <row r="11034" hidden="1" x14ac:dyDescent="0.2"/>
    <row r="11035" hidden="1" x14ac:dyDescent="0.2"/>
    <row r="11036" hidden="1" x14ac:dyDescent="0.2"/>
    <row r="11037" hidden="1" x14ac:dyDescent="0.2"/>
    <row r="11038" hidden="1" x14ac:dyDescent="0.2"/>
    <row r="11039" hidden="1" x14ac:dyDescent="0.2"/>
    <row r="11040" hidden="1" x14ac:dyDescent="0.2"/>
    <row r="11041" hidden="1" x14ac:dyDescent="0.2"/>
    <row r="11042" hidden="1" x14ac:dyDescent="0.2"/>
    <row r="11043" hidden="1" x14ac:dyDescent="0.2"/>
    <row r="11044" hidden="1" x14ac:dyDescent="0.2"/>
    <row r="11045" hidden="1" x14ac:dyDescent="0.2"/>
    <row r="11046" hidden="1" x14ac:dyDescent="0.2"/>
    <row r="11047" hidden="1" x14ac:dyDescent="0.2"/>
    <row r="11048" hidden="1" x14ac:dyDescent="0.2"/>
    <row r="11049" hidden="1" x14ac:dyDescent="0.2"/>
    <row r="11050" hidden="1" x14ac:dyDescent="0.2"/>
    <row r="11051" hidden="1" x14ac:dyDescent="0.2"/>
    <row r="11052" hidden="1" x14ac:dyDescent="0.2"/>
    <row r="11053" hidden="1" x14ac:dyDescent="0.2"/>
    <row r="11054" hidden="1" x14ac:dyDescent="0.2"/>
    <row r="11055" hidden="1" x14ac:dyDescent="0.2"/>
    <row r="11056" hidden="1" x14ac:dyDescent="0.2"/>
    <row r="11057" hidden="1" x14ac:dyDescent="0.2"/>
    <row r="11058" hidden="1" x14ac:dyDescent="0.2"/>
    <row r="11059" hidden="1" x14ac:dyDescent="0.2"/>
    <row r="11060" hidden="1" x14ac:dyDescent="0.2"/>
    <row r="11061" hidden="1" x14ac:dyDescent="0.2"/>
    <row r="11062" hidden="1" x14ac:dyDescent="0.2"/>
    <row r="11063" hidden="1" x14ac:dyDescent="0.2"/>
    <row r="11064" hidden="1" x14ac:dyDescent="0.2"/>
    <row r="11065" hidden="1" x14ac:dyDescent="0.2"/>
    <row r="11066" hidden="1" x14ac:dyDescent="0.2"/>
    <row r="11067" hidden="1" x14ac:dyDescent="0.2"/>
    <row r="11068" hidden="1" x14ac:dyDescent="0.2"/>
    <row r="11069" hidden="1" x14ac:dyDescent="0.2"/>
    <row r="11070" hidden="1" x14ac:dyDescent="0.2"/>
    <row r="11071" hidden="1" x14ac:dyDescent="0.2"/>
    <row r="11072" hidden="1" x14ac:dyDescent="0.2"/>
    <row r="11073" hidden="1" x14ac:dyDescent="0.2"/>
    <row r="11074" hidden="1" x14ac:dyDescent="0.2"/>
    <row r="11075" hidden="1" x14ac:dyDescent="0.2"/>
    <row r="11076" hidden="1" x14ac:dyDescent="0.2"/>
    <row r="11077" hidden="1" x14ac:dyDescent="0.2"/>
    <row r="11078" hidden="1" x14ac:dyDescent="0.2"/>
    <row r="11079" hidden="1" x14ac:dyDescent="0.2"/>
    <row r="11080" hidden="1" x14ac:dyDescent="0.2"/>
    <row r="11081" hidden="1" x14ac:dyDescent="0.2"/>
    <row r="11082" hidden="1" x14ac:dyDescent="0.2"/>
    <row r="11083" hidden="1" x14ac:dyDescent="0.2"/>
    <row r="11084" hidden="1" x14ac:dyDescent="0.2"/>
    <row r="11085" hidden="1" x14ac:dyDescent="0.2"/>
    <row r="11086" hidden="1" x14ac:dyDescent="0.2"/>
    <row r="11087" hidden="1" x14ac:dyDescent="0.2"/>
    <row r="11088" hidden="1" x14ac:dyDescent="0.2"/>
    <row r="11089" hidden="1" x14ac:dyDescent="0.2"/>
    <row r="11090" hidden="1" x14ac:dyDescent="0.2"/>
    <row r="11091" hidden="1" x14ac:dyDescent="0.2"/>
    <row r="11092" hidden="1" x14ac:dyDescent="0.2"/>
    <row r="11093" hidden="1" x14ac:dyDescent="0.2"/>
    <row r="11094" hidden="1" x14ac:dyDescent="0.2"/>
    <row r="11095" hidden="1" x14ac:dyDescent="0.2"/>
    <row r="11096" hidden="1" x14ac:dyDescent="0.2"/>
    <row r="11097" hidden="1" x14ac:dyDescent="0.2"/>
    <row r="11098" hidden="1" x14ac:dyDescent="0.2"/>
    <row r="11099" hidden="1" x14ac:dyDescent="0.2"/>
    <row r="11100" hidden="1" x14ac:dyDescent="0.2"/>
    <row r="11101" hidden="1" x14ac:dyDescent="0.2"/>
    <row r="11102" hidden="1" x14ac:dyDescent="0.2"/>
    <row r="11103" hidden="1" x14ac:dyDescent="0.2"/>
    <row r="11104" hidden="1" x14ac:dyDescent="0.2"/>
    <row r="11105" hidden="1" x14ac:dyDescent="0.2"/>
    <row r="11106" hidden="1" x14ac:dyDescent="0.2"/>
    <row r="11107" hidden="1" x14ac:dyDescent="0.2"/>
    <row r="11108" hidden="1" x14ac:dyDescent="0.2"/>
    <row r="11109" hidden="1" x14ac:dyDescent="0.2"/>
    <row r="11110" hidden="1" x14ac:dyDescent="0.2"/>
    <row r="11111" hidden="1" x14ac:dyDescent="0.2"/>
    <row r="11112" hidden="1" x14ac:dyDescent="0.2"/>
    <row r="11113" hidden="1" x14ac:dyDescent="0.2"/>
    <row r="11114" hidden="1" x14ac:dyDescent="0.2"/>
    <row r="11115" hidden="1" x14ac:dyDescent="0.2"/>
    <row r="11116" hidden="1" x14ac:dyDescent="0.2"/>
    <row r="11117" hidden="1" x14ac:dyDescent="0.2"/>
    <row r="11118" hidden="1" x14ac:dyDescent="0.2"/>
    <row r="11119" hidden="1" x14ac:dyDescent="0.2"/>
    <row r="11120" hidden="1" x14ac:dyDescent="0.2"/>
    <row r="11121" hidden="1" x14ac:dyDescent="0.2"/>
    <row r="11122" hidden="1" x14ac:dyDescent="0.2"/>
    <row r="11123" hidden="1" x14ac:dyDescent="0.2"/>
    <row r="11124" hidden="1" x14ac:dyDescent="0.2"/>
    <row r="11125" hidden="1" x14ac:dyDescent="0.2"/>
    <row r="11126" hidden="1" x14ac:dyDescent="0.2"/>
    <row r="11127" hidden="1" x14ac:dyDescent="0.2"/>
    <row r="11128" hidden="1" x14ac:dyDescent="0.2"/>
    <row r="11129" hidden="1" x14ac:dyDescent="0.2"/>
    <row r="11130" hidden="1" x14ac:dyDescent="0.2"/>
    <row r="11131" hidden="1" x14ac:dyDescent="0.2"/>
    <row r="11132" hidden="1" x14ac:dyDescent="0.2"/>
    <row r="11133" hidden="1" x14ac:dyDescent="0.2"/>
    <row r="11134" hidden="1" x14ac:dyDescent="0.2"/>
    <row r="11135" hidden="1" x14ac:dyDescent="0.2"/>
    <row r="11136" hidden="1" x14ac:dyDescent="0.2"/>
    <row r="11137" hidden="1" x14ac:dyDescent="0.2"/>
    <row r="11138" hidden="1" x14ac:dyDescent="0.2"/>
    <row r="11139" hidden="1" x14ac:dyDescent="0.2"/>
    <row r="11140" hidden="1" x14ac:dyDescent="0.2"/>
    <row r="11141" hidden="1" x14ac:dyDescent="0.2"/>
    <row r="11142" hidden="1" x14ac:dyDescent="0.2"/>
    <row r="11143" hidden="1" x14ac:dyDescent="0.2"/>
    <row r="11144" hidden="1" x14ac:dyDescent="0.2"/>
    <row r="11145" hidden="1" x14ac:dyDescent="0.2"/>
    <row r="11146" hidden="1" x14ac:dyDescent="0.2"/>
    <row r="11147" hidden="1" x14ac:dyDescent="0.2"/>
    <row r="11148" hidden="1" x14ac:dyDescent="0.2"/>
    <row r="11149" hidden="1" x14ac:dyDescent="0.2"/>
    <row r="11150" hidden="1" x14ac:dyDescent="0.2"/>
    <row r="11151" hidden="1" x14ac:dyDescent="0.2"/>
    <row r="11152" hidden="1" x14ac:dyDescent="0.2"/>
    <row r="11153" hidden="1" x14ac:dyDescent="0.2"/>
    <row r="11154" hidden="1" x14ac:dyDescent="0.2"/>
    <row r="11155" hidden="1" x14ac:dyDescent="0.2"/>
    <row r="11156" hidden="1" x14ac:dyDescent="0.2"/>
    <row r="11157" hidden="1" x14ac:dyDescent="0.2"/>
    <row r="11158" hidden="1" x14ac:dyDescent="0.2"/>
    <row r="11159" hidden="1" x14ac:dyDescent="0.2"/>
    <row r="11160" hidden="1" x14ac:dyDescent="0.2"/>
    <row r="11161" hidden="1" x14ac:dyDescent="0.2"/>
    <row r="11162" hidden="1" x14ac:dyDescent="0.2"/>
    <row r="11163" hidden="1" x14ac:dyDescent="0.2"/>
    <row r="11164" hidden="1" x14ac:dyDescent="0.2"/>
    <row r="11165" hidden="1" x14ac:dyDescent="0.2"/>
    <row r="11166" hidden="1" x14ac:dyDescent="0.2"/>
    <row r="11167" hidden="1" x14ac:dyDescent="0.2"/>
    <row r="11168" hidden="1" x14ac:dyDescent="0.2"/>
    <row r="11169" hidden="1" x14ac:dyDescent="0.2"/>
    <row r="11170" hidden="1" x14ac:dyDescent="0.2"/>
    <row r="11171" hidden="1" x14ac:dyDescent="0.2"/>
    <row r="11172" hidden="1" x14ac:dyDescent="0.2"/>
    <row r="11173" hidden="1" x14ac:dyDescent="0.2"/>
    <row r="11174" hidden="1" x14ac:dyDescent="0.2"/>
    <row r="11175" hidden="1" x14ac:dyDescent="0.2"/>
    <row r="11176" hidden="1" x14ac:dyDescent="0.2"/>
    <row r="11177" hidden="1" x14ac:dyDescent="0.2"/>
    <row r="11178" hidden="1" x14ac:dyDescent="0.2"/>
    <row r="11179" hidden="1" x14ac:dyDescent="0.2"/>
    <row r="11180" hidden="1" x14ac:dyDescent="0.2"/>
    <row r="11181" hidden="1" x14ac:dyDescent="0.2"/>
    <row r="11182" hidden="1" x14ac:dyDescent="0.2"/>
    <row r="11183" hidden="1" x14ac:dyDescent="0.2"/>
    <row r="11184" hidden="1" x14ac:dyDescent="0.2"/>
    <row r="11185" hidden="1" x14ac:dyDescent="0.2"/>
    <row r="11186" hidden="1" x14ac:dyDescent="0.2"/>
    <row r="11187" hidden="1" x14ac:dyDescent="0.2"/>
    <row r="11188" hidden="1" x14ac:dyDescent="0.2"/>
    <row r="11189" hidden="1" x14ac:dyDescent="0.2"/>
    <row r="11190" hidden="1" x14ac:dyDescent="0.2"/>
    <row r="11191" hidden="1" x14ac:dyDescent="0.2"/>
    <row r="11192" hidden="1" x14ac:dyDescent="0.2"/>
    <row r="11193" hidden="1" x14ac:dyDescent="0.2"/>
    <row r="11194" hidden="1" x14ac:dyDescent="0.2"/>
    <row r="11195" hidden="1" x14ac:dyDescent="0.2"/>
    <row r="11196" hidden="1" x14ac:dyDescent="0.2"/>
    <row r="11197" hidden="1" x14ac:dyDescent="0.2"/>
    <row r="11198" hidden="1" x14ac:dyDescent="0.2"/>
    <row r="11199" hidden="1" x14ac:dyDescent="0.2"/>
    <row r="11200" hidden="1" x14ac:dyDescent="0.2"/>
    <row r="11201" hidden="1" x14ac:dyDescent="0.2"/>
    <row r="11202" hidden="1" x14ac:dyDescent="0.2"/>
    <row r="11203" hidden="1" x14ac:dyDescent="0.2"/>
    <row r="11204" hidden="1" x14ac:dyDescent="0.2"/>
    <row r="11205" hidden="1" x14ac:dyDescent="0.2"/>
    <row r="11206" hidden="1" x14ac:dyDescent="0.2"/>
    <row r="11207" hidden="1" x14ac:dyDescent="0.2"/>
    <row r="11208" hidden="1" x14ac:dyDescent="0.2"/>
    <row r="11209" hidden="1" x14ac:dyDescent="0.2"/>
    <row r="11210" hidden="1" x14ac:dyDescent="0.2"/>
    <row r="11211" hidden="1" x14ac:dyDescent="0.2"/>
    <row r="11212" hidden="1" x14ac:dyDescent="0.2"/>
    <row r="11213" hidden="1" x14ac:dyDescent="0.2"/>
    <row r="11214" hidden="1" x14ac:dyDescent="0.2"/>
    <row r="11215" hidden="1" x14ac:dyDescent="0.2"/>
    <row r="11216" hidden="1" x14ac:dyDescent="0.2"/>
    <row r="11217" hidden="1" x14ac:dyDescent="0.2"/>
    <row r="11218" hidden="1" x14ac:dyDescent="0.2"/>
    <row r="11219" hidden="1" x14ac:dyDescent="0.2"/>
    <row r="11220" hidden="1" x14ac:dyDescent="0.2"/>
    <row r="11221" hidden="1" x14ac:dyDescent="0.2"/>
    <row r="11222" hidden="1" x14ac:dyDescent="0.2"/>
    <row r="11223" hidden="1" x14ac:dyDescent="0.2"/>
    <row r="11224" hidden="1" x14ac:dyDescent="0.2"/>
    <row r="11225" hidden="1" x14ac:dyDescent="0.2"/>
    <row r="11226" hidden="1" x14ac:dyDescent="0.2"/>
    <row r="11227" hidden="1" x14ac:dyDescent="0.2"/>
    <row r="11228" hidden="1" x14ac:dyDescent="0.2"/>
    <row r="11229" hidden="1" x14ac:dyDescent="0.2"/>
    <row r="11230" hidden="1" x14ac:dyDescent="0.2"/>
    <row r="11231" hidden="1" x14ac:dyDescent="0.2"/>
    <row r="11232" hidden="1" x14ac:dyDescent="0.2"/>
    <row r="11233" hidden="1" x14ac:dyDescent="0.2"/>
    <row r="11234" hidden="1" x14ac:dyDescent="0.2"/>
    <row r="11235" hidden="1" x14ac:dyDescent="0.2"/>
    <row r="11236" hidden="1" x14ac:dyDescent="0.2"/>
    <row r="11237" hidden="1" x14ac:dyDescent="0.2"/>
    <row r="11238" hidden="1" x14ac:dyDescent="0.2"/>
    <row r="11239" hidden="1" x14ac:dyDescent="0.2"/>
    <row r="11240" hidden="1" x14ac:dyDescent="0.2"/>
    <row r="11241" hidden="1" x14ac:dyDescent="0.2"/>
    <row r="11242" hidden="1" x14ac:dyDescent="0.2"/>
    <row r="11243" hidden="1" x14ac:dyDescent="0.2"/>
    <row r="11244" hidden="1" x14ac:dyDescent="0.2"/>
    <row r="11245" hidden="1" x14ac:dyDescent="0.2"/>
    <row r="11246" hidden="1" x14ac:dyDescent="0.2"/>
    <row r="11247" hidden="1" x14ac:dyDescent="0.2"/>
    <row r="11248" hidden="1" x14ac:dyDescent="0.2"/>
    <row r="11249" hidden="1" x14ac:dyDescent="0.2"/>
    <row r="11250" hidden="1" x14ac:dyDescent="0.2"/>
    <row r="11251" hidden="1" x14ac:dyDescent="0.2"/>
    <row r="11252" hidden="1" x14ac:dyDescent="0.2"/>
    <row r="11253" hidden="1" x14ac:dyDescent="0.2"/>
    <row r="11254" hidden="1" x14ac:dyDescent="0.2"/>
    <row r="11255" hidden="1" x14ac:dyDescent="0.2"/>
    <row r="11256" hidden="1" x14ac:dyDescent="0.2"/>
    <row r="11257" hidden="1" x14ac:dyDescent="0.2"/>
    <row r="11258" hidden="1" x14ac:dyDescent="0.2"/>
    <row r="11259" hidden="1" x14ac:dyDescent="0.2"/>
    <row r="11260" hidden="1" x14ac:dyDescent="0.2"/>
    <row r="11261" hidden="1" x14ac:dyDescent="0.2"/>
    <row r="11262" hidden="1" x14ac:dyDescent="0.2"/>
    <row r="11263" hidden="1" x14ac:dyDescent="0.2"/>
    <row r="11264" hidden="1" x14ac:dyDescent="0.2"/>
    <row r="11265" hidden="1" x14ac:dyDescent="0.2"/>
    <row r="11266" hidden="1" x14ac:dyDescent="0.2"/>
    <row r="11267" hidden="1" x14ac:dyDescent="0.2"/>
    <row r="11268" hidden="1" x14ac:dyDescent="0.2"/>
    <row r="11269" hidden="1" x14ac:dyDescent="0.2"/>
    <row r="11270" hidden="1" x14ac:dyDescent="0.2"/>
    <row r="11271" hidden="1" x14ac:dyDescent="0.2"/>
    <row r="11272" hidden="1" x14ac:dyDescent="0.2"/>
    <row r="11273" hidden="1" x14ac:dyDescent="0.2"/>
    <row r="11274" hidden="1" x14ac:dyDescent="0.2"/>
    <row r="11275" hidden="1" x14ac:dyDescent="0.2"/>
    <row r="11276" hidden="1" x14ac:dyDescent="0.2"/>
    <row r="11277" hidden="1" x14ac:dyDescent="0.2"/>
    <row r="11278" hidden="1" x14ac:dyDescent="0.2"/>
    <row r="11279" hidden="1" x14ac:dyDescent="0.2"/>
    <row r="11280" hidden="1" x14ac:dyDescent="0.2"/>
    <row r="11281" hidden="1" x14ac:dyDescent="0.2"/>
    <row r="11282" hidden="1" x14ac:dyDescent="0.2"/>
    <row r="11283" hidden="1" x14ac:dyDescent="0.2"/>
    <row r="11284" hidden="1" x14ac:dyDescent="0.2"/>
    <row r="11285" hidden="1" x14ac:dyDescent="0.2"/>
    <row r="11286" hidden="1" x14ac:dyDescent="0.2"/>
    <row r="11287" hidden="1" x14ac:dyDescent="0.2"/>
    <row r="11288" hidden="1" x14ac:dyDescent="0.2"/>
    <row r="11289" hidden="1" x14ac:dyDescent="0.2"/>
    <row r="11290" hidden="1" x14ac:dyDescent="0.2"/>
    <row r="11291" hidden="1" x14ac:dyDescent="0.2"/>
    <row r="11292" hidden="1" x14ac:dyDescent="0.2"/>
    <row r="11293" hidden="1" x14ac:dyDescent="0.2"/>
    <row r="11294" hidden="1" x14ac:dyDescent="0.2"/>
    <row r="11295" hidden="1" x14ac:dyDescent="0.2"/>
    <row r="11296" hidden="1" x14ac:dyDescent="0.2"/>
    <row r="11297" hidden="1" x14ac:dyDescent="0.2"/>
    <row r="11298" hidden="1" x14ac:dyDescent="0.2"/>
    <row r="11299" hidden="1" x14ac:dyDescent="0.2"/>
    <row r="11300" hidden="1" x14ac:dyDescent="0.2"/>
    <row r="11301" hidden="1" x14ac:dyDescent="0.2"/>
    <row r="11302" hidden="1" x14ac:dyDescent="0.2"/>
    <row r="11303" hidden="1" x14ac:dyDescent="0.2"/>
    <row r="11304" hidden="1" x14ac:dyDescent="0.2"/>
    <row r="11305" hidden="1" x14ac:dyDescent="0.2"/>
    <row r="11306" hidden="1" x14ac:dyDescent="0.2"/>
    <row r="11307" hidden="1" x14ac:dyDescent="0.2"/>
    <row r="11308" hidden="1" x14ac:dyDescent="0.2"/>
    <row r="11309" hidden="1" x14ac:dyDescent="0.2"/>
    <row r="11310" hidden="1" x14ac:dyDescent="0.2"/>
    <row r="11311" hidden="1" x14ac:dyDescent="0.2"/>
    <row r="11312" hidden="1" x14ac:dyDescent="0.2"/>
    <row r="11313" hidden="1" x14ac:dyDescent="0.2"/>
    <row r="11314" hidden="1" x14ac:dyDescent="0.2"/>
    <row r="11315" hidden="1" x14ac:dyDescent="0.2"/>
    <row r="11316" hidden="1" x14ac:dyDescent="0.2"/>
    <row r="11317" hidden="1" x14ac:dyDescent="0.2"/>
    <row r="11318" hidden="1" x14ac:dyDescent="0.2"/>
    <row r="11319" hidden="1" x14ac:dyDescent="0.2"/>
    <row r="11320" hidden="1" x14ac:dyDescent="0.2"/>
    <row r="11321" hidden="1" x14ac:dyDescent="0.2"/>
    <row r="11322" hidden="1" x14ac:dyDescent="0.2"/>
    <row r="11323" hidden="1" x14ac:dyDescent="0.2"/>
    <row r="11324" hidden="1" x14ac:dyDescent="0.2"/>
    <row r="11325" hidden="1" x14ac:dyDescent="0.2"/>
    <row r="11326" hidden="1" x14ac:dyDescent="0.2"/>
    <row r="11327" hidden="1" x14ac:dyDescent="0.2"/>
    <row r="11328" hidden="1" x14ac:dyDescent="0.2"/>
    <row r="11329" hidden="1" x14ac:dyDescent="0.2"/>
    <row r="11330" hidden="1" x14ac:dyDescent="0.2"/>
    <row r="11331" hidden="1" x14ac:dyDescent="0.2"/>
    <row r="11332" hidden="1" x14ac:dyDescent="0.2"/>
    <row r="11333" hidden="1" x14ac:dyDescent="0.2"/>
    <row r="11334" hidden="1" x14ac:dyDescent="0.2"/>
    <row r="11335" hidden="1" x14ac:dyDescent="0.2"/>
    <row r="11336" hidden="1" x14ac:dyDescent="0.2"/>
    <row r="11337" hidden="1" x14ac:dyDescent="0.2"/>
    <row r="11338" hidden="1" x14ac:dyDescent="0.2"/>
    <row r="11339" hidden="1" x14ac:dyDescent="0.2"/>
    <row r="11340" hidden="1" x14ac:dyDescent="0.2"/>
    <row r="11341" hidden="1" x14ac:dyDescent="0.2"/>
    <row r="11342" hidden="1" x14ac:dyDescent="0.2"/>
    <row r="11343" hidden="1" x14ac:dyDescent="0.2"/>
    <row r="11344" hidden="1" x14ac:dyDescent="0.2"/>
    <row r="11345" hidden="1" x14ac:dyDescent="0.2"/>
    <row r="11346" hidden="1" x14ac:dyDescent="0.2"/>
    <row r="11347" hidden="1" x14ac:dyDescent="0.2"/>
    <row r="11348" hidden="1" x14ac:dyDescent="0.2"/>
    <row r="11349" hidden="1" x14ac:dyDescent="0.2"/>
    <row r="11350" hidden="1" x14ac:dyDescent="0.2"/>
    <row r="11351" hidden="1" x14ac:dyDescent="0.2"/>
    <row r="11352" hidden="1" x14ac:dyDescent="0.2"/>
    <row r="11353" hidden="1" x14ac:dyDescent="0.2"/>
    <row r="11354" hidden="1" x14ac:dyDescent="0.2"/>
    <row r="11355" hidden="1" x14ac:dyDescent="0.2"/>
    <row r="11356" hidden="1" x14ac:dyDescent="0.2"/>
    <row r="11357" hidden="1" x14ac:dyDescent="0.2"/>
    <row r="11358" hidden="1" x14ac:dyDescent="0.2"/>
    <row r="11359" hidden="1" x14ac:dyDescent="0.2"/>
    <row r="11360" hidden="1" x14ac:dyDescent="0.2"/>
    <row r="11361" hidden="1" x14ac:dyDescent="0.2"/>
    <row r="11362" hidden="1" x14ac:dyDescent="0.2"/>
    <row r="11363" hidden="1" x14ac:dyDescent="0.2"/>
    <row r="11364" hidden="1" x14ac:dyDescent="0.2"/>
    <row r="11365" hidden="1" x14ac:dyDescent="0.2"/>
    <row r="11366" hidden="1" x14ac:dyDescent="0.2"/>
    <row r="11367" hidden="1" x14ac:dyDescent="0.2"/>
    <row r="11368" hidden="1" x14ac:dyDescent="0.2"/>
    <row r="11369" hidden="1" x14ac:dyDescent="0.2"/>
    <row r="11370" hidden="1" x14ac:dyDescent="0.2"/>
    <row r="11371" hidden="1" x14ac:dyDescent="0.2"/>
    <row r="11372" hidden="1" x14ac:dyDescent="0.2"/>
    <row r="11373" hidden="1" x14ac:dyDescent="0.2"/>
    <row r="11374" hidden="1" x14ac:dyDescent="0.2"/>
    <row r="11375" hidden="1" x14ac:dyDescent="0.2"/>
    <row r="11376" hidden="1" x14ac:dyDescent="0.2"/>
    <row r="11377" hidden="1" x14ac:dyDescent="0.2"/>
    <row r="11378" hidden="1" x14ac:dyDescent="0.2"/>
    <row r="11379" hidden="1" x14ac:dyDescent="0.2"/>
    <row r="11380" hidden="1" x14ac:dyDescent="0.2"/>
    <row r="11381" hidden="1" x14ac:dyDescent="0.2"/>
    <row r="11382" hidden="1" x14ac:dyDescent="0.2"/>
    <row r="11383" hidden="1" x14ac:dyDescent="0.2"/>
    <row r="11384" hidden="1" x14ac:dyDescent="0.2"/>
    <row r="11385" hidden="1" x14ac:dyDescent="0.2"/>
    <row r="11386" hidden="1" x14ac:dyDescent="0.2"/>
    <row r="11387" hidden="1" x14ac:dyDescent="0.2"/>
    <row r="11388" hidden="1" x14ac:dyDescent="0.2"/>
    <row r="11389" hidden="1" x14ac:dyDescent="0.2"/>
    <row r="11390" hidden="1" x14ac:dyDescent="0.2"/>
    <row r="11391" hidden="1" x14ac:dyDescent="0.2"/>
    <row r="11392" hidden="1" x14ac:dyDescent="0.2"/>
    <row r="11393" hidden="1" x14ac:dyDescent="0.2"/>
    <row r="11394" hidden="1" x14ac:dyDescent="0.2"/>
    <row r="11395" hidden="1" x14ac:dyDescent="0.2"/>
    <row r="11396" hidden="1" x14ac:dyDescent="0.2"/>
    <row r="11397" hidden="1" x14ac:dyDescent="0.2"/>
    <row r="11398" hidden="1" x14ac:dyDescent="0.2"/>
    <row r="11399" hidden="1" x14ac:dyDescent="0.2"/>
    <row r="11400" hidden="1" x14ac:dyDescent="0.2"/>
    <row r="11401" hidden="1" x14ac:dyDescent="0.2"/>
    <row r="11402" hidden="1" x14ac:dyDescent="0.2"/>
    <row r="11403" hidden="1" x14ac:dyDescent="0.2"/>
    <row r="11404" hidden="1" x14ac:dyDescent="0.2"/>
    <row r="11405" hidden="1" x14ac:dyDescent="0.2"/>
    <row r="11406" hidden="1" x14ac:dyDescent="0.2"/>
    <row r="11407" hidden="1" x14ac:dyDescent="0.2"/>
    <row r="11408" hidden="1" x14ac:dyDescent="0.2"/>
    <row r="11409" hidden="1" x14ac:dyDescent="0.2"/>
    <row r="11410" hidden="1" x14ac:dyDescent="0.2"/>
    <row r="11411" hidden="1" x14ac:dyDescent="0.2"/>
    <row r="11412" hidden="1" x14ac:dyDescent="0.2"/>
    <row r="11413" hidden="1" x14ac:dyDescent="0.2"/>
    <row r="11414" hidden="1" x14ac:dyDescent="0.2"/>
    <row r="11415" hidden="1" x14ac:dyDescent="0.2"/>
    <row r="11416" hidden="1" x14ac:dyDescent="0.2"/>
    <row r="11417" hidden="1" x14ac:dyDescent="0.2"/>
    <row r="11418" hidden="1" x14ac:dyDescent="0.2"/>
    <row r="11419" hidden="1" x14ac:dyDescent="0.2"/>
    <row r="11420" hidden="1" x14ac:dyDescent="0.2"/>
    <row r="11421" hidden="1" x14ac:dyDescent="0.2"/>
    <row r="11422" hidden="1" x14ac:dyDescent="0.2"/>
    <row r="11423" hidden="1" x14ac:dyDescent="0.2"/>
    <row r="11424" hidden="1" x14ac:dyDescent="0.2"/>
    <row r="11425" hidden="1" x14ac:dyDescent="0.2"/>
    <row r="11426" hidden="1" x14ac:dyDescent="0.2"/>
    <row r="11427" hidden="1" x14ac:dyDescent="0.2"/>
    <row r="11428" hidden="1" x14ac:dyDescent="0.2"/>
    <row r="11429" hidden="1" x14ac:dyDescent="0.2"/>
    <row r="11430" hidden="1" x14ac:dyDescent="0.2"/>
    <row r="11431" hidden="1" x14ac:dyDescent="0.2"/>
    <row r="11432" hidden="1" x14ac:dyDescent="0.2"/>
    <row r="11433" hidden="1" x14ac:dyDescent="0.2"/>
    <row r="11434" hidden="1" x14ac:dyDescent="0.2"/>
    <row r="11435" hidden="1" x14ac:dyDescent="0.2"/>
    <row r="11436" hidden="1" x14ac:dyDescent="0.2"/>
    <row r="11437" hidden="1" x14ac:dyDescent="0.2"/>
    <row r="11438" hidden="1" x14ac:dyDescent="0.2"/>
    <row r="11439" hidden="1" x14ac:dyDescent="0.2"/>
    <row r="11440" hidden="1" x14ac:dyDescent="0.2"/>
    <row r="11441" hidden="1" x14ac:dyDescent="0.2"/>
    <row r="11442" hidden="1" x14ac:dyDescent="0.2"/>
    <row r="11443" hidden="1" x14ac:dyDescent="0.2"/>
    <row r="11444" hidden="1" x14ac:dyDescent="0.2"/>
    <row r="11445" hidden="1" x14ac:dyDescent="0.2"/>
    <row r="11446" hidden="1" x14ac:dyDescent="0.2"/>
    <row r="11447" hidden="1" x14ac:dyDescent="0.2"/>
    <row r="11448" hidden="1" x14ac:dyDescent="0.2"/>
    <row r="11449" hidden="1" x14ac:dyDescent="0.2"/>
    <row r="11450" hidden="1" x14ac:dyDescent="0.2"/>
    <row r="11451" hidden="1" x14ac:dyDescent="0.2"/>
    <row r="11452" hidden="1" x14ac:dyDescent="0.2"/>
    <row r="11453" hidden="1" x14ac:dyDescent="0.2"/>
    <row r="11454" hidden="1" x14ac:dyDescent="0.2"/>
    <row r="11455" hidden="1" x14ac:dyDescent="0.2"/>
    <row r="11456" hidden="1" x14ac:dyDescent="0.2"/>
    <row r="11457" hidden="1" x14ac:dyDescent="0.2"/>
    <row r="11458" hidden="1" x14ac:dyDescent="0.2"/>
    <row r="11459" hidden="1" x14ac:dyDescent="0.2"/>
    <row r="11460" hidden="1" x14ac:dyDescent="0.2"/>
    <row r="11461" hidden="1" x14ac:dyDescent="0.2"/>
    <row r="11462" hidden="1" x14ac:dyDescent="0.2"/>
    <row r="11463" hidden="1" x14ac:dyDescent="0.2"/>
    <row r="11464" hidden="1" x14ac:dyDescent="0.2"/>
    <row r="11465" hidden="1" x14ac:dyDescent="0.2"/>
    <row r="11466" hidden="1" x14ac:dyDescent="0.2"/>
    <row r="11467" hidden="1" x14ac:dyDescent="0.2"/>
    <row r="11468" hidden="1" x14ac:dyDescent="0.2"/>
    <row r="11469" hidden="1" x14ac:dyDescent="0.2"/>
    <row r="11470" hidden="1" x14ac:dyDescent="0.2"/>
    <row r="11471" hidden="1" x14ac:dyDescent="0.2"/>
    <row r="11472" hidden="1" x14ac:dyDescent="0.2"/>
    <row r="11473" hidden="1" x14ac:dyDescent="0.2"/>
    <row r="11474" hidden="1" x14ac:dyDescent="0.2"/>
    <row r="11475" hidden="1" x14ac:dyDescent="0.2"/>
    <row r="11476" hidden="1" x14ac:dyDescent="0.2"/>
    <row r="11477" hidden="1" x14ac:dyDescent="0.2"/>
    <row r="11478" hidden="1" x14ac:dyDescent="0.2"/>
    <row r="11479" hidden="1" x14ac:dyDescent="0.2"/>
    <row r="11480" hidden="1" x14ac:dyDescent="0.2"/>
    <row r="11481" hidden="1" x14ac:dyDescent="0.2"/>
    <row r="11482" hidden="1" x14ac:dyDescent="0.2"/>
    <row r="11483" hidden="1" x14ac:dyDescent="0.2"/>
    <row r="11484" hidden="1" x14ac:dyDescent="0.2"/>
    <row r="11485" hidden="1" x14ac:dyDescent="0.2"/>
    <row r="11486" hidden="1" x14ac:dyDescent="0.2"/>
    <row r="11487" hidden="1" x14ac:dyDescent="0.2"/>
    <row r="11488" hidden="1" x14ac:dyDescent="0.2"/>
    <row r="11489" hidden="1" x14ac:dyDescent="0.2"/>
    <row r="11490" hidden="1" x14ac:dyDescent="0.2"/>
    <row r="11491" hidden="1" x14ac:dyDescent="0.2"/>
    <row r="11492" hidden="1" x14ac:dyDescent="0.2"/>
    <row r="11493" hidden="1" x14ac:dyDescent="0.2"/>
    <row r="11494" hidden="1" x14ac:dyDescent="0.2"/>
    <row r="11495" hidden="1" x14ac:dyDescent="0.2"/>
    <row r="11496" hidden="1" x14ac:dyDescent="0.2"/>
    <row r="11497" hidden="1" x14ac:dyDescent="0.2"/>
    <row r="11498" hidden="1" x14ac:dyDescent="0.2"/>
    <row r="11499" hidden="1" x14ac:dyDescent="0.2"/>
    <row r="11500" hidden="1" x14ac:dyDescent="0.2"/>
    <row r="11501" hidden="1" x14ac:dyDescent="0.2"/>
    <row r="11502" hidden="1" x14ac:dyDescent="0.2"/>
    <row r="11503" hidden="1" x14ac:dyDescent="0.2"/>
    <row r="11504" hidden="1" x14ac:dyDescent="0.2"/>
    <row r="11505" hidden="1" x14ac:dyDescent="0.2"/>
    <row r="11506" hidden="1" x14ac:dyDescent="0.2"/>
    <row r="11507" hidden="1" x14ac:dyDescent="0.2"/>
    <row r="11508" hidden="1" x14ac:dyDescent="0.2"/>
    <row r="11509" hidden="1" x14ac:dyDescent="0.2"/>
    <row r="11510" hidden="1" x14ac:dyDescent="0.2"/>
    <row r="11511" hidden="1" x14ac:dyDescent="0.2"/>
    <row r="11512" hidden="1" x14ac:dyDescent="0.2"/>
    <row r="11513" hidden="1" x14ac:dyDescent="0.2"/>
    <row r="11514" hidden="1" x14ac:dyDescent="0.2"/>
    <row r="11515" hidden="1" x14ac:dyDescent="0.2"/>
    <row r="11516" hidden="1" x14ac:dyDescent="0.2"/>
    <row r="11517" hidden="1" x14ac:dyDescent="0.2"/>
    <row r="11518" hidden="1" x14ac:dyDescent="0.2"/>
    <row r="11519" hidden="1" x14ac:dyDescent="0.2"/>
    <row r="11520" hidden="1" x14ac:dyDescent="0.2"/>
    <row r="11521" hidden="1" x14ac:dyDescent="0.2"/>
    <row r="11522" hidden="1" x14ac:dyDescent="0.2"/>
    <row r="11523" hidden="1" x14ac:dyDescent="0.2"/>
    <row r="11524" hidden="1" x14ac:dyDescent="0.2"/>
    <row r="11525" hidden="1" x14ac:dyDescent="0.2"/>
    <row r="11526" hidden="1" x14ac:dyDescent="0.2"/>
    <row r="11527" hidden="1" x14ac:dyDescent="0.2"/>
    <row r="11528" hidden="1" x14ac:dyDescent="0.2"/>
    <row r="11529" hidden="1" x14ac:dyDescent="0.2"/>
    <row r="11530" hidden="1" x14ac:dyDescent="0.2"/>
    <row r="11531" hidden="1" x14ac:dyDescent="0.2"/>
    <row r="11532" hidden="1" x14ac:dyDescent="0.2"/>
    <row r="11533" hidden="1" x14ac:dyDescent="0.2"/>
    <row r="11534" hidden="1" x14ac:dyDescent="0.2"/>
    <row r="11535" hidden="1" x14ac:dyDescent="0.2"/>
    <row r="11536" hidden="1" x14ac:dyDescent="0.2"/>
    <row r="11537" hidden="1" x14ac:dyDescent="0.2"/>
    <row r="11538" hidden="1" x14ac:dyDescent="0.2"/>
    <row r="11539" hidden="1" x14ac:dyDescent="0.2"/>
    <row r="11540" hidden="1" x14ac:dyDescent="0.2"/>
    <row r="11541" hidden="1" x14ac:dyDescent="0.2"/>
    <row r="11542" hidden="1" x14ac:dyDescent="0.2"/>
    <row r="11543" hidden="1" x14ac:dyDescent="0.2"/>
    <row r="11544" hidden="1" x14ac:dyDescent="0.2"/>
    <row r="11545" hidden="1" x14ac:dyDescent="0.2"/>
    <row r="11546" hidden="1" x14ac:dyDescent="0.2"/>
    <row r="11547" hidden="1" x14ac:dyDescent="0.2"/>
    <row r="11548" hidden="1" x14ac:dyDescent="0.2"/>
    <row r="11549" hidden="1" x14ac:dyDescent="0.2"/>
    <row r="11550" hidden="1" x14ac:dyDescent="0.2"/>
    <row r="11551" hidden="1" x14ac:dyDescent="0.2"/>
    <row r="11552" hidden="1" x14ac:dyDescent="0.2"/>
    <row r="11553" hidden="1" x14ac:dyDescent="0.2"/>
    <row r="11554" hidden="1" x14ac:dyDescent="0.2"/>
    <row r="11555" hidden="1" x14ac:dyDescent="0.2"/>
    <row r="11556" hidden="1" x14ac:dyDescent="0.2"/>
    <row r="11557" hidden="1" x14ac:dyDescent="0.2"/>
    <row r="11558" hidden="1" x14ac:dyDescent="0.2"/>
    <row r="11559" hidden="1" x14ac:dyDescent="0.2"/>
    <row r="11560" hidden="1" x14ac:dyDescent="0.2"/>
    <row r="11561" hidden="1" x14ac:dyDescent="0.2"/>
    <row r="11562" hidden="1" x14ac:dyDescent="0.2"/>
    <row r="11563" hidden="1" x14ac:dyDescent="0.2"/>
    <row r="11564" hidden="1" x14ac:dyDescent="0.2"/>
    <row r="11565" hidden="1" x14ac:dyDescent="0.2"/>
    <row r="11566" hidden="1" x14ac:dyDescent="0.2"/>
    <row r="11567" hidden="1" x14ac:dyDescent="0.2"/>
    <row r="11568" hidden="1" x14ac:dyDescent="0.2"/>
    <row r="11569" hidden="1" x14ac:dyDescent="0.2"/>
    <row r="11570" hidden="1" x14ac:dyDescent="0.2"/>
    <row r="11571" hidden="1" x14ac:dyDescent="0.2"/>
    <row r="11572" hidden="1" x14ac:dyDescent="0.2"/>
    <row r="11573" hidden="1" x14ac:dyDescent="0.2"/>
    <row r="11574" hidden="1" x14ac:dyDescent="0.2"/>
    <row r="11575" hidden="1" x14ac:dyDescent="0.2"/>
    <row r="11576" hidden="1" x14ac:dyDescent="0.2"/>
    <row r="11577" hidden="1" x14ac:dyDescent="0.2"/>
    <row r="11578" hidden="1" x14ac:dyDescent="0.2"/>
    <row r="11579" hidden="1" x14ac:dyDescent="0.2"/>
    <row r="11580" hidden="1" x14ac:dyDescent="0.2"/>
    <row r="11581" hidden="1" x14ac:dyDescent="0.2"/>
    <row r="11582" hidden="1" x14ac:dyDescent="0.2"/>
    <row r="11583" hidden="1" x14ac:dyDescent="0.2"/>
    <row r="11584" hidden="1" x14ac:dyDescent="0.2"/>
    <row r="11585" hidden="1" x14ac:dyDescent="0.2"/>
    <row r="11586" hidden="1" x14ac:dyDescent="0.2"/>
    <row r="11587" hidden="1" x14ac:dyDescent="0.2"/>
    <row r="11588" hidden="1" x14ac:dyDescent="0.2"/>
    <row r="11589" hidden="1" x14ac:dyDescent="0.2"/>
    <row r="11590" hidden="1" x14ac:dyDescent="0.2"/>
    <row r="11591" hidden="1" x14ac:dyDescent="0.2"/>
    <row r="11592" hidden="1" x14ac:dyDescent="0.2"/>
    <row r="11593" hidden="1" x14ac:dyDescent="0.2"/>
    <row r="11594" hidden="1" x14ac:dyDescent="0.2"/>
    <row r="11595" hidden="1" x14ac:dyDescent="0.2"/>
    <row r="11596" hidden="1" x14ac:dyDescent="0.2"/>
    <row r="11597" hidden="1" x14ac:dyDescent="0.2"/>
    <row r="11598" hidden="1" x14ac:dyDescent="0.2"/>
    <row r="11599" hidden="1" x14ac:dyDescent="0.2"/>
    <row r="11600" hidden="1" x14ac:dyDescent="0.2"/>
    <row r="11601" hidden="1" x14ac:dyDescent="0.2"/>
    <row r="11602" hidden="1" x14ac:dyDescent="0.2"/>
    <row r="11603" hidden="1" x14ac:dyDescent="0.2"/>
    <row r="11604" hidden="1" x14ac:dyDescent="0.2"/>
    <row r="11605" hidden="1" x14ac:dyDescent="0.2"/>
    <row r="11606" hidden="1" x14ac:dyDescent="0.2"/>
    <row r="11607" hidden="1" x14ac:dyDescent="0.2"/>
    <row r="11608" hidden="1" x14ac:dyDescent="0.2"/>
    <row r="11609" hidden="1" x14ac:dyDescent="0.2"/>
    <row r="11610" hidden="1" x14ac:dyDescent="0.2"/>
    <row r="11611" hidden="1" x14ac:dyDescent="0.2"/>
    <row r="11612" hidden="1" x14ac:dyDescent="0.2"/>
    <row r="11613" hidden="1" x14ac:dyDescent="0.2"/>
    <row r="11614" hidden="1" x14ac:dyDescent="0.2"/>
    <row r="11615" hidden="1" x14ac:dyDescent="0.2"/>
    <row r="11616" hidden="1" x14ac:dyDescent="0.2"/>
    <row r="11617" hidden="1" x14ac:dyDescent="0.2"/>
    <row r="11618" hidden="1" x14ac:dyDescent="0.2"/>
    <row r="11619" hidden="1" x14ac:dyDescent="0.2"/>
    <row r="11620" hidden="1" x14ac:dyDescent="0.2"/>
    <row r="11621" hidden="1" x14ac:dyDescent="0.2"/>
    <row r="11622" hidden="1" x14ac:dyDescent="0.2"/>
    <row r="11623" hidden="1" x14ac:dyDescent="0.2"/>
    <row r="11624" hidden="1" x14ac:dyDescent="0.2"/>
    <row r="11625" hidden="1" x14ac:dyDescent="0.2"/>
    <row r="11626" hidden="1" x14ac:dyDescent="0.2"/>
    <row r="11627" hidden="1" x14ac:dyDescent="0.2"/>
    <row r="11628" hidden="1" x14ac:dyDescent="0.2"/>
    <row r="11629" hidden="1" x14ac:dyDescent="0.2"/>
    <row r="11630" hidden="1" x14ac:dyDescent="0.2"/>
    <row r="11631" hidden="1" x14ac:dyDescent="0.2"/>
    <row r="11632" hidden="1" x14ac:dyDescent="0.2"/>
    <row r="11633" hidden="1" x14ac:dyDescent="0.2"/>
    <row r="11634" hidden="1" x14ac:dyDescent="0.2"/>
    <row r="11635" hidden="1" x14ac:dyDescent="0.2"/>
    <row r="11636" hidden="1" x14ac:dyDescent="0.2"/>
    <row r="11637" hidden="1" x14ac:dyDescent="0.2"/>
    <row r="11638" hidden="1" x14ac:dyDescent="0.2"/>
    <row r="11639" hidden="1" x14ac:dyDescent="0.2"/>
    <row r="11640" hidden="1" x14ac:dyDescent="0.2"/>
    <row r="11641" hidden="1" x14ac:dyDescent="0.2"/>
    <row r="11642" hidden="1" x14ac:dyDescent="0.2"/>
    <row r="11643" hidden="1" x14ac:dyDescent="0.2"/>
    <row r="11644" hidden="1" x14ac:dyDescent="0.2"/>
    <row r="11645" hidden="1" x14ac:dyDescent="0.2"/>
    <row r="11646" hidden="1" x14ac:dyDescent="0.2"/>
    <row r="11647" hidden="1" x14ac:dyDescent="0.2"/>
    <row r="11648" hidden="1" x14ac:dyDescent="0.2"/>
    <row r="11649" hidden="1" x14ac:dyDescent="0.2"/>
    <row r="11650" hidden="1" x14ac:dyDescent="0.2"/>
    <row r="11651" hidden="1" x14ac:dyDescent="0.2"/>
    <row r="11652" hidden="1" x14ac:dyDescent="0.2"/>
    <row r="11653" hidden="1" x14ac:dyDescent="0.2"/>
    <row r="11654" hidden="1" x14ac:dyDescent="0.2"/>
    <row r="11655" hidden="1" x14ac:dyDescent="0.2"/>
    <row r="11656" hidden="1" x14ac:dyDescent="0.2"/>
    <row r="11657" hidden="1" x14ac:dyDescent="0.2"/>
    <row r="11658" hidden="1" x14ac:dyDescent="0.2"/>
    <row r="11659" hidden="1" x14ac:dyDescent="0.2"/>
    <row r="11660" hidden="1" x14ac:dyDescent="0.2"/>
    <row r="11661" hidden="1" x14ac:dyDescent="0.2"/>
    <row r="11662" hidden="1" x14ac:dyDescent="0.2"/>
    <row r="11663" hidden="1" x14ac:dyDescent="0.2"/>
    <row r="11664" hidden="1" x14ac:dyDescent="0.2"/>
    <row r="11665" hidden="1" x14ac:dyDescent="0.2"/>
    <row r="11666" hidden="1" x14ac:dyDescent="0.2"/>
    <row r="11667" hidden="1" x14ac:dyDescent="0.2"/>
    <row r="11668" hidden="1" x14ac:dyDescent="0.2"/>
    <row r="11669" hidden="1" x14ac:dyDescent="0.2"/>
    <row r="11670" hidden="1" x14ac:dyDescent="0.2"/>
    <row r="11671" hidden="1" x14ac:dyDescent="0.2"/>
    <row r="11672" hidden="1" x14ac:dyDescent="0.2"/>
    <row r="11673" hidden="1" x14ac:dyDescent="0.2"/>
    <row r="11674" hidden="1" x14ac:dyDescent="0.2"/>
    <row r="11675" hidden="1" x14ac:dyDescent="0.2"/>
    <row r="11676" hidden="1" x14ac:dyDescent="0.2"/>
    <row r="11677" hidden="1" x14ac:dyDescent="0.2"/>
    <row r="11678" hidden="1" x14ac:dyDescent="0.2"/>
    <row r="11679" hidden="1" x14ac:dyDescent="0.2"/>
    <row r="11680" hidden="1" x14ac:dyDescent="0.2"/>
    <row r="11681" hidden="1" x14ac:dyDescent="0.2"/>
    <row r="11682" hidden="1" x14ac:dyDescent="0.2"/>
    <row r="11683" hidden="1" x14ac:dyDescent="0.2"/>
    <row r="11684" hidden="1" x14ac:dyDescent="0.2"/>
    <row r="11685" hidden="1" x14ac:dyDescent="0.2"/>
    <row r="11686" hidden="1" x14ac:dyDescent="0.2"/>
    <row r="11687" hidden="1" x14ac:dyDescent="0.2"/>
    <row r="11688" hidden="1" x14ac:dyDescent="0.2"/>
    <row r="11689" hidden="1" x14ac:dyDescent="0.2"/>
    <row r="11690" hidden="1" x14ac:dyDescent="0.2"/>
    <row r="11691" hidden="1" x14ac:dyDescent="0.2"/>
    <row r="11692" hidden="1" x14ac:dyDescent="0.2"/>
    <row r="11693" hidden="1" x14ac:dyDescent="0.2"/>
    <row r="11694" hidden="1" x14ac:dyDescent="0.2"/>
    <row r="11695" hidden="1" x14ac:dyDescent="0.2"/>
    <row r="11696" hidden="1" x14ac:dyDescent="0.2"/>
    <row r="11697" hidden="1" x14ac:dyDescent="0.2"/>
    <row r="11698" hidden="1" x14ac:dyDescent="0.2"/>
    <row r="11699" hidden="1" x14ac:dyDescent="0.2"/>
    <row r="11700" hidden="1" x14ac:dyDescent="0.2"/>
    <row r="11701" hidden="1" x14ac:dyDescent="0.2"/>
    <row r="11702" hidden="1" x14ac:dyDescent="0.2"/>
    <row r="11703" hidden="1" x14ac:dyDescent="0.2"/>
    <row r="11704" hidden="1" x14ac:dyDescent="0.2"/>
    <row r="11705" hidden="1" x14ac:dyDescent="0.2"/>
    <row r="11706" hidden="1" x14ac:dyDescent="0.2"/>
    <row r="11707" hidden="1" x14ac:dyDescent="0.2"/>
    <row r="11708" hidden="1" x14ac:dyDescent="0.2"/>
    <row r="11709" hidden="1" x14ac:dyDescent="0.2"/>
    <row r="11710" hidden="1" x14ac:dyDescent="0.2"/>
    <row r="11711" hidden="1" x14ac:dyDescent="0.2"/>
    <row r="11712" hidden="1" x14ac:dyDescent="0.2"/>
    <row r="11713" hidden="1" x14ac:dyDescent="0.2"/>
    <row r="11714" hidden="1" x14ac:dyDescent="0.2"/>
    <row r="11715" hidden="1" x14ac:dyDescent="0.2"/>
    <row r="11716" hidden="1" x14ac:dyDescent="0.2"/>
    <row r="11717" hidden="1" x14ac:dyDescent="0.2"/>
    <row r="11718" hidden="1" x14ac:dyDescent="0.2"/>
    <row r="11719" hidden="1" x14ac:dyDescent="0.2"/>
    <row r="11720" hidden="1" x14ac:dyDescent="0.2"/>
    <row r="11721" hidden="1" x14ac:dyDescent="0.2"/>
    <row r="11722" hidden="1" x14ac:dyDescent="0.2"/>
    <row r="11723" hidden="1" x14ac:dyDescent="0.2"/>
    <row r="11724" hidden="1" x14ac:dyDescent="0.2"/>
    <row r="11725" hidden="1" x14ac:dyDescent="0.2"/>
    <row r="11726" hidden="1" x14ac:dyDescent="0.2"/>
    <row r="11727" hidden="1" x14ac:dyDescent="0.2"/>
    <row r="11728" hidden="1" x14ac:dyDescent="0.2"/>
    <row r="11729" hidden="1" x14ac:dyDescent="0.2"/>
    <row r="11730" hidden="1" x14ac:dyDescent="0.2"/>
    <row r="11731" hidden="1" x14ac:dyDescent="0.2"/>
    <row r="11732" hidden="1" x14ac:dyDescent="0.2"/>
    <row r="11733" hidden="1" x14ac:dyDescent="0.2"/>
    <row r="11734" hidden="1" x14ac:dyDescent="0.2"/>
    <row r="11735" hidden="1" x14ac:dyDescent="0.2"/>
    <row r="11736" hidden="1" x14ac:dyDescent="0.2"/>
    <row r="11737" hidden="1" x14ac:dyDescent="0.2"/>
    <row r="11738" hidden="1" x14ac:dyDescent="0.2"/>
    <row r="11739" hidden="1" x14ac:dyDescent="0.2"/>
    <row r="11740" hidden="1" x14ac:dyDescent="0.2"/>
    <row r="11741" hidden="1" x14ac:dyDescent="0.2"/>
    <row r="11742" hidden="1" x14ac:dyDescent="0.2"/>
    <row r="11743" hidden="1" x14ac:dyDescent="0.2"/>
    <row r="11744" hidden="1" x14ac:dyDescent="0.2"/>
    <row r="11745" hidden="1" x14ac:dyDescent="0.2"/>
    <row r="11746" hidden="1" x14ac:dyDescent="0.2"/>
    <row r="11747" hidden="1" x14ac:dyDescent="0.2"/>
    <row r="11748" hidden="1" x14ac:dyDescent="0.2"/>
    <row r="11749" hidden="1" x14ac:dyDescent="0.2"/>
    <row r="11750" hidden="1" x14ac:dyDescent="0.2"/>
    <row r="11751" hidden="1" x14ac:dyDescent="0.2"/>
    <row r="11752" hidden="1" x14ac:dyDescent="0.2"/>
    <row r="11753" hidden="1" x14ac:dyDescent="0.2"/>
    <row r="11754" hidden="1" x14ac:dyDescent="0.2"/>
    <row r="11755" hidden="1" x14ac:dyDescent="0.2"/>
    <row r="11756" hidden="1" x14ac:dyDescent="0.2"/>
    <row r="11757" hidden="1" x14ac:dyDescent="0.2"/>
    <row r="11758" hidden="1" x14ac:dyDescent="0.2"/>
    <row r="11759" hidden="1" x14ac:dyDescent="0.2"/>
    <row r="11760" hidden="1" x14ac:dyDescent="0.2"/>
    <row r="11761" hidden="1" x14ac:dyDescent="0.2"/>
    <row r="11762" hidden="1" x14ac:dyDescent="0.2"/>
    <row r="11763" hidden="1" x14ac:dyDescent="0.2"/>
    <row r="11764" hidden="1" x14ac:dyDescent="0.2"/>
    <row r="11765" hidden="1" x14ac:dyDescent="0.2"/>
    <row r="11766" hidden="1" x14ac:dyDescent="0.2"/>
    <row r="11767" hidden="1" x14ac:dyDescent="0.2"/>
    <row r="11768" hidden="1" x14ac:dyDescent="0.2"/>
    <row r="11769" hidden="1" x14ac:dyDescent="0.2"/>
    <row r="11770" hidden="1" x14ac:dyDescent="0.2"/>
    <row r="11771" hidden="1" x14ac:dyDescent="0.2"/>
    <row r="11772" hidden="1" x14ac:dyDescent="0.2"/>
    <row r="11773" hidden="1" x14ac:dyDescent="0.2"/>
    <row r="11774" hidden="1" x14ac:dyDescent="0.2"/>
    <row r="11775" hidden="1" x14ac:dyDescent="0.2"/>
    <row r="11776" hidden="1" x14ac:dyDescent="0.2"/>
    <row r="11777" hidden="1" x14ac:dyDescent="0.2"/>
    <row r="11778" hidden="1" x14ac:dyDescent="0.2"/>
    <row r="11779" hidden="1" x14ac:dyDescent="0.2"/>
    <row r="11780" hidden="1" x14ac:dyDescent="0.2"/>
    <row r="11781" hidden="1" x14ac:dyDescent="0.2"/>
    <row r="11782" hidden="1" x14ac:dyDescent="0.2"/>
    <row r="11783" hidden="1" x14ac:dyDescent="0.2"/>
    <row r="11784" hidden="1" x14ac:dyDescent="0.2"/>
    <row r="11785" hidden="1" x14ac:dyDescent="0.2"/>
    <row r="11786" hidden="1" x14ac:dyDescent="0.2"/>
    <row r="11787" hidden="1" x14ac:dyDescent="0.2"/>
    <row r="11788" hidden="1" x14ac:dyDescent="0.2"/>
    <row r="11789" hidden="1" x14ac:dyDescent="0.2"/>
    <row r="11790" hidden="1" x14ac:dyDescent="0.2"/>
    <row r="11791" hidden="1" x14ac:dyDescent="0.2"/>
    <row r="11792" hidden="1" x14ac:dyDescent="0.2"/>
    <row r="11793" hidden="1" x14ac:dyDescent="0.2"/>
    <row r="11794" hidden="1" x14ac:dyDescent="0.2"/>
    <row r="11795" hidden="1" x14ac:dyDescent="0.2"/>
    <row r="11796" hidden="1" x14ac:dyDescent="0.2"/>
    <row r="11797" hidden="1" x14ac:dyDescent="0.2"/>
    <row r="11798" hidden="1" x14ac:dyDescent="0.2"/>
    <row r="11799" hidden="1" x14ac:dyDescent="0.2"/>
    <row r="11800" hidden="1" x14ac:dyDescent="0.2"/>
    <row r="11801" hidden="1" x14ac:dyDescent="0.2"/>
    <row r="11802" hidden="1" x14ac:dyDescent="0.2"/>
    <row r="11803" hidden="1" x14ac:dyDescent="0.2"/>
    <row r="11804" hidden="1" x14ac:dyDescent="0.2"/>
    <row r="11805" hidden="1" x14ac:dyDescent="0.2"/>
    <row r="11806" hidden="1" x14ac:dyDescent="0.2"/>
    <row r="11807" hidden="1" x14ac:dyDescent="0.2"/>
    <row r="11808" hidden="1" x14ac:dyDescent="0.2"/>
    <row r="11809" hidden="1" x14ac:dyDescent="0.2"/>
    <row r="11810" hidden="1" x14ac:dyDescent="0.2"/>
    <row r="11811" hidden="1" x14ac:dyDescent="0.2"/>
    <row r="11812" hidden="1" x14ac:dyDescent="0.2"/>
    <row r="11813" hidden="1" x14ac:dyDescent="0.2"/>
    <row r="11814" hidden="1" x14ac:dyDescent="0.2"/>
    <row r="11815" hidden="1" x14ac:dyDescent="0.2"/>
    <row r="11816" hidden="1" x14ac:dyDescent="0.2"/>
    <row r="11817" hidden="1" x14ac:dyDescent="0.2"/>
    <row r="11818" hidden="1" x14ac:dyDescent="0.2"/>
    <row r="11819" hidden="1" x14ac:dyDescent="0.2"/>
    <row r="11820" hidden="1" x14ac:dyDescent="0.2"/>
    <row r="11821" hidden="1" x14ac:dyDescent="0.2"/>
    <row r="11822" hidden="1" x14ac:dyDescent="0.2"/>
    <row r="11823" hidden="1" x14ac:dyDescent="0.2"/>
    <row r="11824" hidden="1" x14ac:dyDescent="0.2"/>
    <row r="11825" hidden="1" x14ac:dyDescent="0.2"/>
    <row r="11826" hidden="1" x14ac:dyDescent="0.2"/>
    <row r="11827" hidden="1" x14ac:dyDescent="0.2"/>
    <row r="11828" hidden="1" x14ac:dyDescent="0.2"/>
    <row r="11829" hidden="1" x14ac:dyDescent="0.2"/>
    <row r="11830" hidden="1" x14ac:dyDescent="0.2"/>
    <row r="11831" hidden="1" x14ac:dyDescent="0.2"/>
    <row r="11832" hidden="1" x14ac:dyDescent="0.2"/>
    <row r="11833" hidden="1" x14ac:dyDescent="0.2"/>
    <row r="11834" hidden="1" x14ac:dyDescent="0.2"/>
    <row r="11835" hidden="1" x14ac:dyDescent="0.2"/>
    <row r="11836" hidden="1" x14ac:dyDescent="0.2"/>
    <row r="11837" hidden="1" x14ac:dyDescent="0.2"/>
    <row r="11838" hidden="1" x14ac:dyDescent="0.2"/>
    <row r="11839" hidden="1" x14ac:dyDescent="0.2"/>
    <row r="11840" hidden="1" x14ac:dyDescent="0.2"/>
    <row r="11841" hidden="1" x14ac:dyDescent="0.2"/>
    <row r="11842" hidden="1" x14ac:dyDescent="0.2"/>
    <row r="11843" hidden="1" x14ac:dyDescent="0.2"/>
    <row r="11844" hidden="1" x14ac:dyDescent="0.2"/>
    <row r="11845" hidden="1" x14ac:dyDescent="0.2"/>
    <row r="11846" hidden="1" x14ac:dyDescent="0.2"/>
    <row r="11847" hidden="1" x14ac:dyDescent="0.2"/>
    <row r="11848" hidden="1" x14ac:dyDescent="0.2"/>
    <row r="11849" hidden="1" x14ac:dyDescent="0.2"/>
    <row r="11850" hidden="1" x14ac:dyDescent="0.2"/>
    <row r="11851" hidden="1" x14ac:dyDescent="0.2"/>
    <row r="11852" hidden="1" x14ac:dyDescent="0.2"/>
    <row r="11853" hidden="1" x14ac:dyDescent="0.2"/>
    <row r="11854" hidden="1" x14ac:dyDescent="0.2"/>
    <row r="11855" hidden="1" x14ac:dyDescent="0.2"/>
    <row r="11856" hidden="1" x14ac:dyDescent="0.2"/>
    <row r="11857" hidden="1" x14ac:dyDescent="0.2"/>
    <row r="11858" hidden="1" x14ac:dyDescent="0.2"/>
    <row r="11859" hidden="1" x14ac:dyDescent="0.2"/>
    <row r="11860" hidden="1" x14ac:dyDescent="0.2"/>
    <row r="11861" hidden="1" x14ac:dyDescent="0.2"/>
    <row r="11862" hidden="1" x14ac:dyDescent="0.2"/>
    <row r="11863" hidden="1" x14ac:dyDescent="0.2"/>
    <row r="11864" hidden="1" x14ac:dyDescent="0.2"/>
    <row r="11865" hidden="1" x14ac:dyDescent="0.2"/>
    <row r="11866" hidden="1" x14ac:dyDescent="0.2"/>
    <row r="11867" hidden="1" x14ac:dyDescent="0.2"/>
    <row r="11868" hidden="1" x14ac:dyDescent="0.2"/>
    <row r="11869" hidden="1" x14ac:dyDescent="0.2"/>
    <row r="11870" hidden="1" x14ac:dyDescent="0.2"/>
    <row r="11871" hidden="1" x14ac:dyDescent="0.2"/>
    <row r="11872" hidden="1" x14ac:dyDescent="0.2"/>
    <row r="11873" hidden="1" x14ac:dyDescent="0.2"/>
    <row r="11874" hidden="1" x14ac:dyDescent="0.2"/>
    <row r="11875" hidden="1" x14ac:dyDescent="0.2"/>
    <row r="11876" hidden="1" x14ac:dyDescent="0.2"/>
    <row r="11877" hidden="1" x14ac:dyDescent="0.2"/>
    <row r="11878" hidden="1" x14ac:dyDescent="0.2"/>
    <row r="11879" hidden="1" x14ac:dyDescent="0.2"/>
    <row r="11880" hidden="1" x14ac:dyDescent="0.2"/>
    <row r="11881" hidden="1" x14ac:dyDescent="0.2"/>
    <row r="11882" hidden="1" x14ac:dyDescent="0.2"/>
    <row r="11883" hidden="1" x14ac:dyDescent="0.2"/>
    <row r="11884" hidden="1" x14ac:dyDescent="0.2"/>
    <row r="11885" hidden="1" x14ac:dyDescent="0.2"/>
    <row r="11886" hidden="1" x14ac:dyDescent="0.2"/>
    <row r="11887" hidden="1" x14ac:dyDescent="0.2"/>
    <row r="11888" hidden="1" x14ac:dyDescent="0.2"/>
    <row r="11889" hidden="1" x14ac:dyDescent="0.2"/>
    <row r="11890" hidden="1" x14ac:dyDescent="0.2"/>
    <row r="11891" hidden="1" x14ac:dyDescent="0.2"/>
    <row r="11892" hidden="1" x14ac:dyDescent="0.2"/>
    <row r="11893" hidden="1" x14ac:dyDescent="0.2"/>
    <row r="11894" hidden="1" x14ac:dyDescent="0.2"/>
    <row r="11895" hidden="1" x14ac:dyDescent="0.2"/>
    <row r="11896" hidden="1" x14ac:dyDescent="0.2"/>
    <row r="11897" hidden="1" x14ac:dyDescent="0.2"/>
    <row r="11898" hidden="1" x14ac:dyDescent="0.2"/>
    <row r="11899" hidden="1" x14ac:dyDescent="0.2"/>
    <row r="11900" hidden="1" x14ac:dyDescent="0.2"/>
    <row r="11901" hidden="1" x14ac:dyDescent="0.2"/>
    <row r="11902" hidden="1" x14ac:dyDescent="0.2"/>
    <row r="11903" hidden="1" x14ac:dyDescent="0.2"/>
    <row r="11904" hidden="1" x14ac:dyDescent="0.2"/>
    <row r="11905" hidden="1" x14ac:dyDescent="0.2"/>
    <row r="11906" hidden="1" x14ac:dyDescent="0.2"/>
    <row r="11907" hidden="1" x14ac:dyDescent="0.2"/>
    <row r="11908" hidden="1" x14ac:dyDescent="0.2"/>
    <row r="11909" hidden="1" x14ac:dyDescent="0.2"/>
    <row r="11910" hidden="1" x14ac:dyDescent="0.2"/>
    <row r="11911" hidden="1" x14ac:dyDescent="0.2"/>
    <row r="11912" hidden="1" x14ac:dyDescent="0.2"/>
    <row r="11913" hidden="1" x14ac:dyDescent="0.2"/>
    <row r="11914" hidden="1" x14ac:dyDescent="0.2"/>
    <row r="11915" hidden="1" x14ac:dyDescent="0.2"/>
    <row r="11916" hidden="1" x14ac:dyDescent="0.2"/>
    <row r="11917" hidden="1" x14ac:dyDescent="0.2"/>
    <row r="11918" hidden="1" x14ac:dyDescent="0.2"/>
    <row r="11919" hidden="1" x14ac:dyDescent="0.2"/>
    <row r="11920" hidden="1" x14ac:dyDescent="0.2"/>
    <row r="11921" hidden="1" x14ac:dyDescent="0.2"/>
    <row r="11922" hidden="1" x14ac:dyDescent="0.2"/>
    <row r="11923" hidden="1" x14ac:dyDescent="0.2"/>
    <row r="11924" hidden="1" x14ac:dyDescent="0.2"/>
    <row r="11925" hidden="1" x14ac:dyDescent="0.2"/>
    <row r="11926" hidden="1" x14ac:dyDescent="0.2"/>
    <row r="11927" hidden="1" x14ac:dyDescent="0.2"/>
    <row r="11928" hidden="1" x14ac:dyDescent="0.2"/>
    <row r="11929" hidden="1" x14ac:dyDescent="0.2"/>
    <row r="11930" hidden="1" x14ac:dyDescent="0.2"/>
    <row r="11931" hidden="1" x14ac:dyDescent="0.2"/>
    <row r="11932" hidden="1" x14ac:dyDescent="0.2"/>
    <row r="11933" hidden="1" x14ac:dyDescent="0.2"/>
    <row r="11934" hidden="1" x14ac:dyDescent="0.2"/>
    <row r="11935" hidden="1" x14ac:dyDescent="0.2"/>
    <row r="11936" hidden="1" x14ac:dyDescent="0.2"/>
    <row r="11937" hidden="1" x14ac:dyDescent="0.2"/>
    <row r="11938" hidden="1" x14ac:dyDescent="0.2"/>
    <row r="11939" hidden="1" x14ac:dyDescent="0.2"/>
    <row r="11940" hidden="1" x14ac:dyDescent="0.2"/>
    <row r="11941" hidden="1" x14ac:dyDescent="0.2"/>
    <row r="11942" hidden="1" x14ac:dyDescent="0.2"/>
    <row r="11943" hidden="1" x14ac:dyDescent="0.2"/>
    <row r="11944" hidden="1" x14ac:dyDescent="0.2"/>
    <row r="11945" hidden="1" x14ac:dyDescent="0.2"/>
    <row r="11946" hidden="1" x14ac:dyDescent="0.2"/>
    <row r="11947" hidden="1" x14ac:dyDescent="0.2"/>
    <row r="11948" hidden="1" x14ac:dyDescent="0.2"/>
    <row r="11949" hidden="1" x14ac:dyDescent="0.2"/>
    <row r="11950" hidden="1" x14ac:dyDescent="0.2"/>
    <row r="11951" hidden="1" x14ac:dyDescent="0.2"/>
    <row r="11952" hidden="1" x14ac:dyDescent="0.2"/>
    <row r="11953" hidden="1" x14ac:dyDescent="0.2"/>
    <row r="11954" hidden="1" x14ac:dyDescent="0.2"/>
    <row r="11955" hidden="1" x14ac:dyDescent="0.2"/>
    <row r="11956" hidden="1" x14ac:dyDescent="0.2"/>
    <row r="11957" hidden="1" x14ac:dyDescent="0.2"/>
    <row r="11958" hidden="1" x14ac:dyDescent="0.2"/>
    <row r="11959" hidden="1" x14ac:dyDescent="0.2"/>
    <row r="11960" hidden="1" x14ac:dyDescent="0.2"/>
    <row r="11961" hidden="1" x14ac:dyDescent="0.2"/>
    <row r="11962" hidden="1" x14ac:dyDescent="0.2"/>
    <row r="11963" hidden="1" x14ac:dyDescent="0.2"/>
    <row r="11964" hidden="1" x14ac:dyDescent="0.2"/>
    <row r="11965" hidden="1" x14ac:dyDescent="0.2"/>
    <row r="11966" hidden="1" x14ac:dyDescent="0.2"/>
    <row r="11967" hidden="1" x14ac:dyDescent="0.2"/>
    <row r="11968" hidden="1" x14ac:dyDescent="0.2"/>
    <row r="11969" hidden="1" x14ac:dyDescent="0.2"/>
    <row r="11970" hidden="1" x14ac:dyDescent="0.2"/>
    <row r="11971" hidden="1" x14ac:dyDescent="0.2"/>
    <row r="11972" hidden="1" x14ac:dyDescent="0.2"/>
    <row r="11973" hidden="1" x14ac:dyDescent="0.2"/>
    <row r="11974" hidden="1" x14ac:dyDescent="0.2"/>
    <row r="11975" hidden="1" x14ac:dyDescent="0.2"/>
    <row r="11976" hidden="1" x14ac:dyDescent="0.2"/>
    <row r="11977" hidden="1" x14ac:dyDescent="0.2"/>
    <row r="11978" hidden="1" x14ac:dyDescent="0.2"/>
    <row r="11979" hidden="1" x14ac:dyDescent="0.2"/>
    <row r="11980" hidden="1" x14ac:dyDescent="0.2"/>
    <row r="11981" hidden="1" x14ac:dyDescent="0.2"/>
    <row r="11982" hidden="1" x14ac:dyDescent="0.2"/>
    <row r="11983" hidden="1" x14ac:dyDescent="0.2"/>
    <row r="11984" hidden="1" x14ac:dyDescent="0.2"/>
    <row r="11985" hidden="1" x14ac:dyDescent="0.2"/>
    <row r="11986" hidden="1" x14ac:dyDescent="0.2"/>
    <row r="11987" hidden="1" x14ac:dyDescent="0.2"/>
    <row r="11988" hidden="1" x14ac:dyDescent="0.2"/>
    <row r="11989" hidden="1" x14ac:dyDescent="0.2"/>
    <row r="11990" hidden="1" x14ac:dyDescent="0.2"/>
    <row r="11991" hidden="1" x14ac:dyDescent="0.2"/>
    <row r="11992" hidden="1" x14ac:dyDescent="0.2"/>
    <row r="11993" hidden="1" x14ac:dyDescent="0.2"/>
    <row r="11994" hidden="1" x14ac:dyDescent="0.2"/>
    <row r="11995" hidden="1" x14ac:dyDescent="0.2"/>
    <row r="11996" hidden="1" x14ac:dyDescent="0.2"/>
    <row r="11997" hidden="1" x14ac:dyDescent="0.2"/>
    <row r="11998" hidden="1" x14ac:dyDescent="0.2"/>
    <row r="11999" hidden="1" x14ac:dyDescent="0.2"/>
    <row r="12000" hidden="1" x14ac:dyDescent="0.2"/>
    <row r="12001" hidden="1" x14ac:dyDescent="0.2"/>
    <row r="12002" hidden="1" x14ac:dyDescent="0.2"/>
    <row r="12003" hidden="1" x14ac:dyDescent="0.2"/>
    <row r="12004" hidden="1" x14ac:dyDescent="0.2"/>
    <row r="12005" hidden="1" x14ac:dyDescent="0.2"/>
    <row r="12006" hidden="1" x14ac:dyDescent="0.2"/>
    <row r="12007" hidden="1" x14ac:dyDescent="0.2"/>
    <row r="12008" hidden="1" x14ac:dyDescent="0.2"/>
    <row r="12009" hidden="1" x14ac:dyDescent="0.2"/>
    <row r="12010" hidden="1" x14ac:dyDescent="0.2"/>
    <row r="12011" hidden="1" x14ac:dyDescent="0.2"/>
    <row r="12012" hidden="1" x14ac:dyDescent="0.2"/>
    <row r="12013" hidden="1" x14ac:dyDescent="0.2"/>
    <row r="12014" hidden="1" x14ac:dyDescent="0.2"/>
    <row r="12015" hidden="1" x14ac:dyDescent="0.2"/>
    <row r="12016" hidden="1" x14ac:dyDescent="0.2"/>
    <row r="12017" hidden="1" x14ac:dyDescent="0.2"/>
    <row r="12018" hidden="1" x14ac:dyDescent="0.2"/>
    <row r="12019" hidden="1" x14ac:dyDescent="0.2"/>
    <row r="12020" hidden="1" x14ac:dyDescent="0.2"/>
    <row r="12021" hidden="1" x14ac:dyDescent="0.2"/>
    <row r="12022" hidden="1" x14ac:dyDescent="0.2"/>
    <row r="12023" hidden="1" x14ac:dyDescent="0.2"/>
    <row r="12024" hidden="1" x14ac:dyDescent="0.2"/>
    <row r="12025" hidden="1" x14ac:dyDescent="0.2"/>
    <row r="12026" hidden="1" x14ac:dyDescent="0.2"/>
    <row r="12027" hidden="1" x14ac:dyDescent="0.2"/>
    <row r="12028" hidden="1" x14ac:dyDescent="0.2"/>
    <row r="12029" hidden="1" x14ac:dyDescent="0.2"/>
    <row r="12030" hidden="1" x14ac:dyDescent="0.2"/>
    <row r="12031" hidden="1" x14ac:dyDescent="0.2"/>
    <row r="12032" hidden="1" x14ac:dyDescent="0.2"/>
    <row r="12033" hidden="1" x14ac:dyDescent="0.2"/>
    <row r="12034" hidden="1" x14ac:dyDescent="0.2"/>
    <row r="12035" hidden="1" x14ac:dyDescent="0.2"/>
    <row r="12036" hidden="1" x14ac:dyDescent="0.2"/>
    <row r="12037" hidden="1" x14ac:dyDescent="0.2"/>
    <row r="12038" hidden="1" x14ac:dyDescent="0.2"/>
    <row r="12039" hidden="1" x14ac:dyDescent="0.2"/>
    <row r="12040" hidden="1" x14ac:dyDescent="0.2"/>
    <row r="12041" hidden="1" x14ac:dyDescent="0.2"/>
    <row r="12042" hidden="1" x14ac:dyDescent="0.2"/>
    <row r="12043" hidden="1" x14ac:dyDescent="0.2"/>
    <row r="12044" hidden="1" x14ac:dyDescent="0.2"/>
    <row r="12045" hidden="1" x14ac:dyDescent="0.2"/>
    <row r="12046" hidden="1" x14ac:dyDescent="0.2"/>
    <row r="12047" hidden="1" x14ac:dyDescent="0.2"/>
    <row r="12048" hidden="1" x14ac:dyDescent="0.2"/>
    <row r="12049" hidden="1" x14ac:dyDescent="0.2"/>
    <row r="12050" hidden="1" x14ac:dyDescent="0.2"/>
    <row r="12051" hidden="1" x14ac:dyDescent="0.2"/>
    <row r="12052" hidden="1" x14ac:dyDescent="0.2"/>
    <row r="12053" hidden="1" x14ac:dyDescent="0.2"/>
    <row r="12054" hidden="1" x14ac:dyDescent="0.2"/>
    <row r="12055" hidden="1" x14ac:dyDescent="0.2"/>
    <row r="12056" hidden="1" x14ac:dyDescent="0.2"/>
    <row r="12057" hidden="1" x14ac:dyDescent="0.2"/>
    <row r="12058" hidden="1" x14ac:dyDescent="0.2"/>
    <row r="12059" hidden="1" x14ac:dyDescent="0.2"/>
    <row r="12060" hidden="1" x14ac:dyDescent="0.2"/>
    <row r="12061" hidden="1" x14ac:dyDescent="0.2"/>
    <row r="12062" hidden="1" x14ac:dyDescent="0.2"/>
    <row r="12063" hidden="1" x14ac:dyDescent="0.2"/>
    <row r="12064" hidden="1" x14ac:dyDescent="0.2"/>
    <row r="12065" hidden="1" x14ac:dyDescent="0.2"/>
    <row r="12066" hidden="1" x14ac:dyDescent="0.2"/>
    <row r="12067" hidden="1" x14ac:dyDescent="0.2"/>
    <row r="12068" hidden="1" x14ac:dyDescent="0.2"/>
    <row r="12069" hidden="1" x14ac:dyDescent="0.2"/>
    <row r="12070" hidden="1" x14ac:dyDescent="0.2"/>
    <row r="12071" hidden="1" x14ac:dyDescent="0.2"/>
    <row r="12072" hidden="1" x14ac:dyDescent="0.2"/>
    <row r="12073" hidden="1" x14ac:dyDescent="0.2"/>
    <row r="12074" hidden="1" x14ac:dyDescent="0.2"/>
    <row r="12075" hidden="1" x14ac:dyDescent="0.2"/>
    <row r="12076" hidden="1" x14ac:dyDescent="0.2"/>
    <row r="12077" hidden="1" x14ac:dyDescent="0.2"/>
    <row r="12078" hidden="1" x14ac:dyDescent="0.2"/>
    <row r="12079" hidden="1" x14ac:dyDescent="0.2"/>
    <row r="12080" hidden="1" x14ac:dyDescent="0.2"/>
    <row r="12081" hidden="1" x14ac:dyDescent="0.2"/>
    <row r="12082" hidden="1" x14ac:dyDescent="0.2"/>
    <row r="12083" hidden="1" x14ac:dyDescent="0.2"/>
    <row r="12084" hidden="1" x14ac:dyDescent="0.2"/>
    <row r="12085" hidden="1" x14ac:dyDescent="0.2"/>
    <row r="12086" hidden="1" x14ac:dyDescent="0.2"/>
    <row r="12087" hidden="1" x14ac:dyDescent="0.2"/>
    <row r="12088" hidden="1" x14ac:dyDescent="0.2"/>
    <row r="12089" hidden="1" x14ac:dyDescent="0.2"/>
    <row r="12090" hidden="1" x14ac:dyDescent="0.2"/>
    <row r="12091" hidden="1" x14ac:dyDescent="0.2"/>
    <row r="12092" hidden="1" x14ac:dyDescent="0.2"/>
    <row r="12093" hidden="1" x14ac:dyDescent="0.2"/>
    <row r="12094" hidden="1" x14ac:dyDescent="0.2"/>
    <row r="12095" hidden="1" x14ac:dyDescent="0.2"/>
    <row r="12096" hidden="1" x14ac:dyDescent="0.2"/>
    <row r="12097" hidden="1" x14ac:dyDescent="0.2"/>
    <row r="12098" hidden="1" x14ac:dyDescent="0.2"/>
    <row r="12099" hidden="1" x14ac:dyDescent="0.2"/>
    <row r="12100" hidden="1" x14ac:dyDescent="0.2"/>
    <row r="12101" hidden="1" x14ac:dyDescent="0.2"/>
    <row r="12102" hidden="1" x14ac:dyDescent="0.2"/>
    <row r="12103" hidden="1" x14ac:dyDescent="0.2"/>
    <row r="12104" hidden="1" x14ac:dyDescent="0.2"/>
    <row r="12105" hidden="1" x14ac:dyDescent="0.2"/>
    <row r="12106" hidden="1" x14ac:dyDescent="0.2"/>
    <row r="12107" hidden="1" x14ac:dyDescent="0.2"/>
    <row r="12108" hidden="1" x14ac:dyDescent="0.2"/>
    <row r="12109" hidden="1" x14ac:dyDescent="0.2"/>
    <row r="12110" hidden="1" x14ac:dyDescent="0.2"/>
    <row r="12111" hidden="1" x14ac:dyDescent="0.2"/>
    <row r="12112" hidden="1" x14ac:dyDescent="0.2"/>
    <row r="12113" hidden="1" x14ac:dyDescent="0.2"/>
    <row r="12114" hidden="1" x14ac:dyDescent="0.2"/>
    <row r="12115" hidden="1" x14ac:dyDescent="0.2"/>
    <row r="12116" hidden="1" x14ac:dyDescent="0.2"/>
    <row r="12117" hidden="1" x14ac:dyDescent="0.2"/>
    <row r="12118" hidden="1" x14ac:dyDescent="0.2"/>
    <row r="12119" hidden="1" x14ac:dyDescent="0.2"/>
    <row r="12120" hidden="1" x14ac:dyDescent="0.2"/>
    <row r="12121" hidden="1" x14ac:dyDescent="0.2"/>
    <row r="12122" hidden="1" x14ac:dyDescent="0.2"/>
    <row r="12123" hidden="1" x14ac:dyDescent="0.2"/>
    <row r="12124" hidden="1" x14ac:dyDescent="0.2"/>
    <row r="12125" hidden="1" x14ac:dyDescent="0.2"/>
    <row r="12126" hidden="1" x14ac:dyDescent="0.2"/>
    <row r="12127" hidden="1" x14ac:dyDescent="0.2"/>
    <row r="12128" hidden="1" x14ac:dyDescent="0.2"/>
    <row r="12129" hidden="1" x14ac:dyDescent="0.2"/>
    <row r="12130" hidden="1" x14ac:dyDescent="0.2"/>
    <row r="12131" hidden="1" x14ac:dyDescent="0.2"/>
    <row r="12132" hidden="1" x14ac:dyDescent="0.2"/>
    <row r="12133" hidden="1" x14ac:dyDescent="0.2"/>
    <row r="12134" hidden="1" x14ac:dyDescent="0.2"/>
    <row r="12135" hidden="1" x14ac:dyDescent="0.2"/>
    <row r="12136" hidden="1" x14ac:dyDescent="0.2"/>
    <row r="12137" hidden="1" x14ac:dyDescent="0.2"/>
    <row r="12138" hidden="1" x14ac:dyDescent="0.2"/>
    <row r="12139" hidden="1" x14ac:dyDescent="0.2"/>
    <row r="12140" hidden="1" x14ac:dyDescent="0.2"/>
    <row r="12141" hidden="1" x14ac:dyDescent="0.2"/>
    <row r="12142" hidden="1" x14ac:dyDescent="0.2"/>
    <row r="12143" hidden="1" x14ac:dyDescent="0.2"/>
    <row r="12144" hidden="1" x14ac:dyDescent="0.2"/>
    <row r="12145" hidden="1" x14ac:dyDescent="0.2"/>
    <row r="12146" hidden="1" x14ac:dyDescent="0.2"/>
    <row r="12147" hidden="1" x14ac:dyDescent="0.2"/>
    <row r="12148" hidden="1" x14ac:dyDescent="0.2"/>
    <row r="12149" hidden="1" x14ac:dyDescent="0.2"/>
    <row r="12150" hidden="1" x14ac:dyDescent="0.2"/>
    <row r="12151" hidden="1" x14ac:dyDescent="0.2"/>
    <row r="12152" hidden="1" x14ac:dyDescent="0.2"/>
    <row r="12153" hidden="1" x14ac:dyDescent="0.2"/>
    <row r="12154" hidden="1" x14ac:dyDescent="0.2"/>
    <row r="12155" hidden="1" x14ac:dyDescent="0.2"/>
    <row r="12156" hidden="1" x14ac:dyDescent="0.2"/>
    <row r="12157" hidden="1" x14ac:dyDescent="0.2"/>
    <row r="12158" hidden="1" x14ac:dyDescent="0.2"/>
    <row r="12159" hidden="1" x14ac:dyDescent="0.2"/>
    <row r="12160" hidden="1" x14ac:dyDescent="0.2"/>
    <row r="12161" hidden="1" x14ac:dyDescent="0.2"/>
    <row r="12162" hidden="1" x14ac:dyDescent="0.2"/>
    <row r="12163" hidden="1" x14ac:dyDescent="0.2"/>
    <row r="12164" hidden="1" x14ac:dyDescent="0.2"/>
    <row r="12165" hidden="1" x14ac:dyDescent="0.2"/>
    <row r="12166" hidden="1" x14ac:dyDescent="0.2"/>
    <row r="12167" hidden="1" x14ac:dyDescent="0.2"/>
    <row r="12168" hidden="1" x14ac:dyDescent="0.2"/>
    <row r="12169" hidden="1" x14ac:dyDescent="0.2"/>
    <row r="12170" hidden="1" x14ac:dyDescent="0.2"/>
    <row r="12171" hidden="1" x14ac:dyDescent="0.2"/>
    <row r="12172" hidden="1" x14ac:dyDescent="0.2"/>
    <row r="12173" hidden="1" x14ac:dyDescent="0.2"/>
    <row r="12174" hidden="1" x14ac:dyDescent="0.2"/>
    <row r="12175" hidden="1" x14ac:dyDescent="0.2"/>
    <row r="12176" hidden="1" x14ac:dyDescent="0.2"/>
    <row r="12177" hidden="1" x14ac:dyDescent="0.2"/>
    <row r="12178" hidden="1" x14ac:dyDescent="0.2"/>
    <row r="12179" hidden="1" x14ac:dyDescent="0.2"/>
    <row r="12180" hidden="1" x14ac:dyDescent="0.2"/>
    <row r="12181" hidden="1" x14ac:dyDescent="0.2"/>
    <row r="12182" hidden="1" x14ac:dyDescent="0.2"/>
    <row r="12183" hidden="1" x14ac:dyDescent="0.2"/>
    <row r="12184" hidden="1" x14ac:dyDescent="0.2"/>
    <row r="12185" hidden="1" x14ac:dyDescent="0.2"/>
    <row r="12186" hidden="1" x14ac:dyDescent="0.2"/>
    <row r="12187" hidden="1" x14ac:dyDescent="0.2"/>
    <row r="12188" hidden="1" x14ac:dyDescent="0.2"/>
    <row r="12189" hidden="1" x14ac:dyDescent="0.2"/>
    <row r="12190" hidden="1" x14ac:dyDescent="0.2"/>
    <row r="12191" hidden="1" x14ac:dyDescent="0.2"/>
    <row r="12192" hidden="1" x14ac:dyDescent="0.2"/>
    <row r="12193" hidden="1" x14ac:dyDescent="0.2"/>
    <row r="12194" hidden="1" x14ac:dyDescent="0.2"/>
    <row r="12195" hidden="1" x14ac:dyDescent="0.2"/>
    <row r="12196" hidden="1" x14ac:dyDescent="0.2"/>
    <row r="12197" hidden="1" x14ac:dyDescent="0.2"/>
    <row r="12198" hidden="1" x14ac:dyDescent="0.2"/>
    <row r="12199" hidden="1" x14ac:dyDescent="0.2"/>
    <row r="12200" hidden="1" x14ac:dyDescent="0.2"/>
    <row r="12201" hidden="1" x14ac:dyDescent="0.2"/>
    <row r="12202" hidden="1" x14ac:dyDescent="0.2"/>
    <row r="12203" hidden="1" x14ac:dyDescent="0.2"/>
    <row r="12204" hidden="1" x14ac:dyDescent="0.2"/>
    <row r="12205" hidden="1" x14ac:dyDescent="0.2"/>
    <row r="12206" hidden="1" x14ac:dyDescent="0.2"/>
    <row r="12207" hidden="1" x14ac:dyDescent="0.2"/>
    <row r="12208" hidden="1" x14ac:dyDescent="0.2"/>
    <row r="12209" hidden="1" x14ac:dyDescent="0.2"/>
    <row r="12210" hidden="1" x14ac:dyDescent="0.2"/>
    <row r="12211" hidden="1" x14ac:dyDescent="0.2"/>
    <row r="12212" hidden="1" x14ac:dyDescent="0.2"/>
    <row r="12213" hidden="1" x14ac:dyDescent="0.2"/>
    <row r="12214" hidden="1" x14ac:dyDescent="0.2"/>
    <row r="12215" hidden="1" x14ac:dyDescent="0.2"/>
    <row r="12216" hidden="1" x14ac:dyDescent="0.2"/>
    <row r="12217" hidden="1" x14ac:dyDescent="0.2"/>
    <row r="12218" hidden="1" x14ac:dyDescent="0.2"/>
    <row r="12219" hidden="1" x14ac:dyDescent="0.2"/>
    <row r="12220" hidden="1" x14ac:dyDescent="0.2"/>
    <row r="12221" hidden="1" x14ac:dyDescent="0.2"/>
    <row r="12222" hidden="1" x14ac:dyDescent="0.2"/>
    <row r="12223" hidden="1" x14ac:dyDescent="0.2"/>
    <row r="12224" hidden="1" x14ac:dyDescent="0.2"/>
    <row r="12225" hidden="1" x14ac:dyDescent="0.2"/>
    <row r="12226" hidden="1" x14ac:dyDescent="0.2"/>
    <row r="12227" hidden="1" x14ac:dyDescent="0.2"/>
    <row r="12228" hidden="1" x14ac:dyDescent="0.2"/>
    <row r="12229" hidden="1" x14ac:dyDescent="0.2"/>
    <row r="12230" hidden="1" x14ac:dyDescent="0.2"/>
    <row r="12231" hidden="1" x14ac:dyDescent="0.2"/>
    <row r="12232" hidden="1" x14ac:dyDescent="0.2"/>
    <row r="12233" hidden="1" x14ac:dyDescent="0.2"/>
    <row r="12234" hidden="1" x14ac:dyDescent="0.2"/>
    <row r="12235" hidden="1" x14ac:dyDescent="0.2"/>
    <row r="12236" hidden="1" x14ac:dyDescent="0.2"/>
    <row r="12237" hidden="1" x14ac:dyDescent="0.2"/>
    <row r="12238" hidden="1" x14ac:dyDescent="0.2"/>
    <row r="12239" hidden="1" x14ac:dyDescent="0.2"/>
    <row r="12240" hidden="1" x14ac:dyDescent="0.2"/>
    <row r="12241" hidden="1" x14ac:dyDescent="0.2"/>
    <row r="12242" hidden="1" x14ac:dyDescent="0.2"/>
    <row r="12243" hidden="1" x14ac:dyDescent="0.2"/>
    <row r="12244" hidden="1" x14ac:dyDescent="0.2"/>
    <row r="12245" hidden="1" x14ac:dyDescent="0.2"/>
    <row r="12246" hidden="1" x14ac:dyDescent="0.2"/>
    <row r="12247" hidden="1" x14ac:dyDescent="0.2"/>
    <row r="12248" hidden="1" x14ac:dyDescent="0.2"/>
    <row r="12249" hidden="1" x14ac:dyDescent="0.2"/>
    <row r="12250" hidden="1" x14ac:dyDescent="0.2"/>
    <row r="12251" hidden="1" x14ac:dyDescent="0.2"/>
    <row r="12252" hidden="1" x14ac:dyDescent="0.2"/>
    <row r="12253" hidden="1" x14ac:dyDescent="0.2"/>
    <row r="12254" hidden="1" x14ac:dyDescent="0.2"/>
    <row r="12255" hidden="1" x14ac:dyDescent="0.2"/>
    <row r="12256" hidden="1" x14ac:dyDescent="0.2"/>
    <row r="12257" hidden="1" x14ac:dyDescent="0.2"/>
    <row r="12258" hidden="1" x14ac:dyDescent="0.2"/>
    <row r="12259" hidden="1" x14ac:dyDescent="0.2"/>
    <row r="12260" hidden="1" x14ac:dyDescent="0.2"/>
    <row r="12261" hidden="1" x14ac:dyDescent="0.2"/>
    <row r="12262" hidden="1" x14ac:dyDescent="0.2"/>
    <row r="12263" hidden="1" x14ac:dyDescent="0.2"/>
    <row r="12264" hidden="1" x14ac:dyDescent="0.2"/>
    <row r="12265" hidden="1" x14ac:dyDescent="0.2"/>
    <row r="12266" hidden="1" x14ac:dyDescent="0.2"/>
    <row r="12267" hidden="1" x14ac:dyDescent="0.2"/>
    <row r="12268" hidden="1" x14ac:dyDescent="0.2"/>
    <row r="12269" hidden="1" x14ac:dyDescent="0.2"/>
    <row r="12270" hidden="1" x14ac:dyDescent="0.2"/>
    <row r="12271" hidden="1" x14ac:dyDescent="0.2"/>
    <row r="12272" hidden="1" x14ac:dyDescent="0.2"/>
    <row r="12273" hidden="1" x14ac:dyDescent="0.2"/>
    <row r="12274" hidden="1" x14ac:dyDescent="0.2"/>
    <row r="12275" hidden="1" x14ac:dyDescent="0.2"/>
    <row r="12276" hidden="1" x14ac:dyDescent="0.2"/>
    <row r="12277" hidden="1" x14ac:dyDescent="0.2"/>
    <row r="12278" hidden="1" x14ac:dyDescent="0.2"/>
    <row r="12279" hidden="1" x14ac:dyDescent="0.2"/>
    <row r="12280" hidden="1" x14ac:dyDescent="0.2"/>
    <row r="12281" hidden="1" x14ac:dyDescent="0.2"/>
    <row r="12282" hidden="1" x14ac:dyDescent="0.2"/>
    <row r="12283" hidden="1" x14ac:dyDescent="0.2"/>
    <row r="12284" hidden="1" x14ac:dyDescent="0.2"/>
    <row r="12285" hidden="1" x14ac:dyDescent="0.2"/>
    <row r="12286" hidden="1" x14ac:dyDescent="0.2"/>
    <row r="12287" hidden="1" x14ac:dyDescent="0.2"/>
    <row r="12288" hidden="1" x14ac:dyDescent="0.2"/>
    <row r="12289" hidden="1" x14ac:dyDescent="0.2"/>
    <row r="12290" hidden="1" x14ac:dyDescent="0.2"/>
    <row r="12291" hidden="1" x14ac:dyDescent="0.2"/>
    <row r="12292" hidden="1" x14ac:dyDescent="0.2"/>
    <row r="12293" hidden="1" x14ac:dyDescent="0.2"/>
    <row r="12294" hidden="1" x14ac:dyDescent="0.2"/>
    <row r="12295" hidden="1" x14ac:dyDescent="0.2"/>
    <row r="12296" hidden="1" x14ac:dyDescent="0.2"/>
    <row r="12297" hidden="1" x14ac:dyDescent="0.2"/>
    <row r="12298" hidden="1" x14ac:dyDescent="0.2"/>
    <row r="12299" hidden="1" x14ac:dyDescent="0.2"/>
    <row r="12300" hidden="1" x14ac:dyDescent="0.2"/>
    <row r="12301" hidden="1" x14ac:dyDescent="0.2"/>
    <row r="12302" hidden="1" x14ac:dyDescent="0.2"/>
    <row r="12303" hidden="1" x14ac:dyDescent="0.2"/>
    <row r="12304" hidden="1" x14ac:dyDescent="0.2"/>
    <row r="12305" hidden="1" x14ac:dyDescent="0.2"/>
    <row r="12306" hidden="1" x14ac:dyDescent="0.2"/>
    <row r="12307" hidden="1" x14ac:dyDescent="0.2"/>
    <row r="12308" hidden="1" x14ac:dyDescent="0.2"/>
    <row r="12309" hidden="1" x14ac:dyDescent="0.2"/>
    <row r="12310" hidden="1" x14ac:dyDescent="0.2"/>
    <row r="12311" hidden="1" x14ac:dyDescent="0.2"/>
    <row r="12312" hidden="1" x14ac:dyDescent="0.2"/>
    <row r="12313" hidden="1" x14ac:dyDescent="0.2"/>
    <row r="12314" hidden="1" x14ac:dyDescent="0.2"/>
    <row r="12315" hidden="1" x14ac:dyDescent="0.2"/>
    <row r="12316" hidden="1" x14ac:dyDescent="0.2"/>
    <row r="12317" hidden="1" x14ac:dyDescent="0.2"/>
    <row r="12318" hidden="1" x14ac:dyDescent="0.2"/>
    <row r="12319" hidden="1" x14ac:dyDescent="0.2"/>
    <row r="12320" hidden="1" x14ac:dyDescent="0.2"/>
    <row r="12321" hidden="1" x14ac:dyDescent="0.2"/>
    <row r="12322" hidden="1" x14ac:dyDescent="0.2"/>
    <row r="12323" hidden="1" x14ac:dyDescent="0.2"/>
    <row r="12324" hidden="1" x14ac:dyDescent="0.2"/>
    <row r="12325" hidden="1" x14ac:dyDescent="0.2"/>
    <row r="12326" hidden="1" x14ac:dyDescent="0.2"/>
    <row r="12327" hidden="1" x14ac:dyDescent="0.2"/>
    <row r="12328" hidden="1" x14ac:dyDescent="0.2"/>
    <row r="12329" hidden="1" x14ac:dyDescent="0.2"/>
    <row r="12330" hidden="1" x14ac:dyDescent="0.2"/>
    <row r="12331" hidden="1" x14ac:dyDescent="0.2"/>
    <row r="12332" hidden="1" x14ac:dyDescent="0.2"/>
    <row r="12333" hidden="1" x14ac:dyDescent="0.2"/>
    <row r="12334" hidden="1" x14ac:dyDescent="0.2"/>
    <row r="12335" hidden="1" x14ac:dyDescent="0.2"/>
    <row r="12336" hidden="1" x14ac:dyDescent="0.2"/>
    <row r="12337" hidden="1" x14ac:dyDescent="0.2"/>
    <row r="12338" hidden="1" x14ac:dyDescent="0.2"/>
    <row r="12339" hidden="1" x14ac:dyDescent="0.2"/>
    <row r="12340" hidden="1" x14ac:dyDescent="0.2"/>
    <row r="12341" hidden="1" x14ac:dyDescent="0.2"/>
    <row r="12342" hidden="1" x14ac:dyDescent="0.2"/>
    <row r="12343" hidden="1" x14ac:dyDescent="0.2"/>
    <row r="12344" hidden="1" x14ac:dyDescent="0.2"/>
    <row r="12345" hidden="1" x14ac:dyDescent="0.2"/>
    <row r="12346" hidden="1" x14ac:dyDescent="0.2"/>
    <row r="12347" hidden="1" x14ac:dyDescent="0.2"/>
    <row r="12348" hidden="1" x14ac:dyDescent="0.2"/>
    <row r="12349" hidden="1" x14ac:dyDescent="0.2"/>
    <row r="12350" hidden="1" x14ac:dyDescent="0.2"/>
    <row r="12351" hidden="1" x14ac:dyDescent="0.2"/>
    <row r="12352" hidden="1" x14ac:dyDescent="0.2"/>
    <row r="12353" hidden="1" x14ac:dyDescent="0.2"/>
    <row r="12354" hidden="1" x14ac:dyDescent="0.2"/>
    <row r="12355" hidden="1" x14ac:dyDescent="0.2"/>
    <row r="12356" hidden="1" x14ac:dyDescent="0.2"/>
    <row r="12357" hidden="1" x14ac:dyDescent="0.2"/>
    <row r="12358" hidden="1" x14ac:dyDescent="0.2"/>
    <row r="12359" hidden="1" x14ac:dyDescent="0.2"/>
    <row r="12360" hidden="1" x14ac:dyDescent="0.2"/>
    <row r="12361" hidden="1" x14ac:dyDescent="0.2"/>
    <row r="12362" hidden="1" x14ac:dyDescent="0.2"/>
    <row r="12363" hidden="1" x14ac:dyDescent="0.2"/>
    <row r="12364" hidden="1" x14ac:dyDescent="0.2"/>
    <row r="12365" hidden="1" x14ac:dyDescent="0.2"/>
    <row r="12366" hidden="1" x14ac:dyDescent="0.2"/>
    <row r="12367" hidden="1" x14ac:dyDescent="0.2"/>
    <row r="12368" hidden="1" x14ac:dyDescent="0.2"/>
    <row r="12369" hidden="1" x14ac:dyDescent="0.2"/>
    <row r="12370" hidden="1" x14ac:dyDescent="0.2"/>
    <row r="12371" hidden="1" x14ac:dyDescent="0.2"/>
    <row r="12372" hidden="1" x14ac:dyDescent="0.2"/>
    <row r="12373" hidden="1" x14ac:dyDescent="0.2"/>
    <row r="12374" hidden="1" x14ac:dyDescent="0.2"/>
    <row r="12375" hidden="1" x14ac:dyDescent="0.2"/>
    <row r="12376" hidden="1" x14ac:dyDescent="0.2"/>
    <row r="12377" hidden="1" x14ac:dyDescent="0.2"/>
    <row r="12378" hidden="1" x14ac:dyDescent="0.2"/>
    <row r="12379" hidden="1" x14ac:dyDescent="0.2"/>
    <row r="12380" hidden="1" x14ac:dyDescent="0.2"/>
    <row r="12381" hidden="1" x14ac:dyDescent="0.2"/>
    <row r="12382" hidden="1" x14ac:dyDescent="0.2"/>
    <row r="12383" hidden="1" x14ac:dyDescent="0.2"/>
    <row r="12384" hidden="1" x14ac:dyDescent="0.2"/>
    <row r="12385" hidden="1" x14ac:dyDescent="0.2"/>
    <row r="12386" hidden="1" x14ac:dyDescent="0.2"/>
    <row r="12387" hidden="1" x14ac:dyDescent="0.2"/>
    <row r="12388" hidden="1" x14ac:dyDescent="0.2"/>
    <row r="12389" hidden="1" x14ac:dyDescent="0.2"/>
    <row r="12390" hidden="1" x14ac:dyDescent="0.2"/>
    <row r="12391" hidden="1" x14ac:dyDescent="0.2"/>
    <row r="12392" hidden="1" x14ac:dyDescent="0.2"/>
    <row r="12393" hidden="1" x14ac:dyDescent="0.2"/>
    <row r="12394" hidden="1" x14ac:dyDescent="0.2"/>
    <row r="12395" hidden="1" x14ac:dyDescent="0.2"/>
    <row r="12396" hidden="1" x14ac:dyDescent="0.2"/>
    <row r="12397" hidden="1" x14ac:dyDescent="0.2"/>
    <row r="12398" hidden="1" x14ac:dyDescent="0.2"/>
    <row r="12399" hidden="1" x14ac:dyDescent="0.2"/>
    <row r="12400" hidden="1" x14ac:dyDescent="0.2"/>
    <row r="12401" hidden="1" x14ac:dyDescent="0.2"/>
    <row r="12402" hidden="1" x14ac:dyDescent="0.2"/>
    <row r="12403" hidden="1" x14ac:dyDescent="0.2"/>
    <row r="12404" hidden="1" x14ac:dyDescent="0.2"/>
    <row r="12405" hidden="1" x14ac:dyDescent="0.2"/>
    <row r="12406" hidden="1" x14ac:dyDescent="0.2"/>
    <row r="12407" hidden="1" x14ac:dyDescent="0.2"/>
    <row r="12408" hidden="1" x14ac:dyDescent="0.2"/>
    <row r="12409" hidden="1" x14ac:dyDescent="0.2"/>
    <row r="12410" hidden="1" x14ac:dyDescent="0.2"/>
    <row r="12411" hidden="1" x14ac:dyDescent="0.2"/>
    <row r="12412" hidden="1" x14ac:dyDescent="0.2"/>
    <row r="12413" hidden="1" x14ac:dyDescent="0.2"/>
    <row r="12414" hidden="1" x14ac:dyDescent="0.2"/>
    <row r="12415" hidden="1" x14ac:dyDescent="0.2"/>
    <row r="12416" hidden="1" x14ac:dyDescent="0.2"/>
    <row r="12417" hidden="1" x14ac:dyDescent="0.2"/>
    <row r="12418" hidden="1" x14ac:dyDescent="0.2"/>
    <row r="12419" hidden="1" x14ac:dyDescent="0.2"/>
    <row r="12420" hidden="1" x14ac:dyDescent="0.2"/>
    <row r="12421" hidden="1" x14ac:dyDescent="0.2"/>
    <row r="12422" hidden="1" x14ac:dyDescent="0.2"/>
    <row r="12423" hidden="1" x14ac:dyDescent="0.2"/>
    <row r="12424" hidden="1" x14ac:dyDescent="0.2"/>
    <row r="12425" hidden="1" x14ac:dyDescent="0.2"/>
    <row r="12426" hidden="1" x14ac:dyDescent="0.2"/>
    <row r="12427" hidden="1" x14ac:dyDescent="0.2"/>
    <row r="12428" hidden="1" x14ac:dyDescent="0.2"/>
    <row r="12429" hidden="1" x14ac:dyDescent="0.2"/>
    <row r="12430" hidden="1" x14ac:dyDescent="0.2"/>
    <row r="12431" hidden="1" x14ac:dyDescent="0.2"/>
    <row r="12432" hidden="1" x14ac:dyDescent="0.2"/>
    <row r="12433" hidden="1" x14ac:dyDescent="0.2"/>
    <row r="12434" hidden="1" x14ac:dyDescent="0.2"/>
    <row r="12435" hidden="1" x14ac:dyDescent="0.2"/>
    <row r="12436" hidden="1" x14ac:dyDescent="0.2"/>
    <row r="12437" hidden="1" x14ac:dyDescent="0.2"/>
    <row r="12438" hidden="1" x14ac:dyDescent="0.2"/>
    <row r="12439" hidden="1" x14ac:dyDescent="0.2"/>
    <row r="12440" hidden="1" x14ac:dyDescent="0.2"/>
    <row r="12441" hidden="1" x14ac:dyDescent="0.2"/>
    <row r="12442" hidden="1" x14ac:dyDescent="0.2"/>
    <row r="12443" hidden="1" x14ac:dyDescent="0.2"/>
    <row r="12444" hidden="1" x14ac:dyDescent="0.2"/>
    <row r="12445" hidden="1" x14ac:dyDescent="0.2"/>
    <row r="12446" hidden="1" x14ac:dyDescent="0.2"/>
    <row r="12447" hidden="1" x14ac:dyDescent="0.2"/>
    <row r="12448" hidden="1" x14ac:dyDescent="0.2"/>
    <row r="12449" hidden="1" x14ac:dyDescent="0.2"/>
    <row r="12450" hidden="1" x14ac:dyDescent="0.2"/>
    <row r="12451" hidden="1" x14ac:dyDescent="0.2"/>
    <row r="12452" hidden="1" x14ac:dyDescent="0.2"/>
    <row r="12453" hidden="1" x14ac:dyDescent="0.2"/>
    <row r="12454" hidden="1" x14ac:dyDescent="0.2"/>
    <row r="12455" hidden="1" x14ac:dyDescent="0.2"/>
    <row r="12456" hidden="1" x14ac:dyDescent="0.2"/>
    <row r="12457" hidden="1" x14ac:dyDescent="0.2"/>
    <row r="12458" hidden="1" x14ac:dyDescent="0.2"/>
    <row r="12459" hidden="1" x14ac:dyDescent="0.2"/>
    <row r="12460" hidden="1" x14ac:dyDescent="0.2"/>
    <row r="12461" hidden="1" x14ac:dyDescent="0.2"/>
    <row r="12462" hidden="1" x14ac:dyDescent="0.2"/>
    <row r="12463" hidden="1" x14ac:dyDescent="0.2"/>
    <row r="12464" hidden="1" x14ac:dyDescent="0.2"/>
    <row r="12465" hidden="1" x14ac:dyDescent="0.2"/>
    <row r="12466" hidden="1" x14ac:dyDescent="0.2"/>
    <row r="12467" hidden="1" x14ac:dyDescent="0.2"/>
    <row r="12468" hidden="1" x14ac:dyDescent="0.2"/>
    <row r="12469" hidden="1" x14ac:dyDescent="0.2"/>
    <row r="12470" hidden="1" x14ac:dyDescent="0.2"/>
    <row r="12471" hidden="1" x14ac:dyDescent="0.2"/>
    <row r="12472" hidden="1" x14ac:dyDescent="0.2"/>
    <row r="12473" hidden="1" x14ac:dyDescent="0.2"/>
    <row r="12474" hidden="1" x14ac:dyDescent="0.2"/>
    <row r="12475" hidden="1" x14ac:dyDescent="0.2"/>
    <row r="12476" hidden="1" x14ac:dyDescent="0.2"/>
    <row r="12477" hidden="1" x14ac:dyDescent="0.2"/>
    <row r="12478" hidden="1" x14ac:dyDescent="0.2"/>
    <row r="12479" hidden="1" x14ac:dyDescent="0.2"/>
    <row r="12480" hidden="1" x14ac:dyDescent="0.2"/>
    <row r="12481" hidden="1" x14ac:dyDescent="0.2"/>
    <row r="12482" hidden="1" x14ac:dyDescent="0.2"/>
    <row r="12483" hidden="1" x14ac:dyDescent="0.2"/>
    <row r="12484" hidden="1" x14ac:dyDescent="0.2"/>
    <row r="12485" hidden="1" x14ac:dyDescent="0.2"/>
    <row r="12486" hidden="1" x14ac:dyDescent="0.2"/>
    <row r="12487" hidden="1" x14ac:dyDescent="0.2"/>
    <row r="12488" hidden="1" x14ac:dyDescent="0.2"/>
    <row r="12489" hidden="1" x14ac:dyDescent="0.2"/>
    <row r="12490" hidden="1" x14ac:dyDescent="0.2"/>
    <row r="12491" hidden="1" x14ac:dyDescent="0.2"/>
    <row r="12492" hidden="1" x14ac:dyDescent="0.2"/>
    <row r="12493" hidden="1" x14ac:dyDescent="0.2"/>
    <row r="12494" hidden="1" x14ac:dyDescent="0.2"/>
    <row r="12495" hidden="1" x14ac:dyDescent="0.2"/>
    <row r="12496" hidden="1" x14ac:dyDescent="0.2"/>
    <row r="12497" hidden="1" x14ac:dyDescent="0.2"/>
    <row r="12498" hidden="1" x14ac:dyDescent="0.2"/>
    <row r="12499" hidden="1" x14ac:dyDescent="0.2"/>
    <row r="12500" hidden="1" x14ac:dyDescent="0.2"/>
    <row r="12501" hidden="1" x14ac:dyDescent="0.2"/>
    <row r="12502" hidden="1" x14ac:dyDescent="0.2"/>
    <row r="12503" hidden="1" x14ac:dyDescent="0.2"/>
    <row r="12504" hidden="1" x14ac:dyDescent="0.2"/>
    <row r="12505" hidden="1" x14ac:dyDescent="0.2"/>
    <row r="12506" hidden="1" x14ac:dyDescent="0.2"/>
    <row r="12507" hidden="1" x14ac:dyDescent="0.2"/>
    <row r="12508" hidden="1" x14ac:dyDescent="0.2"/>
    <row r="12509" hidden="1" x14ac:dyDescent="0.2"/>
    <row r="12510" hidden="1" x14ac:dyDescent="0.2"/>
    <row r="12511" hidden="1" x14ac:dyDescent="0.2"/>
    <row r="12512" hidden="1" x14ac:dyDescent="0.2"/>
    <row r="12513" hidden="1" x14ac:dyDescent="0.2"/>
    <row r="12514" hidden="1" x14ac:dyDescent="0.2"/>
    <row r="12515" hidden="1" x14ac:dyDescent="0.2"/>
    <row r="12516" hidden="1" x14ac:dyDescent="0.2"/>
    <row r="12517" hidden="1" x14ac:dyDescent="0.2"/>
    <row r="12518" hidden="1" x14ac:dyDescent="0.2"/>
    <row r="12519" hidden="1" x14ac:dyDescent="0.2"/>
    <row r="12520" hidden="1" x14ac:dyDescent="0.2"/>
    <row r="12521" hidden="1" x14ac:dyDescent="0.2"/>
    <row r="12522" hidden="1" x14ac:dyDescent="0.2"/>
    <row r="12523" hidden="1" x14ac:dyDescent="0.2"/>
    <row r="12524" hidden="1" x14ac:dyDescent="0.2"/>
    <row r="12525" hidden="1" x14ac:dyDescent="0.2"/>
    <row r="12526" hidden="1" x14ac:dyDescent="0.2"/>
    <row r="12527" hidden="1" x14ac:dyDescent="0.2"/>
    <row r="12528" hidden="1" x14ac:dyDescent="0.2"/>
    <row r="12529" hidden="1" x14ac:dyDescent="0.2"/>
    <row r="12530" hidden="1" x14ac:dyDescent="0.2"/>
    <row r="12531" hidden="1" x14ac:dyDescent="0.2"/>
    <row r="12532" hidden="1" x14ac:dyDescent="0.2"/>
    <row r="12533" hidden="1" x14ac:dyDescent="0.2"/>
    <row r="12534" hidden="1" x14ac:dyDescent="0.2"/>
    <row r="12535" hidden="1" x14ac:dyDescent="0.2"/>
    <row r="12536" hidden="1" x14ac:dyDescent="0.2"/>
    <row r="12537" hidden="1" x14ac:dyDescent="0.2"/>
    <row r="12538" hidden="1" x14ac:dyDescent="0.2"/>
    <row r="12539" hidden="1" x14ac:dyDescent="0.2"/>
    <row r="12540" hidden="1" x14ac:dyDescent="0.2"/>
    <row r="12541" hidden="1" x14ac:dyDescent="0.2"/>
    <row r="12542" hidden="1" x14ac:dyDescent="0.2"/>
    <row r="12543" hidden="1" x14ac:dyDescent="0.2"/>
    <row r="12544" hidden="1" x14ac:dyDescent="0.2"/>
    <row r="12545" hidden="1" x14ac:dyDescent="0.2"/>
    <row r="12546" hidden="1" x14ac:dyDescent="0.2"/>
    <row r="12547" hidden="1" x14ac:dyDescent="0.2"/>
    <row r="12548" hidden="1" x14ac:dyDescent="0.2"/>
    <row r="12549" hidden="1" x14ac:dyDescent="0.2"/>
    <row r="12550" hidden="1" x14ac:dyDescent="0.2"/>
    <row r="12551" hidden="1" x14ac:dyDescent="0.2"/>
    <row r="12552" hidden="1" x14ac:dyDescent="0.2"/>
    <row r="12553" hidden="1" x14ac:dyDescent="0.2"/>
    <row r="12554" hidden="1" x14ac:dyDescent="0.2"/>
    <row r="12555" hidden="1" x14ac:dyDescent="0.2"/>
    <row r="12556" hidden="1" x14ac:dyDescent="0.2"/>
    <row r="12557" hidden="1" x14ac:dyDescent="0.2"/>
    <row r="12558" hidden="1" x14ac:dyDescent="0.2"/>
    <row r="12559" hidden="1" x14ac:dyDescent="0.2"/>
    <row r="12560" hidden="1" x14ac:dyDescent="0.2"/>
    <row r="12561" hidden="1" x14ac:dyDescent="0.2"/>
    <row r="12562" hidden="1" x14ac:dyDescent="0.2"/>
    <row r="12563" hidden="1" x14ac:dyDescent="0.2"/>
    <row r="12564" hidden="1" x14ac:dyDescent="0.2"/>
    <row r="12565" hidden="1" x14ac:dyDescent="0.2"/>
    <row r="12566" hidden="1" x14ac:dyDescent="0.2"/>
    <row r="12567" hidden="1" x14ac:dyDescent="0.2"/>
    <row r="12568" hidden="1" x14ac:dyDescent="0.2"/>
    <row r="12569" hidden="1" x14ac:dyDescent="0.2"/>
    <row r="12570" hidden="1" x14ac:dyDescent="0.2"/>
    <row r="12571" hidden="1" x14ac:dyDescent="0.2"/>
    <row r="12572" hidden="1" x14ac:dyDescent="0.2"/>
    <row r="12573" hidden="1" x14ac:dyDescent="0.2"/>
    <row r="12574" hidden="1" x14ac:dyDescent="0.2"/>
    <row r="12575" hidden="1" x14ac:dyDescent="0.2"/>
    <row r="12576" hidden="1" x14ac:dyDescent="0.2"/>
    <row r="12577" hidden="1" x14ac:dyDescent="0.2"/>
    <row r="12578" hidden="1" x14ac:dyDescent="0.2"/>
    <row r="12579" hidden="1" x14ac:dyDescent="0.2"/>
    <row r="12580" hidden="1" x14ac:dyDescent="0.2"/>
    <row r="12581" hidden="1" x14ac:dyDescent="0.2"/>
    <row r="12582" hidden="1" x14ac:dyDescent="0.2"/>
    <row r="12583" hidden="1" x14ac:dyDescent="0.2"/>
    <row r="12584" hidden="1" x14ac:dyDescent="0.2"/>
    <row r="12585" hidden="1" x14ac:dyDescent="0.2"/>
    <row r="12586" hidden="1" x14ac:dyDescent="0.2"/>
    <row r="12587" hidden="1" x14ac:dyDescent="0.2"/>
    <row r="12588" hidden="1" x14ac:dyDescent="0.2"/>
    <row r="12589" hidden="1" x14ac:dyDescent="0.2"/>
    <row r="12590" hidden="1" x14ac:dyDescent="0.2"/>
    <row r="12591" hidden="1" x14ac:dyDescent="0.2"/>
    <row r="12592" hidden="1" x14ac:dyDescent="0.2"/>
    <row r="12593" hidden="1" x14ac:dyDescent="0.2"/>
    <row r="12594" hidden="1" x14ac:dyDescent="0.2"/>
    <row r="12595" hidden="1" x14ac:dyDescent="0.2"/>
    <row r="12596" hidden="1" x14ac:dyDescent="0.2"/>
    <row r="12597" hidden="1" x14ac:dyDescent="0.2"/>
    <row r="12598" hidden="1" x14ac:dyDescent="0.2"/>
    <row r="12599" hidden="1" x14ac:dyDescent="0.2"/>
    <row r="12600" hidden="1" x14ac:dyDescent="0.2"/>
    <row r="12601" hidden="1" x14ac:dyDescent="0.2"/>
    <row r="12602" hidden="1" x14ac:dyDescent="0.2"/>
    <row r="12603" hidden="1" x14ac:dyDescent="0.2"/>
    <row r="12604" hidden="1" x14ac:dyDescent="0.2"/>
    <row r="12605" hidden="1" x14ac:dyDescent="0.2"/>
    <row r="12606" hidden="1" x14ac:dyDescent="0.2"/>
    <row r="12607" hidden="1" x14ac:dyDescent="0.2"/>
    <row r="12608" hidden="1" x14ac:dyDescent="0.2"/>
    <row r="12609" hidden="1" x14ac:dyDescent="0.2"/>
    <row r="12610" hidden="1" x14ac:dyDescent="0.2"/>
    <row r="12611" hidden="1" x14ac:dyDescent="0.2"/>
    <row r="12612" hidden="1" x14ac:dyDescent="0.2"/>
    <row r="12613" hidden="1" x14ac:dyDescent="0.2"/>
    <row r="12614" hidden="1" x14ac:dyDescent="0.2"/>
    <row r="12615" hidden="1" x14ac:dyDescent="0.2"/>
    <row r="12616" hidden="1" x14ac:dyDescent="0.2"/>
    <row r="12617" hidden="1" x14ac:dyDescent="0.2"/>
    <row r="12618" hidden="1" x14ac:dyDescent="0.2"/>
    <row r="12619" hidden="1" x14ac:dyDescent="0.2"/>
    <row r="12620" hidden="1" x14ac:dyDescent="0.2"/>
    <row r="12621" hidden="1" x14ac:dyDescent="0.2"/>
    <row r="12622" hidden="1" x14ac:dyDescent="0.2"/>
    <row r="12623" hidden="1" x14ac:dyDescent="0.2"/>
    <row r="12624" hidden="1" x14ac:dyDescent="0.2"/>
    <row r="12625" hidden="1" x14ac:dyDescent="0.2"/>
    <row r="12626" hidden="1" x14ac:dyDescent="0.2"/>
    <row r="12627" hidden="1" x14ac:dyDescent="0.2"/>
    <row r="12628" hidden="1" x14ac:dyDescent="0.2"/>
    <row r="12629" hidden="1" x14ac:dyDescent="0.2"/>
    <row r="12630" hidden="1" x14ac:dyDescent="0.2"/>
    <row r="12631" hidden="1" x14ac:dyDescent="0.2"/>
    <row r="12632" hidden="1" x14ac:dyDescent="0.2"/>
    <row r="12633" hidden="1" x14ac:dyDescent="0.2"/>
    <row r="12634" hidden="1" x14ac:dyDescent="0.2"/>
    <row r="12635" hidden="1" x14ac:dyDescent="0.2"/>
    <row r="12636" hidden="1" x14ac:dyDescent="0.2"/>
    <row r="12637" hidden="1" x14ac:dyDescent="0.2"/>
    <row r="12638" hidden="1" x14ac:dyDescent="0.2"/>
    <row r="12639" hidden="1" x14ac:dyDescent="0.2"/>
    <row r="12640" hidden="1" x14ac:dyDescent="0.2"/>
    <row r="12641" hidden="1" x14ac:dyDescent="0.2"/>
    <row r="12642" hidden="1" x14ac:dyDescent="0.2"/>
    <row r="12643" hidden="1" x14ac:dyDescent="0.2"/>
    <row r="12644" hidden="1" x14ac:dyDescent="0.2"/>
    <row r="12645" hidden="1" x14ac:dyDescent="0.2"/>
    <row r="12646" hidden="1" x14ac:dyDescent="0.2"/>
    <row r="12647" hidden="1" x14ac:dyDescent="0.2"/>
    <row r="12648" hidden="1" x14ac:dyDescent="0.2"/>
    <row r="12649" hidden="1" x14ac:dyDescent="0.2"/>
    <row r="12650" hidden="1" x14ac:dyDescent="0.2"/>
    <row r="12651" hidden="1" x14ac:dyDescent="0.2"/>
    <row r="12652" hidden="1" x14ac:dyDescent="0.2"/>
    <row r="12653" hidden="1" x14ac:dyDescent="0.2"/>
    <row r="12654" hidden="1" x14ac:dyDescent="0.2"/>
    <row r="12655" hidden="1" x14ac:dyDescent="0.2"/>
    <row r="12656" hidden="1" x14ac:dyDescent="0.2"/>
    <row r="12657" hidden="1" x14ac:dyDescent="0.2"/>
    <row r="12658" hidden="1" x14ac:dyDescent="0.2"/>
    <row r="12659" hidden="1" x14ac:dyDescent="0.2"/>
    <row r="12660" hidden="1" x14ac:dyDescent="0.2"/>
    <row r="12661" hidden="1" x14ac:dyDescent="0.2"/>
    <row r="12662" hidden="1" x14ac:dyDescent="0.2"/>
    <row r="12663" hidden="1" x14ac:dyDescent="0.2"/>
    <row r="12664" hidden="1" x14ac:dyDescent="0.2"/>
    <row r="12665" hidden="1" x14ac:dyDescent="0.2"/>
    <row r="12666" hidden="1" x14ac:dyDescent="0.2"/>
    <row r="12667" hidden="1" x14ac:dyDescent="0.2"/>
    <row r="12668" hidden="1" x14ac:dyDescent="0.2"/>
    <row r="12669" hidden="1" x14ac:dyDescent="0.2"/>
    <row r="12670" hidden="1" x14ac:dyDescent="0.2"/>
    <row r="12671" hidden="1" x14ac:dyDescent="0.2"/>
    <row r="12672" hidden="1" x14ac:dyDescent="0.2"/>
    <row r="12673" hidden="1" x14ac:dyDescent="0.2"/>
    <row r="12674" hidden="1" x14ac:dyDescent="0.2"/>
    <row r="12675" hidden="1" x14ac:dyDescent="0.2"/>
    <row r="12676" hidden="1" x14ac:dyDescent="0.2"/>
    <row r="12677" hidden="1" x14ac:dyDescent="0.2"/>
    <row r="12678" hidden="1" x14ac:dyDescent="0.2"/>
    <row r="12679" hidden="1" x14ac:dyDescent="0.2"/>
    <row r="12680" hidden="1" x14ac:dyDescent="0.2"/>
    <row r="12681" hidden="1" x14ac:dyDescent="0.2"/>
    <row r="12682" hidden="1" x14ac:dyDescent="0.2"/>
    <row r="12683" hidden="1" x14ac:dyDescent="0.2"/>
    <row r="12684" hidden="1" x14ac:dyDescent="0.2"/>
    <row r="12685" hidden="1" x14ac:dyDescent="0.2"/>
    <row r="12686" hidden="1" x14ac:dyDescent="0.2"/>
    <row r="12687" hidden="1" x14ac:dyDescent="0.2"/>
    <row r="12688" hidden="1" x14ac:dyDescent="0.2"/>
    <row r="12689" hidden="1" x14ac:dyDescent="0.2"/>
    <row r="12690" hidden="1" x14ac:dyDescent="0.2"/>
    <row r="12691" hidden="1" x14ac:dyDescent="0.2"/>
    <row r="12692" hidden="1" x14ac:dyDescent="0.2"/>
    <row r="12693" hidden="1" x14ac:dyDescent="0.2"/>
    <row r="12694" hidden="1" x14ac:dyDescent="0.2"/>
    <row r="12695" hidden="1" x14ac:dyDescent="0.2"/>
    <row r="12696" hidden="1" x14ac:dyDescent="0.2"/>
    <row r="12697" hidden="1" x14ac:dyDescent="0.2"/>
    <row r="12698" hidden="1" x14ac:dyDescent="0.2"/>
    <row r="12699" hidden="1" x14ac:dyDescent="0.2"/>
    <row r="12700" hidden="1" x14ac:dyDescent="0.2"/>
    <row r="12701" hidden="1" x14ac:dyDescent="0.2"/>
    <row r="12702" hidden="1" x14ac:dyDescent="0.2"/>
    <row r="12703" hidden="1" x14ac:dyDescent="0.2"/>
    <row r="12704" hidden="1" x14ac:dyDescent="0.2"/>
    <row r="12705" hidden="1" x14ac:dyDescent="0.2"/>
    <row r="12706" hidden="1" x14ac:dyDescent="0.2"/>
    <row r="12707" hidden="1" x14ac:dyDescent="0.2"/>
    <row r="12708" hidden="1" x14ac:dyDescent="0.2"/>
    <row r="12709" hidden="1" x14ac:dyDescent="0.2"/>
    <row r="12710" hidden="1" x14ac:dyDescent="0.2"/>
    <row r="12711" hidden="1" x14ac:dyDescent="0.2"/>
    <row r="12712" hidden="1" x14ac:dyDescent="0.2"/>
    <row r="12713" hidden="1" x14ac:dyDescent="0.2"/>
    <row r="12714" hidden="1" x14ac:dyDescent="0.2"/>
    <row r="12715" hidden="1" x14ac:dyDescent="0.2"/>
    <row r="12716" hidden="1" x14ac:dyDescent="0.2"/>
    <row r="12717" hidden="1" x14ac:dyDescent="0.2"/>
    <row r="12718" hidden="1" x14ac:dyDescent="0.2"/>
    <row r="12719" hidden="1" x14ac:dyDescent="0.2"/>
    <row r="12720" hidden="1" x14ac:dyDescent="0.2"/>
    <row r="12721" hidden="1" x14ac:dyDescent="0.2"/>
    <row r="12722" hidden="1" x14ac:dyDescent="0.2"/>
    <row r="12723" hidden="1" x14ac:dyDescent="0.2"/>
    <row r="12724" hidden="1" x14ac:dyDescent="0.2"/>
    <row r="12725" hidden="1" x14ac:dyDescent="0.2"/>
    <row r="12726" hidden="1" x14ac:dyDescent="0.2"/>
    <row r="12727" hidden="1" x14ac:dyDescent="0.2"/>
    <row r="12728" hidden="1" x14ac:dyDescent="0.2"/>
    <row r="12729" hidden="1" x14ac:dyDescent="0.2"/>
    <row r="12730" hidden="1" x14ac:dyDescent="0.2"/>
    <row r="12731" hidden="1" x14ac:dyDescent="0.2"/>
    <row r="12732" hidden="1" x14ac:dyDescent="0.2"/>
    <row r="12733" hidden="1" x14ac:dyDescent="0.2"/>
    <row r="12734" hidden="1" x14ac:dyDescent="0.2"/>
    <row r="12735" hidden="1" x14ac:dyDescent="0.2"/>
    <row r="12736" hidden="1" x14ac:dyDescent="0.2"/>
    <row r="12737" hidden="1" x14ac:dyDescent="0.2"/>
    <row r="12738" hidden="1" x14ac:dyDescent="0.2"/>
    <row r="12739" hidden="1" x14ac:dyDescent="0.2"/>
    <row r="12740" hidden="1" x14ac:dyDescent="0.2"/>
    <row r="12741" hidden="1" x14ac:dyDescent="0.2"/>
    <row r="12742" hidden="1" x14ac:dyDescent="0.2"/>
    <row r="12743" hidden="1" x14ac:dyDescent="0.2"/>
    <row r="12744" hidden="1" x14ac:dyDescent="0.2"/>
    <row r="12745" hidden="1" x14ac:dyDescent="0.2"/>
    <row r="12746" hidden="1" x14ac:dyDescent="0.2"/>
    <row r="12747" hidden="1" x14ac:dyDescent="0.2"/>
    <row r="12748" hidden="1" x14ac:dyDescent="0.2"/>
    <row r="12749" hidden="1" x14ac:dyDescent="0.2"/>
    <row r="12750" hidden="1" x14ac:dyDescent="0.2"/>
    <row r="12751" hidden="1" x14ac:dyDescent="0.2"/>
    <row r="12752" hidden="1" x14ac:dyDescent="0.2"/>
    <row r="12753" hidden="1" x14ac:dyDescent="0.2"/>
    <row r="12754" hidden="1" x14ac:dyDescent="0.2"/>
    <row r="12755" hidden="1" x14ac:dyDescent="0.2"/>
    <row r="12756" hidden="1" x14ac:dyDescent="0.2"/>
    <row r="12757" hidden="1" x14ac:dyDescent="0.2"/>
    <row r="12758" hidden="1" x14ac:dyDescent="0.2"/>
    <row r="12759" hidden="1" x14ac:dyDescent="0.2"/>
    <row r="12760" hidden="1" x14ac:dyDescent="0.2"/>
    <row r="12761" hidden="1" x14ac:dyDescent="0.2"/>
    <row r="12762" hidden="1" x14ac:dyDescent="0.2"/>
    <row r="12763" hidden="1" x14ac:dyDescent="0.2"/>
    <row r="12764" hidden="1" x14ac:dyDescent="0.2"/>
    <row r="12765" hidden="1" x14ac:dyDescent="0.2"/>
    <row r="12766" hidden="1" x14ac:dyDescent="0.2"/>
    <row r="12767" hidden="1" x14ac:dyDescent="0.2"/>
    <row r="12768" hidden="1" x14ac:dyDescent="0.2"/>
    <row r="12769" hidden="1" x14ac:dyDescent="0.2"/>
    <row r="12770" hidden="1" x14ac:dyDescent="0.2"/>
    <row r="12771" hidden="1" x14ac:dyDescent="0.2"/>
    <row r="12772" hidden="1" x14ac:dyDescent="0.2"/>
    <row r="12773" hidden="1" x14ac:dyDescent="0.2"/>
    <row r="12774" hidden="1" x14ac:dyDescent="0.2"/>
    <row r="12775" hidden="1" x14ac:dyDescent="0.2"/>
    <row r="12776" hidden="1" x14ac:dyDescent="0.2"/>
    <row r="12777" hidden="1" x14ac:dyDescent="0.2"/>
    <row r="12778" hidden="1" x14ac:dyDescent="0.2"/>
    <row r="12779" hidden="1" x14ac:dyDescent="0.2"/>
    <row r="12780" hidden="1" x14ac:dyDescent="0.2"/>
    <row r="12781" hidden="1" x14ac:dyDescent="0.2"/>
    <row r="12782" hidden="1" x14ac:dyDescent="0.2"/>
    <row r="12783" hidden="1" x14ac:dyDescent="0.2"/>
    <row r="12784" hidden="1" x14ac:dyDescent="0.2"/>
    <row r="12785" hidden="1" x14ac:dyDescent="0.2"/>
    <row r="12786" hidden="1" x14ac:dyDescent="0.2"/>
    <row r="12787" hidden="1" x14ac:dyDescent="0.2"/>
    <row r="12788" hidden="1" x14ac:dyDescent="0.2"/>
    <row r="12789" hidden="1" x14ac:dyDescent="0.2"/>
    <row r="12790" hidden="1" x14ac:dyDescent="0.2"/>
    <row r="12791" hidden="1" x14ac:dyDescent="0.2"/>
    <row r="12792" hidden="1" x14ac:dyDescent="0.2"/>
    <row r="12793" hidden="1" x14ac:dyDescent="0.2"/>
    <row r="12794" hidden="1" x14ac:dyDescent="0.2"/>
    <row r="12795" hidden="1" x14ac:dyDescent="0.2"/>
    <row r="12796" hidden="1" x14ac:dyDescent="0.2"/>
    <row r="12797" hidden="1" x14ac:dyDescent="0.2"/>
    <row r="12798" hidden="1" x14ac:dyDescent="0.2"/>
    <row r="12799" hidden="1" x14ac:dyDescent="0.2"/>
    <row r="12800" hidden="1" x14ac:dyDescent="0.2"/>
    <row r="12801" hidden="1" x14ac:dyDescent="0.2"/>
    <row r="12802" hidden="1" x14ac:dyDescent="0.2"/>
    <row r="12803" hidden="1" x14ac:dyDescent="0.2"/>
    <row r="12804" hidden="1" x14ac:dyDescent="0.2"/>
    <row r="12805" hidden="1" x14ac:dyDescent="0.2"/>
    <row r="12806" hidden="1" x14ac:dyDescent="0.2"/>
    <row r="12807" hidden="1" x14ac:dyDescent="0.2"/>
    <row r="12808" hidden="1" x14ac:dyDescent="0.2"/>
    <row r="12809" hidden="1" x14ac:dyDescent="0.2"/>
    <row r="12810" hidden="1" x14ac:dyDescent="0.2"/>
    <row r="12811" hidden="1" x14ac:dyDescent="0.2"/>
    <row r="12812" hidden="1" x14ac:dyDescent="0.2"/>
    <row r="12813" hidden="1" x14ac:dyDescent="0.2"/>
    <row r="12814" hidden="1" x14ac:dyDescent="0.2"/>
    <row r="12815" hidden="1" x14ac:dyDescent="0.2"/>
    <row r="12816" hidden="1" x14ac:dyDescent="0.2"/>
    <row r="12817" hidden="1" x14ac:dyDescent="0.2"/>
    <row r="12818" hidden="1" x14ac:dyDescent="0.2"/>
    <row r="12819" hidden="1" x14ac:dyDescent="0.2"/>
    <row r="12820" hidden="1" x14ac:dyDescent="0.2"/>
    <row r="12821" hidden="1" x14ac:dyDescent="0.2"/>
    <row r="12822" hidden="1" x14ac:dyDescent="0.2"/>
    <row r="12823" hidden="1" x14ac:dyDescent="0.2"/>
    <row r="12824" hidden="1" x14ac:dyDescent="0.2"/>
    <row r="12825" hidden="1" x14ac:dyDescent="0.2"/>
    <row r="12826" hidden="1" x14ac:dyDescent="0.2"/>
    <row r="12827" hidden="1" x14ac:dyDescent="0.2"/>
    <row r="12828" hidden="1" x14ac:dyDescent="0.2"/>
    <row r="12829" hidden="1" x14ac:dyDescent="0.2"/>
    <row r="12830" hidden="1" x14ac:dyDescent="0.2"/>
    <row r="12831" hidden="1" x14ac:dyDescent="0.2"/>
    <row r="12832" hidden="1" x14ac:dyDescent="0.2"/>
    <row r="12833" hidden="1" x14ac:dyDescent="0.2"/>
    <row r="12834" hidden="1" x14ac:dyDescent="0.2"/>
    <row r="12835" hidden="1" x14ac:dyDescent="0.2"/>
    <row r="12836" hidden="1" x14ac:dyDescent="0.2"/>
    <row r="12837" hidden="1" x14ac:dyDescent="0.2"/>
    <row r="12838" hidden="1" x14ac:dyDescent="0.2"/>
    <row r="12839" hidden="1" x14ac:dyDescent="0.2"/>
    <row r="12840" hidden="1" x14ac:dyDescent="0.2"/>
    <row r="12841" hidden="1" x14ac:dyDescent="0.2"/>
    <row r="12842" hidden="1" x14ac:dyDescent="0.2"/>
    <row r="12843" hidden="1" x14ac:dyDescent="0.2"/>
    <row r="12844" hidden="1" x14ac:dyDescent="0.2"/>
    <row r="12845" hidden="1" x14ac:dyDescent="0.2"/>
    <row r="12846" hidden="1" x14ac:dyDescent="0.2"/>
    <row r="12847" hidden="1" x14ac:dyDescent="0.2"/>
    <row r="12848" hidden="1" x14ac:dyDescent="0.2"/>
    <row r="12849" hidden="1" x14ac:dyDescent="0.2"/>
    <row r="12850" hidden="1" x14ac:dyDescent="0.2"/>
    <row r="12851" hidden="1" x14ac:dyDescent="0.2"/>
    <row r="12852" hidden="1" x14ac:dyDescent="0.2"/>
    <row r="12853" hidden="1" x14ac:dyDescent="0.2"/>
    <row r="12854" hidden="1" x14ac:dyDescent="0.2"/>
    <row r="12855" hidden="1" x14ac:dyDescent="0.2"/>
    <row r="12856" hidden="1" x14ac:dyDescent="0.2"/>
    <row r="12857" hidden="1" x14ac:dyDescent="0.2"/>
    <row r="12858" hidden="1" x14ac:dyDescent="0.2"/>
    <row r="12859" hidden="1" x14ac:dyDescent="0.2"/>
    <row r="12860" hidden="1" x14ac:dyDescent="0.2"/>
    <row r="12861" hidden="1" x14ac:dyDescent="0.2"/>
    <row r="12862" hidden="1" x14ac:dyDescent="0.2"/>
    <row r="12863" hidden="1" x14ac:dyDescent="0.2"/>
    <row r="12864" hidden="1" x14ac:dyDescent="0.2"/>
    <row r="12865" hidden="1" x14ac:dyDescent="0.2"/>
    <row r="12866" hidden="1" x14ac:dyDescent="0.2"/>
    <row r="12867" hidden="1" x14ac:dyDescent="0.2"/>
    <row r="12868" hidden="1" x14ac:dyDescent="0.2"/>
    <row r="12869" hidden="1" x14ac:dyDescent="0.2"/>
    <row r="12870" hidden="1" x14ac:dyDescent="0.2"/>
    <row r="12871" hidden="1" x14ac:dyDescent="0.2"/>
    <row r="12872" hidden="1" x14ac:dyDescent="0.2"/>
    <row r="12873" hidden="1" x14ac:dyDescent="0.2"/>
    <row r="12874" hidden="1" x14ac:dyDescent="0.2"/>
    <row r="12875" hidden="1" x14ac:dyDescent="0.2"/>
    <row r="12876" hidden="1" x14ac:dyDescent="0.2"/>
    <row r="12877" hidden="1" x14ac:dyDescent="0.2"/>
    <row r="12878" hidden="1" x14ac:dyDescent="0.2"/>
    <row r="12879" hidden="1" x14ac:dyDescent="0.2"/>
    <row r="12880" hidden="1" x14ac:dyDescent="0.2"/>
    <row r="12881" hidden="1" x14ac:dyDescent="0.2"/>
    <row r="12882" hidden="1" x14ac:dyDescent="0.2"/>
    <row r="12883" hidden="1" x14ac:dyDescent="0.2"/>
    <row r="12884" hidden="1" x14ac:dyDescent="0.2"/>
    <row r="12885" hidden="1" x14ac:dyDescent="0.2"/>
    <row r="12886" hidden="1" x14ac:dyDescent="0.2"/>
    <row r="12887" hidden="1" x14ac:dyDescent="0.2"/>
    <row r="12888" hidden="1" x14ac:dyDescent="0.2"/>
    <row r="12889" hidden="1" x14ac:dyDescent="0.2"/>
    <row r="12890" hidden="1" x14ac:dyDescent="0.2"/>
    <row r="12891" hidden="1" x14ac:dyDescent="0.2"/>
    <row r="12892" hidden="1" x14ac:dyDescent="0.2"/>
    <row r="12893" hidden="1" x14ac:dyDescent="0.2"/>
    <row r="12894" hidden="1" x14ac:dyDescent="0.2"/>
    <row r="12895" hidden="1" x14ac:dyDescent="0.2"/>
    <row r="12896" hidden="1" x14ac:dyDescent="0.2"/>
    <row r="12897" hidden="1" x14ac:dyDescent="0.2"/>
    <row r="12898" hidden="1" x14ac:dyDescent="0.2"/>
    <row r="12899" hidden="1" x14ac:dyDescent="0.2"/>
    <row r="12900" hidden="1" x14ac:dyDescent="0.2"/>
    <row r="12901" hidden="1" x14ac:dyDescent="0.2"/>
    <row r="12902" hidden="1" x14ac:dyDescent="0.2"/>
    <row r="12903" hidden="1" x14ac:dyDescent="0.2"/>
    <row r="12904" hidden="1" x14ac:dyDescent="0.2"/>
    <row r="12905" hidden="1" x14ac:dyDescent="0.2"/>
    <row r="12906" hidden="1" x14ac:dyDescent="0.2"/>
    <row r="12907" hidden="1" x14ac:dyDescent="0.2"/>
    <row r="12908" hidden="1" x14ac:dyDescent="0.2"/>
    <row r="12909" hidden="1" x14ac:dyDescent="0.2"/>
    <row r="12910" hidden="1" x14ac:dyDescent="0.2"/>
    <row r="12911" hidden="1" x14ac:dyDescent="0.2"/>
    <row r="12912" hidden="1" x14ac:dyDescent="0.2"/>
    <row r="12913" hidden="1" x14ac:dyDescent="0.2"/>
    <row r="12914" hidden="1" x14ac:dyDescent="0.2"/>
    <row r="12915" hidden="1" x14ac:dyDescent="0.2"/>
    <row r="12916" hidden="1" x14ac:dyDescent="0.2"/>
    <row r="12917" hidden="1" x14ac:dyDescent="0.2"/>
    <row r="12918" hidden="1" x14ac:dyDescent="0.2"/>
    <row r="12919" hidden="1" x14ac:dyDescent="0.2"/>
    <row r="12920" hidden="1" x14ac:dyDescent="0.2"/>
    <row r="12921" hidden="1" x14ac:dyDescent="0.2"/>
    <row r="12922" hidden="1" x14ac:dyDescent="0.2"/>
    <row r="12923" hidden="1" x14ac:dyDescent="0.2"/>
    <row r="12924" hidden="1" x14ac:dyDescent="0.2"/>
    <row r="12925" hidden="1" x14ac:dyDescent="0.2"/>
    <row r="12926" hidden="1" x14ac:dyDescent="0.2"/>
    <row r="12927" hidden="1" x14ac:dyDescent="0.2"/>
    <row r="12928" hidden="1" x14ac:dyDescent="0.2"/>
    <row r="12929" hidden="1" x14ac:dyDescent="0.2"/>
    <row r="12930" hidden="1" x14ac:dyDescent="0.2"/>
    <row r="12931" hidden="1" x14ac:dyDescent="0.2"/>
    <row r="12932" hidden="1" x14ac:dyDescent="0.2"/>
    <row r="12933" hidden="1" x14ac:dyDescent="0.2"/>
    <row r="12934" hidden="1" x14ac:dyDescent="0.2"/>
    <row r="12935" hidden="1" x14ac:dyDescent="0.2"/>
    <row r="12936" hidden="1" x14ac:dyDescent="0.2"/>
    <row r="12937" hidden="1" x14ac:dyDescent="0.2"/>
    <row r="12938" hidden="1" x14ac:dyDescent="0.2"/>
    <row r="12939" hidden="1" x14ac:dyDescent="0.2"/>
    <row r="12940" hidden="1" x14ac:dyDescent="0.2"/>
    <row r="12941" hidden="1" x14ac:dyDescent="0.2"/>
    <row r="12942" hidden="1" x14ac:dyDescent="0.2"/>
    <row r="12943" hidden="1" x14ac:dyDescent="0.2"/>
    <row r="12944" hidden="1" x14ac:dyDescent="0.2"/>
    <row r="12945" hidden="1" x14ac:dyDescent="0.2"/>
    <row r="12946" hidden="1" x14ac:dyDescent="0.2"/>
    <row r="12947" hidden="1" x14ac:dyDescent="0.2"/>
    <row r="12948" hidden="1" x14ac:dyDescent="0.2"/>
    <row r="12949" hidden="1" x14ac:dyDescent="0.2"/>
    <row r="12950" hidden="1" x14ac:dyDescent="0.2"/>
    <row r="12951" hidden="1" x14ac:dyDescent="0.2"/>
    <row r="12952" hidden="1" x14ac:dyDescent="0.2"/>
    <row r="12953" hidden="1" x14ac:dyDescent="0.2"/>
    <row r="12954" hidden="1" x14ac:dyDescent="0.2"/>
    <row r="12955" hidden="1" x14ac:dyDescent="0.2"/>
    <row r="12956" hidden="1" x14ac:dyDescent="0.2"/>
    <row r="12957" hidden="1" x14ac:dyDescent="0.2"/>
    <row r="12958" hidden="1" x14ac:dyDescent="0.2"/>
    <row r="12959" hidden="1" x14ac:dyDescent="0.2"/>
    <row r="12960" hidden="1" x14ac:dyDescent="0.2"/>
    <row r="12961" hidden="1" x14ac:dyDescent="0.2"/>
    <row r="12962" hidden="1" x14ac:dyDescent="0.2"/>
    <row r="12963" hidden="1" x14ac:dyDescent="0.2"/>
    <row r="12964" hidden="1" x14ac:dyDescent="0.2"/>
    <row r="12965" hidden="1" x14ac:dyDescent="0.2"/>
    <row r="12966" hidden="1" x14ac:dyDescent="0.2"/>
    <row r="12967" hidden="1" x14ac:dyDescent="0.2"/>
    <row r="12968" hidden="1" x14ac:dyDescent="0.2"/>
    <row r="12969" hidden="1" x14ac:dyDescent="0.2"/>
    <row r="12970" hidden="1" x14ac:dyDescent="0.2"/>
    <row r="12971" hidden="1" x14ac:dyDescent="0.2"/>
    <row r="12972" hidden="1" x14ac:dyDescent="0.2"/>
    <row r="12973" hidden="1" x14ac:dyDescent="0.2"/>
    <row r="12974" hidden="1" x14ac:dyDescent="0.2"/>
    <row r="12975" hidden="1" x14ac:dyDescent="0.2"/>
    <row r="12976" hidden="1" x14ac:dyDescent="0.2"/>
    <row r="12977" hidden="1" x14ac:dyDescent="0.2"/>
    <row r="12978" hidden="1" x14ac:dyDescent="0.2"/>
    <row r="12979" hidden="1" x14ac:dyDescent="0.2"/>
    <row r="12980" hidden="1" x14ac:dyDescent="0.2"/>
    <row r="12981" hidden="1" x14ac:dyDescent="0.2"/>
    <row r="12982" hidden="1" x14ac:dyDescent="0.2"/>
    <row r="12983" hidden="1" x14ac:dyDescent="0.2"/>
    <row r="12984" hidden="1" x14ac:dyDescent="0.2"/>
    <row r="12985" hidden="1" x14ac:dyDescent="0.2"/>
    <row r="12986" hidden="1" x14ac:dyDescent="0.2"/>
    <row r="12987" hidden="1" x14ac:dyDescent="0.2"/>
    <row r="12988" hidden="1" x14ac:dyDescent="0.2"/>
    <row r="12989" hidden="1" x14ac:dyDescent="0.2"/>
    <row r="12990" hidden="1" x14ac:dyDescent="0.2"/>
    <row r="12991" hidden="1" x14ac:dyDescent="0.2"/>
    <row r="12992" hidden="1" x14ac:dyDescent="0.2"/>
    <row r="12993" hidden="1" x14ac:dyDescent="0.2"/>
    <row r="12994" hidden="1" x14ac:dyDescent="0.2"/>
    <row r="12995" hidden="1" x14ac:dyDescent="0.2"/>
    <row r="12996" hidden="1" x14ac:dyDescent="0.2"/>
    <row r="12997" hidden="1" x14ac:dyDescent="0.2"/>
    <row r="12998" hidden="1" x14ac:dyDescent="0.2"/>
    <row r="12999" hidden="1" x14ac:dyDescent="0.2"/>
    <row r="13000" hidden="1" x14ac:dyDescent="0.2"/>
    <row r="13001" hidden="1" x14ac:dyDescent="0.2"/>
    <row r="13002" hidden="1" x14ac:dyDescent="0.2"/>
    <row r="13003" hidden="1" x14ac:dyDescent="0.2"/>
    <row r="13004" hidden="1" x14ac:dyDescent="0.2"/>
    <row r="13005" hidden="1" x14ac:dyDescent="0.2"/>
    <row r="13006" hidden="1" x14ac:dyDescent="0.2"/>
    <row r="13007" hidden="1" x14ac:dyDescent="0.2"/>
    <row r="13008" hidden="1" x14ac:dyDescent="0.2"/>
    <row r="13009" hidden="1" x14ac:dyDescent="0.2"/>
    <row r="13010" hidden="1" x14ac:dyDescent="0.2"/>
    <row r="13011" hidden="1" x14ac:dyDescent="0.2"/>
    <row r="13012" hidden="1" x14ac:dyDescent="0.2"/>
    <row r="13013" hidden="1" x14ac:dyDescent="0.2"/>
    <row r="13014" hidden="1" x14ac:dyDescent="0.2"/>
    <row r="13015" hidden="1" x14ac:dyDescent="0.2"/>
    <row r="13016" hidden="1" x14ac:dyDescent="0.2"/>
    <row r="13017" hidden="1" x14ac:dyDescent="0.2"/>
    <row r="13018" hidden="1" x14ac:dyDescent="0.2"/>
    <row r="13019" hidden="1" x14ac:dyDescent="0.2"/>
    <row r="13020" hidden="1" x14ac:dyDescent="0.2"/>
    <row r="13021" hidden="1" x14ac:dyDescent="0.2"/>
    <row r="13022" hidden="1" x14ac:dyDescent="0.2"/>
    <row r="13023" hidden="1" x14ac:dyDescent="0.2"/>
    <row r="13024" hidden="1" x14ac:dyDescent="0.2"/>
    <row r="13025" hidden="1" x14ac:dyDescent="0.2"/>
    <row r="13026" hidden="1" x14ac:dyDescent="0.2"/>
    <row r="13027" hidden="1" x14ac:dyDescent="0.2"/>
    <row r="13028" hidden="1" x14ac:dyDescent="0.2"/>
    <row r="13029" hidden="1" x14ac:dyDescent="0.2"/>
    <row r="13030" hidden="1" x14ac:dyDescent="0.2"/>
    <row r="13031" hidden="1" x14ac:dyDescent="0.2"/>
    <row r="13032" hidden="1" x14ac:dyDescent="0.2"/>
    <row r="13033" hidden="1" x14ac:dyDescent="0.2"/>
    <row r="13034" hidden="1" x14ac:dyDescent="0.2"/>
    <row r="13035" hidden="1" x14ac:dyDescent="0.2"/>
    <row r="13036" hidden="1" x14ac:dyDescent="0.2"/>
    <row r="13037" hidden="1" x14ac:dyDescent="0.2"/>
    <row r="13038" hidden="1" x14ac:dyDescent="0.2"/>
    <row r="13039" hidden="1" x14ac:dyDescent="0.2"/>
    <row r="13040" hidden="1" x14ac:dyDescent="0.2"/>
    <row r="13041" hidden="1" x14ac:dyDescent="0.2"/>
    <row r="13042" hidden="1" x14ac:dyDescent="0.2"/>
    <row r="13043" hidden="1" x14ac:dyDescent="0.2"/>
    <row r="13044" hidden="1" x14ac:dyDescent="0.2"/>
    <row r="13045" hidden="1" x14ac:dyDescent="0.2"/>
    <row r="13046" hidden="1" x14ac:dyDescent="0.2"/>
    <row r="13047" hidden="1" x14ac:dyDescent="0.2"/>
    <row r="13048" hidden="1" x14ac:dyDescent="0.2"/>
    <row r="13049" hidden="1" x14ac:dyDescent="0.2"/>
    <row r="13050" hidden="1" x14ac:dyDescent="0.2"/>
    <row r="13051" hidden="1" x14ac:dyDescent="0.2"/>
    <row r="13052" hidden="1" x14ac:dyDescent="0.2"/>
    <row r="13053" hidden="1" x14ac:dyDescent="0.2"/>
    <row r="13054" hidden="1" x14ac:dyDescent="0.2"/>
    <row r="13055" hidden="1" x14ac:dyDescent="0.2"/>
    <row r="13056" hidden="1" x14ac:dyDescent="0.2"/>
    <row r="13057" hidden="1" x14ac:dyDescent="0.2"/>
    <row r="13058" hidden="1" x14ac:dyDescent="0.2"/>
    <row r="13059" hidden="1" x14ac:dyDescent="0.2"/>
    <row r="13060" hidden="1" x14ac:dyDescent="0.2"/>
    <row r="13061" hidden="1" x14ac:dyDescent="0.2"/>
    <row r="13062" hidden="1" x14ac:dyDescent="0.2"/>
    <row r="13063" hidden="1" x14ac:dyDescent="0.2"/>
    <row r="13064" hidden="1" x14ac:dyDescent="0.2"/>
    <row r="13065" hidden="1" x14ac:dyDescent="0.2"/>
    <row r="13066" hidden="1" x14ac:dyDescent="0.2"/>
    <row r="13067" hidden="1" x14ac:dyDescent="0.2"/>
    <row r="13068" hidden="1" x14ac:dyDescent="0.2"/>
    <row r="13069" hidden="1" x14ac:dyDescent="0.2"/>
    <row r="13070" hidden="1" x14ac:dyDescent="0.2"/>
    <row r="13071" hidden="1" x14ac:dyDescent="0.2"/>
    <row r="13072" hidden="1" x14ac:dyDescent="0.2"/>
    <row r="13073" hidden="1" x14ac:dyDescent="0.2"/>
    <row r="13074" hidden="1" x14ac:dyDescent="0.2"/>
    <row r="13075" hidden="1" x14ac:dyDescent="0.2"/>
    <row r="13076" hidden="1" x14ac:dyDescent="0.2"/>
    <row r="13077" hidden="1" x14ac:dyDescent="0.2"/>
    <row r="13078" hidden="1" x14ac:dyDescent="0.2"/>
    <row r="13079" hidden="1" x14ac:dyDescent="0.2"/>
    <row r="13080" hidden="1" x14ac:dyDescent="0.2"/>
    <row r="13081" hidden="1" x14ac:dyDescent="0.2"/>
    <row r="13082" hidden="1" x14ac:dyDescent="0.2"/>
    <row r="13083" hidden="1" x14ac:dyDescent="0.2"/>
    <row r="13084" hidden="1" x14ac:dyDescent="0.2"/>
    <row r="13085" hidden="1" x14ac:dyDescent="0.2"/>
    <row r="13086" hidden="1" x14ac:dyDescent="0.2"/>
    <row r="13087" hidden="1" x14ac:dyDescent="0.2"/>
    <row r="13088" hidden="1" x14ac:dyDescent="0.2"/>
    <row r="13089" hidden="1" x14ac:dyDescent="0.2"/>
    <row r="13090" hidden="1" x14ac:dyDescent="0.2"/>
    <row r="13091" hidden="1" x14ac:dyDescent="0.2"/>
    <row r="13092" hidden="1" x14ac:dyDescent="0.2"/>
    <row r="13093" hidden="1" x14ac:dyDescent="0.2"/>
    <row r="13094" hidden="1" x14ac:dyDescent="0.2"/>
    <row r="13095" hidden="1" x14ac:dyDescent="0.2"/>
    <row r="13096" hidden="1" x14ac:dyDescent="0.2"/>
    <row r="13097" hidden="1" x14ac:dyDescent="0.2"/>
    <row r="13098" hidden="1" x14ac:dyDescent="0.2"/>
    <row r="13099" hidden="1" x14ac:dyDescent="0.2"/>
    <row r="13100" hidden="1" x14ac:dyDescent="0.2"/>
    <row r="13101" hidden="1" x14ac:dyDescent="0.2"/>
    <row r="13102" hidden="1" x14ac:dyDescent="0.2"/>
    <row r="13103" hidden="1" x14ac:dyDescent="0.2"/>
    <row r="13104" hidden="1" x14ac:dyDescent="0.2"/>
    <row r="13105" hidden="1" x14ac:dyDescent="0.2"/>
    <row r="13106" hidden="1" x14ac:dyDescent="0.2"/>
    <row r="13107" hidden="1" x14ac:dyDescent="0.2"/>
    <row r="13108" hidden="1" x14ac:dyDescent="0.2"/>
    <row r="13109" hidden="1" x14ac:dyDescent="0.2"/>
    <row r="13110" hidden="1" x14ac:dyDescent="0.2"/>
    <row r="13111" hidden="1" x14ac:dyDescent="0.2"/>
    <row r="13112" hidden="1" x14ac:dyDescent="0.2"/>
    <row r="13113" hidden="1" x14ac:dyDescent="0.2"/>
    <row r="13114" hidden="1" x14ac:dyDescent="0.2"/>
    <row r="13115" hidden="1" x14ac:dyDescent="0.2"/>
    <row r="13116" hidden="1" x14ac:dyDescent="0.2"/>
    <row r="13117" hidden="1" x14ac:dyDescent="0.2"/>
    <row r="13118" hidden="1" x14ac:dyDescent="0.2"/>
    <row r="13119" hidden="1" x14ac:dyDescent="0.2"/>
    <row r="13120" hidden="1" x14ac:dyDescent="0.2"/>
    <row r="13121" hidden="1" x14ac:dyDescent="0.2"/>
    <row r="13122" hidden="1" x14ac:dyDescent="0.2"/>
    <row r="13123" hidden="1" x14ac:dyDescent="0.2"/>
    <row r="13124" hidden="1" x14ac:dyDescent="0.2"/>
    <row r="13125" hidden="1" x14ac:dyDescent="0.2"/>
    <row r="13126" hidden="1" x14ac:dyDescent="0.2"/>
    <row r="13127" hidden="1" x14ac:dyDescent="0.2"/>
    <row r="13128" hidden="1" x14ac:dyDescent="0.2"/>
    <row r="13129" hidden="1" x14ac:dyDescent="0.2"/>
    <row r="13130" hidden="1" x14ac:dyDescent="0.2"/>
    <row r="13131" hidden="1" x14ac:dyDescent="0.2"/>
    <row r="13132" hidden="1" x14ac:dyDescent="0.2"/>
    <row r="13133" hidden="1" x14ac:dyDescent="0.2"/>
    <row r="13134" hidden="1" x14ac:dyDescent="0.2"/>
    <row r="13135" hidden="1" x14ac:dyDescent="0.2"/>
    <row r="13136" hidden="1" x14ac:dyDescent="0.2"/>
    <row r="13137" hidden="1" x14ac:dyDescent="0.2"/>
    <row r="13138" hidden="1" x14ac:dyDescent="0.2"/>
    <row r="13139" hidden="1" x14ac:dyDescent="0.2"/>
    <row r="13140" hidden="1" x14ac:dyDescent="0.2"/>
    <row r="13141" hidden="1" x14ac:dyDescent="0.2"/>
    <row r="13142" hidden="1" x14ac:dyDescent="0.2"/>
    <row r="13143" hidden="1" x14ac:dyDescent="0.2"/>
    <row r="13144" hidden="1" x14ac:dyDescent="0.2"/>
    <row r="13145" hidden="1" x14ac:dyDescent="0.2"/>
    <row r="13146" hidden="1" x14ac:dyDescent="0.2"/>
    <row r="13147" hidden="1" x14ac:dyDescent="0.2"/>
    <row r="13148" hidden="1" x14ac:dyDescent="0.2"/>
    <row r="13149" hidden="1" x14ac:dyDescent="0.2"/>
    <row r="13150" hidden="1" x14ac:dyDescent="0.2"/>
    <row r="13151" hidden="1" x14ac:dyDescent="0.2"/>
    <row r="13152" hidden="1" x14ac:dyDescent="0.2"/>
    <row r="13153" hidden="1" x14ac:dyDescent="0.2"/>
    <row r="13154" hidden="1" x14ac:dyDescent="0.2"/>
    <row r="13155" hidden="1" x14ac:dyDescent="0.2"/>
    <row r="13156" hidden="1" x14ac:dyDescent="0.2"/>
    <row r="13157" hidden="1" x14ac:dyDescent="0.2"/>
    <row r="13158" hidden="1" x14ac:dyDescent="0.2"/>
    <row r="13159" hidden="1" x14ac:dyDescent="0.2"/>
    <row r="13160" hidden="1" x14ac:dyDescent="0.2"/>
    <row r="13161" hidden="1" x14ac:dyDescent="0.2"/>
    <row r="13162" hidden="1" x14ac:dyDescent="0.2"/>
    <row r="13163" hidden="1" x14ac:dyDescent="0.2"/>
    <row r="13164" hidden="1" x14ac:dyDescent="0.2"/>
    <row r="13165" hidden="1" x14ac:dyDescent="0.2"/>
    <row r="13166" hidden="1" x14ac:dyDescent="0.2"/>
    <row r="13167" hidden="1" x14ac:dyDescent="0.2"/>
    <row r="13168" hidden="1" x14ac:dyDescent="0.2"/>
    <row r="13169" hidden="1" x14ac:dyDescent="0.2"/>
    <row r="13170" hidden="1" x14ac:dyDescent="0.2"/>
    <row r="13171" hidden="1" x14ac:dyDescent="0.2"/>
    <row r="13172" hidden="1" x14ac:dyDescent="0.2"/>
    <row r="13173" hidden="1" x14ac:dyDescent="0.2"/>
    <row r="13174" hidden="1" x14ac:dyDescent="0.2"/>
    <row r="13175" hidden="1" x14ac:dyDescent="0.2"/>
    <row r="13176" hidden="1" x14ac:dyDescent="0.2"/>
    <row r="13177" hidden="1" x14ac:dyDescent="0.2"/>
    <row r="13178" hidden="1" x14ac:dyDescent="0.2"/>
    <row r="13179" hidden="1" x14ac:dyDescent="0.2"/>
    <row r="13180" hidden="1" x14ac:dyDescent="0.2"/>
    <row r="13181" hidden="1" x14ac:dyDescent="0.2"/>
    <row r="13182" hidden="1" x14ac:dyDescent="0.2"/>
    <row r="13183" hidden="1" x14ac:dyDescent="0.2"/>
    <row r="13184" hidden="1" x14ac:dyDescent="0.2"/>
    <row r="13185" hidden="1" x14ac:dyDescent="0.2"/>
    <row r="13186" hidden="1" x14ac:dyDescent="0.2"/>
    <row r="13187" hidden="1" x14ac:dyDescent="0.2"/>
    <row r="13188" hidden="1" x14ac:dyDescent="0.2"/>
    <row r="13189" hidden="1" x14ac:dyDescent="0.2"/>
    <row r="13190" hidden="1" x14ac:dyDescent="0.2"/>
    <row r="13191" hidden="1" x14ac:dyDescent="0.2"/>
    <row r="13192" hidden="1" x14ac:dyDescent="0.2"/>
    <row r="13193" hidden="1" x14ac:dyDescent="0.2"/>
    <row r="13194" hidden="1" x14ac:dyDescent="0.2"/>
    <row r="13195" hidden="1" x14ac:dyDescent="0.2"/>
    <row r="13196" hidden="1" x14ac:dyDescent="0.2"/>
    <row r="13197" hidden="1" x14ac:dyDescent="0.2"/>
    <row r="13198" hidden="1" x14ac:dyDescent="0.2"/>
    <row r="13199" hidden="1" x14ac:dyDescent="0.2"/>
    <row r="13200" hidden="1" x14ac:dyDescent="0.2"/>
    <row r="13201" hidden="1" x14ac:dyDescent="0.2"/>
    <row r="13202" hidden="1" x14ac:dyDescent="0.2"/>
    <row r="13203" hidden="1" x14ac:dyDescent="0.2"/>
    <row r="13204" hidden="1" x14ac:dyDescent="0.2"/>
    <row r="13205" hidden="1" x14ac:dyDescent="0.2"/>
    <row r="13206" hidden="1" x14ac:dyDescent="0.2"/>
    <row r="13207" hidden="1" x14ac:dyDescent="0.2"/>
    <row r="13208" hidden="1" x14ac:dyDescent="0.2"/>
    <row r="13209" hidden="1" x14ac:dyDescent="0.2"/>
    <row r="13210" hidden="1" x14ac:dyDescent="0.2"/>
    <row r="13211" hidden="1" x14ac:dyDescent="0.2"/>
    <row r="13212" hidden="1" x14ac:dyDescent="0.2"/>
    <row r="13213" hidden="1" x14ac:dyDescent="0.2"/>
    <row r="13214" hidden="1" x14ac:dyDescent="0.2"/>
    <row r="13215" hidden="1" x14ac:dyDescent="0.2"/>
    <row r="13216" hidden="1" x14ac:dyDescent="0.2"/>
    <row r="13217" hidden="1" x14ac:dyDescent="0.2"/>
    <row r="13218" hidden="1" x14ac:dyDescent="0.2"/>
    <row r="13219" hidden="1" x14ac:dyDescent="0.2"/>
    <row r="13220" hidden="1" x14ac:dyDescent="0.2"/>
    <row r="13221" hidden="1" x14ac:dyDescent="0.2"/>
    <row r="13222" hidden="1" x14ac:dyDescent="0.2"/>
    <row r="13223" hidden="1" x14ac:dyDescent="0.2"/>
    <row r="13224" hidden="1" x14ac:dyDescent="0.2"/>
    <row r="13225" hidden="1" x14ac:dyDescent="0.2"/>
    <row r="13226" hidden="1" x14ac:dyDescent="0.2"/>
    <row r="13227" hidden="1" x14ac:dyDescent="0.2"/>
    <row r="13228" hidden="1" x14ac:dyDescent="0.2"/>
    <row r="13229" hidden="1" x14ac:dyDescent="0.2"/>
    <row r="13230" hidden="1" x14ac:dyDescent="0.2"/>
    <row r="13231" hidden="1" x14ac:dyDescent="0.2"/>
    <row r="13232" hidden="1" x14ac:dyDescent="0.2"/>
    <row r="13233" hidden="1" x14ac:dyDescent="0.2"/>
    <row r="13234" hidden="1" x14ac:dyDescent="0.2"/>
    <row r="13235" hidden="1" x14ac:dyDescent="0.2"/>
    <row r="13236" hidden="1" x14ac:dyDescent="0.2"/>
    <row r="13237" hidden="1" x14ac:dyDescent="0.2"/>
    <row r="13238" hidden="1" x14ac:dyDescent="0.2"/>
    <row r="13239" hidden="1" x14ac:dyDescent="0.2"/>
    <row r="13240" hidden="1" x14ac:dyDescent="0.2"/>
    <row r="13241" hidden="1" x14ac:dyDescent="0.2"/>
    <row r="13242" hidden="1" x14ac:dyDescent="0.2"/>
    <row r="13243" hidden="1" x14ac:dyDescent="0.2"/>
    <row r="13244" hidden="1" x14ac:dyDescent="0.2"/>
    <row r="13245" hidden="1" x14ac:dyDescent="0.2"/>
    <row r="13246" hidden="1" x14ac:dyDescent="0.2"/>
    <row r="13247" hidden="1" x14ac:dyDescent="0.2"/>
    <row r="13248" hidden="1" x14ac:dyDescent="0.2"/>
    <row r="13249" hidden="1" x14ac:dyDescent="0.2"/>
    <row r="13250" hidden="1" x14ac:dyDescent="0.2"/>
    <row r="13251" hidden="1" x14ac:dyDescent="0.2"/>
    <row r="13252" hidden="1" x14ac:dyDescent="0.2"/>
    <row r="13253" hidden="1" x14ac:dyDescent="0.2"/>
    <row r="13254" hidden="1" x14ac:dyDescent="0.2"/>
    <row r="13255" hidden="1" x14ac:dyDescent="0.2"/>
    <row r="13256" hidden="1" x14ac:dyDescent="0.2"/>
    <row r="13257" hidden="1" x14ac:dyDescent="0.2"/>
    <row r="13258" hidden="1" x14ac:dyDescent="0.2"/>
    <row r="13259" hidden="1" x14ac:dyDescent="0.2"/>
    <row r="13260" hidden="1" x14ac:dyDescent="0.2"/>
    <row r="13261" hidden="1" x14ac:dyDescent="0.2"/>
    <row r="13262" hidden="1" x14ac:dyDescent="0.2"/>
    <row r="13263" hidden="1" x14ac:dyDescent="0.2"/>
    <row r="13264" hidden="1" x14ac:dyDescent="0.2"/>
    <row r="13265" hidden="1" x14ac:dyDescent="0.2"/>
    <row r="13266" hidden="1" x14ac:dyDescent="0.2"/>
    <row r="13267" hidden="1" x14ac:dyDescent="0.2"/>
    <row r="13268" hidden="1" x14ac:dyDescent="0.2"/>
    <row r="13269" hidden="1" x14ac:dyDescent="0.2"/>
    <row r="13270" hidden="1" x14ac:dyDescent="0.2"/>
    <row r="13271" hidden="1" x14ac:dyDescent="0.2"/>
    <row r="13272" hidden="1" x14ac:dyDescent="0.2"/>
    <row r="13273" hidden="1" x14ac:dyDescent="0.2"/>
    <row r="13274" hidden="1" x14ac:dyDescent="0.2"/>
    <row r="13275" hidden="1" x14ac:dyDescent="0.2"/>
    <row r="13276" hidden="1" x14ac:dyDescent="0.2"/>
    <row r="13277" hidden="1" x14ac:dyDescent="0.2"/>
    <row r="13278" hidden="1" x14ac:dyDescent="0.2"/>
    <row r="13279" hidden="1" x14ac:dyDescent="0.2"/>
    <row r="13280" hidden="1" x14ac:dyDescent="0.2"/>
    <row r="13281" hidden="1" x14ac:dyDescent="0.2"/>
    <row r="13282" hidden="1" x14ac:dyDescent="0.2"/>
    <row r="13283" hidden="1" x14ac:dyDescent="0.2"/>
    <row r="13284" hidden="1" x14ac:dyDescent="0.2"/>
    <row r="13285" hidden="1" x14ac:dyDescent="0.2"/>
    <row r="13286" hidden="1" x14ac:dyDescent="0.2"/>
    <row r="13287" hidden="1" x14ac:dyDescent="0.2"/>
    <row r="13288" hidden="1" x14ac:dyDescent="0.2"/>
    <row r="13289" hidden="1" x14ac:dyDescent="0.2"/>
    <row r="13290" hidden="1" x14ac:dyDescent="0.2"/>
    <row r="13291" hidden="1" x14ac:dyDescent="0.2"/>
    <row r="13292" hidden="1" x14ac:dyDescent="0.2"/>
    <row r="13293" hidden="1" x14ac:dyDescent="0.2"/>
    <row r="13294" hidden="1" x14ac:dyDescent="0.2"/>
    <row r="13295" hidden="1" x14ac:dyDescent="0.2"/>
    <row r="13296" hidden="1" x14ac:dyDescent="0.2"/>
    <row r="13297" hidden="1" x14ac:dyDescent="0.2"/>
    <row r="13298" hidden="1" x14ac:dyDescent="0.2"/>
    <row r="13299" hidden="1" x14ac:dyDescent="0.2"/>
    <row r="13300" hidden="1" x14ac:dyDescent="0.2"/>
    <row r="13301" hidden="1" x14ac:dyDescent="0.2"/>
    <row r="13302" hidden="1" x14ac:dyDescent="0.2"/>
    <row r="13303" hidden="1" x14ac:dyDescent="0.2"/>
    <row r="13304" hidden="1" x14ac:dyDescent="0.2"/>
    <row r="13305" hidden="1" x14ac:dyDescent="0.2"/>
    <row r="13306" hidden="1" x14ac:dyDescent="0.2"/>
    <row r="13307" hidden="1" x14ac:dyDescent="0.2"/>
    <row r="13308" hidden="1" x14ac:dyDescent="0.2"/>
    <row r="13309" hidden="1" x14ac:dyDescent="0.2"/>
    <row r="13310" hidden="1" x14ac:dyDescent="0.2"/>
    <row r="13311" hidden="1" x14ac:dyDescent="0.2"/>
    <row r="13312" hidden="1" x14ac:dyDescent="0.2"/>
    <row r="13313" hidden="1" x14ac:dyDescent="0.2"/>
    <row r="13314" hidden="1" x14ac:dyDescent="0.2"/>
    <row r="13315" hidden="1" x14ac:dyDescent="0.2"/>
    <row r="13316" hidden="1" x14ac:dyDescent="0.2"/>
    <row r="13317" hidden="1" x14ac:dyDescent="0.2"/>
    <row r="13318" hidden="1" x14ac:dyDescent="0.2"/>
    <row r="13319" hidden="1" x14ac:dyDescent="0.2"/>
    <row r="13320" hidden="1" x14ac:dyDescent="0.2"/>
    <row r="13321" hidden="1" x14ac:dyDescent="0.2"/>
    <row r="13322" hidden="1" x14ac:dyDescent="0.2"/>
    <row r="13323" hidden="1" x14ac:dyDescent="0.2"/>
    <row r="13324" hidden="1" x14ac:dyDescent="0.2"/>
    <row r="13325" hidden="1" x14ac:dyDescent="0.2"/>
    <row r="13326" hidden="1" x14ac:dyDescent="0.2"/>
    <row r="13327" hidden="1" x14ac:dyDescent="0.2"/>
    <row r="13328" hidden="1" x14ac:dyDescent="0.2"/>
    <row r="13329" hidden="1" x14ac:dyDescent="0.2"/>
    <row r="13330" hidden="1" x14ac:dyDescent="0.2"/>
    <row r="13331" hidden="1" x14ac:dyDescent="0.2"/>
    <row r="13332" hidden="1" x14ac:dyDescent="0.2"/>
    <row r="13333" hidden="1" x14ac:dyDescent="0.2"/>
    <row r="13334" hidden="1" x14ac:dyDescent="0.2"/>
    <row r="13335" hidden="1" x14ac:dyDescent="0.2"/>
    <row r="13336" hidden="1" x14ac:dyDescent="0.2"/>
    <row r="13337" hidden="1" x14ac:dyDescent="0.2"/>
    <row r="13338" hidden="1" x14ac:dyDescent="0.2"/>
    <row r="13339" hidden="1" x14ac:dyDescent="0.2"/>
    <row r="13340" hidden="1" x14ac:dyDescent="0.2"/>
    <row r="13341" hidden="1" x14ac:dyDescent="0.2"/>
    <row r="13342" hidden="1" x14ac:dyDescent="0.2"/>
    <row r="13343" hidden="1" x14ac:dyDescent="0.2"/>
    <row r="13344" hidden="1" x14ac:dyDescent="0.2"/>
    <row r="13345" hidden="1" x14ac:dyDescent="0.2"/>
    <row r="13346" hidden="1" x14ac:dyDescent="0.2"/>
    <row r="13347" hidden="1" x14ac:dyDescent="0.2"/>
    <row r="13348" hidden="1" x14ac:dyDescent="0.2"/>
    <row r="13349" hidden="1" x14ac:dyDescent="0.2"/>
    <row r="13350" hidden="1" x14ac:dyDescent="0.2"/>
    <row r="13351" hidden="1" x14ac:dyDescent="0.2"/>
    <row r="13352" hidden="1" x14ac:dyDescent="0.2"/>
    <row r="13353" hidden="1" x14ac:dyDescent="0.2"/>
    <row r="13354" hidden="1" x14ac:dyDescent="0.2"/>
    <row r="13355" hidden="1" x14ac:dyDescent="0.2"/>
    <row r="13356" hidden="1" x14ac:dyDescent="0.2"/>
    <row r="13357" hidden="1" x14ac:dyDescent="0.2"/>
    <row r="13358" hidden="1" x14ac:dyDescent="0.2"/>
    <row r="13359" hidden="1" x14ac:dyDescent="0.2"/>
    <row r="13360" hidden="1" x14ac:dyDescent="0.2"/>
    <row r="13361" hidden="1" x14ac:dyDescent="0.2"/>
    <row r="13362" hidden="1" x14ac:dyDescent="0.2"/>
    <row r="13363" hidden="1" x14ac:dyDescent="0.2"/>
    <row r="13364" hidden="1" x14ac:dyDescent="0.2"/>
    <row r="13365" hidden="1" x14ac:dyDescent="0.2"/>
    <row r="13366" hidden="1" x14ac:dyDescent="0.2"/>
    <row r="13367" hidden="1" x14ac:dyDescent="0.2"/>
    <row r="13368" hidden="1" x14ac:dyDescent="0.2"/>
    <row r="13369" hidden="1" x14ac:dyDescent="0.2"/>
    <row r="13370" hidden="1" x14ac:dyDescent="0.2"/>
    <row r="13371" hidden="1" x14ac:dyDescent="0.2"/>
    <row r="13372" hidden="1" x14ac:dyDescent="0.2"/>
    <row r="13373" hidden="1" x14ac:dyDescent="0.2"/>
    <row r="13374" hidden="1" x14ac:dyDescent="0.2"/>
    <row r="13375" hidden="1" x14ac:dyDescent="0.2"/>
    <row r="13376" hidden="1" x14ac:dyDescent="0.2"/>
    <row r="13377" hidden="1" x14ac:dyDescent="0.2"/>
    <row r="13378" hidden="1" x14ac:dyDescent="0.2"/>
    <row r="13379" hidden="1" x14ac:dyDescent="0.2"/>
    <row r="13380" hidden="1" x14ac:dyDescent="0.2"/>
    <row r="13381" hidden="1" x14ac:dyDescent="0.2"/>
    <row r="13382" hidden="1" x14ac:dyDescent="0.2"/>
    <row r="13383" hidden="1" x14ac:dyDescent="0.2"/>
    <row r="13384" hidden="1" x14ac:dyDescent="0.2"/>
    <row r="13385" hidden="1" x14ac:dyDescent="0.2"/>
    <row r="13386" hidden="1" x14ac:dyDescent="0.2"/>
    <row r="13387" hidden="1" x14ac:dyDescent="0.2"/>
    <row r="13388" hidden="1" x14ac:dyDescent="0.2"/>
    <row r="13389" hidden="1" x14ac:dyDescent="0.2"/>
    <row r="13390" hidden="1" x14ac:dyDescent="0.2"/>
    <row r="13391" hidden="1" x14ac:dyDescent="0.2"/>
    <row r="13392" hidden="1" x14ac:dyDescent="0.2"/>
    <row r="13393" hidden="1" x14ac:dyDescent="0.2"/>
    <row r="13394" hidden="1" x14ac:dyDescent="0.2"/>
    <row r="13395" hidden="1" x14ac:dyDescent="0.2"/>
    <row r="13396" hidden="1" x14ac:dyDescent="0.2"/>
    <row r="13397" hidden="1" x14ac:dyDescent="0.2"/>
    <row r="13398" hidden="1" x14ac:dyDescent="0.2"/>
    <row r="13399" hidden="1" x14ac:dyDescent="0.2"/>
    <row r="13400" hidden="1" x14ac:dyDescent="0.2"/>
    <row r="13401" hidden="1" x14ac:dyDescent="0.2"/>
    <row r="13402" hidden="1" x14ac:dyDescent="0.2"/>
    <row r="13403" hidden="1" x14ac:dyDescent="0.2"/>
    <row r="13404" hidden="1" x14ac:dyDescent="0.2"/>
    <row r="13405" hidden="1" x14ac:dyDescent="0.2"/>
    <row r="13406" hidden="1" x14ac:dyDescent="0.2"/>
    <row r="13407" hidden="1" x14ac:dyDescent="0.2"/>
    <row r="13408" hidden="1" x14ac:dyDescent="0.2"/>
    <row r="13409" hidden="1" x14ac:dyDescent="0.2"/>
    <row r="13410" hidden="1" x14ac:dyDescent="0.2"/>
    <row r="13411" hidden="1" x14ac:dyDescent="0.2"/>
    <row r="13412" hidden="1" x14ac:dyDescent="0.2"/>
    <row r="13413" hidden="1" x14ac:dyDescent="0.2"/>
    <row r="13414" hidden="1" x14ac:dyDescent="0.2"/>
    <row r="13415" hidden="1" x14ac:dyDescent="0.2"/>
    <row r="13416" hidden="1" x14ac:dyDescent="0.2"/>
    <row r="13417" hidden="1" x14ac:dyDescent="0.2"/>
    <row r="13418" hidden="1" x14ac:dyDescent="0.2"/>
    <row r="13419" hidden="1" x14ac:dyDescent="0.2"/>
    <row r="13420" hidden="1" x14ac:dyDescent="0.2"/>
    <row r="13421" hidden="1" x14ac:dyDescent="0.2"/>
    <row r="13422" hidden="1" x14ac:dyDescent="0.2"/>
    <row r="13423" hidden="1" x14ac:dyDescent="0.2"/>
    <row r="13424" hidden="1" x14ac:dyDescent="0.2"/>
    <row r="13425" hidden="1" x14ac:dyDescent="0.2"/>
    <row r="13426" hidden="1" x14ac:dyDescent="0.2"/>
    <row r="13427" hidden="1" x14ac:dyDescent="0.2"/>
    <row r="13428" hidden="1" x14ac:dyDescent="0.2"/>
    <row r="13429" hidden="1" x14ac:dyDescent="0.2"/>
    <row r="13430" hidden="1" x14ac:dyDescent="0.2"/>
    <row r="13431" hidden="1" x14ac:dyDescent="0.2"/>
    <row r="13432" hidden="1" x14ac:dyDescent="0.2"/>
    <row r="13433" hidden="1" x14ac:dyDescent="0.2"/>
    <row r="13434" hidden="1" x14ac:dyDescent="0.2"/>
    <row r="13435" hidden="1" x14ac:dyDescent="0.2"/>
    <row r="13436" hidden="1" x14ac:dyDescent="0.2"/>
    <row r="13437" hidden="1" x14ac:dyDescent="0.2"/>
    <row r="13438" hidden="1" x14ac:dyDescent="0.2"/>
    <row r="13439" hidden="1" x14ac:dyDescent="0.2"/>
    <row r="13440" hidden="1" x14ac:dyDescent="0.2"/>
    <row r="13441" hidden="1" x14ac:dyDescent="0.2"/>
    <row r="13442" hidden="1" x14ac:dyDescent="0.2"/>
    <row r="13443" hidden="1" x14ac:dyDescent="0.2"/>
    <row r="13444" hidden="1" x14ac:dyDescent="0.2"/>
    <row r="13445" hidden="1" x14ac:dyDescent="0.2"/>
    <row r="13446" hidden="1" x14ac:dyDescent="0.2"/>
    <row r="13447" hidden="1" x14ac:dyDescent="0.2"/>
    <row r="13448" hidden="1" x14ac:dyDescent="0.2"/>
    <row r="13449" hidden="1" x14ac:dyDescent="0.2"/>
    <row r="13450" hidden="1" x14ac:dyDescent="0.2"/>
    <row r="13451" hidden="1" x14ac:dyDescent="0.2"/>
    <row r="13452" hidden="1" x14ac:dyDescent="0.2"/>
    <row r="13453" hidden="1" x14ac:dyDescent="0.2"/>
    <row r="13454" hidden="1" x14ac:dyDescent="0.2"/>
    <row r="13455" hidden="1" x14ac:dyDescent="0.2"/>
    <row r="13456" hidden="1" x14ac:dyDescent="0.2"/>
    <row r="13457" hidden="1" x14ac:dyDescent="0.2"/>
    <row r="13458" hidden="1" x14ac:dyDescent="0.2"/>
    <row r="13459" hidden="1" x14ac:dyDescent="0.2"/>
    <row r="13460" hidden="1" x14ac:dyDescent="0.2"/>
    <row r="13461" hidden="1" x14ac:dyDescent="0.2"/>
    <row r="13462" hidden="1" x14ac:dyDescent="0.2"/>
    <row r="13463" hidden="1" x14ac:dyDescent="0.2"/>
    <row r="13464" hidden="1" x14ac:dyDescent="0.2"/>
    <row r="13465" hidden="1" x14ac:dyDescent="0.2"/>
    <row r="13466" hidden="1" x14ac:dyDescent="0.2"/>
    <row r="13467" hidden="1" x14ac:dyDescent="0.2"/>
    <row r="13468" hidden="1" x14ac:dyDescent="0.2"/>
    <row r="13469" hidden="1" x14ac:dyDescent="0.2"/>
    <row r="13470" hidden="1" x14ac:dyDescent="0.2"/>
    <row r="13471" hidden="1" x14ac:dyDescent="0.2"/>
    <row r="13472" hidden="1" x14ac:dyDescent="0.2"/>
    <row r="13473" hidden="1" x14ac:dyDescent="0.2"/>
    <row r="13474" hidden="1" x14ac:dyDescent="0.2"/>
    <row r="13475" hidden="1" x14ac:dyDescent="0.2"/>
    <row r="13476" hidden="1" x14ac:dyDescent="0.2"/>
    <row r="13477" hidden="1" x14ac:dyDescent="0.2"/>
    <row r="13478" hidden="1" x14ac:dyDescent="0.2"/>
    <row r="13479" hidden="1" x14ac:dyDescent="0.2"/>
    <row r="13480" hidden="1" x14ac:dyDescent="0.2"/>
    <row r="13481" hidden="1" x14ac:dyDescent="0.2"/>
    <row r="13482" hidden="1" x14ac:dyDescent="0.2"/>
    <row r="13483" hidden="1" x14ac:dyDescent="0.2"/>
    <row r="13484" hidden="1" x14ac:dyDescent="0.2"/>
    <row r="13485" hidden="1" x14ac:dyDescent="0.2"/>
    <row r="13486" hidden="1" x14ac:dyDescent="0.2"/>
    <row r="13487" hidden="1" x14ac:dyDescent="0.2"/>
    <row r="13488" hidden="1" x14ac:dyDescent="0.2"/>
    <row r="13489" hidden="1" x14ac:dyDescent="0.2"/>
    <row r="13490" hidden="1" x14ac:dyDescent="0.2"/>
    <row r="13491" hidden="1" x14ac:dyDescent="0.2"/>
    <row r="13492" hidden="1" x14ac:dyDescent="0.2"/>
    <row r="13493" hidden="1" x14ac:dyDescent="0.2"/>
    <row r="13494" hidden="1" x14ac:dyDescent="0.2"/>
    <row r="13495" hidden="1" x14ac:dyDescent="0.2"/>
    <row r="13496" hidden="1" x14ac:dyDescent="0.2"/>
    <row r="13497" hidden="1" x14ac:dyDescent="0.2"/>
    <row r="13498" hidden="1" x14ac:dyDescent="0.2"/>
    <row r="13499" hidden="1" x14ac:dyDescent="0.2"/>
    <row r="13500" hidden="1" x14ac:dyDescent="0.2"/>
    <row r="13501" hidden="1" x14ac:dyDescent="0.2"/>
    <row r="13502" hidden="1" x14ac:dyDescent="0.2"/>
    <row r="13503" hidden="1" x14ac:dyDescent="0.2"/>
    <row r="13504" hidden="1" x14ac:dyDescent="0.2"/>
    <row r="13505" hidden="1" x14ac:dyDescent="0.2"/>
    <row r="13506" hidden="1" x14ac:dyDescent="0.2"/>
    <row r="13507" hidden="1" x14ac:dyDescent="0.2"/>
    <row r="13508" hidden="1" x14ac:dyDescent="0.2"/>
    <row r="13509" hidden="1" x14ac:dyDescent="0.2"/>
    <row r="13510" hidden="1" x14ac:dyDescent="0.2"/>
    <row r="13511" hidden="1" x14ac:dyDescent="0.2"/>
    <row r="13512" hidden="1" x14ac:dyDescent="0.2"/>
    <row r="13513" hidden="1" x14ac:dyDescent="0.2"/>
    <row r="13514" hidden="1" x14ac:dyDescent="0.2"/>
    <row r="13515" hidden="1" x14ac:dyDescent="0.2"/>
    <row r="13516" hidden="1" x14ac:dyDescent="0.2"/>
    <row r="13517" hidden="1" x14ac:dyDescent="0.2"/>
    <row r="13518" hidden="1" x14ac:dyDescent="0.2"/>
    <row r="13519" hidden="1" x14ac:dyDescent="0.2"/>
    <row r="13520" hidden="1" x14ac:dyDescent="0.2"/>
    <row r="13521" hidden="1" x14ac:dyDescent="0.2"/>
    <row r="13522" hidden="1" x14ac:dyDescent="0.2"/>
    <row r="13523" hidden="1" x14ac:dyDescent="0.2"/>
    <row r="13524" hidden="1" x14ac:dyDescent="0.2"/>
    <row r="13525" hidden="1" x14ac:dyDescent="0.2"/>
    <row r="13526" hidden="1" x14ac:dyDescent="0.2"/>
    <row r="13527" hidden="1" x14ac:dyDescent="0.2"/>
    <row r="13528" hidden="1" x14ac:dyDescent="0.2"/>
    <row r="13529" hidden="1" x14ac:dyDescent="0.2"/>
    <row r="13530" hidden="1" x14ac:dyDescent="0.2"/>
    <row r="13531" hidden="1" x14ac:dyDescent="0.2"/>
    <row r="13532" hidden="1" x14ac:dyDescent="0.2"/>
    <row r="13533" hidden="1" x14ac:dyDescent="0.2"/>
    <row r="13534" hidden="1" x14ac:dyDescent="0.2"/>
    <row r="13535" hidden="1" x14ac:dyDescent="0.2"/>
    <row r="13536" hidden="1" x14ac:dyDescent="0.2"/>
    <row r="13537" hidden="1" x14ac:dyDescent="0.2"/>
    <row r="13538" hidden="1" x14ac:dyDescent="0.2"/>
    <row r="13539" hidden="1" x14ac:dyDescent="0.2"/>
    <row r="13540" hidden="1" x14ac:dyDescent="0.2"/>
    <row r="13541" hidden="1" x14ac:dyDescent="0.2"/>
    <row r="13542" hidden="1" x14ac:dyDescent="0.2"/>
    <row r="13543" hidden="1" x14ac:dyDescent="0.2"/>
    <row r="13544" hidden="1" x14ac:dyDescent="0.2"/>
    <row r="13545" hidden="1" x14ac:dyDescent="0.2"/>
    <row r="13546" hidden="1" x14ac:dyDescent="0.2"/>
    <row r="13547" hidden="1" x14ac:dyDescent="0.2"/>
    <row r="13548" hidden="1" x14ac:dyDescent="0.2"/>
    <row r="13549" hidden="1" x14ac:dyDescent="0.2"/>
    <row r="13550" hidden="1" x14ac:dyDescent="0.2"/>
    <row r="13551" hidden="1" x14ac:dyDescent="0.2"/>
    <row r="13552" hidden="1" x14ac:dyDescent="0.2"/>
    <row r="13553" hidden="1" x14ac:dyDescent="0.2"/>
    <row r="13554" hidden="1" x14ac:dyDescent="0.2"/>
    <row r="13555" hidden="1" x14ac:dyDescent="0.2"/>
    <row r="13556" hidden="1" x14ac:dyDescent="0.2"/>
    <row r="13557" hidden="1" x14ac:dyDescent="0.2"/>
    <row r="13558" hidden="1" x14ac:dyDescent="0.2"/>
    <row r="13559" hidden="1" x14ac:dyDescent="0.2"/>
    <row r="13560" hidden="1" x14ac:dyDescent="0.2"/>
    <row r="13561" hidden="1" x14ac:dyDescent="0.2"/>
    <row r="13562" hidden="1" x14ac:dyDescent="0.2"/>
    <row r="13563" hidden="1" x14ac:dyDescent="0.2"/>
    <row r="13564" hidden="1" x14ac:dyDescent="0.2"/>
    <row r="13565" hidden="1" x14ac:dyDescent="0.2"/>
    <row r="13566" hidden="1" x14ac:dyDescent="0.2"/>
    <row r="13567" hidden="1" x14ac:dyDescent="0.2"/>
    <row r="13568" hidden="1" x14ac:dyDescent="0.2"/>
    <row r="13569" hidden="1" x14ac:dyDescent="0.2"/>
    <row r="13570" hidden="1" x14ac:dyDescent="0.2"/>
    <row r="13571" hidden="1" x14ac:dyDescent="0.2"/>
    <row r="13572" hidden="1" x14ac:dyDescent="0.2"/>
    <row r="13573" hidden="1" x14ac:dyDescent="0.2"/>
    <row r="13574" hidden="1" x14ac:dyDescent="0.2"/>
    <row r="13575" hidden="1" x14ac:dyDescent="0.2"/>
    <row r="13576" hidden="1" x14ac:dyDescent="0.2"/>
    <row r="13577" hidden="1" x14ac:dyDescent="0.2"/>
    <row r="13578" hidden="1" x14ac:dyDescent="0.2"/>
    <row r="13579" hidden="1" x14ac:dyDescent="0.2"/>
    <row r="13580" hidden="1" x14ac:dyDescent="0.2"/>
    <row r="13581" hidden="1" x14ac:dyDescent="0.2"/>
    <row r="13582" hidden="1" x14ac:dyDescent="0.2"/>
    <row r="13583" hidden="1" x14ac:dyDescent="0.2"/>
    <row r="13584" hidden="1" x14ac:dyDescent="0.2"/>
    <row r="13585" hidden="1" x14ac:dyDescent="0.2"/>
    <row r="13586" hidden="1" x14ac:dyDescent="0.2"/>
    <row r="13587" hidden="1" x14ac:dyDescent="0.2"/>
    <row r="13588" hidden="1" x14ac:dyDescent="0.2"/>
    <row r="13589" hidden="1" x14ac:dyDescent="0.2"/>
    <row r="13590" hidden="1" x14ac:dyDescent="0.2"/>
    <row r="13591" hidden="1" x14ac:dyDescent="0.2"/>
    <row r="13592" hidden="1" x14ac:dyDescent="0.2"/>
    <row r="13593" hidden="1" x14ac:dyDescent="0.2"/>
    <row r="13594" hidden="1" x14ac:dyDescent="0.2"/>
    <row r="13595" hidden="1" x14ac:dyDescent="0.2"/>
    <row r="13596" hidden="1" x14ac:dyDescent="0.2"/>
    <row r="13597" hidden="1" x14ac:dyDescent="0.2"/>
    <row r="13598" hidden="1" x14ac:dyDescent="0.2"/>
    <row r="13599" hidden="1" x14ac:dyDescent="0.2"/>
    <row r="13600" hidden="1" x14ac:dyDescent="0.2"/>
    <row r="13601" hidden="1" x14ac:dyDescent="0.2"/>
    <row r="13602" hidden="1" x14ac:dyDescent="0.2"/>
    <row r="13603" hidden="1" x14ac:dyDescent="0.2"/>
    <row r="13604" hidden="1" x14ac:dyDescent="0.2"/>
    <row r="13605" hidden="1" x14ac:dyDescent="0.2"/>
    <row r="13606" hidden="1" x14ac:dyDescent="0.2"/>
    <row r="13607" hidden="1" x14ac:dyDescent="0.2"/>
    <row r="13608" hidden="1" x14ac:dyDescent="0.2"/>
    <row r="13609" hidden="1" x14ac:dyDescent="0.2"/>
    <row r="13610" hidden="1" x14ac:dyDescent="0.2"/>
    <row r="13611" hidden="1" x14ac:dyDescent="0.2"/>
    <row r="13612" hidden="1" x14ac:dyDescent="0.2"/>
    <row r="13613" hidden="1" x14ac:dyDescent="0.2"/>
    <row r="13614" hidden="1" x14ac:dyDescent="0.2"/>
    <row r="13615" hidden="1" x14ac:dyDescent="0.2"/>
    <row r="13616" hidden="1" x14ac:dyDescent="0.2"/>
    <row r="13617" hidden="1" x14ac:dyDescent="0.2"/>
    <row r="13618" hidden="1" x14ac:dyDescent="0.2"/>
    <row r="13619" hidden="1" x14ac:dyDescent="0.2"/>
    <row r="13620" hidden="1" x14ac:dyDescent="0.2"/>
    <row r="13621" hidden="1" x14ac:dyDescent="0.2"/>
    <row r="13622" hidden="1" x14ac:dyDescent="0.2"/>
    <row r="13623" hidden="1" x14ac:dyDescent="0.2"/>
    <row r="13624" hidden="1" x14ac:dyDescent="0.2"/>
    <row r="13625" hidden="1" x14ac:dyDescent="0.2"/>
    <row r="13626" hidden="1" x14ac:dyDescent="0.2"/>
    <row r="13627" hidden="1" x14ac:dyDescent="0.2"/>
    <row r="13628" hidden="1" x14ac:dyDescent="0.2"/>
    <row r="13629" hidden="1" x14ac:dyDescent="0.2"/>
    <row r="13630" hidden="1" x14ac:dyDescent="0.2"/>
    <row r="13631" hidden="1" x14ac:dyDescent="0.2"/>
    <row r="13632" hidden="1" x14ac:dyDescent="0.2"/>
    <row r="13633" hidden="1" x14ac:dyDescent="0.2"/>
    <row r="13634" hidden="1" x14ac:dyDescent="0.2"/>
    <row r="13635" hidden="1" x14ac:dyDescent="0.2"/>
    <row r="13636" hidden="1" x14ac:dyDescent="0.2"/>
    <row r="13637" hidden="1" x14ac:dyDescent="0.2"/>
    <row r="13638" hidden="1" x14ac:dyDescent="0.2"/>
    <row r="13639" hidden="1" x14ac:dyDescent="0.2"/>
    <row r="13640" hidden="1" x14ac:dyDescent="0.2"/>
    <row r="13641" hidden="1" x14ac:dyDescent="0.2"/>
    <row r="13642" hidden="1" x14ac:dyDescent="0.2"/>
    <row r="13643" hidden="1" x14ac:dyDescent="0.2"/>
    <row r="13644" hidden="1" x14ac:dyDescent="0.2"/>
    <row r="13645" hidden="1" x14ac:dyDescent="0.2"/>
    <row r="13646" hidden="1" x14ac:dyDescent="0.2"/>
    <row r="13647" hidden="1" x14ac:dyDescent="0.2"/>
    <row r="13648" hidden="1" x14ac:dyDescent="0.2"/>
    <row r="13649" hidden="1" x14ac:dyDescent="0.2"/>
    <row r="13650" hidden="1" x14ac:dyDescent="0.2"/>
    <row r="13651" hidden="1" x14ac:dyDescent="0.2"/>
    <row r="13652" hidden="1" x14ac:dyDescent="0.2"/>
    <row r="13653" hidden="1" x14ac:dyDescent="0.2"/>
    <row r="13654" hidden="1" x14ac:dyDescent="0.2"/>
    <row r="13655" hidden="1" x14ac:dyDescent="0.2"/>
    <row r="13656" hidden="1" x14ac:dyDescent="0.2"/>
    <row r="13657" hidden="1" x14ac:dyDescent="0.2"/>
    <row r="13658" hidden="1" x14ac:dyDescent="0.2"/>
    <row r="13659" hidden="1" x14ac:dyDescent="0.2"/>
    <row r="13660" hidden="1" x14ac:dyDescent="0.2"/>
    <row r="13661" hidden="1" x14ac:dyDescent="0.2"/>
    <row r="13662" hidden="1" x14ac:dyDescent="0.2"/>
    <row r="13663" hidden="1" x14ac:dyDescent="0.2"/>
    <row r="13664" hidden="1" x14ac:dyDescent="0.2"/>
    <row r="13665" hidden="1" x14ac:dyDescent="0.2"/>
    <row r="13666" hidden="1" x14ac:dyDescent="0.2"/>
    <row r="13667" hidden="1" x14ac:dyDescent="0.2"/>
    <row r="13668" hidden="1" x14ac:dyDescent="0.2"/>
    <row r="13669" hidden="1" x14ac:dyDescent="0.2"/>
    <row r="13670" hidden="1" x14ac:dyDescent="0.2"/>
    <row r="13671" hidden="1" x14ac:dyDescent="0.2"/>
    <row r="13672" hidden="1" x14ac:dyDescent="0.2"/>
    <row r="13673" hidden="1" x14ac:dyDescent="0.2"/>
    <row r="13674" hidden="1" x14ac:dyDescent="0.2"/>
    <row r="13675" hidden="1" x14ac:dyDescent="0.2"/>
    <row r="13676" hidden="1" x14ac:dyDescent="0.2"/>
    <row r="13677" hidden="1" x14ac:dyDescent="0.2"/>
    <row r="13678" hidden="1" x14ac:dyDescent="0.2"/>
    <row r="13679" hidden="1" x14ac:dyDescent="0.2"/>
    <row r="13680" hidden="1" x14ac:dyDescent="0.2"/>
    <row r="13681" hidden="1" x14ac:dyDescent="0.2"/>
    <row r="13682" hidden="1" x14ac:dyDescent="0.2"/>
    <row r="13683" hidden="1" x14ac:dyDescent="0.2"/>
    <row r="13684" hidden="1" x14ac:dyDescent="0.2"/>
    <row r="13685" hidden="1" x14ac:dyDescent="0.2"/>
    <row r="13686" hidden="1" x14ac:dyDescent="0.2"/>
    <row r="13687" hidden="1" x14ac:dyDescent="0.2"/>
    <row r="13688" hidden="1" x14ac:dyDescent="0.2"/>
    <row r="13689" hidden="1" x14ac:dyDescent="0.2"/>
    <row r="13690" hidden="1" x14ac:dyDescent="0.2"/>
    <row r="13691" hidden="1" x14ac:dyDescent="0.2"/>
    <row r="13692" hidden="1" x14ac:dyDescent="0.2"/>
    <row r="13693" hidden="1" x14ac:dyDescent="0.2"/>
    <row r="13694" hidden="1" x14ac:dyDescent="0.2"/>
    <row r="13695" hidden="1" x14ac:dyDescent="0.2"/>
    <row r="13696" hidden="1" x14ac:dyDescent="0.2"/>
    <row r="13697" hidden="1" x14ac:dyDescent="0.2"/>
    <row r="13698" hidden="1" x14ac:dyDescent="0.2"/>
    <row r="13699" hidden="1" x14ac:dyDescent="0.2"/>
    <row r="13700" hidden="1" x14ac:dyDescent="0.2"/>
    <row r="13701" hidden="1" x14ac:dyDescent="0.2"/>
    <row r="13702" hidden="1" x14ac:dyDescent="0.2"/>
    <row r="13703" hidden="1" x14ac:dyDescent="0.2"/>
    <row r="13704" hidden="1" x14ac:dyDescent="0.2"/>
    <row r="13705" hidden="1" x14ac:dyDescent="0.2"/>
    <row r="13706" hidden="1" x14ac:dyDescent="0.2"/>
    <row r="13707" hidden="1" x14ac:dyDescent="0.2"/>
    <row r="13708" hidden="1" x14ac:dyDescent="0.2"/>
    <row r="13709" hidden="1" x14ac:dyDescent="0.2"/>
    <row r="13710" hidden="1" x14ac:dyDescent="0.2"/>
    <row r="13711" hidden="1" x14ac:dyDescent="0.2"/>
    <row r="13712" hidden="1" x14ac:dyDescent="0.2"/>
    <row r="13713" hidden="1" x14ac:dyDescent="0.2"/>
    <row r="13714" hidden="1" x14ac:dyDescent="0.2"/>
    <row r="13715" hidden="1" x14ac:dyDescent="0.2"/>
    <row r="13716" hidden="1" x14ac:dyDescent="0.2"/>
    <row r="13717" hidden="1" x14ac:dyDescent="0.2"/>
    <row r="13718" hidden="1" x14ac:dyDescent="0.2"/>
    <row r="13719" hidden="1" x14ac:dyDescent="0.2"/>
    <row r="13720" hidden="1" x14ac:dyDescent="0.2"/>
    <row r="13721" hidden="1" x14ac:dyDescent="0.2"/>
    <row r="13722" hidden="1" x14ac:dyDescent="0.2"/>
    <row r="13723" hidden="1" x14ac:dyDescent="0.2"/>
    <row r="13724" hidden="1" x14ac:dyDescent="0.2"/>
    <row r="13725" hidden="1" x14ac:dyDescent="0.2"/>
    <row r="13726" hidden="1" x14ac:dyDescent="0.2"/>
    <row r="13727" hidden="1" x14ac:dyDescent="0.2"/>
    <row r="13728" hidden="1" x14ac:dyDescent="0.2"/>
    <row r="13729" hidden="1" x14ac:dyDescent="0.2"/>
    <row r="13730" hidden="1" x14ac:dyDescent="0.2"/>
    <row r="13731" hidden="1" x14ac:dyDescent="0.2"/>
    <row r="13732" hidden="1" x14ac:dyDescent="0.2"/>
    <row r="13733" hidden="1" x14ac:dyDescent="0.2"/>
    <row r="13734" hidden="1" x14ac:dyDescent="0.2"/>
    <row r="13735" hidden="1" x14ac:dyDescent="0.2"/>
    <row r="13736" hidden="1" x14ac:dyDescent="0.2"/>
    <row r="13737" hidden="1" x14ac:dyDescent="0.2"/>
    <row r="13738" hidden="1" x14ac:dyDescent="0.2"/>
    <row r="13739" hidden="1" x14ac:dyDescent="0.2"/>
    <row r="13740" hidden="1" x14ac:dyDescent="0.2"/>
    <row r="13741" hidden="1" x14ac:dyDescent="0.2"/>
    <row r="13742" hidden="1" x14ac:dyDescent="0.2"/>
    <row r="13743" hidden="1" x14ac:dyDescent="0.2"/>
    <row r="13744" hidden="1" x14ac:dyDescent="0.2"/>
    <row r="13745" hidden="1" x14ac:dyDescent="0.2"/>
    <row r="13746" hidden="1" x14ac:dyDescent="0.2"/>
    <row r="13747" hidden="1" x14ac:dyDescent="0.2"/>
    <row r="13748" hidden="1" x14ac:dyDescent="0.2"/>
    <row r="13749" hidden="1" x14ac:dyDescent="0.2"/>
    <row r="13750" hidden="1" x14ac:dyDescent="0.2"/>
    <row r="13751" hidden="1" x14ac:dyDescent="0.2"/>
    <row r="13752" hidden="1" x14ac:dyDescent="0.2"/>
    <row r="13753" hidden="1" x14ac:dyDescent="0.2"/>
    <row r="13754" hidden="1" x14ac:dyDescent="0.2"/>
    <row r="13755" hidden="1" x14ac:dyDescent="0.2"/>
    <row r="13756" hidden="1" x14ac:dyDescent="0.2"/>
    <row r="13757" hidden="1" x14ac:dyDescent="0.2"/>
    <row r="13758" hidden="1" x14ac:dyDescent="0.2"/>
    <row r="13759" hidden="1" x14ac:dyDescent="0.2"/>
    <row r="13760" hidden="1" x14ac:dyDescent="0.2"/>
    <row r="13761" hidden="1" x14ac:dyDescent="0.2"/>
    <row r="13762" hidden="1" x14ac:dyDescent="0.2"/>
    <row r="13763" hidden="1" x14ac:dyDescent="0.2"/>
    <row r="13764" hidden="1" x14ac:dyDescent="0.2"/>
    <row r="13765" hidden="1" x14ac:dyDescent="0.2"/>
    <row r="13766" hidden="1" x14ac:dyDescent="0.2"/>
    <row r="13767" hidden="1" x14ac:dyDescent="0.2"/>
    <row r="13768" hidden="1" x14ac:dyDescent="0.2"/>
    <row r="13769" hidden="1" x14ac:dyDescent="0.2"/>
    <row r="13770" hidden="1" x14ac:dyDescent="0.2"/>
    <row r="13771" hidden="1" x14ac:dyDescent="0.2"/>
    <row r="13772" hidden="1" x14ac:dyDescent="0.2"/>
    <row r="13773" hidden="1" x14ac:dyDescent="0.2"/>
    <row r="13774" hidden="1" x14ac:dyDescent="0.2"/>
    <row r="13775" hidden="1" x14ac:dyDescent="0.2"/>
    <row r="13776" hidden="1" x14ac:dyDescent="0.2"/>
    <row r="13777" hidden="1" x14ac:dyDescent="0.2"/>
    <row r="13778" hidden="1" x14ac:dyDescent="0.2"/>
    <row r="13779" hidden="1" x14ac:dyDescent="0.2"/>
    <row r="13780" hidden="1" x14ac:dyDescent="0.2"/>
    <row r="13781" hidden="1" x14ac:dyDescent="0.2"/>
    <row r="13782" hidden="1" x14ac:dyDescent="0.2"/>
    <row r="13783" hidden="1" x14ac:dyDescent="0.2"/>
    <row r="13784" hidden="1" x14ac:dyDescent="0.2"/>
    <row r="13785" hidden="1" x14ac:dyDescent="0.2"/>
    <row r="13786" hidden="1" x14ac:dyDescent="0.2"/>
    <row r="13787" hidden="1" x14ac:dyDescent="0.2"/>
    <row r="13788" hidden="1" x14ac:dyDescent="0.2"/>
    <row r="13789" hidden="1" x14ac:dyDescent="0.2"/>
    <row r="13790" hidden="1" x14ac:dyDescent="0.2"/>
    <row r="13791" hidden="1" x14ac:dyDescent="0.2"/>
    <row r="13792" hidden="1" x14ac:dyDescent="0.2"/>
    <row r="13793" hidden="1" x14ac:dyDescent="0.2"/>
    <row r="13794" hidden="1" x14ac:dyDescent="0.2"/>
    <row r="13795" hidden="1" x14ac:dyDescent="0.2"/>
    <row r="13796" hidden="1" x14ac:dyDescent="0.2"/>
    <row r="13797" hidden="1" x14ac:dyDescent="0.2"/>
    <row r="13798" hidden="1" x14ac:dyDescent="0.2"/>
    <row r="13799" hidden="1" x14ac:dyDescent="0.2"/>
    <row r="13800" hidden="1" x14ac:dyDescent="0.2"/>
    <row r="13801" hidden="1" x14ac:dyDescent="0.2"/>
    <row r="13802" hidden="1" x14ac:dyDescent="0.2"/>
    <row r="13803" hidden="1" x14ac:dyDescent="0.2"/>
    <row r="13804" hidden="1" x14ac:dyDescent="0.2"/>
    <row r="13805" hidden="1" x14ac:dyDescent="0.2"/>
    <row r="13806" hidden="1" x14ac:dyDescent="0.2"/>
    <row r="13807" hidden="1" x14ac:dyDescent="0.2"/>
    <row r="13808" hidden="1" x14ac:dyDescent="0.2"/>
    <row r="13809" hidden="1" x14ac:dyDescent="0.2"/>
    <row r="13810" hidden="1" x14ac:dyDescent="0.2"/>
    <row r="13811" hidden="1" x14ac:dyDescent="0.2"/>
    <row r="13812" hidden="1" x14ac:dyDescent="0.2"/>
    <row r="13813" hidden="1" x14ac:dyDescent="0.2"/>
    <row r="13814" hidden="1" x14ac:dyDescent="0.2"/>
    <row r="13815" hidden="1" x14ac:dyDescent="0.2"/>
    <row r="13816" hidden="1" x14ac:dyDescent="0.2"/>
    <row r="13817" hidden="1" x14ac:dyDescent="0.2"/>
    <row r="13818" hidden="1" x14ac:dyDescent="0.2"/>
    <row r="13819" hidden="1" x14ac:dyDescent="0.2"/>
    <row r="13820" hidden="1" x14ac:dyDescent="0.2"/>
    <row r="13821" hidden="1" x14ac:dyDescent="0.2"/>
    <row r="13822" hidden="1" x14ac:dyDescent="0.2"/>
    <row r="13823" hidden="1" x14ac:dyDescent="0.2"/>
    <row r="13824" hidden="1" x14ac:dyDescent="0.2"/>
    <row r="13825" hidden="1" x14ac:dyDescent="0.2"/>
    <row r="13826" hidden="1" x14ac:dyDescent="0.2"/>
    <row r="13827" hidden="1" x14ac:dyDescent="0.2"/>
    <row r="13828" hidden="1" x14ac:dyDescent="0.2"/>
    <row r="13829" hidden="1" x14ac:dyDescent="0.2"/>
    <row r="13830" hidden="1" x14ac:dyDescent="0.2"/>
    <row r="13831" hidden="1" x14ac:dyDescent="0.2"/>
    <row r="13832" hidden="1" x14ac:dyDescent="0.2"/>
    <row r="13833" hidden="1" x14ac:dyDescent="0.2"/>
    <row r="13834" hidden="1" x14ac:dyDescent="0.2"/>
    <row r="13835" hidden="1" x14ac:dyDescent="0.2"/>
    <row r="13836" hidden="1" x14ac:dyDescent="0.2"/>
    <row r="13837" hidden="1" x14ac:dyDescent="0.2"/>
    <row r="13838" hidden="1" x14ac:dyDescent="0.2"/>
    <row r="13839" hidden="1" x14ac:dyDescent="0.2"/>
    <row r="13840" hidden="1" x14ac:dyDescent="0.2"/>
    <row r="13841" hidden="1" x14ac:dyDescent="0.2"/>
    <row r="13842" hidden="1" x14ac:dyDescent="0.2"/>
    <row r="13843" hidden="1" x14ac:dyDescent="0.2"/>
    <row r="13844" hidden="1" x14ac:dyDescent="0.2"/>
    <row r="13845" hidden="1" x14ac:dyDescent="0.2"/>
    <row r="13846" hidden="1" x14ac:dyDescent="0.2"/>
    <row r="13847" hidden="1" x14ac:dyDescent="0.2"/>
    <row r="13848" hidden="1" x14ac:dyDescent="0.2"/>
    <row r="13849" hidden="1" x14ac:dyDescent="0.2"/>
    <row r="13850" hidden="1" x14ac:dyDescent="0.2"/>
    <row r="13851" hidden="1" x14ac:dyDescent="0.2"/>
    <row r="13852" hidden="1" x14ac:dyDescent="0.2"/>
    <row r="13853" hidden="1" x14ac:dyDescent="0.2"/>
    <row r="13854" hidden="1" x14ac:dyDescent="0.2"/>
    <row r="13855" hidden="1" x14ac:dyDescent="0.2"/>
    <row r="13856" hidden="1" x14ac:dyDescent="0.2"/>
    <row r="13857" hidden="1" x14ac:dyDescent="0.2"/>
    <row r="13858" hidden="1" x14ac:dyDescent="0.2"/>
    <row r="13859" hidden="1" x14ac:dyDescent="0.2"/>
    <row r="13860" hidden="1" x14ac:dyDescent="0.2"/>
    <row r="13861" hidden="1" x14ac:dyDescent="0.2"/>
    <row r="13862" hidden="1" x14ac:dyDescent="0.2"/>
    <row r="13863" hidden="1" x14ac:dyDescent="0.2"/>
    <row r="13864" hidden="1" x14ac:dyDescent="0.2"/>
    <row r="13865" hidden="1" x14ac:dyDescent="0.2"/>
    <row r="13866" hidden="1" x14ac:dyDescent="0.2"/>
    <row r="13867" hidden="1" x14ac:dyDescent="0.2"/>
    <row r="13868" hidden="1" x14ac:dyDescent="0.2"/>
    <row r="13869" hidden="1" x14ac:dyDescent="0.2"/>
    <row r="13870" hidden="1" x14ac:dyDescent="0.2"/>
    <row r="13871" hidden="1" x14ac:dyDescent="0.2"/>
    <row r="13872" hidden="1" x14ac:dyDescent="0.2"/>
    <row r="13873" hidden="1" x14ac:dyDescent="0.2"/>
    <row r="13874" hidden="1" x14ac:dyDescent="0.2"/>
    <row r="13875" hidden="1" x14ac:dyDescent="0.2"/>
    <row r="13876" hidden="1" x14ac:dyDescent="0.2"/>
    <row r="13877" hidden="1" x14ac:dyDescent="0.2"/>
    <row r="13878" hidden="1" x14ac:dyDescent="0.2"/>
    <row r="13879" hidden="1" x14ac:dyDescent="0.2"/>
    <row r="13880" hidden="1" x14ac:dyDescent="0.2"/>
    <row r="13881" hidden="1" x14ac:dyDescent="0.2"/>
    <row r="13882" hidden="1" x14ac:dyDescent="0.2"/>
    <row r="13883" hidden="1" x14ac:dyDescent="0.2"/>
    <row r="13884" hidden="1" x14ac:dyDescent="0.2"/>
    <row r="13885" hidden="1" x14ac:dyDescent="0.2"/>
    <row r="13886" hidden="1" x14ac:dyDescent="0.2"/>
    <row r="13887" hidden="1" x14ac:dyDescent="0.2"/>
    <row r="13888" hidden="1" x14ac:dyDescent="0.2"/>
    <row r="13889" hidden="1" x14ac:dyDescent="0.2"/>
    <row r="13890" hidden="1" x14ac:dyDescent="0.2"/>
    <row r="13891" hidden="1" x14ac:dyDescent="0.2"/>
    <row r="13892" hidden="1" x14ac:dyDescent="0.2"/>
    <row r="13893" hidden="1" x14ac:dyDescent="0.2"/>
    <row r="13894" hidden="1" x14ac:dyDescent="0.2"/>
    <row r="13895" hidden="1" x14ac:dyDescent="0.2"/>
    <row r="13896" hidden="1" x14ac:dyDescent="0.2"/>
    <row r="13897" hidden="1" x14ac:dyDescent="0.2"/>
    <row r="13898" hidden="1" x14ac:dyDescent="0.2"/>
    <row r="13899" hidden="1" x14ac:dyDescent="0.2"/>
    <row r="13900" hidden="1" x14ac:dyDescent="0.2"/>
    <row r="13901" hidden="1" x14ac:dyDescent="0.2"/>
    <row r="13902" hidden="1" x14ac:dyDescent="0.2"/>
    <row r="13903" hidden="1" x14ac:dyDescent="0.2"/>
    <row r="13904" hidden="1" x14ac:dyDescent="0.2"/>
    <row r="13905" hidden="1" x14ac:dyDescent="0.2"/>
    <row r="13906" hidden="1" x14ac:dyDescent="0.2"/>
    <row r="13907" hidden="1" x14ac:dyDescent="0.2"/>
    <row r="13908" hidden="1" x14ac:dyDescent="0.2"/>
    <row r="13909" hidden="1" x14ac:dyDescent="0.2"/>
    <row r="13910" hidden="1" x14ac:dyDescent="0.2"/>
    <row r="13911" hidden="1" x14ac:dyDescent="0.2"/>
    <row r="13912" hidden="1" x14ac:dyDescent="0.2"/>
    <row r="13913" hidden="1" x14ac:dyDescent="0.2"/>
    <row r="13914" hidden="1" x14ac:dyDescent="0.2"/>
    <row r="13915" hidden="1" x14ac:dyDescent="0.2"/>
    <row r="13916" hidden="1" x14ac:dyDescent="0.2"/>
    <row r="13917" hidden="1" x14ac:dyDescent="0.2"/>
    <row r="13918" hidden="1" x14ac:dyDescent="0.2"/>
    <row r="13919" hidden="1" x14ac:dyDescent="0.2"/>
    <row r="13920" hidden="1" x14ac:dyDescent="0.2"/>
    <row r="13921" hidden="1" x14ac:dyDescent="0.2"/>
    <row r="13922" hidden="1" x14ac:dyDescent="0.2"/>
    <row r="13923" hidden="1" x14ac:dyDescent="0.2"/>
    <row r="13924" hidden="1" x14ac:dyDescent="0.2"/>
    <row r="13925" hidden="1" x14ac:dyDescent="0.2"/>
    <row r="13926" hidden="1" x14ac:dyDescent="0.2"/>
    <row r="13927" hidden="1" x14ac:dyDescent="0.2"/>
    <row r="13928" hidden="1" x14ac:dyDescent="0.2"/>
    <row r="13929" hidden="1" x14ac:dyDescent="0.2"/>
    <row r="13930" hidden="1" x14ac:dyDescent="0.2"/>
    <row r="13931" hidden="1" x14ac:dyDescent="0.2"/>
    <row r="13932" hidden="1" x14ac:dyDescent="0.2"/>
    <row r="13933" hidden="1" x14ac:dyDescent="0.2"/>
    <row r="13934" hidden="1" x14ac:dyDescent="0.2"/>
    <row r="13935" hidden="1" x14ac:dyDescent="0.2"/>
    <row r="13936" hidden="1" x14ac:dyDescent="0.2"/>
    <row r="13937" hidden="1" x14ac:dyDescent="0.2"/>
    <row r="13938" hidden="1" x14ac:dyDescent="0.2"/>
    <row r="13939" hidden="1" x14ac:dyDescent="0.2"/>
    <row r="13940" hidden="1" x14ac:dyDescent="0.2"/>
    <row r="13941" hidden="1" x14ac:dyDescent="0.2"/>
    <row r="13942" hidden="1" x14ac:dyDescent="0.2"/>
    <row r="13943" hidden="1" x14ac:dyDescent="0.2"/>
    <row r="13944" hidden="1" x14ac:dyDescent="0.2"/>
    <row r="13945" hidden="1" x14ac:dyDescent="0.2"/>
    <row r="13946" hidden="1" x14ac:dyDescent="0.2"/>
    <row r="13947" hidden="1" x14ac:dyDescent="0.2"/>
    <row r="13948" hidden="1" x14ac:dyDescent="0.2"/>
    <row r="13949" hidden="1" x14ac:dyDescent="0.2"/>
    <row r="13950" hidden="1" x14ac:dyDescent="0.2"/>
    <row r="13951" hidden="1" x14ac:dyDescent="0.2"/>
    <row r="13952" hidden="1" x14ac:dyDescent="0.2"/>
    <row r="13953" hidden="1" x14ac:dyDescent="0.2"/>
    <row r="13954" hidden="1" x14ac:dyDescent="0.2"/>
    <row r="13955" hidden="1" x14ac:dyDescent="0.2"/>
    <row r="13956" hidden="1" x14ac:dyDescent="0.2"/>
    <row r="13957" hidden="1" x14ac:dyDescent="0.2"/>
    <row r="13958" hidden="1" x14ac:dyDescent="0.2"/>
    <row r="13959" hidden="1" x14ac:dyDescent="0.2"/>
    <row r="13960" hidden="1" x14ac:dyDescent="0.2"/>
    <row r="13961" hidden="1" x14ac:dyDescent="0.2"/>
    <row r="13962" hidden="1" x14ac:dyDescent="0.2"/>
    <row r="13963" hidden="1" x14ac:dyDescent="0.2"/>
    <row r="13964" hidden="1" x14ac:dyDescent="0.2"/>
    <row r="13965" hidden="1" x14ac:dyDescent="0.2"/>
    <row r="13966" hidden="1" x14ac:dyDescent="0.2"/>
    <row r="13967" hidden="1" x14ac:dyDescent="0.2"/>
    <row r="13968" hidden="1" x14ac:dyDescent="0.2"/>
    <row r="13969" hidden="1" x14ac:dyDescent="0.2"/>
    <row r="13970" hidden="1" x14ac:dyDescent="0.2"/>
    <row r="13971" hidden="1" x14ac:dyDescent="0.2"/>
    <row r="13972" hidden="1" x14ac:dyDescent="0.2"/>
    <row r="13973" hidden="1" x14ac:dyDescent="0.2"/>
    <row r="13974" hidden="1" x14ac:dyDescent="0.2"/>
    <row r="13975" hidden="1" x14ac:dyDescent="0.2"/>
    <row r="13976" hidden="1" x14ac:dyDescent="0.2"/>
    <row r="13977" hidden="1" x14ac:dyDescent="0.2"/>
    <row r="13978" hidden="1" x14ac:dyDescent="0.2"/>
    <row r="13979" hidden="1" x14ac:dyDescent="0.2"/>
    <row r="13980" hidden="1" x14ac:dyDescent="0.2"/>
    <row r="13981" hidden="1" x14ac:dyDescent="0.2"/>
    <row r="13982" hidden="1" x14ac:dyDescent="0.2"/>
    <row r="13983" hidden="1" x14ac:dyDescent="0.2"/>
    <row r="13984" hidden="1" x14ac:dyDescent="0.2"/>
    <row r="13985" hidden="1" x14ac:dyDescent="0.2"/>
    <row r="13986" hidden="1" x14ac:dyDescent="0.2"/>
    <row r="13987" hidden="1" x14ac:dyDescent="0.2"/>
    <row r="13988" hidden="1" x14ac:dyDescent="0.2"/>
    <row r="13989" hidden="1" x14ac:dyDescent="0.2"/>
    <row r="13990" hidden="1" x14ac:dyDescent="0.2"/>
    <row r="13991" hidden="1" x14ac:dyDescent="0.2"/>
    <row r="13992" hidden="1" x14ac:dyDescent="0.2"/>
    <row r="13993" hidden="1" x14ac:dyDescent="0.2"/>
    <row r="13994" hidden="1" x14ac:dyDescent="0.2"/>
    <row r="13995" hidden="1" x14ac:dyDescent="0.2"/>
    <row r="13996" hidden="1" x14ac:dyDescent="0.2"/>
    <row r="13997" hidden="1" x14ac:dyDescent="0.2"/>
    <row r="13998" hidden="1" x14ac:dyDescent="0.2"/>
    <row r="13999" hidden="1" x14ac:dyDescent="0.2"/>
    <row r="14000" hidden="1" x14ac:dyDescent="0.2"/>
    <row r="14001" hidden="1" x14ac:dyDescent="0.2"/>
    <row r="14002" hidden="1" x14ac:dyDescent="0.2"/>
    <row r="14003" hidden="1" x14ac:dyDescent="0.2"/>
    <row r="14004" hidden="1" x14ac:dyDescent="0.2"/>
    <row r="14005" hidden="1" x14ac:dyDescent="0.2"/>
    <row r="14006" hidden="1" x14ac:dyDescent="0.2"/>
    <row r="14007" hidden="1" x14ac:dyDescent="0.2"/>
    <row r="14008" hidden="1" x14ac:dyDescent="0.2"/>
    <row r="14009" hidden="1" x14ac:dyDescent="0.2"/>
    <row r="14010" hidden="1" x14ac:dyDescent="0.2"/>
    <row r="14011" hidden="1" x14ac:dyDescent="0.2"/>
    <row r="14012" hidden="1" x14ac:dyDescent="0.2"/>
    <row r="14013" hidden="1" x14ac:dyDescent="0.2"/>
    <row r="14014" hidden="1" x14ac:dyDescent="0.2"/>
    <row r="14015" hidden="1" x14ac:dyDescent="0.2"/>
    <row r="14016" hidden="1" x14ac:dyDescent="0.2"/>
    <row r="14017" hidden="1" x14ac:dyDescent="0.2"/>
    <row r="14018" hidden="1" x14ac:dyDescent="0.2"/>
    <row r="14019" hidden="1" x14ac:dyDescent="0.2"/>
    <row r="14020" hidden="1" x14ac:dyDescent="0.2"/>
    <row r="14021" hidden="1" x14ac:dyDescent="0.2"/>
    <row r="14022" hidden="1" x14ac:dyDescent="0.2"/>
    <row r="14023" hidden="1" x14ac:dyDescent="0.2"/>
    <row r="14024" hidden="1" x14ac:dyDescent="0.2"/>
    <row r="14025" hidden="1" x14ac:dyDescent="0.2"/>
    <row r="14026" hidden="1" x14ac:dyDescent="0.2"/>
    <row r="14027" hidden="1" x14ac:dyDescent="0.2"/>
    <row r="14028" hidden="1" x14ac:dyDescent="0.2"/>
    <row r="14029" hidden="1" x14ac:dyDescent="0.2"/>
    <row r="14030" hidden="1" x14ac:dyDescent="0.2"/>
    <row r="14031" hidden="1" x14ac:dyDescent="0.2"/>
    <row r="14032" hidden="1" x14ac:dyDescent="0.2"/>
    <row r="14033" hidden="1" x14ac:dyDescent="0.2"/>
    <row r="14034" hidden="1" x14ac:dyDescent="0.2"/>
    <row r="14035" hidden="1" x14ac:dyDescent="0.2"/>
    <row r="14036" hidden="1" x14ac:dyDescent="0.2"/>
    <row r="14037" hidden="1" x14ac:dyDescent="0.2"/>
    <row r="14038" hidden="1" x14ac:dyDescent="0.2"/>
    <row r="14039" hidden="1" x14ac:dyDescent="0.2"/>
    <row r="14040" hidden="1" x14ac:dyDescent="0.2"/>
    <row r="14041" hidden="1" x14ac:dyDescent="0.2"/>
    <row r="14042" hidden="1" x14ac:dyDescent="0.2"/>
    <row r="14043" hidden="1" x14ac:dyDescent="0.2"/>
    <row r="14044" hidden="1" x14ac:dyDescent="0.2"/>
    <row r="14045" hidden="1" x14ac:dyDescent="0.2"/>
    <row r="14046" hidden="1" x14ac:dyDescent="0.2"/>
    <row r="14047" hidden="1" x14ac:dyDescent="0.2"/>
    <row r="14048" hidden="1" x14ac:dyDescent="0.2"/>
    <row r="14049" hidden="1" x14ac:dyDescent="0.2"/>
    <row r="14050" hidden="1" x14ac:dyDescent="0.2"/>
    <row r="14051" hidden="1" x14ac:dyDescent="0.2"/>
    <row r="14052" hidden="1" x14ac:dyDescent="0.2"/>
    <row r="14053" hidden="1" x14ac:dyDescent="0.2"/>
    <row r="14054" hidden="1" x14ac:dyDescent="0.2"/>
    <row r="14055" hidden="1" x14ac:dyDescent="0.2"/>
    <row r="14056" hidden="1" x14ac:dyDescent="0.2"/>
    <row r="14057" hidden="1" x14ac:dyDescent="0.2"/>
    <row r="14058" hidden="1" x14ac:dyDescent="0.2"/>
    <row r="14059" hidden="1" x14ac:dyDescent="0.2"/>
    <row r="14060" hidden="1" x14ac:dyDescent="0.2"/>
    <row r="14061" hidden="1" x14ac:dyDescent="0.2"/>
    <row r="14062" hidden="1" x14ac:dyDescent="0.2"/>
    <row r="14063" hidden="1" x14ac:dyDescent="0.2"/>
    <row r="14064" hidden="1" x14ac:dyDescent="0.2"/>
    <row r="14065" hidden="1" x14ac:dyDescent="0.2"/>
    <row r="14066" hidden="1" x14ac:dyDescent="0.2"/>
    <row r="14067" hidden="1" x14ac:dyDescent="0.2"/>
    <row r="14068" hidden="1" x14ac:dyDescent="0.2"/>
    <row r="14069" hidden="1" x14ac:dyDescent="0.2"/>
    <row r="14070" hidden="1" x14ac:dyDescent="0.2"/>
    <row r="14071" hidden="1" x14ac:dyDescent="0.2"/>
    <row r="14072" hidden="1" x14ac:dyDescent="0.2"/>
    <row r="14073" hidden="1" x14ac:dyDescent="0.2"/>
    <row r="14074" hidden="1" x14ac:dyDescent="0.2"/>
    <row r="14075" hidden="1" x14ac:dyDescent="0.2"/>
    <row r="14076" hidden="1" x14ac:dyDescent="0.2"/>
    <row r="14077" hidden="1" x14ac:dyDescent="0.2"/>
    <row r="14078" hidden="1" x14ac:dyDescent="0.2"/>
    <row r="14079" hidden="1" x14ac:dyDescent="0.2"/>
    <row r="14080" hidden="1" x14ac:dyDescent="0.2"/>
    <row r="14081" hidden="1" x14ac:dyDescent="0.2"/>
    <row r="14082" hidden="1" x14ac:dyDescent="0.2"/>
    <row r="14083" hidden="1" x14ac:dyDescent="0.2"/>
    <row r="14084" hidden="1" x14ac:dyDescent="0.2"/>
    <row r="14085" hidden="1" x14ac:dyDescent="0.2"/>
    <row r="14086" hidden="1" x14ac:dyDescent="0.2"/>
    <row r="14087" hidden="1" x14ac:dyDescent="0.2"/>
    <row r="14088" hidden="1" x14ac:dyDescent="0.2"/>
    <row r="14089" hidden="1" x14ac:dyDescent="0.2"/>
    <row r="14090" hidden="1" x14ac:dyDescent="0.2"/>
    <row r="14091" hidden="1" x14ac:dyDescent="0.2"/>
    <row r="14092" hidden="1" x14ac:dyDescent="0.2"/>
    <row r="14093" hidden="1" x14ac:dyDescent="0.2"/>
    <row r="14094" hidden="1" x14ac:dyDescent="0.2"/>
    <row r="14095" hidden="1" x14ac:dyDescent="0.2"/>
    <row r="14096" hidden="1" x14ac:dyDescent="0.2"/>
    <row r="14097" hidden="1" x14ac:dyDescent="0.2"/>
    <row r="14098" hidden="1" x14ac:dyDescent="0.2"/>
    <row r="14099" hidden="1" x14ac:dyDescent="0.2"/>
    <row r="14100" hidden="1" x14ac:dyDescent="0.2"/>
    <row r="14101" hidden="1" x14ac:dyDescent="0.2"/>
    <row r="14102" hidden="1" x14ac:dyDescent="0.2"/>
    <row r="14103" hidden="1" x14ac:dyDescent="0.2"/>
    <row r="14104" hidden="1" x14ac:dyDescent="0.2"/>
    <row r="14105" hidden="1" x14ac:dyDescent="0.2"/>
    <row r="14106" hidden="1" x14ac:dyDescent="0.2"/>
    <row r="14107" hidden="1" x14ac:dyDescent="0.2"/>
    <row r="14108" hidden="1" x14ac:dyDescent="0.2"/>
    <row r="14109" hidden="1" x14ac:dyDescent="0.2"/>
    <row r="14110" hidden="1" x14ac:dyDescent="0.2"/>
    <row r="14111" hidden="1" x14ac:dyDescent="0.2"/>
    <row r="14112" hidden="1" x14ac:dyDescent="0.2"/>
    <row r="14113" hidden="1" x14ac:dyDescent="0.2"/>
    <row r="14114" hidden="1" x14ac:dyDescent="0.2"/>
    <row r="14115" hidden="1" x14ac:dyDescent="0.2"/>
    <row r="14116" hidden="1" x14ac:dyDescent="0.2"/>
    <row r="14117" hidden="1" x14ac:dyDescent="0.2"/>
    <row r="14118" hidden="1" x14ac:dyDescent="0.2"/>
    <row r="14119" hidden="1" x14ac:dyDescent="0.2"/>
    <row r="14120" hidden="1" x14ac:dyDescent="0.2"/>
    <row r="14121" hidden="1" x14ac:dyDescent="0.2"/>
    <row r="14122" hidden="1" x14ac:dyDescent="0.2"/>
    <row r="14123" hidden="1" x14ac:dyDescent="0.2"/>
    <row r="14124" hidden="1" x14ac:dyDescent="0.2"/>
    <row r="14125" hidden="1" x14ac:dyDescent="0.2"/>
    <row r="14126" hidden="1" x14ac:dyDescent="0.2"/>
    <row r="14127" hidden="1" x14ac:dyDescent="0.2"/>
    <row r="14128" hidden="1" x14ac:dyDescent="0.2"/>
    <row r="14129" hidden="1" x14ac:dyDescent="0.2"/>
    <row r="14130" hidden="1" x14ac:dyDescent="0.2"/>
    <row r="14131" hidden="1" x14ac:dyDescent="0.2"/>
    <row r="14132" hidden="1" x14ac:dyDescent="0.2"/>
    <row r="14133" hidden="1" x14ac:dyDescent="0.2"/>
    <row r="14134" hidden="1" x14ac:dyDescent="0.2"/>
    <row r="14135" hidden="1" x14ac:dyDescent="0.2"/>
    <row r="14136" hidden="1" x14ac:dyDescent="0.2"/>
    <row r="14137" hidden="1" x14ac:dyDescent="0.2"/>
    <row r="14138" hidden="1" x14ac:dyDescent="0.2"/>
    <row r="14139" hidden="1" x14ac:dyDescent="0.2"/>
    <row r="14140" hidden="1" x14ac:dyDescent="0.2"/>
    <row r="14141" hidden="1" x14ac:dyDescent="0.2"/>
    <row r="14142" hidden="1" x14ac:dyDescent="0.2"/>
    <row r="14143" hidden="1" x14ac:dyDescent="0.2"/>
    <row r="14144" hidden="1" x14ac:dyDescent="0.2"/>
    <row r="14145" hidden="1" x14ac:dyDescent="0.2"/>
    <row r="14146" hidden="1" x14ac:dyDescent="0.2"/>
    <row r="14147" hidden="1" x14ac:dyDescent="0.2"/>
    <row r="14148" hidden="1" x14ac:dyDescent="0.2"/>
    <row r="14149" hidden="1" x14ac:dyDescent="0.2"/>
    <row r="14150" hidden="1" x14ac:dyDescent="0.2"/>
    <row r="14151" hidden="1" x14ac:dyDescent="0.2"/>
    <row r="14152" hidden="1" x14ac:dyDescent="0.2"/>
    <row r="14153" hidden="1" x14ac:dyDescent="0.2"/>
    <row r="14154" hidden="1" x14ac:dyDescent="0.2"/>
    <row r="14155" hidden="1" x14ac:dyDescent="0.2"/>
    <row r="14156" hidden="1" x14ac:dyDescent="0.2"/>
    <row r="14157" hidden="1" x14ac:dyDescent="0.2"/>
    <row r="14158" hidden="1" x14ac:dyDescent="0.2"/>
    <row r="14159" hidden="1" x14ac:dyDescent="0.2"/>
    <row r="14160" hidden="1" x14ac:dyDescent="0.2"/>
    <row r="14161" hidden="1" x14ac:dyDescent="0.2"/>
    <row r="14162" hidden="1" x14ac:dyDescent="0.2"/>
    <row r="14163" hidden="1" x14ac:dyDescent="0.2"/>
    <row r="14164" hidden="1" x14ac:dyDescent="0.2"/>
    <row r="14165" hidden="1" x14ac:dyDescent="0.2"/>
    <row r="14166" hidden="1" x14ac:dyDescent="0.2"/>
    <row r="14167" hidden="1" x14ac:dyDescent="0.2"/>
    <row r="14168" hidden="1" x14ac:dyDescent="0.2"/>
    <row r="14169" hidden="1" x14ac:dyDescent="0.2"/>
    <row r="14170" hidden="1" x14ac:dyDescent="0.2"/>
    <row r="14171" hidden="1" x14ac:dyDescent="0.2"/>
    <row r="14172" hidden="1" x14ac:dyDescent="0.2"/>
    <row r="14173" hidden="1" x14ac:dyDescent="0.2"/>
    <row r="14174" hidden="1" x14ac:dyDescent="0.2"/>
    <row r="14175" hidden="1" x14ac:dyDescent="0.2"/>
    <row r="14176" hidden="1" x14ac:dyDescent="0.2"/>
    <row r="14177" hidden="1" x14ac:dyDescent="0.2"/>
    <row r="14178" hidden="1" x14ac:dyDescent="0.2"/>
    <row r="14179" hidden="1" x14ac:dyDescent="0.2"/>
    <row r="14180" hidden="1" x14ac:dyDescent="0.2"/>
    <row r="14181" hidden="1" x14ac:dyDescent="0.2"/>
    <row r="14182" hidden="1" x14ac:dyDescent="0.2"/>
    <row r="14183" hidden="1" x14ac:dyDescent="0.2"/>
    <row r="14184" hidden="1" x14ac:dyDescent="0.2"/>
    <row r="14185" hidden="1" x14ac:dyDescent="0.2"/>
    <row r="14186" hidden="1" x14ac:dyDescent="0.2"/>
    <row r="14187" hidden="1" x14ac:dyDescent="0.2"/>
    <row r="14188" hidden="1" x14ac:dyDescent="0.2"/>
    <row r="14189" hidden="1" x14ac:dyDescent="0.2"/>
    <row r="14190" hidden="1" x14ac:dyDescent="0.2"/>
    <row r="14191" hidden="1" x14ac:dyDescent="0.2"/>
    <row r="14192" hidden="1" x14ac:dyDescent="0.2"/>
    <row r="14193" hidden="1" x14ac:dyDescent="0.2"/>
    <row r="14194" hidden="1" x14ac:dyDescent="0.2"/>
    <row r="14195" hidden="1" x14ac:dyDescent="0.2"/>
    <row r="14196" hidden="1" x14ac:dyDescent="0.2"/>
    <row r="14197" hidden="1" x14ac:dyDescent="0.2"/>
    <row r="14198" hidden="1" x14ac:dyDescent="0.2"/>
    <row r="14199" hidden="1" x14ac:dyDescent="0.2"/>
    <row r="14200" hidden="1" x14ac:dyDescent="0.2"/>
    <row r="14201" hidden="1" x14ac:dyDescent="0.2"/>
    <row r="14202" hidden="1" x14ac:dyDescent="0.2"/>
    <row r="14203" hidden="1" x14ac:dyDescent="0.2"/>
    <row r="14204" hidden="1" x14ac:dyDescent="0.2"/>
    <row r="14205" hidden="1" x14ac:dyDescent="0.2"/>
    <row r="14206" hidden="1" x14ac:dyDescent="0.2"/>
    <row r="14207" hidden="1" x14ac:dyDescent="0.2"/>
    <row r="14208" hidden="1" x14ac:dyDescent="0.2"/>
    <row r="14209" hidden="1" x14ac:dyDescent="0.2"/>
    <row r="14210" hidden="1" x14ac:dyDescent="0.2"/>
    <row r="14211" hidden="1" x14ac:dyDescent="0.2"/>
    <row r="14212" hidden="1" x14ac:dyDescent="0.2"/>
    <row r="14213" hidden="1" x14ac:dyDescent="0.2"/>
    <row r="14214" hidden="1" x14ac:dyDescent="0.2"/>
    <row r="14215" hidden="1" x14ac:dyDescent="0.2"/>
    <row r="14216" hidden="1" x14ac:dyDescent="0.2"/>
    <row r="14217" hidden="1" x14ac:dyDescent="0.2"/>
    <row r="14218" hidden="1" x14ac:dyDescent="0.2"/>
    <row r="14219" hidden="1" x14ac:dyDescent="0.2"/>
    <row r="14220" hidden="1" x14ac:dyDescent="0.2"/>
    <row r="14221" hidden="1" x14ac:dyDescent="0.2"/>
    <row r="14222" hidden="1" x14ac:dyDescent="0.2"/>
    <row r="14223" hidden="1" x14ac:dyDescent="0.2"/>
    <row r="14224" hidden="1" x14ac:dyDescent="0.2"/>
    <row r="14225" hidden="1" x14ac:dyDescent="0.2"/>
    <row r="14226" hidden="1" x14ac:dyDescent="0.2"/>
    <row r="14227" hidden="1" x14ac:dyDescent="0.2"/>
    <row r="14228" hidden="1" x14ac:dyDescent="0.2"/>
    <row r="14229" hidden="1" x14ac:dyDescent="0.2"/>
    <row r="14230" hidden="1" x14ac:dyDescent="0.2"/>
    <row r="14231" hidden="1" x14ac:dyDescent="0.2"/>
    <row r="14232" hidden="1" x14ac:dyDescent="0.2"/>
    <row r="14233" hidden="1" x14ac:dyDescent="0.2"/>
    <row r="14234" hidden="1" x14ac:dyDescent="0.2"/>
    <row r="14235" hidden="1" x14ac:dyDescent="0.2"/>
    <row r="14236" hidden="1" x14ac:dyDescent="0.2"/>
    <row r="14237" hidden="1" x14ac:dyDescent="0.2"/>
    <row r="14238" hidden="1" x14ac:dyDescent="0.2"/>
    <row r="14239" hidden="1" x14ac:dyDescent="0.2"/>
    <row r="14240" hidden="1" x14ac:dyDescent="0.2"/>
    <row r="14241" hidden="1" x14ac:dyDescent="0.2"/>
    <row r="14242" hidden="1" x14ac:dyDescent="0.2"/>
    <row r="14243" hidden="1" x14ac:dyDescent="0.2"/>
    <row r="14244" hidden="1" x14ac:dyDescent="0.2"/>
    <row r="14245" hidden="1" x14ac:dyDescent="0.2"/>
    <row r="14246" hidden="1" x14ac:dyDescent="0.2"/>
    <row r="14247" hidden="1" x14ac:dyDescent="0.2"/>
    <row r="14248" hidden="1" x14ac:dyDescent="0.2"/>
    <row r="14249" hidden="1" x14ac:dyDescent="0.2"/>
    <row r="14250" hidden="1" x14ac:dyDescent="0.2"/>
    <row r="14251" hidden="1" x14ac:dyDescent="0.2"/>
    <row r="14252" hidden="1" x14ac:dyDescent="0.2"/>
    <row r="14253" hidden="1" x14ac:dyDescent="0.2"/>
    <row r="14254" hidden="1" x14ac:dyDescent="0.2"/>
    <row r="14255" hidden="1" x14ac:dyDescent="0.2"/>
    <row r="14256" hidden="1" x14ac:dyDescent="0.2"/>
    <row r="14257" hidden="1" x14ac:dyDescent="0.2"/>
    <row r="14258" hidden="1" x14ac:dyDescent="0.2"/>
    <row r="14259" hidden="1" x14ac:dyDescent="0.2"/>
    <row r="14260" hidden="1" x14ac:dyDescent="0.2"/>
    <row r="14261" hidden="1" x14ac:dyDescent="0.2"/>
    <row r="14262" hidden="1" x14ac:dyDescent="0.2"/>
    <row r="14263" hidden="1" x14ac:dyDescent="0.2"/>
    <row r="14264" hidden="1" x14ac:dyDescent="0.2"/>
    <row r="14265" hidden="1" x14ac:dyDescent="0.2"/>
    <row r="14266" hidden="1" x14ac:dyDescent="0.2"/>
    <row r="14267" hidden="1" x14ac:dyDescent="0.2"/>
    <row r="14268" hidden="1" x14ac:dyDescent="0.2"/>
    <row r="14269" hidden="1" x14ac:dyDescent="0.2"/>
    <row r="14270" hidden="1" x14ac:dyDescent="0.2"/>
    <row r="14271" hidden="1" x14ac:dyDescent="0.2"/>
    <row r="14272" hidden="1" x14ac:dyDescent="0.2"/>
    <row r="14273" hidden="1" x14ac:dyDescent="0.2"/>
    <row r="14274" hidden="1" x14ac:dyDescent="0.2"/>
    <row r="14275" hidden="1" x14ac:dyDescent="0.2"/>
    <row r="14276" hidden="1" x14ac:dyDescent="0.2"/>
    <row r="14277" hidden="1" x14ac:dyDescent="0.2"/>
    <row r="14278" hidden="1" x14ac:dyDescent="0.2"/>
    <row r="14279" hidden="1" x14ac:dyDescent="0.2"/>
    <row r="14280" hidden="1" x14ac:dyDescent="0.2"/>
    <row r="14281" hidden="1" x14ac:dyDescent="0.2"/>
    <row r="14282" hidden="1" x14ac:dyDescent="0.2"/>
    <row r="14283" hidden="1" x14ac:dyDescent="0.2"/>
    <row r="14284" hidden="1" x14ac:dyDescent="0.2"/>
    <row r="14285" hidden="1" x14ac:dyDescent="0.2"/>
    <row r="14286" hidden="1" x14ac:dyDescent="0.2"/>
    <row r="14287" hidden="1" x14ac:dyDescent="0.2"/>
    <row r="14288" hidden="1" x14ac:dyDescent="0.2"/>
    <row r="14289" hidden="1" x14ac:dyDescent="0.2"/>
    <row r="14290" hidden="1" x14ac:dyDescent="0.2"/>
    <row r="14291" hidden="1" x14ac:dyDescent="0.2"/>
    <row r="14292" hidden="1" x14ac:dyDescent="0.2"/>
    <row r="14293" hidden="1" x14ac:dyDescent="0.2"/>
    <row r="14294" hidden="1" x14ac:dyDescent="0.2"/>
    <row r="14295" hidden="1" x14ac:dyDescent="0.2"/>
    <row r="14296" hidden="1" x14ac:dyDescent="0.2"/>
    <row r="14297" hidden="1" x14ac:dyDescent="0.2"/>
    <row r="14298" hidden="1" x14ac:dyDescent="0.2"/>
    <row r="14299" hidden="1" x14ac:dyDescent="0.2"/>
    <row r="14300" hidden="1" x14ac:dyDescent="0.2"/>
    <row r="14301" hidden="1" x14ac:dyDescent="0.2"/>
    <row r="14302" hidden="1" x14ac:dyDescent="0.2"/>
    <row r="14303" hidden="1" x14ac:dyDescent="0.2"/>
    <row r="14304" hidden="1" x14ac:dyDescent="0.2"/>
    <row r="14305" hidden="1" x14ac:dyDescent="0.2"/>
    <row r="14306" hidden="1" x14ac:dyDescent="0.2"/>
    <row r="14307" hidden="1" x14ac:dyDescent="0.2"/>
    <row r="14308" hidden="1" x14ac:dyDescent="0.2"/>
    <row r="14309" hidden="1" x14ac:dyDescent="0.2"/>
    <row r="14310" hidden="1" x14ac:dyDescent="0.2"/>
    <row r="14311" hidden="1" x14ac:dyDescent="0.2"/>
    <row r="14312" hidden="1" x14ac:dyDescent="0.2"/>
    <row r="14313" hidden="1" x14ac:dyDescent="0.2"/>
    <row r="14314" hidden="1" x14ac:dyDescent="0.2"/>
    <row r="14315" hidden="1" x14ac:dyDescent="0.2"/>
    <row r="14316" hidden="1" x14ac:dyDescent="0.2"/>
    <row r="14317" hidden="1" x14ac:dyDescent="0.2"/>
    <row r="14318" hidden="1" x14ac:dyDescent="0.2"/>
    <row r="14319" hidden="1" x14ac:dyDescent="0.2"/>
    <row r="14320" hidden="1" x14ac:dyDescent="0.2"/>
    <row r="14321" hidden="1" x14ac:dyDescent="0.2"/>
    <row r="14322" hidden="1" x14ac:dyDescent="0.2"/>
    <row r="14323" hidden="1" x14ac:dyDescent="0.2"/>
    <row r="14324" hidden="1" x14ac:dyDescent="0.2"/>
    <row r="14325" hidden="1" x14ac:dyDescent="0.2"/>
    <row r="14326" hidden="1" x14ac:dyDescent="0.2"/>
    <row r="14327" hidden="1" x14ac:dyDescent="0.2"/>
    <row r="14328" hidden="1" x14ac:dyDescent="0.2"/>
    <row r="14329" hidden="1" x14ac:dyDescent="0.2"/>
    <row r="14330" hidden="1" x14ac:dyDescent="0.2"/>
    <row r="14331" hidden="1" x14ac:dyDescent="0.2"/>
    <row r="14332" hidden="1" x14ac:dyDescent="0.2"/>
    <row r="14333" hidden="1" x14ac:dyDescent="0.2"/>
    <row r="14334" hidden="1" x14ac:dyDescent="0.2"/>
    <row r="14335" hidden="1" x14ac:dyDescent="0.2"/>
    <row r="14336" hidden="1" x14ac:dyDescent="0.2"/>
    <row r="14337" hidden="1" x14ac:dyDescent="0.2"/>
    <row r="14338" hidden="1" x14ac:dyDescent="0.2"/>
    <row r="14339" hidden="1" x14ac:dyDescent="0.2"/>
    <row r="14340" hidden="1" x14ac:dyDescent="0.2"/>
    <row r="14341" hidden="1" x14ac:dyDescent="0.2"/>
    <row r="14342" hidden="1" x14ac:dyDescent="0.2"/>
    <row r="14343" hidden="1" x14ac:dyDescent="0.2"/>
    <row r="14344" hidden="1" x14ac:dyDescent="0.2"/>
    <row r="14345" hidden="1" x14ac:dyDescent="0.2"/>
    <row r="14346" hidden="1" x14ac:dyDescent="0.2"/>
    <row r="14347" hidden="1" x14ac:dyDescent="0.2"/>
    <row r="14348" hidden="1" x14ac:dyDescent="0.2"/>
    <row r="14349" hidden="1" x14ac:dyDescent="0.2"/>
    <row r="14350" hidden="1" x14ac:dyDescent="0.2"/>
    <row r="14351" hidden="1" x14ac:dyDescent="0.2"/>
    <row r="14352" hidden="1" x14ac:dyDescent="0.2"/>
    <row r="14353" hidden="1" x14ac:dyDescent="0.2"/>
    <row r="14354" hidden="1" x14ac:dyDescent="0.2"/>
    <row r="14355" hidden="1" x14ac:dyDescent="0.2"/>
    <row r="14356" hidden="1" x14ac:dyDescent="0.2"/>
    <row r="14357" hidden="1" x14ac:dyDescent="0.2"/>
    <row r="14358" hidden="1" x14ac:dyDescent="0.2"/>
    <row r="14359" hidden="1" x14ac:dyDescent="0.2"/>
    <row r="14360" hidden="1" x14ac:dyDescent="0.2"/>
    <row r="14361" hidden="1" x14ac:dyDescent="0.2"/>
    <row r="14362" hidden="1" x14ac:dyDescent="0.2"/>
    <row r="14363" hidden="1" x14ac:dyDescent="0.2"/>
    <row r="14364" hidden="1" x14ac:dyDescent="0.2"/>
    <row r="14365" hidden="1" x14ac:dyDescent="0.2"/>
    <row r="14366" hidden="1" x14ac:dyDescent="0.2"/>
    <row r="14367" hidden="1" x14ac:dyDescent="0.2"/>
    <row r="14368" hidden="1" x14ac:dyDescent="0.2"/>
    <row r="14369" hidden="1" x14ac:dyDescent="0.2"/>
    <row r="14370" hidden="1" x14ac:dyDescent="0.2"/>
    <row r="14371" hidden="1" x14ac:dyDescent="0.2"/>
    <row r="14372" hidden="1" x14ac:dyDescent="0.2"/>
    <row r="14373" hidden="1" x14ac:dyDescent="0.2"/>
    <row r="14374" hidden="1" x14ac:dyDescent="0.2"/>
    <row r="14375" hidden="1" x14ac:dyDescent="0.2"/>
    <row r="14376" hidden="1" x14ac:dyDescent="0.2"/>
    <row r="14377" hidden="1" x14ac:dyDescent="0.2"/>
    <row r="14378" hidden="1" x14ac:dyDescent="0.2"/>
    <row r="14379" hidden="1" x14ac:dyDescent="0.2"/>
    <row r="14380" hidden="1" x14ac:dyDescent="0.2"/>
    <row r="14381" hidden="1" x14ac:dyDescent="0.2"/>
    <row r="14382" hidden="1" x14ac:dyDescent="0.2"/>
    <row r="14383" hidden="1" x14ac:dyDescent="0.2"/>
    <row r="14384" hidden="1" x14ac:dyDescent="0.2"/>
    <row r="14385" hidden="1" x14ac:dyDescent="0.2"/>
    <row r="14386" hidden="1" x14ac:dyDescent="0.2"/>
    <row r="14387" hidden="1" x14ac:dyDescent="0.2"/>
    <row r="14388" hidden="1" x14ac:dyDescent="0.2"/>
    <row r="14389" hidden="1" x14ac:dyDescent="0.2"/>
    <row r="14390" hidden="1" x14ac:dyDescent="0.2"/>
    <row r="14391" hidden="1" x14ac:dyDescent="0.2"/>
    <row r="14392" hidden="1" x14ac:dyDescent="0.2"/>
    <row r="14393" hidden="1" x14ac:dyDescent="0.2"/>
    <row r="14394" hidden="1" x14ac:dyDescent="0.2"/>
    <row r="14395" hidden="1" x14ac:dyDescent="0.2"/>
    <row r="14396" hidden="1" x14ac:dyDescent="0.2"/>
    <row r="14397" hidden="1" x14ac:dyDescent="0.2"/>
    <row r="14398" hidden="1" x14ac:dyDescent="0.2"/>
    <row r="14399" hidden="1" x14ac:dyDescent="0.2"/>
    <row r="14400" hidden="1" x14ac:dyDescent="0.2"/>
    <row r="14401" hidden="1" x14ac:dyDescent="0.2"/>
    <row r="14402" hidden="1" x14ac:dyDescent="0.2"/>
    <row r="14403" hidden="1" x14ac:dyDescent="0.2"/>
    <row r="14404" hidden="1" x14ac:dyDescent="0.2"/>
    <row r="14405" hidden="1" x14ac:dyDescent="0.2"/>
    <row r="14406" hidden="1" x14ac:dyDescent="0.2"/>
    <row r="14407" hidden="1" x14ac:dyDescent="0.2"/>
    <row r="14408" hidden="1" x14ac:dyDescent="0.2"/>
    <row r="14409" hidden="1" x14ac:dyDescent="0.2"/>
    <row r="14410" hidden="1" x14ac:dyDescent="0.2"/>
    <row r="14411" hidden="1" x14ac:dyDescent="0.2"/>
    <row r="14412" hidden="1" x14ac:dyDescent="0.2"/>
    <row r="14413" hidden="1" x14ac:dyDescent="0.2"/>
    <row r="14414" hidden="1" x14ac:dyDescent="0.2"/>
    <row r="14415" hidden="1" x14ac:dyDescent="0.2"/>
    <row r="14416" hidden="1" x14ac:dyDescent="0.2"/>
    <row r="14417" hidden="1" x14ac:dyDescent="0.2"/>
    <row r="14418" hidden="1" x14ac:dyDescent="0.2"/>
    <row r="14419" hidden="1" x14ac:dyDescent="0.2"/>
    <row r="14420" hidden="1" x14ac:dyDescent="0.2"/>
    <row r="14421" hidden="1" x14ac:dyDescent="0.2"/>
    <row r="14422" hidden="1" x14ac:dyDescent="0.2"/>
    <row r="14423" hidden="1" x14ac:dyDescent="0.2"/>
    <row r="14424" hidden="1" x14ac:dyDescent="0.2"/>
    <row r="14425" hidden="1" x14ac:dyDescent="0.2"/>
    <row r="14426" hidden="1" x14ac:dyDescent="0.2"/>
    <row r="14427" hidden="1" x14ac:dyDescent="0.2"/>
    <row r="14428" hidden="1" x14ac:dyDescent="0.2"/>
    <row r="14429" hidden="1" x14ac:dyDescent="0.2"/>
    <row r="14430" hidden="1" x14ac:dyDescent="0.2"/>
    <row r="14431" hidden="1" x14ac:dyDescent="0.2"/>
    <row r="14432" hidden="1" x14ac:dyDescent="0.2"/>
    <row r="14433" hidden="1" x14ac:dyDescent="0.2"/>
    <row r="14434" hidden="1" x14ac:dyDescent="0.2"/>
    <row r="14435" hidden="1" x14ac:dyDescent="0.2"/>
    <row r="14436" hidden="1" x14ac:dyDescent="0.2"/>
    <row r="14437" hidden="1" x14ac:dyDescent="0.2"/>
    <row r="14438" hidden="1" x14ac:dyDescent="0.2"/>
    <row r="14439" hidden="1" x14ac:dyDescent="0.2"/>
    <row r="14440" hidden="1" x14ac:dyDescent="0.2"/>
    <row r="14441" hidden="1" x14ac:dyDescent="0.2"/>
    <row r="14442" hidden="1" x14ac:dyDescent="0.2"/>
    <row r="14443" hidden="1" x14ac:dyDescent="0.2"/>
    <row r="14444" hidden="1" x14ac:dyDescent="0.2"/>
    <row r="14445" hidden="1" x14ac:dyDescent="0.2"/>
    <row r="14446" hidden="1" x14ac:dyDescent="0.2"/>
    <row r="14447" hidden="1" x14ac:dyDescent="0.2"/>
    <row r="14448" hidden="1" x14ac:dyDescent="0.2"/>
    <row r="14449" hidden="1" x14ac:dyDescent="0.2"/>
    <row r="14450" hidden="1" x14ac:dyDescent="0.2"/>
    <row r="14451" hidden="1" x14ac:dyDescent="0.2"/>
    <row r="14452" hidden="1" x14ac:dyDescent="0.2"/>
    <row r="14453" hidden="1" x14ac:dyDescent="0.2"/>
    <row r="14454" hidden="1" x14ac:dyDescent="0.2"/>
    <row r="14455" hidden="1" x14ac:dyDescent="0.2"/>
    <row r="14456" hidden="1" x14ac:dyDescent="0.2"/>
    <row r="14457" hidden="1" x14ac:dyDescent="0.2"/>
    <row r="14458" hidden="1" x14ac:dyDescent="0.2"/>
    <row r="14459" hidden="1" x14ac:dyDescent="0.2"/>
    <row r="14460" hidden="1" x14ac:dyDescent="0.2"/>
    <row r="14461" hidden="1" x14ac:dyDescent="0.2"/>
    <row r="14462" hidden="1" x14ac:dyDescent="0.2"/>
    <row r="14463" hidden="1" x14ac:dyDescent="0.2"/>
    <row r="14464" hidden="1" x14ac:dyDescent="0.2"/>
    <row r="14465" hidden="1" x14ac:dyDescent="0.2"/>
    <row r="14466" hidden="1" x14ac:dyDescent="0.2"/>
    <row r="14467" hidden="1" x14ac:dyDescent="0.2"/>
    <row r="14468" hidden="1" x14ac:dyDescent="0.2"/>
    <row r="14469" hidden="1" x14ac:dyDescent="0.2"/>
    <row r="14470" hidden="1" x14ac:dyDescent="0.2"/>
    <row r="14471" hidden="1" x14ac:dyDescent="0.2"/>
    <row r="14472" hidden="1" x14ac:dyDescent="0.2"/>
    <row r="14473" hidden="1" x14ac:dyDescent="0.2"/>
    <row r="14474" hidden="1" x14ac:dyDescent="0.2"/>
    <row r="14475" hidden="1" x14ac:dyDescent="0.2"/>
    <row r="14476" hidden="1" x14ac:dyDescent="0.2"/>
    <row r="14477" hidden="1" x14ac:dyDescent="0.2"/>
    <row r="14478" hidden="1" x14ac:dyDescent="0.2"/>
    <row r="14479" hidden="1" x14ac:dyDescent="0.2"/>
    <row r="14480" hidden="1" x14ac:dyDescent="0.2"/>
    <row r="14481" hidden="1" x14ac:dyDescent="0.2"/>
    <row r="14482" hidden="1" x14ac:dyDescent="0.2"/>
    <row r="14483" hidden="1" x14ac:dyDescent="0.2"/>
    <row r="14484" hidden="1" x14ac:dyDescent="0.2"/>
    <row r="14485" hidden="1" x14ac:dyDescent="0.2"/>
    <row r="14486" hidden="1" x14ac:dyDescent="0.2"/>
    <row r="14487" hidden="1" x14ac:dyDescent="0.2"/>
    <row r="14488" hidden="1" x14ac:dyDescent="0.2"/>
    <row r="14489" hidden="1" x14ac:dyDescent="0.2"/>
    <row r="14490" hidden="1" x14ac:dyDescent="0.2"/>
    <row r="14491" hidden="1" x14ac:dyDescent="0.2"/>
    <row r="14492" hidden="1" x14ac:dyDescent="0.2"/>
    <row r="14493" hidden="1" x14ac:dyDescent="0.2"/>
    <row r="14494" hidden="1" x14ac:dyDescent="0.2"/>
    <row r="14495" hidden="1" x14ac:dyDescent="0.2"/>
    <row r="14496" hidden="1" x14ac:dyDescent="0.2"/>
    <row r="14497" hidden="1" x14ac:dyDescent="0.2"/>
    <row r="14498" hidden="1" x14ac:dyDescent="0.2"/>
    <row r="14499" hidden="1" x14ac:dyDescent="0.2"/>
    <row r="14500" hidden="1" x14ac:dyDescent="0.2"/>
    <row r="14501" hidden="1" x14ac:dyDescent="0.2"/>
    <row r="14502" hidden="1" x14ac:dyDescent="0.2"/>
    <row r="14503" hidden="1" x14ac:dyDescent="0.2"/>
    <row r="14504" hidden="1" x14ac:dyDescent="0.2"/>
    <row r="14505" hidden="1" x14ac:dyDescent="0.2"/>
    <row r="14506" hidden="1" x14ac:dyDescent="0.2"/>
    <row r="14507" hidden="1" x14ac:dyDescent="0.2"/>
    <row r="14508" hidden="1" x14ac:dyDescent="0.2"/>
    <row r="14509" hidden="1" x14ac:dyDescent="0.2"/>
    <row r="14510" hidden="1" x14ac:dyDescent="0.2"/>
    <row r="14511" hidden="1" x14ac:dyDescent="0.2"/>
    <row r="14512" hidden="1" x14ac:dyDescent="0.2"/>
    <row r="14513" hidden="1" x14ac:dyDescent="0.2"/>
    <row r="14514" hidden="1" x14ac:dyDescent="0.2"/>
    <row r="14515" hidden="1" x14ac:dyDescent="0.2"/>
    <row r="14516" hidden="1" x14ac:dyDescent="0.2"/>
    <row r="14517" hidden="1" x14ac:dyDescent="0.2"/>
    <row r="14518" hidden="1" x14ac:dyDescent="0.2"/>
    <row r="14519" hidden="1" x14ac:dyDescent="0.2"/>
    <row r="14520" hidden="1" x14ac:dyDescent="0.2"/>
    <row r="14521" hidden="1" x14ac:dyDescent="0.2"/>
    <row r="14522" hidden="1" x14ac:dyDescent="0.2"/>
    <row r="14523" hidden="1" x14ac:dyDescent="0.2"/>
    <row r="14524" hidden="1" x14ac:dyDescent="0.2"/>
    <row r="14525" hidden="1" x14ac:dyDescent="0.2"/>
    <row r="14526" hidden="1" x14ac:dyDescent="0.2"/>
    <row r="14527" hidden="1" x14ac:dyDescent="0.2"/>
    <row r="14528" hidden="1" x14ac:dyDescent="0.2"/>
    <row r="14529" hidden="1" x14ac:dyDescent="0.2"/>
    <row r="14530" hidden="1" x14ac:dyDescent="0.2"/>
    <row r="14531" hidden="1" x14ac:dyDescent="0.2"/>
    <row r="14532" hidden="1" x14ac:dyDescent="0.2"/>
    <row r="14533" hidden="1" x14ac:dyDescent="0.2"/>
    <row r="14534" hidden="1" x14ac:dyDescent="0.2"/>
    <row r="14535" hidden="1" x14ac:dyDescent="0.2"/>
    <row r="14536" hidden="1" x14ac:dyDescent="0.2"/>
    <row r="14537" hidden="1" x14ac:dyDescent="0.2"/>
    <row r="14538" hidden="1" x14ac:dyDescent="0.2"/>
    <row r="14539" hidden="1" x14ac:dyDescent="0.2"/>
    <row r="14540" hidden="1" x14ac:dyDescent="0.2"/>
    <row r="14541" hidden="1" x14ac:dyDescent="0.2"/>
    <row r="14542" hidden="1" x14ac:dyDescent="0.2"/>
    <row r="14543" hidden="1" x14ac:dyDescent="0.2"/>
    <row r="14544" hidden="1" x14ac:dyDescent="0.2"/>
    <row r="14545" hidden="1" x14ac:dyDescent="0.2"/>
    <row r="14546" hidden="1" x14ac:dyDescent="0.2"/>
    <row r="14547" hidden="1" x14ac:dyDescent="0.2"/>
    <row r="14548" hidden="1" x14ac:dyDescent="0.2"/>
    <row r="14549" hidden="1" x14ac:dyDescent="0.2"/>
    <row r="14550" hidden="1" x14ac:dyDescent="0.2"/>
    <row r="14551" hidden="1" x14ac:dyDescent="0.2"/>
    <row r="14552" hidden="1" x14ac:dyDescent="0.2"/>
    <row r="14553" hidden="1" x14ac:dyDescent="0.2"/>
    <row r="14554" hidden="1" x14ac:dyDescent="0.2"/>
    <row r="14555" hidden="1" x14ac:dyDescent="0.2"/>
    <row r="14556" hidden="1" x14ac:dyDescent="0.2"/>
    <row r="14557" hidden="1" x14ac:dyDescent="0.2"/>
    <row r="14558" hidden="1" x14ac:dyDescent="0.2"/>
    <row r="14559" hidden="1" x14ac:dyDescent="0.2"/>
    <row r="14560" hidden="1" x14ac:dyDescent="0.2"/>
    <row r="14561" hidden="1" x14ac:dyDescent="0.2"/>
    <row r="14562" hidden="1" x14ac:dyDescent="0.2"/>
    <row r="14563" hidden="1" x14ac:dyDescent="0.2"/>
    <row r="14564" hidden="1" x14ac:dyDescent="0.2"/>
    <row r="14565" hidden="1" x14ac:dyDescent="0.2"/>
    <row r="14566" hidden="1" x14ac:dyDescent="0.2"/>
    <row r="14567" hidden="1" x14ac:dyDescent="0.2"/>
    <row r="14568" hidden="1" x14ac:dyDescent="0.2"/>
    <row r="14569" hidden="1" x14ac:dyDescent="0.2"/>
    <row r="14570" hidden="1" x14ac:dyDescent="0.2"/>
    <row r="14571" hidden="1" x14ac:dyDescent="0.2"/>
    <row r="14572" hidden="1" x14ac:dyDescent="0.2"/>
    <row r="14573" hidden="1" x14ac:dyDescent="0.2"/>
    <row r="14574" hidden="1" x14ac:dyDescent="0.2"/>
    <row r="14575" hidden="1" x14ac:dyDescent="0.2"/>
    <row r="14576" hidden="1" x14ac:dyDescent="0.2"/>
    <row r="14577" hidden="1" x14ac:dyDescent="0.2"/>
    <row r="14578" hidden="1" x14ac:dyDescent="0.2"/>
    <row r="14579" hidden="1" x14ac:dyDescent="0.2"/>
    <row r="14580" hidden="1" x14ac:dyDescent="0.2"/>
    <row r="14581" hidden="1" x14ac:dyDescent="0.2"/>
    <row r="14582" hidden="1" x14ac:dyDescent="0.2"/>
    <row r="14583" hidden="1" x14ac:dyDescent="0.2"/>
    <row r="14584" hidden="1" x14ac:dyDescent="0.2"/>
    <row r="14585" hidden="1" x14ac:dyDescent="0.2"/>
    <row r="14586" hidden="1" x14ac:dyDescent="0.2"/>
    <row r="14587" hidden="1" x14ac:dyDescent="0.2"/>
    <row r="14588" hidden="1" x14ac:dyDescent="0.2"/>
    <row r="14589" hidden="1" x14ac:dyDescent="0.2"/>
    <row r="14590" hidden="1" x14ac:dyDescent="0.2"/>
    <row r="14591" hidden="1" x14ac:dyDescent="0.2"/>
    <row r="14592" hidden="1" x14ac:dyDescent="0.2"/>
    <row r="14593" hidden="1" x14ac:dyDescent="0.2"/>
    <row r="14594" hidden="1" x14ac:dyDescent="0.2"/>
    <row r="14595" hidden="1" x14ac:dyDescent="0.2"/>
    <row r="14596" hidden="1" x14ac:dyDescent="0.2"/>
    <row r="14597" hidden="1" x14ac:dyDescent="0.2"/>
    <row r="14598" hidden="1" x14ac:dyDescent="0.2"/>
    <row r="14599" hidden="1" x14ac:dyDescent="0.2"/>
    <row r="14600" hidden="1" x14ac:dyDescent="0.2"/>
    <row r="14601" hidden="1" x14ac:dyDescent="0.2"/>
    <row r="14602" hidden="1" x14ac:dyDescent="0.2"/>
    <row r="14603" hidden="1" x14ac:dyDescent="0.2"/>
    <row r="14604" hidden="1" x14ac:dyDescent="0.2"/>
    <row r="14605" hidden="1" x14ac:dyDescent="0.2"/>
    <row r="14606" hidden="1" x14ac:dyDescent="0.2"/>
    <row r="14607" hidden="1" x14ac:dyDescent="0.2"/>
    <row r="14608" hidden="1" x14ac:dyDescent="0.2"/>
    <row r="14609" hidden="1" x14ac:dyDescent="0.2"/>
    <row r="14610" hidden="1" x14ac:dyDescent="0.2"/>
    <row r="14611" hidden="1" x14ac:dyDescent="0.2"/>
    <row r="14612" hidden="1" x14ac:dyDescent="0.2"/>
    <row r="14613" hidden="1" x14ac:dyDescent="0.2"/>
    <row r="14614" hidden="1" x14ac:dyDescent="0.2"/>
    <row r="14615" hidden="1" x14ac:dyDescent="0.2"/>
    <row r="14616" hidden="1" x14ac:dyDescent="0.2"/>
    <row r="14617" hidden="1" x14ac:dyDescent="0.2"/>
    <row r="14618" hidden="1" x14ac:dyDescent="0.2"/>
    <row r="14619" hidden="1" x14ac:dyDescent="0.2"/>
    <row r="14620" hidden="1" x14ac:dyDescent="0.2"/>
    <row r="14621" hidden="1" x14ac:dyDescent="0.2"/>
    <row r="14622" hidden="1" x14ac:dyDescent="0.2"/>
    <row r="14623" hidden="1" x14ac:dyDescent="0.2"/>
    <row r="14624" hidden="1" x14ac:dyDescent="0.2"/>
    <row r="14625" hidden="1" x14ac:dyDescent="0.2"/>
    <row r="14626" hidden="1" x14ac:dyDescent="0.2"/>
    <row r="14627" hidden="1" x14ac:dyDescent="0.2"/>
    <row r="14628" hidden="1" x14ac:dyDescent="0.2"/>
    <row r="14629" hidden="1" x14ac:dyDescent="0.2"/>
    <row r="14630" hidden="1" x14ac:dyDescent="0.2"/>
    <row r="14631" hidden="1" x14ac:dyDescent="0.2"/>
    <row r="14632" hidden="1" x14ac:dyDescent="0.2"/>
    <row r="14633" hidden="1" x14ac:dyDescent="0.2"/>
    <row r="14634" hidden="1" x14ac:dyDescent="0.2"/>
    <row r="14635" hidden="1" x14ac:dyDescent="0.2"/>
    <row r="14636" hidden="1" x14ac:dyDescent="0.2"/>
    <row r="14637" hidden="1" x14ac:dyDescent="0.2"/>
    <row r="14638" hidden="1" x14ac:dyDescent="0.2"/>
    <row r="14639" hidden="1" x14ac:dyDescent="0.2"/>
    <row r="14640" hidden="1" x14ac:dyDescent="0.2"/>
    <row r="14641" hidden="1" x14ac:dyDescent="0.2"/>
    <row r="14642" hidden="1" x14ac:dyDescent="0.2"/>
    <row r="14643" hidden="1" x14ac:dyDescent="0.2"/>
    <row r="14644" hidden="1" x14ac:dyDescent="0.2"/>
    <row r="14645" hidden="1" x14ac:dyDescent="0.2"/>
    <row r="14646" hidden="1" x14ac:dyDescent="0.2"/>
    <row r="14647" hidden="1" x14ac:dyDescent="0.2"/>
    <row r="14648" hidden="1" x14ac:dyDescent="0.2"/>
    <row r="14649" hidden="1" x14ac:dyDescent="0.2"/>
    <row r="14650" hidden="1" x14ac:dyDescent="0.2"/>
    <row r="14651" hidden="1" x14ac:dyDescent="0.2"/>
    <row r="14652" hidden="1" x14ac:dyDescent="0.2"/>
    <row r="14653" hidden="1" x14ac:dyDescent="0.2"/>
    <row r="14654" hidden="1" x14ac:dyDescent="0.2"/>
    <row r="14655" hidden="1" x14ac:dyDescent="0.2"/>
    <row r="14656" hidden="1" x14ac:dyDescent="0.2"/>
    <row r="14657" hidden="1" x14ac:dyDescent="0.2"/>
    <row r="14658" hidden="1" x14ac:dyDescent="0.2"/>
    <row r="14659" hidden="1" x14ac:dyDescent="0.2"/>
    <row r="14660" hidden="1" x14ac:dyDescent="0.2"/>
    <row r="14661" hidden="1" x14ac:dyDescent="0.2"/>
    <row r="14662" hidden="1" x14ac:dyDescent="0.2"/>
    <row r="14663" hidden="1" x14ac:dyDescent="0.2"/>
    <row r="14664" hidden="1" x14ac:dyDescent="0.2"/>
    <row r="14665" hidden="1" x14ac:dyDescent="0.2"/>
    <row r="14666" hidden="1" x14ac:dyDescent="0.2"/>
    <row r="14667" hidden="1" x14ac:dyDescent="0.2"/>
    <row r="14668" hidden="1" x14ac:dyDescent="0.2"/>
    <row r="14669" hidden="1" x14ac:dyDescent="0.2"/>
    <row r="14670" hidden="1" x14ac:dyDescent="0.2"/>
    <row r="14671" hidden="1" x14ac:dyDescent="0.2"/>
    <row r="14672" hidden="1" x14ac:dyDescent="0.2"/>
    <row r="14673" hidden="1" x14ac:dyDescent="0.2"/>
    <row r="14674" hidden="1" x14ac:dyDescent="0.2"/>
    <row r="14675" hidden="1" x14ac:dyDescent="0.2"/>
    <row r="14676" hidden="1" x14ac:dyDescent="0.2"/>
    <row r="14677" hidden="1" x14ac:dyDescent="0.2"/>
    <row r="14678" hidden="1" x14ac:dyDescent="0.2"/>
    <row r="14679" hidden="1" x14ac:dyDescent="0.2"/>
    <row r="14680" hidden="1" x14ac:dyDescent="0.2"/>
    <row r="14681" hidden="1" x14ac:dyDescent="0.2"/>
    <row r="14682" hidden="1" x14ac:dyDescent="0.2"/>
    <row r="14683" hidden="1" x14ac:dyDescent="0.2"/>
    <row r="14684" hidden="1" x14ac:dyDescent="0.2"/>
    <row r="14685" hidden="1" x14ac:dyDescent="0.2"/>
    <row r="14686" hidden="1" x14ac:dyDescent="0.2"/>
    <row r="14687" hidden="1" x14ac:dyDescent="0.2"/>
    <row r="14688" hidden="1" x14ac:dyDescent="0.2"/>
    <row r="14689" hidden="1" x14ac:dyDescent="0.2"/>
    <row r="14690" hidden="1" x14ac:dyDescent="0.2"/>
    <row r="14691" hidden="1" x14ac:dyDescent="0.2"/>
    <row r="14692" hidden="1" x14ac:dyDescent="0.2"/>
    <row r="14693" hidden="1" x14ac:dyDescent="0.2"/>
    <row r="14694" hidden="1" x14ac:dyDescent="0.2"/>
    <row r="14695" hidden="1" x14ac:dyDescent="0.2"/>
    <row r="14696" hidden="1" x14ac:dyDescent="0.2"/>
    <row r="14697" hidden="1" x14ac:dyDescent="0.2"/>
    <row r="14698" hidden="1" x14ac:dyDescent="0.2"/>
    <row r="14699" hidden="1" x14ac:dyDescent="0.2"/>
    <row r="14700" hidden="1" x14ac:dyDescent="0.2"/>
    <row r="14701" hidden="1" x14ac:dyDescent="0.2"/>
    <row r="14702" hidden="1" x14ac:dyDescent="0.2"/>
    <row r="14703" hidden="1" x14ac:dyDescent="0.2"/>
    <row r="14704" hidden="1" x14ac:dyDescent="0.2"/>
    <row r="14705" hidden="1" x14ac:dyDescent="0.2"/>
    <row r="14706" hidden="1" x14ac:dyDescent="0.2"/>
    <row r="14707" hidden="1" x14ac:dyDescent="0.2"/>
    <row r="14708" hidden="1" x14ac:dyDescent="0.2"/>
    <row r="14709" hidden="1" x14ac:dyDescent="0.2"/>
    <row r="14710" hidden="1" x14ac:dyDescent="0.2"/>
    <row r="14711" hidden="1" x14ac:dyDescent="0.2"/>
    <row r="14712" hidden="1" x14ac:dyDescent="0.2"/>
    <row r="14713" hidden="1" x14ac:dyDescent="0.2"/>
    <row r="14714" hidden="1" x14ac:dyDescent="0.2"/>
    <row r="14715" hidden="1" x14ac:dyDescent="0.2"/>
    <row r="14716" hidden="1" x14ac:dyDescent="0.2"/>
    <row r="14717" hidden="1" x14ac:dyDescent="0.2"/>
    <row r="14718" hidden="1" x14ac:dyDescent="0.2"/>
    <row r="14719" hidden="1" x14ac:dyDescent="0.2"/>
    <row r="14720" hidden="1" x14ac:dyDescent="0.2"/>
    <row r="14721" hidden="1" x14ac:dyDescent="0.2"/>
    <row r="14722" hidden="1" x14ac:dyDescent="0.2"/>
    <row r="14723" hidden="1" x14ac:dyDescent="0.2"/>
    <row r="14724" hidden="1" x14ac:dyDescent="0.2"/>
    <row r="14725" hidden="1" x14ac:dyDescent="0.2"/>
    <row r="14726" hidden="1" x14ac:dyDescent="0.2"/>
    <row r="14727" hidden="1" x14ac:dyDescent="0.2"/>
    <row r="14728" hidden="1" x14ac:dyDescent="0.2"/>
    <row r="14729" hidden="1" x14ac:dyDescent="0.2"/>
    <row r="14730" hidden="1" x14ac:dyDescent="0.2"/>
    <row r="14731" hidden="1" x14ac:dyDescent="0.2"/>
    <row r="14732" hidden="1" x14ac:dyDescent="0.2"/>
    <row r="14733" hidden="1" x14ac:dyDescent="0.2"/>
    <row r="14734" hidden="1" x14ac:dyDescent="0.2"/>
    <row r="14735" hidden="1" x14ac:dyDescent="0.2"/>
    <row r="14736" hidden="1" x14ac:dyDescent="0.2"/>
    <row r="14737" hidden="1" x14ac:dyDescent="0.2"/>
    <row r="14738" hidden="1" x14ac:dyDescent="0.2"/>
    <row r="14739" hidden="1" x14ac:dyDescent="0.2"/>
    <row r="14740" hidden="1" x14ac:dyDescent="0.2"/>
    <row r="14741" hidden="1" x14ac:dyDescent="0.2"/>
    <row r="14742" hidden="1" x14ac:dyDescent="0.2"/>
    <row r="14743" hidden="1" x14ac:dyDescent="0.2"/>
    <row r="14744" hidden="1" x14ac:dyDescent="0.2"/>
    <row r="14745" hidden="1" x14ac:dyDescent="0.2"/>
    <row r="14746" hidden="1" x14ac:dyDescent="0.2"/>
    <row r="14747" hidden="1" x14ac:dyDescent="0.2"/>
    <row r="14748" hidden="1" x14ac:dyDescent="0.2"/>
    <row r="14749" hidden="1" x14ac:dyDescent="0.2"/>
    <row r="14750" hidden="1" x14ac:dyDescent="0.2"/>
    <row r="14751" hidden="1" x14ac:dyDescent="0.2"/>
    <row r="14752" hidden="1" x14ac:dyDescent="0.2"/>
    <row r="14753" hidden="1" x14ac:dyDescent="0.2"/>
    <row r="14754" hidden="1" x14ac:dyDescent="0.2"/>
    <row r="14755" hidden="1" x14ac:dyDescent="0.2"/>
    <row r="14756" hidden="1" x14ac:dyDescent="0.2"/>
    <row r="14757" hidden="1" x14ac:dyDescent="0.2"/>
    <row r="14758" hidden="1" x14ac:dyDescent="0.2"/>
    <row r="14759" hidden="1" x14ac:dyDescent="0.2"/>
    <row r="14760" hidden="1" x14ac:dyDescent="0.2"/>
    <row r="14761" hidden="1" x14ac:dyDescent="0.2"/>
    <row r="14762" hidden="1" x14ac:dyDescent="0.2"/>
    <row r="14763" hidden="1" x14ac:dyDescent="0.2"/>
    <row r="14764" hidden="1" x14ac:dyDescent="0.2"/>
    <row r="14765" hidden="1" x14ac:dyDescent="0.2"/>
    <row r="14766" hidden="1" x14ac:dyDescent="0.2"/>
    <row r="14767" hidden="1" x14ac:dyDescent="0.2"/>
    <row r="14768" hidden="1" x14ac:dyDescent="0.2"/>
    <row r="14769" hidden="1" x14ac:dyDescent="0.2"/>
    <row r="14770" hidden="1" x14ac:dyDescent="0.2"/>
    <row r="14771" hidden="1" x14ac:dyDescent="0.2"/>
    <row r="14772" hidden="1" x14ac:dyDescent="0.2"/>
    <row r="14773" hidden="1" x14ac:dyDescent="0.2"/>
    <row r="14774" hidden="1" x14ac:dyDescent="0.2"/>
    <row r="14775" hidden="1" x14ac:dyDescent="0.2"/>
    <row r="14776" hidden="1" x14ac:dyDescent="0.2"/>
    <row r="14777" hidden="1" x14ac:dyDescent="0.2"/>
    <row r="14778" hidden="1" x14ac:dyDescent="0.2"/>
    <row r="14779" hidden="1" x14ac:dyDescent="0.2"/>
    <row r="14780" hidden="1" x14ac:dyDescent="0.2"/>
    <row r="14781" hidden="1" x14ac:dyDescent="0.2"/>
    <row r="14782" hidden="1" x14ac:dyDescent="0.2"/>
    <row r="14783" hidden="1" x14ac:dyDescent="0.2"/>
    <row r="14784" hidden="1" x14ac:dyDescent="0.2"/>
    <row r="14785" hidden="1" x14ac:dyDescent="0.2"/>
    <row r="14786" hidden="1" x14ac:dyDescent="0.2"/>
    <row r="14787" hidden="1" x14ac:dyDescent="0.2"/>
    <row r="14788" hidden="1" x14ac:dyDescent="0.2"/>
    <row r="14789" hidden="1" x14ac:dyDescent="0.2"/>
    <row r="14790" hidden="1" x14ac:dyDescent="0.2"/>
    <row r="14791" hidden="1" x14ac:dyDescent="0.2"/>
    <row r="14792" hidden="1" x14ac:dyDescent="0.2"/>
    <row r="14793" hidden="1" x14ac:dyDescent="0.2"/>
    <row r="14794" hidden="1" x14ac:dyDescent="0.2"/>
    <row r="14795" hidden="1" x14ac:dyDescent="0.2"/>
    <row r="14796" hidden="1" x14ac:dyDescent="0.2"/>
    <row r="14797" hidden="1" x14ac:dyDescent="0.2"/>
    <row r="14798" hidden="1" x14ac:dyDescent="0.2"/>
    <row r="14799" hidden="1" x14ac:dyDescent="0.2"/>
    <row r="14800" hidden="1" x14ac:dyDescent="0.2"/>
    <row r="14801" hidden="1" x14ac:dyDescent="0.2"/>
    <row r="14802" hidden="1" x14ac:dyDescent="0.2"/>
    <row r="14803" hidden="1" x14ac:dyDescent="0.2"/>
    <row r="14804" hidden="1" x14ac:dyDescent="0.2"/>
    <row r="14805" hidden="1" x14ac:dyDescent="0.2"/>
    <row r="14806" hidden="1" x14ac:dyDescent="0.2"/>
    <row r="14807" hidden="1" x14ac:dyDescent="0.2"/>
    <row r="14808" hidden="1" x14ac:dyDescent="0.2"/>
    <row r="14809" hidden="1" x14ac:dyDescent="0.2"/>
    <row r="14810" hidden="1" x14ac:dyDescent="0.2"/>
    <row r="14811" hidden="1" x14ac:dyDescent="0.2"/>
    <row r="14812" hidden="1" x14ac:dyDescent="0.2"/>
    <row r="14813" hidden="1" x14ac:dyDescent="0.2"/>
    <row r="14814" hidden="1" x14ac:dyDescent="0.2"/>
    <row r="14815" hidden="1" x14ac:dyDescent="0.2"/>
    <row r="14816" hidden="1" x14ac:dyDescent="0.2"/>
    <row r="14817" hidden="1" x14ac:dyDescent="0.2"/>
    <row r="14818" hidden="1" x14ac:dyDescent="0.2"/>
    <row r="14819" hidden="1" x14ac:dyDescent="0.2"/>
    <row r="14820" hidden="1" x14ac:dyDescent="0.2"/>
    <row r="14821" hidden="1" x14ac:dyDescent="0.2"/>
    <row r="14822" hidden="1" x14ac:dyDescent="0.2"/>
    <row r="14823" hidden="1" x14ac:dyDescent="0.2"/>
    <row r="14824" hidden="1" x14ac:dyDescent="0.2"/>
    <row r="14825" hidden="1" x14ac:dyDescent="0.2"/>
    <row r="14826" hidden="1" x14ac:dyDescent="0.2"/>
    <row r="14827" hidden="1" x14ac:dyDescent="0.2"/>
    <row r="14828" hidden="1" x14ac:dyDescent="0.2"/>
    <row r="14829" hidden="1" x14ac:dyDescent="0.2"/>
    <row r="14830" hidden="1" x14ac:dyDescent="0.2"/>
    <row r="14831" hidden="1" x14ac:dyDescent="0.2"/>
    <row r="14832" hidden="1" x14ac:dyDescent="0.2"/>
    <row r="14833" hidden="1" x14ac:dyDescent="0.2"/>
    <row r="14834" hidden="1" x14ac:dyDescent="0.2"/>
    <row r="14835" hidden="1" x14ac:dyDescent="0.2"/>
    <row r="14836" hidden="1" x14ac:dyDescent="0.2"/>
    <row r="14837" hidden="1" x14ac:dyDescent="0.2"/>
    <row r="14838" hidden="1" x14ac:dyDescent="0.2"/>
    <row r="14839" hidden="1" x14ac:dyDescent="0.2"/>
    <row r="14840" hidden="1" x14ac:dyDescent="0.2"/>
    <row r="14841" hidden="1" x14ac:dyDescent="0.2"/>
    <row r="14842" hidden="1" x14ac:dyDescent="0.2"/>
    <row r="14843" hidden="1" x14ac:dyDescent="0.2"/>
    <row r="14844" hidden="1" x14ac:dyDescent="0.2"/>
    <row r="14845" hidden="1" x14ac:dyDescent="0.2"/>
    <row r="14846" hidden="1" x14ac:dyDescent="0.2"/>
    <row r="14847" hidden="1" x14ac:dyDescent="0.2"/>
    <row r="14848" hidden="1" x14ac:dyDescent="0.2"/>
    <row r="14849" hidden="1" x14ac:dyDescent="0.2"/>
    <row r="14850" hidden="1" x14ac:dyDescent="0.2"/>
    <row r="14851" hidden="1" x14ac:dyDescent="0.2"/>
    <row r="14852" hidden="1" x14ac:dyDescent="0.2"/>
    <row r="14853" hidden="1" x14ac:dyDescent="0.2"/>
    <row r="14854" hidden="1" x14ac:dyDescent="0.2"/>
    <row r="14855" hidden="1" x14ac:dyDescent="0.2"/>
    <row r="14856" hidden="1" x14ac:dyDescent="0.2"/>
    <row r="14857" hidden="1" x14ac:dyDescent="0.2"/>
    <row r="14858" hidden="1" x14ac:dyDescent="0.2"/>
    <row r="14859" hidden="1" x14ac:dyDescent="0.2"/>
    <row r="14860" hidden="1" x14ac:dyDescent="0.2"/>
    <row r="14861" hidden="1" x14ac:dyDescent="0.2"/>
    <row r="14862" hidden="1" x14ac:dyDescent="0.2"/>
    <row r="14863" hidden="1" x14ac:dyDescent="0.2"/>
    <row r="14864" hidden="1" x14ac:dyDescent="0.2"/>
    <row r="14865" hidden="1" x14ac:dyDescent="0.2"/>
    <row r="14866" hidden="1" x14ac:dyDescent="0.2"/>
    <row r="14867" hidden="1" x14ac:dyDescent="0.2"/>
    <row r="14868" hidden="1" x14ac:dyDescent="0.2"/>
    <row r="14869" hidden="1" x14ac:dyDescent="0.2"/>
    <row r="14870" hidden="1" x14ac:dyDescent="0.2"/>
    <row r="14871" hidden="1" x14ac:dyDescent="0.2"/>
    <row r="14872" hidden="1" x14ac:dyDescent="0.2"/>
    <row r="14873" hidden="1" x14ac:dyDescent="0.2"/>
    <row r="14874" hidden="1" x14ac:dyDescent="0.2"/>
    <row r="14875" hidden="1" x14ac:dyDescent="0.2"/>
    <row r="14876" hidden="1" x14ac:dyDescent="0.2"/>
    <row r="14877" hidden="1" x14ac:dyDescent="0.2"/>
    <row r="14878" hidden="1" x14ac:dyDescent="0.2"/>
    <row r="14879" hidden="1" x14ac:dyDescent="0.2"/>
    <row r="14880" hidden="1" x14ac:dyDescent="0.2"/>
    <row r="14881" hidden="1" x14ac:dyDescent="0.2"/>
    <row r="14882" hidden="1" x14ac:dyDescent="0.2"/>
    <row r="14883" hidden="1" x14ac:dyDescent="0.2"/>
    <row r="14884" hidden="1" x14ac:dyDescent="0.2"/>
    <row r="14885" hidden="1" x14ac:dyDescent="0.2"/>
    <row r="14886" hidden="1" x14ac:dyDescent="0.2"/>
    <row r="14887" hidden="1" x14ac:dyDescent="0.2"/>
    <row r="14888" hidden="1" x14ac:dyDescent="0.2"/>
    <row r="14889" hidden="1" x14ac:dyDescent="0.2"/>
    <row r="14890" hidden="1" x14ac:dyDescent="0.2"/>
    <row r="14891" hidden="1" x14ac:dyDescent="0.2"/>
    <row r="14892" hidden="1" x14ac:dyDescent="0.2"/>
    <row r="14893" hidden="1" x14ac:dyDescent="0.2"/>
    <row r="14894" hidden="1" x14ac:dyDescent="0.2"/>
    <row r="14895" hidden="1" x14ac:dyDescent="0.2"/>
    <row r="14896" hidden="1" x14ac:dyDescent="0.2"/>
    <row r="14897" hidden="1" x14ac:dyDescent="0.2"/>
    <row r="14898" hidden="1" x14ac:dyDescent="0.2"/>
    <row r="14899" hidden="1" x14ac:dyDescent="0.2"/>
    <row r="14900" hidden="1" x14ac:dyDescent="0.2"/>
    <row r="14901" hidden="1" x14ac:dyDescent="0.2"/>
    <row r="14902" hidden="1" x14ac:dyDescent="0.2"/>
    <row r="14903" hidden="1" x14ac:dyDescent="0.2"/>
    <row r="14904" hidden="1" x14ac:dyDescent="0.2"/>
    <row r="14905" hidden="1" x14ac:dyDescent="0.2"/>
    <row r="14906" hidden="1" x14ac:dyDescent="0.2"/>
    <row r="14907" hidden="1" x14ac:dyDescent="0.2"/>
    <row r="14908" hidden="1" x14ac:dyDescent="0.2"/>
    <row r="14909" hidden="1" x14ac:dyDescent="0.2"/>
    <row r="14910" hidden="1" x14ac:dyDescent="0.2"/>
    <row r="14911" hidden="1" x14ac:dyDescent="0.2"/>
    <row r="14912" hidden="1" x14ac:dyDescent="0.2"/>
    <row r="14913" hidden="1" x14ac:dyDescent="0.2"/>
    <row r="14914" hidden="1" x14ac:dyDescent="0.2"/>
    <row r="14915" hidden="1" x14ac:dyDescent="0.2"/>
    <row r="14916" hidden="1" x14ac:dyDescent="0.2"/>
    <row r="14917" hidden="1" x14ac:dyDescent="0.2"/>
    <row r="14918" hidden="1" x14ac:dyDescent="0.2"/>
    <row r="14919" hidden="1" x14ac:dyDescent="0.2"/>
    <row r="14920" hidden="1" x14ac:dyDescent="0.2"/>
    <row r="14921" hidden="1" x14ac:dyDescent="0.2"/>
    <row r="14922" hidden="1" x14ac:dyDescent="0.2"/>
    <row r="14923" hidden="1" x14ac:dyDescent="0.2"/>
    <row r="14924" hidden="1" x14ac:dyDescent="0.2"/>
    <row r="14925" hidden="1" x14ac:dyDescent="0.2"/>
    <row r="14926" hidden="1" x14ac:dyDescent="0.2"/>
    <row r="14927" hidden="1" x14ac:dyDescent="0.2"/>
    <row r="14928" hidden="1" x14ac:dyDescent="0.2"/>
    <row r="14929" hidden="1" x14ac:dyDescent="0.2"/>
    <row r="14930" hidden="1" x14ac:dyDescent="0.2"/>
    <row r="14931" hidden="1" x14ac:dyDescent="0.2"/>
    <row r="14932" hidden="1" x14ac:dyDescent="0.2"/>
    <row r="14933" hidden="1" x14ac:dyDescent="0.2"/>
    <row r="14934" hidden="1" x14ac:dyDescent="0.2"/>
    <row r="14935" hidden="1" x14ac:dyDescent="0.2"/>
    <row r="14936" hidden="1" x14ac:dyDescent="0.2"/>
    <row r="14937" hidden="1" x14ac:dyDescent="0.2"/>
    <row r="14938" hidden="1" x14ac:dyDescent="0.2"/>
    <row r="14939" hidden="1" x14ac:dyDescent="0.2"/>
    <row r="14940" hidden="1" x14ac:dyDescent="0.2"/>
    <row r="14941" hidden="1" x14ac:dyDescent="0.2"/>
    <row r="14942" hidden="1" x14ac:dyDescent="0.2"/>
    <row r="14943" hidden="1" x14ac:dyDescent="0.2"/>
    <row r="14944" hidden="1" x14ac:dyDescent="0.2"/>
    <row r="14945" hidden="1" x14ac:dyDescent="0.2"/>
    <row r="14946" hidden="1" x14ac:dyDescent="0.2"/>
    <row r="14947" hidden="1" x14ac:dyDescent="0.2"/>
    <row r="14948" hidden="1" x14ac:dyDescent="0.2"/>
    <row r="14949" hidden="1" x14ac:dyDescent="0.2"/>
    <row r="14950" hidden="1" x14ac:dyDescent="0.2"/>
    <row r="14951" hidden="1" x14ac:dyDescent="0.2"/>
    <row r="14952" hidden="1" x14ac:dyDescent="0.2"/>
    <row r="14953" hidden="1" x14ac:dyDescent="0.2"/>
    <row r="14954" hidden="1" x14ac:dyDescent="0.2"/>
    <row r="14955" hidden="1" x14ac:dyDescent="0.2"/>
    <row r="14956" hidden="1" x14ac:dyDescent="0.2"/>
    <row r="14957" hidden="1" x14ac:dyDescent="0.2"/>
    <row r="14958" hidden="1" x14ac:dyDescent="0.2"/>
    <row r="14959" hidden="1" x14ac:dyDescent="0.2"/>
    <row r="14960" hidden="1" x14ac:dyDescent="0.2"/>
    <row r="14961" hidden="1" x14ac:dyDescent="0.2"/>
    <row r="14962" hidden="1" x14ac:dyDescent="0.2"/>
    <row r="14963" hidden="1" x14ac:dyDescent="0.2"/>
    <row r="14964" hidden="1" x14ac:dyDescent="0.2"/>
    <row r="14965" hidden="1" x14ac:dyDescent="0.2"/>
    <row r="14966" hidden="1" x14ac:dyDescent="0.2"/>
    <row r="14967" hidden="1" x14ac:dyDescent="0.2"/>
    <row r="14968" hidden="1" x14ac:dyDescent="0.2"/>
    <row r="14969" hidden="1" x14ac:dyDescent="0.2"/>
    <row r="14970" hidden="1" x14ac:dyDescent="0.2"/>
    <row r="14971" hidden="1" x14ac:dyDescent="0.2"/>
    <row r="14972" hidden="1" x14ac:dyDescent="0.2"/>
    <row r="14973" hidden="1" x14ac:dyDescent="0.2"/>
    <row r="14974" hidden="1" x14ac:dyDescent="0.2"/>
    <row r="14975" hidden="1" x14ac:dyDescent="0.2"/>
    <row r="14976" hidden="1" x14ac:dyDescent="0.2"/>
    <row r="14977" hidden="1" x14ac:dyDescent="0.2"/>
    <row r="14978" hidden="1" x14ac:dyDescent="0.2"/>
    <row r="14979" hidden="1" x14ac:dyDescent="0.2"/>
    <row r="14980" hidden="1" x14ac:dyDescent="0.2"/>
    <row r="14981" hidden="1" x14ac:dyDescent="0.2"/>
    <row r="14982" hidden="1" x14ac:dyDescent="0.2"/>
    <row r="14983" hidden="1" x14ac:dyDescent="0.2"/>
    <row r="14984" hidden="1" x14ac:dyDescent="0.2"/>
    <row r="14985" hidden="1" x14ac:dyDescent="0.2"/>
    <row r="14986" hidden="1" x14ac:dyDescent="0.2"/>
    <row r="14987" hidden="1" x14ac:dyDescent="0.2"/>
    <row r="14988" hidden="1" x14ac:dyDescent="0.2"/>
    <row r="14989" hidden="1" x14ac:dyDescent="0.2"/>
    <row r="14990" hidden="1" x14ac:dyDescent="0.2"/>
    <row r="14991" hidden="1" x14ac:dyDescent="0.2"/>
    <row r="14992" hidden="1" x14ac:dyDescent="0.2"/>
    <row r="14993" hidden="1" x14ac:dyDescent="0.2"/>
    <row r="14994" hidden="1" x14ac:dyDescent="0.2"/>
    <row r="14995" hidden="1" x14ac:dyDescent="0.2"/>
    <row r="14996" hidden="1" x14ac:dyDescent="0.2"/>
    <row r="14997" hidden="1" x14ac:dyDescent="0.2"/>
    <row r="14998" hidden="1" x14ac:dyDescent="0.2"/>
    <row r="14999" hidden="1" x14ac:dyDescent="0.2"/>
    <row r="15000" hidden="1" x14ac:dyDescent="0.2"/>
    <row r="15001" hidden="1" x14ac:dyDescent="0.2"/>
    <row r="15002" hidden="1" x14ac:dyDescent="0.2"/>
    <row r="15003" hidden="1" x14ac:dyDescent="0.2"/>
    <row r="15004" hidden="1" x14ac:dyDescent="0.2"/>
    <row r="15005" hidden="1" x14ac:dyDescent="0.2"/>
    <row r="15006" hidden="1" x14ac:dyDescent="0.2"/>
    <row r="15007" hidden="1" x14ac:dyDescent="0.2"/>
    <row r="15008" hidden="1" x14ac:dyDescent="0.2"/>
    <row r="15009" hidden="1" x14ac:dyDescent="0.2"/>
    <row r="15010" hidden="1" x14ac:dyDescent="0.2"/>
    <row r="15011" hidden="1" x14ac:dyDescent="0.2"/>
    <row r="15012" hidden="1" x14ac:dyDescent="0.2"/>
    <row r="15013" hidden="1" x14ac:dyDescent="0.2"/>
    <row r="15014" hidden="1" x14ac:dyDescent="0.2"/>
    <row r="15015" hidden="1" x14ac:dyDescent="0.2"/>
    <row r="15016" hidden="1" x14ac:dyDescent="0.2"/>
    <row r="15017" hidden="1" x14ac:dyDescent="0.2"/>
    <row r="15018" hidden="1" x14ac:dyDescent="0.2"/>
    <row r="15019" hidden="1" x14ac:dyDescent="0.2"/>
    <row r="15020" hidden="1" x14ac:dyDescent="0.2"/>
    <row r="15021" hidden="1" x14ac:dyDescent="0.2"/>
    <row r="15022" hidden="1" x14ac:dyDescent="0.2"/>
    <row r="15023" hidden="1" x14ac:dyDescent="0.2"/>
    <row r="15024" hidden="1" x14ac:dyDescent="0.2"/>
    <row r="15025" hidden="1" x14ac:dyDescent="0.2"/>
    <row r="15026" hidden="1" x14ac:dyDescent="0.2"/>
    <row r="15027" hidden="1" x14ac:dyDescent="0.2"/>
    <row r="15028" hidden="1" x14ac:dyDescent="0.2"/>
    <row r="15029" hidden="1" x14ac:dyDescent="0.2"/>
    <row r="15030" hidden="1" x14ac:dyDescent="0.2"/>
    <row r="15031" hidden="1" x14ac:dyDescent="0.2"/>
    <row r="15032" hidden="1" x14ac:dyDescent="0.2"/>
    <row r="15033" hidden="1" x14ac:dyDescent="0.2"/>
    <row r="15034" hidden="1" x14ac:dyDescent="0.2"/>
    <row r="15035" hidden="1" x14ac:dyDescent="0.2"/>
    <row r="15036" hidden="1" x14ac:dyDescent="0.2"/>
    <row r="15037" hidden="1" x14ac:dyDescent="0.2"/>
    <row r="15038" hidden="1" x14ac:dyDescent="0.2"/>
    <row r="15039" hidden="1" x14ac:dyDescent="0.2"/>
    <row r="15040" hidden="1" x14ac:dyDescent="0.2"/>
    <row r="15041" hidden="1" x14ac:dyDescent="0.2"/>
    <row r="15042" hidden="1" x14ac:dyDescent="0.2"/>
    <row r="15043" hidden="1" x14ac:dyDescent="0.2"/>
    <row r="15044" hidden="1" x14ac:dyDescent="0.2"/>
    <row r="15045" hidden="1" x14ac:dyDescent="0.2"/>
    <row r="15046" hidden="1" x14ac:dyDescent="0.2"/>
    <row r="15047" hidden="1" x14ac:dyDescent="0.2"/>
    <row r="15048" hidden="1" x14ac:dyDescent="0.2"/>
    <row r="15049" hidden="1" x14ac:dyDescent="0.2"/>
    <row r="15050" hidden="1" x14ac:dyDescent="0.2"/>
    <row r="15051" hidden="1" x14ac:dyDescent="0.2"/>
    <row r="15052" hidden="1" x14ac:dyDescent="0.2"/>
    <row r="15053" hidden="1" x14ac:dyDescent="0.2"/>
    <row r="15054" hidden="1" x14ac:dyDescent="0.2"/>
    <row r="15055" hidden="1" x14ac:dyDescent="0.2"/>
    <row r="15056" hidden="1" x14ac:dyDescent="0.2"/>
    <row r="15057" hidden="1" x14ac:dyDescent="0.2"/>
    <row r="15058" hidden="1" x14ac:dyDescent="0.2"/>
    <row r="15059" hidden="1" x14ac:dyDescent="0.2"/>
    <row r="15060" hidden="1" x14ac:dyDescent="0.2"/>
    <row r="15061" hidden="1" x14ac:dyDescent="0.2"/>
    <row r="15062" hidden="1" x14ac:dyDescent="0.2"/>
    <row r="15063" hidden="1" x14ac:dyDescent="0.2"/>
    <row r="15064" hidden="1" x14ac:dyDescent="0.2"/>
    <row r="15065" hidden="1" x14ac:dyDescent="0.2"/>
    <row r="15066" hidden="1" x14ac:dyDescent="0.2"/>
    <row r="15067" hidden="1" x14ac:dyDescent="0.2"/>
    <row r="15068" hidden="1" x14ac:dyDescent="0.2"/>
    <row r="15069" hidden="1" x14ac:dyDescent="0.2"/>
    <row r="15070" hidden="1" x14ac:dyDescent="0.2"/>
    <row r="15071" hidden="1" x14ac:dyDescent="0.2"/>
    <row r="15072" hidden="1" x14ac:dyDescent="0.2"/>
    <row r="15073" hidden="1" x14ac:dyDescent="0.2"/>
    <row r="15074" hidden="1" x14ac:dyDescent="0.2"/>
    <row r="15075" hidden="1" x14ac:dyDescent="0.2"/>
    <row r="15076" hidden="1" x14ac:dyDescent="0.2"/>
    <row r="15077" hidden="1" x14ac:dyDescent="0.2"/>
    <row r="15078" hidden="1" x14ac:dyDescent="0.2"/>
    <row r="15079" hidden="1" x14ac:dyDescent="0.2"/>
    <row r="15080" hidden="1" x14ac:dyDescent="0.2"/>
    <row r="15081" hidden="1" x14ac:dyDescent="0.2"/>
    <row r="15082" hidden="1" x14ac:dyDescent="0.2"/>
    <row r="15083" hidden="1" x14ac:dyDescent="0.2"/>
    <row r="15084" hidden="1" x14ac:dyDescent="0.2"/>
    <row r="15085" hidden="1" x14ac:dyDescent="0.2"/>
    <row r="15086" hidden="1" x14ac:dyDescent="0.2"/>
    <row r="15087" hidden="1" x14ac:dyDescent="0.2"/>
    <row r="15088" hidden="1" x14ac:dyDescent="0.2"/>
    <row r="15089" hidden="1" x14ac:dyDescent="0.2"/>
    <row r="15090" hidden="1" x14ac:dyDescent="0.2"/>
    <row r="15091" hidden="1" x14ac:dyDescent="0.2"/>
    <row r="15092" hidden="1" x14ac:dyDescent="0.2"/>
    <row r="15093" hidden="1" x14ac:dyDescent="0.2"/>
    <row r="15094" hidden="1" x14ac:dyDescent="0.2"/>
    <row r="15095" hidden="1" x14ac:dyDescent="0.2"/>
    <row r="15096" hidden="1" x14ac:dyDescent="0.2"/>
    <row r="15097" hidden="1" x14ac:dyDescent="0.2"/>
    <row r="15098" hidden="1" x14ac:dyDescent="0.2"/>
    <row r="15099" hidden="1" x14ac:dyDescent="0.2"/>
    <row r="15100" hidden="1" x14ac:dyDescent="0.2"/>
    <row r="15101" hidden="1" x14ac:dyDescent="0.2"/>
    <row r="15102" hidden="1" x14ac:dyDescent="0.2"/>
    <row r="15103" hidden="1" x14ac:dyDescent="0.2"/>
    <row r="15104" hidden="1" x14ac:dyDescent="0.2"/>
    <row r="15105" hidden="1" x14ac:dyDescent="0.2"/>
    <row r="15106" hidden="1" x14ac:dyDescent="0.2"/>
    <row r="15107" hidden="1" x14ac:dyDescent="0.2"/>
    <row r="15108" hidden="1" x14ac:dyDescent="0.2"/>
    <row r="15109" hidden="1" x14ac:dyDescent="0.2"/>
    <row r="15110" hidden="1" x14ac:dyDescent="0.2"/>
    <row r="15111" hidden="1" x14ac:dyDescent="0.2"/>
    <row r="15112" hidden="1" x14ac:dyDescent="0.2"/>
    <row r="15113" hidden="1" x14ac:dyDescent="0.2"/>
    <row r="15114" hidden="1" x14ac:dyDescent="0.2"/>
    <row r="15115" hidden="1" x14ac:dyDescent="0.2"/>
    <row r="15116" hidden="1" x14ac:dyDescent="0.2"/>
    <row r="15117" hidden="1" x14ac:dyDescent="0.2"/>
    <row r="15118" hidden="1" x14ac:dyDescent="0.2"/>
    <row r="15119" hidden="1" x14ac:dyDescent="0.2"/>
    <row r="15120" hidden="1" x14ac:dyDescent="0.2"/>
    <row r="15121" hidden="1" x14ac:dyDescent="0.2"/>
    <row r="15122" hidden="1" x14ac:dyDescent="0.2"/>
    <row r="15123" hidden="1" x14ac:dyDescent="0.2"/>
    <row r="15124" hidden="1" x14ac:dyDescent="0.2"/>
    <row r="15125" hidden="1" x14ac:dyDescent="0.2"/>
    <row r="15126" hidden="1" x14ac:dyDescent="0.2"/>
    <row r="15127" hidden="1" x14ac:dyDescent="0.2"/>
    <row r="15128" hidden="1" x14ac:dyDescent="0.2"/>
    <row r="15129" hidden="1" x14ac:dyDescent="0.2"/>
    <row r="15130" hidden="1" x14ac:dyDescent="0.2"/>
    <row r="15131" hidden="1" x14ac:dyDescent="0.2"/>
    <row r="15132" hidden="1" x14ac:dyDescent="0.2"/>
    <row r="15133" hidden="1" x14ac:dyDescent="0.2"/>
    <row r="15134" hidden="1" x14ac:dyDescent="0.2"/>
    <row r="15135" hidden="1" x14ac:dyDescent="0.2"/>
    <row r="15136" hidden="1" x14ac:dyDescent="0.2"/>
    <row r="15137" hidden="1" x14ac:dyDescent="0.2"/>
    <row r="15138" hidden="1" x14ac:dyDescent="0.2"/>
    <row r="15139" hidden="1" x14ac:dyDescent="0.2"/>
    <row r="15140" hidden="1" x14ac:dyDescent="0.2"/>
    <row r="15141" hidden="1" x14ac:dyDescent="0.2"/>
    <row r="15142" hidden="1" x14ac:dyDescent="0.2"/>
    <row r="15143" hidden="1" x14ac:dyDescent="0.2"/>
    <row r="15144" hidden="1" x14ac:dyDescent="0.2"/>
    <row r="15145" hidden="1" x14ac:dyDescent="0.2"/>
    <row r="15146" hidden="1" x14ac:dyDescent="0.2"/>
    <row r="15147" hidden="1" x14ac:dyDescent="0.2"/>
    <row r="15148" hidden="1" x14ac:dyDescent="0.2"/>
    <row r="15149" hidden="1" x14ac:dyDescent="0.2"/>
    <row r="15150" hidden="1" x14ac:dyDescent="0.2"/>
    <row r="15151" hidden="1" x14ac:dyDescent="0.2"/>
    <row r="15152" hidden="1" x14ac:dyDescent="0.2"/>
    <row r="15153" hidden="1" x14ac:dyDescent="0.2"/>
    <row r="15154" hidden="1" x14ac:dyDescent="0.2"/>
    <row r="15155" hidden="1" x14ac:dyDescent="0.2"/>
    <row r="15156" hidden="1" x14ac:dyDescent="0.2"/>
    <row r="15157" hidden="1" x14ac:dyDescent="0.2"/>
    <row r="15158" hidden="1" x14ac:dyDescent="0.2"/>
    <row r="15159" hidden="1" x14ac:dyDescent="0.2"/>
    <row r="15160" hidden="1" x14ac:dyDescent="0.2"/>
    <row r="15161" hidden="1" x14ac:dyDescent="0.2"/>
    <row r="15162" hidden="1" x14ac:dyDescent="0.2"/>
    <row r="15163" hidden="1" x14ac:dyDescent="0.2"/>
    <row r="15164" hidden="1" x14ac:dyDescent="0.2"/>
    <row r="15165" hidden="1" x14ac:dyDescent="0.2"/>
    <row r="15166" hidden="1" x14ac:dyDescent="0.2"/>
    <row r="15167" hidden="1" x14ac:dyDescent="0.2"/>
    <row r="15168" hidden="1" x14ac:dyDescent="0.2"/>
    <row r="15169" hidden="1" x14ac:dyDescent="0.2"/>
    <row r="15170" hidden="1" x14ac:dyDescent="0.2"/>
    <row r="15171" hidden="1" x14ac:dyDescent="0.2"/>
    <row r="15172" hidden="1" x14ac:dyDescent="0.2"/>
    <row r="15173" hidden="1" x14ac:dyDescent="0.2"/>
    <row r="15174" hidden="1" x14ac:dyDescent="0.2"/>
    <row r="15175" hidden="1" x14ac:dyDescent="0.2"/>
    <row r="15176" hidden="1" x14ac:dyDescent="0.2"/>
    <row r="15177" hidden="1" x14ac:dyDescent="0.2"/>
    <row r="15178" hidden="1" x14ac:dyDescent="0.2"/>
    <row r="15179" hidden="1" x14ac:dyDescent="0.2"/>
    <row r="15180" hidden="1" x14ac:dyDescent="0.2"/>
    <row r="15181" hidden="1" x14ac:dyDescent="0.2"/>
    <row r="15182" hidden="1" x14ac:dyDescent="0.2"/>
    <row r="15183" hidden="1" x14ac:dyDescent="0.2"/>
    <row r="15184" hidden="1" x14ac:dyDescent="0.2"/>
    <row r="15185" hidden="1" x14ac:dyDescent="0.2"/>
    <row r="15186" hidden="1" x14ac:dyDescent="0.2"/>
    <row r="15187" hidden="1" x14ac:dyDescent="0.2"/>
    <row r="15188" hidden="1" x14ac:dyDescent="0.2"/>
    <row r="15189" hidden="1" x14ac:dyDescent="0.2"/>
    <row r="15190" hidden="1" x14ac:dyDescent="0.2"/>
    <row r="15191" hidden="1" x14ac:dyDescent="0.2"/>
    <row r="15192" hidden="1" x14ac:dyDescent="0.2"/>
    <row r="15193" hidden="1" x14ac:dyDescent="0.2"/>
    <row r="15194" hidden="1" x14ac:dyDescent="0.2"/>
    <row r="15195" hidden="1" x14ac:dyDescent="0.2"/>
    <row r="15196" hidden="1" x14ac:dyDescent="0.2"/>
    <row r="15197" hidden="1" x14ac:dyDescent="0.2"/>
    <row r="15198" hidden="1" x14ac:dyDescent="0.2"/>
    <row r="15199" hidden="1" x14ac:dyDescent="0.2"/>
    <row r="15200" hidden="1" x14ac:dyDescent="0.2"/>
    <row r="15201" hidden="1" x14ac:dyDescent="0.2"/>
    <row r="15202" hidden="1" x14ac:dyDescent="0.2"/>
    <row r="15203" hidden="1" x14ac:dyDescent="0.2"/>
    <row r="15204" hidden="1" x14ac:dyDescent="0.2"/>
    <row r="15205" hidden="1" x14ac:dyDescent="0.2"/>
    <row r="15206" hidden="1" x14ac:dyDescent="0.2"/>
    <row r="15207" hidden="1" x14ac:dyDescent="0.2"/>
    <row r="15208" hidden="1" x14ac:dyDescent="0.2"/>
    <row r="15209" hidden="1" x14ac:dyDescent="0.2"/>
    <row r="15210" hidden="1" x14ac:dyDescent="0.2"/>
    <row r="15211" hidden="1" x14ac:dyDescent="0.2"/>
    <row r="15212" hidden="1" x14ac:dyDescent="0.2"/>
    <row r="15213" hidden="1" x14ac:dyDescent="0.2"/>
    <row r="15214" hidden="1" x14ac:dyDescent="0.2"/>
    <row r="15215" hidden="1" x14ac:dyDescent="0.2"/>
    <row r="15216" hidden="1" x14ac:dyDescent="0.2"/>
    <row r="15217" hidden="1" x14ac:dyDescent="0.2"/>
    <row r="15218" hidden="1" x14ac:dyDescent="0.2"/>
    <row r="15219" hidden="1" x14ac:dyDescent="0.2"/>
    <row r="15220" hidden="1" x14ac:dyDescent="0.2"/>
    <row r="15221" hidden="1" x14ac:dyDescent="0.2"/>
    <row r="15222" hidden="1" x14ac:dyDescent="0.2"/>
    <row r="15223" hidden="1" x14ac:dyDescent="0.2"/>
    <row r="15224" hidden="1" x14ac:dyDescent="0.2"/>
    <row r="15225" hidden="1" x14ac:dyDescent="0.2"/>
    <row r="15226" hidden="1" x14ac:dyDescent="0.2"/>
    <row r="15227" hidden="1" x14ac:dyDescent="0.2"/>
    <row r="15228" hidden="1" x14ac:dyDescent="0.2"/>
    <row r="15229" hidden="1" x14ac:dyDescent="0.2"/>
    <row r="15230" hidden="1" x14ac:dyDescent="0.2"/>
    <row r="15231" hidden="1" x14ac:dyDescent="0.2"/>
    <row r="15232" hidden="1" x14ac:dyDescent="0.2"/>
    <row r="15233" hidden="1" x14ac:dyDescent="0.2"/>
    <row r="15234" hidden="1" x14ac:dyDescent="0.2"/>
    <row r="15235" hidden="1" x14ac:dyDescent="0.2"/>
    <row r="15236" hidden="1" x14ac:dyDescent="0.2"/>
    <row r="15237" hidden="1" x14ac:dyDescent="0.2"/>
    <row r="15238" hidden="1" x14ac:dyDescent="0.2"/>
    <row r="15239" hidden="1" x14ac:dyDescent="0.2"/>
    <row r="15240" hidden="1" x14ac:dyDescent="0.2"/>
    <row r="15241" hidden="1" x14ac:dyDescent="0.2"/>
    <row r="15242" hidden="1" x14ac:dyDescent="0.2"/>
    <row r="15243" hidden="1" x14ac:dyDescent="0.2"/>
    <row r="15244" hidden="1" x14ac:dyDescent="0.2"/>
    <row r="15245" hidden="1" x14ac:dyDescent="0.2"/>
    <row r="15246" hidden="1" x14ac:dyDescent="0.2"/>
    <row r="15247" hidden="1" x14ac:dyDescent="0.2"/>
    <row r="15248" hidden="1" x14ac:dyDescent="0.2"/>
    <row r="15249" hidden="1" x14ac:dyDescent="0.2"/>
    <row r="15250" hidden="1" x14ac:dyDescent="0.2"/>
    <row r="15251" hidden="1" x14ac:dyDescent="0.2"/>
    <row r="15252" hidden="1" x14ac:dyDescent="0.2"/>
    <row r="15253" hidden="1" x14ac:dyDescent="0.2"/>
    <row r="15254" hidden="1" x14ac:dyDescent="0.2"/>
    <row r="15255" hidden="1" x14ac:dyDescent="0.2"/>
    <row r="15256" hidden="1" x14ac:dyDescent="0.2"/>
    <row r="15257" hidden="1" x14ac:dyDescent="0.2"/>
    <row r="15258" hidden="1" x14ac:dyDescent="0.2"/>
    <row r="15259" hidden="1" x14ac:dyDescent="0.2"/>
    <row r="15260" hidden="1" x14ac:dyDescent="0.2"/>
    <row r="15261" hidden="1" x14ac:dyDescent="0.2"/>
    <row r="15262" hidden="1" x14ac:dyDescent="0.2"/>
    <row r="15263" hidden="1" x14ac:dyDescent="0.2"/>
    <row r="15264" hidden="1" x14ac:dyDescent="0.2"/>
    <row r="15265" hidden="1" x14ac:dyDescent="0.2"/>
    <row r="15266" hidden="1" x14ac:dyDescent="0.2"/>
    <row r="15267" hidden="1" x14ac:dyDescent="0.2"/>
    <row r="15268" hidden="1" x14ac:dyDescent="0.2"/>
    <row r="15269" hidden="1" x14ac:dyDescent="0.2"/>
    <row r="15270" hidden="1" x14ac:dyDescent="0.2"/>
    <row r="15271" hidden="1" x14ac:dyDescent="0.2"/>
    <row r="15272" hidden="1" x14ac:dyDescent="0.2"/>
    <row r="15273" hidden="1" x14ac:dyDescent="0.2"/>
    <row r="15274" hidden="1" x14ac:dyDescent="0.2"/>
    <row r="15275" hidden="1" x14ac:dyDescent="0.2"/>
    <row r="15276" hidden="1" x14ac:dyDescent="0.2"/>
    <row r="15277" hidden="1" x14ac:dyDescent="0.2"/>
    <row r="15278" hidden="1" x14ac:dyDescent="0.2"/>
    <row r="15279" hidden="1" x14ac:dyDescent="0.2"/>
    <row r="15280" hidden="1" x14ac:dyDescent="0.2"/>
    <row r="15281" hidden="1" x14ac:dyDescent="0.2"/>
    <row r="15282" hidden="1" x14ac:dyDescent="0.2"/>
    <row r="15283" hidden="1" x14ac:dyDescent="0.2"/>
    <row r="15284" hidden="1" x14ac:dyDescent="0.2"/>
    <row r="15285" hidden="1" x14ac:dyDescent="0.2"/>
    <row r="15286" hidden="1" x14ac:dyDescent="0.2"/>
    <row r="15287" hidden="1" x14ac:dyDescent="0.2"/>
    <row r="15288" hidden="1" x14ac:dyDescent="0.2"/>
    <row r="15289" hidden="1" x14ac:dyDescent="0.2"/>
    <row r="15290" hidden="1" x14ac:dyDescent="0.2"/>
    <row r="15291" hidden="1" x14ac:dyDescent="0.2"/>
    <row r="15292" hidden="1" x14ac:dyDescent="0.2"/>
    <row r="15293" hidden="1" x14ac:dyDescent="0.2"/>
    <row r="15294" hidden="1" x14ac:dyDescent="0.2"/>
    <row r="15295" hidden="1" x14ac:dyDescent="0.2"/>
    <row r="15296" hidden="1" x14ac:dyDescent="0.2"/>
    <row r="15297" hidden="1" x14ac:dyDescent="0.2"/>
    <row r="15298" hidden="1" x14ac:dyDescent="0.2"/>
    <row r="15299" hidden="1" x14ac:dyDescent="0.2"/>
    <row r="15300" hidden="1" x14ac:dyDescent="0.2"/>
    <row r="15301" hidden="1" x14ac:dyDescent="0.2"/>
    <row r="15302" hidden="1" x14ac:dyDescent="0.2"/>
    <row r="15303" hidden="1" x14ac:dyDescent="0.2"/>
    <row r="15304" hidden="1" x14ac:dyDescent="0.2"/>
    <row r="15305" hidden="1" x14ac:dyDescent="0.2"/>
    <row r="15306" hidden="1" x14ac:dyDescent="0.2"/>
    <row r="15307" hidden="1" x14ac:dyDescent="0.2"/>
    <row r="15308" hidden="1" x14ac:dyDescent="0.2"/>
    <row r="15309" hidden="1" x14ac:dyDescent="0.2"/>
    <row r="15310" hidden="1" x14ac:dyDescent="0.2"/>
    <row r="15311" hidden="1" x14ac:dyDescent="0.2"/>
    <row r="15312" hidden="1" x14ac:dyDescent="0.2"/>
    <row r="15313" hidden="1" x14ac:dyDescent="0.2"/>
    <row r="15314" hidden="1" x14ac:dyDescent="0.2"/>
    <row r="15315" hidden="1" x14ac:dyDescent="0.2"/>
    <row r="15316" hidden="1" x14ac:dyDescent="0.2"/>
    <row r="15317" hidden="1" x14ac:dyDescent="0.2"/>
    <row r="15318" hidden="1" x14ac:dyDescent="0.2"/>
    <row r="15319" hidden="1" x14ac:dyDescent="0.2"/>
    <row r="15320" hidden="1" x14ac:dyDescent="0.2"/>
    <row r="15321" hidden="1" x14ac:dyDescent="0.2"/>
    <row r="15322" hidden="1" x14ac:dyDescent="0.2"/>
    <row r="15323" hidden="1" x14ac:dyDescent="0.2"/>
    <row r="15324" hidden="1" x14ac:dyDescent="0.2"/>
    <row r="15325" hidden="1" x14ac:dyDescent="0.2"/>
    <row r="15326" hidden="1" x14ac:dyDescent="0.2"/>
    <row r="15327" hidden="1" x14ac:dyDescent="0.2"/>
    <row r="15328" hidden="1" x14ac:dyDescent="0.2"/>
    <row r="15329" hidden="1" x14ac:dyDescent="0.2"/>
    <row r="15330" hidden="1" x14ac:dyDescent="0.2"/>
    <row r="15331" hidden="1" x14ac:dyDescent="0.2"/>
    <row r="15332" hidden="1" x14ac:dyDescent="0.2"/>
    <row r="15333" hidden="1" x14ac:dyDescent="0.2"/>
    <row r="15334" hidden="1" x14ac:dyDescent="0.2"/>
    <row r="15335" hidden="1" x14ac:dyDescent="0.2"/>
    <row r="15336" hidden="1" x14ac:dyDescent="0.2"/>
    <row r="15337" hidden="1" x14ac:dyDescent="0.2"/>
    <row r="15338" hidden="1" x14ac:dyDescent="0.2"/>
    <row r="15339" hidden="1" x14ac:dyDescent="0.2"/>
    <row r="15340" hidden="1" x14ac:dyDescent="0.2"/>
    <row r="15341" hidden="1" x14ac:dyDescent="0.2"/>
    <row r="15342" hidden="1" x14ac:dyDescent="0.2"/>
    <row r="15343" hidden="1" x14ac:dyDescent="0.2"/>
    <row r="15344" hidden="1" x14ac:dyDescent="0.2"/>
    <row r="15345" hidden="1" x14ac:dyDescent="0.2"/>
    <row r="15346" hidden="1" x14ac:dyDescent="0.2"/>
    <row r="15347" hidden="1" x14ac:dyDescent="0.2"/>
    <row r="15348" hidden="1" x14ac:dyDescent="0.2"/>
    <row r="15349" hidden="1" x14ac:dyDescent="0.2"/>
    <row r="15350" hidden="1" x14ac:dyDescent="0.2"/>
    <row r="15351" hidden="1" x14ac:dyDescent="0.2"/>
    <row r="15352" hidden="1" x14ac:dyDescent="0.2"/>
    <row r="15353" hidden="1" x14ac:dyDescent="0.2"/>
    <row r="15354" hidden="1" x14ac:dyDescent="0.2"/>
    <row r="15355" hidden="1" x14ac:dyDescent="0.2"/>
    <row r="15356" hidden="1" x14ac:dyDescent="0.2"/>
    <row r="15357" hidden="1" x14ac:dyDescent="0.2"/>
    <row r="15358" hidden="1" x14ac:dyDescent="0.2"/>
    <row r="15359" hidden="1" x14ac:dyDescent="0.2"/>
    <row r="15360" hidden="1" x14ac:dyDescent="0.2"/>
    <row r="15361" hidden="1" x14ac:dyDescent="0.2"/>
    <row r="15362" hidden="1" x14ac:dyDescent="0.2"/>
    <row r="15363" hidden="1" x14ac:dyDescent="0.2"/>
    <row r="15364" hidden="1" x14ac:dyDescent="0.2"/>
    <row r="15365" hidden="1" x14ac:dyDescent="0.2"/>
    <row r="15366" hidden="1" x14ac:dyDescent="0.2"/>
    <row r="15367" hidden="1" x14ac:dyDescent="0.2"/>
    <row r="15368" hidden="1" x14ac:dyDescent="0.2"/>
    <row r="15369" hidden="1" x14ac:dyDescent="0.2"/>
    <row r="15370" hidden="1" x14ac:dyDescent="0.2"/>
    <row r="15371" hidden="1" x14ac:dyDescent="0.2"/>
    <row r="15372" hidden="1" x14ac:dyDescent="0.2"/>
    <row r="15373" hidden="1" x14ac:dyDescent="0.2"/>
    <row r="15374" hidden="1" x14ac:dyDescent="0.2"/>
    <row r="15375" hidden="1" x14ac:dyDescent="0.2"/>
    <row r="15376" hidden="1" x14ac:dyDescent="0.2"/>
    <row r="15377" hidden="1" x14ac:dyDescent="0.2"/>
    <row r="15378" hidden="1" x14ac:dyDescent="0.2"/>
    <row r="15379" hidden="1" x14ac:dyDescent="0.2"/>
    <row r="15380" hidden="1" x14ac:dyDescent="0.2"/>
    <row r="15381" hidden="1" x14ac:dyDescent="0.2"/>
    <row r="15382" hidden="1" x14ac:dyDescent="0.2"/>
    <row r="15383" hidden="1" x14ac:dyDescent="0.2"/>
    <row r="15384" hidden="1" x14ac:dyDescent="0.2"/>
    <row r="15385" hidden="1" x14ac:dyDescent="0.2"/>
    <row r="15386" hidden="1" x14ac:dyDescent="0.2"/>
    <row r="15387" hidden="1" x14ac:dyDescent="0.2"/>
    <row r="15388" hidden="1" x14ac:dyDescent="0.2"/>
    <row r="15389" hidden="1" x14ac:dyDescent="0.2"/>
    <row r="15390" hidden="1" x14ac:dyDescent="0.2"/>
    <row r="15391" hidden="1" x14ac:dyDescent="0.2"/>
    <row r="15392" hidden="1" x14ac:dyDescent="0.2"/>
    <row r="15393" hidden="1" x14ac:dyDescent="0.2"/>
    <row r="15394" hidden="1" x14ac:dyDescent="0.2"/>
    <row r="15395" hidden="1" x14ac:dyDescent="0.2"/>
    <row r="15396" hidden="1" x14ac:dyDescent="0.2"/>
    <row r="15397" hidden="1" x14ac:dyDescent="0.2"/>
    <row r="15398" hidden="1" x14ac:dyDescent="0.2"/>
    <row r="15399" hidden="1" x14ac:dyDescent="0.2"/>
    <row r="15400" hidden="1" x14ac:dyDescent="0.2"/>
    <row r="15401" hidden="1" x14ac:dyDescent="0.2"/>
    <row r="15402" hidden="1" x14ac:dyDescent="0.2"/>
    <row r="15403" hidden="1" x14ac:dyDescent="0.2"/>
    <row r="15404" hidden="1" x14ac:dyDescent="0.2"/>
    <row r="15405" hidden="1" x14ac:dyDescent="0.2"/>
    <row r="15406" hidden="1" x14ac:dyDescent="0.2"/>
    <row r="15407" hidden="1" x14ac:dyDescent="0.2"/>
    <row r="15408" hidden="1" x14ac:dyDescent="0.2"/>
    <row r="15409" hidden="1" x14ac:dyDescent="0.2"/>
    <row r="15410" hidden="1" x14ac:dyDescent="0.2"/>
    <row r="15411" hidden="1" x14ac:dyDescent="0.2"/>
    <row r="15412" hidden="1" x14ac:dyDescent="0.2"/>
    <row r="15413" hidden="1" x14ac:dyDescent="0.2"/>
    <row r="15414" hidden="1" x14ac:dyDescent="0.2"/>
    <row r="15415" hidden="1" x14ac:dyDescent="0.2"/>
    <row r="15416" hidden="1" x14ac:dyDescent="0.2"/>
    <row r="15417" hidden="1" x14ac:dyDescent="0.2"/>
    <row r="15418" hidden="1" x14ac:dyDescent="0.2"/>
    <row r="15419" hidden="1" x14ac:dyDescent="0.2"/>
    <row r="15420" hidden="1" x14ac:dyDescent="0.2"/>
    <row r="15421" hidden="1" x14ac:dyDescent="0.2"/>
    <row r="15422" hidden="1" x14ac:dyDescent="0.2"/>
    <row r="15423" hidden="1" x14ac:dyDescent="0.2"/>
    <row r="15424" hidden="1" x14ac:dyDescent="0.2"/>
    <row r="15425" hidden="1" x14ac:dyDescent="0.2"/>
    <row r="15426" hidden="1" x14ac:dyDescent="0.2"/>
    <row r="15427" hidden="1" x14ac:dyDescent="0.2"/>
    <row r="15428" hidden="1" x14ac:dyDescent="0.2"/>
    <row r="15429" hidden="1" x14ac:dyDescent="0.2"/>
    <row r="15430" hidden="1" x14ac:dyDescent="0.2"/>
    <row r="15431" hidden="1" x14ac:dyDescent="0.2"/>
    <row r="15432" hidden="1" x14ac:dyDescent="0.2"/>
    <row r="15433" hidden="1" x14ac:dyDescent="0.2"/>
    <row r="15434" hidden="1" x14ac:dyDescent="0.2"/>
    <row r="15435" hidden="1" x14ac:dyDescent="0.2"/>
    <row r="15436" hidden="1" x14ac:dyDescent="0.2"/>
    <row r="15437" hidden="1" x14ac:dyDescent="0.2"/>
    <row r="15438" hidden="1" x14ac:dyDescent="0.2"/>
    <row r="15439" hidden="1" x14ac:dyDescent="0.2"/>
    <row r="15440" hidden="1" x14ac:dyDescent="0.2"/>
    <row r="15441" hidden="1" x14ac:dyDescent="0.2"/>
    <row r="15442" hidden="1" x14ac:dyDescent="0.2"/>
    <row r="15443" hidden="1" x14ac:dyDescent="0.2"/>
    <row r="15444" hidden="1" x14ac:dyDescent="0.2"/>
    <row r="15445" hidden="1" x14ac:dyDescent="0.2"/>
    <row r="15446" hidden="1" x14ac:dyDescent="0.2"/>
    <row r="15447" hidden="1" x14ac:dyDescent="0.2"/>
    <row r="15448" hidden="1" x14ac:dyDescent="0.2"/>
    <row r="15449" hidden="1" x14ac:dyDescent="0.2"/>
    <row r="15450" hidden="1" x14ac:dyDescent="0.2"/>
    <row r="15451" hidden="1" x14ac:dyDescent="0.2"/>
    <row r="15452" hidden="1" x14ac:dyDescent="0.2"/>
    <row r="15453" hidden="1" x14ac:dyDescent="0.2"/>
    <row r="15454" hidden="1" x14ac:dyDescent="0.2"/>
    <row r="15455" hidden="1" x14ac:dyDescent="0.2"/>
    <row r="15456" hidden="1" x14ac:dyDescent="0.2"/>
    <row r="15457" hidden="1" x14ac:dyDescent="0.2"/>
    <row r="15458" hidden="1" x14ac:dyDescent="0.2"/>
    <row r="15459" hidden="1" x14ac:dyDescent="0.2"/>
    <row r="15460" hidden="1" x14ac:dyDescent="0.2"/>
    <row r="15461" hidden="1" x14ac:dyDescent="0.2"/>
    <row r="15462" hidden="1" x14ac:dyDescent="0.2"/>
    <row r="15463" hidden="1" x14ac:dyDescent="0.2"/>
    <row r="15464" hidden="1" x14ac:dyDescent="0.2"/>
    <row r="15465" hidden="1" x14ac:dyDescent="0.2"/>
    <row r="15466" hidden="1" x14ac:dyDescent="0.2"/>
    <row r="15467" hidden="1" x14ac:dyDescent="0.2"/>
    <row r="15468" hidden="1" x14ac:dyDescent="0.2"/>
    <row r="15469" hidden="1" x14ac:dyDescent="0.2"/>
    <row r="15470" hidden="1" x14ac:dyDescent="0.2"/>
    <row r="15471" hidden="1" x14ac:dyDescent="0.2"/>
    <row r="15472" hidden="1" x14ac:dyDescent="0.2"/>
    <row r="15473" hidden="1" x14ac:dyDescent="0.2"/>
    <row r="15474" hidden="1" x14ac:dyDescent="0.2"/>
    <row r="15475" hidden="1" x14ac:dyDescent="0.2"/>
    <row r="15476" hidden="1" x14ac:dyDescent="0.2"/>
    <row r="15477" hidden="1" x14ac:dyDescent="0.2"/>
    <row r="15478" hidden="1" x14ac:dyDescent="0.2"/>
    <row r="15479" hidden="1" x14ac:dyDescent="0.2"/>
    <row r="15480" hidden="1" x14ac:dyDescent="0.2"/>
    <row r="15481" hidden="1" x14ac:dyDescent="0.2"/>
    <row r="15482" hidden="1" x14ac:dyDescent="0.2"/>
    <row r="15483" hidden="1" x14ac:dyDescent="0.2"/>
    <row r="15484" hidden="1" x14ac:dyDescent="0.2"/>
    <row r="15485" hidden="1" x14ac:dyDescent="0.2"/>
    <row r="15486" hidden="1" x14ac:dyDescent="0.2"/>
    <row r="15487" hidden="1" x14ac:dyDescent="0.2"/>
    <row r="15488" hidden="1" x14ac:dyDescent="0.2"/>
    <row r="15489" hidden="1" x14ac:dyDescent="0.2"/>
    <row r="15490" hidden="1" x14ac:dyDescent="0.2"/>
    <row r="15491" hidden="1" x14ac:dyDescent="0.2"/>
    <row r="15492" hidden="1" x14ac:dyDescent="0.2"/>
    <row r="15493" hidden="1" x14ac:dyDescent="0.2"/>
    <row r="15494" hidden="1" x14ac:dyDescent="0.2"/>
    <row r="15495" hidden="1" x14ac:dyDescent="0.2"/>
    <row r="15496" hidden="1" x14ac:dyDescent="0.2"/>
    <row r="15497" hidden="1" x14ac:dyDescent="0.2"/>
    <row r="15498" hidden="1" x14ac:dyDescent="0.2"/>
    <row r="15499" hidden="1" x14ac:dyDescent="0.2"/>
    <row r="15500" hidden="1" x14ac:dyDescent="0.2"/>
    <row r="15501" hidden="1" x14ac:dyDescent="0.2"/>
    <row r="15502" hidden="1" x14ac:dyDescent="0.2"/>
    <row r="15503" hidden="1" x14ac:dyDescent="0.2"/>
    <row r="15504" hidden="1" x14ac:dyDescent="0.2"/>
    <row r="15505" hidden="1" x14ac:dyDescent="0.2"/>
    <row r="15506" hidden="1" x14ac:dyDescent="0.2"/>
    <row r="15507" hidden="1" x14ac:dyDescent="0.2"/>
    <row r="15508" hidden="1" x14ac:dyDescent="0.2"/>
    <row r="15509" hidden="1" x14ac:dyDescent="0.2"/>
    <row r="15510" hidden="1" x14ac:dyDescent="0.2"/>
    <row r="15511" hidden="1" x14ac:dyDescent="0.2"/>
    <row r="15512" hidden="1" x14ac:dyDescent="0.2"/>
    <row r="15513" hidden="1" x14ac:dyDescent="0.2"/>
    <row r="15514" hidden="1" x14ac:dyDescent="0.2"/>
    <row r="15515" hidden="1" x14ac:dyDescent="0.2"/>
    <row r="15516" hidden="1" x14ac:dyDescent="0.2"/>
    <row r="15517" hidden="1" x14ac:dyDescent="0.2"/>
    <row r="15518" hidden="1" x14ac:dyDescent="0.2"/>
    <row r="15519" hidden="1" x14ac:dyDescent="0.2"/>
    <row r="15520" hidden="1" x14ac:dyDescent="0.2"/>
    <row r="15521" hidden="1" x14ac:dyDescent="0.2"/>
    <row r="15522" hidden="1" x14ac:dyDescent="0.2"/>
    <row r="15523" hidden="1" x14ac:dyDescent="0.2"/>
    <row r="15524" hidden="1" x14ac:dyDescent="0.2"/>
    <row r="15525" hidden="1" x14ac:dyDescent="0.2"/>
    <row r="15526" hidden="1" x14ac:dyDescent="0.2"/>
    <row r="15527" hidden="1" x14ac:dyDescent="0.2"/>
    <row r="15528" hidden="1" x14ac:dyDescent="0.2"/>
    <row r="15529" hidden="1" x14ac:dyDescent="0.2"/>
    <row r="15530" hidden="1" x14ac:dyDescent="0.2"/>
    <row r="15531" hidden="1" x14ac:dyDescent="0.2"/>
    <row r="15532" hidden="1" x14ac:dyDescent="0.2"/>
    <row r="15533" hidden="1" x14ac:dyDescent="0.2"/>
    <row r="15534" hidden="1" x14ac:dyDescent="0.2"/>
    <row r="15535" hidden="1" x14ac:dyDescent="0.2"/>
    <row r="15536" hidden="1" x14ac:dyDescent="0.2"/>
    <row r="15537" hidden="1" x14ac:dyDescent="0.2"/>
    <row r="15538" hidden="1" x14ac:dyDescent="0.2"/>
    <row r="15539" hidden="1" x14ac:dyDescent="0.2"/>
    <row r="15540" hidden="1" x14ac:dyDescent="0.2"/>
    <row r="15541" hidden="1" x14ac:dyDescent="0.2"/>
    <row r="15542" hidden="1" x14ac:dyDescent="0.2"/>
    <row r="15543" hidden="1" x14ac:dyDescent="0.2"/>
    <row r="15544" hidden="1" x14ac:dyDescent="0.2"/>
    <row r="15545" hidden="1" x14ac:dyDescent="0.2"/>
    <row r="15546" hidden="1" x14ac:dyDescent="0.2"/>
    <row r="15547" hidden="1" x14ac:dyDescent="0.2"/>
    <row r="15548" hidden="1" x14ac:dyDescent="0.2"/>
    <row r="15549" hidden="1" x14ac:dyDescent="0.2"/>
    <row r="15550" hidden="1" x14ac:dyDescent="0.2"/>
    <row r="15551" hidden="1" x14ac:dyDescent="0.2"/>
    <row r="15552" hidden="1" x14ac:dyDescent="0.2"/>
    <row r="15553" hidden="1" x14ac:dyDescent="0.2"/>
    <row r="15554" hidden="1" x14ac:dyDescent="0.2"/>
    <row r="15555" hidden="1" x14ac:dyDescent="0.2"/>
    <row r="15556" hidden="1" x14ac:dyDescent="0.2"/>
    <row r="15557" hidden="1" x14ac:dyDescent="0.2"/>
    <row r="15558" hidden="1" x14ac:dyDescent="0.2"/>
    <row r="15559" hidden="1" x14ac:dyDescent="0.2"/>
    <row r="15560" hidden="1" x14ac:dyDescent="0.2"/>
    <row r="15561" hidden="1" x14ac:dyDescent="0.2"/>
    <row r="15562" hidden="1" x14ac:dyDescent="0.2"/>
    <row r="15563" hidden="1" x14ac:dyDescent="0.2"/>
    <row r="15564" hidden="1" x14ac:dyDescent="0.2"/>
    <row r="15565" hidden="1" x14ac:dyDescent="0.2"/>
    <row r="15566" hidden="1" x14ac:dyDescent="0.2"/>
    <row r="15567" hidden="1" x14ac:dyDescent="0.2"/>
    <row r="15568" hidden="1" x14ac:dyDescent="0.2"/>
    <row r="15569" hidden="1" x14ac:dyDescent="0.2"/>
    <row r="15570" hidden="1" x14ac:dyDescent="0.2"/>
    <row r="15571" hidden="1" x14ac:dyDescent="0.2"/>
    <row r="15572" hidden="1" x14ac:dyDescent="0.2"/>
    <row r="15573" hidden="1" x14ac:dyDescent="0.2"/>
    <row r="15574" hidden="1" x14ac:dyDescent="0.2"/>
    <row r="15575" hidden="1" x14ac:dyDescent="0.2"/>
    <row r="15576" hidden="1" x14ac:dyDescent="0.2"/>
    <row r="15577" hidden="1" x14ac:dyDescent="0.2"/>
    <row r="15578" hidden="1" x14ac:dyDescent="0.2"/>
    <row r="15579" hidden="1" x14ac:dyDescent="0.2"/>
    <row r="15580" hidden="1" x14ac:dyDescent="0.2"/>
    <row r="15581" hidden="1" x14ac:dyDescent="0.2"/>
    <row r="15582" hidden="1" x14ac:dyDescent="0.2"/>
    <row r="15583" hidden="1" x14ac:dyDescent="0.2"/>
    <row r="15584" hidden="1" x14ac:dyDescent="0.2"/>
    <row r="15585" hidden="1" x14ac:dyDescent="0.2"/>
    <row r="15586" hidden="1" x14ac:dyDescent="0.2"/>
    <row r="15587" hidden="1" x14ac:dyDescent="0.2"/>
    <row r="15588" hidden="1" x14ac:dyDescent="0.2"/>
    <row r="15589" hidden="1" x14ac:dyDescent="0.2"/>
    <row r="15590" hidden="1" x14ac:dyDescent="0.2"/>
    <row r="15591" hidden="1" x14ac:dyDescent="0.2"/>
    <row r="15592" hidden="1" x14ac:dyDescent="0.2"/>
    <row r="15593" hidden="1" x14ac:dyDescent="0.2"/>
    <row r="15594" hidden="1" x14ac:dyDescent="0.2"/>
    <row r="15595" hidden="1" x14ac:dyDescent="0.2"/>
    <row r="15596" hidden="1" x14ac:dyDescent="0.2"/>
    <row r="15597" hidden="1" x14ac:dyDescent="0.2"/>
    <row r="15598" hidden="1" x14ac:dyDescent="0.2"/>
    <row r="15599" hidden="1" x14ac:dyDescent="0.2"/>
    <row r="15600" hidden="1" x14ac:dyDescent="0.2"/>
    <row r="15601" hidden="1" x14ac:dyDescent="0.2"/>
    <row r="15602" hidden="1" x14ac:dyDescent="0.2"/>
    <row r="15603" hidden="1" x14ac:dyDescent="0.2"/>
    <row r="15604" hidden="1" x14ac:dyDescent="0.2"/>
    <row r="15605" hidden="1" x14ac:dyDescent="0.2"/>
    <row r="15606" hidden="1" x14ac:dyDescent="0.2"/>
    <row r="15607" hidden="1" x14ac:dyDescent="0.2"/>
    <row r="15608" hidden="1" x14ac:dyDescent="0.2"/>
    <row r="15609" hidden="1" x14ac:dyDescent="0.2"/>
    <row r="15610" hidden="1" x14ac:dyDescent="0.2"/>
    <row r="15611" hidden="1" x14ac:dyDescent="0.2"/>
    <row r="15612" hidden="1" x14ac:dyDescent="0.2"/>
    <row r="15613" hidden="1" x14ac:dyDescent="0.2"/>
    <row r="15614" hidden="1" x14ac:dyDescent="0.2"/>
    <row r="15615" hidden="1" x14ac:dyDescent="0.2"/>
    <row r="15616" hidden="1" x14ac:dyDescent="0.2"/>
    <row r="15617" hidden="1" x14ac:dyDescent="0.2"/>
    <row r="15618" hidden="1" x14ac:dyDescent="0.2"/>
    <row r="15619" hidden="1" x14ac:dyDescent="0.2"/>
    <row r="15620" hidden="1" x14ac:dyDescent="0.2"/>
    <row r="15621" hidden="1" x14ac:dyDescent="0.2"/>
    <row r="15622" hidden="1" x14ac:dyDescent="0.2"/>
    <row r="15623" hidden="1" x14ac:dyDescent="0.2"/>
    <row r="15624" hidden="1" x14ac:dyDescent="0.2"/>
    <row r="15625" hidden="1" x14ac:dyDescent="0.2"/>
    <row r="15626" hidden="1" x14ac:dyDescent="0.2"/>
    <row r="15627" hidden="1" x14ac:dyDescent="0.2"/>
    <row r="15628" hidden="1" x14ac:dyDescent="0.2"/>
    <row r="15629" hidden="1" x14ac:dyDescent="0.2"/>
    <row r="15630" hidden="1" x14ac:dyDescent="0.2"/>
    <row r="15631" hidden="1" x14ac:dyDescent="0.2"/>
    <row r="15632" hidden="1" x14ac:dyDescent="0.2"/>
    <row r="15633" hidden="1" x14ac:dyDescent="0.2"/>
    <row r="15634" hidden="1" x14ac:dyDescent="0.2"/>
    <row r="15635" hidden="1" x14ac:dyDescent="0.2"/>
    <row r="15636" hidden="1" x14ac:dyDescent="0.2"/>
    <row r="15637" hidden="1" x14ac:dyDescent="0.2"/>
    <row r="15638" hidden="1" x14ac:dyDescent="0.2"/>
    <row r="15639" hidden="1" x14ac:dyDescent="0.2"/>
    <row r="15640" hidden="1" x14ac:dyDescent="0.2"/>
    <row r="15641" hidden="1" x14ac:dyDescent="0.2"/>
    <row r="15642" hidden="1" x14ac:dyDescent="0.2"/>
    <row r="15643" hidden="1" x14ac:dyDescent="0.2"/>
    <row r="15644" hidden="1" x14ac:dyDescent="0.2"/>
    <row r="15645" hidden="1" x14ac:dyDescent="0.2"/>
    <row r="15646" hidden="1" x14ac:dyDescent="0.2"/>
    <row r="15647" hidden="1" x14ac:dyDescent="0.2"/>
    <row r="15648" hidden="1" x14ac:dyDescent="0.2"/>
    <row r="15649" hidden="1" x14ac:dyDescent="0.2"/>
    <row r="15650" hidden="1" x14ac:dyDescent="0.2"/>
    <row r="15651" hidden="1" x14ac:dyDescent="0.2"/>
    <row r="15652" hidden="1" x14ac:dyDescent="0.2"/>
    <row r="15653" hidden="1" x14ac:dyDescent="0.2"/>
    <row r="15654" hidden="1" x14ac:dyDescent="0.2"/>
    <row r="15655" hidden="1" x14ac:dyDescent="0.2"/>
    <row r="15656" hidden="1" x14ac:dyDescent="0.2"/>
    <row r="15657" hidden="1" x14ac:dyDescent="0.2"/>
    <row r="15658" hidden="1" x14ac:dyDescent="0.2"/>
    <row r="15659" hidden="1" x14ac:dyDescent="0.2"/>
    <row r="15660" hidden="1" x14ac:dyDescent="0.2"/>
    <row r="15661" hidden="1" x14ac:dyDescent="0.2"/>
    <row r="15662" hidden="1" x14ac:dyDescent="0.2"/>
    <row r="15663" hidden="1" x14ac:dyDescent="0.2"/>
    <row r="15664" hidden="1" x14ac:dyDescent="0.2"/>
    <row r="15665" hidden="1" x14ac:dyDescent="0.2"/>
    <row r="15666" hidden="1" x14ac:dyDescent="0.2"/>
    <row r="15667" hidden="1" x14ac:dyDescent="0.2"/>
    <row r="15668" hidden="1" x14ac:dyDescent="0.2"/>
    <row r="15669" hidden="1" x14ac:dyDescent="0.2"/>
    <row r="15670" hidden="1" x14ac:dyDescent="0.2"/>
    <row r="15671" hidden="1" x14ac:dyDescent="0.2"/>
    <row r="15672" hidden="1" x14ac:dyDescent="0.2"/>
    <row r="15673" hidden="1" x14ac:dyDescent="0.2"/>
    <row r="15674" hidden="1" x14ac:dyDescent="0.2"/>
    <row r="15675" hidden="1" x14ac:dyDescent="0.2"/>
    <row r="15676" hidden="1" x14ac:dyDescent="0.2"/>
    <row r="15677" hidden="1" x14ac:dyDescent="0.2"/>
    <row r="15678" hidden="1" x14ac:dyDescent="0.2"/>
    <row r="15679" hidden="1" x14ac:dyDescent="0.2"/>
    <row r="15680" hidden="1" x14ac:dyDescent="0.2"/>
    <row r="15681" hidden="1" x14ac:dyDescent="0.2"/>
    <row r="15682" hidden="1" x14ac:dyDescent="0.2"/>
    <row r="15683" hidden="1" x14ac:dyDescent="0.2"/>
    <row r="15684" hidden="1" x14ac:dyDescent="0.2"/>
    <row r="15685" hidden="1" x14ac:dyDescent="0.2"/>
    <row r="15686" hidden="1" x14ac:dyDescent="0.2"/>
    <row r="15687" hidden="1" x14ac:dyDescent="0.2"/>
    <row r="15688" hidden="1" x14ac:dyDescent="0.2"/>
    <row r="15689" hidden="1" x14ac:dyDescent="0.2"/>
    <row r="15690" hidden="1" x14ac:dyDescent="0.2"/>
    <row r="15691" hidden="1" x14ac:dyDescent="0.2"/>
    <row r="15692" hidden="1" x14ac:dyDescent="0.2"/>
    <row r="15693" hidden="1" x14ac:dyDescent="0.2"/>
    <row r="15694" hidden="1" x14ac:dyDescent="0.2"/>
    <row r="15695" hidden="1" x14ac:dyDescent="0.2"/>
    <row r="15696" hidden="1" x14ac:dyDescent="0.2"/>
    <row r="15697" hidden="1" x14ac:dyDescent="0.2"/>
    <row r="15698" hidden="1" x14ac:dyDescent="0.2"/>
    <row r="15699" hidden="1" x14ac:dyDescent="0.2"/>
    <row r="15700" hidden="1" x14ac:dyDescent="0.2"/>
    <row r="15701" hidden="1" x14ac:dyDescent="0.2"/>
    <row r="15702" hidden="1" x14ac:dyDescent="0.2"/>
    <row r="15703" hidden="1" x14ac:dyDescent="0.2"/>
    <row r="15704" hidden="1" x14ac:dyDescent="0.2"/>
    <row r="15705" hidden="1" x14ac:dyDescent="0.2"/>
    <row r="15706" hidden="1" x14ac:dyDescent="0.2"/>
    <row r="15707" hidden="1" x14ac:dyDescent="0.2"/>
    <row r="15708" hidden="1" x14ac:dyDescent="0.2"/>
    <row r="15709" hidden="1" x14ac:dyDescent="0.2"/>
    <row r="15710" hidden="1" x14ac:dyDescent="0.2"/>
    <row r="15711" hidden="1" x14ac:dyDescent="0.2"/>
    <row r="15712" hidden="1" x14ac:dyDescent="0.2"/>
    <row r="15713" hidden="1" x14ac:dyDescent="0.2"/>
    <row r="15714" hidden="1" x14ac:dyDescent="0.2"/>
    <row r="15715" hidden="1" x14ac:dyDescent="0.2"/>
    <row r="15716" hidden="1" x14ac:dyDescent="0.2"/>
    <row r="15717" hidden="1" x14ac:dyDescent="0.2"/>
    <row r="15718" hidden="1" x14ac:dyDescent="0.2"/>
    <row r="15719" hidden="1" x14ac:dyDescent="0.2"/>
    <row r="15720" hidden="1" x14ac:dyDescent="0.2"/>
    <row r="15721" hidden="1" x14ac:dyDescent="0.2"/>
    <row r="15722" hidden="1" x14ac:dyDescent="0.2"/>
    <row r="15723" hidden="1" x14ac:dyDescent="0.2"/>
    <row r="15724" hidden="1" x14ac:dyDescent="0.2"/>
    <row r="15725" hidden="1" x14ac:dyDescent="0.2"/>
    <row r="15726" hidden="1" x14ac:dyDescent="0.2"/>
    <row r="15727" hidden="1" x14ac:dyDescent="0.2"/>
    <row r="15728" hidden="1" x14ac:dyDescent="0.2"/>
    <row r="15729" hidden="1" x14ac:dyDescent="0.2"/>
    <row r="15730" hidden="1" x14ac:dyDescent="0.2"/>
    <row r="15731" hidden="1" x14ac:dyDescent="0.2"/>
    <row r="15732" hidden="1" x14ac:dyDescent="0.2"/>
    <row r="15733" hidden="1" x14ac:dyDescent="0.2"/>
    <row r="15734" hidden="1" x14ac:dyDescent="0.2"/>
    <row r="15735" hidden="1" x14ac:dyDescent="0.2"/>
    <row r="15736" hidden="1" x14ac:dyDescent="0.2"/>
    <row r="15737" hidden="1" x14ac:dyDescent="0.2"/>
    <row r="15738" hidden="1" x14ac:dyDescent="0.2"/>
    <row r="15739" hidden="1" x14ac:dyDescent="0.2"/>
    <row r="15740" hidden="1" x14ac:dyDescent="0.2"/>
    <row r="15741" hidden="1" x14ac:dyDescent="0.2"/>
    <row r="15742" hidden="1" x14ac:dyDescent="0.2"/>
    <row r="15743" hidden="1" x14ac:dyDescent="0.2"/>
    <row r="15744" hidden="1" x14ac:dyDescent="0.2"/>
    <row r="15745" hidden="1" x14ac:dyDescent="0.2"/>
    <row r="15746" hidden="1" x14ac:dyDescent="0.2"/>
    <row r="15747" hidden="1" x14ac:dyDescent="0.2"/>
    <row r="15748" hidden="1" x14ac:dyDescent="0.2"/>
    <row r="15749" hidden="1" x14ac:dyDescent="0.2"/>
    <row r="15750" hidden="1" x14ac:dyDescent="0.2"/>
    <row r="15751" hidden="1" x14ac:dyDescent="0.2"/>
    <row r="15752" hidden="1" x14ac:dyDescent="0.2"/>
    <row r="15753" hidden="1" x14ac:dyDescent="0.2"/>
    <row r="15754" hidden="1" x14ac:dyDescent="0.2"/>
    <row r="15755" hidden="1" x14ac:dyDescent="0.2"/>
    <row r="15756" hidden="1" x14ac:dyDescent="0.2"/>
    <row r="15757" hidden="1" x14ac:dyDescent="0.2"/>
    <row r="15758" hidden="1" x14ac:dyDescent="0.2"/>
    <row r="15759" hidden="1" x14ac:dyDescent="0.2"/>
    <row r="15760" hidden="1" x14ac:dyDescent="0.2"/>
    <row r="15761" hidden="1" x14ac:dyDescent="0.2"/>
    <row r="15762" hidden="1" x14ac:dyDescent="0.2"/>
    <row r="15763" hidden="1" x14ac:dyDescent="0.2"/>
    <row r="15764" hidden="1" x14ac:dyDescent="0.2"/>
    <row r="15765" hidden="1" x14ac:dyDescent="0.2"/>
    <row r="15766" hidden="1" x14ac:dyDescent="0.2"/>
    <row r="15767" hidden="1" x14ac:dyDescent="0.2"/>
    <row r="15768" hidden="1" x14ac:dyDescent="0.2"/>
    <row r="15769" hidden="1" x14ac:dyDescent="0.2"/>
    <row r="15770" hidden="1" x14ac:dyDescent="0.2"/>
    <row r="15771" hidden="1" x14ac:dyDescent="0.2"/>
    <row r="15772" hidden="1" x14ac:dyDescent="0.2"/>
    <row r="15773" hidden="1" x14ac:dyDescent="0.2"/>
    <row r="15774" hidden="1" x14ac:dyDescent="0.2"/>
    <row r="15775" hidden="1" x14ac:dyDescent="0.2"/>
    <row r="15776" hidden="1" x14ac:dyDescent="0.2"/>
    <row r="15777" hidden="1" x14ac:dyDescent="0.2"/>
    <row r="15778" hidden="1" x14ac:dyDescent="0.2"/>
    <row r="15779" hidden="1" x14ac:dyDescent="0.2"/>
    <row r="15780" hidden="1" x14ac:dyDescent="0.2"/>
    <row r="15781" hidden="1" x14ac:dyDescent="0.2"/>
    <row r="15782" hidden="1" x14ac:dyDescent="0.2"/>
    <row r="15783" hidden="1" x14ac:dyDescent="0.2"/>
    <row r="15784" hidden="1" x14ac:dyDescent="0.2"/>
    <row r="15785" hidden="1" x14ac:dyDescent="0.2"/>
    <row r="15786" hidden="1" x14ac:dyDescent="0.2"/>
    <row r="15787" hidden="1" x14ac:dyDescent="0.2"/>
    <row r="15788" hidden="1" x14ac:dyDescent="0.2"/>
    <row r="15789" hidden="1" x14ac:dyDescent="0.2"/>
    <row r="15790" hidden="1" x14ac:dyDescent="0.2"/>
    <row r="15791" hidden="1" x14ac:dyDescent="0.2"/>
    <row r="15792" hidden="1" x14ac:dyDescent="0.2"/>
    <row r="15793" hidden="1" x14ac:dyDescent="0.2"/>
    <row r="15794" hidden="1" x14ac:dyDescent="0.2"/>
    <row r="15795" hidden="1" x14ac:dyDescent="0.2"/>
    <row r="15796" hidden="1" x14ac:dyDescent="0.2"/>
    <row r="15797" hidden="1" x14ac:dyDescent="0.2"/>
    <row r="15798" hidden="1" x14ac:dyDescent="0.2"/>
    <row r="15799" hidden="1" x14ac:dyDescent="0.2"/>
    <row r="15800" hidden="1" x14ac:dyDescent="0.2"/>
    <row r="15801" hidden="1" x14ac:dyDescent="0.2"/>
    <row r="15802" hidden="1" x14ac:dyDescent="0.2"/>
    <row r="15803" hidden="1" x14ac:dyDescent="0.2"/>
    <row r="15804" hidden="1" x14ac:dyDescent="0.2"/>
    <row r="15805" hidden="1" x14ac:dyDescent="0.2"/>
    <row r="15806" hidden="1" x14ac:dyDescent="0.2"/>
    <row r="15807" hidden="1" x14ac:dyDescent="0.2"/>
    <row r="15808" hidden="1" x14ac:dyDescent="0.2"/>
    <row r="15809" hidden="1" x14ac:dyDescent="0.2"/>
    <row r="15810" hidden="1" x14ac:dyDescent="0.2"/>
    <row r="15811" hidden="1" x14ac:dyDescent="0.2"/>
    <row r="15812" hidden="1" x14ac:dyDescent="0.2"/>
    <row r="15813" hidden="1" x14ac:dyDescent="0.2"/>
    <row r="15814" hidden="1" x14ac:dyDescent="0.2"/>
    <row r="15815" hidden="1" x14ac:dyDescent="0.2"/>
    <row r="15816" hidden="1" x14ac:dyDescent="0.2"/>
    <row r="15817" hidden="1" x14ac:dyDescent="0.2"/>
    <row r="15818" hidden="1" x14ac:dyDescent="0.2"/>
    <row r="15819" hidden="1" x14ac:dyDescent="0.2"/>
    <row r="15820" hidden="1" x14ac:dyDescent="0.2"/>
    <row r="15821" hidden="1" x14ac:dyDescent="0.2"/>
    <row r="15822" hidden="1" x14ac:dyDescent="0.2"/>
    <row r="15823" hidden="1" x14ac:dyDescent="0.2"/>
    <row r="15824" hidden="1" x14ac:dyDescent="0.2"/>
    <row r="15825" hidden="1" x14ac:dyDescent="0.2"/>
    <row r="15826" hidden="1" x14ac:dyDescent="0.2"/>
    <row r="15827" hidden="1" x14ac:dyDescent="0.2"/>
    <row r="15828" hidden="1" x14ac:dyDescent="0.2"/>
    <row r="15829" hidden="1" x14ac:dyDescent="0.2"/>
    <row r="15830" hidden="1" x14ac:dyDescent="0.2"/>
    <row r="15831" hidden="1" x14ac:dyDescent="0.2"/>
    <row r="15832" hidden="1" x14ac:dyDescent="0.2"/>
    <row r="15833" hidden="1" x14ac:dyDescent="0.2"/>
    <row r="15834" hidden="1" x14ac:dyDescent="0.2"/>
    <row r="15835" hidden="1" x14ac:dyDescent="0.2"/>
    <row r="15836" hidden="1" x14ac:dyDescent="0.2"/>
    <row r="15837" hidden="1" x14ac:dyDescent="0.2"/>
    <row r="15838" hidden="1" x14ac:dyDescent="0.2"/>
    <row r="15839" hidden="1" x14ac:dyDescent="0.2"/>
    <row r="15840" hidden="1" x14ac:dyDescent="0.2"/>
    <row r="15841" hidden="1" x14ac:dyDescent="0.2"/>
    <row r="15842" hidden="1" x14ac:dyDescent="0.2"/>
    <row r="15843" hidden="1" x14ac:dyDescent="0.2"/>
    <row r="15844" hidden="1" x14ac:dyDescent="0.2"/>
    <row r="15845" hidden="1" x14ac:dyDescent="0.2"/>
    <row r="15846" hidden="1" x14ac:dyDescent="0.2"/>
    <row r="15847" hidden="1" x14ac:dyDescent="0.2"/>
    <row r="15848" hidden="1" x14ac:dyDescent="0.2"/>
    <row r="15849" hidden="1" x14ac:dyDescent="0.2"/>
    <row r="15850" hidden="1" x14ac:dyDescent="0.2"/>
    <row r="15851" hidden="1" x14ac:dyDescent="0.2"/>
    <row r="15852" hidden="1" x14ac:dyDescent="0.2"/>
    <row r="15853" hidden="1" x14ac:dyDescent="0.2"/>
    <row r="15854" hidden="1" x14ac:dyDescent="0.2"/>
    <row r="15855" hidden="1" x14ac:dyDescent="0.2"/>
    <row r="15856" hidden="1" x14ac:dyDescent="0.2"/>
    <row r="15857" hidden="1" x14ac:dyDescent="0.2"/>
    <row r="15858" hidden="1" x14ac:dyDescent="0.2"/>
    <row r="15859" hidden="1" x14ac:dyDescent="0.2"/>
    <row r="15860" hidden="1" x14ac:dyDescent="0.2"/>
    <row r="15861" hidden="1" x14ac:dyDescent="0.2"/>
    <row r="15862" hidden="1" x14ac:dyDescent="0.2"/>
    <row r="15863" hidden="1" x14ac:dyDescent="0.2"/>
    <row r="15864" hidden="1" x14ac:dyDescent="0.2"/>
    <row r="15865" hidden="1" x14ac:dyDescent="0.2"/>
    <row r="15866" hidden="1" x14ac:dyDescent="0.2"/>
    <row r="15867" hidden="1" x14ac:dyDescent="0.2"/>
    <row r="15868" hidden="1" x14ac:dyDescent="0.2"/>
    <row r="15869" hidden="1" x14ac:dyDescent="0.2"/>
    <row r="15870" hidden="1" x14ac:dyDescent="0.2"/>
    <row r="15871" hidden="1" x14ac:dyDescent="0.2"/>
    <row r="15872" hidden="1" x14ac:dyDescent="0.2"/>
    <row r="15873" hidden="1" x14ac:dyDescent="0.2"/>
    <row r="15874" hidden="1" x14ac:dyDescent="0.2"/>
    <row r="15875" hidden="1" x14ac:dyDescent="0.2"/>
    <row r="15876" hidden="1" x14ac:dyDescent="0.2"/>
    <row r="15877" hidden="1" x14ac:dyDescent="0.2"/>
    <row r="15878" hidden="1" x14ac:dyDescent="0.2"/>
    <row r="15879" hidden="1" x14ac:dyDescent="0.2"/>
    <row r="15880" hidden="1" x14ac:dyDescent="0.2"/>
    <row r="15881" hidden="1" x14ac:dyDescent="0.2"/>
    <row r="15882" hidden="1" x14ac:dyDescent="0.2"/>
    <row r="15883" hidden="1" x14ac:dyDescent="0.2"/>
    <row r="15884" hidden="1" x14ac:dyDescent="0.2"/>
    <row r="15885" hidden="1" x14ac:dyDescent="0.2"/>
    <row r="15886" hidden="1" x14ac:dyDescent="0.2"/>
    <row r="15887" hidden="1" x14ac:dyDescent="0.2"/>
    <row r="15888" hidden="1" x14ac:dyDescent="0.2"/>
    <row r="15889" hidden="1" x14ac:dyDescent="0.2"/>
    <row r="15890" hidden="1" x14ac:dyDescent="0.2"/>
    <row r="15891" hidden="1" x14ac:dyDescent="0.2"/>
    <row r="15892" hidden="1" x14ac:dyDescent="0.2"/>
    <row r="15893" hidden="1" x14ac:dyDescent="0.2"/>
    <row r="15894" hidden="1" x14ac:dyDescent="0.2"/>
    <row r="15895" hidden="1" x14ac:dyDescent="0.2"/>
    <row r="15896" hidden="1" x14ac:dyDescent="0.2"/>
    <row r="15897" hidden="1" x14ac:dyDescent="0.2"/>
    <row r="15898" hidden="1" x14ac:dyDescent="0.2"/>
    <row r="15899" hidden="1" x14ac:dyDescent="0.2"/>
    <row r="15900" hidden="1" x14ac:dyDescent="0.2"/>
    <row r="15901" hidden="1" x14ac:dyDescent="0.2"/>
    <row r="15902" hidden="1" x14ac:dyDescent="0.2"/>
    <row r="15903" hidden="1" x14ac:dyDescent="0.2"/>
    <row r="15904" hidden="1" x14ac:dyDescent="0.2"/>
    <row r="15905" hidden="1" x14ac:dyDescent="0.2"/>
    <row r="15906" hidden="1" x14ac:dyDescent="0.2"/>
    <row r="15907" hidden="1" x14ac:dyDescent="0.2"/>
    <row r="15908" hidden="1" x14ac:dyDescent="0.2"/>
    <row r="15909" hidden="1" x14ac:dyDescent="0.2"/>
    <row r="15910" hidden="1" x14ac:dyDescent="0.2"/>
    <row r="15911" hidden="1" x14ac:dyDescent="0.2"/>
    <row r="15912" hidden="1" x14ac:dyDescent="0.2"/>
    <row r="15913" hidden="1" x14ac:dyDescent="0.2"/>
    <row r="15914" hidden="1" x14ac:dyDescent="0.2"/>
    <row r="15915" hidden="1" x14ac:dyDescent="0.2"/>
    <row r="15916" hidden="1" x14ac:dyDescent="0.2"/>
    <row r="15917" hidden="1" x14ac:dyDescent="0.2"/>
    <row r="15918" hidden="1" x14ac:dyDescent="0.2"/>
    <row r="15919" hidden="1" x14ac:dyDescent="0.2"/>
    <row r="15920" hidden="1" x14ac:dyDescent="0.2"/>
    <row r="15921" hidden="1" x14ac:dyDescent="0.2"/>
    <row r="15922" hidden="1" x14ac:dyDescent="0.2"/>
    <row r="15923" hidden="1" x14ac:dyDescent="0.2"/>
    <row r="15924" hidden="1" x14ac:dyDescent="0.2"/>
    <row r="15925" hidden="1" x14ac:dyDescent="0.2"/>
    <row r="15926" hidden="1" x14ac:dyDescent="0.2"/>
    <row r="15927" hidden="1" x14ac:dyDescent="0.2"/>
    <row r="15928" hidden="1" x14ac:dyDescent="0.2"/>
    <row r="15929" hidden="1" x14ac:dyDescent="0.2"/>
    <row r="15930" hidden="1" x14ac:dyDescent="0.2"/>
    <row r="15931" hidden="1" x14ac:dyDescent="0.2"/>
    <row r="15932" hidden="1" x14ac:dyDescent="0.2"/>
    <row r="15933" hidden="1" x14ac:dyDescent="0.2"/>
    <row r="15934" hidden="1" x14ac:dyDescent="0.2"/>
    <row r="15935" hidden="1" x14ac:dyDescent="0.2"/>
    <row r="15936" hidden="1" x14ac:dyDescent="0.2"/>
    <row r="15937" hidden="1" x14ac:dyDescent="0.2"/>
    <row r="15938" hidden="1" x14ac:dyDescent="0.2"/>
    <row r="15939" hidden="1" x14ac:dyDescent="0.2"/>
    <row r="15940" hidden="1" x14ac:dyDescent="0.2"/>
    <row r="15941" hidden="1" x14ac:dyDescent="0.2"/>
    <row r="15942" hidden="1" x14ac:dyDescent="0.2"/>
    <row r="15943" hidden="1" x14ac:dyDescent="0.2"/>
    <row r="15944" hidden="1" x14ac:dyDescent="0.2"/>
    <row r="15945" hidden="1" x14ac:dyDescent="0.2"/>
    <row r="15946" hidden="1" x14ac:dyDescent="0.2"/>
    <row r="15947" hidden="1" x14ac:dyDescent="0.2"/>
    <row r="15948" hidden="1" x14ac:dyDescent="0.2"/>
    <row r="15949" hidden="1" x14ac:dyDescent="0.2"/>
    <row r="15950" hidden="1" x14ac:dyDescent="0.2"/>
    <row r="15951" hidden="1" x14ac:dyDescent="0.2"/>
    <row r="15952" hidden="1" x14ac:dyDescent="0.2"/>
    <row r="15953" hidden="1" x14ac:dyDescent="0.2"/>
    <row r="15954" hidden="1" x14ac:dyDescent="0.2"/>
    <row r="15955" hidden="1" x14ac:dyDescent="0.2"/>
    <row r="15956" hidden="1" x14ac:dyDescent="0.2"/>
    <row r="15957" hidden="1" x14ac:dyDescent="0.2"/>
    <row r="15958" hidden="1" x14ac:dyDescent="0.2"/>
    <row r="15959" hidden="1" x14ac:dyDescent="0.2"/>
    <row r="15960" hidden="1" x14ac:dyDescent="0.2"/>
    <row r="15961" hidden="1" x14ac:dyDescent="0.2"/>
    <row r="15962" hidden="1" x14ac:dyDescent="0.2"/>
    <row r="15963" hidden="1" x14ac:dyDescent="0.2"/>
    <row r="15964" hidden="1" x14ac:dyDescent="0.2"/>
    <row r="15965" hidden="1" x14ac:dyDescent="0.2"/>
    <row r="15966" hidden="1" x14ac:dyDescent="0.2"/>
    <row r="15967" hidden="1" x14ac:dyDescent="0.2"/>
    <row r="15968" hidden="1" x14ac:dyDescent="0.2"/>
    <row r="15969" hidden="1" x14ac:dyDescent="0.2"/>
    <row r="15970" hidden="1" x14ac:dyDescent="0.2"/>
    <row r="15971" hidden="1" x14ac:dyDescent="0.2"/>
    <row r="15972" hidden="1" x14ac:dyDescent="0.2"/>
    <row r="15973" hidden="1" x14ac:dyDescent="0.2"/>
    <row r="15974" hidden="1" x14ac:dyDescent="0.2"/>
    <row r="15975" hidden="1" x14ac:dyDescent="0.2"/>
    <row r="15976" hidden="1" x14ac:dyDescent="0.2"/>
    <row r="15977" hidden="1" x14ac:dyDescent="0.2"/>
    <row r="15978" hidden="1" x14ac:dyDescent="0.2"/>
    <row r="15979" hidden="1" x14ac:dyDescent="0.2"/>
    <row r="15980" hidden="1" x14ac:dyDescent="0.2"/>
    <row r="15981" hidden="1" x14ac:dyDescent="0.2"/>
    <row r="15982" hidden="1" x14ac:dyDescent="0.2"/>
    <row r="15983" hidden="1" x14ac:dyDescent="0.2"/>
    <row r="15984" hidden="1" x14ac:dyDescent="0.2"/>
    <row r="15985" hidden="1" x14ac:dyDescent="0.2"/>
    <row r="15986" hidden="1" x14ac:dyDescent="0.2"/>
    <row r="15987" hidden="1" x14ac:dyDescent="0.2"/>
    <row r="15988" hidden="1" x14ac:dyDescent="0.2"/>
    <row r="15989" hidden="1" x14ac:dyDescent="0.2"/>
    <row r="15990" hidden="1" x14ac:dyDescent="0.2"/>
    <row r="15991" hidden="1" x14ac:dyDescent="0.2"/>
    <row r="15992" hidden="1" x14ac:dyDescent="0.2"/>
    <row r="15993" hidden="1" x14ac:dyDescent="0.2"/>
    <row r="15994" hidden="1" x14ac:dyDescent="0.2"/>
    <row r="15995" hidden="1" x14ac:dyDescent="0.2"/>
    <row r="15996" hidden="1" x14ac:dyDescent="0.2"/>
    <row r="15997" hidden="1" x14ac:dyDescent="0.2"/>
    <row r="15998" hidden="1" x14ac:dyDescent="0.2"/>
    <row r="15999" hidden="1" x14ac:dyDescent="0.2"/>
    <row r="16000" hidden="1" x14ac:dyDescent="0.2"/>
    <row r="16001" hidden="1" x14ac:dyDescent="0.2"/>
    <row r="16002" hidden="1" x14ac:dyDescent="0.2"/>
    <row r="16003" hidden="1" x14ac:dyDescent="0.2"/>
    <row r="16004" hidden="1" x14ac:dyDescent="0.2"/>
    <row r="16005" hidden="1" x14ac:dyDescent="0.2"/>
    <row r="16006" hidden="1" x14ac:dyDescent="0.2"/>
    <row r="16007" hidden="1" x14ac:dyDescent="0.2"/>
    <row r="16008" hidden="1" x14ac:dyDescent="0.2"/>
    <row r="16009" hidden="1" x14ac:dyDescent="0.2"/>
    <row r="16010" hidden="1" x14ac:dyDescent="0.2"/>
    <row r="16011" hidden="1" x14ac:dyDescent="0.2"/>
    <row r="16012" hidden="1" x14ac:dyDescent="0.2"/>
    <row r="16013" hidden="1" x14ac:dyDescent="0.2"/>
    <row r="16014" hidden="1" x14ac:dyDescent="0.2"/>
    <row r="16015" hidden="1" x14ac:dyDescent="0.2"/>
    <row r="16016" hidden="1" x14ac:dyDescent="0.2"/>
    <row r="16017" hidden="1" x14ac:dyDescent="0.2"/>
    <row r="16018" hidden="1" x14ac:dyDescent="0.2"/>
    <row r="16019" hidden="1" x14ac:dyDescent="0.2"/>
    <row r="16020" hidden="1" x14ac:dyDescent="0.2"/>
    <row r="16021" hidden="1" x14ac:dyDescent="0.2"/>
    <row r="16022" hidden="1" x14ac:dyDescent="0.2"/>
    <row r="16023" hidden="1" x14ac:dyDescent="0.2"/>
    <row r="16024" hidden="1" x14ac:dyDescent="0.2"/>
    <row r="16025" hidden="1" x14ac:dyDescent="0.2"/>
    <row r="16026" hidden="1" x14ac:dyDescent="0.2"/>
    <row r="16027" hidden="1" x14ac:dyDescent="0.2"/>
    <row r="16028" hidden="1" x14ac:dyDescent="0.2"/>
    <row r="16029" hidden="1" x14ac:dyDescent="0.2"/>
    <row r="16030" hidden="1" x14ac:dyDescent="0.2"/>
    <row r="16031" hidden="1" x14ac:dyDescent="0.2"/>
    <row r="16032" hidden="1" x14ac:dyDescent="0.2"/>
    <row r="16033" hidden="1" x14ac:dyDescent="0.2"/>
    <row r="16034" hidden="1" x14ac:dyDescent="0.2"/>
    <row r="16035" hidden="1" x14ac:dyDescent="0.2"/>
    <row r="16036" hidden="1" x14ac:dyDescent="0.2"/>
    <row r="16037" hidden="1" x14ac:dyDescent="0.2"/>
    <row r="16038" hidden="1" x14ac:dyDescent="0.2"/>
    <row r="16039" hidden="1" x14ac:dyDescent="0.2"/>
    <row r="16040" hidden="1" x14ac:dyDescent="0.2"/>
    <row r="16041" hidden="1" x14ac:dyDescent="0.2"/>
    <row r="16042" hidden="1" x14ac:dyDescent="0.2"/>
    <row r="16043" hidden="1" x14ac:dyDescent="0.2"/>
    <row r="16044" hidden="1" x14ac:dyDescent="0.2"/>
    <row r="16045" hidden="1" x14ac:dyDescent="0.2"/>
    <row r="16046" hidden="1" x14ac:dyDescent="0.2"/>
    <row r="16047" hidden="1" x14ac:dyDescent="0.2"/>
    <row r="16048" hidden="1" x14ac:dyDescent="0.2"/>
    <row r="16049" hidden="1" x14ac:dyDescent="0.2"/>
    <row r="16050" hidden="1" x14ac:dyDescent="0.2"/>
    <row r="16051" hidden="1" x14ac:dyDescent="0.2"/>
    <row r="16052" hidden="1" x14ac:dyDescent="0.2"/>
    <row r="16053" hidden="1" x14ac:dyDescent="0.2"/>
    <row r="16054" hidden="1" x14ac:dyDescent="0.2"/>
    <row r="16055" hidden="1" x14ac:dyDescent="0.2"/>
    <row r="16056" hidden="1" x14ac:dyDescent="0.2"/>
    <row r="16057" hidden="1" x14ac:dyDescent="0.2"/>
    <row r="16058" hidden="1" x14ac:dyDescent="0.2"/>
    <row r="16059" hidden="1" x14ac:dyDescent="0.2"/>
    <row r="16060" hidden="1" x14ac:dyDescent="0.2"/>
    <row r="16061" hidden="1" x14ac:dyDescent="0.2"/>
    <row r="16062" hidden="1" x14ac:dyDescent="0.2"/>
    <row r="16063" hidden="1" x14ac:dyDescent="0.2"/>
    <row r="16064" hidden="1" x14ac:dyDescent="0.2"/>
    <row r="16065" hidden="1" x14ac:dyDescent="0.2"/>
    <row r="16066" hidden="1" x14ac:dyDescent="0.2"/>
    <row r="16067" hidden="1" x14ac:dyDescent="0.2"/>
    <row r="16068" hidden="1" x14ac:dyDescent="0.2"/>
    <row r="16069" hidden="1" x14ac:dyDescent="0.2"/>
    <row r="16070" hidden="1" x14ac:dyDescent="0.2"/>
    <row r="16071" hidden="1" x14ac:dyDescent="0.2"/>
    <row r="16072" hidden="1" x14ac:dyDescent="0.2"/>
    <row r="16073" hidden="1" x14ac:dyDescent="0.2"/>
    <row r="16074" hidden="1" x14ac:dyDescent="0.2"/>
    <row r="16075" hidden="1" x14ac:dyDescent="0.2"/>
    <row r="16076" hidden="1" x14ac:dyDescent="0.2"/>
    <row r="16077" hidden="1" x14ac:dyDescent="0.2"/>
    <row r="16078" hidden="1" x14ac:dyDescent="0.2"/>
    <row r="16079" hidden="1" x14ac:dyDescent="0.2"/>
    <row r="16080" hidden="1" x14ac:dyDescent="0.2"/>
    <row r="16081" hidden="1" x14ac:dyDescent="0.2"/>
    <row r="16082" hidden="1" x14ac:dyDescent="0.2"/>
    <row r="16083" hidden="1" x14ac:dyDescent="0.2"/>
    <row r="16084" hidden="1" x14ac:dyDescent="0.2"/>
    <row r="16085" hidden="1" x14ac:dyDescent="0.2"/>
    <row r="16086" hidden="1" x14ac:dyDescent="0.2"/>
    <row r="16087" hidden="1" x14ac:dyDescent="0.2"/>
    <row r="16088" hidden="1" x14ac:dyDescent="0.2"/>
    <row r="16089" hidden="1" x14ac:dyDescent="0.2"/>
    <row r="16090" hidden="1" x14ac:dyDescent="0.2"/>
    <row r="16091" hidden="1" x14ac:dyDescent="0.2"/>
    <row r="16092" hidden="1" x14ac:dyDescent="0.2"/>
    <row r="16093" hidden="1" x14ac:dyDescent="0.2"/>
    <row r="16094" hidden="1" x14ac:dyDescent="0.2"/>
    <row r="16095" hidden="1" x14ac:dyDescent="0.2"/>
    <row r="16096" hidden="1" x14ac:dyDescent="0.2"/>
    <row r="16097" hidden="1" x14ac:dyDescent="0.2"/>
    <row r="16098" hidden="1" x14ac:dyDescent="0.2"/>
    <row r="16099" hidden="1" x14ac:dyDescent="0.2"/>
    <row r="16100" hidden="1" x14ac:dyDescent="0.2"/>
    <row r="16101" hidden="1" x14ac:dyDescent="0.2"/>
    <row r="16102" hidden="1" x14ac:dyDescent="0.2"/>
    <row r="16103" hidden="1" x14ac:dyDescent="0.2"/>
    <row r="16104" hidden="1" x14ac:dyDescent="0.2"/>
    <row r="16105" hidden="1" x14ac:dyDescent="0.2"/>
    <row r="16106" hidden="1" x14ac:dyDescent="0.2"/>
    <row r="16107" hidden="1" x14ac:dyDescent="0.2"/>
    <row r="16108" hidden="1" x14ac:dyDescent="0.2"/>
    <row r="16109" hidden="1" x14ac:dyDescent="0.2"/>
    <row r="16110" hidden="1" x14ac:dyDescent="0.2"/>
    <row r="16111" hidden="1" x14ac:dyDescent="0.2"/>
    <row r="16112" hidden="1" x14ac:dyDescent="0.2"/>
    <row r="16113" hidden="1" x14ac:dyDescent="0.2"/>
    <row r="16114" hidden="1" x14ac:dyDescent="0.2"/>
    <row r="16115" hidden="1" x14ac:dyDescent="0.2"/>
    <row r="16116" hidden="1" x14ac:dyDescent="0.2"/>
    <row r="16117" hidden="1" x14ac:dyDescent="0.2"/>
    <row r="16118" hidden="1" x14ac:dyDescent="0.2"/>
    <row r="16119" hidden="1" x14ac:dyDescent="0.2"/>
    <row r="16120" hidden="1" x14ac:dyDescent="0.2"/>
    <row r="16121" hidden="1" x14ac:dyDescent="0.2"/>
    <row r="16122" hidden="1" x14ac:dyDescent="0.2"/>
    <row r="16123" hidden="1" x14ac:dyDescent="0.2"/>
    <row r="16124" hidden="1" x14ac:dyDescent="0.2"/>
    <row r="16125" hidden="1" x14ac:dyDescent="0.2"/>
    <row r="16126" hidden="1" x14ac:dyDescent="0.2"/>
    <row r="16127" hidden="1" x14ac:dyDescent="0.2"/>
    <row r="16128" hidden="1" x14ac:dyDescent="0.2"/>
    <row r="16129" hidden="1" x14ac:dyDescent="0.2"/>
    <row r="16130" hidden="1" x14ac:dyDescent="0.2"/>
    <row r="16131" hidden="1" x14ac:dyDescent="0.2"/>
    <row r="16132" hidden="1" x14ac:dyDescent="0.2"/>
    <row r="16133" hidden="1" x14ac:dyDescent="0.2"/>
    <row r="16134" hidden="1" x14ac:dyDescent="0.2"/>
    <row r="16135" hidden="1" x14ac:dyDescent="0.2"/>
    <row r="16136" hidden="1" x14ac:dyDescent="0.2"/>
    <row r="16137" hidden="1" x14ac:dyDescent="0.2"/>
    <row r="16138" hidden="1" x14ac:dyDescent="0.2"/>
    <row r="16139" hidden="1" x14ac:dyDescent="0.2"/>
    <row r="16140" hidden="1" x14ac:dyDescent="0.2"/>
    <row r="16141" hidden="1" x14ac:dyDescent="0.2"/>
    <row r="16142" hidden="1" x14ac:dyDescent="0.2"/>
    <row r="16143" hidden="1" x14ac:dyDescent="0.2"/>
    <row r="16144" hidden="1" x14ac:dyDescent="0.2"/>
    <row r="16145" hidden="1" x14ac:dyDescent="0.2"/>
    <row r="16146" hidden="1" x14ac:dyDescent="0.2"/>
    <row r="16147" hidden="1" x14ac:dyDescent="0.2"/>
    <row r="16148" hidden="1" x14ac:dyDescent="0.2"/>
    <row r="16149" hidden="1" x14ac:dyDescent="0.2"/>
    <row r="16150" hidden="1" x14ac:dyDescent="0.2"/>
    <row r="16151" hidden="1" x14ac:dyDescent="0.2"/>
    <row r="16152" hidden="1" x14ac:dyDescent="0.2"/>
    <row r="16153" hidden="1" x14ac:dyDescent="0.2"/>
    <row r="16154" hidden="1" x14ac:dyDescent="0.2"/>
    <row r="16155" hidden="1" x14ac:dyDescent="0.2"/>
    <row r="16156" hidden="1" x14ac:dyDescent="0.2"/>
    <row r="16157" hidden="1" x14ac:dyDescent="0.2"/>
    <row r="16158" hidden="1" x14ac:dyDescent="0.2"/>
    <row r="16159" hidden="1" x14ac:dyDescent="0.2"/>
    <row r="16160" hidden="1" x14ac:dyDescent="0.2"/>
    <row r="16161" hidden="1" x14ac:dyDescent="0.2"/>
    <row r="16162" hidden="1" x14ac:dyDescent="0.2"/>
    <row r="16163" hidden="1" x14ac:dyDescent="0.2"/>
    <row r="16164" hidden="1" x14ac:dyDescent="0.2"/>
    <row r="16165" hidden="1" x14ac:dyDescent="0.2"/>
    <row r="16166" hidden="1" x14ac:dyDescent="0.2"/>
    <row r="16167" hidden="1" x14ac:dyDescent="0.2"/>
    <row r="16168" hidden="1" x14ac:dyDescent="0.2"/>
    <row r="16169" hidden="1" x14ac:dyDescent="0.2"/>
    <row r="16170" hidden="1" x14ac:dyDescent="0.2"/>
    <row r="16171" hidden="1" x14ac:dyDescent="0.2"/>
    <row r="16172" hidden="1" x14ac:dyDescent="0.2"/>
    <row r="16173" hidden="1" x14ac:dyDescent="0.2"/>
    <row r="16174" hidden="1" x14ac:dyDescent="0.2"/>
    <row r="16175" hidden="1" x14ac:dyDescent="0.2"/>
    <row r="16176" hidden="1" x14ac:dyDescent="0.2"/>
    <row r="16177" hidden="1" x14ac:dyDescent="0.2"/>
    <row r="16178" hidden="1" x14ac:dyDescent="0.2"/>
    <row r="16179" hidden="1" x14ac:dyDescent="0.2"/>
    <row r="16180" hidden="1" x14ac:dyDescent="0.2"/>
    <row r="16181" hidden="1" x14ac:dyDescent="0.2"/>
    <row r="16182" hidden="1" x14ac:dyDescent="0.2"/>
    <row r="16183" hidden="1" x14ac:dyDescent="0.2"/>
    <row r="16184" hidden="1" x14ac:dyDescent="0.2"/>
    <row r="16185" hidden="1" x14ac:dyDescent="0.2"/>
    <row r="16186" hidden="1" x14ac:dyDescent="0.2"/>
    <row r="16187" hidden="1" x14ac:dyDescent="0.2"/>
    <row r="16188" hidden="1" x14ac:dyDescent="0.2"/>
    <row r="16189" hidden="1" x14ac:dyDescent="0.2"/>
    <row r="16190" hidden="1" x14ac:dyDescent="0.2"/>
    <row r="16191" hidden="1" x14ac:dyDescent="0.2"/>
    <row r="16192" hidden="1" x14ac:dyDescent="0.2"/>
    <row r="16193" hidden="1" x14ac:dyDescent="0.2"/>
    <row r="16194" hidden="1" x14ac:dyDescent="0.2"/>
    <row r="16195" hidden="1" x14ac:dyDescent="0.2"/>
    <row r="16196" hidden="1" x14ac:dyDescent="0.2"/>
    <row r="16197" hidden="1" x14ac:dyDescent="0.2"/>
    <row r="16198" hidden="1" x14ac:dyDescent="0.2"/>
    <row r="16199" hidden="1" x14ac:dyDescent="0.2"/>
    <row r="16200" hidden="1" x14ac:dyDescent="0.2"/>
    <row r="16201" hidden="1" x14ac:dyDescent="0.2"/>
    <row r="16202" hidden="1" x14ac:dyDescent="0.2"/>
    <row r="16203" hidden="1" x14ac:dyDescent="0.2"/>
    <row r="16204" hidden="1" x14ac:dyDescent="0.2"/>
    <row r="16205" hidden="1" x14ac:dyDescent="0.2"/>
    <row r="16206" hidden="1" x14ac:dyDescent="0.2"/>
    <row r="16207" hidden="1" x14ac:dyDescent="0.2"/>
    <row r="16208" hidden="1" x14ac:dyDescent="0.2"/>
    <row r="16209" hidden="1" x14ac:dyDescent="0.2"/>
    <row r="16210" hidden="1" x14ac:dyDescent="0.2"/>
    <row r="16211" hidden="1" x14ac:dyDescent="0.2"/>
    <row r="16212" hidden="1" x14ac:dyDescent="0.2"/>
    <row r="16213" hidden="1" x14ac:dyDescent="0.2"/>
    <row r="16214" hidden="1" x14ac:dyDescent="0.2"/>
    <row r="16215" hidden="1" x14ac:dyDescent="0.2"/>
    <row r="16216" hidden="1" x14ac:dyDescent="0.2"/>
    <row r="16217" hidden="1" x14ac:dyDescent="0.2"/>
    <row r="16218" hidden="1" x14ac:dyDescent="0.2"/>
    <row r="16219" hidden="1" x14ac:dyDescent="0.2"/>
    <row r="16220" hidden="1" x14ac:dyDescent="0.2"/>
    <row r="16221" hidden="1" x14ac:dyDescent="0.2"/>
    <row r="16222" hidden="1" x14ac:dyDescent="0.2"/>
    <row r="16223" hidden="1" x14ac:dyDescent="0.2"/>
    <row r="16224" hidden="1" x14ac:dyDescent="0.2"/>
    <row r="16225" hidden="1" x14ac:dyDescent="0.2"/>
    <row r="16226" hidden="1" x14ac:dyDescent="0.2"/>
    <row r="16227" hidden="1" x14ac:dyDescent="0.2"/>
    <row r="16228" hidden="1" x14ac:dyDescent="0.2"/>
    <row r="16229" hidden="1" x14ac:dyDescent="0.2"/>
    <row r="16230" hidden="1" x14ac:dyDescent="0.2"/>
    <row r="16231" hidden="1" x14ac:dyDescent="0.2"/>
    <row r="16232" hidden="1" x14ac:dyDescent="0.2"/>
    <row r="16233" hidden="1" x14ac:dyDescent="0.2"/>
    <row r="16234" hidden="1" x14ac:dyDescent="0.2"/>
    <row r="16235" hidden="1" x14ac:dyDescent="0.2"/>
    <row r="16236" hidden="1" x14ac:dyDescent="0.2"/>
    <row r="16237" hidden="1" x14ac:dyDescent="0.2"/>
    <row r="16238" hidden="1" x14ac:dyDescent="0.2"/>
    <row r="16239" hidden="1" x14ac:dyDescent="0.2"/>
    <row r="16240" hidden="1" x14ac:dyDescent="0.2"/>
    <row r="16241" hidden="1" x14ac:dyDescent="0.2"/>
    <row r="16242" hidden="1" x14ac:dyDescent="0.2"/>
    <row r="16243" hidden="1" x14ac:dyDescent="0.2"/>
    <row r="16244" hidden="1" x14ac:dyDescent="0.2"/>
    <row r="16245" hidden="1" x14ac:dyDescent="0.2"/>
    <row r="16246" hidden="1" x14ac:dyDescent="0.2"/>
    <row r="16247" hidden="1" x14ac:dyDescent="0.2"/>
    <row r="16248" hidden="1" x14ac:dyDescent="0.2"/>
    <row r="16249" hidden="1" x14ac:dyDescent="0.2"/>
    <row r="16250" hidden="1" x14ac:dyDescent="0.2"/>
    <row r="16251" hidden="1" x14ac:dyDescent="0.2"/>
    <row r="16252" hidden="1" x14ac:dyDescent="0.2"/>
    <row r="16253" hidden="1" x14ac:dyDescent="0.2"/>
    <row r="16254" hidden="1" x14ac:dyDescent="0.2"/>
    <row r="16255" hidden="1" x14ac:dyDescent="0.2"/>
    <row r="16256" hidden="1" x14ac:dyDescent="0.2"/>
    <row r="16257" hidden="1" x14ac:dyDescent="0.2"/>
    <row r="16258" hidden="1" x14ac:dyDescent="0.2"/>
    <row r="16259" hidden="1" x14ac:dyDescent="0.2"/>
    <row r="16260" hidden="1" x14ac:dyDescent="0.2"/>
    <row r="16261" hidden="1" x14ac:dyDescent="0.2"/>
    <row r="16262" hidden="1" x14ac:dyDescent="0.2"/>
    <row r="16263" hidden="1" x14ac:dyDescent="0.2"/>
    <row r="16264" hidden="1" x14ac:dyDescent="0.2"/>
    <row r="16265" hidden="1" x14ac:dyDescent="0.2"/>
    <row r="16266" hidden="1" x14ac:dyDescent="0.2"/>
    <row r="16267" hidden="1" x14ac:dyDescent="0.2"/>
    <row r="16268" hidden="1" x14ac:dyDescent="0.2"/>
    <row r="16269" hidden="1" x14ac:dyDescent="0.2"/>
    <row r="16270" hidden="1" x14ac:dyDescent="0.2"/>
    <row r="16271" hidden="1" x14ac:dyDescent="0.2"/>
    <row r="16272" hidden="1" x14ac:dyDescent="0.2"/>
    <row r="16273" hidden="1" x14ac:dyDescent="0.2"/>
    <row r="16274" hidden="1" x14ac:dyDescent="0.2"/>
    <row r="16275" hidden="1" x14ac:dyDescent="0.2"/>
    <row r="16276" hidden="1" x14ac:dyDescent="0.2"/>
    <row r="16277" hidden="1" x14ac:dyDescent="0.2"/>
    <row r="16278" hidden="1" x14ac:dyDescent="0.2"/>
    <row r="16279" hidden="1" x14ac:dyDescent="0.2"/>
    <row r="16280" hidden="1" x14ac:dyDescent="0.2"/>
    <row r="16281" hidden="1" x14ac:dyDescent="0.2"/>
    <row r="16282" hidden="1" x14ac:dyDescent="0.2"/>
    <row r="16283" hidden="1" x14ac:dyDescent="0.2"/>
    <row r="16284" hidden="1" x14ac:dyDescent="0.2"/>
    <row r="16285" hidden="1" x14ac:dyDescent="0.2"/>
    <row r="16286" hidden="1" x14ac:dyDescent="0.2"/>
    <row r="16287" hidden="1" x14ac:dyDescent="0.2"/>
    <row r="16288" hidden="1" x14ac:dyDescent="0.2"/>
    <row r="16289" hidden="1" x14ac:dyDescent="0.2"/>
    <row r="16290" hidden="1" x14ac:dyDescent="0.2"/>
    <row r="16291" hidden="1" x14ac:dyDescent="0.2"/>
    <row r="16292" hidden="1" x14ac:dyDescent="0.2"/>
    <row r="16293" hidden="1" x14ac:dyDescent="0.2"/>
    <row r="16294" hidden="1" x14ac:dyDescent="0.2"/>
    <row r="16295" hidden="1" x14ac:dyDescent="0.2"/>
    <row r="16296" hidden="1" x14ac:dyDescent="0.2"/>
    <row r="16297" hidden="1" x14ac:dyDescent="0.2"/>
    <row r="16298" hidden="1" x14ac:dyDescent="0.2"/>
    <row r="16299" hidden="1" x14ac:dyDescent="0.2"/>
    <row r="16300" hidden="1" x14ac:dyDescent="0.2"/>
    <row r="16301" hidden="1" x14ac:dyDescent="0.2"/>
    <row r="16302" hidden="1" x14ac:dyDescent="0.2"/>
    <row r="16303" hidden="1" x14ac:dyDescent="0.2"/>
    <row r="16304" hidden="1" x14ac:dyDescent="0.2"/>
    <row r="16305" hidden="1" x14ac:dyDescent="0.2"/>
    <row r="16306" hidden="1" x14ac:dyDescent="0.2"/>
    <row r="16307" hidden="1" x14ac:dyDescent="0.2"/>
    <row r="16308" hidden="1" x14ac:dyDescent="0.2"/>
    <row r="16309" hidden="1" x14ac:dyDescent="0.2"/>
    <row r="16310" hidden="1" x14ac:dyDescent="0.2"/>
    <row r="16311" hidden="1" x14ac:dyDescent="0.2"/>
    <row r="16312" hidden="1" x14ac:dyDescent="0.2"/>
    <row r="16313" hidden="1" x14ac:dyDescent="0.2"/>
    <row r="16314" hidden="1" x14ac:dyDescent="0.2"/>
    <row r="16315" hidden="1" x14ac:dyDescent="0.2"/>
    <row r="16316" hidden="1" x14ac:dyDescent="0.2"/>
    <row r="16317" hidden="1" x14ac:dyDescent="0.2"/>
    <row r="16318" hidden="1" x14ac:dyDescent="0.2"/>
    <row r="16319" hidden="1" x14ac:dyDescent="0.2"/>
    <row r="16320" hidden="1" x14ac:dyDescent="0.2"/>
    <row r="16321" hidden="1" x14ac:dyDescent="0.2"/>
    <row r="16322" hidden="1" x14ac:dyDescent="0.2"/>
    <row r="16323" hidden="1" x14ac:dyDescent="0.2"/>
    <row r="16324" hidden="1" x14ac:dyDescent="0.2"/>
    <row r="16325" hidden="1" x14ac:dyDescent="0.2"/>
    <row r="16326" hidden="1" x14ac:dyDescent="0.2"/>
    <row r="16327" hidden="1" x14ac:dyDescent="0.2"/>
    <row r="16328" hidden="1" x14ac:dyDescent="0.2"/>
    <row r="16329" hidden="1" x14ac:dyDescent="0.2"/>
    <row r="16330" hidden="1" x14ac:dyDescent="0.2"/>
    <row r="16331" hidden="1" x14ac:dyDescent="0.2"/>
    <row r="16332" hidden="1" x14ac:dyDescent="0.2"/>
    <row r="16333" hidden="1" x14ac:dyDescent="0.2"/>
    <row r="16334" hidden="1" x14ac:dyDescent="0.2"/>
    <row r="16335" hidden="1" x14ac:dyDescent="0.2"/>
    <row r="16336" hidden="1" x14ac:dyDescent="0.2"/>
    <row r="16337" hidden="1" x14ac:dyDescent="0.2"/>
    <row r="16338" hidden="1" x14ac:dyDescent="0.2"/>
    <row r="16339" hidden="1" x14ac:dyDescent="0.2"/>
    <row r="16340" hidden="1" x14ac:dyDescent="0.2"/>
    <row r="16341" hidden="1" x14ac:dyDescent="0.2"/>
    <row r="16342" hidden="1" x14ac:dyDescent="0.2"/>
    <row r="16343" hidden="1" x14ac:dyDescent="0.2"/>
    <row r="16344" hidden="1" x14ac:dyDescent="0.2"/>
    <row r="16345" hidden="1" x14ac:dyDescent="0.2"/>
    <row r="16346" hidden="1" x14ac:dyDescent="0.2"/>
    <row r="16347" hidden="1" x14ac:dyDescent="0.2"/>
    <row r="16348" hidden="1" x14ac:dyDescent="0.2"/>
    <row r="16349" hidden="1" x14ac:dyDescent="0.2"/>
    <row r="16350" hidden="1" x14ac:dyDescent="0.2"/>
    <row r="16351" hidden="1" x14ac:dyDescent="0.2"/>
    <row r="16352" hidden="1" x14ac:dyDescent="0.2"/>
    <row r="16353" hidden="1" x14ac:dyDescent="0.2"/>
    <row r="16354" hidden="1" x14ac:dyDescent="0.2"/>
    <row r="16355" hidden="1" x14ac:dyDescent="0.2"/>
    <row r="16356" hidden="1" x14ac:dyDescent="0.2"/>
    <row r="16357" hidden="1" x14ac:dyDescent="0.2"/>
    <row r="16358" hidden="1" x14ac:dyDescent="0.2"/>
    <row r="16359" hidden="1" x14ac:dyDescent="0.2"/>
    <row r="16360" hidden="1" x14ac:dyDescent="0.2"/>
    <row r="16361" hidden="1" x14ac:dyDescent="0.2"/>
    <row r="16362" hidden="1" x14ac:dyDescent="0.2"/>
    <row r="16363" hidden="1" x14ac:dyDescent="0.2"/>
    <row r="16364" hidden="1" x14ac:dyDescent="0.2"/>
    <row r="16365" hidden="1" x14ac:dyDescent="0.2"/>
    <row r="16366" hidden="1" x14ac:dyDescent="0.2"/>
    <row r="16367" hidden="1" x14ac:dyDescent="0.2"/>
    <row r="16368" hidden="1" x14ac:dyDescent="0.2"/>
    <row r="16369" hidden="1" x14ac:dyDescent="0.2"/>
    <row r="16370" hidden="1" x14ac:dyDescent="0.2"/>
    <row r="16371" hidden="1" x14ac:dyDescent="0.2"/>
    <row r="16372" hidden="1" x14ac:dyDescent="0.2"/>
    <row r="16373" hidden="1" x14ac:dyDescent="0.2"/>
    <row r="16374" hidden="1" x14ac:dyDescent="0.2"/>
    <row r="16375" hidden="1" x14ac:dyDescent="0.2"/>
    <row r="16376" hidden="1" x14ac:dyDescent="0.2"/>
    <row r="16377" hidden="1" x14ac:dyDescent="0.2"/>
    <row r="16378" hidden="1" x14ac:dyDescent="0.2"/>
    <row r="16379" hidden="1" x14ac:dyDescent="0.2"/>
    <row r="16380" hidden="1" x14ac:dyDescent="0.2"/>
    <row r="16381" hidden="1" x14ac:dyDescent="0.2"/>
    <row r="16382" hidden="1" x14ac:dyDescent="0.2"/>
    <row r="16383" hidden="1" x14ac:dyDescent="0.2"/>
    <row r="16384" hidden="1" x14ac:dyDescent="0.2"/>
    <row r="16385" hidden="1" x14ac:dyDescent="0.2"/>
    <row r="16386" hidden="1" x14ac:dyDescent="0.2"/>
    <row r="16387" hidden="1" x14ac:dyDescent="0.2"/>
    <row r="16388" hidden="1" x14ac:dyDescent="0.2"/>
    <row r="16389" hidden="1" x14ac:dyDescent="0.2"/>
    <row r="16390" hidden="1" x14ac:dyDescent="0.2"/>
    <row r="16391" hidden="1" x14ac:dyDescent="0.2"/>
    <row r="16392" hidden="1" x14ac:dyDescent="0.2"/>
    <row r="16393" hidden="1" x14ac:dyDescent="0.2"/>
    <row r="16394" hidden="1" x14ac:dyDescent="0.2"/>
    <row r="16395" hidden="1" x14ac:dyDescent="0.2"/>
    <row r="16396" hidden="1" x14ac:dyDescent="0.2"/>
    <row r="16397" hidden="1" x14ac:dyDescent="0.2"/>
    <row r="16398" hidden="1" x14ac:dyDescent="0.2"/>
    <row r="16399" hidden="1" x14ac:dyDescent="0.2"/>
    <row r="16400" hidden="1" x14ac:dyDescent="0.2"/>
    <row r="16401" hidden="1" x14ac:dyDescent="0.2"/>
    <row r="16402" hidden="1" x14ac:dyDescent="0.2"/>
    <row r="16403" hidden="1" x14ac:dyDescent="0.2"/>
    <row r="16404" hidden="1" x14ac:dyDescent="0.2"/>
    <row r="16405" hidden="1" x14ac:dyDescent="0.2"/>
    <row r="16406" hidden="1" x14ac:dyDescent="0.2"/>
    <row r="16407" hidden="1" x14ac:dyDescent="0.2"/>
    <row r="16408" hidden="1" x14ac:dyDescent="0.2"/>
    <row r="16409" hidden="1" x14ac:dyDescent="0.2"/>
    <row r="16410" hidden="1" x14ac:dyDescent="0.2"/>
    <row r="16411" hidden="1" x14ac:dyDescent="0.2"/>
    <row r="16412" hidden="1" x14ac:dyDescent="0.2"/>
    <row r="16413" hidden="1" x14ac:dyDescent="0.2"/>
    <row r="16414" hidden="1" x14ac:dyDescent="0.2"/>
    <row r="16415" hidden="1" x14ac:dyDescent="0.2"/>
    <row r="16416" hidden="1" x14ac:dyDescent="0.2"/>
    <row r="16417" hidden="1" x14ac:dyDescent="0.2"/>
    <row r="16418" hidden="1" x14ac:dyDescent="0.2"/>
    <row r="16419" hidden="1" x14ac:dyDescent="0.2"/>
    <row r="16420" hidden="1" x14ac:dyDescent="0.2"/>
    <row r="16421" hidden="1" x14ac:dyDescent="0.2"/>
    <row r="16422" hidden="1" x14ac:dyDescent="0.2"/>
    <row r="16423" hidden="1" x14ac:dyDescent="0.2"/>
    <row r="16424" hidden="1" x14ac:dyDescent="0.2"/>
    <row r="16425" hidden="1" x14ac:dyDescent="0.2"/>
    <row r="16426" hidden="1" x14ac:dyDescent="0.2"/>
    <row r="16427" hidden="1" x14ac:dyDescent="0.2"/>
    <row r="16428" hidden="1" x14ac:dyDescent="0.2"/>
    <row r="16429" hidden="1" x14ac:dyDescent="0.2"/>
    <row r="16430" hidden="1" x14ac:dyDescent="0.2"/>
    <row r="16431" hidden="1" x14ac:dyDescent="0.2"/>
    <row r="16432" hidden="1" x14ac:dyDescent="0.2"/>
    <row r="16433" hidden="1" x14ac:dyDescent="0.2"/>
    <row r="16434" hidden="1" x14ac:dyDescent="0.2"/>
    <row r="16435" hidden="1" x14ac:dyDescent="0.2"/>
    <row r="16436" hidden="1" x14ac:dyDescent="0.2"/>
    <row r="16437" hidden="1" x14ac:dyDescent="0.2"/>
    <row r="16438" hidden="1" x14ac:dyDescent="0.2"/>
    <row r="16439" hidden="1" x14ac:dyDescent="0.2"/>
    <row r="16440" hidden="1" x14ac:dyDescent="0.2"/>
    <row r="16441" hidden="1" x14ac:dyDescent="0.2"/>
    <row r="16442" hidden="1" x14ac:dyDescent="0.2"/>
    <row r="16443" hidden="1" x14ac:dyDescent="0.2"/>
    <row r="16444" hidden="1" x14ac:dyDescent="0.2"/>
    <row r="16445" hidden="1" x14ac:dyDescent="0.2"/>
    <row r="16446" hidden="1" x14ac:dyDescent="0.2"/>
    <row r="16447" hidden="1" x14ac:dyDescent="0.2"/>
    <row r="16448" hidden="1" x14ac:dyDescent="0.2"/>
    <row r="16449" hidden="1" x14ac:dyDescent="0.2"/>
    <row r="16450" hidden="1" x14ac:dyDescent="0.2"/>
    <row r="16451" hidden="1" x14ac:dyDescent="0.2"/>
    <row r="16452" hidden="1" x14ac:dyDescent="0.2"/>
    <row r="16453" hidden="1" x14ac:dyDescent="0.2"/>
    <row r="16454" hidden="1" x14ac:dyDescent="0.2"/>
    <row r="16455" hidden="1" x14ac:dyDescent="0.2"/>
    <row r="16456" hidden="1" x14ac:dyDescent="0.2"/>
    <row r="16457" hidden="1" x14ac:dyDescent="0.2"/>
    <row r="16458" hidden="1" x14ac:dyDescent="0.2"/>
    <row r="16459" hidden="1" x14ac:dyDescent="0.2"/>
    <row r="16460" hidden="1" x14ac:dyDescent="0.2"/>
    <row r="16461" hidden="1" x14ac:dyDescent="0.2"/>
    <row r="16462" hidden="1" x14ac:dyDescent="0.2"/>
    <row r="16463" hidden="1" x14ac:dyDescent="0.2"/>
    <row r="16464" hidden="1" x14ac:dyDescent="0.2"/>
    <row r="16465" hidden="1" x14ac:dyDescent="0.2"/>
    <row r="16466" hidden="1" x14ac:dyDescent="0.2"/>
    <row r="16467" hidden="1" x14ac:dyDescent="0.2"/>
    <row r="16468" hidden="1" x14ac:dyDescent="0.2"/>
    <row r="16469" hidden="1" x14ac:dyDescent="0.2"/>
    <row r="16470" hidden="1" x14ac:dyDescent="0.2"/>
    <row r="16471" hidden="1" x14ac:dyDescent="0.2"/>
    <row r="16472" hidden="1" x14ac:dyDescent="0.2"/>
    <row r="16473" hidden="1" x14ac:dyDescent="0.2"/>
    <row r="16474" hidden="1" x14ac:dyDescent="0.2"/>
    <row r="16475" hidden="1" x14ac:dyDescent="0.2"/>
    <row r="16476" hidden="1" x14ac:dyDescent="0.2"/>
    <row r="16477" hidden="1" x14ac:dyDescent="0.2"/>
    <row r="16478" hidden="1" x14ac:dyDescent="0.2"/>
    <row r="16479" hidden="1" x14ac:dyDescent="0.2"/>
    <row r="16480" hidden="1" x14ac:dyDescent="0.2"/>
    <row r="16481" hidden="1" x14ac:dyDescent="0.2"/>
    <row r="16482" hidden="1" x14ac:dyDescent="0.2"/>
    <row r="16483" hidden="1" x14ac:dyDescent="0.2"/>
    <row r="16484" hidden="1" x14ac:dyDescent="0.2"/>
    <row r="16485" hidden="1" x14ac:dyDescent="0.2"/>
    <row r="16486" hidden="1" x14ac:dyDescent="0.2"/>
    <row r="16487" hidden="1" x14ac:dyDescent="0.2"/>
    <row r="16488" hidden="1" x14ac:dyDescent="0.2"/>
    <row r="16489" hidden="1" x14ac:dyDescent="0.2"/>
    <row r="16490" hidden="1" x14ac:dyDescent="0.2"/>
    <row r="16491" hidden="1" x14ac:dyDescent="0.2"/>
    <row r="16492" hidden="1" x14ac:dyDescent="0.2"/>
    <row r="16493" hidden="1" x14ac:dyDescent="0.2"/>
    <row r="16494" hidden="1" x14ac:dyDescent="0.2"/>
    <row r="16495" hidden="1" x14ac:dyDescent="0.2"/>
    <row r="16496" hidden="1" x14ac:dyDescent="0.2"/>
    <row r="16497" hidden="1" x14ac:dyDescent="0.2"/>
    <row r="16498" hidden="1" x14ac:dyDescent="0.2"/>
    <row r="16499" hidden="1" x14ac:dyDescent="0.2"/>
    <row r="16500" hidden="1" x14ac:dyDescent="0.2"/>
    <row r="16501" hidden="1" x14ac:dyDescent="0.2"/>
    <row r="16502" hidden="1" x14ac:dyDescent="0.2"/>
    <row r="16503" hidden="1" x14ac:dyDescent="0.2"/>
    <row r="16504" hidden="1" x14ac:dyDescent="0.2"/>
    <row r="16505" hidden="1" x14ac:dyDescent="0.2"/>
    <row r="16506" hidden="1" x14ac:dyDescent="0.2"/>
    <row r="16507" hidden="1" x14ac:dyDescent="0.2"/>
    <row r="16508" hidden="1" x14ac:dyDescent="0.2"/>
    <row r="16509" hidden="1" x14ac:dyDescent="0.2"/>
    <row r="16510" hidden="1" x14ac:dyDescent="0.2"/>
    <row r="16511" hidden="1" x14ac:dyDescent="0.2"/>
    <row r="16512" hidden="1" x14ac:dyDescent="0.2"/>
    <row r="16513" hidden="1" x14ac:dyDescent="0.2"/>
    <row r="16514" hidden="1" x14ac:dyDescent="0.2"/>
    <row r="16515" hidden="1" x14ac:dyDescent="0.2"/>
    <row r="16516" hidden="1" x14ac:dyDescent="0.2"/>
    <row r="16517" hidden="1" x14ac:dyDescent="0.2"/>
    <row r="16518" hidden="1" x14ac:dyDescent="0.2"/>
    <row r="16519" hidden="1" x14ac:dyDescent="0.2"/>
    <row r="16520" hidden="1" x14ac:dyDescent="0.2"/>
    <row r="16521" hidden="1" x14ac:dyDescent="0.2"/>
    <row r="16522" hidden="1" x14ac:dyDescent="0.2"/>
    <row r="16523" hidden="1" x14ac:dyDescent="0.2"/>
    <row r="16524" hidden="1" x14ac:dyDescent="0.2"/>
    <row r="16525" hidden="1" x14ac:dyDescent="0.2"/>
    <row r="16526" hidden="1" x14ac:dyDescent="0.2"/>
    <row r="16527" hidden="1" x14ac:dyDescent="0.2"/>
    <row r="16528" hidden="1" x14ac:dyDescent="0.2"/>
    <row r="16529" hidden="1" x14ac:dyDescent="0.2"/>
    <row r="16530" hidden="1" x14ac:dyDescent="0.2"/>
    <row r="16531" hidden="1" x14ac:dyDescent="0.2"/>
    <row r="16532" hidden="1" x14ac:dyDescent="0.2"/>
    <row r="16533" hidden="1" x14ac:dyDescent="0.2"/>
    <row r="16534" hidden="1" x14ac:dyDescent="0.2"/>
    <row r="16535" hidden="1" x14ac:dyDescent="0.2"/>
    <row r="16536" hidden="1" x14ac:dyDescent="0.2"/>
    <row r="16537" hidden="1" x14ac:dyDescent="0.2"/>
    <row r="16538" hidden="1" x14ac:dyDescent="0.2"/>
    <row r="16539" hidden="1" x14ac:dyDescent="0.2"/>
    <row r="16540" hidden="1" x14ac:dyDescent="0.2"/>
    <row r="16541" hidden="1" x14ac:dyDescent="0.2"/>
    <row r="16542" hidden="1" x14ac:dyDescent="0.2"/>
    <row r="16543" hidden="1" x14ac:dyDescent="0.2"/>
    <row r="16544" hidden="1" x14ac:dyDescent="0.2"/>
    <row r="16545" hidden="1" x14ac:dyDescent="0.2"/>
    <row r="16546" hidden="1" x14ac:dyDescent="0.2"/>
    <row r="16547" hidden="1" x14ac:dyDescent="0.2"/>
    <row r="16548" hidden="1" x14ac:dyDescent="0.2"/>
    <row r="16549" hidden="1" x14ac:dyDescent="0.2"/>
    <row r="16550" hidden="1" x14ac:dyDescent="0.2"/>
    <row r="16551" hidden="1" x14ac:dyDescent="0.2"/>
    <row r="16552" hidden="1" x14ac:dyDescent="0.2"/>
    <row r="16553" hidden="1" x14ac:dyDescent="0.2"/>
    <row r="16554" hidden="1" x14ac:dyDescent="0.2"/>
    <row r="16555" hidden="1" x14ac:dyDescent="0.2"/>
    <row r="16556" hidden="1" x14ac:dyDescent="0.2"/>
    <row r="16557" hidden="1" x14ac:dyDescent="0.2"/>
    <row r="16558" hidden="1" x14ac:dyDescent="0.2"/>
    <row r="16559" hidden="1" x14ac:dyDescent="0.2"/>
    <row r="16560" hidden="1" x14ac:dyDescent="0.2"/>
    <row r="16561" hidden="1" x14ac:dyDescent="0.2"/>
    <row r="16562" hidden="1" x14ac:dyDescent="0.2"/>
    <row r="16563" hidden="1" x14ac:dyDescent="0.2"/>
    <row r="16564" hidden="1" x14ac:dyDescent="0.2"/>
    <row r="16565" hidden="1" x14ac:dyDescent="0.2"/>
    <row r="16566" hidden="1" x14ac:dyDescent="0.2"/>
    <row r="16567" hidden="1" x14ac:dyDescent="0.2"/>
    <row r="16568" hidden="1" x14ac:dyDescent="0.2"/>
    <row r="16569" hidden="1" x14ac:dyDescent="0.2"/>
    <row r="16570" hidden="1" x14ac:dyDescent="0.2"/>
    <row r="16571" hidden="1" x14ac:dyDescent="0.2"/>
    <row r="16572" hidden="1" x14ac:dyDescent="0.2"/>
    <row r="16573" hidden="1" x14ac:dyDescent="0.2"/>
    <row r="16574" hidden="1" x14ac:dyDescent="0.2"/>
    <row r="16575" hidden="1" x14ac:dyDescent="0.2"/>
    <row r="16576" hidden="1" x14ac:dyDescent="0.2"/>
    <row r="16577" hidden="1" x14ac:dyDescent="0.2"/>
    <row r="16578" hidden="1" x14ac:dyDescent="0.2"/>
    <row r="16579" hidden="1" x14ac:dyDescent="0.2"/>
    <row r="16580" hidden="1" x14ac:dyDescent="0.2"/>
    <row r="16581" hidden="1" x14ac:dyDescent="0.2"/>
    <row r="16582" hidden="1" x14ac:dyDescent="0.2"/>
    <row r="16583" hidden="1" x14ac:dyDescent="0.2"/>
    <row r="16584" hidden="1" x14ac:dyDescent="0.2"/>
    <row r="16585" hidden="1" x14ac:dyDescent="0.2"/>
    <row r="16586" hidden="1" x14ac:dyDescent="0.2"/>
    <row r="16587" hidden="1" x14ac:dyDescent="0.2"/>
    <row r="16588" hidden="1" x14ac:dyDescent="0.2"/>
    <row r="16589" hidden="1" x14ac:dyDescent="0.2"/>
    <row r="16590" hidden="1" x14ac:dyDescent="0.2"/>
    <row r="16591" hidden="1" x14ac:dyDescent="0.2"/>
    <row r="16592" hidden="1" x14ac:dyDescent="0.2"/>
    <row r="16593" hidden="1" x14ac:dyDescent="0.2"/>
    <row r="16594" hidden="1" x14ac:dyDescent="0.2"/>
    <row r="16595" hidden="1" x14ac:dyDescent="0.2"/>
    <row r="16596" hidden="1" x14ac:dyDescent="0.2"/>
    <row r="16597" hidden="1" x14ac:dyDescent="0.2"/>
    <row r="16598" hidden="1" x14ac:dyDescent="0.2"/>
    <row r="16599" hidden="1" x14ac:dyDescent="0.2"/>
    <row r="16600" hidden="1" x14ac:dyDescent="0.2"/>
    <row r="16601" hidden="1" x14ac:dyDescent="0.2"/>
    <row r="16602" hidden="1" x14ac:dyDescent="0.2"/>
    <row r="16603" hidden="1" x14ac:dyDescent="0.2"/>
    <row r="16604" hidden="1" x14ac:dyDescent="0.2"/>
    <row r="16605" hidden="1" x14ac:dyDescent="0.2"/>
    <row r="16606" hidden="1" x14ac:dyDescent="0.2"/>
    <row r="16607" hidden="1" x14ac:dyDescent="0.2"/>
    <row r="16608" hidden="1" x14ac:dyDescent="0.2"/>
    <row r="16609" hidden="1" x14ac:dyDescent="0.2"/>
    <row r="16610" hidden="1" x14ac:dyDescent="0.2"/>
    <row r="16611" hidden="1" x14ac:dyDescent="0.2"/>
    <row r="16612" hidden="1" x14ac:dyDescent="0.2"/>
    <row r="16613" hidden="1" x14ac:dyDescent="0.2"/>
    <row r="16614" hidden="1" x14ac:dyDescent="0.2"/>
    <row r="16615" hidden="1" x14ac:dyDescent="0.2"/>
    <row r="16616" hidden="1" x14ac:dyDescent="0.2"/>
    <row r="16617" hidden="1" x14ac:dyDescent="0.2"/>
    <row r="16618" hidden="1" x14ac:dyDescent="0.2"/>
    <row r="16619" hidden="1" x14ac:dyDescent="0.2"/>
    <row r="16620" hidden="1" x14ac:dyDescent="0.2"/>
    <row r="16621" hidden="1" x14ac:dyDescent="0.2"/>
    <row r="16622" hidden="1" x14ac:dyDescent="0.2"/>
    <row r="16623" hidden="1" x14ac:dyDescent="0.2"/>
    <row r="16624" hidden="1" x14ac:dyDescent="0.2"/>
    <row r="16625" hidden="1" x14ac:dyDescent="0.2"/>
    <row r="16626" hidden="1" x14ac:dyDescent="0.2"/>
    <row r="16627" hidden="1" x14ac:dyDescent="0.2"/>
    <row r="16628" hidden="1" x14ac:dyDescent="0.2"/>
    <row r="16629" hidden="1" x14ac:dyDescent="0.2"/>
    <row r="16630" hidden="1" x14ac:dyDescent="0.2"/>
    <row r="16631" hidden="1" x14ac:dyDescent="0.2"/>
    <row r="16632" hidden="1" x14ac:dyDescent="0.2"/>
    <row r="16633" hidden="1" x14ac:dyDescent="0.2"/>
    <row r="16634" hidden="1" x14ac:dyDescent="0.2"/>
    <row r="16635" hidden="1" x14ac:dyDescent="0.2"/>
    <row r="16636" hidden="1" x14ac:dyDescent="0.2"/>
    <row r="16637" hidden="1" x14ac:dyDescent="0.2"/>
    <row r="16638" hidden="1" x14ac:dyDescent="0.2"/>
    <row r="16639" hidden="1" x14ac:dyDescent="0.2"/>
    <row r="16640" hidden="1" x14ac:dyDescent="0.2"/>
    <row r="16641" hidden="1" x14ac:dyDescent="0.2"/>
    <row r="16642" hidden="1" x14ac:dyDescent="0.2"/>
    <row r="16643" hidden="1" x14ac:dyDescent="0.2"/>
    <row r="16644" hidden="1" x14ac:dyDescent="0.2"/>
    <row r="16645" hidden="1" x14ac:dyDescent="0.2"/>
    <row r="16646" hidden="1" x14ac:dyDescent="0.2"/>
    <row r="16647" hidden="1" x14ac:dyDescent="0.2"/>
    <row r="16648" hidden="1" x14ac:dyDescent="0.2"/>
    <row r="16649" hidden="1" x14ac:dyDescent="0.2"/>
    <row r="16650" hidden="1" x14ac:dyDescent="0.2"/>
    <row r="16651" hidden="1" x14ac:dyDescent="0.2"/>
    <row r="16652" hidden="1" x14ac:dyDescent="0.2"/>
    <row r="16653" hidden="1" x14ac:dyDescent="0.2"/>
    <row r="16654" hidden="1" x14ac:dyDescent="0.2"/>
    <row r="16655" hidden="1" x14ac:dyDescent="0.2"/>
    <row r="16656" hidden="1" x14ac:dyDescent="0.2"/>
    <row r="16657" hidden="1" x14ac:dyDescent="0.2"/>
    <row r="16658" hidden="1" x14ac:dyDescent="0.2"/>
    <row r="16659" hidden="1" x14ac:dyDescent="0.2"/>
    <row r="16660" hidden="1" x14ac:dyDescent="0.2"/>
    <row r="16661" hidden="1" x14ac:dyDescent="0.2"/>
    <row r="16662" hidden="1" x14ac:dyDescent="0.2"/>
    <row r="16663" hidden="1" x14ac:dyDescent="0.2"/>
    <row r="16664" hidden="1" x14ac:dyDescent="0.2"/>
    <row r="16665" hidden="1" x14ac:dyDescent="0.2"/>
    <row r="16666" hidden="1" x14ac:dyDescent="0.2"/>
    <row r="16667" hidden="1" x14ac:dyDescent="0.2"/>
    <row r="16668" hidden="1" x14ac:dyDescent="0.2"/>
    <row r="16669" hidden="1" x14ac:dyDescent="0.2"/>
    <row r="16670" hidden="1" x14ac:dyDescent="0.2"/>
    <row r="16671" hidden="1" x14ac:dyDescent="0.2"/>
    <row r="16672" hidden="1" x14ac:dyDescent="0.2"/>
    <row r="16673" hidden="1" x14ac:dyDescent="0.2"/>
    <row r="16674" hidden="1" x14ac:dyDescent="0.2"/>
    <row r="16675" hidden="1" x14ac:dyDescent="0.2"/>
    <row r="16676" hidden="1" x14ac:dyDescent="0.2"/>
    <row r="16677" hidden="1" x14ac:dyDescent="0.2"/>
    <row r="16678" hidden="1" x14ac:dyDescent="0.2"/>
    <row r="16679" hidden="1" x14ac:dyDescent="0.2"/>
    <row r="16680" hidden="1" x14ac:dyDescent="0.2"/>
    <row r="16681" hidden="1" x14ac:dyDescent="0.2"/>
    <row r="16682" hidden="1" x14ac:dyDescent="0.2"/>
    <row r="16683" hidden="1" x14ac:dyDescent="0.2"/>
    <row r="16684" hidden="1" x14ac:dyDescent="0.2"/>
    <row r="16685" hidden="1" x14ac:dyDescent="0.2"/>
    <row r="16686" hidden="1" x14ac:dyDescent="0.2"/>
    <row r="16687" hidden="1" x14ac:dyDescent="0.2"/>
    <row r="16688" hidden="1" x14ac:dyDescent="0.2"/>
    <row r="16689" hidden="1" x14ac:dyDescent="0.2"/>
    <row r="16690" hidden="1" x14ac:dyDescent="0.2"/>
    <row r="16691" hidden="1" x14ac:dyDescent="0.2"/>
    <row r="16692" hidden="1" x14ac:dyDescent="0.2"/>
    <row r="16693" hidden="1" x14ac:dyDescent="0.2"/>
    <row r="16694" hidden="1" x14ac:dyDescent="0.2"/>
    <row r="16695" hidden="1" x14ac:dyDescent="0.2"/>
    <row r="16696" hidden="1" x14ac:dyDescent="0.2"/>
    <row r="16697" hidden="1" x14ac:dyDescent="0.2"/>
    <row r="16698" hidden="1" x14ac:dyDescent="0.2"/>
    <row r="16699" hidden="1" x14ac:dyDescent="0.2"/>
    <row r="16700" hidden="1" x14ac:dyDescent="0.2"/>
    <row r="16701" hidden="1" x14ac:dyDescent="0.2"/>
    <row r="16702" hidden="1" x14ac:dyDescent="0.2"/>
    <row r="16703" hidden="1" x14ac:dyDescent="0.2"/>
    <row r="16704" hidden="1" x14ac:dyDescent="0.2"/>
    <row r="16705" hidden="1" x14ac:dyDescent="0.2"/>
    <row r="16706" hidden="1" x14ac:dyDescent="0.2"/>
    <row r="16707" hidden="1" x14ac:dyDescent="0.2"/>
    <row r="16708" hidden="1" x14ac:dyDescent="0.2"/>
    <row r="16709" hidden="1" x14ac:dyDescent="0.2"/>
    <row r="16710" hidden="1" x14ac:dyDescent="0.2"/>
    <row r="16711" hidden="1" x14ac:dyDescent="0.2"/>
    <row r="16712" hidden="1" x14ac:dyDescent="0.2"/>
    <row r="16713" hidden="1" x14ac:dyDescent="0.2"/>
    <row r="16714" hidden="1" x14ac:dyDescent="0.2"/>
    <row r="16715" hidden="1" x14ac:dyDescent="0.2"/>
    <row r="16716" hidden="1" x14ac:dyDescent="0.2"/>
    <row r="16717" hidden="1" x14ac:dyDescent="0.2"/>
    <row r="16718" hidden="1" x14ac:dyDescent="0.2"/>
    <row r="16719" hidden="1" x14ac:dyDescent="0.2"/>
    <row r="16720" hidden="1" x14ac:dyDescent="0.2"/>
    <row r="16721" hidden="1" x14ac:dyDescent="0.2"/>
    <row r="16722" hidden="1" x14ac:dyDescent="0.2"/>
    <row r="16723" hidden="1" x14ac:dyDescent="0.2"/>
    <row r="16724" hidden="1" x14ac:dyDescent="0.2"/>
    <row r="16725" hidden="1" x14ac:dyDescent="0.2"/>
    <row r="16726" hidden="1" x14ac:dyDescent="0.2"/>
    <row r="16727" hidden="1" x14ac:dyDescent="0.2"/>
    <row r="16728" hidden="1" x14ac:dyDescent="0.2"/>
    <row r="16729" hidden="1" x14ac:dyDescent="0.2"/>
    <row r="16730" hidden="1" x14ac:dyDescent="0.2"/>
    <row r="16731" hidden="1" x14ac:dyDescent="0.2"/>
    <row r="16732" hidden="1" x14ac:dyDescent="0.2"/>
    <row r="16733" hidden="1" x14ac:dyDescent="0.2"/>
    <row r="16734" hidden="1" x14ac:dyDescent="0.2"/>
    <row r="16735" hidden="1" x14ac:dyDescent="0.2"/>
    <row r="16736" hidden="1" x14ac:dyDescent="0.2"/>
    <row r="16737" hidden="1" x14ac:dyDescent="0.2"/>
    <row r="16738" hidden="1" x14ac:dyDescent="0.2"/>
    <row r="16739" hidden="1" x14ac:dyDescent="0.2"/>
    <row r="16740" hidden="1" x14ac:dyDescent="0.2"/>
    <row r="16741" hidden="1" x14ac:dyDescent="0.2"/>
    <row r="16742" hidden="1" x14ac:dyDescent="0.2"/>
    <row r="16743" hidden="1" x14ac:dyDescent="0.2"/>
    <row r="16744" hidden="1" x14ac:dyDescent="0.2"/>
    <row r="16745" hidden="1" x14ac:dyDescent="0.2"/>
    <row r="16746" hidden="1" x14ac:dyDescent="0.2"/>
    <row r="16747" hidden="1" x14ac:dyDescent="0.2"/>
    <row r="16748" hidden="1" x14ac:dyDescent="0.2"/>
    <row r="16749" hidden="1" x14ac:dyDescent="0.2"/>
    <row r="16750" hidden="1" x14ac:dyDescent="0.2"/>
    <row r="16751" hidden="1" x14ac:dyDescent="0.2"/>
    <row r="16752" hidden="1" x14ac:dyDescent="0.2"/>
    <row r="16753" hidden="1" x14ac:dyDescent="0.2"/>
    <row r="16754" hidden="1" x14ac:dyDescent="0.2"/>
    <row r="16755" hidden="1" x14ac:dyDescent="0.2"/>
    <row r="16756" hidden="1" x14ac:dyDescent="0.2"/>
    <row r="16757" hidden="1" x14ac:dyDescent="0.2"/>
    <row r="16758" hidden="1" x14ac:dyDescent="0.2"/>
    <row r="16759" hidden="1" x14ac:dyDescent="0.2"/>
    <row r="16760" hidden="1" x14ac:dyDescent="0.2"/>
    <row r="16761" hidden="1" x14ac:dyDescent="0.2"/>
    <row r="16762" hidden="1" x14ac:dyDescent="0.2"/>
    <row r="16763" hidden="1" x14ac:dyDescent="0.2"/>
    <row r="16764" hidden="1" x14ac:dyDescent="0.2"/>
    <row r="16765" hidden="1" x14ac:dyDescent="0.2"/>
    <row r="16766" hidden="1" x14ac:dyDescent="0.2"/>
    <row r="16767" hidden="1" x14ac:dyDescent="0.2"/>
    <row r="16768" hidden="1" x14ac:dyDescent="0.2"/>
    <row r="16769" hidden="1" x14ac:dyDescent="0.2"/>
    <row r="16770" hidden="1" x14ac:dyDescent="0.2"/>
    <row r="16771" hidden="1" x14ac:dyDescent="0.2"/>
    <row r="16772" hidden="1" x14ac:dyDescent="0.2"/>
    <row r="16773" hidden="1" x14ac:dyDescent="0.2"/>
    <row r="16774" hidden="1" x14ac:dyDescent="0.2"/>
    <row r="16775" hidden="1" x14ac:dyDescent="0.2"/>
    <row r="16776" hidden="1" x14ac:dyDescent="0.2"/>
    <row r="16777" hidden="1" x14ac:dyDescent="0.2"/>
    <row r="16778" hidden="1" x14ac:dyDescent="0.2"/>
    <row r="16779" hidden="1" x14ac:dyDescent="0.2"/>
    <row r="16780" hidden="1" x14ac:dyDescent="0.2"/>
    <row r="16781" hidden="1" x14ac:dyDescent="0.2"/>
    <row r="16782" hidden="1" x14ac:dyDescent="0.2"/>
    <row r="16783" hidden="1" x14ac:dyDescent="0.2"/>
    <row r="16784" hidden="1" x14ac:dyDescent="0.2"/>
    <row r="16785" hidden="1" x14ac:dyDescent="0.2"/>
    <row r="16786" hidden="1" x14ac:dyDescent="0.2"/>
    <row r="16787" hidden="1" x14ac:dyDescent="0.2"/>
    <row r="16788" hidden="1" x14ac:dyDescent="0.2"/>
    <row r="16789" hidden="1" x14ac:dyDescent="0.2"/>
    <row r="16790" hidden="1" x14ac:dyDescent="0.2"/>
    <row r="16791" hidden="1" x14ac:dyDescent="0.2"/>
    <row r="16792" hidden="1" x14ac:dyDescent="0.2"/>
    <row r="16793" hidden="1" x14ac:dyDescent="0.2"/>
    <row r="16794" hidden="1" x14ac:dyDescent="0.2"/>
    <row r="16795" hidden="1" x14ac:dyDescent="0.2"/>
    <row r="16796" hidden="1" x14ac:dyDescent="0.2"/>
    <row r="16797" hidden="1" x14ac:dyDescent="0.2"/>
    <row r="16798" hidden="1" x14ac:dyDescent="0.2"/>
    <row r="16799" hidden="1" x14ac:dyDescent="0.2"/>
    <row r="16800" hidden="1" x14ac:dyDescent="0.2"/>
    <row r="16801" hidden="1" x14ac:dyDescent="0.2"/>
    <row r="16802" hidden="1" x14ac:dyDescent="0.2"/>
    <row r="16803" hidden="1" x14ac:dyDescent="0.2"/>
    <row r="16804" hidden="1" x14ac:dyDescent="0.2"/>
    <row r="16805" hidden="1" x14ac:dyDescent="0.2"/>
    <row r="16806" hidden="1" x14ac:dyDescent="0.2"/>
    <row r="16807" hidden="1" x14ac:dyDescent="0.2"/>
    <row r="16808" hidden="1" x14ac:dyDescent="0.2"/>
    <row r="16809" hidden="1" x14ac:dyDescent="0.2"/>
    <row r="16810" hidden="1" x14ac:dyDescent="0.2"/>
    <row r="16811" hidden="1" x14ac:dyDescent="0.2"/>
    <row r="16812" hidden="1" x14ac:dyDescent="0.2"/>
    <row r="16813" hidden="1" x14ac:dyDescent="0.2"/>
    <row r="16814" hidden="1" x14ac:dyDescent="0.2"/>
    <row r="16815" hidden="1" x14ac:dyDescent="0.2"/>
    <row r="16816" hidden="1" x14ac:dyDescent="0.2"/>
    <row r="16817" hidden="1" x14ac:dyDescent="0.2"/>
    <row r="16818" hidden="1" x14ac:dyDescent="0.2"/>
    <row r="16819" hidden="1" x14ac:dyDescent="0.2"/>
    <row r="16820" hidden="1" x14ac:dyDescent="0.2"/>
    <row r="16821" hidden="1" x14ac:dyDescent="0.2"/>
    <row r="16822" hidden="1" x14ac:dyDescent="0.2"/>
    <row r="16823" hidden="1" x14ac:dyDescent="0.2"/>
    <row r="16824" hidden="1" x14ac:dyDescent="0.2"/>
    <row r="16825" hidden="1" x14ac:dyDescent="0.2"/>
    <row r="16826" hidden="1" x14ac:dyDescent="0.2"/>
    <row r="16827" hidden="1" x14ac:dyDescent="0.2"/>
    <row r="16828" hidden="1" x14ac:dyDescent="0.2"/>
    <row r="16829" hidden="1" x14ac:dyDescent="0.2"/>
    <row r="16830" hidden="1" x14ac:dyDescent="0.2"/>
    <row r="16831" hidden="1" x14ac:dyDescent="0.2"/>
    <row r="16832" hidden="1" x14ac:dyDescent="0.2"/>
    <row r="16833" hidden="1" x14ac:dyDescent="0.2"/>
    <row r="16834" hidden="1" x14ac:dyDescent="0.2"/>
    <row r="16835" hidden="1" x14ac:dyDescent="0.2"/>
    <row r="16836" hidden="1" x14ac:dyDescent="0.2"/>
    <row r="16837" hidden="1" x14ac:dyDescent="0.2"/>
    <row r="16838" hidden="1" x14ac:dyDescent="0.2"/>
    <row r="16839" hidden="1" x14ac:dyDescent="0.2"/>
    <row r="16840" hidden="1" x14ac:dyDescent="0.2"/>
    <row r="16841" hidden="1" x14ac:dyDescent="0.2"/>
    <row r="16842" hidden="1" x14ac:dyDescent="0.2"/>
    <row r="16843" hidden="1" x14ac:dyDescent="0.2"/>
    <row r="16844" hidden="1" x14ac:dyDescent="0.2"/>
    <row r="16845" hidden="1" x14ac:dyDescent="0.2"/>
    <row r="16846" hidden="1" x14ac:dyDescent="0.2"/>
    <row r="16847" hidden="1" x14ac:dyDescent="0.2"/>
    <row r="16848" hidden="1" x14ac:dyDescent="0.2"/>
    <row r="16849" hidden="1" x14ac:dyDescent="0.2"/>
    <row r="16850" hidden="1" x14ac:dyDescent="0.2"/>
    <row r="16851" hidden="1" x14ac:dyDescent="0.2"/>
    <row r="16852" hidden="1" x14ac:dyDescent="0.2"/>
    <row r="16853" hidden="1" x14ac:dyDescent="0.2"/>
    <row r="16854" hidden="1" x14ac:dyDescent="0.2"/>
    <row r="16855" hidden="1" x14ac:dyDescent="0.2"/>
    <row r="16856" hidden="1" x14ac:dyDescent="0.2"/>
    <row r="16857" hidden="1" x14ac:dyDescent="0.2"/>
    <row r="16858" hidden="1" x14ac:dyDescent="0.2"/>
    <row r="16859" hidden="1" x14ac:dyDescent="0.2"/>
    <row r="16860" hidden="1" x14ac:dyDescent="0.2"/>
    <row r="16861" hidden="1" x14ac:dyDescent="0.2"/>
    <row r="16862" hidden="1" x14ac:dyDescent="0.2"/>
    <row r="16863" hidden="1" x14ac:dyDescent="0.2"/>
    <row r="16864" hidden="1" x14ac:dyDescent="0.2"/>
    <row r="16865" hidden="1" x14ac:dyDescent="0.2"/>
    <row r="16866" hidden="1" x14ac:dyDescent="0.2"/>
    <row r="16867" hidden="1" x14ac:dyDescent="0.2"/>
    <row r="16868" hidden="1" x14ac:dyDescent="0.2"/>
    <row r="16869" hidden="1" x14ac:dyDescent="0.2"/>
    <row r="16870" hidden="1" x14ac:dyDescent="0.2"/>
    <row r="16871" hidden="1" x14ac:dyDescent="0.2"/>
    <row r="16872" hidden="1" x14ac:dyDescent="0.2"/>
    <row r="16873" hidden="1" x14ac:dyDescent="0.2"/>
    <row r="16874" hidden="1" x14ac:dyDescent="0.2"/>
    <row r="16875" hidden="1" x14ac:dyDescent="0.2"/>
    <row r="16876" hidden="1" x14ac:dyDescent="0.2"/>
    <row r="16877" hidden="1" x14ac:dyDescent="0.2"/>
    <row r="16878" hidden="1" x14ac:dyDescent="0.2"/>
    <row r="16879" hidden="1" x14ac:dyDescent="0.2"/>
    <row r="16880" hidden="1" x14ac:dyDescent="0.2"/>
    <row r="16881" hidden="1" x14ac:dyDescent="0.2"/>
    <row r="16882" hidden="1" x14ac:dyDescent="0.2"/>
    <row r="16883" hidden="1" x14ac:dyDescent="0.2"/>
    <row r="16884" hidden="1" x14ac:dyDescent="0.2"/>
    <row r="16885" hidden="1" x14ac:dyDescent="0.2"/>
    <row r="16886" hidden="1" x14ac:dyDescent="0.2"/>
    <row r="16887" hidden="1" x14ac:dyDescent="0.2"/>
    <row r="16888" hidden="1" x14ac:dyDescent="0.2"/>
    <row r="16889" hidden="1" x14ac:dyDescent="0.2"/>
    <row r="16890" hidden="1" x14ac:dyDescent="0.2"/>
    <row r="16891" hidden="1" x14ac:dyDescent="0.2"/>
    <row r="16892" hidden="1" x14ac:dyDescent="0.2"/>
    <row r="16893" hidden="1" x14ac:dyDescent="0.2"/>
    <row r="16894" hidden="1" x14ac:dyDescent="0.2"/>
    <row r="16895" hidden="1" x14ac:dyDescent="0.2"/>
    <row r="16896" hidden="1" x14ac:dyDescent="0.2"/>
    <row r="16897" hidden="1" x14ac:dyDescent="0.2"/>
    <row r="16898" hidden="1" x14ac:dyDescent="0.2"/>
    <row r="16899" hidden="1" x14ac:dyDescent="0.2"/>
    <row r="16900" hidden="1" x14ac:dyDescent="0.2"/>
    <row r="16901" hidden="1" x14ac:dyDescent="0.2"/>
    <row r="16902" hidden="1" x14ac:dyDescent="0.2"/>
    <row r="16903" hidden="1" x14ac:dyDescent="0.2"/>
    <row r="16904" hidden="1" x14ac:dyDescent="0.2"/>
    <row r="16905" hidden="1" x14ac:dyDescent="0.2"/>
    <row r="16906" hidden="1" x14ac:dyDescent="0.2"/>
    <row r="16907" hidden="1" x14ac:dyDescent="0.2"/>
    <row r="16908" hidden="1" x14ac:dyDescent="0.2"/>
    <row r="16909" hidden="1" x14ac:dyDescent="0.2"/>
    <row r="16910" hidden="1" x14ac:dyDescent="0.2"/>
    <row r="16911" hidden="1" x14ac:dyDescent="0.2"/>
    <row r="16912" hidden="1" x14ac:dyDescent="0.2"/>
    <row r="16913" hidden="1" x14ac:dyDescent="0.2"/>
    <row r="16914" hidden="1" x14ac:dyDescent="0.2"/>
    <row r="16915" hidden="1" x14ac:dyDescent="0.2"/>
    <row r="16916" hidden="1" x14ac:dyDescent="0.2"/>
    <row r="16917" hidden="1" x14ac:dyDescent="0.2"/>
    <row r="16918" hidden="1" x14ac:dyDescent="0.2"/>
    <row r="16919" hidden="1" x14ac:dyDescent="0.2"/>
    <row r="16920" hidden="1" x14ac:dyDescent="0.2"/>
    <row r="16921" hidden="1" x14ac:dyDescent="0.2"/>
    <row r="16922" hidden="1" x14ac:dyDescent="0.2"/>
    <row r="16923" hidden="1" x14ac:dyDescent="0.2"/>
    <row r="16924" hidden="1" x14ac:dyDescent="0.2"/>
    <row r="16925" hidden="1" x14ac:dyDescent="0.2"/>
    <row r="16926" hidden="1" x14ac:dyDescent="0.2"/>
    <row r="16927" hidden="1" x14ac:dyDescent="0.2"/>
    <row r="16928" hidden="1" x14ac:dyDescent="0.2"/>
    <row r="16929" hidden="1" x14ac:dyDescent="0.2"/>
    <row r="16930" hidden="1" x14ac:dyDescent="0.2"/>
    <row r="16931" hidden="1" x14ac:dyDescent="0.2"/>
    <row r="16932" hidden="1" x14ac:dyDescent="0.2"/>
    <row r="16933" hidden="1" x14ac:dyDescent="0.2"/>
    <row r="16934" hidden="1" x14ac:dyDescent="0.2"/>
    <row r="16935" hidden="1" x14ac:dyDescent="0.2"/>
    <row r="16936" hidden="1" x14ac:dyDescent="0.2"/>
    <row r="16937" hidden="1" x14ac:dyDescent="0.2"/>
    <row r="16938" hidden="1" x14ac:dyDescent="0.2"/>
    <row r="16939" hidden="1" x14ac:dyDescent="0.2"/>
    <row r="16940" hidden="1" x14ac:dyDescent="0.2"/>
    <row r="16941" hidden="1" x14ac:dyDescent="0.2"/>
    <row r="16942" hidden="1" x14ac:dyDescent="0.2"/>
    <row r="16943" hidden="1" x14ac:dyDescent="0.2"/>
    <row r="16944" hidden="1" x14ac:dyDescent="0.2"/>
    <row r="16945" hidden="1" x14ac:dyDescent="0.2"/>
    <row r="16946" hidden="1" x14ac:dyDescent="0.2"/>
    <row r="16947" hidden="1" x14ac:dyDescent="0.2"/>
    <row r="16948" hidden="1" x14ac:dyDescent="0.2"/>
    <row r="16949" hidden="1" x14ac:dyDescent="0.2"/>
    <row r="16950" hidden="1" x14ac:dyDescent="0.2"/>
    <row r="16951" hidden="1" x14ac:dyDescent="0.2"/>
    <row r="16952" hidden="1" x14ac:dyDescent="0.2"/>
    <row r="16953" hidden="1" x14ac:dyDescent="0.2"/>
    <row r="16954" hidden="1" x14ac:dyDescent="0.2"/>
    <row r="16955" hidden="1" x14ac:dyDescent="0.2"/>
    <row r="16956" hidden="1" x14ac:dyDescent="0.2"/>
    <row r="16957" hidden="1" x14ac:dyDescent="0.2"/>
    <row r="16958" hidden="1" x14ac:dyDescent="0.2"/>
    <row r="16959" hidden="1" x14ac:dyDescent="0.2"/>
    <row r="16960" hidden="1" x14ac:dyDescent="0.2"/>
    <row r="16961" hidden="1" x14ac:dyDescent="0.2"/>
    <row r="16962" hidden="1" x14ac:dyDescent="0.2"/>
    <row r="16963" hidden="1" x14ac:dyDescent="0.2"/>
    <row r="16964" hidden="1" x14ac:dyDescent="0.2"/>
    <row r="16965" hidden="1" x14ac:dyDescent="0.2"/>
    <row r="16966" hidden="1" x14ac:dyDescent="0.2"/>
    <row r="16967" hidden="1" x14ac:dyDescent="0.2"/>
    <row r="16968" hidden="1" x14ac:dyDescent="0.2"/>
    <row r="16969" hidden="1" x14ac:dyDescent="0.2"/>
    <row r="16970" hidden="1" x14ac:dyDescent="0.2"/>
    <row r="16971" hidden="1" x14ac:dyDescent="0.2"/>
    <row r="16972" hidden="1" x14ac:dyDescent="0.2"/>
    <row r="16973" hidden="1" x14ac:dyDescent="0.2"/>
    <row r="16974" hidden="1" x14ac:dyDescent="0.2"/>
    <row r="16975" hidden="1" x14ac:dyDescent="0.2"/>
    <row r="16976" hidden="1" x14ac:dyDescent="0.2"/>
    <row r="16977" hidden="1" x14ac:dyDescent="0.2"/>
    <row r="16978" hidden="1" x14ac:dyDescent="0.2"/>
    <row r="16979" hidden="1" x14ac:dyDescent="0.2"/>
    <row r="16980" hidden="1" x14ac:dyDescent="0.2"/>
    <row r="16981" hidden="1" x14ac:dyDescent="0.2"/>
    <row r="16982" hidden="1" x14ac:dyDescent="0.2"/>
    <row r="16983" hidden="1" x14ac:dyDescent="0.2"/>
    <row r="16984" hidden="1" x14ac:dyDescent="0.2"/>
    <row r="16985" hidden="1" x14ac:dyDescent="0.2"/>
    <row r="16986" hidden="1" x14ac:dyDescent="0.2"/>
    <row r="16987" hidden="1" x14ac:dyDescent="0.2"/>
    <row r="16988" hidden="1" x14ac:dyDescent="0.2"/>
    <row r="16989" hidden="1" x14ac:dyDescent="0.2"/>
    <row r="16990" hidden="1" x14ac:dyDescent="0.2"/>
    <row r="16991" hidden="1" x14ac:dyDescent="0.2"/>
    <row r="16992" hidden="1" x14ac:dyDescent="0.2"/>
    <row r="16993" hidden="1" x14ac:dyDescent="0.2"/>
    <row r="16994" hidden="1" x14ac:dyDescent="0.2"/>
    <row r="16995" hidden="1" x14ac:dyDescent="0.2"/>
    <row r="16996" hidden="1" x14ac:dyDescent="0.2"/>
    <row r="16997" hidden="1" x14ac:dyDescent="0.2"/>
    <row r="16998" hidden="1" x14ac:dyDescent="0.2"/>
    <row r="16999" hidden="1" x14ac:dyDescent="0.2"/>
    <row r="17000" hidden="1" x14ac:dyDescent="0.2"/>
    <row r="17001" hidden="1" x14ac:dyDescent="0.2"/>
    <row r="17002" hidden="1" x14ac:dyDescent="0.2"/>
    <row r="17003" hidden="1" x14ac:dyDescent="0.2"/>
    <row r="17004" hidden="1" x14ac:dyDescent="0.2"/>
    <row r="17005" hidden="1" x14ac:dyDescent="0.2"/>
    <row r="17006" hidden="1" x14ac:dyDescent="0.2"/>
    <row r="17007" hidden="1" x14ac:dyDescent="0.2"/>
    <row r="17008" hidden="1" x14ac:dyDescent="0.2"/>
    <row r="17009" hidden="1" x14ac:dyDescent="0.2"/>
    <row r="17010" hidden="1" x14ac:dyDescent="0.2"/>
    <row r="17011" hidden="1" x14ac:dyDescent="0.2"/>
    <row r="17012" hidden="1" x14ac:dyDescent="0.2"/>
    <row r="17013" hidden="1" x14ac:dyDescent="0.2"/>
    <row r="17014" hidden="1" x14ac:dyDescent="0.2"/>
    <row r="17015" hidden="1" x14ac:dyDescent="0.2"/>
    <row r="17016" hidden="1" x14ac:dyDescent="0.2"/>
    <row r="17017" hidden="1" x14ac:dyDescent="0.2"/>
    <row r="17018" hidden="1" x14ac:dyDescent="0.2"/>
    <row r="17019" hidden="1" x14ac:dyDescent="0.2"/>
    <row r="17020" hidden="1" x14ac:dyDescent="0.2"/>
    <row r="17021" hidden="1" x14ac:dyDescent="0.2"/>
    <row r="17022" hidden="1" x14ac:dyDescent="0.2"/>
    <row r="17023" hidden="1" x14ac:dyDescent="0.2"/>
    <row r="17024" hidden="1" x14ac:dyDescent="0.2"/>
    <row r="17025" hidden="1" x14ac:dyDescent="0.2"/>
    <row r="17026" hidden="1" x14ac:dyDescent="0.2"/>
    <row r="17027" hidden="1" x14ac:dyDescent="0.2"/>
    <row r="17028" hidden="1" x14ac:dyDescent="0.2"/>
    <row r="17029" hidden="1" x14ac:dyDescent="0.2"/>
    <row r="17030" hidden="1" x14ac:dyDescent="0.2"/>
    <row r="17031" hidden="1" x14ac:dyDescent="0.2"/>
    <row r="17032" hidden="1" x14ac:dyDescent="0.2"/>
    <row r="17033" hidden="1" x14ac:dyDescent="0.2"/>
    <row r="17034" hidden="1" x14ac:dyDescent="0.2"/>
    <row r="17035" hidden="1" x14ac:dyDescent="0.2"/>
    <row r="17036" hidden="1" x14ac:dyDescent="0.2"/>
    <row r="17037" hidden="1" x14ac:dyDescent="0.2"/>
    <row r="17038" hidden="1" x14ac:dyDescent="0.2"/>
    <row r="17039" hidden="1" x14ac:dyDescent="0.2"/>
    <row r="17040" hidden="1" x14ac:dyDescent="0.2"/>
    <row r="17041" hidden="1" x14ac:dyDescent="0.2"/>
    <row r="17042" hidden="1" x14ac:dyDescent="0.2"/>
    <row r="17043" hidden="1" x14ac:dyDescent="0.2"/>
    <row r="17044" hidden="1" x14ac:dyDescent="0.2"/>
    <row r="17045" hidden="1" x14ac:dyDescent="0.2"/>
    <row r="17046" hidden="1" x14ac:dyDescent="0.2"/>
    <row r="17047" hidden="1" x14ac:dyDescent="0.2"/>
    <row r="17048" hidden="1" x14ac:dyDescent="0.2"/>
    <row r="17049" hidden="1" x14ac:dyDescent="0.2"/>
    <row r="17050" hidden="1" x14ac:dyDescent="0.2"/>
    <row r="17051" hidden="1" x14ac:dyDescent="0.2"/>
    <row r="17052" hidden="1" x14ac:dyDescent="0.2"/>
    <row r="17053" hidden="1" x14ac:dyDescent="0.2"/>
    <row r="17054" hidden="1" x14ac:dyDescent="0.2"/>
    <row r="17055" hidden="1" x14ac:dyDescent="0.2"/>
    <row r="17056" hidden="1" x14ac:dyDescent="0.2"/>
    <row r="17057" hidden="1" x14ac:dyDescent="0.2"/>
    <row r="17058" hidden="1" x14ac:dyDescent="0.2"/>
    <row r="17059" hidden="1" x14ac:dyDescent="0.2"/>
    <row r="17060" hidden="1" x14ac:dyDescent="0.2"/>
    <row r="17061" hidden="1" x14ac:dyDescent="0.2"/>
    <row r="17062" hidden="1" x14ac:dyDescent="0.2"/>
    <row r="17063" hidden="1" x14ac:dyDescent="0.2"/>
    <row r="17064" hidden="1" x14ac:dyDescent="0.2"/>
    <row r="17065" hidden="1" x14ac:dyDescent="0.2"/>
    <row r="17066" hidden="1" x14ac:dyDescent="0.2"/>
    <row r="17067" hidden="1" x14ac:dyDescent="0.2"/>
    <row r="17068" hidden="1" x14ac:dyDescent="0.2"/>
    <row r="17069" hidden="1" x14ac:dyDescent="0.2"/>
    <row r="17070" hidden="1" x14ac:dyDescent="0.2"/>
    <row r="17071" hidden="1" x14ac:dyDescent="0.2"/>
    <row r="17072" hidden="1" x14ac:dyDescent="0.2"/>
    <row r="17073" hidden="1" x14ac:dyDescent="0.2"/>
    <row r="17074" hidden="1" x14ac:dyDescent="0.2"/>
    <row r="17075" hidden="1" x14ac:dyDescent="0.2"/>
    <row r="17076" hidden="1" x14ac:dyDescent="0.2"/>
    <row r="17077" hidden="1" x14ac:dyDescent="0.2"/>
    <row r="17078" hidden="1" x14ac:dyDescent="0.2"/>
    <row r="17079" hidden="1" x14ac:dyDescent="0.2"/>
    <row r="17080" hidden="1" x14ac:dyDescent="0.2"/>
    <row r="17081" hidden="1" x14ac:dyDescent="0.2"/>
    <row r="17082" hidden="1" x14ac:dyDescent="0.2"/>
    <row r="17083" hidden="1" x14ac:dyDescent="0.2"/>
    <row r="17084" hidden="1" x14ac:dyDescent="0.2"/>
    <row r="17085" hidden="1" x14ac:dyDescent="0.2"/>
    <row r="17086" hidden="1" x14ac:dyDescent="0.2"/>
    <row r="17087" hidden="1" x14ac:dyDescent="0.2"/>
    <row r="17088" hidden="1" x14ac:dyDescent="0.2"/>
    <row r="17089" hidden="1" x14ac:dyDescent="0.2"/>
    <row r="17090" hidden="1" x14ac:dyDescent="0.2"/>
    <row r="17091" hidden="1" x14ac:dyDescent="0.2"/>
    <row r="17092" hidden="1" x14ac:dyDescent="0.2"/>
    <row r="17093" hidden="1" x14ac:dyDescent="0.2"/>
    <row r="17094" hidden="1" x14ac:dyDescent="0.2"/>
    <row r="17095" hidden="1" x14ac:dyDescent="0.2"/>
    <row r="17096" hidden="1" x14ac:dyDescent="0.2"/>
    <row r="17097" hidden="1" x14ac:dyDescent="0.2"/>
    <row r="17098" hidden="1" x14ac:dyDescent="0.2"/>
    <row r="17099" hidden="1" x14ac:dyDescent="0.2"/>
    <row r="17100" hidden="1" x14ac:dyDescent="0.2"/>
    <row r="17101" hidden="1" x14ac:dyDescent="0.2"/>
    <row r="17102" hidden="1" x14ac:dyDescent="0.2"/>
    <row r="17103" hidden="1" x14ac:dyDescent="0.2"/>
    <row r="17104" hidden="1" x14ac:dyDescent="0.2"/>
    <row r="17105" hidden="1" x14ac:dyDescent="0.2"/>
    <row r="17106" hidden="1" x14ac:dyDescent="0.2"/>
    <row r="17107" hidden="1" x14ac:dyDescent="0.2"/>
    <row r="17108" hidden="1" x14ac:dyDescent="0.2"/>
    <row r="17109" hidden="1" x14ac:dyDescent="0.2"/>
    <row r="17110" hidden="1" x14ac:dyDescent="0.2"/>
    <row r="17111" hidden="1" x14ac:dyDescent="0.2"/>
    <row r="17112" hidden="1" x14ac:dyDescent="0.2"/>
    <row r="17113" hidden="1" x14ac:dyDescent="0.2"/>
    <row r="17114" hidden="1" x14ac:dyDescent="0.2"/>
    <row r="17115" hidden="1" x14ac:dyDescent="0.2"/>
    <row r="17116" hidden="1" x14ac:dyDescent="0.2"/>
    <row r="17117" hidden="1" x14ac:dyDescent="0.2"/>
    <row r="17118" hidden="1" x14ac:dyDescent="0.2"/>
    <row r="17119" hidden="1" x14ac:dyDescent="0.2"/>
    <row r="17120" hidden="1" x14ac:dyDescent="0.2"/>
    <row r="17121" hidden="1" x14ac:dyDescent="0.2"/>
    <row r="17122" hidden="1" x14ac:dyDescent="0.2"/>
    <row r="17123" hidden="1" x14ac:dyDescent="0.2"/>
    <row r="17124" hidden="1" x14ac:dyDescent="0.2"/>
    <row r="17125" hidden="1" x14ac:dyDescent="0.2"/>
    <row r="17126" hidden="1" x14ac:dyDescent="0.2"/>
    <row r="17127" hidden="1" x14ac:dyDescent="0.2"/>
    <row r="17128" hidden="1" x14ac:dyDescent="0.2"/>
    <row r="17129" hidden="1" x14ac:dyDescent="0.2"/>
    <row r="17130" hidden="1" x14ac:dyDescent="0.2"/>
    <row r="17131" hidden="1" x14ac:dyDescent="0.2"/>
    <row r="17132" hidden="1" x14ac:dyDescent="0.2"/>
    <row r="17133" hidden="1" x14ac:dyDescent="0.2"/>
    <row r="17134" hidden="1" x14ac:dyDescent="0.2"/>
    <row r="17135" hidden="1" x14ac:dyDescent="0.2"/>
    <row r="17136" hidden="1" x14ac:dyDescent="0.2"/>
    <row r="17137" hidden="1" x14ac:dyDescent="0.2"/>
    <row r="17138" hidden="1" x14ac:dyDescent="0.2"/>
    <row r="17139" hidden="1" x14ac:dyDescent="0.2"/>
    <row r="17140" hidden="1" x14ac:dyDescent="0.2"/>
    <row r="17141" hidden="1" x14ac:dyDescent="0.2"/>
    <row r="17142" hidden="1" x14ac:dyDescent="0.2"/>
    <row r="17143" hidden="1" x14ac:dyDescent="0.2"/>
    <row r="17144" hidden="1" x14ac:dyDescent="0.2"/>
    <row r="17145" hidden="1" x14ac:dyDescent="0.2"/>
    <row r="17146" hidden="1" x14ac:dyDescent="0.2"/>
    <row r="17147" hidden="1" x14ac:dyDescent="0.2"/>
    <row r="17148" hidden="1" x14ac:dyDescent="0.2"/>
    <row r="17149" hidden="1" x14ac:dyDescent="0.2"/>
    <row r="17150" hidden="1" x14ac:dyDescent="0.2"/>
    <row r="17151" hidden="1" x14ac:dyDescent="0.2"/>
    <row r="17152" hidden="1" x14ac:dyDescent="0.2"/>
    <row r="17153" hidden="1" x14ac:dyDescent="0.2"/>
    <row r="17154" hidden="1" x14ac:dyDescent="0.2"/>
    <row r="17155" hidden="1" x14ac:dyDescent="0.2"/>
    <row r="17156" hidden="1" x14ac:dyDescent="0.2"/>
    <row r="17157" hidden="1" x14ac:dyDescent="0.2"/>
    <row r="17158" hidden="1" x14ac:dyDescent="0.2"/>
    <row r="17159" hidden="1" x14ac:dyDescent="0.2"/>
    <row r="17160" hidden="1" x14ac:dyDescent="0.2"/>
    <row r="17161" hidden="1" x14ac:dyDescent="0.2"/>
    <row r="17162" hidden="1" x14ac:dyDescent="0.2"/>
    <row r="17163" hidden="1" x14ac:dyDescent="0.2"/>
    <row r="17164" hidden="1" x14ac:dyDescent="0.2"/>
    <row r="17165" hidden="1" x14ac:dyDescent="0.2"/>
    <row r="17166" hidden="1" x14ac:dyDescent="0.2"/>
    <row r="17167" hidden="1" x14ac:dyDescent="0.2"/>
    <row r="17168" hidden="1" x14ac:dyDescent="0.2"/>
    <row r="17169" hidden="1" x14ac:dyDescent="0.2"/>
    <row r="17170" hidden="1" x14ac:dyDescent="0.2"/>
    <row r="17171" hidden="1" x14ac:dyDescent="0.2"/>
    <row r="17172" hidden="1" x14ac:dyDescent="0.2"/>
    <row r="17173" hidden="1" x14ac:dyDescent="0.2"/>
    <row r="17174" hidden="1" x14ac:dyDescent="0.2"/>
    <row r="17175" hidden="1" x14ac:dyDescent="0.2"/>
    <row r="17176" hidden="1" x14ac:dyDescent="0.2"/>
    <row r="17177" hidden="1" x14ac:dyDescent="0.2"/>
    <row r="17178" hidden="1" x14ac:dyDescent="0.2"/>
    <row r="17179" hidden="1" x14ac:dyDescent="0.2"/>
    <row r="17180" hidden="1" x14ac:dyDescent="0.2"/>
    <row r="17181" hidden="1" x14ac:dyDescent="0.2"/>
    <row r="17182" hidden="1" x14ac:dyDescent="0.2"/>
    <row r="17183" hidden="1" x14ac:dyDescent="0.2"/>
    <row r="17184" hidden="1" x14ac:dyDescent="0.2"/>
    <row r="17185" hidden="1" x14ac:dyDescent="0.2"/>
    <row r="17186" hidden="1" x14ac:dyDescent="0.2"/>
    <row r="17187" hidden="1" x14ac:dyDescent="0.2"/>
    <row r="17188" hidden="1" x14ac:dyDescent="0.2"/>
    <row r="17189" hidden="1" x14ac:dyDescent="0.2"/>
    <row r="17190" hidden="1" x14ac:dyDescent="0.2"/>
    <row r="17191" hidden="1" x14ac:dyDescent="0.2"/>
    <row r="17192" hidden="1" x14ac:dyDescent="0.2"/>
    <row r="17193" hidden="1" x14ac:dyDescent="0.2"/>
    <row r="17194" hidden="1" x14ac:dyDescent="0.2"/>
    <row r="17195" hidden="1" x14ac:dyDescent="0.2"/>
    <row r="17196" hidden="1" x14ac:dyDescent="0.2"/>
    <row r="17197" hidden="1" x14ac:dyDescent="0.2"/>
    <row r="17198" hidden="1" x14ac:dyDescent="0.2"/>
    <row r="17199" hidden="1" x14ac:dyDescent="0.2"/>
    <row r="17200" hidden="1" x14ac:dyDescent="0.2"/>
    <row r="17201" hidden="1" x14ac:dyDescent="0.2"/>
    <row r="17202" hidden="1" x14ac:dyDescent="0.2"/>
    <row r="17203" hidden="1" x14ac:dyDescent="0.2"/>
    <row r="17204" hidden="1" x14ac:dyDescent="0.2"/>
    <row r="17205" hidden="1" x14ac:dyDescent="0.2"/>
    <row r="17206" hidden="1" x14ac:dyDescent="0.2"/>
    <row r="17207" hidden="1" x14ac:dyDescent="0.2"/>
    <row r="17208" hidden="1" x14ac:dyDescent="0.2"/>
    <row r="17209" hidden="1" x14ac:dyDescent="0.2"/>
    <row r="17210" hidden="1" x14ac:dyDescent="0.2"/>
    <row r="17211" hidden="1" x14ac:dyDescent="0.2"/>
    <row r="17212" hidden="1" x14ac:dyDescent="0.2"/>
    <row r="17213" hidden="1" x14ac:dyDescent="0.2"/>
    <row r="17214" hidden="1" x14ac:dyDescent="0.2"/>
    <row r="17215" hidden="1" x14ac:dyDescent="0.2"/>
    <row r="17216" hidden="1" x14ac:dyDescent="0.2"/>
    <row r="17217" hidden="1" x14ac:dyDescent="0.2"/>
    <row r="17218" hidden="1" x14ac:dyDescent="0.2"/>
    <row r="17219" hidden="1" x14ac:dyDescent="0.2"/>
    <row r="17220" hidden="1" x14ac:dyDescent="0.2"/>
    <row r="17221" hidden="1" x14ac:dyDescent="0.2"/>
    <row r="17222" hidden="1" x14ac:dyDescent="0.2"/>
    <row r="17223" hidden="1" x14ac:dyDescent="0.2"/>
    <row r="17224" hidden="1" x14ac:dyDescent="0.2"/>
    <row r="17225" hidden="1" x14ac:dyDescent="0.2"/>
    <row r="17226" hidden="1" x14ac:dyDescent="0.2"/>
    <row r="17227" hidden="1" x14ac:dyDescent="0.2"/>
    <row r="17228" hidden="1" x14ac:dyDescent="0.2"/>
    <row r="17229" hidden="1" x14ac:dyDescent="0.2"/>
    <row r="17230" hidden="1" x14ac:dyDescent="0.2"/>
    <row r="17231" hidden="1" x14ac:dyDescent="0.2"/>
    <row r="17232" hidden="1" x14ac:dyDescent="0.2"/>
    <row r="17233" hidden="1" x14ac:dyDescent="0.2"/>
    <row r="17234" hidden="1" x14ac:dyDescent="0.2"/>
    <row r="17235" hidden="1" x14ac:dyDescent="0.2"/>
    <row r="17236" hidden="1" x14ac:dyDescent="0.2"/>
    <row r="17237" hidden="1" x14ac:dyDescent="0.2"/>
    <row r="17238" hidden="1" x14ac:dyDescent="0.2"/>
    <row r="17239" hidden="1" x14ac:dyDescent="0.2"/>
    <row r="17240" hidden="1" x14ac:dyDescent="0.2"/>
    <row r="17241" hidden="1" x14ac:dyDescent="0.2"/>
    <row r="17242" hidden="1" x14ac:dyDescent="0.2"/>
    <row r="17243" hidden="1" x14ac:dyDescent="0.2"/>
    <row r="17244" hidden="1" x14ac:dyDescent="0.2"/>
    <row r="17245" hidden="1" x14ac:dyDescent="0.2"/>
    <row r="17246" hidden="1" x14ac:dyDescent="0.2"/>
    <row r="17247" hidden="1" x14ac:dyDescent="0.2"/>
    <row r="17248" hidden="1" x14ac:dyDescent="0.2"/>
    <row r="17249" hidden="1" x14ac:dyDescent="0.2"/>
    <row r="17250" hidden="1" x14ac:dyDescent="0.2"/>
    <row r="17251" hidden="1" x14ac:dyDescent="0.2"/>
    <row r="17252" hidden="1" x14ac:dyDescent="0.2"/>
    <row r="17253" hidden="1" x14ac:dyDescent="0.2"/>
    <row r="17254" hidden="1" x14ac:dyDescent="0.2"/>
    <row r="17255" hidden="1" x14ac:dyDescent="0.2"/>
    <row r="17256" hidden="1" x14ac:dyDescent="0.2"/>
    <row r="17257" hidden="1" x14ac:dyDescent="0.2"/>
    <row r="17258" hidden="1" x14ac:dyDescent="0.2"/>
    <row r="17259" hidden="1" x14ac:dyDescent="0.2"/>
    <row r="17260" hidden="1" x14ac:dyDescent="0.2"/>
    <row r="17261" hidden="1" x14ac:dyDescent="0.2"/>
    <row r="17262" hidden="1" x14ac:dyDescent="0.2"/>
    <row r="17263" hidden="1" x14ac:dyDescent="0.2"/>
    <row r="17264" hidden="1" x14ac:dyDescent="0.2"/>
    <row r="17265" hidden="1" x14ac:dyDescent="0.2"/>
    <row r="17266" hidden="1" x14ac:dyDescent="0.2"/>
    <row r="17267" hidden="1" x14ac:dyDescent="0.2"/>
    <row r="17268" hidden="1" x14ac:dyDescent="0.2"/>
    <row r="17269" hidden="1" x14ac:dyDescent="0.2"/>
    <row r="17270" hidden="1" x14ac:dyDescent="0.2"/>
    <row r="17271" hidden="1" x14ac:dyDescent="0.2"/>
    <row r="17272" hidden="1" x14ac:dyDescent="0.2"/>
    <row r="17273" hidden="1" x14ac:dyDescent="0.2"/>
    <row r="17274" hidden="1" x14ac:dyDescent="0.2"/>
    <row r="17275" hidden="1" x14ac:dyDescent="0.2"/>
    <row r="17276" hidden="1" x14ac:dyDescent="0.2"/>
    <row r="17277" hidden="1" x14ac:dyDescent="0.2"/>
    <row r="17278" hidden="1" x14ac:dyDescent="0.2"/>
    <row r="17279" hidden="1" x14ac:dyDescent="0.2"/>
    <row r="17280" hidden="1" x14ac:dyDescent="0.2"/>
    <row r="17281" hidden="1" x14ac:dyDescent="0.2"/>
    <row r="17282" hidden="1" x14ac:dyDescent="0.2"/>
    <row r="17283" hidden="1" x14ac:dyDescent="0.2"/>
    <row r="17284" hidden="1" x14ac:dyDescent="0.2"/>
    <row r="17285" hidden="1" x14ac:dyDescent="0.2"/>
    <row r="17286" hidden="1" x14ac:dyDescent="0.2"/>
    <row r="17287" hidden="1" x14ac:dyDescent="0.2"/>
    <row r="17288" hidden="1" x14ac:dyDescent="0.2"/>
    <row r="17289" hidden="1" x14ac:dyDescent="0.2"/>
    <row r="17290" hidden="1" x14ac:dyDescent="0.2"/>
    <row r="17291" hidden="1" x14ac:dyDescent="0.2"/>
    <row r="17292" hidden="1" x14ac:dyDescent="0.2"/>
    <row r="17293" hidden="1" x14ac:dyDescent="0.2"/>
    <row r="17294" hidden="1" x14ac:dyDescent="0.2"/>
    <row r="17295" hidden="1" x14ac:dyDescent="0.2"/>
    <row r="17296" hidden="1" x14ac:dyDescent="0.2"/>
    <row r="17297" hidden="1" x14ac:dyDescent="0.2"/>
    <row r="17298" hidden="1" x14ac:dyDescent="0.2"/>
    <row r="17299" hidden="1" x14ac:dyDescent="0.2"/>
    <row r="17300" hidden="1" x14ac:dyDescent="0.2"/>
    <row r="17301" hidden="1" x14ac:dyDescent="0.2"/>
    <row r="17302" hidden="1" x14ac:dyDescent="0.2"/>
    <row r="17303" hidden="1" x14ac:dyDescent="0.2"/>
    <row r="17304" hidden="1" x14ac:dyDescent="0.2"/>
    <row r="17305" hidden="1" x14ac:dyDescent="0.2"/>
    <row r="17306" hidden="1" x14ac:dyDescent="0.2"/>
    <row r="17307" hidden="1" x14ac:dyDescent="0.2"/>
    <row r="17308" hidden="1" x14ac:dyDescent="0.2"/>
    <row r="17309" hidden="1" x14ac:dyDescent="0.2"/>
    <row r="17310" hidden="1" x14ac:dyDescent="0.2"/>
    <row r="17311" hidden="1" x14ac:dyDescent="0.2"/>
    <row r="17312" hidden="1" x14ac:dyDescent="0.2"/>
    <row r="17313" hidden="1" x14ac:dyDescent="0.2"/>
    <row r="17314" hidden="1" x14ac:dyDescent="0.2"/>
    <row r="17315" hidden="1" x14ac:dyDescent="0.2"/>
    <row r="17316" hidden="1" x14ac:dyDescent="0.2"/>
    <row r="17317" hidden="1" x14ac:dyDescent="0.2"/>
    <row r="17318" hidden="1" x14ac:dyDescent="0.2"/>
    <row r="17319" hidden="1" x14ac:dyDescent="0.2"/>
    <row r="17320" hidden="1" x14ac:dyDescent="0.2"/>
    <row r="17321" hidden="1" x14ac:dyDescent="0.2"/>
    <row r="17322" hidden="1" x14ac:dyDescent="0.2"/>
    <row r="17323" hidden="1" x14ac:dyDescent="0.2"/>
    <row r="17324" hidden="1" x14ac:dyDescent="0.2"/>
    <row r="17325" hidden="1" x14ac:dyDescent="0.2"/>
    <row r="17326" hidden="1" x14ac:dyDescent="0.2"/>
    <row r="17327" hidden="1" x14ac:dyDescent="0.2"/>
    <row r="17328" hidden="1" x14ac:dyDescent="0.2"/>
    <row r="17329" hidden="1" x14ac:dyDescent="0.2"/>
    <row r="17330" hidden="1" x14ac:dyDescent="0.2"/>
    <row r="17331" hidden="1" x14ac:dyDescent="0.2"/>
    <row r="17332" hidden="1" x14ac:dyDescent="0.2"/>
    <row r="17333" hidden="1" x14ac:dyDescent="0.2"/>
    <row r="17334" hidden="1" x14ac:dyDescent="0.2"/>
    <row r="17335" hidden="1" x14ac:dyDescent="0.2"/>
    <row r="17336" hidden="1" x14ac:dyDescent="0.2"/>
    <row r="17337" hidden="1" x14ac:dyDescent="0.2"/>
    <row r="17338" hidden="1" x14ac:dyDescent="0.2"/>
    <row r="17339" hidden="1" x14ac:dyDescent="0.2"/>
    <row r="17340" hidden="1" x14ac:dyDescent="0.2"/>
    <row r="17341" hidden="1" x14ac:dyDescent="0.2"/>
    <row r="17342" hidden="1" x14ac:dyDescent="0.2"/>
    <row r="17343" hidden="1" x14ac:dyDescent="0.2"/>
    <row r="17344" hidden="1" x14ac:dyDescent="0.2"/>
    <row r="17345" hidden="1" x14ac:dyDescent="0.2"/>
    <row r="17346" hidden="1" x14ac:dyDescent="0.2"/>
    <row r="17347" hidden="1" x14ac:dyDescent="0.2"/>
    <row r="17348" hidden="1" x14ac:dyDescent="0.2"/>
    <row r="17349" hidden="1" x14ac:dyDescent="0.2"/>
    <row r="17350" hidden="1" x14ac:dyDescent="0.2"/>
    <row r="17351" hidden="1" x14ac:dyDescent="0.2"/>
    <row r="17352" hidden="1" x14ac:dyDescent="0.2"/>
    <row r="17353" hidden="1" x14ac:dyDescent="0.2"/>
    <row r="17354" hidden="1" x14ac:dyDescent="0.2"/>
    <row r="17355" hidden="1" x14ac:dyDescent="0.2"/>
    <row r="17356" hidden="1" x14ac:dyDescent="0.2"/>
    <row r="17357" hidden="1" x14ac:dyDescent="0.2"/>
    <row r="17358" hidden="1" x14ac:dyDescent="0.2"/>
    <row r="17359" hidden="1" x14ac:dyDescent="0.2"/>
    <row r="17360" hidden="1" x14ac:dyDescent="0.2"/>
    <row r="17361" hidden="1" x14ac:dyDescent="0.2"/>
    <row r="17362" hidden="1" x14ac:dyDescent="0.2"/>
    <row r="17363" hidden="1" x14ac:dyDescent="0.2"/>
    <row r="17364" hidden="1" x14ac:dyDescent="0.2"/>
    <row r="17365" hidden="1" x14ac:dyDescent="0.2"/>
    <row r="17366" hidden="1" x14ac:dyDescent="0.2"/>
    <row r="17367" hidden="1" x14ac:dyDescent="0.2"/>
    <row r="17368" hidden="1" x14ac:dyDescent="0.2"/>
    <row r="17369" hidden="1" x14ac:dyDescent="0.2"/>
    <row r="17370" hidden="1" x14ac:dyDescent="0.2"/>
    <row r="17371" hidden="1" x14ac:dyDescent="0.2"/>
    <row r="17372" hidden="1" x14ac:dyDescent="0.2"/>
    <row r="17373" hidden="1" x14ac:dyDescent="0.2"/>
    <row r="17374" hidden="1" x14ac:dyDescent="0.2"/>
    <row r="17375" hidden="1" x14ac:dyDescent="0.2"/>
    <row r="17376" hidden="1" x14ac:dyDescent="0.2"/>
    <row r="17377" hidden="1" x14ac:dyDescent="0.2"/>
    <row r="17378" hidden="1" x14ac:dyDescent="0.2"/>
    <row r="17379" hidden="1" x14ac:dyDescent="0.2"/>
    <row r="17380" hidden="1" x14ac:dyDescent="0.2"/>
    <row r="17381" hidden="1" x14ac:dyDescent="0.2"/>
    <row r="17382" hidden="1" x14ac:dyDescent="0.2"/>
    <row r="17383" hidden="1" x14ac:dyDescent="0.2"/>
    <row r="17384" hidden="1" x14ac:dyDescent="0.2"/>
    <row r="17385" hidden="1" x14ac:dyDescent="0.2"/>
    <row r="17386" hidden="1" x14ac:dyDescent="0.2"/>
    <row r="17387" hidden="1" x14ac:dyDescent="0.2"/>
    <row r="17388" hidden="1" x14ac:dyDescent="0.2"/>
    <row r="17389" hidden="1" x14ac:dyDescent="0.2"/>
    <row r="17390" hidden="1" x14ac:dyDescent="0.2"/>
    <row r="17391" hidden="1" x14ac:dyDescent="0.2"/>
    <row r="17392" hidden="1" x14ac:dyDescent="0.2"/>
    <row r="17393" hidden="1" x14ac:dyDescent="0.2"/>
    <row r="17394" hidden="1" x14ac:dyDescent="0.2"/>
    <row r="17395" hidden="1" x14ac:dyDescent="0.2"/>
    <row r="17396" hidden="1" x14ac:dyDescent="0.2"/>
    <row r="17397" hidden="1" x14ac:dyDescent="0.2"/>
    <row r="17398" hidden="1" x14ac:dyDescent="0.2"/>
    <row r="17399" hidden="1" x14ac:dyDescent="0.2"/>
    <row r="17400" hidden="1" x14ac:dyDescent="0.2"/>
    <row r="17401" hidden="1" x14ac:dyDescent="0.2"/>
    <row r="17402" hidden="1" x14ac:dyDescent="0.2"/>
    <row r="17403" hidden="1" x14ac:dyDescent="0.2"/>
    <row r="17404" hidden="1" x14ac:dyDescent="0.2"/>
    <row r="17405" hidden="1" x14ac:dyDescent="0.2"/>
    <row r="17406" hidden="1" x14ac:dyDescent="0.2"/>
    <row r="17407" hidden="1" x14ac:dyDescent="0.2"/>
    <row r="17408" hidden="1" x14ac:dyDescent="0.2"/>
    <row r="17409" hidden="1" x14ac:dyDescent="0.2"/>
    <row r="17410" hidden="1" x14ac:dyDescent="0.2"/>
    <row r="17411" hidden="1" x14ac:dyDescent="0.2"/>
    <row r="17412" hidden="1" x14ac:dyDescent="0.2"/>
    <row r="17413" hidden="1" x14ac:dyDescent="0.2"/>
    <row r="17414" hidden="1" x14ac:dyDescent="0.2"/>
    <row r="17415" hidden="1" x14ac:dyDescent="0.2"/>
    <row r="17416" hidden="1" x14ac:dyDescent="0.2"/>
    <row r="17417" hidden="1" x14ac:dyDescent="0.2"/>
    <row r="17418" hidden="1" x14ac:dyDescent="0.2"/>
    <row r="17419" hidden="1" x14ac:dyDescent="0.2"/>
    <row r="17420" hidden="1" x14ac:dyDescent="0.2"/>
    <row r="17421" hidden="1" x14ac:dyDescent="0.2"/>
    <row r="17422" hidden="1" x14ac:dyDescent="0.2"/>
    <row r="17423" hidden="1" x14ac:dyDescent="0.2"/>
    <row r="17424" hidden="1" x14ac:dyDescent="0.2"/>
    <row r="17425" hidden="1" x14ac:dyDescent="0.2"/>
    <row r="17426" hidden="1" x14ac:dyDescent="0.2"/>
    <row r="17427" hidden="1" x14ac:dyDescent="0.2"/>
    <row r="17428" hidden="1" x14ac:dyDescent="0.2"/>
    <row r="17429" hidden="1" x14ac:dyDescent="0.2"/>
    <row r="17430" hidden="1" x14ac:dyDescent="0.2"/>
    <row r="17431" hidden="1" x14ac:dyDescent="0.2"/>
    <row r="17432" hidden="1" x14ac:dyDescent="0.2"/>
    <row r="17433" hidden="1" x14ac:dyDescent="0.2"/>
    <row r="17434" hidden="1" x14ac:dyDescent="0.2"/>
    <row r="17435" hidden="1" x14ac:dyDescent="0.2"/>
    <row r="17436" hidden="1" x14ac:dyDescent="0.2"/>
    <row r="17437" hidden="1" x14ac:dyDescent="0.2"/>
    <row r="17438" hidden="1" x14ac:dyDescent="0.2"/>
    <row r="17439" hidden="1" x14ac:dyDescent="0.2"/>
    <row r="17440" hidden="1" x14ac:dyDescent="0.2"/>
    <row r="17441" hidden="1" x14ac:dyDescent="0.2"/>
    <row r="17442" hidden="1" x14ac:dyDescent="0.2"/>
    <row r="17443" hidden="1" x14ac:dyDescent="0.2"/>
    <row r="17444" hidden="1" x14ac:dyDescent="0.2"/>
    <row r="17445" hidden="1" x14ac:dyDescent="0.2"/>
    <row r="17446" hidden="1" x14ac:dyDescent="0.2"/>
    <row r="17447" hidden="1" x14ac:dyDescent="0.2"/>
    <row r="17448" hidden="1" x14ac:dyDescent="0.2"/>
    <row r="17449" hidden="1" x14ac:dyDescent="0.2"/>
    <row r="17450" hidden="1" x14ac:dyDescent="0.2"/>
    <row r="17451" hidden="1" x14ac:dyDescent="0.2"/>
    <row r="17452" hidden="1" x14ac:dyDescent="0.2"/>
    <row r="17453" hidden="1" x14ac:dyDescent="0.2"/>
    <row r="17454" hidden="1" x14ac:dyDescent="0.2"/>
    <row r="17455" hidden="1" x14ac:dyDescent="0.2"/>
    <row r="17456" hidden="1" x14ac:dyDescent="0.2"/>
    <row r="17457" hidden="1" x14ac:dyDescent="0.2"/>
    <row r="17458" hidden="1" x14ac:dyDescent="0.2"/>
    <row r="17459" hidden="1" x14ac:dyDescent="0.2"/>
    <row r="17460" hidden="1" x14ac:dyDescent="0.2"/>
    <row r="17461" hidden="1" x14ac:dyDescent="0.2"/>
    <row r="17462" hidden="1" x14ac:dyDescent="0.2"/>
    <row r="17463" hidden="1" x14ac:dyDescent="0.2"/>
    <row r="17464" hidden="1" x14ac:dyDescent="0.2"/>
    <row r="17465" hidden="1" x14ac:dyDescent="0.2"/>
    <row r="17466" hidden="1" x14ac:dyDescent="0.2"/>
    <row r="17467" hidden="1" x14ac:dyDescent="0.2"/>
    <row r="17468" hidden="1" x14ac:dyDescent="0.2"/>
    <row r="17469" hidden="1" x14ac:dyDescent="0.2"/>
    <row r="17470" hidden="1" x14ac:dyDescent="0.2"/>
    <row r="17471" hidden="1" x14ac:dyDescent="0.2"/>
    <row r="17472" hidden="1" x14ac:dyDescent="0.2"/>
    <row r="17473" hidden="1" x14ac:dyDescent="0.2"/>
    <row r="17474" hidden="1" x14ac:dyDescent="0.2"/>
    <row r="17475" hidden="1" x14ac:dyDescent="0.2"/>
    <row r="17476" hidden="1" x14ac:dyDescent="0.2"/>
    <row r="17477" hidden="1" x14ac:dyDescent="0.2"/>
    <row r="17478" hidden="1" x14ac:dyDescent="0.2"/>
    <row r="17479" hidden="1" x14ac:dyDescent="0.2"/>
    <row r="17480" hidden="1" x14ac:dyDescent="0.2"/>
    <row r="17481" hidden="1" x14ac:dyDescent="0.2"/>
    <row r="17482" hidden="1" x14ac:dyDescent="0.2"/>
    <row r="17483" hidden="1" x14ac:dyDescent="0.2"/>
    <row r="17484" hidden="1" x14ac:dyDescent="0.2"/>
    <row r="17485" hidden="1" x14ac:dyDescent="0.2"/>
    <row r="17486" hidden="1" x14ac:dyDescent="0.2"/>
    <row r="17487" hidden="1" x14ac:dyDescent="0.2"/>
    <row r="17488" hidden="1" x14ac:dyDescent="0.2"/>
    <row r="17489" hidden="1" x14ac:dyDescent="0.2"/>
    <row r="17490" hidden="1" x14ac:dyDescent="0.2"/>
    <row r="17491" hidden="1" x14ac:dyDescent="0.2"/>
    <row r="17492" hidden="1" x14ac:dyDescent="0.2"/>
    <row r="17493" hidden="1" x14ac:dyDescent="0.2"/>
    <row r="17494" hidden="1" x14ac:dyDescent="0.2"/>
    <row r="17495" hidden="1" x14ac:dyDescent="0.2"/>
    <row r="17496" hidden="1" x14ac:dyDescent="0.2"/>
    <row r="17497" hidden="1" x14ac:dyDescent="0.2"/>
    <row r="17498" hidden="1" x14ac:dyDescent="0.2"/>
    <row r="17499" hidden="1" x14ac:dyDescent="0.2"/>
    <row r="17500" hidden="1" x14ac:dyDescent="0.2"/>
    <row r="17501" hidden="1" x14ac:dyDescent="0.2"/>
    <row r="17502" hidden="1" x14ac:dyDescent="0.2"/>
    <row r="17503" hidden="1" x14ac:dyDescent="0.2"/>
    <row r="17504" hidden="1" x14ac:dyDescent="0.2"/>
    <row r="17505" hidden="1" x14ac:dyDescent="0.2"/>
    <row r="17506" hidden="1" x14ac:dyDescent="0.2"/>
    <row r="17507" hidden="1" x14ac:dyDescent="0.2"/>
    <row r="17508" hidden="1" x14ac:dyDescent="0.2"/>
    <row r="17509" hidden="1" x14ac:dyDescent="0.2"/>
    <row r="17510" hidden="1" x14ac:dyDescent="0.2"/>
    <row r="17511" hidden="1" x14ac:dyDescent="0.2"/>
    <row r="17512" hidden="1" x14ac:dyDescent="0.2"/>
    <row r="17513" hidden="1" x14ac:dyDescent="0.2"/>
    <row r="17514" hidden="1" x14ac:dyDescent="0.2"/>
    <row r="17515" hidden="1" x14ac:dyDescent="0.2"/>
    <row r="17516" hidden="1" x14ac:dyDescent="0.2"/>
    <row r="17517" hidden="1" x14ac:dyDescent="0.2"/>
    <row r="17518" hidden="1" x14ac:dyDescent="0.2"/>
    <row r="17519" hidden="1" x14ac:dyDescent="0.2"/>
    <row r="17520" hidden="1" x14ac:dyDescent="0.2"/>
    <row r="17521" hidden="1" x14ac:dyDescent="0.2"/>
    <row r="17522" hidden="1" x14ac:dyDescent="0.2"/>
    <row r="17523" hidden="1" x14ac:dyDescent="0.2"/>
    <row r="17524" hidden="1" x14ac:dyDescent="0.2"/>
    <row r="17525" hidden="1" x14ac:dyDescent="0.2"/>
    <row r="17526" hidden="1" x14ac:dyDescent="0.2"/>
    <row r="17527" hidden="1" x14ac:dyDescent="0.2"/>
    <row r="17528" hidden="1" x14ac:dyDescent="0.2"/>
    <row r="17529" hidden="1" x14ac:dyDescent="0.2"/>
    <row r="17530" hidden="1" x14ac:dyDescent="0.2"/>
    <row r="17531" hidden="1" x14ac:dyDescent="0.2"/>
    <row r="17532" hidden="1" x14ac:dyDescent="0.2"/>
    <row r="17533" hidden="1" x14ac:dyDescent="0.2"/>
    <row r="17534" hidden="1" x14ac:dyDescent="0.2"/>
    <row r="17535" hidden="1" x14ac:dyDescent="0.2"/>
    <row r="17536" hidden="1" x14ac:dyDescent="0.2"/>
    <row r="17537" hidden="1" x14ac:dyDescent="0.2"/>
    <row r="17538" hidden="1" x14ac:dyDescent="0.2"/>
    <row r="17539" hidden="1" x14ac:dyDescent="0.2"/>
    <row r="17540" hidden="1" x14ac:dyDescent="0.2"/>
    <row r="17541" hidden="1" x14ac:dyDescent="0.2"/>
    <row r="17542" hidden="1" x14ac:dyDescent="0.2"/>
    <row r="17543" hidden="1" x14ac:dyDescent="0.2"/>
    <row r="17544" hidden="1" x14ac:dyDescent="0.2"/>
    <row r="17545" hidden="1" x14ac:dyDescent="0.2"/>
    <row r="17546" hidden="1" x14ac:dyDescent="0.2"/>
    <row r="17547" hidden="1" x14ac:dyDescent="0.2"/>
    <row r="17548" hidden="1" x14ac:dyDescent="0.2"/>
    <row r="17549" hidden="1" x14ac:dyDescent="0.2"/>
    <row r="17550" hidden="1" x14ac:dyDescent="0.2"/>
    <row r="17551" hidden="1" x14ac:dyDescent="0.2"/>
    <row r="17552" hidden="1" x14ac:dyDescent="0.2"/>
    <row r="17553" hidden="1" x14ac:dyDescent="0.2"/>
    <row r="17554" hidden="1" x14ac:dyDescent="0.2"/>
    <row r="17555" hidden="1" x14ac:dyDescent="0.2"/>
    <row r="17556" hidden="1" x14ac:dyDescent="0.2"/>
    <row r="17557" hidden="1" x14ac:dyDescent="0.2"/>
    <row r="17558" hidden="1" x14ac:dyDescent="0.2"/>
    <row r="17559" hidden="1" x14ac:dyDescent="0.2"/>
    <row r="17560" hidden="1" x14ac:dyDescent="0.2"/>
    <row r="17561" hidden="1" x14ac:dyDescent="0.2"/>
    <row r="17562" hidden="1" x14ac:dyDescent="0.2"/>
    <row r="17563" hidden="1" x14ac:dyDescent="0.2"/>
    <row r="17564" hidden="1" x14ac:dyDescent="0.2"/>
    <row r="17565" hidden="1" x14ac:dyDescent="0.2"/>
    <row r="17566" hidden="1" x14ac:dyDescent="0.2"/>
    <row r="17567" hidden="1" x14ac:dyDescent="0.2"/>
    <row r="17568" hidden="1" x14ac:dyDescent="0.2"/>
    <row r="17569" hidden="1" x14ac:dyDescent="0.2"/>
    <row r="17570" hidden="1" x14ac:dyDescent="0.2"/>
    <row r="17571" hidden="1" x14ac:dyDescent="0.2"/>
    <row r="17572" hidden="1" x14ac:dyDescent="0.2"/>
    <row r="17573" hidden="1" x14ac:dyDescent="0.2"/>
    <row r="17574" hidden="1" x14ac:dyDescent="0.2"/>
    <row r="17575" hidden="1" x14ac:dyDescent="0.2"/>
    <row r="17576" hidden="1" x14ac:dyDescent="0.2"/>
    <row r="17577" hidden="1" x14ac:dyDescent="0.2"/>
    <row r="17578" hidden="1" x14ac:dyDescent="0.2"/>
    <row r="17579" hidden="1" x14ac:dyDescent="0.2"/>
    <row r="17580" hidden="1" x14ac:dyDescent="0.2"/>
    <row r="17581" hidden="1" x14ac:dyDescent="0.2"/>
    <row r="17582" hidden="1" x14ac:dyDescent="0.2"/>
    <row r="17583" hidden="1" x14ac:dyDescent="0.2"/>
    <row r="17584" hidden="1" x14ac:dyDescent="0.2"/>
    <row r="17585" hidden="1" x14ac:dyDescent="0.2"/>
    <row r="17586" hidden="1" x14ac:dyDescent="0.2"/>
    <row r="17587" hidden="1" x14ac:dyDescent="0.2"/>
    <row r="17588" hidden="1" x14ac:dyDescent="0.2"/>
    <row r="17589" hidden="1" x14ac:dyDescent="0.2"/>
    <row r="17590" hidden="1" x14ac:dyDescent="0.2"/>
    <row r="17591" hidden="1" x14ac:dyDescent="0.2"/>
    <row r="17592" hidden="1" x14ac:dyDescent="0.2"/>
    <row r="17593" hidden="1" x14ac:dyDescent="0.2"/>
    <row r="17594" hidden="1" x14ac:dyDescent="0.2"/>
    <row r="17595" hidden="1" x14ac:dyDescent="0.2"/>
    <row r="17596" hidden="1" x14ac:dyDescent="0.2"/>
    <row r="17597" hidden="1" x14ac:dyDescent="0.2"/>
    <row r="17598" hidden="1" x14ac:dyDescent="0.2"/>
    <row r="17599" hidden="1" x14ac:dyDescent="0.2"/>
    <row r="17600" hidden="1" x14ac:dyDescent="0.2"/>
    <row r="17601" hidden="1" x14ac:dyDescent="0.2"/>
    <row r="17602" hidden="1" x14ac:dyDescent="0.2"/>
    <row r="17603" hidden="1" x14ac:dyDescent="0.2"/>
    <row r="17604" hidden="1" x14ac:dyDescent="0.2"/>
    <row r="17605" hidden="1" x14ac:dyDescent="0.2"/>
    <row r="17606" hidden="1" x14ac:dyDescent="0.2"/>
    <row r="17607" hidden="1" x14ac:dyDescent="0.2"/>
    <row r="17608" hidden="1" x14ac:dyDescent="0.2"/>
    <row r="17609" hidden="1" x14ac:dyDescent="0.2"/>
    <row r="17610" hidden="1" x14ac:dyDescent="0.2"/>
    <row r="17611" hidden="1" x14ac:dyDescent="0.2"/>
    <row r="17612" hidden="1" x14ac:dyDescent="0.2"/>
    <row r="17613" hidden="1" x14ac:dyDescent="0.2"/>
    <row r="17614" hidden="1" x14ac:dyDescent="0.2"/>
    <row r="17615" hidden="1" x14ac:dyDescent="0.2"/>
    <row r="17616" hidden="1" x14ac:dyDescent="0.2"/>
    <row r="17617" hidden="1" x14ac:dyDescent="0.2"/>
    <row r="17618" hidden="1" x14ac:dyDescent="0.2"/>
    <row r="17619" hidden="1" x14ac:dyDescent="0.2"/>
    <row r="17620" hidden="1" x14ac:dyDescent="0.2"/>
    <row r="17621" hidden="1" x14ac:dyDescent="0.2"/>
    <row r="17622" hidden="1" x14ac:dyDescent="0.2"/>
    <row r="17623" hidden="1" x14ac:dyDescent="0.2"/>
    <row r="17624" hidden="1" x14ac:dyDescent="0.2"/>
    <row r="17625" hidden="1" x14ac:dyDescent="0.2"/>
    <row r="17626" hidden="1" x14ac:dyDescent="0.2"/>
    <row r="17627" hidden="1" x14ac:dyDescent="0.2"/>
    <row r="17628" hidden="1" x14ac:dyDescent="0.2"/>
    <row r="17629" hidden="1" x14ac:dyDescent="0.2"/>
    <row r="17630" hidden="1" x14ac:dyDescent="0.2"/>
    <row r="17631" hidden="1" x14ac:dyDescent="0.2"/>
    <row r="17632" hidden="1" x14ac:dyDescent="0.2"/>
    <row r="17633" hidden="1" x14ac:dyDescent="0.2"/>
    <row r="17634" hidden="1" x14ac:dyDescent="0.2"/>
    <row r="17635" hidden="1" x14ac:dyDescent="0.2"/>
    <row r="17636" hidden="1" x14ac:dyDescent="0.2"/>
    <row r="17637" hidden="1" x14ac:dyDescent="0.2"/>
    <row r="17638" hidden="1" x14ac:dyDescent="0.2"/>
    <row r="17639" hidden="1" x14ac:dyDescent="0.2"/>
    <row r="17640" hidden="1" x14ac:dyDescent="0.2"/>
    <row r="17641" hidden="1" x14ac:dyDescent="0.2"/>
    <row r="17642" hidden="1" x14ac:dyDescent="0.2"/>
    <row r="17643" hidden="1" x14ac:dyDescent="0.2"/>
    <row r="17644" hidden="1" x14ac:dyDescent="0.2"/>
    <row r="17645" hidden="1" x14ac:dyDescent="0.2"/>
    <row r="17646" hidden="1" x14ac:dyDescent="0.2"/>
    <row r="17647" hidden="1" x14ac:dyDescent="0.2"/>
    <row r="17648" hidden="1" x14ac:dyDescent="0.2"/>
    <row r="17649" hidden="1" x14ac:dyDescent="0.2"/>
    <row r="17650" hidden="1" x14ac:dyDescent="0.2"/>
    <row r="17651" hidden="1" x14ac:dyDescent="0.2"/>
    <row r="17652" hidden="1" x14ac:dyDescent="0.2"/>
    <row r="17653" hidden="1" x14ac:dyDescent="0.2"/>
    <row r="17654" hidden="1" x14ac:dyDescent="0.2"/>
    <row r="17655" hidden="1" x14ac:dyDescent="0.2"/>
    <row r="17656" hidden="1" x14ac:dyDescent="0.2"/>
    <row r="17657" hidden="1" x14ac:dyDescent="0.2"/>
    <row r="17658" hidden="1" x14ac:dyDescent="0.2"/>
    <row r="17659" hidden="1" x14ac:dyDescent="0.2"/>
    <row r="17660" hidden="1" x14ac:dyDescent="0.2"/>
    <row r="17661" hidden="1" x14ac:dyDescent="0.2"/>
    <row r="17662" hidden="1" x14ac:dyDescent="0.2"/>
    <row r="17663" hidden="1" x14ac:dyDescent="0.2"/>
    <row r="17664" hidden="1" x14ac:dyDescent="0.2"/>
    <row r="17665" hidden="1" x14ac:dyDescent="0.2"/>
    <row r="17666" hidden="1" x14ac:dyDescent="0.2"/>
    <row r="17667" hidden="1" x14ac:dyDescent="0.2"/>
    <row r="17668" hidden="1" x14ac:dyDescent="0.2"/>
    <row r="17669" hidden="1" x14ac:dyDescent="0.2"/>
    <row r="17670" hidden="1" x14ac:dyDescent="0.2"/>
    <row r="17671" hidden="1" x14ac:dyDescent="0.2"/>
    <row r="17672" hidden="1" x14ac:dyDescent="0.2"/>
    <row r="17673" hidden="1" x14ac:dyDescent="0.2"/>
    <row r="17674" hidden="1" x14ac:dyDescent="0.2"/>
    <row r="17675" hidden="1" x14ac:dyDescent="0.2"/>
    <row r="17676" hidden="1" x14ac:dyDescent="0.2"/>
    <row r="17677" hidden="1" x14ac:dyDescent="0.2"/>
    <row r="17678" hidden="1" x14ac:dyDescent="0.2"/>
    <row r="17679" hidden="1" x14ac:dyDescent="0.2"/>
    <row r="17680" hidden="1" x14ac:dyDescent="0.2"/>
    <row r="17681" hidden="1" x14ac:dyDescent="0.2"/>
    <row r="17682" hidden="1" x14ac:dyDescent="0.2"/>
    <row r="17683" hidden="1" x14ac:dyDescent="0.2"/>
    <row r="17684" hidden="1" x14ac:dyDescent="0.2"/>
    <row r="17685" hidden="1" x14ac:dyDescent="0.2"/>
    <row r="17686" hidden="1" x14ac:dyDescent="0.2"/>
    <row r="17687" hidden="1" x14ac:dyDescent="0.2"/>
    <row r="17688" hidden="1" x14ac:dyDescent="0.2"/>
    <row r="17689" hidden="1" x14ac:dyDescent="0.2"/>
    <row r="17690" hidden="1" x14ac:dyDescent="0.2"/>
    <row r="17691" hidden="1" x14ac:dyDescent="0.2"/>
    <row r="17692" hidden="1" x14ac:dyDescent="0.2"/>
    <row r="17693" hidden="1" x14ac:dyDescent="0.2"/>
    <row r="17694" hidden="1" x14ac:dyDescent="0.2"/>
    <row r="17695" hidden="1" x14ac:dyDescent="0.2"/>
    <row r="17696" hidden="1" x14ac:dyDescent="0.2"/>
    <row r="17697" hidden="1" x14ac:dyDescent="0.2"/>
    <row r="17698" hidden="1" x14ac:dyDescent="0.2"/>
    <row r="17699" hidden="1" x14ac:dyDescent="0.2"/>
    <row r="17700" hidden="1" x14ac:dyDescent="0.2"/>
    <row r="17701" hidden="1" x14ac:dyDescent="0.2"/>
    <row r="17702" hidden="1" x14ac:dyDescent="0.2"/>
    <row r="17703" hidden="1" x14ac:dyDescent="0.2"/>
    <row r="17704" hidden="1" x14ac:dyDescent="0.2"/>
    <row r="17705" hidden="1" x14ac:dyDescent="0.2"/>
    <row r="17706" hidden="1" x14ac:dyDescent="0.2"/>
    <row r="17707" hidden="1" x14ac:dyDescent="0.2"/>
    <row r="17708" hidden="1" x14ac:dyDescent="0.2"/>
    <row r="17709" hidden="1" x14ac:dyDescent="0.2"/>
    <row r="17710" hidden="1" x14ac:dyDescent="0.2"/>
    <row r="17711" hidden="1" x14ac:dyDescent="0.2"/>
    <row r="17712" hidden="1" x14ac:dyDescent="0.2"/>
    <row r="17713" hidden="1" x14ac:dyDescent="0.2"/>
    <row r="17714" hidden="1" x14ac:dyDescent="0.2"/>
    <row r="17715" hidden="1" x14ac:dyDescent="0.2"/>
    <row r="17716" hidden="1" x14ac:dyDescent="0.2"/>
    <row r="17717" hidden="1" x14ac:dyDescent="0.2"/>
    <row r="17718" hidden="1" x14ac:dyDescent="0.2"/>
    <row r="17719" hidden="1" x14ac:dyDescent="0.2"/>
    <row r="17720" hidden="1" x14ac:dyDescent="0.2"/>
    <row r="17721" hidden="1" x14ac:dyDescent="0.2"/>
    <row r="17722" hidden="1" x14ac:dyDescent="0.2"/>
    <row r="17723" hidden="1" x14ac:dyDescent="0.2"/>
    <row r="17724" hidden="1" x14ac:dyDescent="0.2"/>
    <row r="17725" hidden="1" x14ac:dyDescent="0.2"/>
    <row r="17726" hidden="1" x14ac:dyDescent="0.2"/>
    <row r="17727" hidden="1" x14ac:dyDescent="0.2"/>
    <row r="17728" hidden="1" x14ac:dyDescent="0.2"/>
    <row r="17729" hidden="1" x14ac:dyDescent="0.2"/>
    <row r="17730" hidden="1" x14ac:dyDescent="0.2"/>
    <row r="17731" hidden="1" x14ac:dyDescent="0.2"/>
    <row r="17732" hidden="1" x14ac:dyDescent="0.2"/>
    <row r="17733" hidden="1" x14ac:dyDescent="0.2"/>
    <row r="17734" hidden="1" x14ac:dyDescent="0.2"/>
    <row r="17735" hidden="1" x14ac:dyDescent="0.2"/>
    <row r="17736" hidden="1" x14ac:dyDescent="0.2"/>
    <row r="17737" hidden="1" x14ac:dyDescent="0.2"/>
    <row r="17738" hidden="1" x14ac:dyDescent="0.2"/>
    <row r="17739" hidden="1" x14ac:dyDescent="0.2"/>
    <row r="17740" hidden="1" x14ac:dyDescent="0.2"/>
    <row r="17741" hidden="1" x14ac:dyDescent="0.2"/>
    <row r="17742" hidden="1" x14ac:dyDescent="0.2"/>
    <row r="17743" hidden="1" x14ac:dyDescent="0.2"/>
    <row r="17744" hidden="1" x14ac:dyDescent="0.2"/>
    <row r="17745" hidden="1" x14ac:dyDescent="0.2"/>
    <row r="17746" hidden="1" x14ac:dyDescent="0.2"/>
    <row r="17747" hidden="1" x14ac:dyDescent="0.2"/>
    <row r="17748" hidden="1" x14ac:dyDescent="0.2"/>
    <row r="17749" hidden="1" x14ac:dyDescent="0.2"/>
    <row r="17750" hidden="1" x14ac:dyDescent="0.2"/>
    <row r="17751" hidden="1" x14ac:dyDescent="0.2"/>
    <row r="17752" hidden="1" x14ac:dyDescent="0.2"/>
    <row r="17753" hidden="1" x14ac:dyDescent="0.2"/>
    <row r="17754" hidden="1" x14ac:dyDescent="0.2"/>
    <row r="17755" hidden="1" x14ac:dyDescent="0.2"/>
    <row r="17756" hidden="1" x14ac:dyDescent="0.2"/>
    <row r="17757" hidden="1" x14ac:dyDescent="0.2"/>
    <row r="17758" hidden="1" x14ac:dyDescent="0.2"/>
    <row r="17759" hidden="1" x14ac:dyDescent="0.2"/>
    <row r="17760" hidden="1" x14ac:dyDescent="0.2"/>
    <row r="17761" hidden="1" x14ac:dyDescent="0.2"/>
    <row r="17762" hidden="1" x14ac:dyDescent="0.2"/>
    <row r="17763" hidden="1" x14ac:dyDescent="0.2"/>
    <row r="17764" hidden="1" x14ac:dyDescent="0.2"/>
    <row r="17765" hidden="1" x14ac:dyDescent="0.2"/>
    <row r="17766" hidden="1" x14ac:dyDescent="0.2"/>
    <row r="17767" hidden="1" x14ac:dyDescent="0.2"/>
    <row r="17768" hidden="1" x14ac:dyDescent="0.2"/>
    <row r="17769" hidden="1" x14ac:dyDescent="0.2"/>
    <row r="17770" hidden="1" x14ac:dyDescent="0.2"/>
    <row r="17771" hidden="1" x14ac:dyDescent="0.2"/>
    <row r="17772" hidden="1" x14ac:dyDescent="0.2"/>
    <row r="17773" hidden="1" x14ac:dyDescent="0.2"/>
    <row r="17774" hidden="1" x14ac:dyDescent="0.2"/>
    <row r="17775" hidden="1" x14ac:dyDescent="0.2"/>
    <row r="17776" hidden="1" x14ac:dyDescent="0.2"/>
    <row r="17777" hidden="1" x14ac:dyDescent="0.2"/>
    <row r="17778" hidden="1" x14ac:dyDescent="0.2"/>
    <row r="17779" hidden="1" x14ac:dyDescent="0.2"/>
    <row r="17780" hidden="1" x14ac:dyDescent="0.2"/>
    <row r="17781" hidden="1" x14ac:dyDescent="0.2"/>
    <row r="17782" hidden="1" x14ac:dyDescent="0.2"/>
    <row r="17783" hidden="1" x14ac:dyDescent="0.2"/>
    <row r="17784" hidden="1" x14ac:dyDescent="0.2"/>
    <row r="17785" hidden="1" x14ac:dyDescent="0.2"/>
    <row r="17786" hidden="1" x14ac:dyDescent="0.2"/>
    <row r="17787" hidden="1" x14ac:dyDescent="0.2"/>
    <row r="17788" hidden="1" x14ac:dyDescent="0.2"/>
    <row r="17789" hidden="1" x14ac:dyDescent="0.2"/>
    <row r="17790" hidden="1" x14ac:dyDescent="0.2"/>
    <row r="17791" hidden="1" x14ac:dyDescent="0.2"/>
    <row r="17792" hidden="1" x14ac:dyDescent="0.2"/>
    <row r="17793" hidden="1" x14ac:dyDescent="0.2"/>
    <row r="17794" hidden="1" x14ac:dyDescent="0.2"/>
    <row r="17795" hidden="1" x14ac:dyDescent="0.2"/>
    <row r="17796" hidden="1" x14ac:dyDescent="0.2"/>
    <row r="17797" hidden="1" x14ac:dyDescent="0.2"/>
    <row r="17798" hidden="1" x14ac:dyDescent="0.2"/>
    <row r="17799" hidden="1" x14ac:dyDescent="0.2"/>
    <row r="17800" hidden="1" x14ac:dyDescent="0.2"/>
    <row r="17801" hidden="1" x14ac:dyDescent="0.2"/>
    <row r="17802" hidden="1" x14ac:dyDescent="0.2"/>
    <row r="17803" hidden="1" x14ac:dyDescent="0.2"/>
    <row r="17804" hidden="1" x14ac:dyDescent="0.2"/>
    <row r="17805" hidden="1" x14ac:dyDescent="0.2"/>
    <row r="17806" hidden="1" x14ac:dyDescent="0.2"/>
    <row r="17807" hidden="1" x14ac:dyDescent="0.2"/>
    <row r="17808" hidden="1" x14ac:dyDescent="0.2"/>
    <row r="17809" hidden="1" x14ac:dyDescent="0.2"/>
    <row r="17810" hidden="1" x14ac:dyDescent="0.2"/>
    <row r="17811" hidden="1" x14ac:dyDescent="0.2"/>
    <row r="17812" hidden="1" x14ac:dyDescent="0.2"/>
    <row r="17813" hidden="1" x14ac:dyDescent="0.2"/>
    <row r="17814" hidden="1" x14ac:dyDescent="0.2"/>
    <row r="17815" hidden="1" x14ac:dyDescent="0.2"/>
    <row r="17816" hidden="1" x14ac:dyDescent="0.2"/>
    <row r="17817" hidden="1" x14ac:dyDescent="0.2"/>
    <row r="17818" hidden="1" x14ac:dyDescent="0.2"/>
    <row r="17819" hidden="1" x14ac:dyDescent="0.2"/>
    <row r="17820" hidden="1" x14ac:dyDescent="0.2"/>
    <row r="17821" hidden="1" x14ac:dyDescent="0.2"/>
    <row r="17822" hidden="1" x14ac:dyDescent="0.2"/>
    <row r="17823" hidden="1" x14ac:dyDescent="0.2"/>
    <row r="17824" hidden="1" x14ac:dyDescent="0.2"/>
    <row r="17825" hidden="1" x14ac:dyDescent="0.2"/>
    <row r="17826" hidden="1" x14ac:dyDescent="0.2"/>
    <row r="17827" hidden="1" x14ac:dyDescent="0.2"/>
    <row r="17828" hidden="1" x14ac:dyDescent="0.2"/>
    <row r="17829" hidden="1" x14ac:dyDescent="0.2"/>
    <row r="17830" hidden="1" x14ac:dyDescent="0.2"/>
    <row r="17831" hidden="1" x14ac:dyDescent="0.2"/>
    <row r="17832" hidden="1" x14ac:dyDescent="0.2"/>
    <row r="17833" hidden="1" x14ac:dyDescent="0.2"/>
    <row r="17834" hidden="1" x14ac:dyDescent="0.2"/>
    <row r="17835" hidden="1" x14ac:dyDescent="0.2"/>
    <row r="17836" hidden="1" x14ac:dyDescent="0.2"/>
    <row r="17837" hidden="1" x14ac:dyDescent="0.2"/>
    <row r="17838" hidden="1" x14ac:dyDescent="0.2"/>
    <row r="17839" hidden="1" x14ac:dyDescent="0.2"/>
    <row r="17840" hidden="1" x14ac:dyDescent="0.2"/>
    <row r="17841" hidden="1" x14ac:dyDescent="0.2"/>
    <row r="17842" hidden="1" x14ac:dyDescent="0.2"/>
    <row r="17843" hidden="1" x14ac:dyDescent="0.2"/>
    <row r="17844" hidden="1" x14ac:dyDescent="0.2"/>
    <row r="17845" hidden="1" x14ac:dyDescent="0.2"/>
    <row r="17846" hidden="1" x14ac:dyDescent="0.2"/>
    <row r="17847" hidden="1" x14ac:dyDescent="0.2"/>
    <row r="17848" hidden="1" x14ac:dyDescent="0.2"/>
    <row r="17849" hidden="1" x14ac:dyDescent="0.2"/>
    <row r="17850" hidden="1" x14ac:dyDescent="0.2"/>
    <row r="17851" hidden="1" x14ac:dyDescent="0.2"/>
    <row r="17852" hidden="1" x14ac:dyDescent="0.2"/>
    <row r="17853" hidden="1" x14ac:dyDescent="0.2"/>
    <row r="17854" hidden="1" x14ac:dyDescent="0.2"/>
    <row r="17855" hidden="1" x14ac:dyDescent="0.2"/>
    <row r="17856" hidden="1" x14ac:dyDescent="0.2"/>
    <row r="17857" hidden="1" x14ac:dyDescent="0.2"/>
    <row r="17858" hidden="1" x14ac:dyDescent="0.2"/>
    <row r="17859" hidden="1" x14ac:dyDescent="0.2"/>
    <row r="17860" hidden="1" x14ac:dyDescent="0.2"/>
    <row r="17861" hidden="1" x14ac:dyDescent="0.2"/>
    <row r="17862" hidden="1" x14ac:dyDescent="0.2"/>
    <row r="17863" hidden="1" x14ac:dyDescent="0.2"/>
    <row r="17864" hidden="1" x14ac:dyDescent="0.2"/>
    <row r="17865" hidden="1" x14ac:dyDescent="0.2"/>
    <row r="17866" hidden="1" x14ac:dyDescent="0.2"/>
    <row r="17867" hidden="1" x14ac:dyDescent="0.2"/>
    <row r="17868" hidden="1" x14ac:dyDescent="0.2"/>
    <row r="17869" hidden="1" x14ac:dyDescent="0.2"/>
    <row r="17870" hidden="1" x14ac:dyDescent="0.2"/>
    <row r="17871" hidden="1" x14ac:dyDescent="0.2"/>
    <row r="17872" hidden="1" x14ac:dyDescent="0.2"/>
    <row r="17873" hidden="1" x14ac:dyDescent="0.2"/>
    <row r="17874" hidden="1" x14ac:dyDescent="0.2"/>
    <row r="17875" hidden="1" x14ac:dyDescent="0.2"/>
    <row r="17876" hidden="1" x14ac:dyDescent="0.2"/>
    <row r="17877" hidden="1" x14ac:dyDescent="0.2"/>
    <row r="17878" hidden="1" x14ac:dyDescent="0.2"/>
    <row r="17879" hidden="1" x14ac:dyDescent="0.2"/>
    <row r="17880" hidden="1" x14ac:dyDescent="0.2"/>
    <row r="17881" hidden="1" x14ac:dyDescent="0.2"/>
    <row r="17882" hidden="1" x14ac:dyDescent="0.2"/>
    <row r="17883" hidden="1" x14ac:dyDescent="0.2"/>
    <row r="17884" hidden="1" x14ac:dyDescent="0.2"/>
    <row r="17885" hidden="1" x14ac:dyDescent="0.2"/>
    <row r="17886" hidden="1" x14ac:dyDescent="0.2"/>
    <row r="17887" hidden="1" x14ac:dyDescent="0.2"/>
    <row r="17888" hidden="1" x14ac:dyDescent="0.2"/>
    <row r="17889" hidden="1" x14ac:dyDescent="0.2"/>
    <row r="17890" hidden="1" x14ac:dyDescent="0.2"/>
    <row r="17891" hidden="1" x14ac:dyDescent="0.2"/>
    <row r="17892" hidden="1" x14ac:dyDescent="0.2"/>
    <row r="17893" hidden="1" x14ac:dyDescent="0.2"/>
    <row r="17894" hidden="1" x14ac:dyDescent="0.2"/>
    <row r="17895" hidden="1" x14ac:dyDescent="0.2"/>
    <row r="17896" hidden="1" x14ac:dyDescent="0.2"/>
    <row r="17897" hidden="1" x14ac:dyDescent="0.2"/>
    <row r="17898" hidden="1" x14ac:dyDescent="0.2"/>
    <row r="17899" hidden="1" x14ac:dyDescent="0.2"/>
    <row r="17900" hidden="1" x14ac:dyDescent="0.2"/>
    <row r="17901" hidden="1" x14ac:dyDescent="0.2"/>
    <row r="17902" hidden="1" x14ac:dyDescent="0.2"/>
    <row r="17903" hidden="1" x14ac:dyDescent="0.2"/>
    <row r="17904" hidden="1" x14ac:dyDescent="0.2"/>
    <row r="17905" hidden="1" x14ac:dyDescent="0.2"/>
    <row r="17906" hidden="1" x14ac:dyDescent="0.2"/>
    <row r="17907" hidden="1" x14ac:dyDescent="0.2"/>
    <row r="17908" hidden="1" x14ac:dyDescent="0.2"/>
    <row r="17909" hidden="1" x14ac:dyDescent="0.2"/>
    <row r="17910" hidden="1" x14ac:dyDescent="0.2"/>
    <row r="17911" hidden="1" x14ac:dyDescent="0.2"/>
    <row r="17912" hidden="1" x14ac:dyDescent="0.2"/>
    <row r="17913" hidden="1" x14ac:dyDescent="0.2"/>
    <row r="17914" hidden="1" x14ac:dyDescent="0.2"/>
    <row r="17915" hidden="1" x14ac:dyDescent="0.2"/>
    <row r="17916" hidden="1" x14ac:dyDescent="0.2"/>
    <row r="17917" hidden="1" x14ac:dyDescent="0.2"/>
    <row r="17918" hidden="1" x14ac:dyDescent="0.2"/>
    <row r="17919" hidden="1" x14ac:dyDescent="0.2"/>
    <row r="17920" hidden="1" x14ac:dyDescent="0.2"/>
    <row r="17921" hidden="1" x14ac:dyDescent="0.2"/>
    <row r="17922" hidden="1" x14ac:dyDescent="0.2"/>
    <row r="17923" hidden="1" x14ac:dyDescent="0.2"/>
    <row r="17924" hidden="1" x14ac:dyDescent="0.2"/>
    <row r="17925" hidden="1" x14ac:dyDescent="0.2"/>
    <row r="17926" hidden="1" x14ac:dyDescent="0.2"/>
    <row r="17927" hidden="1" x14ac:dyDescent="0.2"/>
    <row r="17928" hidden="1" x14ac:dyDescent="0.2"/>
    <row r="17929" hidden="1" x14ac:dyDescent="0.2"/>
    <row r="17930" hidden="1" x14ac:dyDescent="0.2"/>
    <row r="17931" hidden="1" x14ac:dyDescent="0.2"/>
    <row r="17932" hidden="1" x14ac:dyDescent="0.2"/>
    <row r="17933" hidden="1" x14ac:dyDescent="0.2"/>
    <row r="17934" hidden="1" x14ac:dyDescent="0.2"/>
    <row r="17935" hidden="1" x14ac:dyDescent="0.2"/>
    <row r="17936" hidden="1" x14ac:dyDescent="0.2"/>
    <row r="17937" hidden="1" x14ac:dyDescent="0.2"/>
    <row r="17938" hidden="1" x14ac:dyDescent="0.2"/>
    <row r="17939" hidden="1" x14ac:dyDescent="0.2"/>
    <row r="17940" hidden="1" x14ac:dyDescent="0.2"/>
    <row r="17941" hidden="1" x14ac:dyDescent="0.2"/>
    <row r="17942" hidden="1" x14ac:dyDescent="0.2"/>
    <row r="17943" hidden="1" x14ac:dyDescent="0.2"/>
    <row r="17944" hidden="1" x14ac:dyDescent="0.2"/>
    <row r="17945" hidden="1" x14ac:dyDescent="0.2"/>
    <row r="17946" hidden="1" x14ac:dyDescent="0.2"/>
    <row r="17947" hidden="1" x14ac:dyDescent="0.2"/>
    <row r="17948" hidden="1" x14ac:dyDescent="0.2"/>
    <row r="17949" hidden="1" x14ac:dyDescent="0.2"/>
    <row r="17950" hidden="1" x14ac:dyDescent="0.2"/>
    <row r="17951" hidden="1" x14ac:dyDescent="0.2"/>
    <row r="17952" hidden="1" x14ac:dyDescent="0.2"/>
    <row r="17953" hidden="1" x14ac:dyDescent="0.2"/>
    <row r="17954" hidden="1" x14ac:dyDescent="0.2"/>
    <row r="17955" hidden="1" x14ac:dyDescent="0.2"/>
    <row r="17956" hidden="1" x14ac:dyDescent="0.2"/>
    <row r="17957" hidden="1" x14ac:dyDescent="0.2"/>
    <row r="17958" hidden="1" x14ac:dyDescent="0.2"/>
    <row r="17959" hidden="1" x14ac:dyDescent="0.2"/>
    <row r="17960" hidden="1" x14ac:dyDescent="0.2"/>
    <row r="17961" hidden="1" x14ac:dyDescent="0.2"/>
    <row r="17962" hidden="1" x14ac:dyDescent="0.2"/>
    <row r="17963" hidden="1" x14ac:dyDescent="0.2"/>
    <row r="17964" hidden="1" x14ac:dyDescent="0.2"/>
    <row r="17965" hidden="1" x14ac:dyDescent="0.2"/>
    <row r="17966" hidden="1" x14ac:dyDescent="0.2"/>
    <row r="17967" hidden="1" x14ac:dyDescent="0.2"/>
    <row r="17968" hidden="1" x14ac:dyDescent="0.2"/>
    <row r="17969" hidden="1" x14ac:dyDescent="0.2"/>
    <row r="17970" hidden="1" x14ac:dyDescent="0.2"/>
    <row r="17971" hidden="1" x14ac:dyDescent="0.2"/>
    <row r="17972" hidden="1" x14ac:dyDescent="0.2"/>
    <row r="17973" hidden="1" x14ac:dyDescent="0.2"/>
    <row r="17974" hidden="1" x14ac:dyDescent="0.2"/>
    <row r="17975" hidden="1" x14ac:dyDescent="0.2"/>
    <row r="17976" hidden="1" x14ac:dyDescent="0.2"/>
    <row r="17977" hidden="1" x14ac:dyDescent="0.2"/>
    <row r="17978" hidden="1" x14ac:dyDescent="0.2"/>
    <row r="17979" hidden="1" x14ac:dyDescent="0.2"/>
    <row r="17980" hidden="1" x14ac:dyDescent="0.2"/>
    <row r="17981" hidden="1" x14ac:dyDescent="0.2"/>
    <row r="17982" hidden="1" x14ac:dyDescent="0.2"/>
    <row r="17983" hidden="1" x14ac:dyDescent="0.2"/>
    <row r="17984" hidden="1" x14ac:dyDescent="0.2"/>
    <row r="17985" hidden="1" x14ac:dyDescent="0.2"/>
    <row r="17986" hidden="1" x14ac:dyDescent="0.2"/>
    <row r="17987" hidden="1" x14ac:dyDescent="0.2"/>
    <row r="17988" hidden="1" x14ac:dyDescent="0.2"/>
    <row r="17989" hidden="1" x14ac:dyDescent="0.2"/>
    <row r="17990" hidden="1" x14ac:dyDescent="0.2"/>
    <row r="17991" hidden="1" x14ac:dyDescent="0.2"/>
    <row r="17992" hidden="1" x14ac:dyDescent="0.2"/>
    <row r="17993" hidden="1" x14ac:dyDescent="0.2"/>
    <row r="17994" hidden="1" x14ac:dyDescent="0.2"/>
    <row r="17995" hidden="1" x14ac:dyDescent="0.2"/>
    <row r="17996" hidden="1" x14ac:dyDescent="0.2"/>
    <row r="17997" hidden="1" x14ac:dyDescent="0.2"/>
    <row r="17998" hidden="1" x14ac:dyDescent="0.2"/>
    <row r="17999" hidden="1" x14ac:dyDescent="0.2"/>
    <row r="18000" hidden="1" x14ac:dyDescent="0.2"/>
    <row r="18001" hidden="1" x14ac:dyDescent="0.2"/>
    <row r="18002" hidden="1" x14ac:dyDescent="0.2"/>
    <row r="18003" hidden="1" x14ac:dyDescent="0.2"/>
    <row r="18004" hidden="1" x14ac:dyDescent="0.2"/>
    <row r="18005" hidden="1" x14ac:dyDescent="0.2"/>
    <row r="18006" hidden="1" x14ac:dyDescent="0.2"/>
    <row r="18007" hidden="1" x14ac:dyDescent="0.2"/>
    <row r="18008" hidden="1" x14ac:dyDescent="0.2"/>
    <row r="18009" hidden="1" x14ac:dyDescent="0.2"/>
    <row r="18010" hidden="1" x14ac:dyDescent="0.2"/>
    <row r="18011" hidden="1" x14ac:dyDescent="0.2"/>
    <row r="18012" hidden="1" x14ac:dyDescent="0.2"/>
    <row r="18013" hidden="1" x14ac:dyDescent="0.2"/>
    <row r="18014" hidden="1" x14ac:dyDescent="0.2"/>
    <row r="18015" hidden="1" x14ac:dyDescent="0.2"/>
    <row r="18016" hidden="1" x14ac:dyDescent="0.2"/>
    <row r="18017" hidden="1" x14ac:dyDescent="0.2"/>
    <row r="18018" hidden="1" x14ac:dyDescent="0.2"/>
    <row r="18019" hidden="1" x14ac:dyDescent="0.2"/>
    <row r="18020" hidden="1" x14ac:dyDescent="0.2"/>
    <row r="18021" hidden="1" x14ac:dyDescent="0.2"/>
    <row r="18022" hidden="1" x14ac:dyDescent="0.2"/>
    <row r="18023" hidden="1" x14ac:dyDescent="0.2"/>
    <row r="18024" hidden="1" x14ac:dyDescent="0.2"/>
    <row r="18025" hidden="1" x14ac:dyDescent="0.2"/>
    <row r="18026" hidden="1" x14ac:dyDescent="0.2"/>
    <row r="18027" hidden="1" x14ac:dyDescent="0.2"/>
    <row r="18028" hidden="1" x14ac:dyDescent="0.2"/>
    <row r="18029" hidden="1" x14ac:dyDescent="0.2"/>
    <row r="18030" hidden="1" x14ac:dyDescent="0.2"/>
    <row r="18031" hidden="1" x14ac:dyDescent="0.2"/>
    <row r="18032" hidden="1" x14ac:dyDescent="0.2"/>
    <row r="18033" hidden="1" x14ac:dyDescent="0.2"/>
    <row r="18034" hidden="1" x14ac:dyDescent="0.2"/>
    <row r="18035" hidden="1" x14ac:dyDescent="0.2"/>
    <row r="18036" hidden="1" x14ac:dyDescent="0.2"/>
    <row r="18037" hidden="1" x14ac:dyDescent="0.2"/>
    <row r="18038" hidden="1" x14ac:dyDescent="0.2"/>
    <row r="18039" hidden="1" x14ac:dyDescent="0.2"/>
    <row r="18040" hidden="1" x14ac:dyDescent="0.2"/>
    <row r="18041" hidden="1" x14ac:dyDescent="0.2"/>
    <row r="18042" hidden="1" x14ac:dyDescent="0.2"/>
    <row r="18043" hidden="1" x14ac:dyDescent="0.2"/>
    <row r="18044" hidden="1" x14ac:dyDescent="0.2"/>
    <row r="18045" hidden="1" x14ac:dyDescent="0.2"/>
    <row r="18046" hidden="1" x14ac:dyDescent="0.2"/>
    <row r="18047" hidden="1" x14ac:dyDescent="0.2"/>
    <row r="18048" hidden="1" x14ac:dyDescent="0.2"/>
    <row r="18049" hidden="1" x14ac:dyDescent="0.2"/>
    <row r="18050" hidden="1" x14ac:dyDescent="0.2"/>
    <row r="18051" hidden="1" x14ac:dyDescent="0.2"/>
    <row r="18052" hidden="1" x14ac:dyDescent="0.2"/>
    <row r="18053" hidden="1" x14ac:dyDescent="0.2"/>
    <row r="18054" hidden="1" x14ac:dyDescent="0.2"/>
    <row r="18055" hidden="1" x14ac:dyDescent="0.2"/>
    <row r="18056" hidden="1" x14ac:dyDescent="0.2"/>
    <row r="18057" hidden="1" x14ac:dyDescent="0.2"/>
    <row r="18058" hidden="1" x14ac:dyDescent="0.2"/>
    <row r="18059" hidden="1" x14ac:dyDescent="0.2"/>
    <row r="18060" hidden="1" x14ac:dyDescent="0.2"/>
    <row r="18061" hidden="1" x14ac:dyDescent="0.2"/>
    <row r="18062" hidden="1" x14ac:dyDescent="0.2"/>
    <row r="18063" hidden="1" x14ac:dyDescent="0.2"/>
    <row r="18064" hidden="1" x14ac:dyDescent="0.2"/>
    <row r="18065" hidden="1" x14ac:dyDescent="0.2"/>
    <row r="18066" hidden="1" x14ac:dyDescent="0.2"/>
    <row r="18067" hidden="1" x14ac:dyDescent="0.2"/>
    <row r="18068" hidden="1" x14ac:dyDescent="0.2"/>
    <row r="18069" hidden="1" x14ac:dyDescent="0.2"/>
    <row r="18070" hidden="1" x14ac:dyDescent="0.2"/>
    <row r="18071" hidden="1" x14ac:dyDescent="0.2"/>
    <row r="18072" hidden="1" x14ac:dyDescent="0.2"/>
    <row r="18073" hidden="1" x14ac:dyDescent="0.2"/>
    <row r="18074" hidden="1" x14ac:dyDescent="0.2"/>
    <row r="18075" hidden="1" x14ac:dyDescent="0.2"/>
    <row r="18076" hidden="1" x14ac:dyDescent="0.2"/>
    <row r="18077" hidden="1" x14ac:dyDescent="0.2"/>
    <row r="18078" hidden="1" x14ac:dyDescent="0.2"/>
    <row r="18079" hidden="1" x14ac:dyDescent="0.2"/>
    <row r="18080" hidden="1" x14ac:dyDescent="0.2"/>
    <row r="18081" hidden="1" x14ac:dyDescent="0.2"/>
    <row r="18082" hidden="1" x14ac:dyDescent="0.2"/>
    <row r="18083" hidden="1" x14ac:dyDescent="0.2"/>
    <row r="18084" hidden="1" x14ac:dyDescent="0.2"/>
    <row r="18085" hidden="1" x14ac:dyDescent="0.2"/>
    <row r="18086" hidden="1" x14ac:dyDescent="0.2"/>
    <row r="18087" hidden="1" x14ac:dyDescent="0.2"/>
    <row r="18088" hidden="1" x14ac:dyDescent="0.2"/>
    <row r="18089" hidden="1" x14ac:dyDescent="0.2"/>
    <row r="18090" hidden="1" x14ac:dyDescent="0.2"/>
    <row r="18091" hidden="1" x14ac:dyDescent="0.2"/>
    <row r="18092" hidden="1" x14ac:dyDescent="0.2"/>
    <row r="18093" hidden="1" x14ac:dyDescent="0.2"/>
    <row r="18094" hidden="1" x14ac:dyDescent="0.2"/>
    <row r="18095" hidden="1" x14ac:dyDescent="0.2"/>
    <row r="18096" hidden="1" x14ac:dyDescent="0.2"/>
    <row r="18097" hidden="1" x14ac:dyDescent="0.2"/>
    <row r="18098" hidden="1" x14ac:dyDescent="0.2"/>
    <row r="18099" hidden="1" x14ac:dyDescent="0.2"/>
    <row r="18100" hidden="1" x14ac:dyDescent="0.2"/>
    <row r="18101" hidden="1" x14ac:dyDescent="0.2"/>
    <row r="18102" hidden="1" x14ac:dyDescent="0.2"/>
    <row r="18103" hidden="1" x14ac:dyDescent="0.2"/>
    <row r="18104" hidden="1" x14ac:dyDescent="0.2"/>
    <row r="18105" hidden="1" x14ac:dyDescent="0.2"/>
    <row r="18106" hidden="1" x14ac:dyDescent="0.2"/>
    <row r="18107" hidden="1" x14ac:dyDescent="0.2"/>
    <row r="18108" hidden="1" x14ac:dyDescent="0.2"/>
    <row r="18109" hidden="1" x14ac:dyDescent="0.2"/>
    <row r="18110" hidden="1" x14ac:dyDescent="0.2"/>
    <row r="18111" hidden="1" x14ac:dyDescent="0.2"/>
    <row r="18112" hidden="1" x14ac:dyDescent="0.2"/>
    <row r="18113" hidden="1" x14ac:dyDescent="0.2"/>
    <row r="18114" hidden="1" x14ac:dyDescent="0.2"/>
    <row r="18115" hidden="1" x14ac:dyDescent="0.2"/>
    <row r="18116" hidden="1" x14ac:dyDescent="0.2"/>
    <row r="18117" hidden="1" x14ac:dyDescent="0.2"/>
    <row r="18118" hidden="1" x14ac:dyDescent="0.2"/>
    <row r="18119" hidden="1" x14ac:dyDescent="0.2"/>
    <row r="18120" hidden="1" x14ac:dyDescent="0.2"/>
    <row r="18121" hidden="1" x14ac:dyDescent="0.2"/>
    <row r="18122" hidden="1" x14ac:dyDescent="0.2"/>
    <row r="18123" hidden="1" x14ac:dyDescent="0.2"/>
    <row r="18124" hidden="1" x14ac:dyDescent="0.2"/>
    <row r="18125" hidden="1" x14ac:dyDescent="0.2"/>
    <row r="18126" hidden="1" x14ac:dyDescent="0.2"/>
    <row r="18127" hidden="1" x14ac:dyDescent="0.2"/>
    <row r="18128" hidden="1" x14ac:dyDescent="0.2"/>
    <row r="18129" hidden="1" x14ac:dyDescent="0.2"/>
    <row r="18130" hidden="1" x14ac:dyDescent="0.2"/>
    <row r="18131" hidden="1" x14ac:dyDescent="0.2"/>
    <row r="18132" hidden="1" x14ac:dyDescent="0.2"/>
    <row r="18133" hidden="1" x14ac:dyDescent="0.2"/>
    <row r="18134" hidden="1" x14ac:dyDescent="0.2"/>
    <row r="18135" hidden="1" x14ac:dyDescent="0.2"/>
    <row r="18136" hidden="1" x14ac:dyDescent="0.2"/>
    <row r="18137" hidden="1" x14ac:dyDescent="0.2"/>
    <row r="18138" hidden="1" x14ac:dyDescent="0.2"/>
    <row r="18139" hidden="1" x14ac:dyDescent="0.2"/>
    <row r="18140" hidden="1" x14ac:dyDescent="0.2"/>
    <row r="18141" hidden="1" x14ac:dyDescent="0.2"/>
    <row r="18142" hidden="1" x14ac:dyDescent="0.2"/>
    <row r="18143" hidden="1" x14ac:dyDescent="0.2"/>
    <row r="18144" hidden="1" x14ac:dyDescent="0.2"/>
    <row r="18145" hidden="1" x14ac:dyDescent="0.2"/>
    <row r="18146" hidden="1" x14ac:dyDescent="0.2"/>
    <row r="18147" hidden="1" x14ac:dyDescent="0.2"/>
    <row r="18148" hidden="1" x14ac:dyDescent="0.2"/>
    <row r="18149" hidden="1" x14ac:dyDescent="0.2"/>
    <row r="18150" hidden="1" x14ac:dyDescent="0.2"/>
    <row r="18151" hidden="1" x14ac:dyDescent="0.2"/>
    <row r="18152" hidden="1" x14ac:dyDescent="0.2"/>
    <row r="18153" hidden="1" x14ac:dyDescent="0.2"/>
    <row r="18154" hidden="1" x14ac:dyDescent="0.2"/>
    <row r="18155" hidden="1" x14ac:dyDescent="0.2"/>
    <row r="18156" hidden="1" x14ac:dyDescent="0.2"/>
    <row r="18157" hidden="1" x14ac:dyDescent="0.2"/>
    <row r="18158" hidden="1" x14ac:dyDescent="0.2"/>
    <row r="18159" hidden="1" x14ac:dyDescent="0.2"/>
    <row r="18160" hidden="1" x14ac:dyDescent="0.2"/>
    <row r="18161" hidden="1" x14ac:dyDescent="0.2"/>
    <row r="18162" hidden="1" x14ac:dyDescent="0.2"/>
    <row r="18163" hidden="1" x14ac:dyDescent="0.2"/>
    <row r="18164" hidden="1" x14ac:dyDescent="0.2"/>
    <row r="18165" hidden="1" x14ac:dyDescent="0.2"/>
    <row r="18166" hidden="1" x14ac:dyDescent="0.2"/>
    <row r="18167" hidden="1" x14ac:dyDescent="0.2"/>
    <row r="18168" hidden="1" x14ac:dyDescent="0.2"/>
    <row r="18169" hidden="1" x14ac:dyDescent="0.2"/>
    <row r="18170" hidden="1" x14ac:dyDescent="0.2"/>
    <row r="18171" hidden="1" x14ac:dyDescent="0.2"/>
    <row r="18172" hidden="1" x14ac:dyDescent="0.2"/>
    <row r="18173" hidden="1" x14ac:dyDescent="0.2"/>
    <row r="18174" hidden="1" x14ac:dyDescent="0.2"/>
    <row r="18175" hidden="1" x14ac:dyDescent="0.2"/>
    <row r="18176" hidden="1" x14ac:dyDescent="0.2"/>
    <row r="18177" hidden="1" x14ac:dyDescent="0.2"/>
    <row r="18178" hidden="1" x14ac:dyDescent="0.2"/>
    <row r="18179" hidden="1" x14ac:dyDescent="0.2"/>
    <row r="18180" hidden="1" x14ac:dyDescent="0.2"/>
    <row r="18181" hidden="1" x14ac:dyDescent="0.2"/>
    <row r="18182" hidden="1" x14ac:dyDescent="0.2"/>
    <row r="18183" hidden="1" x14ac:dyDescent="0.2"/>
    <row r="18184" hidden="1" x14ac:dyDescent="0.2"/>
    <row r="18185" hidden="1" x14ac:dyDescent="0.2"/>
    <row r="18186" hidden="1" x14ac:dyDescent="0.2"/>
    <row r="18187" hidden="1" x14ac:dyDescent="0.2"/>
    <row r="18188" hidden="1" x14ac:dyDescent="0.2"/>
    <row r="18189" hidden="1" x14ac:dyDescent="0.2"/>
    <row r="18190" hidden="1" x14ac:dyDescent="0.2"/>
    <row r="18191" hidden="1" x14ac:dyDescent="0.2"/>
    <row r="18192" hidden="1" x14ac:dyDescent="0.2"/>
    <row r="18193" hidden="1" x14ac:dyDescent="0.2"/>
    <row r="18194" hidden="1" x14ac:dyDescent="0.2"/>
    <row r="18195" hidden="1" x14ac:dyDescent="0.2"/>
    <row r="18196" hidden="1" x14ac:dyDescent="0.2"/>
    <row r="18197" hidden="1" x14ac:dyDescent="0.2"/>
    <row r="18198" hidden="1" x14ac:dyDescent="0.2"/>
    <row r="18199" hidden="1" x14ac:dyDescent="0.2"/>
    <row r="18200" hidden="1" x14ac:dyDescent="0.2"/>
    <row r="18201" hidden="1" x14ac:dyDescent="0.2"/>
    <row r="18202" hidden="1" x14ac:dyDescent="0.2"/>
    <row r="18203" hidden="1" x14ac:dyDescent="0.2"/>
    <row r="18204" hidden="1" x14ac:dyDescent="0.2"/>
    <row r="18205" hidden="1" x14ac:dyDescent="0.2"/>
    <row r="18206" hidden="1" x14ac:dyDescent="0.2"/>
    <row r="18207" hidden="1" x14ac:dyDescent="0.2"/>
    <row r="18208" hidden="1" x14ac:dyDescent="0.2"/>
    <row r="18209" hidden="1" x14ac:dyDescent="0.2"/>
    <row r="18210" hidden="1" x14ac:dyDescent="0.2"/>
    <row r="18211" hidden="1" x14ac:dyDescent="0.2"/>
    <row r="18212" hidden="1" x14ac:dyDescent="0.2"/>
    <row r="18213" hidden="1" x14ac:dyDescent="0.2"/>
    <row r="18214" hidden="1" x14ac:dyDescent="0.2"/>
    <row r="18215" hidden="1" x14ac:dyDescent="0.2"/>
    <row r="18216" hidden="1" x14ac:dyDescent="0.2"/>
    <row r="18217" hidden="1" x14ac:dyDescent="0.2"/>
    <row r="18218" hidden="1" x14ac:dyDescent="0.2"/>
    <row r="18219" hidden="1" x14ac:dyDescent="0.2"/>
    <row r="18220" hidden="1" x14ac:dyDescent="0.2"/>
    <row r="18221" hidden="1" x14ac:dyDescent="0.2"/>
    <row r="18222" hidden="1" x14ac:dyDescent="0.2"/>
    <row r="18223" hidden="1" x14ac:dyDescent="0.2"/>
    <row r="18224" hidden="1" x14ac:dyDescent="0.2"/>
    <row r="18225" hidden="1" x14ac:dyDescent="0.2"/>
    <row r="18226" hidden="1" x14ac:dyDescent="0.2"/>
    <row r="18227" hidden="1" x14ac:dyDescent="0.2"/>
    <row r="18228" hidden="1" x14ac:dyDescent="0.2"/>
    <row r="18229" hidden="1" x14ac:dyDescent="0.2"/>
    <row r="18230" hidden="1" x14ac:dyDescent="0.2"/>
    <row r="18231" hidden="1" x14ac:dyDescent="0.2"/>
    <row r="18232" hidden="1" x14ac:dyDescent="0.2"/>
    <row r="18233" hidden="1" x14ac:dyDescent="0.2"/>
    <row r="18234" hidden="1" x14ac:dyDescent="0.2"/>
    <row r="18235" hidden="1" x14ac:dyDescent="0.2"/>
    <row r="18236" hidden="1" x14ac:dyDescent="0.2"/>
    <row r="18237" hidden="1" x14ac:dyDescent="0.2"/>
    <row r="18238" hidden="1" x14ac:dyDescent="0.2"/>
    <row r="18239" hidden="1" x14ac:dyDescent="0.2"/>
    <row r="18240" hidden="1" x14ac:dyDescent="0.2"/>
    <row r="18241" hidden="1" x14ac:dyDescent="0.2"/>
    <row r="18242" hidden="1" x14ac:dyDescent="0.2"/>
    <row r="18243" hidden="1" x14ac:dyDescent="0.2"/>
    <row r="18244" hidden="1" x14ac:dyDescent="0.2"/>
    <row r="18245" hidden="1" x14ac:dyDescent="0.2"/>
    <row r="18246" hidden="1" x14ac:dyDescent="0.2"/>
    <row r="18247" hidden="1" x14ac:dyDescent="0.2"/>
    <row r="18248" hidden="1" x14ac:dyDescent="0.2"/>
    <row r="18249" hidden="1" x14ac:dyDescent="0.2"/>
    <row r="18250" hidden="1" x14ac:dyDescent="0.2"/>
    <row r="18251" hidden="1" x14ac:dyDescent="0.2"/>
    <row r="18252" hidden="1" x14ac:dyDescent="0.2"/>
    <row r="18253" hidden="1" x14ac:dyDescent="0.2"/>
    <row r="18254" hidden="1" x14ac:dyDescent="0.2"/>
    <row r="18255" hidden="1" x14ac:dyDescent="0.2"/>
    <row r="18256" hidden="1" x14ac:dyDescent="0.2"/>
    <row r="18257" hidden="1" x14ac:dyDescent="0.2"/>
    <row r="18258" hidden="1" x14ac:dyDescent="0.2"/>
    <row r="18259" hidden="1" x14ac:dyDescent="0.2"/>
    <row r="18260" hidden="1" x14ac:dyDescent="0.2"/>
    <row r="18261" hidden="1" x14ac:dyDescent="0.2"/>
    <row r="18262" hidden="1" x14ac:dyDescent="0.2"/>
    <row r="18263" hidden="1" x14ac:dyDescent="0.2"/>
    <row r="18264" hidden="1" x14ac:dyDescent="0.2"/>
    <row r="18265" hidden="1" x14ac:dyDescent="0.2"/>
    <row r="18266" hidden="1" x14ac:dyDescent="0.2"/>
    <row r="18267" hidden="1" x14ac:dyDescent="0.2"/>
    <row r="18268" hidden="1" x14ac:dyDescent="0.2"/>
    <row r="18269" hidden="1" x14ac:dyDescent="0.2"/>
    <row r="18270" hidden="1" x14ac:dyDescent="0.2"/>
    <row r="18271" hidden="1" x14ac:dyDescent="0.2"/>
    <row r="18272" hidden="1" x14ac:dyDescent="0.2"/>
    <row r="18273" hidden="1" x14ac:dyDescent="0.2"/>
    <row r="18274" hidden="1" x14ac:dyDescent="0.2"/>
    <row r="18275" hidden="1" x14ac:dyDescent="0.2"/>
    <row r="18276" hidden="1" x14ac:dyDescent="0.2"/>
    <row r="18277" hidden="1" x14ac:dyDescent="0.2"/>
    <row r="18278" hidden="1" x14ac:dyDescent="0.2"/>
    <row r="18279" hidden="1" x14ac:dyDescent="0.2"/>
    <row r="18280" hidden="1" x14ac:dyDescent="0.2"/>
    <row r="18281" hidden="1" x14ac:dyDescent="0.2"/>
    <row r="18282" hidden="1" x14ac:dyDescent="0.2"/>
    <row r="18283" hidden="1" x14ac:dyDescent="0.2"/>
    <row r="18284" hidden="1" x14ac:dyDescent="0.2"/>
    <row r="18285" hidden="1" x14ac:dyDescent="0.2"/>
    <row r="18286" hidden="1" x14ac:dyDescent="0.2"/>
    <row r="18287" hidden="1" x14ac:dyDescent="0.2"/>
    <row r="18288" hidden="1" x14ac:dyDescent="0.2"/>
    <row r="18289" hidden="1" x14ac:dyDescent="0.2"/>
    <row r="18290" hidden="1" x14ac:dyDescent="0.2"/>
    <row r="18291" hidden="1" x14ac:dyDescent="0.2"/>
    <row r="18292" hidden="1" x14ac:dyDescent="0.2"/>
    <row r="18293" hidden="1" x14ac:dyDescent="0.2"/>
    <row r="18294" hidden="1" x14ac:dyDescent="0.2"/>
    <row r="18295" hidden="1" x14ac:dyDescent="0.2"/>
    <row r="18296" hidden="1" x14ac:dyDescent="0.2"/>
    <row r="18297" hidden="1" x14ac:dyDescent="0.2"/>
    <row r="18298" hidden="1" x14ac:dyDescent="0.2"/>
    <row r="18299" hidden="1" x14ac:dyDescent="0.2"/>
    <row r="18300" hidden="1" x14ac:dyDescent="0.2"/>
    <row r="18301" hidden="1" x14ac:dyDescent="0.2"/>
    <row r="18302" hidden="1" x14ac:dyDescent="0.2"/>
    <row r="18303" hidden="1" x14ac:dyDescent="0.2"/>
    <row r="18304" hidden="1" x14ac:dyDescent="0.2"/>
    <row r="18305" hidden="1" x14ac:dyDescent="0.2"/>
    <row r="18306" hidden="1" x14ac:dyDescent="0.2"/>
    <row r="18307" hidden="1" x14ac:dyDescent="0.2"/>
    <row r="18308" hidden="1" x14ac:dyDescent="0.2"/>
    <row r="18309" hidden="1" x14ac:dyDescent="0.2"/>
    <row r="18310" hidden="1" x14ac:dyDescent="0.2"/>
    <row r="18311" hidden="1" x14ac:dyDescent="0.2"/>
    <row r="18312" hidden="1" x14ac:dyDescent="0.2"/>
    <row r="18313" hidden="1" x14ac:dyDescent="0.2"/>
    <row r="18314" hidden="1" x14ac:dyDescent="0.2"/>
    <row r="18315" hidden="1" x14ac:dyDescent="0.2"/>
    <row r="18316" hidden="1" x14ac:dyDescent="0.2"/>
    <row r="18317" hidden="1" x14ac:dyDescent="0.2"/>
    <row r="18318" hidden="1" x14ac:dyDescent="0.2"/>
    <row r="18319" hidden="1" x14ac:dyDescent="0.2"/>
    <row r="18320" hidden="1" x14ac:dyDescent="0.2"/>
    <row r="18321" hidden="1" x14ac:dyDescent="0.2"/>
    <row r="18322" hidden="1" x14ac:dyDescent="0.2"/>
    <row r="18323" hidden="1" x14ac:dyDescent="0.2"/>
    <row r="18324" hidden="1" x14ac:dyDescent="0.2"/>
    <row r="18325" hidden="1" x14ac:dyDescent="0.2"/>
    <row r="18326" hidden="1" x14ac:dyDescent="0.2"/>
    <row r="18327" hidden="1" x14ac:dyDescent="0.2"/>
    <row r="18328" hidden="1" x14ac:dyDescent="0.2"/>
    <row r="18329" hidden="1" x14ac:dyDescent="0.2"/>
    <row r="18330" hidden="1" x14ac:dyDescent="0.2"/>
    <row r="18331" hidden="1" x14ac:dyDescent="0.2"/>
    <row r="18332" hidden="1" x14ac:dyDescent="0.2"/>
    <row r="18333" hidden="1" x14ac:dyDescent="0.2"/>
    <row r="18334" hidden="1" x14ac:dyDescent="0.2"/>
    <row r="18335" hidden="1" x14ac:dyDescent="0.2"/>
    <row r="18336" hidden="1" x14ac:dyDescent="0.2"/>
    <row r="18337" hidden="1" x14ac:dyDescent="0.2"/>
    <row r="18338" hidden="1" x14ac:dyDescent="0.2"/>
    <row r="18339" hidden="1" x14ac:dyDescent="0.2"/>
    <row r="18340" hidden="1" x14ac:dyDescent="0.2"/>
    <row r="18341" hidden="1" x14ac:dyDescent="0.2"/>
    <row r="18342" hidden="1" x14ac:dyDescent="0.2"/>
    <row r="18343" hidden="1" x14ac:dyDescent="0.2"/>
    <row r="18344" hidden="1" x14ac:dyDescent="0.2"/>
    <row r="18345" hidden="1" x14ac:dyDescent="0.2"/>
    <row r="18346" hidden="1" x14ac:dyDescent="0.2"/>
    <row r="18347" hidden="1" x14ac:dyDescent="0.2"/>
    <row r="18348" hidden="1" x14ac:dyDescent="0.2"/>
    <row r="18349" hidden="1" x14ac:dyDescent="0.2"/>
    <row r="18350" hidden="1" x14ac:dyDescent="0.2"/>
    <row r="18351" hidden="1" x14ac:dyDescent="0.2"/>
    <row r="18352" hidden="1" x14ac:dyDescent="0.2"/>
    <row r="18353" hidden="1" x14ac:dyDescent="0.2"/>
    <row r="18354" hidden="1" x14ac:dyDescent="0.2"/>
    <row r="18355" hidden="1" x14ac:dyDescent="0.2"/>
    <row r="18356" hidden="1" x14ac:dyDescent="0.2"/>
    <row r="18357" hidden="1" x14ac:dyDescent="0.2"/>
    <row r="18358" hidden="1" x14ac:dyDescent="0.2"/>
    <row r="18359" hidden="1" x14ac:dyDescent="0.2"/>
    <row r="18360" hidden="1" x14ac:dyDescent="0.2"/>
    <row r="18361" hidden="1" x14ac:dyDescent="0.2"/>
    <row r="18362" hidden="1" x14ac:dyDescent="0.2"/>
    <row r="18363" hidden="1" x14ac:dyDescent="0.2"/>
    <row r="18364" hidden="1" x14ac:dyDescent="0.2"/>
    <row r="18365" hidden="1" x14ac:dyDescent="0.2"/>
    <row r="18366" hidden="1" x14ac:dyDescent="0.2"/>
    <row r="18367" hidden="1" x14ac:dyDescent="0.2"/>
    <row r="18368" hidden="1" x14ac:dyDescent="0.2"/>
    <row r="18369" hidden="1" x14ac:dyDescent="0.2"/>
    <row r="18370" hidden="1" x14ac:dyDescent="0.2"/>
    <row r="18371" hidden="1" x14ac:dyDescent="0.2"/>
    <row r="18372" hidden="1" x14ac:dyDescent="0.2"/>
    <row r="18373" hidden="1" x14ac:dyDescent="0.2"/>
    <row r="18374" hidden="1" x14ac:dyDescent="0.2"/>
    <row r="18375" hidden="1" x14ac:dyDescent="0.2"/>
    <row r="18376" hidden="1" x14ac:dyDescent="0.2"/>
    <row r="18377" hidden="1" x14ac:dyDescent="0.2"/>
    <row r="18378" hidden="1" x14ac:dyDescent="0.2"/>
    <row r="18379" hidden="1" x14ac:dyDescent="0.2"/>
    <row r="18380" hidden="1" x14ac:dyDescent="0.2"/>
    <row r="18381" hidden="1" x14ac:dyDescent="0.2"/>
    <row r="18382" hidden="1" x14ac:dyDescent="0.2"/>
    <row r="18383" hidden="1" x14ac:dyDescent="0.2"/>
    <row r="18384" hidden="1" x14ac:dyDescent="0.2"/>
    <row r="18385" hidden="1" x14ac:dyDescent="0.2"/>
    <row r="18386" hidden="1" x14ac:dyDescent="0.2"/>
    <row r="18387" hidden="1" x14ac:dyDescent="0.2"/>
    <row r="18388" hidden="1" x14ac:dyDescent="0.2"/>
    <row r="18389" hidden="1" x14ac:dyDescent="0.2"/>
    <row r="18390" hidden="1" x14ac:dyDescent="0.2"/>
    <row r="18391" hidden="1" x14ac:dyDescent="0.2"/>
    <row r="18392" hidden="1" x14ac:dyDescent="0.2"/>
    <row r="18393" hidden="1" x14ac:dyDescent="0.2"/>
    <row r="18394" hidden="1" x14ac:dyDescent="0.2"/>
    <row r="18395" hidden="1" x14ac:dyDescent="0.2"/>
    <row r="18396" hidden="1" x14ac:dyDescent="0.2"/>
    <row r="18397" hidden="1" x14ac:dyDescent="0.2"/>
    <row r="18398" hidden="1" x14ac:dyDescent="0.2"/>
    <row r="18399" hidden="1" x14ac:dyDescent="0.2"/>
    <row r="18400" hidden="1" x14ac:dyDescent="0.2"/>
    <row r="18401" hidden="1" x14ac:dyDescent="0.2"/>
    <row r="18402" hidden="1" x14ac:dyDescent="0.2"/>
    <row r="18403" hidden="1" x14ac:dyDescent="0.2"/>
    <row r="18404" hidden="1" x14ac:dyDescent="0.2"/>
    <row r="18405" hidden="1" x14ac:dyDescent="0.2"/>
    <row r="18406" hidden="1" x14ac:dyDescent="0.2"/>
    <row r="18407" hidden="1" x14ac:dyDescent="0.2"/>
    <row r="18408" hidden="1" x14ac:dyDescent="0.2"/>
    <row r="18409" hidden="1" x14ac:dyDescent="0.2"/>
    <row r="18410" hidden="1" x14ac:dyDescent="0.2"/>
    <row r="18411" hidden="1" x14ac:dyDescent="0.2"/>
    <row r="18412" hidden="1" x14ac:dyDescent="0.2"/>
    <row r="18413" hidden="1" x14ac:dyDescent="0.2"/>
    <row r="18414" hidden="1" x14ac:dyDescent="0.2"/>
    <row r="18415" hidden="1" x14ac:dyDescent="0.2"/>
    <row r="18416" hidden="1" x14ac:dyDescent="0.2"/>
    <row r="18417" hidden="1" x14ac:dyDescent="0.2"/>
    <row r="18418" hidden="1" x14ac:dyDescent="0.2"/>
    <row r="18419" hidden="1" x14ac:dyDescent="0.2"/>
    <row r="18420" hidden="1" x14ac:dyDescent="0.2"/>
    <row r="18421" hidden="1" x14ac:dyDescent="0.2"/>
    <row r="18422" hidden="1" x14ac:dyDescent="0.2"/>
    <row r="18423" hidden="1" x14ac:dyDescent="0.2"/>
    <row r="18424" hidden="1" x14ac:dyDescent="0.2"/>
    <row r="18425" hidden="1" x14ac:dyDescent="0.2"/>
    <row r="18426" hidden="1" x14ac:dyDescent="0.2"/>
    <row r="18427" hidden="1" x14ac:dyDescent="0.2"/>
    <row r="18428" hidden="1" x14ac:dyDescent="0.2"/>
    <row r="18429" hidden="1" x14ac:dyDescent="0.2"/>
    <row r="18430" hidden="1" x14ac:dyDescent="0.2"/>
    <row r="18431" hidden="1" x14ac:dyDescent="0.2"/>
    <row r="18432" hidden="1" x14ac:dyDescent="0.2"/>
    <row r="18433" hidden="1" x14ac:dyDescent="0.2"/>
    <row r="18434" hidden="1" x14ac:dyDescent="0.2"/>
    <row r="18435" hidden="1" x14ac:dyDescent="0.2"/>
    <row r="18436" hidden="1" x14ac:dyDescent="0.2"/>
    <row r="18437" hidden="1" x14ac:dyDescent="0.2"/>
    <row r="18438" hidden="1" x14ac:dyDescent="0.2"/>
    <row r="18439" hidden="1" x14ac:dyDescent="0.2"/>
    <row r="18440" hidden="1" x14ac:dyDescent="0.2"/>
    <row r="18441" hidden="1" x14ac:dyDescent="0.2"/>
    <row r="18442" hidden="1" x14ac:dyDescent="0.2"/>
    <row r="18443" hidden="1" x14ac:dyDescent="0.2"/>
    <row r="18444" hidden="1" x14ac:dyDescent="0.2"/>
    <row r="18445" hidden="1" x14ac:dyDescent="0.2"/>
    <row r="18446" hidden="1" x14ac:dyDescent="0.2"/>
    <row r="18447" hidden="1" x14ac:dyDescent="0.2"/>
    <row r="18448" hidden="1" x14ac:dyDescent="0.2"/>
    <row r="18449" hidden="1" x14ac:dyDescent="0.2"/>
    <row r="18450" hidden="1" x14ac:dyDescent="0.2"/>
    <row r="18451" hidden="1" x14ac:dyDescent="0.2"/>
    <row r="18452" hidden="1" x14ac:dyDescent="0.2"/>
    <row r="18453" hidden="1" x14ac:dyDescent="0.2"/>
    <row r="18454" hidden="1" x14ac:dyDescent="0.2"/>
    <row r="18455" hidden="1" x14ac:dyDescent="0.2"/>
    <row r="18456" hidden="1" x14ac:dyDescent="0.2"/>
    <row r="18457" hidden="1" x14ac:dyDescent="0.2"/>
    <row r="18458" hidden="1" x14ac:dyDescent="0.2"/>
    <row r="18459" hidden="1" x14ac:dyDescent="0.2"/>
    <row r="18460" hidden="1" x14ac:dyDescent="0.2"/>
    <row r="18461" hidden="1" x14ac:dyDescent="0.2"/>
    <row r="18462" hidden="1" x14ac:dyDescent="0.2"/>
    <row r="18463" hidden="1" x14ac:dyDescent="0.2"/>
    <row r="18464" hidden="1" x14ac:dyDescent="0.2"/>
    <row r="18465" hidden="1" x14ac:dyDescent="0.2"/>
    <row r="18466" hidden="1" x14ac:dyDescent="0.2"/>
    <row r="18467" hidden="1" x14ac:dyDescent="0.2"/>
    <row r="18468" hidden="1" x14ac:dyDescent="0.2"/>
    <row r="18469" hidden="1" x14ac:dyDescent="0.2"/>
    <row r="18470" hidden="1" x14ac:dyDescent="0.2"/>
    <row r="18471" hidden="1" x14ac:dyDescent="0.2"/>
    <row r="18472" hidden="1" x14ac:dyDescent="0.2"/>
    <row r="18473" hidden="1" x14ac:dyDescent="0.2"/>
    <row r="18474" hidden="1" x14ac:dyDescent="0.2"/>
    <row r="18475" hidden="1" x14ac:dyDescent="0.2"/>
    <row r="18476" hidden="1" x14ac:dyDescent="0.2"/>
    <row r="18477" hidden="1" x14ac:dyDescent="0.2"/>
    <row r="18478" hidden="1" x14ac:dyDescent="0.2"/>
    <row r="18479" hidden="1" x14ac:dyDescent="0.2"/>
    <row r="18480" hidden="1" x14ac:dyDescent="0.2"/>
    <row r="18481" hidden="1" x14ac:dyDescent="0.2"/>
    <row r="18482" hidden="1" x14ac:dyDescent="0.2"/>
    <row r="18483" hidden="1" x14ac:dyDescent="0.2"/>
    <row r="18484" hidden="1" x14ac:dyDescent="0.2"/>
    <row r="18485" hidden="1" x14ac:dyDescent="0.2"/>
    <row r="18486" hidden="1" x14ac:dyDescent="0.2"/>
    <row r="18487" hidden="1" x14ac:dyDescent="0.2"/>
    <row r="18488" hidden="1" x14ac:dyDescent="0.2"/>
    <row r="18489" hidden="1" x14ac:dyDescent="0.2"/>
    <row r="18490" hidden="1" x14ac:dyDescent="0.2"/>
    <row r="18491" hidden="1" x14ac:dyDescent="0.2"/>
    <row r="18492" hidden="1" x14ac:dyDescent="0.2"/>
    <row r="18493" hidden="1" x14ac:dyDescent="0.2"/>
    <row r="18494" hidden="1" x14ac:dyDescent="0.2"/>
    <row r="18495" hidden="1" x14ac:dyDescent="0.2"/>
    <row r="18496" hidden="1" x14ac:dyDescent="0.2"/>
    <row r="18497" hidden="1" x14ac:dyDescent="0.2"/>
    <row r="18498" hidden="1" x14ac:dyDescent="0.2"/>
    <row r="18499" hidden="1" x14ac:dyDescent="0.2"/>
    <row r="18500" hidden="1" x14ac:dyDescent="0.2"/>
    <row r="18501" hidden="1" x14ac:dyDescent="0.2"/>
    <row r="18502" hidden="1" x14ac:dyDescent="0.2"/>
    <row r="18503" hidden="1" x14ac:dyDescent="0.2"/>
    <row r="18504" hidden="1" x14ac:dyDescent="0.2"/>
    <row r="18505" hidden="1" x14ac:dyDescent="0.2"/>
    <row r="18506" hidden="1" x14ac:dyDescent="0.2"/>
    <row r="18507" hidden="1" x14ac:dyDescent="0.2"/>
    <row r="18508" hidden="1" x14ac:dyDescent="0.2"/>
    <row r="18509" hidden="1" x14ac:dyDescent="0.2"/>
    <row r="18510" hidden="1" x14ac:dyDescent="0.2"/>
    <row r="18511" hidden="1" x14ac:dyDescent="0.2"/>
    <row r="18512" hidden="1" x14ac:dyDescent="0.2"/>
    <row r="18513" hidden="1" x14ac:dyDescent="0.2"/>
    <row r="18514" hidden="1" x14ac:dyDescent="0.2"/>
    <row r="18515" hidden="1" x14ac:dyDescent="0.2"/>
    <row r="18516" hidden="1" x14ac:dyDescent="0.2"/>
    <row r="18517" hidden="1" x14ac:dyDescent="0.2"/>
    <row r="18518" hidden="1" x14ac:dyDescent="0.2"/>
    <row r="18519" hidden="1" x14ac:dyDescent="0.2"/>
    <row r="18520" hidden="1" x14ac:dyDescent="0.2"/>
    <row r="18521" hidden="1" x14ac:dyDescent="0.2"/>
    <row r="18522" hidden="1" x14ac:dyDescent="0.2"/>
    <row r="18523" hidden="1" x14ac:dyDescent="0.2"/>
    <row r="18524" hidden="1" x14ac:dyDescent="0.2"/>
    <row r="18525" hidden="1" x14ac:dyDescent="0.2"/>
    <row r="18526" hidden="1" x14ac:dyDescent="0.2"/>
    <row r="18527" hidden="1" x14ac:dyDescent="0.2"/>
    <row r="18528" hidden="1" x14ac:dyDescent="0.2"/>
    <row r="18529" hidden="1" x14ac:dyDescent="0.2"/>
    <row r="18530" hidden="1" x14ac:dyDescent="0.2"/>
    <row r="18531" hidden="1" x14ac:dyDescent="0.2"/>
    <row r="18532" hidden="1" x14ac:dyDescent="0.2"/>
    <row r="18533" hidden="1" x14ac:dyDescent="0.2"/>
    <row r="18534" hidden="1" x14ac:dyDescent="0.2"/>
    <row r="18535" hidden="1" x14ac:dyDescent="0.2"/>
    <row r="18536" hidden="1" x14ac:dyDescent="0.2"/>
    <row r="18537" hidden="1" x14ac:dyDescent="0.2"/>
    <row r="18538" hidden="1" x14ac:dyDescent="0.2"/>
    <row r="18539" hidden="1" x14ac:dyDescent="0.2"/>
    <row r="18540" hidden="1" x14ac:dyDescent="0.2"/>
    <row r="18541" hidden="1" x14ac:dyDescent="0.2"/>
    <row r="18542" hidden="1" x14ac:dyDescent="0.2"/>
    <row r="18543" hidden="1" x14ac:dyDescent="0.2"/>
    <row r="18544" hidden="1" x14ac:dyDescent="0.2"/>
    <row r="18545" hidden="1" x14ac:dyDescent="0.2"/>
    <row r="18546" hidden="1" x14ac:dyDescent="0.2"/>
    <row r="18547" hidden="1" x14ac:dyDescent="0.2"/>
    <row r="18548" hidden="1" x14ac:dyDescent="0.2"/>
    <row r="18549" hidden="1" x14ac:dyDescent="0.2"/>
    <row r="18550" hidden="1" x14ac:dyDescent="0.2"/>
    <row r="18551" hidden="1" x14ac:dyDescent="0.2"/>
    <row r="18552" hidden="1" x14ac:dyDescent="0.2"/>
    <row r="18553" hidden="1" x14ac:dyDescent="0.2"/>
    <row r="18554" hidden="1" x14ac:dyDescent="0.2"/>
    <row r="18555" hidden="1" x14ac:dyDescent="0.2"/>
    <row r="18556" hidden="1" x14ac:dyDescent="0.2"/>
    <row r="18557" hidden="1" x14ac:dyDescent="0.2"/>
    <row r="18558" hidden="1" x14ac:dyDescent="0.2"/>
    <row r="18559" hidden="1" x14ac:dyDescent="0.2"/>
    <row r="18560" hidden="1" x14ac:dyDescent="0.2"/>
    <row r="18561" hidden="1" x14ac:dyDescent="0.2"/>
    <row r="18562" hidden="1" x14ac:dyDescent="0.2"/>
    <row r="18563" hidden="1" x14ac:dyDescent="0.2"/>
    <row r="18564" hidden="1" x14ac:dyDescent="0.2"/>
    <row r="18565" hidden="1" x14ac:dyDescent="0.2"/>
    <row r="18566" hidden="1" x14ac:dyDescent="0.2"/>
    <row r="18567" hidden="1" x14ac:dyDescent="0.2"/>
    <row r="18568" hidden="1" x14ac:dyDescent="0.2"/>
    <row r="18569" hidden="1" x14ac:dyDescent="0.2"/>
    <row r="18570" hidden="1" x14ac:dyDescent="0.2"/>
    <row r="18571" hidden="1" x14ac:dyDescent="0.2"/>
    <row r="18572" hidden="1" x14ac:dyDescent="0.2"/>
    <row r="18573" hidden="1" x14ac:dyDescent="0.2"/>
    <row r="18574" hidden="1" x14ac:dyDescent="0.2"/>
    <row r="18575" hidden="1" x14ac:dyDescent="0.2"/>
    <row r="18576" hidden="1" x14ac:dyDescent="0.2"/>
    <row r="18577" hidden="1" x14ac:dyDescent="0.2"/>
    <row r="18578" hidden="1" x14ac:dyDescent="0.2"/>
    <row r="18579" hidden="1" x14ac:dyDescent="0.2"/>
    <row r="18580" hidden="1" x14ac:dyDescent="0.2"/>
    <row r="18581" hidden="1" x14ac:dyDescent="0.2"/>
    <row r="18582" hidden="1" x14ac:dyDescent="0.2"/>
    <row r="18583" hidden="1" x14ac:dyDescent="0.2"/>
    <row r="18584" hidden="1" x14ac:dyDescent="0.2"/>
    <row r="18585" hidden="1" x14ac:dyDescent="0.2"/>
    <row r="18586" hidden="1" x14ac:dyDescent="0.2"/>
    <row r="18587" hidden="1" x14ac:dyDescent="0.2"/>
    <row r="18588" hidden="1" x14ac:dyDescent="0.2"/>
    <row r="18589" hidden="1" x14ac:dyDescent="0.2"/>
    <row r="18590" hidden="1" x14ac:dyDescent="0.2"/>
    <row r="18591" hidden="1" x14ac:dyDescent="0.2"/>
    <row r="18592" hidden="1" x14ac:dyDescent="0.2"/>
    <row r="18593" hidden="1" x14ac:dyDescent="0.2"/>
    <row r="18594" hidden="1" x14ac:dyDescent="0.2"/>
    <row r="18595" hidden="1" x14ac:dyDescent="0.2"/>
    <row r="18596" hidden="1" x14ac:dyDescent="0.2"/>
    <row r="18597" hidden="1" x14ac:dyDescent="0.2"/>
    <row r="18598" hidden="1" x14ac:dyDescent="0.2"/>
    <row r="18599" hidden="1" x14ac:dyDescent="0.2"/>
    <row r="18600" hidden="1" x14ac:dyDescent="0.2"/>
    <row r="18601" hidden="1" x14ac:dyDescent="0.2"/>
    <row r="18602" hidden="1" x14ac:dyDescent="0.2"/>
    <row r="18603" hidden="1" x14ac:dyDescent="0.2"/>
    <row r="18604" hidden="1" x14ac:dyDescent="0.2"/>
    <row r="18605" hidden="1" x14ac:dyDescent="0.2"/>
    <row r="18606" hidden="1" x14ac:dyDescent="0.2"/>
    <row r="18607" hidden="1" x14ac:dyDescent="0.2"/>
    <row r="18608" hidden="1" x14ac:dyDescent="0.2"/>
    <row r="18609" hidden="1" x14ac:dyDescent="0.2"/>
    <row r="18610" hidden="1" x14ac:dyDescent="0.2"/>
    <row r="18611" hidden="1" x14ac:dyDescent="0.2"/>
    <row r="18612" hidden="1" x14ac:dyDescent="0.2"/>
    <row r="18613" hidden="1" x14ac:dyDescent="0.2"/>
    <row r="18614" hidden="1" x14ac:dyDescent="0.2"/>
    <row r="18615" hidden="1" x14ac:dyDescent="0.2"/>
    <row r="18616" hidden="1" x14ac:dyDescent="0.2"/>
    <row r="18617" hidden="1" x14ac:dyDescent="0.2"/>
    <row r="18618" hidden="1" x14ac:dyDescent="0.2"/>
    <row r="18619" hidden="1" x14ac:dyDescent="0.2"/>
    <row r="18620" hidden="1" x14ac:dyDescent="0.2"/>
    <row r="18621" hidden="1" x14ac:dyDescent="0.2"/>
    <row r="18622" hidden="1" x14ac:dyDescent="0.2"/>
    <row r="18623" hidden="1" x14ac:dyDescent="0.2"/>
    <row r="18624" hidden="1" x14ac:dyDescent="0.2"/>
    <row r="18625" hidden="1" x14ac:dyDescent="0.2"/>
    <row r="18626" hidden="1" x14ac:dyDescent="0.2"/>
    <row r="18627" hidden="1" x14ac:dyDescent="0.2"/>
    <row r="18628" hidden="1" x14ac:dyDescent="0.2"/>
    <row r="18629" hidden="1" x14ac:dyDescent="0.2"/>
    <row r="18630" hidden="1" x14ac:dyDescent="0.2"/>
    <row r="18631" hidden="1" x14ac:dyDescent="0.2"/>
    <row r="18632" hidden="1" x14ac:dyDescent="0.2"/>
    <row r="18633" hidden="1" x14ac:dyDescent="0.2"/>
    <row r="18634" hidden="1" x14ac:dyDescent="0.2"/>
    <row r="18635" hidden="1" x14ac:dyDescent="0.2"/>
    <row r="18636" hidden="1" x14ac:dyDescent="0.2"/>
    <row r="18637" hidden="1" x14ac:dyDescent="0.2"/>
    <row r="18638" hidden="1" x14ac:dyDescent="0.2"/>
    <row r="18639" hidden="1" x14ac:dyDescent="0.2"/>
    <row r="18640" hidden="1" x14ac:dyDescent="0.2"/>
    <row r="18641" hidden="1" x14ac:dyDescent="0.2"/>
    <row r="18642" hidden="1" x14ac:dyDescent="0.2"/>
    <row r="18643" hidden="1" x14ac:dyDescent="0.2"/>
    <row r="18644" hidden="1" x14ac:dyDescent="0.2"/>
    <row r="18645" hidden="1" x14ac:dyDescent="0.2"/>
    <row r="18646" hidden="1" x14ac:dyDescent="0.2"/>
    <row r="18647" hidden="1" x14ac:dyDescent="0.2"/>
    <row r="18648" hidden="1" x14ac:dyDescent="0.2"/>
    <row r="18649" hidden="1" x14ac:dyDescent="0.2"/>
    <row r="18650" hidden="1" x14ac:dyDescent="0.2"/>
    <row r="18651" hidden="1" x14ac:dyDescent="0.2"/>
    <row r="18652" hidden="1" x14ac:dyDescent="0.2"/>
    <row r="18653" hidden="1" x14ac:dyDescent="0.2"/>
    <row r="18654" hidden="1" x14ac:dyDescent="0.2"/>
    <row r="18655" hidden="1" x14ac:dyDescent="0.2"/>
    <row r="18656" hidden="1" x14ac:dyDescent="0.2"/>
    <row r="18657" hidden="1" x14ac:dyDescent="0.2"/>
    <row r="18658" hidden="1" x14ac:dyDescent="0.2"/>
    <row r="18659" hidden="1" x14ac:dyDescent="0.2"/>
    <row r="18660" hidden="1" x14ac:dyDescent="0.2"/>
    <row r="18661" hidden="1" x14ac:dyDescent="0.2"/>
    <row r="18662" hidden="1" x14ac:dyDescent="0.2"/>
    <row r="18663" hidden="1" x14ac:dyDescent="0.2"/>
    <row r="18664" hidden="1" x14ac:dyDescent="0.2"/>
    <row r="18665" hidden="1" x14ac:dyDescent="0.2"/>
    <row r="18666" hidden="1" x14ac:dyDescent="0.2"/>
    <row r="18667" hidden="1" x14ac:dyDescent="0.2"/>
    <row r="18668" hidden="1" x14ac:dyDescent="0.2"/>
    <row r="18669" hidden="1" x14ac:dyDescent="0.2"/>
    <row r="18670" hidden="1" x14ac:dyDescent="0.2"/>
    <row r="18671" hidden="1" x14ac:dyDescent="0.2"/>
    <row r="18672" hidden="1" x14ac:dyDescent="0.2"/>
    <row r="18673" hidden="1" x14ac:dyDescent="0.2"/>
    <row r="18674" hidden="1" x14ac:dyDescent="0.2"/>
    <row r="18675" hidden="1" x14ac:dyDescent="0.2"/>
    <row r="18676" hidden="1" x14ac:dyDescent="0.2"/>
    <row r="18677" hidden="1" x14ac:dyDescent="0.2"/>
    <row r="18678" hidden="1" x14ac:dyDescent="0.2"/>
    <row r="18679" hidden="1" x14ac:dyDescent="0.2"/>
    <row r="18680" hidden="1" x14ac:dyDescent="0.2"/>
    <row r="18681" hidden="1" x14ac:dyDescent="0.2"/>
    <row r="18682" hidden="1" x14ac:dyDescent="0.2"/>
    <row r="18683" hidden="1" x14ac:dyDescent="0.2"/>
    <row r="18684" hidden="1" x14ac:dyDescent="0.2"/>
    <row r="18685" hidden="1" x14ac:dyDescent="0.2"/>
    <row r="18686" hidden="1" x14ac:dyDescent="0.2"/>
    <row r="18687" hidden="1" x14ac:dyDescent="0.2"/>
    <row r="18688" hidden="1" x14ac:dyDescent="0.2"/>
    <row r="18689" hidden="1" x14ac:dyDescent="0.2"/>
    <row r="18690" hidden="1" x14ac:dyDescent="0.2"/>
    <row r="18691" hidden="1" x14ac:dyDescent="0.2"/>
    <row r="18692" hidden="1" x14ac:dyDescent="0.2"/>
    <row r="18693" hidden="1" x14ac:dyDescent="0.2"/>
    <row r="18694" hidden="1" x14ac:dyDescent="0.2"/>
    <row r="18695" hidden="1" x14ac:dyDescent="0.2"/>
    <row r="18696" hidden="1" x14ac:dyDescent="0.2"/>
    <row r="18697" hidden="1" x14ac:dyDescent="0.2"/>
    <row r="18698" hidden="1" x14ac:dyDescent="0.2"/>
    <row r="18699" hidden="1" x14ac:dyDescent="0.2"/>
    <row r="18700" hidden="1" x14ac:dyDescent="0.2"/>
    <row r="18701" hidden="1" x14ac:dyDescent="0.2"/>
    <row r="18702" hidden="1" x14ac:dyDescent="0.2"/>
    <row r="18703" hidden="1" x14ac:dyDescent="0.2"/>
    <row r="18704" hidden="1" x14ac:dyDescent="0.2"/>
    <row r="18705" hidden="1" x14ac:dyDescent="0.2"/>
    <row r="18706" hidden="1" x14ac:dyDescent="0.2"/>
    <row r="18707" hidden="1" x14ac:dyDescent="0.2"/>
    <row r="18708" hidden="1" x14ac:dyDescent="0.2"/>
    <row r="18709" hidden="1" x14ac:dyDescent="0.2"/>
    <row r="18710" hidden="1" x14ac:dyDescent="0.2"/>
    <row r="18711" hidden="1" x14ac:dyDescent="0.2"/>
    <row r="18712" hidden="1" x14ac:dyDescent="0.2"/>
    <row r="18713" hidden="1" x14ac:dyDescent="0.2"/>
    <row r="18714" hidden="1" x14ac:dyDescent="0.2"/>
    <row r="18715" hidden="1" x14ac:dyDescent="0.2"/>
    <row r="18716" hidden="1" x14ac:dyDescent="0.2"/>
    <row r="18717" hidden="1" x14ac:dyDescent="0.2"/>
    <row r="18718" hidden="1" x14ac:dyDescent="0.2"/>
    <row r="18719" hidden="1" x14ac:dyDescent="0.2"/>
    <row r="18720" hidden="1" x14ac:dyDescent="0.2"/>
    <row r="18721" hidden="1" x14ac:dyDescent="0.2"/>
    <row r="18722" hidden="1" x14ac:dyDescent="0.2"/>
    <row r="18723" hidden="1" x14ac:dyDescent="0.2"/>
    <row r="18724" hidden="1" x14ac:dyDescent="0.2"/>
    <row r="18725" hidden="1" x14ac:dyDescent="0.2"/>
    <row r="18726" hidden="1" x14ac:dyDescent="0.2"/>
    <row r="18727" hidden="1" x14ac:dyDescent="0.2"/>
    <row r="18728" hidden="1" x14ac:dyDescent="0.2"/>
    <row r="18729" hidden="1" x14ac:dyDescent="0.2"/>
    <row r="18730" hidden="1" x14ac:dyDescent="0.2"/>
    <row r="18731" hidden="1" x14ac:dyDescent="0.2"/>
    <row r="18732" hidden="1" x14ac:dyDescent="0.2"/>
    <row r="18733" hidden="1" x14ac:dyDescent="0.2"/>
    <row r="18734" hidden="1" x14ac:dyDescent="0.2"/>
    <row r="18735" hidden="1" x14ac:dyDescent="0.2"/>
    <row r="18736" hidden="1" x14ac:dyDescent="0.2"/>
    <row r="18737" hidden="1" x14ac:dyDescent="0.2"/>
    <row r="18738" hidden="1" x14ac:dyDescent="0.2"/>
    <row r="18739" hidden="1" x14ac:dyDescent="0.2"/>
    <row r="18740" hidden="1" x14ac:dyDescent="0.2"/>
    <row r="18741" hidden="1" x14ac:dyDescent="0.2"/>
    <row r="18742" hidden="1" x14ac:dyDescent="0.2"/>
    <row r="18743" hidden="1" x14ac:dyDescent="0.2"/>
    <row r="18744" hidden="1" x14ac:dyDescent="0.2"/>
    <row r="18745" hidden="1" x14ac:dyDescent="0.2"/>
    <row r="18746" hidden="1" x14ac:dyDescent="0.2"/>
    <row r="18747" hidden="1" x14ac:dyDescent="0.2"/>
    <row r="18748" hidden="1" x14ac:dyDescent="0.2"/>
    <row r="18749" hidden="1" x14ac:dyDescent="0.2"/>
    <row r="18750" hidden="1" x14ac:dyDescent="0.2"/>
    <row r="18751" hidden="1" x14ac:dyDescent="0.2"/>
    <row r="18752" hidden="1" x14ac:dyDescent="0.2"/>
    <row r="18753" hidden="1" x14ac:dyDescent="0.2"/>
    <row r="18754" hidden="1" x14ac:dyDescent="0.2"/>
    <row r="18755" hidden="1" x14ac:dyDescent="0.2"/>
    <row r="18756" hidden="1" x14ac:dyDescent="0.2"/>
    <row r="18757" hidden="1" x14ac:dyDescent="0.2"/>
    <row r="18758" hidden="1" x14ac:dyDescent="0.2"/>
    <row r="18759" hidden="1" x14ac:dyDescent="0.2"/>
    <row r="18760" hidden="1" x14ac:dyDescent="0.2"/>
    <row r="18761" hidden="1" x14ac:dyDescent="0.2"/>
    <row r="18762" hidden="1" x14ac:dyDescent="0.2"/>
    <row r="18763" hidden="1" x14ac:dyDescent="0.2"/>
    <row r="18764" hidden="1" x14ac:dyDescent="0.2"/>
    <row r="18765" hidden="1" x14ac:dyDescent="0.2"/>
    <row r="18766" hidden="1" x14ac:dyDescent="0.2"/>
    <row r="18767" hidden="1" x14ac:dyDescent="0.2"/>
    <row r="18768" hidden="1" x14ac:dyDescent="0.2"/>
    <row r="18769" hidden="1" x14ac:dyDescent="0.2"/>
    <row r="18770" hidden="1" x14ac:dyDescent="0.2"/>
    <row r="18771" hidden="1" x14ac:dyDescent="0.2"/>
    <row r="18772" hidden="1" x14ac:dyDescent="0.2"/>
    <row r="18773" hidden="1" x14ac:dyDescent="0.2"/>
    <row r="18774" hidden="1" x14ac:dyDescent="0.2"/>
    <row r="18775" hidden="1" x14ac:dyDescent="0.2"/>
    <row r="18776" hidden="1" x14ac:dyDescent="0.2"/>
    <row r="18777" hidden="1" x14ac:dyDescent="0.2"/>
    <row r="18778" hidden="1" x14ac:dyDescent="0.2"/>
    <row r="18779" hidden="1" x14ac:dyDescent="0.2"/>
    <row r="18780" hidden="1" x14ac:dyDescent="0.2"/>
    <row r="18781" hidden="1" x14ac:dyDescent="0.2"/>
    <row r="18782" hidden="1" x14ac:dyDescent="0.2"/>
    <row r="18783" hidden="1" x14ac:dyDescent="0.2"/>
    <row r="18784" hidden="1" x14ac:dyDescent="0.2"/>
    <row r="18785" hidden="1" x14ac:dyDescent="0.2"/>
    <row r="18786" hidden="1" x14ac:dyDescent="0.2"/>
    <row r="18787" hidden="1" x14ac:dyDescent="0.2"/>
    <row r="18788" hidden="1" x14ac:dyDescent="0.2"/>
    <row r="18789" hidden="1" x14ac:dyDescent="0.2"/>
    <row r="18790" hidden="1" x14ac:dyDescent="0.2"/>
    <row r="18791" hidden="1" x14ac:dyDescent="0.2"/>
    <row r="18792" hidden="1" x14ac:dyDescent="0.2"/>
    <row r="18793" hidden="1" x14ac:dyDescent="0.2"/>
    <row r="18794" hidden="1" x14ac:dyDescent="0.2"/>
    <row r="18795" hidden="1" x14ac:dyDescent="0.2"/>
    <row r="18796" hidden="1" x14ac:dyDescent="0.2"/>
    <row r="18797" hidden="1" x14ac:dyDescent="0.2"/>
    <row r="18798" hidden="1" x14ac:dyDescent="0.2"/>
    <row r="18799" hidden="1" x14ac:dyDescent="0.2"/>
    <row r="18800" hidden="1" x14ac:dyDescent="0.2"/>
    <row r="18801" hidden="1" x14ac:dyDescent="0.2"/>
    <row r="18802" hidden="1" x14ac:dyDescent="0.2"/>
    <row r="18803" hidden="1" x14ac:dyDescent="0.2"/>
    <row r="18804" hidden="1" x14ac:dyDescent="0.2"/>
    <row r="18805" hidden="1" x14ac:dyDescent="0.2"/>
    <row r="18806" hidden="1" x14ac:dyDescent="0.2"/>
    <row r="18807" hidden="1" x14ac:dyDescent="0.2"/>
    <row r="18808" hidden="1" x14ac:dyDescent="0.2"/>
    <row r="18809" hidden="1" x14ac:dyDescent="0.2"/>
    <row r="18810" hidden="1" x14ac:dyDescent="0.2"/>
    <row r="18811" hidden="1" x14ac:dyDescent="0.2"/>
    <row r="18812" hidden="1" x14ac:dyDescent="0.2"/>
    <row r="18813" hidden="1" x14ac:dyDescent="0.2"/>
    <row r="18814" hidden="1" x14ac:dyDescent="0.2"/>
    <row r="18815" hidden="1" x14ac:dyDescent="0.2"/>
    <row r="18816" hidden="1" x14ac:dyDescent="0.2"/>
    <row r="18817" hidden="1" x14ac:dyDescent="0.2"/>
    <row r="18818" hidden="1" x14ac:dyDescent="0.2"/>
    <row r="18819" hidden="1" x14ac:dyDescent="0.2"/>
    <row r="18820" hidden="1" x14ac:dyDescent="0.2"/>
    <row r="18821" hidden="1" x14ac:dyDescent="0.2"/>
    <row r="18822" hidden="1" x14ac:dyDescent="0.2"/>
    <row r="18823" hidden="1" x14ac:dyDescent="0.2"/>
    <row r="18824" hidden="1" x14ac:dyDescent="0.2"/>
    <row r="18825" hidden="1" x14ac:dyDescent="0.2"/>
    <row r="18826" hidden="1" x14ac:dyDescent="0.2"/>
    <row r="18827" hidden="1" x14ac:dyDescent="0.2"/>
    <row r="18828" hidden="1" x14ac:dyDescent="0.2"/>
    <row r="18829" hidden="1" x14ac:dyDescent="0.2"/>
    <row r="18830" hidden="1" x14ac:dyDescent="0.2"/>
    <row r="18831" hidden="1" x14ac:dyDescent="0.2"/>
    <row r="18832" hidden="1" x14ac:dyDescent="0.2"/>
    <row r="18833" hidden="1" x14ac:dyDescent="0.2"/>
    <row r="18834" hidden="1" x14ac:dyDescent="0.2"/>
    <row r="18835" hidden="1" x14ac:dyDescent="0.2"/>
    <row r="18836" hidden="1" x14ac:dyDescent="0.2"/>
    <row r="18837" hidden="1" x14ac:dyDescent="0.2"/>
    <row r="18838" hidden="1" x14ac:dyDescent="0.2"/>
    <row r="18839" hidden="1" x14ac:dyDescent="0.2"/>
    <row r="18840" hidden="1" x14ac:dyDescent="0.2"/>
    <row r="18841" hidden="1" x14ac:dyDescent="0.2"/>
    <row r="18842" hidden="1" x14ac:dyDescent="0.2"/>
    <row r="18843" hidden="1" x14ac:dyDescent="0.2"/>
    <row r="18844" hidden="1" x14ac:dyDescent="0.2"/>
    <row r="18845" hidden="1" x14ac:dyDescent="0.2"/>
    <row r="18846" hidden="1" x14ac:dyDescent="0.2"/>
    <row r="18847" hidden="1" x14ac:dyDescent="0.2"/>
    <row r="18848" hidden="1" x14ac:dyDescent="0.2"/>
    <row r="18849" hidden="1" x14ac:dyDescent="0.2"/>
    <row r="18850" hidden="1" x14ac:dyDescent="0.2"/>
    <row r="18851" hidden="1" x14ac:dyDescent="0.2"/>
    <row r="18852" hidden="1" x14ac:dyDescent="0.2"/>
    <row r="18853" hidden="1" x14ac:dyDescent="0.2"/>
    <row r="18854" hidden="1" x14ac:dyDescent="0.2"/>
    <row r="18855" hidden="1" x14ac:dyDescent="0.2"/>
    <row r="18856" hidden="1" x14ac:dyDescent="0.2"/>
    <row r="18857" hidden="1" x14ac:dyDescent="0.2"/>
    <row r="18858" hidden="1" x14ac:dyDescent="0.2"/>
    <row r="18859" hidden="1" x14ac:dyDescent="0.2"/>
    <row r="18860" hidden="1" x14ac:dyDescent="0.2"/>
    <row r="18861" hidden="1" x14ac:dyDescent="0.2"/>
    <row r="18862" hidden="1" x14ac:dyDescent="0.2"/>
    <row r="18863" hidden="1" x14ac:dyDescent="0.2"/>
    <row r="18864" hidden="1" x14ac:dyDescent="0.2"/>
    <row r="18865" hidden="1" x14ac:dyDescent="0.2"/>
    <row r="18866" hidden="1" x14ac:dyDescent="0.2"/>
    <row r="18867" hidden="1" x14ac:dyDescent="0.2"/>
    <row r="18868" hidden="1" x14ac:dyDescent="0.2"/>
    <row r="18869" hidden="1" x14ac:dyDescent="0.2"/>
    <row r="18870" hidden="1" x14ac:dyDescent="0.2"/>
    <row r="18871" hidden="1" x14ac:dyDescent="0.2"/>
    <row r="18872" hidden="1" x14ac:dyDescent="0.2"/>
    <row r="18873" hidden="1" x14ac:dyDescent="0.2"/>
    <row r="18874" hidden="1" x14ac:dyDescent="0.2"/>
    <row r="18875" hidden="1" x14ac:dyDescent="0.2"/>
    <row r="18876" hidden="1" x14ac:dyDescent="0.2"/>
    <row r="18877" hidden="1" x14ac:dyDescent="0.2"/>
    <row r="18878" hidden="1" x14ac:dyDescent="0.2"/>
    <row r="18879" hidden="1" x14ac:dyDescent="0.2"/>
    <row r="18880" hidden="1" x14ac:dyDescent="0.2"/>
    <row r="18881" hidden="1" x14ac:dyDescent="0.2"/>
    <row r="18882" hidden="1" x14ac:dyDescent="0.2"/>
    <row r="18883" hidden="1" x14ac:dyDescent="0.2"/>
    <row r="18884" hidden="1" x14ac:dyDescent="0.2"/>
    <row r="18885" hidden="1" x14ac:dyDescent="0.2"/>
    <row r="18886" hidden="1" x14ac:dyDescent="0.2"/>
    <row r="18887" hidden="1" x14ac:dyDescent="0.2"/>
    <row r="18888" hidden="1" x14ac:dyDescent="0.2"/>
    <row r="18889" hidden="1" x14ac:dyDescent="0.2"/>
    <row r="18890" hidden="1" x14ac:dyDescent="0.2"/>
    <row r="18891" hidden="1" x14ac:dyDescent="0.2"/>
    <row r="18892" hidden="1" x14ac:dyDescent="0.2"/>
    <row r="18893" hidden="1" x14ac:dyDescent="0.2"/>
    <row r="18894" hidden="1" x14ac:dyDescent="0.2"/>
    <row r="18895" hidden="1" x14ac:dyDescent="0.2"/>
    <row r="18896" hidden="1" x14ac:dyDescent="0.2"/>
    <row r="18897" hidden="1" x14ac:dyDescent="0.2"/>
    <row r="18898" hidden="1" x14ac:dyDescent="0.2"/>
    <row r="18899" hidden="1" x14ac:dyDescent="0.2"/>
    <row r="18900" hidden="1" x14ac:dyDescent="0.2"/>
    <row r="18901" hidden="1" x14ac:dyDescent="0.2"/>
    <row r="18902" hidden="1" x14ac:dyDescent="0.2"/>
    <row r="18903" hidden="1" x14ac:dyDescent="0.2"/>
    <row r="18904" hidden="1" x14ac:dyDescent="0.2"/>
    <row r="18905" hidden="1" x14ac:dyDescent="0.2"/>
    <row r="18906" hidden="1" x14ac:dyDescent="0.2"/>
    <row r="18907" hidden="1" x14ac:dyDescent="0.2"/>
    <row r="18908" hidden="1" x14ac:dyDescent="0.2"/>
    <row r="18909" hidden="1" x14ac:dyDescent="0.2"/>
    <row r="18910" hidden="1" x14ac:dyDescent="0.2"/>
    <row r="18911" hidden="1" x14ac:dyDescent="0.2"/>
    <row r="18912" hidden="1" x14ac:dyDescent="0.2"/>
    <row r="18913" hidden="1" x14ac:dyDescent="0.2"/>
    <row r="18914" hidden="1" x14ac:dyDescent="0.2"/>
    <row r="18915" hidden="1" x14ac:dyDescent="0.2"/>
    <row r="18916" hidden="1" x14ac:dyDescent="0.2"/>
    <row r="18917" hidden="1" x14ac:dyDescent="0.2"/>
    <row r="18918" hidden="1" x14ac:dyDescent="0.2"/>
    <row r="18919" hidden="1" x14ac:dyDescent="0.2"/>
    <row r="18920" hidden="1" x14ac:dyDescent="0.2"/>
    <row r="18921" hidden="1" x14ac:dyDescent="0.2"/>
    <row r="18922" hidden="1" x14ac:dyDescent="0.2"/>
    <row r="18923" hidden="1" x14ac:dyDescent="0.2"/>
    <row r="18924" hidden="1" x14ac:dyDescent="0.2"/>
    <row r="18925" hidden="1" x14ac:dyDescent="0.2"/>
    <row r="18926" hidden="1" x14ac:dyDescent="0.2"/>
    <row r="18927" hidden="1" x14ac:dyDescent="0.2"/>
    <row r="18928" hidden="1" x14ac:dyDescent="0.2"/>
    <row r="18929" hidden="1" x14ac:dyDescent="0.2"/>
    <row r="18930" hidden="1" x14ac:dyDescent="0.2"/>
    <row r="18931" hidden="1" x14ac:dyDescent="0.2"/>
    <row r="18932" hidden="1" x14ac:dyDescent="0.2"/>
    <row r="18933" hidden="1" x14ac:dyDescent="0.2"/>
    <row r="18934" hidden="1" x14ac:dyDescent="0.2"/>
    <row r="18935" hidden="1" x14ac:dyDescent="0.2"/>
    <row r="18936" hidden="1" x14ac:dyDescent="0.2"/>
    <row r="18937" hidden="1" x14ac:dyDescent="0.2"/>
    <row r="18938" hidden="1" x14ac:dyDescent="0.2"/>
    <row r="18939" hidden="1" x14ac:dyDescent="0.2"/>
    <row r="18940" hidden="1" x14ac:dyDescent="0.2"/>
    <row r="18941" hidden="1" x14ac:dyDescent="0.2"/>
    <row r="18942" hidden="1" x14ac:dyDescent="0.2"/>
    <row r="18943" hidden="1" x14ac:dyDescent="0.2"/>
    <row r="18944" hidden="1" x14ac:dyDescent="0.2"/>
    <row r="18945" hidden="1" x14ac:dyDescent="0.2"/>
    <row r="18946" hidden="1" x14ac:dyDescent="0.2"/>
    <row r="18947" hidden="1" x14ac:dyDescent="0.2"/>
    <row r="18948" hidden="1" x14ac:dyDescent="0.2"/>
    <row r="18949" hidden="1" x14ac:dyDescent="0.2"/>
    <row r="18950" hidden="1" x14ac:dyDescent="0.2"/>
    <row r="18951" hidden="1" x14ac:dyDescent="0.2"/>
    <row r="18952" hidden="1" x14ac:dyDescent="0.2"/>
    <row r="18953" hidden="1" x14ac:dyDescent="0.2"/>
    <row r="18954" hidden="1" x14ac:dyDescent="0.2"/>
    <row r="18955" hidden="1" x14ac:dyDescent="0.2"/>
    <row r="18956" hidden="1" x14ac:dyDescent="0.2"/>
    <row r="18957" hidden="1" x14ac:dyDescent="0.2"/>
    <row r="18958" hidden="1" x14ac:dyDescent="0.2"/>
    <row r="18959" hidden="1" x14ac:dyDescent="0.2"/>
    <row r="18960" hidden="1" x14ac:dyDescent="0.2"/>
    <row r="18961" hidden="1" x14ac:dyDescent="0.2"/>
    <row r="18962" hidden="1" x14ac:dyDescent="0.2"/>
    <row r="18963" hidden="1" x14ac:dyDescent="0.2"/>
    <row r="18964" hidden="1" x14ac:dyDescent="0.2"/>
    <row r="18965" hidden="1" x14ac:dyDescent="0.2"/>
    <row r="18966" hidden="1" x14ac:dyDescent="0.2"/>
    <row r="18967" hidden="1" x14ac:dyDescent="0.2"/>
    <row r="18968" hidden="1" x14ac:dyDescent="0.2"/>
    <row r="18969" hidden="1" x14ac:dyDescent="0.2"/>
    <row r="18970" hidden="1" x14ac:dyDescent="0.2"/>
    <row r="18971" hidden="1" x14ac:dyDescent="0.2"/>
    <row r="18972" hidden="1" x14ac:dyDescent="0.2"/>
    <row r="18973" hidden="1" x14ac:dyDescent="0.2"/>
    <row r="18974" hidden="1" x14ac:dyDescent="0.2"/>
    <row r="18975" hidden="1" x14ac:dyDescent="0.2"/>
    <row r="18976" hidden="1" x14ac:dyDescent="0.2"/>
    <row r="18977" hidden="1" x14ac:dyDescent="0.2"/>
    <row r="18978" hidden="1" x14ac:dyDescent="0.2"/>
    <row r="18979" hidden="1" x14ac:dyDescent="0.2"/>
    <row r="18980" hidden="1" x14ac:dyDescent="0.2"/>
    <row r="18981" hidden="1" x14ac:dyDescent="0.2"/>
    <row r="18982" hidden="1" x14ac:dyDescent="0.2"/>
    <row r="18983" hidden="1" x14ac:dyDescent="0.2"/>
    <row r="18984" hidden="1" x14ac:dyDescent="0.2"/>
    <row r="18985" hidden="1" x14ac:dyDescent="0.2"/>
    <row r="18986" hidden="1" x14ac:dyDescent="0.2"/>
    <row r="18987" hidden="1" x14ac:dyDescent="0.2"/>
    <row r="18988" hidden="1" x14ac:dyDescent="0.2"/>
    <row r="18989" hidden="1" x14ac:dyDescent="0.2"/>
    <row r="18990" hidden="1" x14ac:dyDescent="0.2"/>
    <row r="18991" hidden="1" x14ac:dyDescent="0.2"/>
    <row r="18992" hidden="1" x14ac:dyDescent="0.2"/>
    <row r="18993" hidden="1" x14ac:dyDescent="0.2"/>
    <row r="18994" hidden="1" x14ac:dyDescent="0.2"/>
    <row r="18995" hidden="1" x14ac:dyDescent="0.2"/>
    <row r="18996" hidden="1" x14ac:dyDescent="0.2"/>
    <row r="18997" hidden="1" x14ac:dyDescent="0.2"/>
    <row r="18998" hidden="1" x14ac:dyDescent="0.2"/>
    <row r="18999" hidden="1" x14ac:dyDescent="0.2"/>
    <row r="19000" hidden="1" x14ac:dyDescent="0.2"/>
    <row r="19001" hidden="1" x14ac:dyDescent="0.2"/>
    <row r="19002" hidden="1" x14ac:dyDescent="0.2"/>
    <row r="19003" hidden="1" x14ac:dyDescent="0.2"/>
    <row r="19004" hidden="1" x14ac:dyDescent="0.2"/>
    <row r="19005" hidden="1" x14ac:dyDescent="0.2"/>
    <row r="19006" hidden="1" x14ac:dyDescent="0.2"/>
    <row r="19007" hidden="1" x14ac:dyDescent="0.2"/>
    <row r="19008" hidden="1" x14ac:dyDescent="0.2"/>
    <row r="19009" hidden="1" x14ac:dyDescent="0.2"/>
    <row r="19010" hidden="1" x14ac:dyDescent="0.2"/>
    <row r="19011" hidden="1" x14ac:dyDescent="0.2"/>
    <row r="19012" hidden="1" x14ac:dyDescent="0.2"/>
    <row r="19013" hidden="1" x14ac:dyDescent="0.2"/>
    <row r="19014" hidden="1" x14ac:dyDescent="0.2"/>
    <row r="19015" hidden="1" x14ac:dyDescent="0.2"/>
    <row r="19016" hidden="1" x14ac:dyDescent="0.2"/>
    <row r="19017" hidden="1" x14ac:dyDescent="0.2"/>
    <row r="19018" hidden="1" x14ac:dyDescent="0.2"/>
    <row r="19019" hidden="1" x14ac:dyDescent="0.2"/>
    <row r="19020" hidden="1" x14ac:dyDescent="0.2"/>
    <row r="19021" hidden="1" x14ac:dyDescent="0.2"/>
    <row r="19022" hidden="1" x14ac:dyDescent="0.2"/>
    <row r="19023" hidden="1" x14ac:dyDescent="0.2"/>
    <row r="19024" hidden="1" x14ac:dyDescent="0.2"/>
    <row r="19025" hidden="1" x14ac:dyDescent="0.2"/>
    <row r="19026" hidden="1" x14ac:dyDescent="0.2"/>
    <row r="19027" hidden="1" x14ac:dyDescent="0.2"/>
    <row r="19028" hidden="1" x14ac:dyDescent="0.2"/>
    <row r="19029" hidden="1" x14ac:dyDescent="0.2"/>
    <row r="19030" hidden="1" x14ac:dyDescent="0.2"/>
    <row r="19031" hidden="1" x14ac:dyDescent="0.2"/>
    <row r="19032" hidden="1" x14ac:dyDescent="0.2"/>
    <row r="19033" hidden="1" x14ac:dyDescent="0.2"/>
    <row r="19034" hidden="1" x14ac:dyDescent="0.2"/>
    <row r="19035" hidden="1" x14ac:dyDescent="0.2"/>
    <row r="19036" hidden="1" x14ac:dyDescent="0.2"/>
    <row r="19037" hidden="1" x14ac:dyDescent="0.2"/>
    <row r="19038" hidden="1" x14ac:dyDescent="0.2"/>
    <row r="19039" hidden="1" x14ac:dyDescent="0.2"/>
    <row r="19040" hidden="1" x14ac:dyDescent="0.2"/>
    <row r="19041" hidden="1" x14ac:dyDescent="0.2"/>
    <row r="19042" hidden="1" x14ac:dyDescent="0.2"/>
    <row r="19043" hidden="1" x14ac:dyDescent="0.2"/>
    <row r="19044" hidden="1" x14ac:dyDescent="0.2"/>
    <row r="19045" hidden="1" x14ac:dyDescent="0.2"/>
    <row r="19046" hidden="1" x14ac:dyDescent="0.2"/>
    <row r="19047" hidden="1" x14ac:dyDescent="0.2"/>
    <row r="19048" hidden="1" x14ac:dyDescent="0.2"/>
    <row r="19049" hidden="1" x14ac:dyDescent="0.2"/>
    <row r="19050" hidden="1" x14ac:dyDescent="0.2"/>
    <row r="19051" hidden="1" x14ac:dyDescent="0.2"/>
    <row r="19052" hidden="1" x14ac:dyDescent="0.2"/>
    <row r="19053" hidden="1" x14ac:dyDescent="0.2"/>
    <row r="19054" hidden="1" x14ac:dyDescent="0.2"/>
    <row r="19055" hidden="1" x14ac:dyDescent="0.2"/>
    <row r="19056" hidden="1" x14ac:dyDescent="0.2"/>
    <row r="19057" hidden="1" x14ac:dyDescent="0.2"/>
    <row r="19058" hidden="1" x14ac:dyDescent="0.2"/>
    <row r="19059" hidden="1" x14ac:dyDescent="0.2"/>
    <row r="19060" hidden="1" x14ac:dyDescent="0.2"/>
    <row r="19061" hidden="1" x14ac:dyDescent="0.2"/>
    <row r="19062" hidden="1" x14ac:dyDescent="0.2"/>
    <row r="19063" hidden="1" x14ac:dyDescent="0.2"/>
    <row r="19064" hidden="1" x14ac:dyDescent="0.2"/>
    <row r="19065" hidden="1" x14ac:dyDescent="0.2"/>
    <row r="19066" hidden="1" x14ac:dyDescent="0.2"/>
    <row r="19067" hidden="1" x14ac:dyDescent="0.2"/>
    <row r="19068" hidden="1" x14ac:dyDescent="0.2"/>
    <row r="19069" hidden="1" x14ac:dyDescent="0.2"/>
    <row r="19070" hidden="1" x14ac:dyDescent="0.2"/>
    <row r="19071" hidden="1" x14ac:dyDescent="0.2"/>
    <row r="19072" hidden="1" x14ac:dyDescent="0.2"/>
    <row r="19073" hidden="1" x14ac:dyDescent="0.2"/>
    <row r="19074" hidden="1" x14ac:dyDescent="0.2"/>
    <row r="19075" hidden="1" x14ac:dyDescent="0.2"/>
    <row r="19076" hidden="1" x14ac:dyDescent="0.2"/>
    <row r="19077" hidden="1" x14ac:dyDescent="0.2"/>
    <row r="19078" hidden="1" x14ac:dyDescent="0.2"/>
    <row r="19079" hidden="1" x14ac:dyDescent="0.2"/>
    <row r="19080" hidden="1" x14ac:dyDescent="0.2"/>
    <row r="19081" hidden="1" x14ac:dyDescent="0.2"/>
    <row r="19082" hidden="1" x14ac:dyDescent="0.2"/>
    <row r="19083" hidden="1" x14ac:dyDescent="0.2"/>
    <row r="19084" hidden="1" x14ac:dyDescent="0.2"/>
    <row r="19085" hidden="1" x14ac:dyDescent="0.2"/>
    <row r="19086" hidden="1" x14ac:dyDescent="0.2"/>
    <row r="19087" hidden="1" x14ac:dyDescent="0.2"/>
    <row r="19088" hidden="1" x14ac:dyDescent="0.2"/>
    <row r="19089" hidden="1" x14ac:dyDescent="0.2"/>
    <row r="19090" hidden="1" x14ac:dyDescent="0.2"/>
    <row r="19091" hidden="1" x14ac:dyDescent="0.2"/>
    <row r="19092" hidden="1" x14ac:dyDescent="0.2"/>
    <row r="19093" hidden="1" x14ac:dyDescent="0.2"/>
    <row r="19094" hidden="1" x14ac:dyDescent="0.2"/>
    <row r="19095" hidden="1" x14ac:dyDescent="0.2"/>
    <row r="19096" hidden="1" x14ac:dyDescent="0.2"/>
    <row r="19097" hidden="1" x14ac:dyDescent="0.2"/>
    <row r="19098" hidden="1" x14ac:dyDescent="0.2"/>
    <row r="19099" hidden="1" x14ac:dyDescent="0.2"/>
    <row r="19100" hidden="1" x14ac:dyDescent="0.2"/>
    <row r="19101" hidden="1" x14ac:dyDescent="0.2"/>
    <row r="19102" hidden="1" x14ac:dyDescent="0.2"/>
    <row r="19103" hidden="1" x14ac:dyDescent="0.2"/>
    <row r="19104" hidden="1" x14ac:dyDescent="0.2"/>
    <row r="19105" hidden="1" x14ac:dyDescent="0.2"/>
    <row r="19106" hidden="1" x14ac:dyDescent="0.2"/>
    <row r="19107" hidden="1" x14ac:dyDescent="0.2"/>
    <row r="19108" hidden="1" x14ac:dyDescent="0.2"/>
    <row r="19109" hidden="1" x14ac:dyDescent="0.2"/>
    <row r="19110" hidden="1" x14ac:dyDescent="0.2"/>
    <row r="19111" hidden="1" x14ac:dyDescent="0.2"/>
    <row r="19112" hidden="1" x14ac:dyDescent="0.2"/>
    <row r="19113" hidden="1" x14ac:dyDescent="0.2"/>
    <row r="19114" hidden="1" x14ac:dyDescent="0.2"/>
    <row r="19115" hidden="1" x14ac:dyDescent="0.2"/>
    <row r="19116" hidden="1" x14ac:dyDescent="0.2"/>
    <row r="19117" hidden="1" x14ac:dyDescent="0.2"/>
    <row r="19118" hidden="1" x14ac:dyDescent="0.2"/>
    <row r="19119" hidden="1" x14ac:dyDescent="0.2"/>
    <row r="19120" hidden="1" x14ac:dyDescent="0.2"/>
    <row r="19121" hidden="1" x14ac:dyDescent="0.2"/>
    <row r="19122" hidden="1" x14ac:dyDescent="0.2"/>
    <row r="19123" hidden="1" x14ac:dyDescent="0.2"/>
    <row r="19124" hidden="1" x14ac:dyDescent="0.2"/>
    <row r="19125" hidden="1" x14ac:dyDescent="0.2"/>
    <row r="19126" hidden="1" x14ac:dyDescent="0.2"/>
    <row r="19127" hidden="1" x14ac:dyDescent="0.2"/>
    <row r="19128" hidden="1" x14ac:dyDescent="0.2"/>
    <row r="19129" hidden="1" x14ac:dyDescent="0.2"/>
    <row r="19130" hidden="1" x14ac:dyDescent="0.2"/>
    <row r="19131" hidden="1" x14ac:dyDescent="0.2"/>
    <row r="19132" hidden="1" x14ac:dyDescent="0.2"/>
    <row r="19133" hidden="1" x14ac:dyDescent="0.2"/>
    <row r="19134" hidden="1" x14ac:dyDescent="0.2"/>
    <row r="19135" hidden="1" x14ac:dyDescent="0.2"/>
    <row r="19136" hidden="1" x14ac:dyDescent="0.2"/>
    <row r="19137" hidden="1" x14ac:dyDescent="0.2"/>
    <row r="19138" hidden="1" x14ac:dyDescent="0.2"/>
    <row r="19139" hidden="1" x14ac:dyDescent="0.2"/>
    <row r="19140" hidden="1" x14ac:dyDescent="0.2"/>
    <row r="19141" hidden="1" x14ac:dyDescent="0.2"/>
    <row r="19142" hidden="1" x14ac:dyDescent="0.2"/>
    <row r="19143" hidden="1" x14ac:dyDescent="0.2"/>
    <row r="19144" hidden="1" x14ac:dyDescent="0.2"/>
    <row r="19145" hidden="1" x14ac:dyDescent="0.2"/>
    <row r="19146" hidden="1" x14ac:dyDescent="0.2"/>
    <row r="19147" hidden="1" x14ac:dyDescent="0.2"/>
    <row r="19148" hidden="1" x14ac:dyDescent="0.2"/>
    <row r="19149" hidden="1" x14ac:dyDescent="0.2"/>
    <row r="19150" hidden="1" x14ac:dyDescent="0.2"/>
    <row r="19151" hidden="1" x14ac:dyDescent="0.2"/>
    <row r="19152" hidden="1" x14ac:dyDescent="0.2"/>
    <row r="19153" hidden="1" x14ac:dyDescent="0.2"/>
    <row r="19154" hidden="1" x14ac:dyDescent="0.2"/>
    <row r="19155" hidden="1" x14ac:dyDescent="0.2"/>
    <row r="19156" hidden="1" x14ac:dyDescent="0.2"/>
    <row r="19157" hidden="1" x14ac:dyDescent="0.2"/>
    <row r="19158" hidden="1" x14ac:dyDescent="0.2"/>
    <row r="19159" hidden="1" x14ac:dyDescent="0.2"/>
    <row r="19160" hidden="1" x14ac:dyDescent="0.2"/>
    <row r="19161" hidden="1" x14ac:dyDescent="0.2"/>
    <row r="19162" hidden="1" x14ac:dyDescent="0.2"/>
    <row r="19163" hidden="1" x14ac:dyDescent="0.2"/>
    <row r="19164" hidden="1" x14ac:dyDescent="0.2"/>
    <row r="19165" hidden="1" x14ac:dyDescent="0.2"/>
    <row r="19166" hidden="1" x14ac:dyDescent="0.2"/>
    <row r="19167" hidden="1" x14ac:dyDescent="0.2"/>
    <row r="19168" hidden="1" x14ac:dyDescent="0.2"/>
    <row r="19169" hidden="1" x14ac:dyDescent="0.2"/>
    <row r="19170" hidden="1" x14ac:dyDescent="0.2"/>
    <row r="19171" hidden="1" x14ac:dyDescent="0.2"/>
    <row r="19172" hidden="1" x14ac:dyDescent="0.2"/>
    <row r="19173" hidden="1" x14ac:dyDescent="0.2"/>
    <row r="19174" hidden="1" x14ac:dyDescent="0.2"/>
    <row r="19175" hidden="1" x14ac:dyDescent="0.2"/>
    <row r="19176" hidden="1" x14ac:dyDescent="0.2"/>
    <row r="19177" hidden="1" x14ac:dyDescent="0.2"/>
    <row r="19178" hidden="1" x14ac:dyDescent="0.2"/>
    <row r="19179" hidden="1" x14ac:dyDescent="0.2"/>
    <row r="19180" hidden="1" x14ac:dyDescent="0.2"/>
    <row r="19181" hidden="1" x14ac:dyDescent="0.2"/>
    <row r="19182" hidden="1" x14ac:dyDescent="0.2"/>
    <row r="19183" hidden="1" x14ac:dyDescent="0.2"/>
    <row r="19184" hidden="1" x14ac:dyDescent="0.2"/>
    <row r="19185" hidden="1" x14ac:dyDescent="0.2"/>
    <row r="19186" hidden="1" x14ac:dyDescent="0.2"/>
    <row r="19187" hidden="1" x14ac:dyDescent="0.2"/>
    <row r="19188" hidden="1" x14ac:dyDescent="0.2"/>
    <row r="19189" hidden="1" x14ac:dyDescent="0.2"/>
    <row r="19190" hidden="1" x14ac:dyDescent="0.2"/>
    <row r="19191" hidden="1" x14ac:dyDescent="0.2"/>
    <row r="19192" hidden="1" x14ac:dyDescent="0.2"/>
    <row r="19193" hidden="1" x14ac:dyDescent="0.2"/>
    <row r="19194" hidden="1" x14ac:dyDescent="0.2"/>
    <row r="19195" hidden="1" x14ac:dyDescent="0.2"/>
    <row r="19196" hidden="1" x14ac:dyDescent="0.2"/>
    <row r="19197" hidden="1" x14ac:dyDescent="0.2"/>
    <row r="19198" hidden="1" x14ac:dyDescent="0.2"/>
    <row r="19199" hidden="1" x14ac:dyDescent="0.2"/>
    <row r="19200" hidden="1" x14ac:dyDescent="0.2"/>
    <row r="19201" hidden="1" x14ac:dyDescent="0.2"/>
    <row r="19202" hidden="1" x14ac:dyDescent="0.2"/>
    <row r="19203" hidden="1" x14ac:dyDescent="0.2"/>
    <row r="19204" hidden="1" x14ac:dyDescent="0.2"/>
    <row r="19205" hidden="1" x14ac:dyDescent="0.2"/>
    <row r="19206" hidden="1" x14ac:dyDescent="0.2"/>
    <row r="19207" hidden="1" x14ac:dyDescent="0.2"/>
    <row r="19208" hidden="1" x14ac:dyDescent="0.2"/>
    <row r="19209" hidden="1" x14ac:dyDescent="0.2"/>
    <row r="19210" hidden="1" x14ac:dyDescent="0.2"/>
    <row r="19211" hidden="1" x14ac:dyDescent="0.2"/>
    <row r="19212" hidden="1" x14ac:dyDescent="0.2"/>
    <row r="19213" hidden="1" x14ac:dyDescent="0.2"/>
    <row r="19214" hidden="1" x14ac:dyDescent="0.2"/>
    <row r="19215" hidden="1" x14ac:dyDescent="0.2"/>
    <row r="19216" hidden="1" x14ac:dyDescent="0.2"/>
    <row r="19217" hidden="1" x14ac:dyDescent="0.2"/>
    <row r="19218" hidden="1" x14ac:dyDescent="0.2"/>
    <row r="19219" hidden="1" x14ac:dyDescent="0.2"/>
    <row r="19220" hidden="1" x14ac:dyDescent="0.2"/>
    <row r="19221" hidden="1" x14ac:dyDescent="0.2"/>
    <row r="19222" hidden="1" x14ac:dyDescent="0.2"/>
    <row r="19223" hidden="1" x14ac:dyDescent="0.2"/>
    <row r="19224" hidden="1" x14ac:dyDescent="0.2"/>
    <row r="19225" hidden="1" x14ac:dyDescent="0.2"/>
    <row r="19226" hidden="1" x14ac:dyDescent="0.2"/>
    <row r="19227" hidden="1" x14ac:dyDescent="0.2"/>
    <row r="19228" hidden="1" x14ac:dyDescent="0.2"/>
    <row r="19229" hidden="1" x14ac:dyDescent="0.2"/>
    <row r="19230" hidden="1" x14ac:dyDescent="0.2"/>
    <row r="19231" hidden="1" x14ac:dyDescent="0.2"/>
    <row r="19232" hidden="1" x14ac:dyDescent="0.2"/>
    <row r="19233" hidden="1" x14ac:dyDescent="0.2"/>
    <row r="19234" hidden="1" x14ac:dyDescent="0.2"/>
    <row r="19235" hidden="1" x14ac:dyDescent="0.2"/>
    <row r="19236" hidden="1" x14ac:dyDescent="0.2"/>
    <row r="19237" hidden="1" x14ac:dyDescent="0.2"/>
    <row r="19238" hidden="1" x14ac:dyDescent="0.2"/>
    <row r="19239" hidden="1" x14ac:dyDescent="0.2"/>
    <row r="19240" hidden="1" x14ac:dyDescent="0.2"/>
    <row r="19241" hidden="1" x14ac:dyDescent="0.2"/>
    <row r="19242" hidden="1" x14ac:dyDescent="0.2"/>
    <row r="19243" hidden="1" x14ac:dyDescent="0.2"/>
    <row r="19244" hidden="1" x14ac:dyDescent="0.2"/>
    <row r="19245" hidden="1" x14ac:dyDescent="0.2"/>
    <row r="19246" hidden="1" x14ac:dyDescent="0.2"/>
    <row r="19247" hidden="1" x14ac:dyDescent="0.2"/>
    <row r="19248" hidden="1" x14ac:dyDescent="0.2"/>
    <row r="19249" hidden="1" x14ac:dyDescent="0.2"/>
    <row r="19250" hidden="1" x14ac:dyDescent="0.2"/>
    <row r="19251" hidden="1" x14ac:dyDescent="0.2"/>
    <row r="19252" hidden="1" x14ac:dyDescent="0.2"/>
    <row r="19253" hidden="1" x14ac:dyDescent="0.2"/>
    <row r="19254" hidden="1" x14ac:dyDescent="0.2"/>
    <row r="19255" hidden="1" x14ac:dyDescent="0.2"/>
    <row r="19256" hidden="1" x14ac:dyDescent="0.2"/>
    <row r="19257" hidden="1" x14ac:dyDescent="0.2"/>
    <row r="19258" hidden="1" x14ac:dyDescent="0.2"/>
    <row r="19259" hidden="1" x14ac:dyDescent="0.2"/>
    <row r="19260" hidden="1" x14ac:dyDescent="0.2"/>
    <row r="19261" hidden="1" x14ac:dyDescent="0.2"/>
    <row r="19262" hidden="1" x14ac:dyDescent="0.2"/>
    <row r="19263" hidden="1" x14ac:dyDescent="0.2"/>
    <row r="19264" hidden="1" x14ac:dyDescent="0.2"/>
    <row r="19265" hidden="1" x14ac:dyDescent="0.2"/>
    <row r="19266" hidden="1" x14ac:dyDescent="0.2"/>
    <row r="19267" hidden="1" x14ac:dyDescent="0.2"/>
    <row r="19268" hidden="1" x14ac:dyDescent="0.2"/>
    <row r="19269" hidden="1" x14ac:dyDescent="0.2"/>
    <row r="19270" hidden="1" x14ac:dyDescent="0.2"/>
    <row r="19271" hidden="1" x14ac:dyDescent="0.2"/>
    <row r="19272" hidden="1" x14ac:dyDescent="0.2"/>
    <row r="19273" hidden="1" x14ac:dyDescent="0.2"/>
    <row r="19274" hidden="1" x14ac:dyDescent="0.2"/>
    <row r="19275" hidden="1" x14ac:dyDescent="0.2"/>
    <row r="19276" hidden="1" x14ac:dyDescent="0.2"/>
    <row r="19277" hidden="1" x14ac:dyDescent="0.2"/>
    <row r="19278" hidden="1" x14ac:dyDescent="0.2"/>
    <row r="19279" hidden="1" x14ac:dyDescent="0.2"/>
    <row r="19280" hidden="1" x14ac:dyDescent="0.2"/>
    <row r="19281" hidden="1" x14ac:dyDescent="0.2"/>
    <row r="19282" hidden="1" x14ac:dyDescent="0.2"/>
    <row r="19283" hidden="1" x14ac:dyDescent="0.2"/>
    <row r="19284" hidden="1" x14ac:dyDescent="0.2"/>
    <row r="19285" hidden="1" x14ac:dyDescent="0.2"/>
    <row r="19286" hidden="1" x14ac:dyDescent="0.2"/>
    <row r="19287" hidden="1" x14ac:dyDescent="0.2"/>
    <row r="19288" hidden="1" x14ac:dyDescent="0.2"/>
    <row r="19289" hidden="1" x14ac:dyDescent="0.2"/>
    <row r="19290" hidden="1" x14ac:dyDescent="0.2"/>
    <row r="19291" hidden="1" x14ac:dyDescent="0.2"/>
    <row r="19292" hidden="1" x14ac:dyDescent="0.2"/>
    <row r="19293" hidden="1" x14ac:dyDescent="0.2"/>
    <row r="19294" hidden="1" x14ac:dyDescent="0.2"/>
    <row r="19295" hidden="1" x14ac:dyDescent="0.2"/>
    <row r="19296" hidden="1" x14ac:dyDescent="0.2"/>
    <row r="19297" hidden="1" x14ac:dyDescent="0.2"/>
    <row r="19298" hidden="1" x14ac:dyDescent="0.2"/>
    <row r="19299" hidden="1" x14ac:dyDescent="0.2"/>
    <row r="19300" hidden="1" x14ac:dyDescent="0.2"/>
    <row r="19301" hidden="1" x14ac:dyDescent="0.2"/>
    <row r="19302" hidden="1" x14ac:dyDescent="0.2"/>
    <row r="19303" hidden="1" x14ac:dyDescent="0.2"/>
    <row r="19304" hidden="1" x14ac:dyDescent="0.2"/>
    <row r="19305" hidden="1" x14ac:dyDescent="0.2"/>
    <row r="19306" hidden="1" x14ac:dyDescent="0.2"/>
    <row r="19307" hidden="1" x14ac:dyDescent="0.2"/>
    <row r="19308" hidden="1" x14ac:dyDescent="0.2"/>
    <row r="19309" hidden="1" x14ac:dyDescent="0.2"/>
    <row r="19310" hidden="1" x14ac:dyDescent="0.2"/>
    <row r="19311" hidden="1" x14ac:dyDescent="0.2"/>
    <row r="19312" hidden="1" x14ac:dyDescent="0.2"/>
    <row r="19313" hidden="1" x14ac:dyDescent="0.2"/>
    <row r="19314" hidden="1" x14ac:dyDescent="0.2"/>
    <row r="19315" hidden="1" x14ac:dyDescent="0.2"/>
    <row r="19316" hidden="1" x14ac:dyDescent="0.2"/>
    <row r="19317" hidden="1" x14ac:dyDescent="0.2"/>
    <row r="19318" hidden="1" x14ac:dyDescent="0.2"/>
    <row r="19319" hidden="1" x14ac:dyDescent="0.2"/>
    <row r="19320" hidden="1" x14ac:dyDescent="0.2"/>
    <row r="19321" hidden="1" x14ac:dyDescent="0.2"/>
    <row r="19322" hidden="1" x14ac:dyDescent="0.2"/>
    <row r="19323" hidden="1" x14ac:dyDescent="0.2"/>
    <row r="19324" hidden="1" x14ac:dyDescent="0.2"/>
    <row r="19325" hidden="1" x14ac:dyDescent="0.2"/>
    <row r="19326" hidden="1" x14ac:dyDescent="0.2"/>
    <row r="19327" hidden="1" x14ac:dyDescent="0.2"/>
    <row r="19328" hidden="1" x14ac:dyDescent="0.2"/>
    <row r="19329" hidden="1" x14ac:dyDescent="0.2"/>
    <row r="19330" hidden="1" x14ac:dyDescent="0.2"/>
    <row r="19331" hidden="1" x14ac:dyDescent="0.2"/>
    <row r="19332" hidden="1" x14ac:dyDescent="0.2"/>
    <row r="19333" hidden="1" x14ac:dyDescent="0.2"/>
    <row r="19334" hidden="1" x14ac:dyDescent="0.2"/>
    <row r="19335" hidden="1" x14ac:dyDescent="0.2"/>
    <row r="19336" hidden="1" x14ac:dyDescent="0.2"/>
    <row r="19337" hidden="1" x14ac:dyDescent="0.2"/>
    <row r="19338" hidden="1" x14ac:dyDescent="0.2"/>
    <row r="19339" hidden="1" x14ac:dyDescent="0.2"/>
    <row r="19340" hidden="1" x14ac:dyDescent="0.2"/>
    <row r="19341" hidden="1" x14ac:dyDescent="0.2"/>
    <row r="19342" hidden="1" x14ac:dyDescent="0.2"/>
    <row r="19343" hidden="1" x14ac:dyDescent="0.2"/>
    <row r="19344" hidden="1" x14ac:dyDescent="0.2"/>
    <row r="19345" hidden="1" x14ac:dyDescent="0.2"/>
    <row r="19346" hidden="1" x14ac:dyDescent="0.2"/>
    <row r="19347" hidden="1" x14ac:dyDescent="0.2"/>
    <row r="19348" hidden="1" x14ac:dyDescent="0.2"/>
    <row r="19349" hidden="1" x14ac:dyDescent="0.2"/>
    <row r="19350" hidden="1" x14ac:dyDescent="0.2"/>
    <row r="19351" hidden="1" x14ac:dyDescent="0.2"/>
    <row r="19352" hidden="1" x14ac:dyDescent="0.2"/>
    <row r="19353" hidden="1" x14ac:dyDescent="0.2"/>
    <row r="19354" hidden="1" x14ac:dyDescent="0.2"/>
    <row r="19355" hidden="1" x14ac:dyDescent="0.2"/>
    <row r="19356" hidden="1" x14ac:dyDescent="0.2"/>
    <row r="19357" hidden="1" x14ac:dyDescent="0.2"/>
    <row r="19358" hidden="1" x14ac:dyDescent="0.2"/>
    <row r="19359" hidden="1" x14ac:dyDescent="0.2"/>
    <row r="19360" hidden="1" x14ac:dyDescent="0.2"/>
    <row r="19361" hidden="1" x14ac:dyDescent="0.2"/>
    <row r="19362" hidden="1" x14ac:dyDescent="0.2"/>
    <row r="19363" hidden="1" x14ac:dyDescent="0.2"/>
    <row r="19364" hidden="1" x14ac:dyDescent="0.2"/>
    <row r="19365" hidden="1" x14ac:dyDescent="0.2"/>
    <row r="19366" hidden="1" x14ac:dyDescent="0.2"/>
    <row r="19367" hidden="1" x14ac:dyDescent="0.2"/>
    <row r="19368" hidden="1" x14ac:dyDescent="0.2"/>
    <row r="19369" hidden="1" x14ac:dyDescent="0.2"/>
    <row r="19370" hidden="1" x14ac:dyDescent="0.2"/>
    <row r="19371" hidden="1" x14ac:dyDescent="0.2"/>
    <row r="19372" hidden="1" x14ac:dyDescent="0.2"/>
    <row r="19373" hidden="1" x14ac:dyDescent="0.2"/>
    <row r="19374" hidden="1" x14ac:dyDescent="0.2"/>
    <row r="19375" hidden="1" x14ac:dyDescent="0.2"/>
    <row r="19376" hidden="1" x14ac:dyDescent="0.2"/>
    <row r="19377" hidden="1" x14ac:dyDescent="0.2"/>
    <row r="19378" hidden="1" x14ac:dyDescent="0.2"/>
    <row r="19379" hidden="1" x14ac:dyDescent="0.2"/>
    <row r="19380" hidden="1" x14ac:dyDescent="0.2"/>
    <row r="19381" hidden="1" x14ac:dyDescent="0.2"/>
    <row r="19382" hidden="1" x14ac:dyDescent="0.2"/>
    <row r="19383" hidden="1" x14ac:dyDescent="0.2"/>
    <row r="19384" hidden="1" x14ac:dyDescent="0.2"/>
    <row r="19385" hidden="1" x14ac:dyDescent="0.2"/>
    <row r="19386" hidden="1" x14ac:dyDescent="0.2"/>
    <row r="19387" hidden="1" x14ac:dyDescent="0.2"/>
    <row r="19388" hidden="1" x14ac:dyDescent="0.2"/>
    <row r="19389" hidden="1" x14ac:dyDescent="0.2"/>
    <row r="19390" hidden="1" x14ac:dyDescent="0.2"/>
    <row r="19391" hidden="1" x14ac:dyDescent="0.2"/>
    <row r="19392" hidden="1" x14ac:dyDescent="0.2"/>
    <row r="19393" hidden="1" x14ac:dyDescent="0.2"/>
    <row r="19394" hidden="1" x14ac:dyDescent="0.2"/>
    <row r="19395" hidden="1" x14ac:dyDescent="0.2"/>
    <row r="19396" hidden="1" x14ac:dyDescent="0.2"/>
    <row r="19397" hidden="1" x14ac:dyDescent="0.2"/>
    <row r="19398" hidden="1" x14ac:dyDescent="0.2"/>
    <row r="19399" hidden="1" x14ac:dyDescent="0.2"/>
    <row r="19400" hidden="1" x14ac:dyDescent="0.2"/>
    <row r="19401" hidden="1" x14ac:dyDescent="0.2"/>
    <row r="19402" hidden="1" x14ac:dyDescent="0.2"/>
    <row r="19403" hidden="1" x14ac:dyDescent="0.2"/>
    <row r="19404" hidden="1" x14ac:dyDescent="0.2"/>
    <row r="19405" hidden="1" x14ac:dyDescent="0.2"/>
    <row r="19406" hidden="1" x14ac:dyDescent="0.2"/>
    <row r="19407" hidden="1" x14ac:dyDescent="0.2"/>
    <row r="19408" hidden="1" x14ac:dyDescent="0.2"/>
    <row r="19409" hidden="1" x14ac:dyDescent="0.2"/>
    <row r="19410" hidden="1" x14ac:dyDescent="0.2"/>
    <row r="19411" hidden="1" x14ac:dyDescent="0.2"/>
    <row r="19412" hidden="1" x14ac:dyDescent="0.2"/>
    <row r="19413" hidden="1" x14ac:dyDescent="0.2"/>
    <row r="19414" hidden="1" x14ac:dyDescent="0.2"/>
    <row r="19415" hidden="1" x14ac:dyDescent="0.2"/>
    <row r="19416" hidden="1" x14ac:dyDescent="0.2"/>
    <row r="19417" hidden="1" x14ac:dyDescent="0.2"/>
    <row r="19418" hidden="1" x14ac:dyDescent="0.2"/>
    <row r="19419" hidden="1" x14ac:dyDescent="0.2"/>
    <row r="19420" hidden="1" x14ac:dyDescent="0.2"/>
    <row r="19421" hidden="1" x14ac:dyDescent="0.2"/>
    <row r="19422" hidden="1" x14ac:dyDescent="0.2"/>
    <row r="19423" hidden="1" x14ac:dyDescent="0.2"/>
    <row r="19424" hidden="1" x14ac:dyDescent="0.2"/>
    <row r="19425" hidden="1" x14ac:dyDescent="0.2"/>
    <row r="19426" hidden="1" x14ac:dyDescent="0.2"/>
    <row r="19427" hidden="1" x14ac:dyDescent="0.2"/>
    <row r="19428" hidden="1" x14ac:dyDescent="0.2"/>
    <row r="19429" hidden="1" x14ac:dyDescent="0.2"/>
    <row r="19430" hidden="1" x14ac:dyDescent="0.2"/>
    <row r="19431" hidden="1" x14ac:dyDescent="0.2"/>
    <row r="19432" hidden="1" x14ac:dyDescent="0.2"/>
    <row r="19433" hidden="1" x14ac:dyDescent="0.2"/>
    <row r="19434" hidden="1" x14ac:dyDescent="0.2"/>
    <row r="19435" hidden="1" x14ac:dyDescent="0.2"/>
    <row r="19436" hidden="1" x14ac:dyDescent="0.2"/>
    <row r="19437" hidden="1" x14ac:dyDescent="0.2"/>
    <row r="19438" hidden="1" x14ac:dyDescent="0.2"/>
    <row r="19439" hidden="1" x14ac:dyDescent="0.2"/>
    <row r="19440" hidden="1" x14ac:dyDescent="0.2"/>
    <row r="19441" hidden="1" x14ac:dyDescent="0.2"/>
    <row r="19442" hidden="1" x14ac:dyDescent="0.2"/>
    <row r="19443" hidden="1" x14ac:dyDescent="0.2"/>
    <row r="19444" hidden="1" x14ac:dyDescent="0.2"/>
    <row r="19445" hidden="1" x14ac:dyDescent="0.2"/>
    <row r="19446" hidden="1" x14ac:dyDescent="0.2"/>
    <row r="19447" hidden="1" x14ac:dyDescent="0.2"/>
    <row r="19448" hidden="1" x14ac:dyDescent="0.2"/>
    <row r="19449" hidden="1" x14ac:dyDescent="0.2"/>
    <row r="19450" hidden="1" x14ac:dyDescent="0.2"/>
    <row r="19451" hidden="1" x14ac:dyDescent="0.2"/>
    <row r="19452" hidden="1" x14ac:dyDescent="0.2"/>
    <row r="19453" hidden="1" x14ac:dyDescent="0.2"/>
    <row r="19454" hidden="1" x14ac:dyDescent="0.2"/>
    <row r="19455" hidden="1" x14ac:dyDescent="0.2"/>
    <row r="19456" hidden="1" x14ac:dyDescent="0.2"/>
    <row r="19457" hidden="1" x14ac:dyDescent="0.2"/>
    <row r="19458" hidden="1" x14ac:dyDescent="0.2"/>
    <row r="19459" hidden="1" x14ac:dyDescent="0.2"/>
    <row r="19460" hidden="1" x14ac:dyDescent="0.2"/>
    <row r="19461" hidden="1" x14ac:dyDescent="0.2"/>
    <row r="19462" hidden="1" x14ac:dyDescent="0.2"/>
    <row r="19463" hidden="1" x14ac:dyDescent="0.2"/>
    <row r="19464" hidden="1" x14ac:dyDescent="0.2"/>
    <row r="19465" hidden="1" x14ac:dyDescent="0.2"/>
    <row r="19466" hidden="1" x14ac:dyDescent="0.2"/>
    <row r="19467" hidden="1" x14ac:dyDescent="0.2"/>
    <row r="19468" hidden="1" x14ac:dyDescent="0.2"/>
    <row r="19469" hidden="1" x14ac:dyDescent="0.2"/>
    <row r="19470" hidden="1" x14ac:dyDescent="0.2"/>
    <row r="19471" hidden="1" x14ac:dyDescent="0.2"/>
    <row r="19472" hidden="1" x14ac:dyDescent="0.2"/>
    <row r="19473" hidden="1" x14ac:dyDescent="0.2"/>
    <row r="19474" hidden="1" x14ac:dyDescent="0.2"/>
    <row r="19475" hidden="1" x14ac:dyDescent="0.2"/>
    <row r="19476" hidden="1" x14ac:dyDescent="0.2"/>
    <row r="19477" hidden="1" x14ac:dyDescent="0.2"/>
    <row r="19478" hidden="1" x14ac:dyDescent="0.2"/>
    <row r="19479" hidden="1" x14ac:dyDescent="0.2"/>
    <row r="19480" hidden="1" x14ac:dyDescent="0.2"/>
    <row r="19481" hidden="1" x14ac:dyDescent="0.2"/>
    <row r="19482" hidden="1" x14ac:dyDescent="0.2"/>
    <row r="19483" hidden="1" x14ac:dyDescent="0.2"/>
    <row r="19484" hidden="1" x14ac:dyDescent="0.2"/>
    <row r="19485" hidden="1" x14ac:dyDescent="0.2"/>
    <row r="19486" hidden="1" x14ac:dyDescent="0.2"/>
    <row r="19487" hidden="1" x14ac:dyDescent="0.2"/>
    <row r="19488" hidden="1" x14ac:dyDescent="0.2"/>
    <row r="19489" hidden="1" x14ac:dyDescent="0.2"/>
    <row r="19490" hidden="1" x14ac:dyDescent="0.2"/>
    <row r="19491" hidden="1" x14ac:dyDescent="0.2"/>
    <row r="19492" hidden="1" x14ac:dyDescent="0.2"/>
    <row r="19493" hidden="1" x14ac:dyDescent="0.2"/>
    <row r="19494" hidden="1" x14ac:dyDescent="0.2"/>
    <row r="19495" hidden="1" x14ac:dyDescent="0.2"/>
    <row r="19496" hidden="1" x14ac:dyDescent="0.2"/>
    <row r="19497" hidden="1" x14ac:dyDescent="0.2"/>
    <row r="19498" hidden="1" x14ac:dyDescent="0.2"/>
    <row r="19499" hidden="1" x14ac:dyDescent="0.2"/>
    <row r="19500" hidden="1" x14ac:dyDescent="0.2"/>
    <row r="19501" hidden="1" x14ac:dyDescent="0.2"/>
    <row r="19502" hidden="1" x14ac:dyDescent="0.2"/>
    <row r="19503" hidden="1" x14ac:dyDescent="0.2"/>
    <row r="19504" hidden="1" x14ac:dyDescent="0.2"/>
    <row r="19505" hidden="1" x14ac:dyDescent="0.2"/>
    <row r="19506" hidden="1" x14ac:dyDescent="0.2"/>
    <row r="19507" hidden="1" x14ac:dyDescent="0.2"/>
    <row r="19508" hidden="1" x14ac:dyDescent="0.2"/>
    <row r="19509" hidden="1" x14ac:dyDescent="0.2"/>
    <row r="19510" hidden="1" x14ac:dyDescent="0.2"/>
    <row r="19511" hidden="1" x14ac:dyDescent="0.2"/>
    <row r="19512" hidden="1" x14ac:dyDescent="0.2"/>
    <row r="19513" hidden="1" x14ac:dyDescent="0.2"/>
    <row r="19514" hidden="1" x14ac:dyDescent="0.2"/>
    <row r="19515" hidden="1" x14ac:dyDescent="0.2"/>
    <row r="19516" hidden="1" x14ac:dyDescent="0.2"/>
    <row r="19517" hidden="1" x14ac:dyDescent="0.2"/>
    <row r="19518" hidden="1" x14ac:dyDescent="0.2"/>
    <row r="19519" hidden="1" x14ac:dyDescent="0.2"/>
    <row r="19520" hidden="1" x14ac:dyDescent="0.2"/>
    <row r="19521" hidden="1" x14ac:dyDescent="0.2"/>
    <row r="19522" hidden="1" x14ac:dyDescent="0.2"/>
    <row r="19523" hidden="1" x14ac:dyDescent="0.2"/>
    <row r="19524" hidden="1" x14ac:dyDescent="0.2"/>
    <row r="19525" hidden="1" x14ac:dyDescent="0.2"/>
    <row r="19526" hidden="1" x14ac:dyDescent="0.2"/>
    <row r="19527" hidden="1" x14ac:dyDescent="0.2"/>
    <row r="19528" hidden="1" x14ac:dyDescent="0.2"/>
    <row r="19529" hidden="1" x14ac:dyDescent="0.2"/>
    <row r="19530" hidden="1" x14ac:dyDescent="0.2"/>
    <row r="19531" hidden="1" x14ac:dyDescent="0.2"/>
    <row r="19532" hidden="1" x14ac:dyDescent="0.2"/>
    <row r="19533" hidden="1" x14ac:dyDescent="0.2"/>
    <row r="19534" hidden="1" x14ac:dyDescent="0.2"/>
    <row r="19535" hidden="1" x14ac:dyDescent="0.2"/>
    <row r="19536" hidden="1" x14ac:dyDescent="0.2"/>
    <row r="19537" hidden="1" x14ac:dyDescent="0.2"/>
    <row r="19538" hidden="1" x14ac:dyDescent="0.2"/>
    <row r="19539" hidden="1" x14ac:dyDescent="0.2"/>
    <row r="19540" hidden="1" x14ac:dyDescent="0.2"/>
    <row r="19541" hidden="1" x14ac:dyDescent="0.2"/>
    <row r="19542" hidden="1" x14ac:dyDescent="0.2"/>
    <row r="19543" hidden="1" x14ac:dyDescent="0.2"/>
    <row r="19544" hidden="1" x14ac:dyDescent="0.2"/>
    <row r="19545" hidden="1" x14ac:dyDescent="0.2"/>
    <row r="19546" hidden="1" x14ac:dyDescent="0.2"/>
    <row r="19547" hidden="1" x14ac:dyDescent="0.2"/>
    <row r="19548" hidden="1" x14ac:dyDescent="0.2"/>
    <row r="19549" hidden="1" x14ac:dyDescent="0.2"/>
    <row r="19550" hidden="1" x14ac:dyDescent="0.2"/>
    <row r="19551" hidden="1" x14ac:dyDescent="0.2"/>
    <row r="19552" hidden="1" x14ac:dyDescent="0.2"/>
    <row r="19553" hidden="1" x14ac:dyDescent="0.2"/>
    <row r="19554" hidden="1" x14ac:dyDescent="0.2"/>
    <row r="19555" hidden="1" x14ac:dyDescent="0.2"/>
    <row r="19556" hidden="1" x14ac:dyDescent="0.2"/>
    <row r="19557" hidden="1" x14ac:dyDescent="0.2"/>
    <row r="19558" hidden="1" x14ac:dyDescent="0.2"/>
    <row r="19559" hidden="1" x14ac:dyDescent="0.2"/>
    <row r="19560" hidden="1" x14ac:dyDescent="0.2"/>
    <row r="19561" hidden="1" x14ac:dyDescent="0.2"/>
    <row r="19562" hidden="1" x14ac:dyDescent="0.2"/>
    <row r="19563" hidden="1" x14ac:dyDescent="0.2"/>
    <row r="19564" hidden="1" x14ac:dyDescent="0.2"/>
    <row r="19565" hidden="1" x14ac:dyDescent="0.2"/>
    <row r="19566" hidden="1" x14ac:dyDescent="0.2"/>
    <row r="19567" hidden="1" x14ac:dyDescent="0.2"/>
    <row r="19568" hidden="1" x14ac:dyDescent="0.2"/>
    <row r="19569" hidden="1" x14ac:dyDescent="0.2"/>
    <row r="19570" hidden="1" x14ac:dyDescent="0.2"/>
    <row r="19571" hidden="1" x14ac:dyDescent="0.2"/>
    <row r="19572" hidden="1" x14ac:dyDescent="0.2"/>
    <row r="19573" hidden="1" x14ac:dyDescent="0.2"/>
    <row r="19574" hidden="1" x14ac:dyDescent="0.2"/>
    <row r="19575" hidden="1" x14ac:dyDescent="0.2"/>
    <row r="19576" hidden="1" x14ac:dyDescent="0.2"/>
    <row r="19577" hidden="1" x14ac:dyDescent="0.2"/>
    <row r="19578" hidden="1" x14ac:dyDescent="0.2"/>
    <row r="19579" hidden="1" x14ac:dyDescent="0.2"/>
    <row r="19580" hidden="1" x14ac:dyDescent="0.2"/>
    <row r="19581" hidden="1" x14ac:dyDescent="0.2"/>
    <row r="19582" hidden="1" x14ac:dyDescent="0.2"/>
    <row r="19583" hidden="1" x14ac:dyDescent="0.2"/>
    <row r="19584" hidden="1" x14ac:dyDescent="0.2"/>
    <row r="19585" hidden="1" x14ac:dyDescent="0.2"/>
    <row r="19586" hidden="1" x14ac:dyDescent="0.2"/>
    <row r="19587" hidden="1" x14ac:dyDescent="0.2"/>
    <row r="19588" hidden="1" x14ac:dyDescent="0.2"/>
    <row r="19589" hidden="1" x14ac:dyDescent="0.2"/>
    <row r="19590" hidden="1" x14ac:dyDescent="0.2"/>
    <row r="19591" hidden="1" x14ac:dyDescent="0.2"/>
    <row r="19592" hidden="1" x14ac:dyDescent="0.2"/>
    <row r="19593" hidden="1" x14ac:dyDescent="0.2"/>
    <row r="19594" hidden="1" x14ac:dyDescent="0.2"/>
    <row r="19595" hidden="1" x14ac:dyDescent="0.2"/>
    <row r="19596" hidden="1" x14ac:dyDescent="0.2"/>
    <row r="19597" hidden="1" x14ac:dyDescent="0.2"/>
    <row r="19598" hidden="1" x14ac:dyDescent="0.2"/>
    <row r="19599" hidden="1" x14ac:dyDescent="0.2"/>
    <row r="19600" hidden="1" x14ac:dyDescent="0.2"/>
    <row r="19601" hidden="1" x14ac:dyDescent="0.2"/>
    <row r="19602" hidden="1" x14ac:dyDescent="0.2"/>
    <row r="19603" hidden="1" x14ac:dyDescent="0.2"/>
    <row r="19604" hidden="1" x14ac:dyDescent="0.2"/>
    <row r="19605" hidden="1" x14ac:dyDescent="0.2"/>
    <row r="19606" hidden="1" x14ac:dyDescent="0.2"/>
    <row r="19607" hidden="1" x14ac:dyDescent="0.2"/>
    <row r="19608" hidden="1" x14ac:dyDescent="0.2"/>
    <row r="19609" hidden="1" x14ac:dyDescent="0.2"/>
    <row r="19610" hidden="1" x14ac:dyDescent="0.2"/>
    <row r="19611" hidden="1" x14ac:dyDescent="0.2"/>
    <row r="19612" hidden="1" x14ac:dyDescent="0.2"/>
    <row r="19613" hidden="1" x14ac:dyDescent="0.2"/>
    <row r="19614" hidden="1" x14ac:dyDescent="0.2"/>
    <row r="19615" hidden="1" x14ac:dyDescent="0.2"/>
    <row r="19616" hidden="1" x14ac:dyDescent="0.2"/>
    <row r="19617" hidden="1" x14ac:dyDescent="0.2"/>
    <row r="19618" hidden="1" x14ac:dyDescent="0.2"/>
    <row r="19619" hidden="1" x14ac:dyDescent="0.2"/>
    <row r="19620" hidden="1" x14ac:dyDescent="0.2"/>
    <row r="19621" hidden="1" x14ac:dyDescent="0.2"/>
    <row r="19622" hidden="1" x14ac:dyDescent="0.2"/>
    <row r="19623" hidden="1" x14ac:dyDescent="0.2"/>
    <row r="19624" hidden="1" x14ac:dyDescent="0.2"/>
    <row r="19625" hidden="1" x14ac:dyDescent="0.2"/>
    <row r="19626" hidden="1" x14ac:dyDescent="0.2"/>
    <row r="19627" hidden="1" x14ac:dyDescent="0.2"/>
    <row r="19628" hidden="1" x14ac:dyDescent="0.2"/>
    <row r="19629" hidden="1" x14ac:dyDescent="0.2"/>
    <row r="19630" hidden="1" x14ac:dyDescent="0.2"/>
    <row r="19631" hidden="1" x14ac:dyDescent="0.2"/>
    <row r="19632" hidden="1" x14ac:dyDescent="0.2"/>
    <row r="19633" hidden="1" x14ac:dyDescent="0.2"/>
    <row r="19634" hidden="1" x14ac:dyDescent="0.2"/>
    <row r="19635" hidden="1" x14ac:dyDescent="0.2"/>
    <row r="19636" hidden="1" x14ac:dyDescent="0.2"/>
    <row r="19637" hidden="1" x14ac:dyDescent="0.2"/>
    <row r="19638" hidden="1" x14ac:dyDescent="0.2"/>
    <row r="19639" hidden="1" x14ac:dyDescent="0.2"/>
    <row r="19640" hidden="1" x14ac:dyDescent="0.2"/>
    <row r="19641" hidden="1" x14ac:dyDescent="0.2"/>
    <row r="19642" hidden="1" x14ac:dyDescent="0.2"/>
    <row r="19643" hidden="1" x14ac:dyDescent="0.2"/>
    <row r="19644" hidden="1" x14ac:dyDescent="0.2"/>
    <row r="19645" hidden="1" x14ac:dyDescent="0.2"/>
    <row r="19646" hidden="1" x14ac:dyDescent="0.2"/>
    <row r="19647" hidden="1" x14ac:dyDescent="0.2"/>
    <row r="19648" hidden="1" x14ac:dyDescent="0.2"/>
    <row r="19649" hidden="1" x14ac:dyDescent="0.2"/>
    <row r="19650" hidden="1" x14ac:dyDescent="0.2"/>
    <row r="19651" hidden="1" x14ac:dyDescent="0.2"/>
    <row r="19652" hidden="1" x14ac:dyDescent="0.2"/>
    <row r="19653" hidden="1" x14ac:dyDescent="0.2"/>
    <row r="19654" hidden="1" x14ac:dyDescent="0.2"/>
    <row r="19655" hidden="1" x14ac:dyDescent="0.2"/>
    <row r="19656" hidden="1" x14ac:dyDescent="0.2"/>
    <row r="19657" hidden="1" x14ac:dyDescent="0.2"/>
    <row r="19658" hidden="1" x14ac:dyDescent="0.2"/>
    <row r="19659" hidden="1" x14ac:dyDescent="0.2"/>
    <row r="19660" hidden="1" x14ac:dyDescent="0.2"/>
    <row r="19661" hidden="1" x14ac:dyDescent="0.2"/>
    <row r="19662" hidden="1" x14ac:dyDescent="0.2"/>
    <row r="19663" hidden="1" x14ac:dyDescent="0.2"/>
    <row r="19664" hidden="1" x14ac:dyDescent="0.2"/>
    <row r="19665" hidden="1" x14ac:dyDescent="0.2"/>
    <row r="19666" hidden="1" x14ac:dyDescent="0.2"/>
    <row r="19667" hidden="1" x14ac:dyDescent="0.2"/>
    <row r="19668" hidden="1" x14ac:dyDescent="0.2"/>
    <row r="19669" hidden="1" x14ac:dyDescent="0.2"/>
    <row r="19670" hidden="1" x14ac:dyDescent="0.2"/>
    <row r="19671" hidden="1" x14ac:dyDescent="0.2"/>
    <row r="19672" hidden="1" x14ac:dyDescent="0.2"/>
    <row r="19673" hidden="1" x14ac:dyDescent="0.2"/>
    <row r="19674" hidden="1" x14ac:dyDescent="0.2"/>
    <row r="19675" hidden="1" x14ac:dyDescent="0.2"/>
    <row r="19676" hidden="1" x14ac:dyDescent="0.2"/>
    <row r="19677" hidden="1" x14ac:dyDescent="0.2"/>
    <row r="19678" hidden="1" x14ac:dyDescent="0.2"/>
    <row r="19679" hidden="1" x14ac:dyDescent="0.2"/>
    <row r="19680" hidden="1" x14ac:dyDescent="0.2"/>
    <row r="19681" hidden="1" x14ac:dyDescent="0.2"/>
    <row r="19682" hidden="1" x14ac:dyDescent="0.2"/>
    <row r="19683" hidden="1" x14ac:dyDescent="0.2"/>
    <row r="19684" hidden="1" x14ac:dyDescent="0.2"/>
    <row r="19685" hidden="1" x14ac:dyDescent="0.2"/>
    <row r="19686" hidden="1" x14ac:dyDescent="0.2"/>
    <row r="19687" hidden="1" x14ac:dyDescent="0.2"/>
    <row r="19688" hidden="1" x14ac:dyDescent="0.2"/>
    <row r="19689" hidden="1" x14ac:dyDescent="0.2"/>
    <row r="19690" hidden="1" x14ac:dyDescent="0.2"/>
    <row r="19691" hidden="1" x14ac:dyDescent="0.2"/>
    <row r="19692" hidden="1" x14ac:dyDescent="0.2"/>
    <row r="19693" hidden="1" x14ac:dyDescent="0.2"/>
    <row r="19694" hidden="1" x14ac:dyDescent="0.2"/>
    <row r="19695" hidden="1" x14ac:dyDescent="0.2"/>
    <row r="19696" hidden="1" x14ac:dyDescent="0.2"/>
    <row r="19697" hidden="1" x14ac:dyDescent="0.2"/>
    <row r="19698" hidden="1" x14ac:dyDescent="0.2"/>
    <row r="19699" hidden="1" x14ac:dyDescent="0.2"/>
    <row r="19700" hidden="1" x14ac:dyDescent="0.2"/>
    <row r="19701" hidden="1" x14ac:dyDescent="0.2"/>
    <row r="19702" hidden="1" x14ac:dyDescent="0.2"/>
    <row r="19703" hidden="1" x14ac:dyDescent="0.2"/>
    <row r="19704" hidden="1" x14ac:dyDescent="0.2"/>
    <row r="19705" hidden="1" x14ac:dyDescent="0.2"/>
    <row r="19706" hidden="1" x14ac:dyDescent="0.2"/>
    <row r="19707" hidden="1" x14ac:dyDescent="0.2"/>
    <row r="19708" hidden="1" x14ac:dyDescent="0.2"/>
    <row r="19709" hidden="1" x14ac:dyDescent="0.2"/>
    <row r="19710" hidden="1" x14ac:dyDescent="0.2"/>
    <row r="19711" hidden="1" x14ac:dyDescent="0.2"/>
    <row r="19712" hidden="1" x14ac:dyDescent="0.2"/>
    <row r="19713" hidden="1" x14ac:dyDescent="0.2"/>
    <row r="19714" hidden="1" x14ac:dyDescent="0.2"/>
    <row r="19715" hidden="1" x14ac:dyDescent="0.2"/>
    <row r="19716" hidden="1" x14ac:dyDescent="0.2"/>
    <row r="19717" hidden="1" x14ac:dyDescent="0.2"/>
    <row r="19718" hidden="1" x14ac:dyDescent="0.2"/>
    <row r="19719" hidden="1" x14ac:dyDescent="0.2"/>
    <row r="19720" hidden="1" x14ac:dyDescent="0.2"/>
    <row r="19721" hidden="1" x14ac:dyDescent="0.2"/>
    <row r="19722" hidden="1" x14ac:dyDescent="0.2"/>
    <row r="19723" hidden="1" x14ac:dyDescent="0.2"/>
    <row r="19724" hidden="1" x14ac:dyDescent="0.2"/>
    <row r="19725" hidden="1" x14ac:dyDescent="0.2"/>
    <row r="19726" hidden="1" x14ac:dyDescent="0.2"/>
    <row r="19727" hidden="1" x14ac:dyDescent="0.2"/>
    <row r="19728" hidden="1" x14ac:dyDescent="0.2"/>
    <row r="19729" hidden="1" x14ac:dyDescent="0.2"/>
    <row r="19730" hidden="1" x14ac:dyDescent="0.2"/>
    <row r="19731" hidden="1" x14ac:dyDescent="0.2"/>
    <row r="19732" hidden="1" x14ac:dyDescent="0.2"/>
    <row r="19733" hidden="1" x14ac:dyDescent="0.2"/>
    <row r="19734" hidden="1" x14ac:dyDescent="0.2"/>
    <row r="19735" hidden="1" x14ac:dyDescent="0.2"/>
    <row r="19736" hidden="1" x14ac:dyDescent="0.2"/>
    <row r="19737" hidden="1" x14ac:dyDescent="0.2"/>
    <row r="19738" hidden="1" x14ac:dyDescent="0.2"/>
    <row r="19739" hidden="1" x14ac:dyDescent="0.2"/>
    <row r="19740" hidden="1" x14ac:dyDescent="0.2"/>
    <row r="19741" hidden="1" x14ac:dyDescent="0.2"/>
    <row r="19742" hidden="1" x14ac:dyDescent="0.2"/>
    <row r="19743" hidden="1" x14ac:dyDescent="0.2"/>
    <row r="19744" hidden="1" x14ac:dyDescent="0.2"/>
    <row r="19745" hidden="1" x14ac:dyDescent="0.2"/>
    <row r="19746" hidden="1" x14ac:dyDescent="0.2"/>
    <row r="19747" hidden="1" x14ac:dyDescent="0.2"/>
    <row r="19748" hidden="1" x14ac:dyDescent="0.2"/>
    <row r="19749" hidden="1" x14ac:dyDescent="0.2"/>
    <row r="19750" hidden="1" x14ac:dyDescent="0.2"/>
    <row r="19751" hidden="1" x14ac:dyDescent="0.2"/>
    <row r="19752" hidden="1" x14ac:dyDescent="0.2"/>
    <row r="19753" hidden="1" x14ac:dyDescent="0.2"/>
    <row r="19754" hidden="1" x14ac:dyDescent="0.2"/>
    <row r="19755" hidden="1" x14ac:dyDescent="0.2"/>
    <row r="19756" hidden="1" x14ac:dyDescent="0.2"/>
    <row r="19757" hidden="1" x14ac:dyDescent="0.2"/>
    <row r="19758" hidden="1" x14ac:dyDescent="0.2"/>
    <row r="19759" hidden="1" x14ac:dyDescent="0.2"/>
    <row r="19760" hidden="1" x14ac:dyDescent="0.2"/>
    <row r="19761" hidden="1" x14ac:dyDescent="0.2"/>
    <row r="19762" hidden="1" x14ac:dyDescent="0.2"/>
    <row r="19763" hidden="1" x14ac:dyDescent="0.2"/>
    <row r="19764" hidden="1" x14ac:dyDescent="0.2"/>
    <row r="19765" hidden="1" x14ac:dyDescent="0.2"/>
    <row r="19766" hidden="1" x14ac:dyDescent="0.2"/>
    <row r="19767" hidden="1" x14ac:dyDescent="0.2"/>
    <row r="19768" hidden="1" x14ac:dyDescent="0.2"/>
    <row r="19769" hidden="1" x14ac:dyDescent="0.2"/>
    <row r="19770" hidden="1" x14ac:dyDescent="0.2"/>
    <row r="19771" hidden="1" x14ac:dyDescent="0.2"/>
    <row r="19772" hidden="1" x14ac:dyDescent="0.2"/>
    <row r="19773" hidden="1" x14ac:dyDescent="0.2"/>
    <row r="19774" hidden="1" x14ac:dyDescent="0.2"/>
    <row r="19775" hidden="1" x14ac:dyDescent="0.2"/>
    <row r="19776" hidden="1" x14ac:dyDescent="0.2"/>
    <row r="19777" hidden="1" x14ac:dyDescent="0.2"/>
    <row r="19778" hidden="1" x14ac:dyDescent="0.2"/>
    <row r="19779" hidden="1" x14ac:dyDescent="0.2"/>
    <row r="19780" hidden="1" x14ac:dyDescent="0.2"/>
    <row r="19781" hidden="1" x14ac:dyDescent="0.2"/>
    <row r="19782" hidden="1" x14ac:dyDescent="0.2"/>
    <row r="19783" hidden="1" x14ac:dyDescent="0.2"/>
    <row r="19784" hidden="1" x14ac:dyDescent="0.2"/>
    <row r="19785" hidden="1" x14ac:dyDescent="0.2"/>
    <row r="19786" hidden="1" x14ac:dyDescent="0.2"/>
    <row r="19787" hidden="1" x14ac:dyDescent="0.2"/>
    <row r="19788" hidden="1" x14ac:dyDescent="0.2"/>
    <row r="19789" hidden="1" x14ac:dyDescent="0.2"/>
    <row r="19790" hidden="1" x14ac:dyDescent="0.2"/>
    <row r="19791" hidden="1" x14ac:dyDescent="0.2"/>
    <row r="19792" hidden="1" x14ac:dyDescent="0.2"/>
    <row r="19793" hidden="1" x14ac:dyDescent="0.2"/>
    <row r="19794" hidden="1" x14ac:dyDescent="0.2"/>
    <row r="19795" hidden="1" x14ac:dyDescent="0.2"/>
    <row r="19796" hidden="1" x14ac:dyDescent="0.2"/>
    <row r="19797" hidden="1" x14ac:dyDescent="0.2"/>
    <row r="19798" hidden="1" x14ac:dyDescent="0.2"/>
    <row r="19799" hidden="1" x14ac:dyDescent="0.2"/>
    <row r="19800" hidden="1" x14ac:dyDescent="0.2"/>
    <row r="19801" hidden="1" x14ac:dyDescent="0.2"/>
    <row r="19802" hidden="1" x14ac:dyDescent="0.2"/>
    <row r="19803" hidden="1" x14ac:dyDescent="0.2"/>
    <row r="19804" hidden="1" x14ac:dyDescent="0.2"/>
    <row r="19805" hidden="1" x14ac:dyDescent="0.2"/>
    <row r="19806" hidden="1" x14ac:dyDescent="0.2"/>
    <row r="19807" hidden="1" x14ac:dyDescent="0.2"/>
    <row r="19808" hidden="1" x14ac:dyDescent="0.2"/>
    <row r="19809" hidden="1" x14ac:dyDescent="0.2"/>
    <row r="19810" hidden="1" x14ac:dyDescent="0.2"/>
    <row r="19811" hidden="1" x14ac:dyDescent="0.2"/>
    <row r="19812" hidden="1" x14ac:dyDescent="0.2"/>
    <row r="19813" hidden="1" x14ac:dyDescent="0.2"/>
    <row r="19814" hidden="1" x14ac:dyDescent="0.2"/>
    <row r="19815" hidden="1" x14ac:dyDescent="0.2"/>
    <row r="19816" hidden="1" x14ac:dyDescent="0.2"/>
    <row r="19817" hidden="1" x14ac:dyDescent="0.2"/>
    <row r="19818" hidden="1" x14ac:dyDescent="0.2"/>
    <row r="19819" hidden="1" x14ac:dyDescent="0.2"/>
    <row r="19820" hidden="1" x14ac:dyDescent="0.2"/>
    <row r="19821" hidden="1" x14ac:dyDescent="0.2"/>
    <row r="19822" hidden="1" x14ac:dyDescent="0.2"/>
    <row r="19823" hidden="1" x14ac:dyDescent="0.2"/>
    <row r="19824" hidden="1" x14ac:dyDescent="0.2"/>
    <row r="19825" hidden="1" x14ac:dyDescent="0.2"/>
    <row r="19826" hidden="1" x14ac:dyDescent="0.2"/>
    <row r="19827" hidden="1" x14ac:dyDescent="0.2"/>
    <row r="19828" hidden="1" x14ac:dyDescent="0.2"/>
    <row r="19829" hidden="1" x14ac:dyDescent="0.2"/>
    <row r="19830" hidden="1" x14ac:dyDescent="0.2"/>
    <row r="19831" hidden="1" x14ac:dyDescent="0.2"/>
    <row r="19832" hidden="1" x14ac:dyDescent="0.2"/>
    <row r="19833" hidden="1" x14ac:dyDescent="0.2"/>
    <row r="19834" hidden="1" x14ac:dyDescent="0.2"/>
    <row r="19835" hidden="1" x14ac:dyDescent="0.2"/>
    <row r="19836" hidden="1" x14ac:dyDescent="0.2"/>
    <row r="19837" hidden="1" x14ac:dyDescent="0.2"/>
    <row r="19838" hidden="1" x14ac:dyDescent="0.2"/>
    <row r="19839" hidden="1" x14ac:dyDescent="0.2"/>
    <row r="19840" hidden="1" x14ac:dyDescent="0.2"/>
    <row r="19841" hidden="1" x14ac:dyDescent="0.2"/>
    <row r="19842" hidden="1" x14ac:dyDescent="0.2"/>
    <row r="19843" hidden="1" x14ac:dyDescent="0.2"/>
    <row r="19844" hidden="1" x14ac:dyDescent="0.2"/>
    <row r="19845" hidden="1" x14ac:dyDescent="0.2"/>
    <row r="19846" hidden="1" x14ac:dyDescent="0.2"/>
    <row r="19847" hidden="1" x14ac:dyDescent="0.2"/>
    <row r="19848" hidden="1" x14ac:dyDescent="0.2"/>
    <row r="19849" hidden="1" x14ac:dyDescent="0.2"/>
    <row r="19850" hidden="1" x14ac:dyDescent="0.2"/>
    <row r="19851" hidden="1" x14ac:dyDescent="0.2"/>
    <row r="19852" hidden="1" x14ac:dyDescent="0.2"/>
    <row r="19853" hidden="1" x14ac:dyDescent="0.2"/>
    <row r="19854" hidden="1" x14ac:dyDescent="0.2"/>
    <row r="19855" hidden="1" x14ac:dyDescent="0.2"/>
    <row r="19856" hidden="1" x14ac:dyDescent="0.2"/>
    <row r="19857" hidden="1" x14ac:dyDescent="0.2"/>
    <row r="19858" hidden="1" x14ac:dyDescent="0.2"/>
    <row r="19859" hidden="1" x14ac:dyDescent="0.2"/>
    <row r="19860" hidden="1" x14ac:dyDescent="0.2"/>
    <row r="19861" hidden="1" x14ac:dyDescent="0.2"/>
    <row r="19862" hidden="1" x14ac:dyDescent="0.2"/>
    <row r="19863" hidden="1" x14ac:dyDescent="0.2"/>
    <row r="19864" hidden="1" x14ac:dyDescent="0.2"/>
    <row r="19865" hidden="1" x14ac:dyDescent="0.2"/>
    <row r="19866" hidden="1" x14ac:dyDescent="0.2"/>
    <row r="19867" hidden="1" x14ac:dyDescent="0.2"/>
    <row r="19868" hidden="1" x14ac:dyDescent="0.2"/>
    <row r="19869" hidden="1" x14ac:dyDescent="0.2"/>
    <row r="19870" hidden="1" x14ac:dyDescent="0.2"/>
    <row r="19871" hidden="1" x14ac:dyDescent="0.2"/>
    <row r="19872" hidden="1" x14ac:dyDescent="0.2"/>
    <row r="19873" hidden="1" x14ac:dyDescent="0.2"/>
    <row r="19874" hidden="1" x14ac:dyDescent="0.2"/>
    <row r="19875" hidden="1" x14ac:dyDescent="0.2"/>
    <row r="19876" hidden="1" x14ac:dyDescent="0.2"/>
    <row r="19877" hidden="1" x14ac:dyDescent="0.2"/>
    <row r="19878" hidden="1" x14ac:dyDescent="0.2"/>
    <row r="19879" hidden="1" x14ac:dyDescent="0.2"/>
    <row r="19880" hidden="1" x14ac:dyDescent="0.2"/>
    <row r="19881" hidden="1" x14ac:dyDescent="0.2"/>
    <row r="19882" hidden="1" x14ac:dyDescent="0.2"/>
    <row r="19883" hidden="1" x14ac:dyDescent="0.2"/>
    <row r="19884" hidden="1" x14ac:dyDescent="0.2"/>
    <row r="19885" hidden="1" x14ac:dyDescent="0.2"/>
    <row r="19886" hidden="1" x14ac:dyDescent="0.2"/>
    <row r="19887" hidden="1" x14ac:dyDescent="0.2"/>
    <row r="19888" hidden="1" x14ac:dyDescent="0.2"/>
    <row r="19889" hidden="1" x14ac:dyDescent="0.2"/>
    <row r="19890" hidden="1" x14ac:dyDescent="0.2"/>
    <row r="19891" hidden="1" x14ac:dyDescent="0.2"/>
    <row r="19892" hidden="1" x14ac:dyDescent="0.2"/>
    <row r="19893" hidden="1" x14ac:dyDescent="0.2"/>
    <row r="19894" hidden="1" x14ac:dyDescent="0.2"/>
    <row r="19895" hidden="1" x14ac:dyDescent="0.2"/>
    <row r="19896" hidden="1" x14ac:dyDescent="0.2"/>
    <row r="19897" hidden="1" x14ac:dyDescent="0.2"/>
    <row r="19898" hidden="1" x14ac:dyDescent="0.2"/>
    <row r="19899" hidden="1" x14ac:dyDescent="0.2"/>
    <row r="19900" hidden="1" x14ac:dyDescent="0.2"/>
    <row r="19901" hidden="1" x14ac:dyDescent="0.2"/>
    <row r="19902" hidden="1" x14ac:dyDescent="0.2"/>
    <row r="19903" hidden="1" x14ac:dyDescent="0.2"/>
    <row r="19904" hidden="1" x14ac:dyDescent="0.2"/>
    <row r="19905" hidden="1" x14ac:dyDescent="0.2"/>
    <row r="19906" hidden="1" x14ac:dyDescent="0.2"/>
    <row r="19907" hidden="1" x14ac:dyDescent="0.2"/>
    <row r="19908" hidden="1" x14ac:dyDescent="0.2"/>
    <row r="19909" hidden="1" x14ac:dyDescent="0.2"/>
    <row r="19910" hidden="1" x14ac:dyDescent="0.2"/>
    <row r="19911" hidden="1" x14ac:dyDescent="0.2"/>
    <row r="19912" hidden="1" x14ac:dyDescent="0.2"/>
    <row r="19913" hidden="1" x14ac:dyDescent="0.2"/>
    <row r="19914" hidden="1" x14ac:dyDescent="0.2"/>
    <row r="19915" hidden="1" x14ac:dyDescent="0.2"/>
    <row r="19916" hidden="1" x14ac:dyDescent="0.2"/>
    <row r="19917" hidden="1" x14ac:dyDescent="0.2"/>
    <row r="19918" hidden="1" x14ac:dyDescent="0.2"/>
    <row r="19919" hidden="1" x14ac:dyDescent="0.2"/>
    <row r="19920" hidden="1" x14ac:dyDescent="0.2"/>
    <row r="19921" hidden="1" x14ac:dyDescent="0.2"/>
    <row r="19922" hidden="1" x14ac:dyDescent="0.2"/>
    <row r="19923" hidden="1" x14ac:dyDescent="0.2"/>
    <row r="19924" hidden="1" x14ac:dyDescent="0.2"/>
    <row r="19925" hidden="1" x14ac:dyDescent="0.2"/>
    <row r="19926" hidden="1" x14ac:dyDescent="0.2"/>
    <row r="19927" hidden="1" x14ac:dyDescent="0.2"/>
    <row r="19928" hidden="1" x14ac:dyDescent="0.2"/>
    <row r="19929" hidden="1" x14ac:dyDescent="0.2"/>
    <row r="19930" hidden="1" x14ac:dyDescent="0.2"/>
    <row r="19931" hidden="1" x14ac:dyDescent="0.2"/>
    <row r="19932" hidden="1" x14ac:dyDescent="0.2"/>
    <row r="19933" hidden="1" x14ac:dyDescent="0.2"/>
    <row r="19934" hidden="1" x14ac:dyDescent="0.2"/>
    <row r="19935" hidden="1" x14ac:dyDescent="0.2"/>
    <row r="19936" hidden="1" x14ac:dyDescent="0.2"/>
    <row r="19937" hidden="1" x14ac:dyDescent="0.2"/>
    <row r="19938" hidden="1" x14ac:dyDescent="0.2"/>
    <row r="19939" hidden="1" x14ac:dyDescent="0.2"/>
    <row r="19940" hidden="1" x14ac:dyDescent="0.2"/>
    <row r="19941" hidden="1" x14ac:dyDescent="0.2"/>
    <row r="19942" hidden="1" x14ac:dyDescent="0.2"/>
    <row r="19943" hidden="1" x14ac:dyDescent="0.2"/>
    <row r="19944" hidden="1" x14ac:dyDescent="0.2"/>
    <row r="19945" hidden="1" x14ac:dyDescent="0.2"/>
    <row r="19946" hidden="1" x14ac:dyDescent="0.2"/>
    <row r="19947" hidden="1" x14ac:dyDescent="0.2"/>
    <row r="19948" hidden="1" x14ac:dyDescent="0.2"/>
    <row r="19949" hidden="1" x14ac:dyDescent="0.2"/>
    <row r="19950" hidden="1" x14ac:dyDescent="0.2"/>
    <row r="19951" hidden="1" x14ac:dyDescent="0.2"/>
    <row r="19952" hidden="1" x14ac:dyDescent="0.2"/>
    <row r="19953" hidden="1" x14ac:dyDescent="0.2"/>
    <row r="19954" hidden="1" x14ac:dyDescent="0.2"/>
    <row r="19955" hidden="1" x14ac:dyDescent="0.2"/>
    <row r="19956" hidden="1" x14ac:dyDescent="0.2"/>
    <row r="19957" hidden="1" x14ac:dyDescent="0.2"/>
    <row r="19958" hidden="1" x14ac:dyDescent="0.2"/>
    <row r="19959" hidden="1" x14ac:dyDescent="0.2"/>
    <row r="19960" hidden="1" x14ac:dyDescent="0.2"/>
    <row r="19961" hidden="1" x14ac:dyDescent="0.2"/>
    <row r="19962" hidden="1" x14ac:dyDescent="0.2"/>
    <row r="19963" hidden="1" x14ac:dyDescent="0.2"/>
    <row r="19964" hidden="1" x14ac:dyDescent="0.2"/>
    <row r="19965" hidden="1" x14ac:dyDescent="0.2"/>
    <row r="19966" hidden="1" x14ac:dyDescent="0.2"/>
    <row r="19967" hidden="1" x14ac:dyDescent="0.2"/>
    <row r="19968" hidden="1" x14ac:dyDescent="0.2"/>
    <row r="19969" hidden="1" x14ac:dyDescent="0.2"/>
    <row r="19970" hidden="1" x14ac:dyDescent="0.2"/>
    <row r="19971" hidden="1" x14ac:dyDescent="0.2"/>
    <row r="19972" hidden="1" x14ac:dyDescent="0.2"/>
    <row r="19973" hidden="1" x14ac:dyDescent="0.2"/>
    <row r="19974" hidden="1" x14ac:dyDescent="0.2"/>
    <row r="19975" hidden="1" x14ac:dyDescent="0.2"/>
    <row r="19976" hidden="1" x14ac:dyDescent="0.2"/>
    <row r="19977" hidden="1" x14ac:dyDescent="0.2"/>
    <row r="19978" hidden="1" x14ac:dyDescent="0.2"/>
    <row r="19979" hidden="1" x14ac:dyDescent="0.2"/>
    <row r="19980" hidden="1" x14ac:dyDescent="0.2"/>
    <row r="19981" hidden="1" x14ac:dyDescent="0.2"/>
    <row r="19982" hidden="1" x14ac:dyDescent="0.2"/>
    <row r="19983" hidden="1" x14ac:dyDescent="0.2"/>
    <row r="19984" hidden="1" x14ac:dyDescent="0.2"/>
    <row r="19985" hidden="1" x14ac:dyDescent="0.2"/>
    <row r="19986" hidden="1" x14ac:dyDescent="0.2"/>
    <row r="19987" hidden="1" x14ac:dyDescent="0.2"/>
    <row r="19988" hidden="1" x14ac:dyDescent="0.2"/>
    <row r="19989" hidden="1" x14ac:dyDescent="0.2"/>
    <row r="19990" hidden="1" x14ac:dyDescent="0.2"/>
    <row r="19991" hidden="1" x14ac:dyDescent="0.2"/>
    <row r="19992" hidden="1" x14ac:dyDescent="0.2"/>
    <row r="19993" hidden="1" x14ac:dyDescent="0.2"/>
    <row r="19994" hidden="1" x14ac:dyDescent="0.2"/>
    <row r="19995" hidden="1" x14ac:dyDescent="0.2"/>
    <row r="19996" hidden="1" x14ac:dyDescent="0.2"/>
    <row r="19997" hidden="1" x14ac:dyDescent="0.2"/>
    <row r="19998" hidden="1" x14ac:dyDescent="0.2"/>
    <row r="19999" hidden="1" x14ac:dyDescent="0.2"/>
    <row r="20000" hidden="1" x14ac:dyDescent="0.2"/>
    <row r="20001" hidden="1" x14ac:dyDescent="0.2"/>
    <row r="20002" hidden="1" x14ac:dyDescent="0.2"/>
    <row r="20003" hidden="1" x14ac:dyDescent="0.2"/>
    <row r="20004" hidden="1" x14ac:dyDescent="0.2"/>
    <row r="20005" hidden="1" x14ac:dyDescent="0.2"/>
    <row r="20006" hidden="1" x14ac:dyDescent="0.2"/>
    <row r="20007" hidden="1" x14ac:dyDescent="0.2"/>
    <row r="20008" hidden="1" x14ac:dyDescent="0.2"/>
    <row r="20009" hidden="1" x14ac:dyDescent="0.2"/>
    <row r="20010" hidden="1" x14ac:dyDescent="0.2"/>
    <row r="20011" hidden="1" x14ac:dyDescent="0.2"/>
    <row r="20012" hidden="1" x14ac:dyDescent="0.2"/>
    <row r="20013" hidden="1" x14ac:dyDescent="0.2"/>
    <row r="20014" hidden="1" x14ac:dyDescent="0.2"/>
    <row r="20015" hidden="1" x14ac:dyDescent="0.2"/>
    <row r="20016" hidden="1" x14ac:dyDescent="0.2"/>
    <row r="20017" hidden="1" x14ac:dyDescent="0.2"/>
    <row r="20018" hidden="1" x14ac:dyDescent="0.2"/>
    <row r="20019" hidden="1" x14ac:dyDescent="0.2"/>
    <row r="20020" hidden="1" x14ac:dyDescent="0.2"/>
    <row r="20021" hidden="1" x14ac:dyDescent="0.2"/>
    <row r="20022" hidden="1" x14ac:dyDescent="0.2"/>
    <row r="20023" hidden="1" x14ac:dyDescent="0.2"/>
    <row r="20024" hidden="1" x14ac:dyDescent="0.2"/>
    <row r="20025" hidden="1" x14ac:dyDescent="0.2"/>
    <row r="20026" hidden="1" x14ac:dyDescent="0.2"/>
    <row r="20027" hidden="1" x14ac:dyDescent="0.2"/>
    <row r="20028" hidden="1" x14ac:dyDescent="0.2"/>
    <row r="20029" hidden="1" x14ac:dyDescent="0.2"/>
    <row r="20030" hidden="1" x14ac:dyDescent="0.2"/>
    <row r="20031" hidden="1" x14ac:dyDescent="0.2"/>
    <row r="20032" hidden="1" x14ac:dyDescent="0.2"/>
    <row r="20033" hidden="1" x14ac:dyDescent="0.2"/>
    <row r="20034" hidden="1" x14ac:dyDescent="0.2"/>
    <row r="20035" hidden="1" x14ac:dyDescent="0.2"/>
    <row r="20036" hidden="1" x14ac:dyDescent="0.2"/>
    <row r="20037" hidden="1" x14ac:dyDescent="0.2"/>
    <row r="20038" hidden="1" x14ac:dyDescent="0.2"/>
    <row r="20039" hidden="1" x14ac:dyDescent="0.2"/>
    <row r="20040" hidden="1" x14ac:dyDescent="0.2"/>
    <row r="20041" hidden="1" x14ac:dyDescent="0.2"/>
    <row r="20042" hidden="1" x14ac:dyDescent="0.2"/>
    <row r="20043" hidden="1" x14ac:dyDescent="0.2"/>
    <row r="20044" hidden="1" x14ac:dyDescent="0.2"/>
    <row r="20045" hidden="1" x14ac:dyDescent="0.2"/>
    <row r="20046" hidden="1" x14ac:dyDescent="0.2"/>
    <row r="20047" hidden="1" x14ac:dyDescent="0.2"/>
    <row r="20048" hidden="1" x14ac:dyDescent="0.2"/>
    <row r="20049" hidden="1" x14ac:dyDescent="0.2"/>
    <row r="20050" hidden="1" x14ac:dyDescent="0.2"/>
    <row r="20051" hidden="1" x14ac:dyDescent="0.2"/>
    <row r="20052" hidden="1" x14ac:dyDescent="0.2"/>
    <row r="20053" hidden="1" x14ac:dyDescent="0.2"/>
    <row r="20054" hidden="1" x14ac:dyDescent="0.2"/>
    <row r="20055" hidden="1" x14ac:dyDescent="0.2"/>
    <row r="20056" hidden="1" x14ac:dyDescent="0.2"/>
    <row r="20057" hidden="1" x14ac:dyDescent="0.2"/>
    <row r="20058" hidden="1" x14ac:dyDescent="0.2"/>
    <row r="20059" hidden="1" x14ac:dyDescent="0.2"/>
    <row r="20060" hidden="1" x14ac:dyDescent="0.2"/>
    <row r="20061" hidden="1" x14ac:dyDescent="0.2"/>
    <row r="20062" hidden="1" x14ac:dyDescent="0.2"/>
    <row r="20063" hidden="1" x14ac:dyDescent="0.2"/>
    <row r="20064" hidden="1" x14ac:dyDescent="0.2"/>
    <row r="20065" hidden="1" x14ac:dyDescent="0.2"/>
    <row r="20066" hidden="1" x14ac:dyDescent="0.2"/>
    <row r="20067" hidden="1" x14ac:dyDescent="0.2"/>
    <row r="20068" hidden="1" x14ac:dyDescent="0.2"/>
    <row r="20069" hidden="1" x14ac:dyDescent="0.2"/>
    <row r="20070" hidden="1" x14ac:dyDescent="0.2"/>
    <row r="20071" hidden="1" x14ac:dyDescent="0.2"/>
    <row r="20072" hidden="1" x14ac:dyDescent="0.2"/>
    <row r="20073" hidden="1" x14ac:dyDescent="0.2"/>
    <row r="20074" hidden="1" x14ac:dyDescent="0.2"/>
    <row r="20075" hidden="1" x14ac:dyDescent="0.2"/>
    <row r="20076" hidden="1" x14ac:dyDescent="0.2"/>
    <row r="20077" hidden="1" x14ac:dyDescent="0.2"/>
    <row r="20078" hidden="1" x14ac:dyDescent="0.2"/>
    <row r="20079" hidden="1" x14ac:dyDescent="0.2"/>
    <row r="20080" hidden="1" x14ac:dyDescent="0.2"/>
    <row r="20081" hidden="1" x14ac:dyDescent="0.2"/>
    <row r="20082" hidden="1" x14ac:dyDescent="0.2"/>
    <row r="20083" hidden="1" x14ac:dyDescent="0.2"/>
    <row r="20084" hidden="1" x14ac:dyDescent="0.2"/>
    <row r="20085" hidden="1" x14ac:dyDescent="0.2"/>
    <row r="20086" hidden="1" x14ac:dyDescent="0.2"/>
    <row r="20087" hidden="1" x14ac:dyDescent="0.2"/>
    <row r="20088" hidden="1" x14ac:dyDescent="0.2"/>
    <row r="20089" hidden="1" x14ac:dyDescent="0.2"/>
    <row r="20090" hidden="1" x14ac:dyDescent="0.2"/>
    <row r="20091" hidden="1" x14ac:dyDescent="0.2"/>
    <row r="20092" hidden="1" x14ac:dyDescent="0.2"/>
    <row r="20093" hidden="1" x14ac:dyDescent="0.2"/>
    <row r="20094" hidden="1" x14ac:dyDescent="0.2"/>
    <row r="20095" hidden="1" x14ac:dyDescent="0.2"/>
    <row r="20096" hidden="1" x14ac:dyDescent="0.2"/>
    <row r="20097" hidden="1" x14ac:dyDescent="0.2"/>
    <row r="20098" hidden="1" x14ac:dyDescent="0.2"/>
    <row r="20099" hidden="1" x14ac:dyDescent="0.2"/>
    <row r="20100" hidden="1" x14ac:dyDescent="0.2"/>
    <row r="20101" hidden="1" x14ac:dyDescent="0.2"/>
    <row r="20102" hidden="1" x14ac:dyDescent="0.2"/>
    <row r="20103" hidden="1" x14ac:dyDescent="0.2"/>
    <row r="20104" hidden="1" x14ac:dyDescent="0.2"/>
    <row r="20105" hidden="1" x14ac:dyDescent="0.2"/>
    <row r="20106" hidden="1" x14ac:dyDescent="0.2"/>
    <row r="20107" hidden="1" x14ac:dyDescent="0.2"/>
    <row r="20108" hidden="1" x14ac:dyDescent="0.2"/>
    <row r="20109" hidden="1" x14ac:dyDescent="0.2"/>
    <row r="20110" hidden="1" x14ac:dyDescent="0.2"/>
    <row r="20111" hidden="1" x14ac:dyDescent="0.2"/>
    <row r="20112" hidden="1" x14ac:dyDescent="0.2"/>
    <row r="20113" hidden="1" x14ac:dyDescent="0.2"/>
    <row r="20114" hidden="1" x14ac:dyDescent="0.2"/>
    <row r="20115" hidden="1" x14ac:dyDescent="0.2"/>
    <row r="20116" hidden="1" x14ac:dyDescent="0.2"/>
    <row r="20117" hidden="1" x14ac:dyDescent="0.2"/>
    <row r="20118" hidden="1" x14ac:dyDescent="0.2"/>
    <row r="20119" hidden="1" x14ac:dyDescent="0.2"/>
    <row r="20120" hidden="1" x14ac:dyDescent="0.2"/>
    <row r="20121" hidden="1" x14ac:dyDescent="0.2"/>
    <row r="20122" hidden="1" x14ac:dyDescent="0.2"/>
    <row r="20123" hidden="1" x14ac:dyDescent="0.2"/>
    <row r="20124" hidden="1" x14ac:dyDescent="0.2"/>
    <row r="20125" hidden="1" x14ac:dyDescent="0.2"/>
    <row r="20126" hidden="1" x14ac:dyDescent="0.2"/>
    <row r="20127" hidden="1" x14ac:dyDescent="0.2"/>
    <row r="20128" hidden="1" x14ac:dyDescent="0.2"/>
    <row r="20129" hidden="1" x14ac:dyDescent="0.2"/>
    <row r="20130" hidden="1" x14ac:dyDescent="0.2"/>
    <row r="20131" hidden="1" x14ac:dyDescent="0.2"/>
    <row r="20132" hidden="1" x14ac:dyDescent="0.2"/>
    <row r="20133" hidden="1" x14ac:dyDescent="0.2"/>
    <row r="20134" hidden="1" x14ac:dyDescent="0.2"/>
    <row r="20135" hidden="1" x14ac:dyDescent="0.2"/>
    <row r="20136" hidden="1" x14ac:dyDescent="0.2"/>
    <row r="20137" hidden="1" x14ac:dyDescent="0.2"/>
    <row r="20138" hidden="1" x14ac:dyDescent="0.2"/>
    <row r="20139" hidden="1" x14ac:dyDescent="0.2"/>
    <row r="20140" hidden="1" x14ac:dyDescent="0.2"/>
    <row r="20141" hidden="1" x14ac:dyDescent="0.2"/>
    <row r="20142" hidden="1" x14ac:dyDescent="0.2"/>
    <row r="20143" hidden="1" x14ac:dyDescent="0.2"/>
    <row r="20144" hidden="1" x14ac:dyDescent="0.2"/>
    <row r="20145" hidden="1" x14ac:dyDescent="0.2"/>
    <row r="20146" hidden="1" x14ac:dyDescent="0.2"/>
    <row r="20147" hidden="1" x14ac:dyDescent="0.2"/>
    <row r="20148" hidden="1" x14ac:dyDescent="0.2"/>
    <row r="20149" hidden="1" x14ac:dyDescent="0.2"/>
    <row r="20150" hidden="1" x14ac:dyDescent="0.2"/>
    <row r="20151" hidden="1" x14ac:dyDescent="0.2"/>
    <row r="20152" hidden="1" x14ac:dyDescent="0.2"/>
    <row r="20153" hidden="1" x14ac:dyDescent="0.2"/>
    <row r="20154" hidden="1" x14ac:dyDescent="0.2"/>
    <row r="20155" hidden="1" x14ac:dyDescent="0.2"/>
    <row r="20156" hidden="1" x14ac:dyDescent="0.2"/>
    <row r="20157" hidden="1" x14ac:dyDescent="0.2"/>
    <row r="20158" hidden="1" x14ac:dyDescent="0.2"/>
    <row r="20159" hidden="1" x14ac:dyDescent="0.2"/>
    <row r="20160" hidden="1" x14ac:dyDescent="0.2"/>
    <row r="20161" hidden="1" x14ac:dyDescent="0.2"/>
    <row r="20162" hidden="1" x14ac:dyDescent="0.2"/>
    <row r="20163" hidden="1" x14ac:dyDescent="0.2"/>
    <row r="20164" hidden="1" x14ac:dyDescent="0.2"/>
    <row r="20165" hidden="1" x14ac:dyDescent="0.2"/>
    <row r="20166" hidden="1" x14ac:dyDescent="0.2"/>
    <row r="20167" hidden="1" x14ac:dyDescent="0.2"/>
    <row r="20168" hidden="1" x14ac:dyDescent="0.2"/>
    <row r="20169" hidden="1" x14ac:dyDescent="0.2"/>
    <row r="20170" hidden="1" x14ac:dyDescent="0.2"/>
    <row r="20171" hidden="1" x14ac:dyDescent="0.2"/>
    <row r="20172" hidden="1" x14ac:dyDescent="0.2"/>
    <row r="20173" hidden="1" x14ac:dyDescent="0.2"/>
    <row r="20174" hidden="1" x14ac:dyDescent="0.2"/>
    <row r="20175" hidden="1" x14ac:dyDescent="0.2"/>
    <row r="20176" hidden="1" x14ac:dyDescent="0.2"/>
    <row r="20177" hidden="1" x14ac:dyDescent="0.2"/>
    <row r="20178" hidden="1" x14ac:dyDescent="0.2"/>
    <row r="20179" hidden="1" x14ac:dyDescent="0.2"/>
    <row r="20180" hidden="1" x14ac:dyDescent="0.2"/>
    <row r="20181" hidden="1" x14ac:dyDescent="0.2"/>
    <row r="20182" hidden="1" x14ac:dyDescent="0.2"/>
    <row r="20183" hidden="1" x14ac:dyDescent="0.2"/>
    <row r="20184" hidden="1" x14ac:dyDescent="0.2"/>
    <row r="20185" hidden="1" x14ac:dyDescent="0.2"/>
    <row r="20186" hidden="1" x14ac:dyDescent="0.2"/>
    <row r="20187" hidden="1" x14ac:dyDescent="0.2"/>
    <row r="20188" hidden="1" x14ac:dyDescent="0.2"/>
    <row r="20189" hidden="1" x14ac:dyDescent="0.2"/>
    <row r="20190" hidden="1" x14ac:dyDescent="0.2"/>
    <row r="20191" hidden="1" x14ac:dyDescent="0.2"/>
    <row r="20192" hidden="1" x14ac:dyDescent="0.2"/>
    <row r="20193" hidden="1" x14ac:dyDescent="0.2"/>
    <row r="20194" hidden="1" x14ac:dyDescent="0.2"/>
    <row r="20195" hidden="1" x14ac:dyDescent="0.2"/>
    <row r="20196" hidden="1" x14ac:dyDescent="0.2"/>
    <row r="20197" hidden="1" x14ac:dyDescent="0.2"/>
    <row r="20198" hidden="1" x14ac:dyDescent="0.2"/>
    <row r="20199" hidden="1" x14ac:dyDescent="0.2"/>
    <row r="20200" hidden="1" x14ac:dyDescent="0.2"/>
    <row r="20201" hidden="1" x14ac:dyDescent="0.2"/>
    <row r="20202" hidden="1" x14ac:dyDescent="0.2"/>
    <row r="20203" hidden="1" x14ac:dyDescent="0.2"/>
    <row r="20204" hidden="1" x14ac:dyDescent="0.2"/>
    <row r="20205" hidden="1" x14ac:dyDescent="0.2"/>
    <row r="20206" hidden="1" x14ac:dyDescent="0.2"/>
    <row r="20207" hidden="1" x14ac:dyDescent="0.2"/>
    <row r="20208" hidden="1" x14ac:dyDescent="0.2"/>
    <row r="20209" hidden="1" x14ac:dyDescent="0.2"/>
    <row r="20210" hidden="1" x14ac:dyDescent="0.2"/>
    <row r="20211" hidden="1" x14ac:dyDescent="0.2"/>
    <row r="20212" hidden="1" x14ac:dyDescent="0.2"/>
    <row r="20213" hidden="1" x14ac:dyDescent="0.2"/>
    <row r="20214" hidden="1" x14ac:dyDescent="0.2"/>
    <row r="20215" hidden="1" x14ac:dyDescent="0.2"/>
    <row r="20216" hidden="1" x14ac:dyDescent="0.2"/>
    <row r="20217" hidden="1" x14ac:dyDescent="0.2"/>
    <row r="20218" hidden="1" x14ac:dyDescent="0.2"/>
    <row r="20219" hidden="1" x14ac:dyDescent="0.2"/>
    <row r="20220" hidden="1" x14ac:dyDescent="0.2"/>
    <row r="20221" hidden="1" x14ac:dyDescent="0.2"/>
    <row r="20222" hidden="1" x14ac:dyDescent="0.2"/>
    <row r="20223" hidden="1" x14ac:dyDescent="0.2"/>
    <row r="20224" hidden="1" x14ac:dyDescent="0.2"/>
    <row r="20225" hidden="1" x14ac:dyDescent="0.2"/>
    <row r="20226" hidden="1" x14ac:dyDescent="0.2"/>
    <row r="20227" hidden="1" x14ac:dyDescent="0.2"/>
    <row r="20228" hidden="1" x14ac:dyDescent="0.2"/>
    <row r="20229" hidden="1" x14ac:dyDescent="0.2"/>
    <row r="20230" hidden="1" x14ac:dyDescent="0.2"/>
    <row r="20231" hidden="1" x14ac:dyDescent="0.2"/>
    <row r="20232" hidden="1" x14ac:dyDescent="0.2"/>
    <row r="20233" hidden="1" x14ac:dyDescent="0.2"/>
    <row r="20234" hidden="1" x14ac:dyDescent="0.2"/>
    <row r="20235" hidden="1" x14ac:dyDescent="0.2"/>
    <row r="20236" hidden="1" x14ac:dyDescent="0.2"/>
    <row r="20237" hidden="1" x14ac:dyDescent="0.2"/>
    <row r="20238" hidden="1" x14ac:dyDescent="0.2"/>
    <row r="20239" hidden="1" x14ac:dyDescent="0.2"/>
    <row r="20240" hidden="1" x14ac:dyDescent="0.2"/>
    <row r="20241" hidden="1" x14ac:dyDescent="0.2"/>
    <row r="20242" hidden="1" x14ac:dyDescent="0.2"/>
    <row r="20243" hidden="1" x14ac:dyDescent="0.2"/>
    <row r="20244" hidden="1" x14ac:dyDescent="0.2"/>
    <row r="20245" hidden="1" x14ac:dyDescent="0.2"/>
    <row r="20246" hidden="1" x14ac:dyDescent="0.2"/>
    <row r="20247" hidden="1" x14ac:dyDescent="0.2"/>
    <row r="20248" hidden="1" x14ac:dyDescent="0.2"/>
    <row r="20249" hidden="1" x14ac:dyDescent="0.2"/>
    <row r="20250" hidden="1" x14ac:dyDescent="0.2"/>
    <row r="20251" hidden="1" x14ac:dyDescent="0.2"/>
    <row r="20252" hidden="1" x14ac:dyDescent="0.2"/>
    <row r="20253" hidden="1" x14ac:dyDescent="0.2"/>
    <row r="20254" hidden="1" x14ac:dyDescent="0.2"/>
    <row r="20255" hidden="1" x14ac:dyDescent="0.2"/>
    <row r="20256" hidden="1" x14ac:dyDescent="0.2"/>
    <row r="20257" hidden="1" x14ac:dyDescent="0.2"/>
    <row r="20258" hidden="1" x14ac:dyDescent="0.2"/>
    <row r="20259" hidden="1" x14ac:dyDescent="0.2"/>
    <row r="20260" hidden="1" x14ac:dyDescent="0.2"/>
    <row r="20261" hidden="1" x14ac:dyDescent="0.2"/>
    <row r="20262" hidden="1" x14ac:dyDescent="0.2"/>
    <row r="20263" hidden="1" x14ac:dyDescent="0.2"/>
    <row r="20264" hidden="1" x14ac:dyDescent="0.2"/>
    <row r="20265" hidden="1" x14ac:dyDescent="0.2"/>
    <row r="20266" hidden="1" x14ac:dyDescent="0.2"/>
    <row r="20267" hidden="1" x14ac:dyDescent="0.2"/>
    <row r="20268" hidden="1" x14ac:dyDescent="0.2"/>
    <row r="20269" hidden="1" x14ac:dyDescent="0.2"/>
    <row r="20270" hidden="1" x14ac:dyDescent="0.2"/>
    <row r="20271" hidden="1" x14ac:dyDescent="0.2"/>
    <row r="20272" hidden="1" x14ac:dyDescent="0.2"/>
    <row r="20273" hidden="1" x14ac:dyDescent="0.2"/>
    <row r="20274" hidden="1" x14ac:dyDescent="0.2"/>
    <row r="20275" hidden="1" x14ac:dyDescent="0.2"/>
    <row r="20276" hidden="1" x14ac:dyDescent="0.2"/>
    <row r="20277" hidden="1" x14ac:dyDescent="0.2"/>
    <row r="20278" hidden="1" x14ac:dyDescent="0.2"/>
    <row r="20279" hidden="1" x14ac:dyDescent="0.2"/>
    <row r="20280" hidden="1" x14ac:dyDescent="0.2"/>
    <row r="20281" hidden="1" x14ac:dyDescent="0.2"/>
    <row r="20282" hidden="1" x14ac:dyDescent="0.2"/>
    <row r="20283" hidden="1" x14ac:dyDescent="0.2"/>
    <row r="20284" hidden="1" x14ac:dyDescent="0.2"/>
    <row r="20285" hidden="1" x14ac:dyDescent="0.2"/>
    <row r="20286" hidden="1" x14ac:dyDescent="0.2"/>
    <row r="20287" hidden="1" x14ac:dyDescent="0.2"/>
    <row r="20288" hidden="1" x14ac:dyDescent="0.2"/>
    <row r="20289" hidden="1" x14ac:dyDescent="0.2"/>
    <row r="20290" hidden="1" x14ac:dyDescent="0.2"/>
    <row r="20291" hidden="1" x14ac:dyDescent="0.2"/>
    <row r="20292" hidden="1" x14ac:dyDescent="0.2"/>
    <row r="20293" hidden="1" x14ac:dyDescent="0.2"/>
    <row r="20294" hidden="1" x14ac:dyDescent="0.2"/>
    <row r="20295" hidden="1" x14ac:dyDescent="0.2"/>
    <row r="20296" hidden="1" x14ac:dyDescent="0.2"/>
    <row r="20297" hidden="1" x14ac:dyDescent="0.2"/>
    <row r="20298" hidden="1" x14ac:dyDescent="0.2"/>
    <row r="20299" hidden="1" x14ac:dyDescent="0.2"/>
    <row r="20300" hidden="1" x14ac:dyDescent="0.2"/>
    <row r="20301" hidden="1" x14ac:dyDescent="0.2"/>
    <row r="20302" hidden="1" x14ac:dyDescent="0.2"/>
    <row r="20303" hidden="1" x14ac:dyDescent="0.2"/>
    <row r="20304" hidden="1" x14ac:dyDescent="0.2"/>
    <row r="20305" hidden="1" x14ac:dyDescent="0.2"/>
    <row r="20306" hidden="1" x14ac:dyDescent="0.2"/>
    <row r="20307" hidden="1" x14ac:dyDescent="0.2"/>
    <row r="20308" hidden="1" x14ac:dyDescent="0.2"/>
    <row r="20309" hidden="1" x14ac:dyDescent="0.2"/>
    <row r="20310" hidden="1" x14ac:dyDescent="0.2"/>
    <row r="20311" hidden="1" x14ac:dyDescent="0.2"/>
    <row r="20312" hidden="1" x14ac:dyDescent="0.2"/>
    <row r="20313" hidden="1" x14ac:dyDescent="0.2"/>
    <row r="20314" hidden="1" x14ac:dyDescent="0.2"/>
    <row r="20315" hidden="1" x14ac:dyDescent="0.2"/>
    <row r="20316" hidden="1" x14ac:dyDescent="0.2"/>
    <row r="20317" hidden="1" x14ac:dyDescent="0.2"/>
    <row r="20318" hidden="1" x14ac:dyDescent="0.2"/>
    <row r="20319" hidden="1" x14ac:dyDescent="0.2"/>
    <row r="20320" hidden="1" x14ac:dyDescent="0.2"/>
    <row r="20321" hidden="1" x14ac:dyDescent="0.2"/>
    <row r="20322" hidden="1" x14ac:dyDescent="0.2"/>
    <row r="20323" hidden="1" x14ac:dyDescent="0.2"/>
    <row r="20324" hidden="1" x14ac:dyDescent="0.2"/>
    <row r="20325" hidden="1" x14ac:dyDescent="0.2"/>
    <row r="20326" hidden="1" x14ac:dyDescent="0.2"/>
    <row r="20327" hidden="1" x14ac:dyDescent="0.2"/>
    <row r="20328" hidden="1" x14ac:dyDescent="0.2"/>
    <row r="20329" hidden="1" x14ac:dyDescent="0.2"/>
    <row r="20330" hidden="1" x14ac:dyDescent="0.2"/>
    <row r="20331" hidden="1" x14ac:dyDescent="0.2"/>
    <row r="20332" hidden="1" x14ac:dyDescent="0.2"/>
    <row r="20333" hidden="1" x14ac:dyDescent="0.2"/>
    <row r="20334" hidden="1" x14ac:dyDescent="0.2"/>
    <row r="20335" hidden="1" x14ac:dyDescent="0.2"/>
    <row r="20336" hidden="1" x14ac:dyDescent="0.2"/>
    <row r="20337" hidden="1" x14ac:dyDescent="0.2"/>
    <row r="20338" hidden="1" x14ac:dyDescent="0.2"/>
    <row r="20339" hidden="1" x14ac:dyDescent="0.2"/>
    <row r="20340" hidden="1" x14ac:dyDescent="0.2"/>
    <row r="20341" hidden="1" x14ac:dyDescent="0.2"/>
    <row r="20342" hidden="1" x14ac:dyDescent="0.2"/>
    <row r="20343" hidden="1" x14ac:dyDescent="0.2"/>
    <row r="20344" hidden="1" x14ac:dyDescent="0.2"/>
    <row r="20345" hidden="1" x14ac:dyDescent="0.2"/>
    <row r="20346" hidden="1" x14ac:dyDescent="0.2"/>
    <row r="20347" hidden="1" x14ac:dyDescent="0.2"/>
    <row r="20348" hidden="1" x14ac:dyDescent="0.2"/>
    <row r="20349" hidden="1" x14ac:dyDescent="0.2"/>
    <row r="20350" hidden="1" x14ac:dyDescent="0.2"/>
    <row r="20351" hidden="1" x14ac:dyDescent="0.2"/>
    <row r="20352" hidden="1" x14ac:dyDescent="0.2"/>
    <row r="20353" hidden="1" x14ac:dyDescent="0.2"/>
    <row r="20354" hidden="1" x14ac:dyDescent="0.2"/>
    <row r="20355" hidden="1" x14ac:dyDescent="0.2"/>
    <row r="20356" hidden="1" x14ac:dyDescent="0.2"/>
    <row r="20357" hidden="1" x14ac:dyDescent="0.2"/>
    <row r="20358" hidden="1" x14ac:dyDescent="0.2"/>
    <row r="20359" hidden="1" x14ac:dyDescent="0.2"/>
    <row r="20360" hidden="1" x14ac:dyDescent="0.2"/>
    <row r="20361" hidden="1" x14ac:dyDescent="0.2"/>
    <row r="20362" hidden="1" x14ac:dyDescent="0.2"/>
    <row r="20363" hidden="1" x14ac:dyDescent="0.2"/>
    <row r="20364" hidden="1" x14ac:dyDescent="0.2"/>
    <row r="20365" hidden="1" x14ac:dyDescent="0.2"/>
    <row r="20366" hidden="1" x14ac:dyDescent="0.2"/>
    <row r="20367" hidden="1" x14ac:dyDescent="0.2"/>
    <row r="20368" hidden="1" x14ac:dyDescent="0.2"/>
    <row r="20369" hidden="1" x14ac:dyDescent="0.2"/>
    <row r="20370" hidden="1" x14ac:dyDescent="0.2"/>
    <row r="20371" hidden="1" x14ac:dyDescent="0.2"/>
    <row r="20372" hidden="1" x14ac:dyDescent="0.2"/>
    <row r="20373" hidden="1" x14ac:dyDescent="0.2"/>
    <row r="20374" hidden="1" x14ac:dyDescent="0.2"/>
    <row r="20375" hidden="1" x14ac:dyDescent="0.2"/>
    <row r="20376" hidden="1" x14ac:dyDescent="0.2"/>
    <row r="20377" hidden="1" x14ac:dyDescent="0.2"/>
    <row r="20378" hidden="1" x14ac:dyDescent="0.2"/>
    <row r="20379" hidden="1" x14ac:dyDescent="0.2"/>
    <row r="20380" hidden="1" x14ac:dyDescent="0.2"/>
    <row r="20381" hidden="1" x14ac:dyDescent="0.2"/>
    <row r="20382" hidden="1" x14ac:dyDescent="0.2"/>
    <row r="20383" hidden="1" x14ac:dyDescent="0.2"/>
    <row r="20384" hidden="1" x14ac:dyDescent="0.2"/>
    <row r="20385" hidden="1" x14ac:dyDescent="0.2"/>
    <row r="20386" hidden="1" x14ac:dyDescent="0.2"/>
    <row r="20387" hidden="1" x14ac:dyDescent="0.2"/>
    <row r="20388" hidden="1" x14ac:dyDescent="0.2"/>
    <row r="20389" hidden="1" x14ac:dyDescent="0.2"/>
    <row r="20390" hidden="1" x14ac:dyDescent="0.2"/>
    <row r="20391" hidden="1" x14ac:dyDescent="0.2"/>
    <row r="20392" hidden="1" x14ac:dyDescent="0.2"/>
    <row r="20393" hidden="1" x14ac:dyDescent="0.2"/>
    <row r="20394" hidden="1" x14ac:dyDescent="0.2"/>
    <row r="20395" hidden="1" x14ac:dyDescent="0.2"/>
    <row r="20396" hidden="1" x14ac:dyDescent="0.2"/>
    <row r="20397" hidden="1" x14ac:dyDescent="0.2"/>
    <row r="20398" hidden="1" x14ac:dyDescent="0.2"/>
    <row r="20399" hidden="1" x14ac:dyDescent="0.2"/>
    <row r="20400" hidden="1" x14ac:dyDescent="0.2"/>
    <row r="20401" hidden="1" x14ac:dyDescent="0.2"/>
    <row r="20402" hidden="1" x14ac:dyDescent="0.2"/>
    <row r="20403" hidden="1" x14ac:dyDescent="0.2"/>
    <row r="20404" hidden="1" x14ac:dyDescent="0.2"/>
    <row r="20405" hidden="1" x14ac:dyDescent="0.2"/>
    <row r="20406" hidden="1" x14ac:dyDescent="0.2"/>
    <row r="20407" hidden="1" x14ac:dyDescent="0.2"/>
    <row r="20408" hidden="1" x14ac:dyDescent="0.2"/>
    <row r="20409" hidden="1" x14ac:dyDescent="0.2"/>
    <row r="20410" hidden="1" x14ac:dyDescent="0.2"/>
    <row r="20411" hidden="1" x14ac:dyDescent="0.2"/>
    <row r="20412" hidden="1" x14ac:dyDescent="0.2"/>
    <row r="20413" hidden="1" x14ac:dyDescent="0.2"/>
    <row r="20414" hidden="1" x14ac:dyDescent="0.2"/>
    <row r="20415" hidden="1" x14ac:dyDescent="0.2"/>
    <row r="20416" hidden="1" x14ac:dyDescent="0.2"/>
    <row r="20417" hidden="1" x14ac:dyDescent="0.2"/>
    <row r="20418" hidden="1" x14ac:dyDescent="0.2"/>
    <row r="20419" hidden="1" x14ac:dyDescent="0.2"/>
    <row r="20420" hidden="1" x14ac:dyDescent="0.2"/>
    <row r="20421" hidden="1" x14ac:dyDescent="0.2"/>
    <row r="20422" hidden="1" x14ac:dyDescent="0.2"/>
    <row r="20423" hidden="1" x14ac:dyDescent="0.2"/>
    <row r="20424" hidden="1" x14ac:dyDescent="0.2"/>
    <row r="20425" hidden="1" x14ac:dyDescent="0.2"/>
    <row r="20426" hidden="1" x14ac:dyDescent="0.2"/>
    <row r="20427" hidden="1" x14ac:dyDescent="0.2"/>
    <row r="20428" hidden="1" x14ac:dyDescent="0.2"/>
    <row r="20429" hidden="1" x14ac:dyDescent="0.2"/>
    <row r="20430" hidden="1" x14ac:dyDescent="0.2"/>
    <row r="20431" hidden="1" x14ac:dyDescent="0.2"/>
    <row r="20432" hidden="1" x14ac:dyDescent="0.2"/>
    <row r="20433" hidden="1" x14ac:dyDescent="0.2"/>
    <row r="20434" hidden="1" x14ac:dyDescent="0.2"/>
    <row r="20435" hidden="1" x14ac:dyDescent="0.2"/>
    <row r="20436" hidden="1" x14ac:dyDescent="0.2"/>
    <row r="20437" hidden="1" x14ac:dyDescent="0.2"/>
    <row r="20438" hidden="1" x14ac:dyDescent="0.2"/>
    <row r="20439" hidden="1" x14ac:dyDescent="0.2"/>
    <row r="20440" hidden="1" x14ac:dyDescent="0.2"/>
    <row r="20441" hidden="1" x14ac:dyDescent="0.2"/>
    <row r="20442" hidden="1" x14ac:dyDescent="0.2"/>
    <row r="20443" hidden="1" x14ac:dyDescent="0.2"/>
    <row r="20444" hidden="1" x14ac:dyDescent="0.2"/>
    <row r="20445" hidden="1" x14ac:dyDescent="0.2"/>
    <row r="20446" hidden="1" x14ac:dyDescent="0.2"/>
    <row r="20447" hidden="1" x14ac:dyDescent="0.2"/>
    <row r="20448" hidden="1" x14ac:dyDescent="0.2"/>
    <row r="20449" hidden="1" x14ac:dyDescent="0.2"/>
    <row r="20450" hidden="1" x14ac:dyDescent="0.2"/>
    <row r="20451" hidden="1" x14ac:dyDescent="0.2"/>
    <row r="20452" hidden="1" x14ac:dyDescent="0.2"/>
    <row r="20453" hidden="1" x14ac:dyDescent="0.2"/>
    <row r="20454" hidden="1" x14ac:dyDescent="0.2"/>
    <row r="20455" hidden="1" x14ac:dyDescent="0.2"/>
    <row r="20456" hidden="1" x14ac:dyDescent="0.2"/>
    <row r="20457" hidden="1" x14ac:dyDescent="0.2"/>
    <row r="20458" hidden="1" x14ac:dyDescent="0.2"/>
    <row r="20459" hidden="1" x14ac:dyDescent="0.2"/>
    <row r="20460" hidden="1" x14ac:dyDescent="0.2"/>
    <row r="20461" hidden="1" x14ac:dyDescent="0.2"/>
    <row r="20462" hidden="1" x14ac:dyDescent="0.2"/>
    <row r="20463" hidden="1" x14ac:dyDescent="0.2"/>
    <row r="20464" hidden="1" x14ac:dyDescent="0.2"/>
    <row r="20465" hidden="1" x14ac:dyDescent="0.2"/>
    <row r="20466" hidden="1" x14ac:dyDescent="0.2"/>
    <row r="20467" hidden="1" x14ac:dyDescent="0.2"/>
    <row r="20468" hidden="1" x14ac:dyDescent="0.2"/>
    <row r="20469" hidden="1" x14ac:dyDescent="0.2"/>
    <row r="20470" hidden="1" x14ac:dyDescent="0.2"/>
    <row r="20471" hidden="1" x14ac:dyDescent="0.2"/>
    <row r="20472" hidden="1" x14ac:dyDescent="0.2"/>
    <row r="20473" hidden="1" x14ac:dyDescent="0.2"/>
    <row r="20474" hidden="1" x14ac:dyDescent="0.2"/>
    <row r="20475" hidden="1" x14ac:dyDescent="0.2"/>
    <row r="20476" hidden="1" x14ac:dyDescent="0.2"/>
    <row r="20477" hidden="1" x14ac:dyDescent="0.2"/>
    <row r="20478" hidden="1" x14ac:dyDescent="0.2"/>
    <row r="20479" hidden="1" x14ac:dyDescent="0.2"/>
    <row r="20480" hidden="1" x14ac:dyDescent="0.2"/>
    <row r="20481" hidden="1" x14ac:dyDescent="0.2"/>
    <row r="20482" hidden="1" x14ac:dyDescent="0.2"/>
    <row r="20483" hidden="1" x14ac:dyDescent="0.2"/>
    <row r="20484" hidden="1" x14ac:dyDescent="0.2"/>
    <row r="20485" hidden="1" x14ac:dyDescent="0.2"/>
    <row r="20486" hidden="1" x14ac:dyDescent="0.2"/>
    <row r="20487" hidden="1" x14ac:dyDescent="0.2"/>
    <row r="20488" hidden="1" x14ac:dyDescent="0.2"/>
    <row r="20489" hidden="1" x14ac:dyDescent="0.2"/>
    <row r="20490" hidden="1" x14ac:dyDescent="0.2"/>
    <row r="20491" hidden="1" x14ac:dyDescent="0.2"/>
    <row r="20492" hidden="1" x14ac:dyDescent="0.2"/>
    <row r="20493" hidden="1" x14ac:dyDescent="0.2"/>
    <row r="20494" hidden="1" x14ac:dyDescent="0.2"/>
    <row r="20495" hidden="1" x14ac:dyDescent="0.2"/>
    <row r="20496" hidden="1" x14ac:dyDescent="0.2"/>
    <row r="20497" hidden="1" x14ac:dyDescent="0.2"/>
    <row r="20498" hidden="1" x14ac:dyDescent="0.2"/>
    <row r="20499" hidden="1" x14ac:dyDescent="0.2"/>
    <row r="20500" hidden="1" x14ac:dyDescent="0.2"/>
    <row r="20501" hidden="1" x14ac:dyDescent="0.2"/>
    <row r="20502" hidden="1" x14ac:dyDescent="0.2"/>
    <row r="20503" hidden="1" x14ac:dyDescent="0.2"/>
    <row r="20504" hidden="1" x14ac:dyDescent="0.2"/>
    <row r="20505" hidden="1" x14ac:dyDescent="0.2"/>
    <row r="20506" hidden="1" x14ac:dyDescent="0.2"/>
    <row r="20507" hidden="1" x14ac:dyDescent="0.2"/>
    <row r="20508" hidden="1" x14ac:dyDescent="0.2"/>
    <row r="20509" hidden="1" x14ac:dyDescent="0.2"/>
    <row r="20510" hidden="1" x14ac:dyDescent="0.2"/>
    <row r="20511" hidden="1" x14ac:dyDescent="0.2"/>
    <row r="20512" hidden="1" x14ac:dyDescent="0.2"/>
    <row r="20513" hidden="1" x14ac:dyDescent="0.2"/>
    <row r="20514" hidden="1" x14ac:dyDescent="0.2"/>
    <row r="20515" hidden="1" x14ac:dyDescent="0.2"/>
    <row r="20516" hidden="1" x14ac:dyDescent="0.2"/>
    <row r="20517" hidden="1" x14ac:dyDescent="0.2"/>
    <row r="20518" hidden="1" x14ac:dyDescent="0.2"/>
    <row r="20519" hidden="1" x14ac:dyDescent="0.2"/>
    <row r="20520" hidden="1" x14ac:dyDescent="0.2"/>
    <row r="20521" hidden="1" x14ac:dyDescent="0.2"/>
    <row r="20522" hidden="1" x14ac:dyDescent="0.2"/>
    <row r="20523" hidden="1" x14ac:dyDescent="0.2"/>
    <row r="20524" hidden="1" x14ac:dyDescent="0.2"/>
    <row r="20525" hidden="1" x14ac:dyDescent="0.2"/>
    <row r="20526" hidden="1" x14ac:dyDescent="0.2"/>
    <row r="20527" hidden="1" x14ac:dyDescent="0.2"/>
    <row r="20528" hidden="1" x14ac:dyDescent="0.2"/>
    <row r="20529" hidden="1" x14ac:dyDescent="0.2"/>
    <row r="20530" hidden="1" x14ac:dyDescent="0.2"/>
    <row r="20531" hidden="1" x14ac:dyDescent="0.2"/>
    <row r="20532" hidden="1" x14ac:dyDescent="0.2"/>
    <row r="20533" hidden="1" x14ac:dyDescent="0.2"/>
    <row r="20534" hidden="1" x14ac:dyDescent="0.2"/>
    <row r="20535" hidden="1" x14ac:dyDescent="0.2"/>
    <row r="20536" hidden="1" x14ac:dyDescent="0.2"/>
    <row r="20537" hidden="1" x14ac:dyDescent="0.2"/>
    <row r="20538" hidden="1" x14ac:dyDescent="0.2"/>
    <row r="20539" hidden="1" x14ac:dyDescent="0.2"/>
    <row r="20540" hidden="1" x14ac:dyDescent="0.2"/>
    <row r="20541" hidden="1" x14ac:dyDescent="0.2"/>
    <row r="20542" hidden="1" x14ac:dyDescent="0.2"/>
    <row r="20543" hidden="1" x14ac:dyDescent="0.2"/>
    <row r="20544" hidden="1" x14ac:dyDescent="0.2"/>
    <row r="20545" hidden="1" x14ac:dyDescent="0.2"/>
    <row r="20546" hidden="1" x14ac:dyDescent="0.2"/>
    <row r="20547" hidden="1" x14ac:dyDescent="0.2"/>
    <row r="20548" hidden="1" x14ac:dyDescent="0.2"/>
    <row r="20549" hidden="1" x14ac:dyDescent="0.2"/>
    <row r="20550" hidden="1" x14ac:dyDescent="0.2"/>
    <row r="20551" hidden="1" x14ac:dyDescent="0.2"/>
    <row r="20552" hidden="1" x14ac:dyDescent="0.2"/>
    <row r="20553" hidden="1" x14ac:dyDescent="0.2"/>
    <row r="20554" hidden="1" x14ac:dyDescent="0.2"/>
    <row r="20555" hidden="1" x14ac:dyDescent="0.2"/>
    <row r="20556" hidden="1" x14ac:dyDescent="0.2"/>
    <row r="20557" hidden="1" x14ac:dyDescent="0.2"/>
    <row r="20558" hidden="1" x14ac:dyDescent="0.2"/>
    <row r="20559" hidden="1" x14ac:dyDescent="0.2"/>
    <row r="20560" hidden="1" x14ac:dyDescent="0.2"/>
    <row r="20561" hidden="1" x14ac:dyDescent="0.2"/>
    <row r="20562" hidden="1" x14ac:dyDescent="0.2"/>
    <row r="20563" hidden="1" x14ac:dyDescent="0.2"/>
    <row r="20564" hidden="1" x14ac:dyDescent="0.2"/>
    <row r="20565" hidden="1" x14ac:dyDescent="0.2"/>
    <row r="20566" hidden="1" x14ac:dyDescent="0.2"/>
    <row r="20567" hidden="1" x14ac:dyDescent="0.2"/>
    <row r="20568" hidden="1" x14ac:dyDescent="0.2"/>
    <row r="20569" hidden="1" x14ac:dyDescent="0.2"/>
    <row r="20570" hidden="1" x14ac:dyDescent="0.2"/>
    <row r="20571" hidden="1" x14ac:dyDescent="0.2"/>
    <row r="20572" hidden="1" x14ac:dyDescent="0.2"/>
    <row r="20573" hidden="1" x14ac:dyDescent="0.2"/>
    <row r="20574" hidden="1" x14ac:dyDescent="0.2"/>
    <row r="20575" hidden="1" x14ac:dyDescent="0.2"/>
    <row r="20576" hidden="1" x14ac:dyDescent="0.2"/>
    <row r="20577" hidden="1" x14ac:dyDescent="0.2"/>
    <row r="20578" hidden="1" x14ac:dyDescent="0.2"/>
    <row r="20579" hidden="1" x14ac:dyDescent="0.2"/>
    <row r="20580" hidden="1" x14ac:dyDescent="0.2"/>
    <row r="20581" hidden="1" x14ac:dyDescent="0.2"/>
    <row r="20582" hidden="1" x14ac:dyDescent="0.2"/>
    <row r="20583" hidden="1" x14ac:dyDescent="0.2"/>
    <row r="20584" hidden="1" x14ac:dyDescent="0.2"/>
    <row r="20585" hidden="1" x14ac:dyDescent="0.2"/>
    <row r="20586" hidden="1" x14ac:dyDescent="0.2"/>
    <row r="20587" hidden="1" x14ac:dyDescent="0.2"/>
    <row r="20588" hidden="1" x14ac:dyDescent="0.2"/>
    <row r="20589" hidden="1" x14ac:dyDescent="0.2"/>
    <row r="20590" hidden="1" x14ac:dyDescent="0.2"/>
    <row r="20591" hidden="1" x14ac:dyDescent="0.2"/>
    <row r="20592" hidden="1" x14ac:dyDescent="0.2"/>
    <row r="20593" hidden="1" x14ac:dyDescent="0.2"/>
    <row r="20594" hidden="1" x14ac:dyDescent="0.2"/>
    <row r="20595" hidden="1" x14ac:dyDescent="0.2"/>
    <row r="20596" hidden="1" x14ac:dyDescent="0.2"/>
    <row r="20597" hidden="1" x14ac:dyDescent="0.2"/>
    <row r="20598" hidden="1" x14ac:dyDescent="0.2"/>
    <row r="20599" hidden="1" x14ac:dyDescent="0.2"/>
    <row r="20600" hidden="1" x14ac:dyDescent="0.2"/>
    <row r="20601" hidden="1" x14ac:dyDescent="0.2"/>
    <row r="20602" hidden="1" x14ac:dyDescent="0.2"/>
    <row r="20603" hidden="1" x14ac:dyDescent="0.2"/>
    <row r="20604" hidden="1" x14ac:dyDescent="0.2"/>
    <row r="20605" hidden="1" x14ac:dyDescent="0.2"/>
    <row r="20606" hidden="1" x14ac:dyDescent="0.2"/>
    <row r="20607" hidden="1" x14ac:dyDescent="0.2"/>
    <row r="20608" hidden="1" x14ac:dyDescent="0.2"/>
    <row r="20609" hidden="1" x14ac:dyDescent="0.2"/>
    <row r="20610" hidden="1" x14ac:dyDescent="0.2"/>
    <row r="20611" hidden="1" x14ac:dyDescent="0.2"/>
    <row r="20612" hidden="1" x14ac:dyDescent="0.2"/>
    <row r="20613" hidden="1" x14ac:dyDescent="0.2"/>
    <row r="20614" hidden="1" x14ac:dyDescent="0.2"/>
    <row r="20615" hidden="1" x14ac:dyDescent="0.2"/>
    <row r="20616" hidden="1" x14ac:dyDescent="0.2"/>
    <row r="20617" hidden="1" x14ac:dyDescent="0.2"/>
    <row r="20618" hidden="1" x14ac:dyDescent="0.2"/>
    <row r="20619" hidden="1" x14ac:dyDescent="0.2"/>
    <row r="20620" hidden="1" x14ac:dyDescent="0.2"/>
    <row r="20621" hidden="1" x14ac:dyDescent="0.2"/>
    <row r="20622" hidden="1" x14ac:dyDescent="0.2"/>
    <row r="20623" hidden="1" x14ac:dyDescent="0.2"/>
    <row r="20624" hidden="1" x14ac:dyDescent="0.2"/>
    <row r="20625" hidden="1" x14ac:dyDescent="0.2"/>
    <row r="20626" hidden="1" x14ac:dyDescent="0.2"/>
    <row r="20627" hidden="1" x14ac:dyDescent="0.2"/>
    <row r="20628" hidden="1" x14ac:dyDescent="0.2"/>
    <row r="20629" hidden="1" x14ac:dyDescent="0.2"/>
    <row r="20630" hidden="1" x14ac:dyDescent="0.2"/>
    <row r="20631" hidden="1" x14ac:dyDescent="0.2"/>
    <row r="20632" hidden="1" x14ac:dyDescent="0.2"/>
    <row r="20633" hidden="1" x14ac:dyDescent="0.2"/>
    <row r="20634" hidden="1" x14ac:dyDescent="0.2"/>
    <row r="20635" hidden="1" x14ac:dyDescent="0.2"/>
    <row r="20636" hidden="1" x14ac:dyDescent="0.2"/>
    <row r="20637" hidden="1" x14ac:dyDescent="0.2"/>
    <row r="20638" hidden="1" x14ac:dyDescent="0.2"/>
    <row r="20639" hidden="1" x14ac:dyDescent="0.2"/>
    <row r="20640" hidden="1" x14ac:dyDescent="0.2"/>
    <row r="20641" hidden="1" x14ac:dyDescent="0.2"/>
    <row r="20642" hidden="1" x14ac:dyDescent="0.2"/>
    <row r="20643" hidden="1" x14ac:dyDescent="0.2"/>
    <row r="20644" hidden="1" x14ac:dyDescent="0.2"/>
    <row r="20645" hidden="1" x14ac:dyDescent="0.2"/>
    <row r="20646" hidden="1" x14ac:dyDescent="0.2"/>
    <row r="20647" hidden="1" x14ac:dyDescent="0.2"/>
    <row r="20648" hidden="1" x14ac:dyDescent="0.2"/>
    <row r="20649" hidden="1" x14ac:dyDescent="0.2"/>
    <row r="20650" hidden="1" x14ac:dyDescent="0.2"/>
    <row r="20651" hidden="1" x14ac:dyDescent="0.2"/>
    <row r="20652" hidden="1" x14ac:dyDescent="0.2"/>
    <row r="20653" hidden="1" x14ac:dyDescent="0.2"/>
    <row r="20654" hidden="1" x14ac:dyDescent="0.2"/>
    <row r="20655" hidden="1" x14ac:dyDescent="0.2"/>
    <row r="20656" hidden="1" x14ac:dyDescent="0.2"/>
    <row r="20657" hidden="1" x14ac:dyDescent="0.2"/>
    <row r="20658" hidden="1" x14ac:dyDescent="0.2"/>
    <row r="20659" hidden="1" x14ac:dyDescent="0.2"/>
    <row r="20660" hidden="1" x14ac:dyDescent="0.2"/>
    <row r="20661" hidden="1" x14ac:dyDescent="0.2"/>
    <row r="20662" hidden="1" x14ac:dyDescent="0.2"/>
    <row r="20663" hidden="1" x14ac:dyDescent="0.2"/>
    <row r="20664" hidden="1" x14ac:dyDescent="0.2"/>
    <row r="20665" hidden="1" x14ac:dyDescent="0.2"/>
    <row r="20666" hidden="1" x14ac:dyDescent="0.2"/>
    <row r="20667" hidden="1" x14ac:dyDescent="0.2"/>
    <row r="20668" hidden="1" x14ac:dyDescent="0.2"/>
    <row r="20669" hidden="1" x14ac:dyDescent="0.2"/>
    <row r="20670" hidden="1" x14ac:dyDescent="0.2"/>
    <row r="20671" hidden="1" x14ac:dyDescent="0.2"/>
    <row r="20672" hidden="1" x14ac:dyDescent="0.2"/>
    <row r="20673" hidden="1" x14ac:dyDescent="0.2"/>
    <row r="20674" hidden="1" x14ac:dyDescent="0.2"/>
    <row r="20675" hidden="1" x14ac:dyDescent="0.2"/>
    <row r="20676" hidden="1" x14ac:dyDescent="0.2"/>
    <row r="20677" hidden="1" x14ac:dyDescent="0.2"/>
    <row r="20678" hidden="1" x14ac:dyDescent="0.2"/>
    <row r="20679" hidden="1" x14ac:dyDescent="0.2"/>
    <row r="20680" hidden="1" x14ac:dyDescent="0.2"/>
    <row r="20681" hidden="1" x14ac:dyDescent="0.2"/>
    <row r="20682" hidden="1" x14ac:dyDescent="0.2"/>
    <row r="20683" hidden="1" x14ac:dyDescent="0.2"/>
    <row r="20684" hidden="1" x14ac:dyDescent="0.2"/>
    <row r="20685" hidden="1" x14ac:dyDescent="0.2"/>
    <row r="20686" hidden="1" x14ac:dyDescent="0.2"/>
    <row r="20687" hidden="1" x14ac:dyDescent="0.2"/>
    <row r="20688" hidden="1" x14ac:dyDescent="0.2"/>
    <row r="20689" hidden="1" x14ac:dyDescent="0.2"/>
    <row r="20690" hidden="1" x14ac:dyDescent="0.2"/>
    <row r="20691" hidden="1" x14ac:dyDescent="0.2"/>
    <row r="20692" hidden="1" x14ac:dyDescent="0.2"/>
    <row r="20693" hidden="1" x14ac:dyDescent="0.2"/>
    <row r="20694" hidden="1" x14ac:dyDescent="0.2"/>
    <row r="20695" hidden="1" x14ac:dyDescent="0.2"/>
    <row r="20696" hidden="1" x14ac:dyDescent="0.2"/>
    <row r="20697" hidden="1" x14ac:dyDescent="0.2"/>
    <row r="20698" hidden="1" x14ac:dyDescent="0.2"/>
    <row r="20699" hidden="1" x14ac:dyDescent="0.2"/>
    <row r="20700" hidden="1" x14ac:dyDescent="0.2"/>
    <row r="20701" hidden="1" x14ac:dyDescent="0.2"/>
    <row r="20702" hidden="1" x14ac:dyDescent="0.2"/>
    <row r="20703" hidden="1" x14ac:dyDescent="0.2"/>
    <row r="20704" hidden="1" x14ac:dyDescent="0.2"/>
    <row r="20705" hidden="1" x14ac:dyDescent="0.2"/>
    <row r="20706" hidden="1" x14ac:dyDescent="0.2"/>
    <row r="20707" hidden="1" x14ac:dyDescent="0.2"/>
    <row r="20708" hidden="1" x14ac:dyDescent="0.2"/>
    <row r="20709" hidden="1" x14ac:dyDescent="0.2"/>
    <row r="20710" hidden="1" x14ac:dyDescent="0.2"/>
    <row r="20711" hidden="1" x14ac:dyDescent="0.2"/>
    <row r="20712" hidden="1" x14ac:dyDescent="0.2"/>
    <row r="20713" hidden="1" x14ac:dyDescent="0.2"/>
    <row r="20714" hidden="1" x14ac:dyDescent="0.2"/>
    <row r="20715" hidden="1" x14ac:dyDescent="0.2"/>
    <row r="20716" hidden="1" x14ac:dyDescent="0.2"/>
    <row r="20717" hidden="1" x14ac:dyDescent="0.2"/>
    <row r="20718" hidden="1" x14ac:dyDescent="0.2"/>
    <row r="20719" hidden="1" x14ac:dyDescent="0.2"/>
    <row r="20720" hidden="1" x14ac:dyDescent="0.2"/>
    <row r="20721" hidden="1" x14ac:dyDescent="0.2"/>
    <row r="20722" hidden="1" x14ac:dyDescent="0.2"/>
    <row r="20723" hidden="1" x14ac:dyDescent="0.2"/>
    <row r="20724" hidden="1" x14ac:dyDescent="0.2"/>
    <row r="20725" hidden="1" x14ac:dyDescent="0.2"/>
    <row r="20726" hidden="1" x14ac:dyDescent="0.2"/>
    <row r="20727" hidden="1" x14ac:dyDescent="0.2"/>
    <row r="20728" hidden="1" x14ac:dyDescent="0.2"/>
    <row r="20729" hidden="1" x14ac:dyDescent="0.2"/>
    <row r="20730" hidden="1" x14ac:dyDescent="0.2"/>
    <row r="20731" hidden="1" x14ac:dyDescent="0.2"/>
    <row r="20732" hidden="1" x14ac:dyDescent="0.2"/>
    <row r="20733" hidden="1" x14ac:dyDescent="0.2"/>
    <row r="20734" hidden="1" x14ac:dyDescent="0.2"/>
    <row r="20735" hidden="1" x14ac:dyDescent="0.2"/>
    <row r="20736" hidden="1" x14ac:dyDescent="0.2"/>
    <row r="20737" hidden="1" x14ac:dyDescent="0.2"/>
    <row r="20738" hidden="1" x14ac:dyDescent="0.2"/>
    <row r="20739" hidden="1" x14ac:dyDescent="0.2"/>
    <row r="20740" hidden="1" x14ac:dyDescent="0.2"/>
    <row r="20741" hidden="1" x14ac:dyDescent="0.2"/>
    <row r="20742" hidden="1" x14ac:dyDescent="0.2"/>
    <row r="20743" hidden="1" x14ac:dyDescent="0.2"/>
    <row r="20744" hidden="1" x14ac:dyDescent="0.2"/>
    <row r="20745" hidden="1" x14ac:dyDescent="0.2"/>
    <row r="20746" hidden="1" x14ac:dyDescent="0.2"/>
    <row r="20747" hidden="1" x14ac:dyDescent="0.2"/>
    <row r="20748" hidden="1" x14ac:dyDescent="0.2"/>
    <row r="20749" hidden="1" x14ac:dyDescent="0.2"/>
    <row r="20750" hidden="1" x14ac:dyDescent="0.2"/>
    <row r="20751" hidden="1" x14ac:dyDescent="0.2"/>
    <row r="20752" hidden="1" x14ac:dyDescent="0.2"/>
    <row r="20753" hidden="1" x14ac:dyDescent="0.2"/>
    <row r="20754" hidden="1" x14ac:dyDescent="0.2"/>
    <row r="20755" hidden="1" x14ac:dyDescent="0.2"/>
    <row r="20756" hidden="1" x14ac:dyDescent="0.2"/>
    <row r="20757" hidden="1" x14ac:dyDescent="0.2"/>
    <row r="20758" hidden="1" x14ac:dyDescent="0.2"/>
    <row r="20759" hidden="1" x14ac:dyDescent="0.2"/>
    <row r="20760" hidden="1" x14ac:dyDescent="0.2"/>
    <row r="20761" hidden="1" x14ac:dyDescent="0.2"/>
    <row r="20762" hidden="1" x14ac:dyDescent="0.2"/>
    <row r="20763" hidden="1" x14ac:dyDescent="0.2"/>
    <row r="20764" hidden="1" x14ac:dyDescent="0.2"/>
    <row r="20765" hidden="1" x14ac:dyDescent="0.2"/>
    <row r="20766" hidden="1" x14ac:dyDescent="0.2"/>
    <row r="20767" hidden="1" x14ac:dyDescent="0.2"/>
    <row r="20768" hidden="1" x14ac:dyDescent="0.2"/>
    <row r="20769" hidden="1" x14ac:dyDescent="0.2"/>
    <row r="20770" hidden="1" x14ac:dyDescent="0.2"/>
    <row r="20771" hidden="1" x14ac:dyDescent="0.2"/>
    <row r="20772" hidden="1" x14ac:dyDescent="0.2"/>
    <row r="20773" hidden="1" x14ac:dyDescent="0.2"/>
    <row r="20774" hidden="1" x14ac:dyDescent="0.2"/>
    <row r="20775" hidden="1" x14ac:dyDescent="0.2"/>
    <row r="20776" hidden="1" x14ac:dyDescent="0.2"/>
    <row r="20777" hidden="1" x14ac:dyDescent="0.2"/>
    <row r="20778" hidden="1" x14ac:dyDescent="0.2"/>
    <row r="20779" hidden="1" x14ac:dyDescent="0.2"/>
    <row r="20780" hidden="1" x14ac:dyDescent="0.2"/>
    <row r="20781" hidden="1" x14ac:dyDescent="0.2"/>
    <row r="20782" hidden="1" x14ac:dyDescent="0.2"/>
    <row r="20783" hidden="1" x14ac:dyDescent="0.2"/>
    <row r="20784" hidden="1" x14ac:dyDescent="0.2"/>
    <row r="20785" hidden="1" x14ac:dyDescent="0.2"/>
    <row r="20786" hidden="1" x14ac:dyDescent="0.2"/>
    <row r="20787" hidden="1" x14ac:dyDescent="0.2"/>
    <row r="20788" hidden="1" x14ac:dyDescent="0.2"/>
    <row r="20789" hidden="1" x14ac:dyDescent="0.2"/>
    <row r="20790" hidden="1" x14ac:dyDescent="0.2"/>
    <row r="20791" hidden="1" x14ac:dyDescent="0.2"/>
    <row r="20792" hidden="1" x14ac:dyDescent="0.2"/>
    <row r="20793" hidden="1" x14ac:dyDescent="0.2"/>
    <row r="20794" hidden="1" x14ac:dyDescent="0.2"/>
    <row r="20795" hidden="1" x14ac:dyDescent="0.2"/>
    <row r="20796" hidden="1" x14ac:dyDescent="0.2"/>
    <row r="20797" hidden="1" x14ac:dyDescent="0.2"/>
    <row r="20798" hidden="1" x14ac:dyDescent="0.2"/>
    <row r="20799" hidden="1" x14ac:dyDescent="0.2"/>
    <row r="20800" hidden="1" x14ac:dyDescent="0.2"/>
    <row r="20801" hidden="1" x14ac:dyDescent="0.2"/>
    <row r="20802" hidden="1" x14ac:dyDescent="0.2"/>
    <row r="20803" hidden="1" x14ac:dyDescent="0.2"/>
    <row r="20804" hidden="1" x14ac:dyDescent="0.2"/>
    <row r="20805" hidden="1" x14ac:dyDescent="0.2"/>
    <row r="20806" hidden="1" x14ac:dyDescent="0.2"/>
    <row r="20807" hidden="1" x14ac:dyDescent="0.2"/>
    <row r="20808" hidden="1" x14ac:dyDescent="0.2"/>
    <row r="20809" hidden="1" x14ac:dyDescent="0.2"/>
    <row r="20810" hidden="1" x14ac:dyDescent="0.2"/>
    <row r="20811" hidden="1" x14ac:dyDescent="0.2"/>
    <row r="20812" hidden="1" x14ac:dyDescent="0.2"/>
    <row r="20813" hidden="1" x14ac:dyDescent="0.2"/>
    <row r="20814" hidden="1" x14ac:dyDescent="0.2"/>
    <row r="20815" hidden="1" x14ac:dyDescent="0.2"/>
    <row r="20816" hidden="1" x14ac:dyDescent="0.2"/>
    <row r="20817" hidden="1" x14ac:dyDescent="0.2"/>
    <row r="20818" hidden="1" x14ac:dyDescent="0.2"/>
    <row r="20819" hidden="1" x14ac:dyDescent="0.2"/>
    <row r="20820" hidden="1" x14ac:dyDescent="0.2"/>
    <row r="20821" hidden="1" x14ac:dyDescent="0.2"/>
    <row r="20822" hidden="1" x14ac:dyDescent="0.2"/>
    <row r="20823" hidden="1" x14ac:dyDescent="0.2"/>
    <row r="20824" hidden="1" x14ac:dyDescent="0.2"/>
    <row r="20825" hidden="1" x14ac:dyDescent="0.2"/>
    <row r="20826" hidden="1" x14ac:dyDescent="0.2"/>
    <row r="20827" hidden="1" x14ac:dyDescent="0.2"/>
    <row r="20828" hidden="1" x14ac:dyDescent="0.2"/>
    <row r="20829" hidden="1" x14ac:dyDescent="0.2"/>
    <row r="20830" hidden="1" x14ac:dyDescent="0.2"/>
    <row r="20831" hidden="1" x14ac:dyDescent="0.2"/>
    <row r="20832" hidden="1" x14ac:dyDescent="0.2"/>
    <row r="20833" hidden="1" x14ac:dyDescent="0.2"/>
    <row r="20834" hidden="1" x14ac:dyDescent="0.2"/>
    <row r="20835" hidden="1" x14ac:dyDescent="0.2"/>
    <row r="20836" hidden="1" x14ac:dyDescent="0.2"/>
    <row r="20837" hidden="1" x14ac:dyDescent="0.2"/>
    <row r="20838" hidden="1" x14ac:dyDescent="0.2"/>
    <row r="20839" hidden="1" x14ac:dyDescent="0.2"/>
    <row r="20840" hidden="1" x14ac:dyDescent="0.2"/>
    <row r="20841" hidden="1" x14ac:dyDescent="0.2"/>
    <row r="20842" hidden="1" x14ac:dyDescent="0.2"/>
    <row r="20843" hidden="1" x14ac:dyDescent="0.2"/>
    <row r="20844" hidden="1" x14ac:dyDescent="0.2"/>
    <row r="20845" hidden="1" x14ac:dyDescent="0.2"/>
    <row r="20846" hidden="1" x14ac:dyDescent="0.2"/>
    <row r="20847" hidden="1" x14ac:dyDescent="0.2"/>
    <row r="20848" hidden="1" x14ac:dyDescent="0.2"/>
    <row r="20849" hidden="1" x14ac:dyDescent="0.2"/>
    <row r="20850" hidden="1" x14ac:dyDescent="0.2"/>
    <row r="20851" hidden="1" x14ac:dyDescent="0.2"/>
    <row r="20852" hidden="1" x14ac:dyDescent="0.2"/>
    <row r="20853" hidden="1" x14ac:dyDescent="0.2"/>
    <row r="20854" hidden="1" x14ac:dyDescent="0.2"/>
    <row r="20855" hidden="1" x14ac:dyDescent="0.2"/>
    <row r="20856" hidden="1" x14ac:dyDescent="0.2"/>
    <row r="20857" hidden="1" x14ac:dyDescent="0.2"/>
    <row r="20858" hidden="1" x14ac:dyDescent="0.2"/>
    <row r="20859" hidden="1" x14ac:dyDescent="0.2"/>
    <row r="20860" hidden="1" x14ac:dyDescent="0.2"/>
    <row r="20861" hidden="1" x14ac:dyDescent="0.2"/>
    <row r="20862" hidden="1" x14ac:dyDescent="0.2"/>
    <row r="20863" hidden="1" x14ac:dyDescent="0.2"/>
    <row r="20864" hidden="1" x14ac:dyDescent="0.2"/>
    <row r="20865" hidden="1" x14ac:dyDescent="0.2"/>
    <row r="20866" hidden="1" x14ac:dyDescent="0.2"/>
    <row r="20867" hidden="1" x14ac:dyDescent="0.2"/>
    <row r="20868" hidden="1" x14ac:dyDescent="0.2"/>
    <row r="20869" hidden="1" x14ac:dyDescent="0.2"/>
    <row r="20870" hidden="1" x14ac:dyDescent="0.2"/>
    <row r="20871" hidden="1" x14ac:dyDescent="0.2"/>
    <row r="20872" hidden="1" x14ac:dyDescent="0.2"/>
    <row r="20873" hidden="1" x14ac:dyDescent="0.2"/>
    <row r="20874" hidden="1" x14ac:dyDescent="0.2"/>
    <row r="20875" hidden="1" x14ac:dyDescent="0.2"/>
    <row r="20876" hidden="1" x14ac:dyDescent="0.2"/>
    <row r="20877" hidden="1" x14ac:dyDescent="0.2"/>
    <row r="20878" hidden="1" x14ac:dyDescent="0.2"/>
    <row r="20879" hidden="1" x14ac:dyDescent="0.2"/>
    <row r="20880" hidden="1" x14ac:dyDescent="0.2"/>
    <row r="20881" hidden="1" x14ac:dyDescent="0.2"/>
    <row r="20882" hidden="1" x14ac:dyDescent="0.2"/>
    <row r="20883" hidden="1" x14ac:dyDescent="0.2"/>
    <row r="20884" hidden="1" x14ac:dyDescent="0.2"/>
    <row r="20885" hidden="1" x14ac:dyDescent="0.2"/>
    <row r="20886" hidden="1" x14ac:dyDescent="0.2"/>
    <row r="20887" hidden="1" x14ac:dyDescent="0.2"/>
    <row r="20888" hidden="1" x14ac:dyDescent="0.2"/>
    <row r="20889" hidden="1" x14ac:dyDescent="0.2"/>
    <row r="20890" hidden="1" x14ac:dyDescent="0.2"/>
    <row r="20891" hidden="1" x14ac:dyDescent="0.2"/>
    <row r="20892" hidden="1" x14ac:dyDescent="0.2"/>
    <row r="20893" hidden="1" x14ac:dyDescent="0.2"/>
    <row r="20894" hidden="1" x14ac:dyDescent="0.2"/>
    <row r="20895" hidden="1" x14ac:dyDescent="0.2"/>
    <row r="20896" hidden="1" x14ac:dyDescent="0.2"/>
    <row r="20897" hidden="1" x14ac:dyDescent="0.2"/>
    <row r="20898" hidden="1" x14ac:dyDescent="0.2"/>
    <row r="20899" hidden="1" x14ac:dyDescent="0.2"/>
    <row r="20900" hidden="1" x14ac:dyDescent="0.2"/>
    <row r="20901" hidden="1" x14ac:dyDescent="0.2"/>
    <row r="20902" hidden="1" x14ac:dyDescent="0.2"/>
    <row r="20903" hidden="1" x14ac:dyDescent="0.2"/>
    <row r="20904" hidden="1" x14ac:dyDescent="0.2"/>
    <row r="20905" hidden="1" x14ac:dyDescent="0.2"/>
    <row r="20906" hidden="1" x14ac:dyDescent="0.2"/>
    <row r="20907" hidden="1" x14ac:dyDescent="0.2"/>
    <row r="20908" hidden="1" x14ac:dyDescent="0.2"/>
    <row r="20909" hidden="1" x14ac:dyDescent="0.2"/>
    <row r="20910" hidden="1" x14ac:dyDescent="0.2"/>
    <row r="20911" hidden="1" x14ac:dyDescent="0.2"/>
    <row r="20912" hidden="1" x14ac:dyDescent="0.2"/>
    <row r="20913" hidden="1" x14ac:dyDescent="0.2"/>
    <row r="20914" hidden="1" x14ac:dyDescent="0.2"/>
    <row r="20915" hidden="1" x14ac:dyDescent="0.2"/>
    <row r="20916" hidden="1" x14ac:dyDescent="0.2"/>
    <row r="20917" hidden="1" x14ac:dyDescent="0.2"/>
    <row r="20918" hidden="1" x14ac:dyDescent="0.2"/>
    <row r="20919" hidden="1" x14ac:dyDescent="0.2"/>
    <row r="20920" hidden="1" x14ac:dyDescent="0.2"/>
    <row r="20921" hidden="1" x14ac:dyDescent="0.2"/>
    <row r="20922" hidden="1" x14ac:dyDescent="0.2"/>
    <row r="20923" hidden="1" x14ac:dyDescent="0.2"/>
    <row r="20924" hidden="1" x14ac:dyDescent="0.2"/>
    <row r="20925" hidden="1" x14ac:dyDescent="0.2"/>
    <row r="20926" hidden="1" x14ac:dyDescent="0.2"/>
    <row r="20927" hidden="1" x14ac:dyDescent="0.2"/>
    <row r="20928" hidden="1" x14ac:dyDescent="0.2"/>
    <row r="20929" hidden="1" x14ac:dyDescent="0.2"/>
    <row r="20930" hidden="1" x14ac:dyDescent="0.2"/>
    <row r="20931" hidden="1" x14ac:dyDescent="0.2"/>
    <row r="20932" hidden="1" x14ac:dyDescent="0.2"/>
    <row r="20933" hidden="1" x14ac:dyDescent="0.2"/>
    <row r="20934" hidden="1" x14ac:dyDescent="0.2"/>
    <row r="20935" hidden="1" x14ac:dyDescent="0.2"/>
    <row r="20936" hidden="1" x14ac:dyDescent="0.2"/>
    <row r="20937" hidden="1" x14ac:dyDescent="0.2"/>
    <row r="20938" hidden="1" x14ac:dyDescent="0.2"/>
    <row r="20939" hidden="1" x14ac:dyDescent="0.2"/>
    <row r="20940" hidden="1" x14ac:dyDescent="0.2"/>
    <row r="20941" hidden="1" x14ac:dyDescent="0.2"/>
    <row r="20942" hidden="1" x14ac:dyDescent="0.2"/>
    <row r="20943" hidden="1" x14ac:dyDescent="0.2"/>
    <row r="20944" hidden="1" x14ac:dyDescent="0.2"/>
    <row r="20945" hidden="1" x14ac:dyDescent="0.2"/>
    <row r="20946" hidden="1" x14ac:dyDescent="0.2"/>
    <row r="20947" hidden="1" x14ac:dyDescent="0.2"/>
    <row r="20948" hidden="1" x14ac:dyDescent="0.2"/>
    <row r="20949" hidden="1" x14ac:dyDescent="0.2"/>
    <row r="20950" hidden="1" x14ac:dyDescent="0.2"/>
    <row r="20951" hidden="1" x14ac:dyDescent="0.2"/>
    <row r="20952" hidden="1" x14ac:dyDescent="0.2"/>
    <row r="20953" hidden="1" x14ac:dyDescent="0.2"/>
    <row r="20954" hidden="1" x14ac:dyDescent="0.2"/>
    <row r="20955" hidden="1" x14ac:dyDescent="0.2"/>
    <row r="20956" hidden="1" x14ac:dyDescent="0.2"/>
    <row r="20957" hidden="1" x14ac:dyDescent="0.2"/>
    <row r="20958" hidden="1" x14ac:dyDescent="0.2"/>
    <row r="20959" hidden="1" x14ac:dyDescent="0.2"/>
    <row r="20960" hidden="1" x14ac:dyDescent="0.2"/>
    <row r="20961" hidden="1" x14ac:dyDescent="0.2"/>
    <row r="20962" hidden="1" x14ac:dyDescent="0.2"/>
    <row r="20963" hidden="1" x14ac:dyDescent="0.2"/>
    <row r="20964" hidden="1" x14ac:dyDescent="0.2"/>
    <row r="20965" hidden="1" x14ac:dyDescent="0.2"/>
    <row r="20966" hidden="1" x14ac:dyDescent="0.2"/>
    <row r="20967" hidden="1" x14ac:dyDescent="0.2"/>
    <row r="20968" hidden="1" x14ac:dyDescent="0.2"/>
    <row r="20969" hidden="1" x14ac:dyDescent="0.2"/>
    <row r="20970" hidden="1" x14ac:dyDescent="0.2"/>
    <row r="20971" hidden="1" x14ac:dyDescent="0.2"/>
    <row r="20972" hidden="1" x14ac:dyDescent="0.2"/>
    <row r="20973" hidden="1" x14ac:dyDescent="0.2"/>
    <row r="20974" hidden="1" x14ac:dyDescent="0.2"/>
    <row r="20975" hidden="1" x14ac:dyDescent="0.2"/>
    <row r="20976" hidden="1" x14ac:dyDescent="0.2"/>
    <row r="20977" hidden="1" x14ac:dyDescent="0.2"/>
    <row r="20978" hidden="1" x14ac:dyDescent="0.2"/>
    <row r="20979" hidden="1" x14ac:dyDescent="0.2"/>
    <row r="20980" hidden="1" x14ac:dyDescent="0.2"/>
    <row r="20981" hidden="1" x14ac:dyDescent="0.2"/>
    <row r="20982" hidden="1" x14ac:dyDescent="0.2"/>
    <row r="20983" hidden="1" x14ac:dyDescent="0.2"/>
    <row r="20984" hidden="1" x14ac:dyDescent="0.2"/>
    <row r="20985" hidden="1" x14ac:dyDescent="0.2"/>
    <row r="20986" hidden="1" x14ac:dyDescent="0.2"/>
    <row r="20987" hidden="1" x14ac:dyDescent="0.2"/>
    <row r="20988" hidden="1" x14ac:dyDescent="0.2"/>
    <row r="20989" hidden="1" x14ac:dyDescent="0.2"/>
    <row r="20990" hidden="1" x14ac:dyDescent="0.2"/>
    <row r="20991" hidden="1" x14ac:dyDescent="0.2"/>
    <row r="20992" hidden="1" x14ac:dyDescent="0.2"/>
    <row r="20993" hidden="1" x14ac:dyDescent="0.2"/>
    <row r="20994" hidden="1" x14ac:dyDescent="0.2"/>
    <row r="20995" hidden="1" x14ac:dyDescent="0.2"/>
    <row r="20996" hidden="1" x14ac:dyDescent="0.2"/>
    <row r="20997" hidden="1" x14ac:dyDescent="0.2"/>
    <row r="20998" hidden="1" x14ac:dyDescent="0.2"/>
    <row r="20999" hidden="1" x14ac:dyDescent="0.2"/>
    <row r="21000" hidden="1" x14ac:dyDescent="0.2"/>
    <row r="21001" hidden="1" x14ac:dyDescent="0.2"/>
    <row r="21002" hidden="1" x14ac:dyDescent="0.2"/>
    <row r="21003" hidden="1" x14ac:dyDescent="0.2"/>
    <row r="21004" hidden="1" x14ac:dyDescent="0.2"/>
    <row r="21005" hidden="1" x14ac:dyDescent="0.2"/>
    <row r="21006" hidden="1" x14ac:dyDescent="0.2"/>
    <row r="21007" hidden="1" x14ac:dyDescent="0.2"/>
    <row r="21008" hidden="1" x14ac:dyDescent="0.2"/>
    <row r="21009" hidden="1" x14ac:dyDescent="0.2"/>
    <row r="21010" hidden="1" x14ac:dyDescent="0.2"/>
    <row r="21011" hidden="1" x14ac:dyDescent="0.2"/>
    <row r="21012" hidden="1" x14ac:dyDescent="0.2"/>
    <row r="21013" hidden="1" x14ac:dyDescent="0.2"/>
    <row r="21014" hidden="1" x14ac:dyDescent="0.2"/>
    <row r="21015" hidden="1" x14ac:dyDescent="0.2"/>
    <row r="21016" hidden="1" x14ac:dyDescent="0.2"/>
    <row r="21017" hidden="1" x14ac:dyDescent="0.2"/>
    <row r="21018" hidden="1" x14ac:dyDescent="0.2"/>
    <row r="21019" hidden="1" x14ac:dyDescent="0.2"/>
    <row r="21020" hidden="1" x14ac:dyDescent="0.2"/>
    <row r="21021" hidden="1" x14ac:dyDescent="0.2"/>
    <row r="21022" hidden="1" x14ac:dyDescent="0.2"/>
    <row r="21023" hidden="1" x14ac:dyDescent="0.2"/>
    <row r="21024" hidden="1" x14ac:dyDescent="0.2"/>
    <row r="21025" hidden="1" x14ac:dyDescent="0.2"/>
    <row r="21026" hidden="1" x14ac:dyDescent="0.2"/>
    <row r="21027" hidden="1" x14ac:dyDescent="0.2"/>
    <row r="21028" hidden="1" x14ac:dyDescent="0.2"/>
    <row r="21029" hidden="1" x14ac:dyDescent="0.2"/>
    <row r="21030" hidden="1" x14ac:dyDescent="0.2"/>
    <row r="21031" hidden="1" x14ac:dyDescent="0.2"/>
    <row r="21032" hidden="1" x14ac:dyDescent="0.2"/>
    <row r="21033" hidden="1" x14ac:dyDescent="0.2"/>
    <row r="21034" hidden="1" x14ac:dyDescent="0.2"/>
    <row r="21035" hidden="1" x14ac:dyDescent="0.2"/>
    <row r="21036" hidden="1" x14ac:dyDescent="0.2"/>
    <row r="21037" hidden="1" x14ac:dyDescent="0.2"/>
    <row r="21038" hidden="1" x14ac:dyDescent="0.2"/>
    <row r="21039" hidden="1" x14ac:dyDescent="0.2"/>
    <row r="21040" hidden="1" x14ac:dyDescent="0.2"/>
    <row r="21041" hidden="1" x14ac:dyDescent="0.2"/>
    <row r="21042" hidden="1" x14ac:dyDescent="0.2"/>
    <row r="21043" hidden="1" x14ac:dyDescent="0.2"/>
    <row r="21044" hidden="1" x14ac:dyDescent="0.2"/>
    <row r="21045" hidden="1" x14ac:dyDescent="0.2"/>
    <row r="21046" hidden="1" x14ac:dyDescent="0.2"/>
    <row r="21047" hidden="1" x14ac:dyDescent="0.2"/>
    <row r="21048" hidden="1" x14ac:dyDescent="0.2"/>
    <row r="21049" hidden="1" x14ac:dyDescent="0.2"/>
    <row r="21050" hidden="1" x14ac:dyDescent="0.2"/>
    <row r="21051" hidden="1" x14ac:dyDescent="0.2"/>
    <row r="21052" hidden="1" x14ac:dyDescent="0.2"/>
    <row r="21053" hidden="1" x14ac:dyDescent="0.2"/>
    <row r="21054" hidden="1" x14ac:dyDescent="0.2"/>
    <row r="21055" hidden="1" x14ac:dyDescent="0.2"/>
    <row r="21056" hidden="1" x14ac:dyDescent="0.2"/>
    <row r="21057" hidden="1" x14ac:dyDescent="0.2"/>
    <row r="21058" hidden="1" x14ac:dyDescent="0.2"/>
    <row r="21059" hidden="1" x14ac:dyDescent="0.2"/>
    <row r="21060" hidden="1" x14ac:dyDescent="0.2"/>
    <row r="21061" hidden="1" x14ac:dyDescent="0.2"/>
    <row r="21062" hidden="1" x14ac:dyDescent="0.2"/>
    <row r="21063" hidden="1" x14ac:dyDescent="0.2"/>
    <row r="21064" hidden="1" x14ac:dyDescent="0.2"/>
    <row r="21065" hidden="1" x14ac:dyDescent="0.2"/>
    <row r="21066" hidden="1" x14ac:dyDescent="0.2"/>
    <row r="21067" hidden="1" x14ac:dyDescent="0.2"/>
    <row r="21068" hidden="1" x14ac:dyDescent="0.2"/>
    <row r="21069" hidden="1" x14ac:dyDescent="0.2"/>
    <row r="21070" hidden="1" x14ac:dyDescent="0.2"/>
    <row r="21071" hidden="1" x14ac:dyDescent="0.2"/>
    <row r="21072" hidden="1" x14ac:dyDescent="0.2"/>
    <row r="21073" hidden="1" x14ac:dyDescent="0.2"/>
    <row r="21074" hidden="1" x14ac:dyDescent="0.2"/>
    <row r="21075" hidden="1" x14ac:dyDescent="0.2"/>
    <row r="21076" hidden="1" x14ac:dyDescent="0.2"/>
    <row r="21077" hidden="1" x14ac:dyDescent="0.2"/>
    <row r="21078" hidden="1" x14ac:dyDescent="0.2"/>
    <row r="21079" hidden="1" x14ac:dyDescent="0.2"/>
    <row r="21080" hidden="1" x14ac:dyDescent="0.2"/>
    <row r="21081" hidden="1" x14ac:dyDescent="0.2"/>
    <row r="21082" hidden="1" x14ac:dyDescent="0.2"/>
    <row r="21083" hidden="1" x14ac:dyDescent="0.2"/>
    <row r="21084" hidden="1" x14ac:dyDescent="0.2"/>
    <row r="21085" hidden="1" x14ac:dyDescent="0.2"/>
    <row r="21086" hidden="1" x14ac:dyDescent="0.2"/>
    <row r="21087" hidden="1" x14ac:dyDescent="0.2"/>
    <row r="21088" hidden="1" x14ac:dyDescent="0.2"/>
    <row r="21089" hidden="1" x14ac:dyDescent="0.2"/>
    <row r="21090" hidden="1" x14ac:dyDescent="0.2"/>
    <row r="21091" hidden="1" x14ac:dyDescent="0.2"/>
    <row r="21092" hidden="1" x14ac:dyDescent="0.2"/>
    <row r="21093" hidden="1" x14ac:dyDescent="0.2"/>
    <row r="21094" hidden="1" x14ac:dyDescent="0.2"/>
    <row r="21095" hidden="1" x14ac:dyDescent="0.2"/>
    <row r="21096" hidden="1" x14ac:dyDescent="0.2"/>
    <row r="21097" hidden="1" x14ac:dyDescent="0.2"/>
    <row r="21098" hidden="1" x14ac:dyDescent="0.2"/>
    <row r="21099" hidden="1" x14ac:dyDescent="0.2"/>
    <row r="21100" hidden="1" x14ac:dyDescent="0.2"/>
    <row r="21101" hidden="1" x14ac:dyDescent="0.2"/>
    <row r="21102" hidden="1" x14ac:dyDescent="0.2"/>
    <row r="21103" hidden="1" x14ac:dyDescent="0.2"/>
    <row r="21104" hidden="1" x14ac:dyDescent="0.2"/>
    <row r="21105" hidden="1" x14ac:dyDescent="0.2"/>
    <row r="21106" hidden="1" x14ac:dyDescent="0.2"/>
    <row r="21107" hidden="1" x14ac:dyDescent="0.2"/>
    <row r="21108" hidden="1" x14ac:dyDescent="0.2"/>
    <row r="21109" hidden="1" x14ac:dyDescent="0.2"/>
    <row r="21110" hidden="1" x14ac:dyDescent="0.2"/>
    <row r="21111" hidden="1" x14ac:dyDescent="0.2"/>
    <row r="21112" hidden="1" x14ac:dyDescent="0.2"/>
    <row r="21113" hidden="1" x14ac:dyDescent="0.2"/>
    <row r="21114" hidden="1" x14ac:dyDescent="0.2"/>
    <row r="21115" hidden="1" x14ac:dyDescent="0.2"/>
    <row r="21116" hidden="1" x14ac:dyDescent="0.2"/>
    <row r="21117" hidden="1" x14ac:dyDescent="0.2"/>
    <row r="21118" hidden="1" x14ac:dyDescent="0.2"/>
    <row r="21119" hidden="1" x14ac:dyDescent="0.2"/>
    <row r="21120" hidden="1" x14ac:dyDescent="0.2"/>
    <row r="21121" hidden="1" x14ac:dyDescent="0.2"/>
    <row r="21122" hidden="1" x14ac:dyDescent="0.2"/>
    <row r="21123" hidden="1" x14ac:dyDescent="0.2"/>
    <row r="21124" hidden="1" x14ac:dyDescent="0.2"/>
    <row r="21125" hidden="1" x14ac:dyDescent="0.2"/>
    <row r="21126" hidden="1" x14ac:dyDescent="0.2"/>
    <row r="21127" hidden="1" x14ac:dyDescent="0.2"/>
    <row r="21128" hidden="1" x14ac:dyDescent="0.2"/>
    <row r="21129" hidden="1" x14ac:dyDescent="0.2"/>
    <row r="21130" hidden="1" x14ac:dyDescent="0.2"/>
    <row r="21131" hidden="1" x14ac:dyDescent="0.2"/>
    <row r="21132" hidden="1" x14ac:dyDescent="0.2"/>
    <row r="21133" hidden="1" x14ac:dyDescent="0.2"/>
    <row r="21134" hidden="1" x14ac:dyDescent="0.2"/>
    <row r="21135" hidden="1" x14ac:dyDescent="0.2"/>
    <row r="21136" hidden="1" x14ac:dyDescent="0.2"/>
    <row r="21137" hidden="1" x14ac:dyDescent="0.2"/>
    <row r="21138" hidden="1" x14ac:dyDescent="0.2"/>
    <row r="21139" hidden="1" x14ac:dyDescent="0.2"/>
    <row r="21140" hidden="1" x14ac:dyDescent="0.2"/>
    <row r="21141" hidden="1" x14ac:dyDescent="0.2"/>
    <row r="21142" hidden="1" x14ac:dyDescent="0.2"/>
    <row r="21143" hidden="1" x14ac:dyDescent="0.2"/>
    <row r="21144" hidden="1" x14ac:dyDescent="0.2"/>
    <row r="21145" hidden="1" x14ac:dyDescent="0.2"/>
    <row r="21146" hidden="1" x14ac:dyDescent="0.2"/>
    <row r="21147" hidden="1" x14ac:dyDescent="0.2"/>
    <row r="21148" hidden="1" x14ac:dyDescent="0.2"/>
    <row r="21149" hidden="1" x14ac:dyDescent="0.2"/>
    <row r="21150" hidden="1" x14ac:dyDescent="0.2"/>
    <row r="21151" hidden="1" x14ac:dyDescent="0.2"/>
    <row r="21152" hidden="1" x14ac:dyDescent="0.2"/>
    <row r="21153" hidden="1" x14ac:dyDescent="0.2"/>
    <row r="21154" hidden="1" x14ac:dyDescent="0.2"/>
    <row r="21155" hidden="1" x14ac:dyDescent="0.2"/>
    <row r="21156" hidden="1" x14ac:dyDescent="0.2"/>
    <row r="21157" hidden="1" x14ac:dyDescent="0.2"/>
    <row r="21158" hidden="1" x14ac:dyDescent="0.2"/>
    <row r="21159" hidden="1" x14ac:dyDescent="0.2"/>
    <row r="21160" hidden="1" x14ac:dyDescent="0.2"/>
    <row r="21161" hidden="1" x14ac:dyDescent="0.2"/>
    <row r="21162" hidden="1" x14ac:dyDescent="0.2"/>
    <row r="21163" hidden="1" x14ac:dyDescent="0.2"/>
    <row r="21164" hidden="1" x14ac:dyDescent="0.2"/>
    <row r="21165" hidden="1" x14ac:dyDescent="0.2"/>
    <row r="21166" hidden="1" x14ac:dyDescent="0.2"/>
    <row r="21167" hidden="1" x14ac:dyDescent="0.2"/>
    <row r="21168" hidden="1" x14ac:dyDescent="0.2"/>
    <row r="21169" hidden="1" x14ac:dyDescent="0.2"/>
    <row r="21170" hidden="1" x14ac:dyDescent="0.2"/>
    <row r="21171" hidden="1" x14ac:dyDescent="0.2"/>
    <row r="21172" hidden="1" x14ac:dyDescent="0.2"/>
    <row r="21173" hidden="1" x14ac:dyDescent="0.2"/>
    <row r="21174" hidden="1" x14ac:dyDescent="0.2"/>
    <row r="21175" hidden="1" x14ac:dyDescent="0.2"/>
    <row r="21176" hidden="1" x14ac:dyDescent="0.2"/>
    <row r="21177" hidden="1" x14ac:dyDescent="0.2"/>
    <row r="21178" hidden="1" x14ac:dyDescent="0.2"/>
    <row r="21179" hidden="1" x14ac:dyDescent="0.2"/>
    <row r="21180" hidden="1" x14ac:dyDescent="0.2"/>
    <row r="21181" hidden="1" x14ac:dyDescent="0.2"/>
    <row r="21182" hidden="1" x14ac:dyDescent="0.2"/>
    <row r="21183" hidden="1" x14ac:dyDescent="0.2"/>
    <row r="21184" hidden="1" x14ac:dyDescent="0.2"/>
    <row r="21185" hidden="1" x14ac:dyDescent="0.2"/>
    <row r="21186" hidden="1" x14ac:dyDescent="0.2"/>
    <row r="21187" hidden="1" x14ac:dyDescent="0.2"/>
    <row r="21188" hidden="1" x14ac:dyDescent="0.2"/>
    <row r="21189" hidden="1" x14ac:dyDescent="0.2"/>
    <row r="21190" hidden="1" x14ac:dyDescent="0.2"/>
    <row r="21191" hidden="1" x14ac:dyDescent="0.2"/>
    <row r="21192" hidden="1" x14ac:dyDescent="0.2"/>
    <row r="21193" hidden="1" x14ac:dyDescent="0.2"/>
    <row r="21194" hidden="1" x14ac:dyDescent="0.2"/>
    <row r="21195" hidden="1" x14ac:dyDescent="0.2"/>
    <row r="21196" hidden="1" x14ac:dyDescent="0.2"/>
    <row r="21197" hidden="1" x14ac:dyDescent="0.2"/>
    <row r="21198" hidden="1" x14ac:dyDescent="0.2"/>
    <row r="21199" hidden="1" x14ac:dyDescent="0.2"/>
    <row r="21200" hidden="1" x14ac:dyDescent="0.2"/>
    <row r="21201" hidden="1" x14ac:dyDescent="0.2"/>
    <row r="21202" hidden="1" x14ac:dyDescent="0.2"/>
    <row r="21203" hidden="1" x14ac:dyDescent="0.2"/>
    <row r="21204" hidden="1" x14ac:dyDescent="0.2"/>
    <row r="21205" hidden="1" x14ac:dyDescent="0.2"/>
    <row r="21206" hidden="1" x14ac:dyDescent="0.2"/>
    <row r="21207" hidden="1" x14ac:dyDescent="0.2"/>
    <row r="21208" hidden="1" x14ac:dyDescent="0.2"/>
    <row r="21209" hidden="1" x14ac:dyDescent="0.2"/>
    <row r="21210" hidden="1" x14ac:dyDescent="0.2"/>
    <row r="21211" hidden="1" x14ac:dyDescent="0.2"/>
    <row r="21212" hidden="1" x14ac:dyDescent="0.2"/>
    <row r="21213" hidden="1" x14ac:dyDescent="0.2"/>
    <row r="21214" hidden="1" x14ac:dyDescent="0.2"/>
    <row r="21215" hidden="1" x14ac:dyDescent="0.2"/>
    <row r="21216" hidden="1" x14ac:dyDescent="0.2"/>
    <row r="21217" hidden="1" x14ac:dyDescent="0.2"/>
    <row r="21218" hidden="1" x14ac:dyDescent="0.2"/>
    <row r="21219" hidden="1" x14ac:dyDescent="0.2"/>
    <row r="21220" hidden="1" x14ac:dyDescent="0.2"/>
    <row r="21221" hidden="1" x14ac:dyDescent="0.2"/>
    <row r="21222" hidden="1" x14ac:dyDescent="0.2"/>
    <row r="21223" hidden="1" x14ac:dyDescent="0.2"/>
    <row r="21224" hidden="1" x14ac:dyDescent="0.2"/>
    <row r="21225" hidden="1" x14ac:dyDescent="0.2"/>
    <row r="21226" hidden="1" x14ac:dyDescent="0.2"/>
    <row r="21227" hidden="1" x14ac:dyDescent="0.2"/>
    <row r="21228" hidden="1" x14ac:dyDescent="0.2"/>
    <row r="21229" hidden="1" x14ac:dyDescent="0.2"/>
    <row r="21230" hidden="1" x14ac:dyDescent="0.2"/>
    <row r="21231" hidden="1" x14ac:dyDescent="0.2"/>
    <row r="21232" hidden="1" x14ac:dyDescent="0.2"/>
    <row r="21233" hidden="1" x14ac:dyDescent="0.2"/>
    <row r="21234" hidden="1" x14ac:dyDescent="0.2"/>
    <row r="21235" hidden="1" x14ac:dyDescent="0.2"/>
    <row r="21236" hidden="1" x14ac:dyDescent="0.2"/>
    <row r="21237" hidden="1" x14ac:dyDescent="0.2"/>
    <row r="21238" hidden="1" x14ac:dyDescent="0.2"/>
    <row r="21239" hidden="1" x14ac:dyDescent="0.2"/>
    <row r="21240" hidden="1" x14ac:dyDescent="0.2"/>
    <row r="21241" hidden="1" x14ac:dyDescent="0.2"/>
    <row r="21242" hidden="1" x14ac:dyDescent="0.2"/>
    <row r="21243" hidden="1" x14ac:dyDescent="0.2"/>
    <row r="21244" hidden="1" x14ac:dyDescent="0.2"/>
    <row r="21245" hidden="1" x14ac:dyDescent="0.2"/>
    <row r="21246" hidden="1" x14ac:dyDescent="0.2"/>
    <row r="21247" hidden="1" x14ac:dyDescent="0.2"/>
    <row r="21248" hidden="1" x14ac:dyDescent="0.2"/>
    <row r="21249" hidden="1" x14ac:dyDescent="0.2"/>
    <row r="21250" hidden="1" x14ac:dyDescent="0.2"/>
    <row r="21251" hidden="1" x14ac:dyDescent="0.2"/>
    <row r="21252" hidden="1" x14ac:dyDescent="0.2"/>
    <row r="21253" hidden="1" x14ac:dyDescent="0.2"/>
    <row r="21254" hidden="1" x14ac:dyDescent="0.2"/>
    <row r="21255" hidden="1" x14ac:dyDescent="0.2"/>
    <row r="21256" hidden="1" x14ac:dyDescent="0.2"/>
    <row r="21257" hidden="1" x14ac:dyDescent="0.2"/>
    <row r="21258" hidden="1" x14ac:dyDescent="0.2"/>
    <row r="21259" hidden="1" x14ac:dyDescent="0.2"/>
    <row r="21260" hidden="1" x14ac:dyDescent="0.2"/>
    <row r="21261" hidden="1" x14ac:dyDescent="0.2"/>
    <row r="21262" hidden="1" x14ac:dyDescent="0.2"/>
    <row r="21263" hidden="1" x14ac:dyDescent="0.2"/>
    <row r="21264" hidden="1" x14ac:dyDescent="0.2"/>
    <row r="21265" hidden="1" x14ac:dyDescent="0.2"/>
    <row r="21266" hidden="1" x14ac:dyDescent="0.2"/>
    <row r="21267" hidden="1" x14ac:dyDescent="0.2"/>
    <row r="21268" hidden="1" x14ac:dyDescent="0.2"/>
    <row r="21269" hidden="1" x14ac:dyDescent="0.2"/>
    <row r="21270" hidden="1" x14ac:dyDescent="0.2"/>
    <row r="21271" hidden="1" x14ac:dyDescent="0.2"/>
    <row r="21272" hidden="1" x14ac:dyDescent="0.2"/>
    <row r="21273" hidden="1" x14ac:dyDescent="0.2"/>
    <row r="21274" hidden="1" x14ac:dyDescent="0.2"/>
    <row r="21275" hidden="1" x14ac:dyDescent="0.2"/>
    <row r="21276" hidden="1" x14ac:dyDescent="0.2"/>
    <row r="21277" hidden="1" x14ac:dyDescent="0.2"/>
    <row r="21278" hidden="1" x14ac:dyDescent="0.2"/>
    <row r="21279" hidden="1" x14ac:dyDescent="0.2"/>
    <row r="21280" hidden="1" x14ac:dyDescent="0.2"/>
    <row r="21281" hidden="1" x14ac:dyDescent="0.2"/>
    <row r="21282" hidden="1" x14ac:dyDescent="0.2"/>
    <row r="21283" hidden="1" x14ac:dyDescent="0.2"/>
    <row r="21284" hidden="1" x14ac:dyDescent="0.2"/>
    <row r="21285" hidden="1" x14ac:dyDescent="0.2"/>
    <row r="21286" hidden="1" x14ac:dyDescent="0.2"/>
    <row r="21287" hidden="1" x14ac:dyDescent="0.2"/>
    <row r="21288" hidden="1" x14ac:dyDescent="0.2"/>
    <row r="21289" hidden="1" x14ac:dyDescent="0.2"/>
    <row r="21290" hidden="1" x14ac:dyDescent="0.2"/>
    <row r="21291" hidden="1" x14ac:dyDescent="0.2"/>
    <row r="21292" hidden="1" x14ac:dyDescent="0.2"/>
    <row r="21293" hidden="1" x14ac:dyDescent="0.2"/>
    <row r="21294" hidden="1" x14ac:dyDescent="0.2"/>
    <row r="21295" hidden="1" x14ac:dyDescent="0.2"/>
    <row r="21296" hidden="1" x14ac:dyDescent="0.2"/>
    <row r="21297" hidden="1" x14ac:dyDescent="0.2"/>
    <row r="21298" hidden="1" x14ac:dyDescent="0.2"/>
    <row r="21299" hidden="1" x14ac:dyDescent="0.2"/>
    <row r="21300" hidden="1" x14ac:dyDescent="0.2"/>
    <row r="21301" hidden="1" x14ac:dyDescent="0.2"/>
    <row r="21302" hidden="1" x14ac:dyDescent="0.2"/>
    <row r="21303" hidden="1" x14ac:dyDescent="0.2"/>
    <row r="21304" hidden="1" x14ac:dyDescent="0.2"/>
    <row r="21305" hidden="1" x14ac:dyDescent="0.2"/>
    <row r="21306" hidden="1" x14ac:dyDescent="0.2"/>
    <row r="21307" hidden="1" x14ac:dyDescent="0.2"/>
    <row r="21308" hidden="1" x14ac:dyDescent="0.2"/>
    <row r="21309" hidden="1" x14ac:dyDescent="0.2"/>
    <row r="21310" hidden="1" x14ac:dyDescent="0.2"/>
    <row r="21311" hidden="1" x14ac:dyDescent="0.2"/>
    <row r="21312" hidden="1" x14ac:dyDescent="0.2"/>
    <row r="21313" hidden="1" x14ac:dyDescent="0.2"/>
    <row r="21314" hidden="1" x14ac:dyDescent="0.2"/>
    <row r="21315" hidden="1" x14ac:dyDescent="0.2"/>
    <row r="21316" hidden="1" x14ac:dyDescent="0.2"/>
    <row r="21317" hidden="1" x14ac:dyDescent="0.2"/>
    <row r="21318" hidden="1" x14ac:dyDescent="0.2"/>
    <row r="21319" hidden="1" x14ac:dyDescent="0.2"/>
    <row r="21320" hidden="1" x14ac:dyDescent="0.2"/>
    <row r="21321" hidden="1" x14ac:dyDescent="0.2"/>
    <row r="21322" hidden="1" x14ac:dyDescent="0.2"/>
    <row r="21323" hidden="1" x14ac:dyDescent="0.2"/>
    <row r="21324" hidden="1" x14ac:dyDescent="0.2"/>
    <row r="21325" hidden="1" x14ac:dyDescent="0.2"/>
    <row r="21326" hidden="1" x14ac:dyDescent="0.2"/>
    <row r="21327" hidden="1" x14ac:dyDescent="0.2"/>
    <row r="21328" hidden="1" x14ac:dyDescent="0.2"/>
    <row r="21329" hidden="1" x14ac:dyDescent="0.2"/>
    <row r="21330" hidden="1" x14ac:dyDescent="0.2"/>
    <row r="21331" hidden="1" x14ac:dyDescent="0.2"/>
    <row r="21332" hidden="1" x14ac:dyDescent="0.2"/>
    <row r="21333" hidden="1" x14ac:dyDescent="0.2"/>
    <row r="21334" hidden="1" x14ac:dyDescent="0.2"/>
    <row r="21335" hidden="1" x14ac:dyDescent="0.2"/>
    <row r="21336" hidden="1" x14ac:dyDescent="0.2"/>
    <row r="21337" hidden="1" x14ac:dyDescent="0.2"/>
    <row r="21338" hidden="1" x14ac:dyDescent="0.2"/>
    <row r="21339" hidden="1" x14ac:dyDescent="0.2"/>
    <row r="21340" hidden="1" x14ac:dyDescent="0.2"/>
    <row r="21341" hidden="1" x14ac:dyDescent="0.2"/>
    <row r="21342" hidden="1" x14ac:dyDescent="0.2"/>
    <row r="21343" hidden="1" x14ac:dyDescent="0.2"/>
    <row r="21344" hidden="1" x14ac:dyDescent="0.2"/>
    <row r="21345" hidden="1" x14ac:dyDescent="0.2"/>
    <row r="21346" hidden="1" x14ac:dyDescent="0.2"/>
    <row r="21347" hidden="1" x14ac:dyDescent="0.2"/>
    <row r="21348" hidden="1" x14ac:dyDescent="0.2"/>
    <row r="21349" hidden="1" x14ac:dyDescent="0.2"/>
    <row r="21350" hidden="1" x14ac:dyDescent="0.2"/>
    <row r="21351" hidden="1" x14ac:dyDescent="0.2"/>
    <row r="21352" hidden="1" x14ac:dyDescent="0.2"/>
    <row r="21353" hidden="1" x14ac:dyDescent="0.2"/>
    <row r="21354" hidden="1" x14ac:dyDescent="0.2"/>
    <row r="21355" hidden="1" x14ac:dyDescent="0.2"/>
    <row r="21356" hidden="1" x14ac:dyDescent="0.2"/>
    <row r="21357" hidden="1" x14ac:dyDescent="0.2"/>
    <row r="21358" hidden="1" x14ac:dyDescent="0.2"/>
    <row r="21359" hidden="1" x14ac:dyDescent="0.2"/>
    <row r="21360" hidden="1" x14ac:dyDescent="0.2"/>
    <row r="21361" hidden="1" x14ac:dyDescent="0.2"/>
    <row r="21362" hidden="1" x14ac:dyDescent="0.2"/>
    <row r="21363" hidden="1" x14ac:dyDescent="0.2"/>
    <row r="21364" hidden="1" x14ac:dyDescent="0.2"/>
    <row r="21365" hidden="1" x14ac:dyDescent="0.2"/>
    <row r="21366" hidden="1" x14ac:dyDescent="0.2"/>
    <row r="21367" hidden="1" x14ac:dyDescent="0.2"/>
    <row r="21368" hidden="1" x14ac:dyDescent="0.2"/>
    <row r="21369" hidden="1" x14ac:dyDescent="0.2"/>
    <row r="21370" hidden="1" x14ac:dyDescent="0.2"/>
    <row r="21371" hidden="1" x14ac:dyDescent="0.2"/>
    <row r="21372" hidden="1" x14ac:dyDescent="0.2"/>
    <row r="21373" hidden="1" x14ac:dyDescent="0.2"/>
    <row r="21374" hidden="1" x14ac:dyDescent="0.2"/>
    <row r="21375" hidden="1" x14ac:dyDescent="0.2"/>
    <row r="21376" hidden="1" x14ac:dyDescent="0.2"/>
    <row r="21377" hidden="1" x14ac:dyDescent="0.2"/>
    <row r="21378" hidden="1" x14ac:dyDescent="0.2"/>
    <row r="21379" hidden="1" x14ac:dyDescent="0.2"/>
    <row r="21380" hidden="1" x14ac:dyDescent="0.2"/>
    <row r="21381" hidden="1" x14ac:dyDescent="0.2"/>
    <row r="21382" hidden="1" x14ac:dyDescent="0.2"/>
    <row r="21383" hidden="1" x14ac:dyDescent="0.2"/>
    <row r="21384" hidden="1" x14ac:dyDescent="0.2"/>
    <row r="21385" hidden="1" x14ac:dyDescent="0.2"/>
    <row r="21386" hidden="1" x14ac:dyDescent="0.2"/>
    <row r="21387" hidden="1" x14ac:dyDescent="0.2"/>
    <row r="21388" hidden="1" x14ac:dyDescent="0.2"/>
    <row r="21389" hidden="1" x14ac:dyDescent="0.2"/>
    <row r="21390" hidden="1" x14ac:dyDescent="0.2"/>
    <row r="21391" hidden="1" x14ac:dyDescent="0.2"/>
    <row r="21392" hidden="1" x14ac:dyDescent="0.2"/>
    <row r="21393" hidden="1" x14ac:dyDescent="0.2"/>
    <row r="21394" hidden="1" x14ac:dyDescent="0.2"/>
    <row r="21395" hidden="1" x14ac:dyDescent="0.2"/>
    <row r="21396" hidden="1" x14ac:dyDescent="0.2"/>
    <row r="21397" hidden="1" x14ac:dyDescent="0.2"/>
    <row r="21398" hidden="1" x14ac:dyDescent="0.2"/>
    <row r="21399" hidden="1" x14ac:dyDescent="0.2"/>
    <row r="21400" hidden="1" x14ac:dyDescent="0.2"/>
    <row r="21401" hidden="1" x14ac:dyDescent="0.2"/>
    <row r="21402" hidden="1" x14ac:dyDescent="0.2"/>
    <row r="21403" hidden="1" x14ac:dyDescent="0.2"/>
    <row r="21404" hidden="1" x14ac:dyDescent="0.2"/>
    <row r="21405" hidden="1" x14ac:dyDescent="0.2"/>
    <row r="21406" hidden="1" x14ac:dyDescent="0.2"/>
    <row r="21407" hidden="1" x14ac:dyDescent="0.2"/>
    <row r="21408" hidden="1" x14ac:dyDescent="0.2"/>
    <row r="21409" hidden="1" x14ac:dyDescent="0.2"/>
    <row r="21410" hidden="1" x14ac:dyDescent="0.2"/>
    <row r="21411" hidden="1" x14ac:dyDescent="0.2"/>
    <row r="21412" hidden="1" x14ac:dyDescent="0.2"/>
    <row r="21413" hidden="1" x14ac:dyDescent="0.2"/>
    <row r="21414" hidden="1" x14ac:dyDescent="0.2"/>
    <row r="21415" hidden="1" x14ac:dyDescent="0.2"/>
    <row r="21416" hidden="1" x14ac:dyDescent="0.2"/>
    <row r="21417" hidden="1" x14ac:dyDescent="0.2"/>
    <row r="21418" hidden="1" x14ac:dyDescent="0.2"/>
    <row r="21419" hidden="1" x14ac:dyDescent="0.2"/>
    <row r="21420" hidden="1" x14ac:dyDescent="0.2"/>
    <row r="21421" hidden="1" x14ac:dyDescent="0.2"/>
    <row r="21422" hidden="1" x14ac:dyDescent="0.2"/>
    <row r="21423" hidden="1" x14ac:dyDescent="0.2"/>
    <row r="21424" hidden="1" x14ac:dyDescent="0.2"/>
    <row r="21425" hidden="1" x14ac:dyDescent="0.2"/>
    <row r="21426" hidden="1" x14ac:dyDescent="0.2"/>
    <row r="21427" hidden="1" x14ac:dyDescent="0.2"/>
    <row r="21428" hidden="1" x14ac:dyDescent="0.2"/>
    <row r="21429" hidden="1" x14ac:dyDescent="0.2"/>
    <row r="21430" hidden="1" x14ac:dyDescent="0.2"/>
    <row r="21431" hidden="1" x14ac:dyDescent="0.2"/>
    <row r="21432" hidden="1" x14ac:dyDescent="0.2"/>
    <row r="21433" hidden="1" x14ac:dyDescent="0.2"/>
    <row r="21434" hidden="1" x14ac:dyDescent="0.2"/>
    <row r="21435" hidden="1" x14ac:dyDescent="0.2"/>
    <row r="21436" hidden="1" x14ac:dyDescent="0.2"/>
    <row r="21437" hidden="1" x14ac:dyDescent="0.2"/>
    <row r="21438" hidden="1" x14ac:dyDescent="0.2"/>
    <row r="21439" hidden="1" x14ac:dyDescent="0.2"/>
    <row r="21440" hidden="1" x14ac:dyDescent="0.2"/>
    <row r="21441" hidden="1" x14ac:dyDescent="0.2"/>
    <row r="21442" hidden="1" x14ac:dyDescent="0.2"/>
    <row r="21443" hidden="1" x14ac:dyDescent="0.2"/>
    <row r="21444" hidden="1" x14ac:dyDescent="0.2"/>
    <row r="21445" hidden="1" x14ac:dyDescent="0.2"/>
    <row r="21446" hidden="1" x14ac:dyDescent="0.2"/>
    <row r="21447" hidden="1" x14ac:dyDescent="0.2"/>
    <row r="21448" hidden="1" x14ac:dyDescent="0.2"/>
    <row r="21449" hidden="1" x14ac:dyDescent="0.2"/>
    <row r="21450" hidden="1" x14ac:dyDescent="0.2"/>
    <row r="21451" hidden="1" x14ac:dyDescent="0.2"/>
    <row r="21452" hidden="1" x14ac:dyDescent="0.2"/>
    <row r="21453" hidden="1" x14ac:dyDescent="0.2"/>
    <row r="21454" hidden="1" x14ac:dyDescent="0.2"/>
    <row r="21455" hidden="1" x14ac:dyDescent="0.2"/>
    <row r="21456" hidden="1" x14ac:dyDescent="0.2"/>
    <row r="21457" hidden="1" x14ac:dyDescent="0.2"/>
    <row r="21458" hidden="1" x14ac:dyDescent="0.2"/>
    <row r="21459" hidden="1" x14ac:dyDescent="0.2"/>
    <row r="21460" hidden="1" x14ac:dyDescent="0.2"/>
    <row r="21461" hidden="1" x14ac:dyDescent="0.2"/>
    <row r="21462" hidden="1" x14ac:dyDescent="0.2"/>
    <row r="21463" hidden="1" x14ac:dyDescent="0.2"/>
    <row r="21464" hidden="1" x14ac:dyDescent="0.2"/>
    <row r="21465" hidden="1" x14ac:dyDescent="0.2"/>
    <row r="21466" hidden="1" x14ac:dyDescent="0.2"/>
    <row r="21467" hidden="1" x14ac:dyDescent="0.2"/>
    <row r="21468" hidden="1" x14ac:dyDescent="0.2"/>
    <row r="21469" hidden="1" x14ac:dyDescent="0.2"/>
    <row r="21470" hidden="1" x14ac:dyDescent="0.2"/>
    <row r="21471" hidden="1" x14ac:dyDescent="0.2"/>
    <row r="21472" hidden="1" x14ac:dyDescent="0.2"/>
    <row r="21473" hidden="1" x14ac:dyDescent="0.2"/>
    <row r="21474" hidden="1" x14ac:dyDescent="0.2"/>
    <row r="21475" hidden="1" x14ac:dyDescent="0.2"/>
    <row r="21476" hidden="1" x14ac:dyDescent="0.2"/>
    <row r="21477" hidden="1" x14ac:dyDescent="0.2"/>
    <row r="21478" hidden="1" x14ac:dyDescent="0.2"/>
    <row r="21479" hidden="1" x14ac:dyDescent="0.2"/>
    <row r="21480" hidden="1" x14ac:dyDescent="0.2"/>
    <row r="21481" hidden="1" x14ac:dyDescent="0.2"/>
    <row r="21482" hidden="1" x14ac:dyDescent="0.2"/>
    <row r="21483" hidden="1" x14ac:dyDescent="0.2"/>
    <row r="21484" hidden="1" x14ac:dyDescent="0.2"/>
    <row r="21485" hidden="1" x14ac:dyDescent="0.2"/>
    <row r="21486" hidden="1" x14ac:dyDescent="0.2"/>
    <row r="21487" hidden="1" x14ac:dyDescent="0.2"/>
    <row r="21488" hidden="1" x14ac:dyDescent="0.2"/>
    <row r="21489" hidden="1" x14ac:dyDescent="0.2"/>
    <row r="21490" hidden="1" x14ac:dyDescent="0.2"/>
    <row r="21491" hidden="1" x14ac:dyDescent="0.2"/>
    <row r="21492" hidden="1" x14ac:dyDescent="0.2"/>
    <row r="21493" hidden="1" x14ac:dyDescent="0.2"/>
    <row r="21494" hidden="1" x14ac:dyDescent="0.2"/>
    <row r="21495" hidden="1" x14ac:dyDescent="0.2"/>
    <row r="21496" hidden="1" x14ac:dyDescent="0.2"/>
    <row r="21497" hidden="1" x14ac:dyDescent="0.2"/>
    <row r="21498" hidden="1" x14ac:dyDescent="0.2"/>
    <row r="21499" hidden="1" x14ac:dyDescent="0.2"/>
    <row r="21500" hidden="1" x14ac:dyDescent="0.2"/>
    <row r="21501" hidden="1" x14ac:dyDescent="0.2"/>
    <row r="21502" hidden="1" x14ac:dyDescent="0.2"/>
    <row r="21503" hidden="1" x14ac:dyDescent="0.2"/>
    <row r="21504" hidden="1" x14ac:dyDescent="0.2"/>
    <row r="21505" hidden="1" x14ac:dyDescent="0.2"/>
    <row r="21506" hidden="1" x14ac:dyDescent="0.2"/>
    <row r="21507" hidden="1" x14ac:dyDescent="0.2"/>
    <row r="21508" hidden="1" x14ac:dyDescent="0.2"/>
    <row r="21509" hidden="1" x14ac:dyDescent="0.2"/>
    <row r="21510" hidden="1" x14ac:dyDescent="0.2"/>
    <row r="21511" hidden="1" x14ac:dyDescent="0.2"/>
    <row r="21512" hidden="1" x14ac:dyDescent="0.2"/>
    <row r="21513" hidden="1" x14ac:dyDescent="0.2"/>
    <row r="21514" hidden="1" x14ac:dyDescent="0.2"/>
    <row r="21515" hidden="1" x14ac:dyDescent="0.2"/>
    <row r="21516" hidden="1" x14ac:dyDescent="0.2"/>
    <row r="21517" hidden="1" x14ac:dyDescent="0.2"/>
    <row r="21518" hidden="1" x14ac:dyDescent="0.2"/>
    <row r="21519" hidden="1" x14ac:dyDescent="0.2"/>
    <row r="21520" hidden="1" x14ac:dyDescent="0.2"/>
    <row r="21521" hidden="1" x14ac:dyDescent="0.2"/>
    <row r="21522" hidden="1" x14ac:dyDescent="0.2"/>
    <row r="21523" hidden="1" x14ac:dyDescent="0.2"/>
    <row r="21524" hidden="1" x14ac:dyDescent="0.2"/>
    <row r="21525" hidden="1" x14ac:dyDescent="0.2"/>
    <row r="21526" hidden="1" x14ac:dyDescent="0.2"/>
    <row r="21527" hidden="1" x14ac:dyDescent="0.2"/>
    <row r="21528" hidden="1" x14ac:dyDescent="0.2"/>
    <row r="21529" hidden="1" x14ac:dyDescent="0.2"/>
    <row r="21530" hidden="1" x14ac:dyDescent="0.2"/>
    <row r="21531" hidden="1" x14ac:dyDescent="0.2"/>
    <row r="21532" hidden="1" x14ac:dyDescent="0.2"/>
    <row r="21533" hidden="1" x14ac:dyDescent="0.2"/>
    <row r="21534" hidden="1" x14ac:dyDescent="0.2"/>
    <row r="21535" hidden="1" x14ac:dyDescent="0.2"/>
    <row r="21536" hidden="1" x14ac:dyDescent="0.2"/>
    <row r="21537" hidden="1" x14ac:dyDescent="0.2"/>
    <row r="21538" hidden="1" x14ac:dyDescent="0.2"/>
    <row r="21539" hidden="1" x14ac:dyDescent="0.2"/>
    <row r="21540" hidden="1" x14ac:dyDescent="0.2"/>
    <row r="21541" hidden="1" x14ac:dyDescent="0.2"/>
    <row r="21542" hidden="1" x14ac:dyDescent="0.2"/>
    <row r="21543" hidden="1" x14ac:dyDescent="0.2"/>
    <row r="21544" hidden="1" x14ac:dyDescent="0.2"/>
    <row r="21545" hidden="1" x14ac:dyDescent="0.2"/>
    <row r="21546" hidden="1" x14ac:dyDescent="0.2"/>
    <row r="21547" hidden="1" x14ac:dyDescent="0.2"/>
    <row r="21548" hidden="1" x14ac:dyDescent="0.2"/>
    <row r="21549" hidden="1" x14ac:dyDescent="0.2"/>
    <row r="21550" hidden="1" x14ac:dyDescent="0.2"/>
    <row r="21551" hidden="1" x14ac:dyDescent="0.2"/>
    <row r="21552" hidden="1" x14ac:dyDescent="0.2"/>
    <row r="21553" hidden="1" x14ac:dyDescent="0.2"/>
    <row r="21554" hidden="1" x14ac:dyDescent="0.2"/>
    <row r="21555" hidden="1" x14ac:dyDescent="0.2"/>
    <row r="21556" hidden="1" x14ac:dyDescent="0.2"/>
    <row r="21557" hidden="1" x14ac:dyDescent="0.2"/>
    <row r="21558" hidden="1" x14ac:dyDescent="0.2"/>
    <row r="21559" hidden="1" x14ac:dyDescent="0.2"/>
    <row r="21560" hidden="1" x14ac:dyDescent="0.2"/>
    <row r="21561" hidden="1" x14ac:dyDescent="0.2"/>
    <row r="21562" hidden="1" x14ac:dyDescent="0.2"/>
    <row r="21563" hidden="1" x14ac:dyDescent="0.2"/>
    <row r="21564" hidden="1" x14ac:dyDescent="0.2"/>
    <row r="21565" hidden="1" x14ac:dyDescent="0.2"/>
    <row r="21566" hidden="1" x14ac:dyDescent="0.2"/>
    <row r="21567" hidden="1" x14ac:dyDescent="0.2"/>
    <row r="21568" hidden="1" x14ac:dyDescent="0.2"/>
    <row r="21569" hidden="1" x14ac:dyDescent="0.2"/>
    <row r="21570" hidden="1" x14ac:dyDescent="0.2"/>
    <row r="21571" hidden="1" x14ac:dyDescent="0.2"/>
    <row r="21572" hidden="1" x14ac:dyDescent="0.2"/>
    <row r="21573" hidden="1" x14ac:dyDescent="0.2"/>
    <row r="21574" hidden="1" x14ac:dyDescent="0.2"/>
    <row r="21575" hidden="1" x14ac:dyDescent="0.2"/>
    <row r="21576" hidden="1" x14ac:dyDescent="0.2"/>
    <row r="21577" hidden="1" x14ac:dyDescent="0.2"/>
    <row r="21578" hidden="1" x14ac:dyDescent="0.2"/>
    <row r="21579" hidden="1" x14ac:dyDescent="0.2"/>
    <row r="21580" hidden="1" x14ac:dyDescent="0.2"/>
    <row r="21581" hidden="1" x14ac:dyDescent="0.2"/>
    <row r="21582" hidden="1" x14ac:dyDescent="0.2"/>
    <row r="21583" hidden="1" x14ac:dyDescent="0.2"/>
    <row r="21584" hidden="1" x14ac:dyDescent="0.2"/>
    <row r="21585" hidden="1" x14ac:dyDescent="0.2"/>
    <row r="21586" hidden="1" x14ac:dyDescent="0.2"/>
    <row r="21587" hidden="1" x14ac:dyDescent="0.2"/>
    <row r="21588" hidden="1" x14ac:dyDescent="0.2"/>
    <row r="21589" hidden="1" x14ac:dyDescent="0.2"/>
    <row r="21590" hidden="1" x14ac:dyDescent="0.2"/>
    <row r="21591" hidden="1" x14ac:dyDescent="0.2"/>
    <row r="21592" hidden="1" x14ac:dyDescent="0.2"/>
    <row r="21593" hidden="1" x14ac:dyDescent="0.2"/>
    <row r="21594" hidden="1" x14ac:dyDescent="0.2"/>
    <row r="21595" hidden="1" x14ac:dyDescent="0.2"/>
    <row r="21596" hidden="1" x14ac:dyDescent="0.2"/>
    <row r="21597" hidden="1" x14ac:dyDescent="0.2"/>
    <row r="21598" hidden="1" x14ac:dyDescent="0.2"/>
    <row r="21599" hidden="1" x14ac:dyDescent="0.2"/>
    <row r="21600" hidden="1" x14ac:dyDescent="0.2"/>
    <row r="21601" hidden="1" x14ac:dyDescent="0.2"/>
    <row r="21602" hidden="1" x14ac:dyDescent="0.2"/>
    <row r="21603" hidden="1" x14ac:dyDescent="0.2"/>
    <row r="21604" hidden="1" x14ac:dyDescent="0.2"/>
    <row r="21605" hidden="1" x14ac:dyDescent="0.2"/>
    <row r="21606" hidden="1" x14ac:dyDescent="0.2"/>
    <row r="21607" hidden="1" x14ac:dyDescent="0.2"/>
    <row r="21608" hidden="1" x14ac:dyDescent="0.2"/>
    <row r="21609" hidden="1" x14ac:dyDescent="0.2"/>
    <row r="21610" hidden="1" x14ac:dyDescent="0.2"/>
    <row r="21611" hidden="1" x14ac:dyDescent="0.2"/>
    <row r="21612" hidden="1" x14ac:dyDescent="0.2"/>
    <row r="21613" hidden="1" x14ac:dyDescent="0.2"/>
    <row r="21614" hidden="1" x14ac:dyDescent="0.2"/>
    <row r="21615" hidden="1" x14ac:dyDescent="0.2"/>
    <row r="21616" hidden="1" x14ac:dyDescent="0.2"/>
    <row r="21617" hidden="1" x14ac:dyDescent="0.2"/>
    <row r="21618" hidden="1" x14ac:dyDescent="0.2"/>
    <row r="21619" hidden="1" x14ac:dyDescent="0.2"/>
    <row r="21620" hidden="1" x14ac:dyDescent="0.2"/>
    <row r="21621" hidden="1" x14ac:dyDescent="0.2"/>
    <row r="21622" hidden="1" x14ac:dyDescent="0.2"/>
    <row r="21623" hidden="1" x14ac:dyDescent="0.2"/>
    <row r="21624" hidden="1" x14ac:dyDescent="0.2"/>
    <row r="21625" hidden="1" x14ac:dyDescent="0.2"/>
    <row r="21626" hidden="1" x14ac:dyDescent="0.2"/>
    <row r="21627" hidden="1" x14ac:dyDescent="0.2"/>
    <row r="21628" hidden="1" x14ac:dyDescent="0.2"/>
    <row r="21629" hidden="1" x14ac:dyDescent="0.2"/>
    <row r="21630" hidden="1" x14ac:dyDescent="0.2"/>
    <row r="21631" hidden="1" x14ac:dyDescent="0.2"/>
    <row r="21632" hidden="1" x14ac:dyDescent="0.2"/>
    <row r="21633" hidden="1" x14ac:dyDescent="0.2"/>
    <row r="21634" hidden="1" x14ac:dyDescent="0.2"/>
    <row r="21635" hidden="1" x14ac:dyDescent="0.2"/>
    <row r="21636" hidden="1" x14ac:dyDescent="0.2"/>
    <row r="21637" hidden="1" x14ac:dyDescent="0.2"/>
    <row r="21638" hidden="1" x14ac:dyDescent="0.2"/>
    <row r="21639" hidden="1" x14ac:dyDescent="0.2"/>
    <row r="21640" hidden="1" x14ac:dyDescent="0.2"/>
    <row r="21641" hidden="1" x14ac:dyDescent="0.2"/>
    <row r="21642" hidden="1" x14ac:dyDescent="0.2"/>
    <row r="21643" hidden="1" x14ac:dyDescent="0.2"/>
    <row r="21644" hidden="1" x14ac:dyDescent="0.2"/>
    <row r="21645" hidden="1" x14ac:dyDescent="0.2"/>
    <row r="21646" hidden="1" x14ac:dyDescent="0.2"/>
    <row r="21647" hidden="1" x14ac:dyDescent="0.2"/>
    <row r="21648" hidden="1" x14ac:dyDescent="0.2"/>
    <row r="21649" hidden="1" x14ac:dyDescent="0.2"/>
    <row r="21650" hidden="1" x14ac:dyDescent="0.2"/>
    <row r="21651" hidden="1" x14ac:dyDescent="0.2"/>
    <row r="21652" hidden="1" x14ac:dyDescent="0.2"/>
    <row r="21653" hidden="1" x14ac:dyDescent="0.2"/>
    <row r="21654" hidden="1" x14ac:dyDescent="0.2"/>
    <row r="21655" hidden="1" x14ac:dyDescent="0.2"/>
    <row r="21656" hidden="1" x14ac:dyDescent="0.2"/>
    <row r="21657" hidden="1" x14ac:dyDescent="0.2"/>
    <row r="21658" hidden="1" x14ac:dyDescent="0.2"/>
    <row r="21659" hidden="1" x14ac:dyDescent="0.2"/>
    <row r="21660" hidden="1" x14ac:dyDescent="0.2"/>
    <row r="21661" hidden="1" x14ac:dyDescent="0.2"/>
    <row r="21662" hidden="1" x14ac:dyDescent="0.2"/>
    <row r="21663" hidden="1" x14ac:dyDescent="0.2"/>
    <row r="21664" hidden="1" x14ac:dyDescent="0.2"/>
    <row r="21665" hidden="1" x14ac:dyDescent="0.2"/>
    <row r="21666" hidden="1" x14ac:dyDescent="0.2"/>
    <row r="21667" hidden="1" x14ac:dyDescent="0.2"/>
    <row r="21668" hidden="1" x14ac:dyDescent="0.2"/>
    <row r="21669" hidden="1" x14ac:dyDescent="0.2"/>
    <row r="21670" hidden="1" x14ac:dyDescent="0.2"/>
    <row r="21671" hidden="1" x14ac:dyDescent="0.2"/>
    <row r="21672" hidden="1" x14ac:dyDescent="0.2"/>
    <row r="21673" hidden="1" x14ac:dyDescent="0.2"/>
    <row r="21674" hidden="1" x14ac:dyDescent="0.2"/>
    <row r="21675" hidden="1" x14ac:dyDescent="0.2"/>
    <row r="21676" hidden="1" x14ac:dyDescent="0.2"/>
    <row r="21677" hidden="1" x14ac:dyDescent="0.2"/>
    <row r="21678" hidden="1" x14ac:dyDescent="0.2"/>
    <row r="21679" hidden="1" x14ac:dyDescent="0.2"/>
    <row r="21680" hidden="1" x14ac:dyDescent="0.2"/>
    <row r="21681" hidden="1" x14ac:dyDescent="0.2"/>
    <row r="21682" hidden="1" x14ac:dyDescent="0.2"/>
    <row r="21683" hidden="1" x14ac:dyDescent="0.2"/>
    <row r="21684" hidden="1" x14ac:dyDescent="0.2"/>
    <row r="21685" hidden="1" x14ac:dyDescent="0.2"/>
    <row r="21686" hidden="1" x14ac:dyDescent="0.2"/>
    <row r="21687" hidden="1" x14ac:dyDescent="0.2"/>
    <row r="21688" hidden="1" x14ac:dyDescent="0.2"/>
    <row r="21689" hidden="1" x14ac:dyDescent="0.2"/>
    <row r="21690" hidden="1" x14ac:dyDescent="0.2"/>
    <row r="21691" hidden="1" x14ac:dyDescent="0.2"/>
    <row r="21692" hidden="1" x14ac:dyDescent="0.2"/>
    <row r="21693" hidden="1" x14ac:dyDescent="0.2"/>
    <row r="21694" hidden="1" x14ac:dyDescent="0.2"/>
    <row r="21695" hidden="1" x14ac:dyDescent="0.2"/>
    <row r="21696" hidden="1" x14ac:dyDescent="0.2"/>
    <row r="21697" hidden="1" x14ac:dyDescent="0.2"/>
    <row r="21698" hidden="1" x14ac:dyDescent="0.2"/>
    <row r="21699" hidden="1" x14ac:dyDescent="0.2"/>
    <row r="21700" hidden="1" x14ac:dyDescent="0.2"/>
    <row r="21701" hidden="1" x14ac:dyDescent="0.2"/>
    <row r="21702" hidden="1" x14ac:dyDescent="0.2"/>
    <row r="21703" hidden="1" x14ac:dyDescent="0.2"/>
    <row r="21704" hidden="1" x14ac:dyDescent="0.2"/>
    <row r="21705" hidden="1" x14ac:dyDescent="0.2"/>
    <row r="21706" hidden="1" x14ac:dyDescent="0.2"/>
    <row r="21707" hidden="1" x14ac:dyDescent="0.2"/>
    <row r="21708" hidden="1" x14ac:dyDescent="0.2"/>
    <row r="21709" hidden="1" x14ac:dyDescent="0.2"/>
    <row r="21710" hidden="1" x14ac:dyDescent="0.2"/>
    <row r="21711" hidden="1" x14ac:dyDescent="0.2"/>
    <row r="21712" hidden="1" x14ac:dyDescent="0.2"/>
    <row r="21713" hidden="1" x14ac:dyDescent="0.2"/>
    <row r="21714" hidden="1" x14ac:dyDescent="0.2"/>
    <row r="21715" hidden="1" x14ac:dyDescent="0.2"/>
    <row r="21716" hidden="1" x14ac:dyDescent="0.2"/>
    <row r="21717" hidden="1" x14ac:dyDescent="0.2"/>
    <row r="21718" hidden="1" x14ac:dyDescent="0.2"/>
    <row r="21719" hidden="1" x14ac:dyDescent="0.2"/>
    <row r="21720" hidden="1" x14ac:dyDescent="0.2"/>
    <row r="21721" hidden="1" x14ac:dyDescent="0.2"/>
    <row r="21722" hidden="1" x14ac:dyDescent="0.2"/>
    <row r="21723" hidden="1" x14ac:dyDescent="0.2"/>
    <row r="21724" hidden="1" x14ac:dyDescent="0.2"/>
    <row r="21725" hidden="1" x14ac:dyDescent="0.2"/>
    <row r="21726" hidden="1" x14ac:dyDescent="0.2"/>
    <row r="21727" hidden="1" x14ac:dyDescent="0.2"/>
    <row r="21728" hidden="1" x14ac:dyDescent="0.2"/>
    <row r="21729" hidden="1" x14ac:dyDescent="0.2"/>
    <row r="21730" hidden="1" x14ac:dyDescent="0.2"/>
    <row r="21731" hidden="1" x14ac:dyDescent="0.2"/>
    <row r="21732" hidden="1" x14ac:dyDescent="0.2"/>
    <row r="21733" hidden="1" x14ac:dyDescent="0.2"/>
    <row r="21734" hidden="1" x14ac:dyDescent="0.2"/>
    <row r="21735" hidden="1" x14ac:dyDescent="0.2"/>
    <row r="21736" hidden="1" x14ac:dyDescent="0.2"/>
    <row r="21737" hidden="1" x14ac:dyDescent="0.2"/>
    <row r="21738" hidden="1" x14ac:dyDescent="0.2"/>
    <row r="21739" hidden="1" x14ac:dyDescent="0.2"/>
    <row r="21740" hidden="1" x14ac:dyDescent="0.2"/>
    <row r="21741" hidden="1" x14ac:dyDescent="0.2"/>
    <row r="21742" hidden="1" x14ac:dyDescent="0.2"/>
    <row r="21743" hidden="1" x14ac:dyDescent="0.2"/>
    <row r="21744" hidden="1" x14ac:dyDescent="0.2"/>
    <row r="21745" hidden="1" x14ac:dyDescent="0.2"/>
    <row r="21746" hidden="1" x14ac:dyDescent="0.2"/>
    <row r="21747" hidden="1" x14ac:dyDescent="0.2"/>
    <row r="21748" hidden="1" x14ac:dyDescent="0.2"/>
    <row r="21749" hidden="1" x14ac:dyDescent="0.2"/>
    <row r="21750" hidden="1" x14ac:dyDescent="0.2"/>
    <row r="21751" hidden="1" x14ac:dyDescent="0.2"/>
    <row r="21752" hidden="1" x14ac:dyDescent="0.2"/>
    <row r="21753" hidden="1" x14ac:dyDescent="0.2"/>
    <row r="21754" hidden="1" x14ac:dyDescent="0.2"/>
    <row r="21755" hidden="1" x14ac:dyDescent="0.2"/>
    <row r="21756" hidden="1" x14ac:dyDescent="0.2"/>
    <row r="21757" hidden="1" x14ac:dyDescent="0.2"/>
    <row r="21758" hidden="1" x14ac:dyDescent="0.2"/>
    <row r="21759" hidden="1" x14ac:dyDescent="0.2"/>
    <row r="21760" hidden="1" x14ac:dyDescent="0.2"/>
    <row r="21761" hidden="1" x14ac:dyDescent="0.2"/>
    <row r="21762" hidden="1" x14ac:dyDescent="0.2"/>
    <row r="21763" hidden="1" x14ac:dyDescent="0.2"/>
    <row r="21764" hidden="1" x14ac:dyDescent="0.2"/>
    <row r="21765" hidden="1" x14ac:dyDescent="0.2"/>
    <row r="21766" hidden="1" x14ac:dyDescent="0.2"/>
    <row r="21767" hidden="1" x14ac:dyDescent="0.2"/>
    <row r="21768" hidden="1" x14ac:dyDescent="0.2"/>
    <row r="21769" hidden="1" x14ac:dyDescent="0.2"/>
    <row r="21770" hidden="1" x14ac:dyDescent="0.2"/>
    <row r="21771" hidden="1" x14ac:dyDescent="0.2"/>
    <row r="21772" hidden="1" x14ac:dyDescent="0.2"/>
    <row r="21773" hidden="1" x14ac:dyDescent="0.2"/>
    <row r="21774" hidden="1" x14ac:dyDescent="0.2"/>
    <row r="21775" hidden="1" x14ac:dyDescent="0.2"/>
    <row r="21776" hidden="1" x14ac:dyDescent="0.2"/>
    <row r="21777" hidden="1" x14ac:dyDescent="0.2"/>
    <row r="21778" hidden="1" x14ac:dyDescent="0.2"/>
    <row r="21779" hidden="1" x14ac:dyDescent="0.2"/>
    <row r="21780" hidden="1" x14ac:dyDescent="0.2"/>
    <row r="21781" hidden="1" x14ac:dyDescent="0.2"/>
    <row r="21782" hidden="1" x14ac:dyDescent="0.2"/>
    <row r="21783" hidden="1" x14ac:dyDescent="0.2"/>
    <row r="21784" hidden="1" x14ac:dyDescent="0.2"/>
    <row r="21785" hidden="1" x14ac:dyDescent="0.2"/>
    <row r="21786" hidden="1" x14ac:dyDescent="0.2"/>
    <row r="21787" hidden="1" x14ac:dyDescent="0.2"/>
    <row r="21788" hidden="1" x14ac:dyDescent="0.2"/>
    <row r="21789" hidden="1" x14ac:dyDescent="0.2"/>
    <row r="21790" hidden="1" x14ac:dyDescent="0.2"/>
    <row r="21791" hidden="1" x14ac:dyDescent="0.2"/>
    <row r="21792" hidden="1" x14ac:dyDescent="0.2"/>
    <row r="21793" hidden="1" x14ac:dyDescent="0.2"/>
    <row r="21794" hidden="1" x14ac:dyDescent="0.2"/>
    <row r="21795" hidden="1" x14ac:dyDescent="0.2"/>
    <row r="21796" hidden="1" x14ac:dyDescent="0.2"/>
    <row r="21797" hidden="1" x14ac:dyDescent="0.2"/>
    <row r="21798" hidden="1" x14ac:dyDescent="0.2"/>
    <row r="21799" hidden="1" x14ac:dyDescent="0.2"/>
    <row r="21800" hidden="1" x14ac:dyDescent="0.2"/>
    <row r="21801" hidden="1" x14ac:dyDescent="0.2"/>
    <row r="21802" hidden="1" x14ac:dyDescent="0.2"/>
    <row r="21803" hidden="1" x14ac:dyDescent="0.2"/>
    <row r="21804" hidden="1" x14ac:dyDescent="0.2"/>
    <row r="21805" hidden="1" x14ac:dyDescent="0.2"/>
    <row r="21806" hidden="1" x14ac:dyDescent="0.2"/>
    <row r="21807" hidden="1" x14ac:dyDescent="0.2"/>
    <row r="21808" hidden="1" x14ac:dyDescent="0.2"/>
    <row r="21809" hidden="1" x14ac:dyDescent="0.2"/>
    <row r="21810" hidden="1" x14ac:dyDescent="0.2"/>
    <row r="21811" hidden="1" x14ac:dyDescent="0.2"/>
    <row r="21812" hidden="1" x14ac:dyDescent="0.2"/>
    <row r="21813" hidden="1" x14ac:dyDescent="0.2"/>
    <row r="21814" hidden="1" x14ac:dyDescent="0.2"/>
    <row r="21815" hidden="1" x14ac:dyDescent="0.2"/>
    <row r="21816" hidden="1" x14ac:dyDescent="0.2"/>
    <row r="21817" hidden="1" x14ac:dyDescent="0.2"/>
    <row r="21818" hidden="1" x14ac:dyDescent="0.2"/>
    <row r="21819" hidden="1" x14ac:dyDescent="0.2"/>
    <row r="21820" hidden="1" x14ac:dyDescent="0.2"/>
    <row r="21821" hidden="1" x14ac:dyDescent="0.2"/>
    <row r="21822" hidden="1" x14ac:dyDescent="0.2"/>
    <row r="21823" hidden="1" x14ac:dyDescent="0.2"/>
    <row r="21824" hidden="1" x14ac:dyDescent="0.2"/>
    <row r="21825" hidden="1" x14ac:dyDescent="0.2"/>
    <row r="21826" hidden="1" x14ac:dyDescent="0.2"/>
    <row r="21827" hidden="1" x14ac:dyDescent="0.2"/>
    <row r="21828" hidden="1" x14ac:dyDescent="0.2"/>
    <row r="21829" hidden="1" x14ac:dyDescent="0.2"/>
    <row r="21830" hidden="1" x14ac:dyDescent="0.2"/>
    <row r="21831" hidden="1" x14ac:dyDescent="0.2"/>
    <row r="21832" hidden="1" x14ac:dyDescent="0.2"/>
    <row r="21833" hidden="1" x14ac:dyDescent="0.2"/>
    <row r="21834" hidden="1" x14ac:dyDescent="0.2"/>
    <row r="21835" hidden="1" x14ac:dyDescent="0.2"/>
    <row r="21836" hidden="1" x14ac:dyDescent="0.2"/>
    <row r="21837" hidden="1" x14ac:dyDescent="0.2"/>
    <row r="21838" hidden="1" x14ac:dyDescent="0.2"/>
    <row r="21839" hidden="1" x14ac:dyDescent="0.2"/>
    <row r="21840" hidden="1" x14ac:dyDescent="0.2"/>
    <row r="21841" hidden="1" x14ac:dyDescent="0.2"/>
    <row r="21842" hidden="1" x14ac:dyDescent="0.2"/>
    <row r="21843" hidden="1" x14ac:dyDescent="0.2"/>
    <row r="21844" hidden="1" x14ac:dyDescent="0.2"/>
    <row r="21845" hidden="1" x14ac:dyDescent="0.2"/>
    <row r="21846" hidden="1" x14ac:dyDescent="0.2"/>
    <row r="21847" hidden="1" x14ac:dyDescent="0.2"/>
    <row r="21848" hidden="1" x14ac:dyDescent="0.2"/>
    <row r="21849" hidden="1" x14ac:dyDescent="0.2"/>
    <row r="21850" hidden="1" x14ac:dyDescent="0.2"/>
    <row r="21851" hidden="1" x14ac:dyDescent="0.2"/>
    <row r="21852" hidden="1" x14ac:dyDescent="0.2"/>
    <row r="21853" hidden="1" x14ac:dyDescent="0.2"/>
    <row r="21854" hidden="1" x14ac:dyDescent="0.2"/>
    <row r="21855" hidden="1" x14ac:dyDescent="0.2"/>
    <row r="21856" hidden="1" x14ac:dyDescent="0.2"/>
    <row r="21857" hidden="1" x14ac:dyDescent="0.2"/>
    <row r="21858" hidden="1" x14ac:dyDescent="0.2"/>
    <row r="21859" hidden="1" x14ac:dyDescent="0.2"/>
    <row r="21860" hidden="1" x14ac:dyDescent="0.2"/>
    <row r="21861" hidden="1" x14ac:dyDescent="0.2"/>
    <row r="21862" hidden="1" x14ac:dyDescent="0.2"/>
    <row r="21863" hidden="1" x14ac:dyDescent="0.2"/>
    <row r="21864" hidden="1" x14ac:dyDescent="0.2"/>
    <row r="21865" hidden="1" x14ac:dyDescent="0.2"/>
    <row r="21866" hidden="1" x14ac:dyDescent="0.2"/>
    <row r="21867" hidden="1" x14ac:dyDescent="0.2"/>
    <row r="21868" hidden="1" x14ac:dyDescent="0.2"/>
    <row r="21869" hidden="1" x14ac:dyDescent="0.2"/>
    <row r="21870" hidden="1" x14ac:dyDescent="0.2"/>
    <row r="21871" hidden="1" x14ac:dyDescent="0.2"/>
    <row r="21872" hidden="1" x14ac:dyDescent="0.2"/>
    <row r="21873" hidden="1" x14ac:dyDescent="0.2"/>
    <row r="21874" hidden="1" x14ac:dyDescent="0.2"/>
    <row r="21875" hidden="1" x14ac:dyDescent="0.2"/>
    <row r="21876" hidden="1" x14ac:dyDescent="0.2"/>
    <row r="21877" hidden="1" x14ac:dyDescent="0.2"/>
    <row r="21878" hidden="1" x14ac:dyDescent="0.2"/>
    <row r="21879" hidden="1" x14ac:dyDescent="0.2"/>
    <row r="21880" hidden="1" x14ac:dyDescent="0.2"/>
    <row r="21881" hidden="1" x14ac:dyDescent="0.2"/>
    <row r="21882" hidden="1" x14ac:dyDescent="0.2"/>
    <row r="21883" hidden="1" x14ac:dyDescent="0.2"/>
    <row r="21884" hidden="1" x14ac:dyDescent="0.2"/>
    <row r="21885" hidden="1" x14ac:dyDescent="0.2"/>
    <row r="21886" hidden="1" x14ac:dyDescent="0.2"/>
    <row r="21887" hidden="1" x14ac:dyDescent="0.2"/>
    <row r="21888" hidden="1" x14ac:dyDescent="0.2"/>
    <row r="21889" hidden="1" x14ac:dyDescent="0.2"/>
    <row r="21890" hidden="1" x14ac:dyDescent="0.2"/>
    <row r="21891" hidden="1" x14ac:dyDescent="0.2"/>
    <row r="21892" hidden="1" x14ac:dyDescent="0.2"/>
    <row r="21893" hidden="1" x14ac:dyDescent="0.2"/>
    <row r="21894" hidden="1" x14ac:dyDescent="0.2"/>
    <row r="21895" hidden="1" x14ac:dyDescent="0.2"/>
    <row r="21896" hidden="1" x14ac:dyDescent="0.2"/>
    <row r="21897" hidden="1" x14ac:dyDescent="0.2"/>
    <row r="21898" hidden="1" x14ac:dyDescent="0.2"/>
    <row r="21899" hidden="1" x14ac:dyDescent="0.2"/>
    <row r="21900" hidden="1" x14ac:dyDescent="0.2"/>
    <row r="21901" hidden="1" x14ac:dyDescent="0.2"/>
    <row r="21902" hidden="1" x14ac:dyDescent="0.2"/>
    <row r="21903" hidden="1" x14ac:dyDescent="0.2"/>
    <row r="21904" hidden="1" x14ac:dyDescent="0.2"/>
    <row r="21905" hidden="1" x14ac:dyDescent="0.2"/>
    <row r="21906" hidden="1" x14ac:dyDescent="0.2"/>
    <row r="21907" hidden="1" x14ac:dyDescent="0.2"/>
    <row r="21908" hidden="1" x14ac:dyDescent="0.2"/>
    <row r="21909" hidden="1" x14ac:dyDescent="0.2"/>
    <row r="21910" hidden="1" x14ac:dyDescent="0.2"/>
    <row r="21911" hidden="1" x14ac:dyDescent="0.2"/>
    <row r="21912" hidden="1" x14ac:dyDescent="0.2"/>
    <row r="21913" hidden="1" x14ac:dyDescent="0.2"/>
    <row r="21914" hidden="1" x14ac:dyDescent="0.2"/>
    <row r="21915" hidden="1" x14ac:dyDescent="0.2"/>
    <row r="21916" hidden="1" x14ac:dyDescent="0.2"/>
    <row r="21917" hidden="1" x14ac:dyDescent="0.2"/>
    <row r="21918" hidden="1" x14ac:dyDescent="0.2"/>
    <row r="21919" hidden="1" x14ac:dyDescent="0.2"/>
    <row r="21920" hidden="1" x14ac:dyDescent="0.2"/>
    <row r="21921" hidden="1" x14ac:dyDescent="0.2"/>
    <row r="21922" hidden="1" x14ac:dyDescent="0.2"/>
    <row r="21923" hidden="1" x14ac:dyDescent="0.2"/>
    <row r="21924" hidden="1" x14ac:dyDescent="0.2"/>
    <row r="21925" hidden="1" x14ac:dyDescent="0.2"/>
    <row r="21926" hidden="1" x14ac:dyDescent="0.2"/>
    <row r="21927" hidden="1" x14ac:dyDescent="0.2"/>
    <row r="21928" hidden="1" x14ac:dyDescent="0.2"/>
    <row r="21929" hidden="1" x14ac:dyDescent="0.2"/>
    <row r="21930" hidden="1" x14ac:dyDescent="0.2"/>
    <row r="21931" hidden="1" x14ac:dyDescent="0.2"/>
    <row r="21932" hidden="1" x14ac:dyDescent="0.2"/>
    <row r="21933" hidden="1" x14ac:dyDescent="0.2"/>
    <row r="21934" hidden="1" x14ac:dyDescent="0.2"/>
    <row r="21935" hidden="1" x14ac:dyDescent="0.2"/>
    <row r="21936" hidden="1" x14ac:dyDescent="0.2"/>
    <row r="21937" hidden="1" x14ac:dyDescent="0.2"/>
    <row r="21938" hidden="1" x14ac:dyDescent="0.2"/>
    <row r="21939" hidden="1" x14ac:dyDescent="0.2"/>
    <row r="21940" hidden="1" x14ac:dyDescent="0.2"/>
    <row r="21941" hidden="1" x14ac:dyDescent="0.2"/>
    <row r="21942" hidden="1" x14ac:dyDescent="0.2"/>
    <row r="21943" hidden="1" x14ac:dyDescent="0.2"/>
    <row r="21944" hidden="1" x14ac:dyDescent="0.2"/>
    <row r="21945" hidden="1" x14ac:dyDescent="0.2"/>
    <row r="21946" hidden="1" x14ac:dyDescent="0.2"/>
    <row r="21947" hidden="1" x14ac:dyDescent="0.2"/>
    <row r="21948" hidden="1" x14ac:dyDescent="0.2"/>
    <row r="21949" hidden="1" x14ac:dyDescent="0.2"/>
    <row r="21950" hidden="1" x14ac:dyDescent="0.2"/>
    <row r="21951" hidden="1" x14ac:dyDescent="0.2"/>
    <row r="21952" hidden="1" x14ac:dyDescent="0.2"/>
    <row r="21953" hidden="1" x14ac:dyDescent="0.2"/>
    <row r="21954" hidden="1" x14ac:dyDescent="0.2"/>
    <row r="21955" hidden="1" x14ac:dyDescent="0.2"/>
    <row r="21956" hidden="1" x14ac:dyDescent="0.2"/>
    <row r="21957" hidden="1" x14ac:dyDescent="0.2"/>
    <row r="21958" hidden="1" x14ac:dyDescent="0.2"/>
    <row r="21959" hidden="1" x14ac:dyDescent="0.2"/>
    <row r="21960" hidden="1" x14ac:dyDescent="0.2"/>
    <row r="21961" hidden="1" x14ac:dyDescent="0.2"/>
    <row r="21962" hidden="1" x14ac:dyDescent="0.2"/>
    <row r="21963" hidden="1" x14ac:dyDescent="0.2"/>
    <row r="21964" hidden="1" x14ac:dyDescent="0.2"/>
    <row r="21965" hidden="1" x14ac:dyDescent="0.2"/>
    <row r="21966" hidden="1" x14ac:dyDescent="0.2"/>
    <row r="21967" hidden="1" x14ac:dyDescent="0.2"/>
    <row r="21968" hidden="1" x14ac:dyDescent="0.2"/>
    <row r="21969" hidden="1" x14ac:dyDescent="0.2"/>
    <row r="21970" hidden="1" x14ac:dyDescent="0.2"/>
    <row r="21971" hidden="1" x14ac:dyDescent="0.2"/>
    <row r="21972" hidden="1" x14ac:dyDescent="0.2"/>
    <row r="21973" hidden="1" x14ac:dyDescent="0.2"/>
    <row r="21974" hidden="1" x14ac:dyDescent="0.2"/>
    <row r="21975" hidden="1" x14ac:dyDescent="0.2"/>
    <row r="21976" hidden="1" x14ac:dyDescent="0.2"/>
    <row r="21977" hidden="1" x14ac:dyDescent="0.2"/>
    <row r="21978" hidden="1" x14ac:dyDescent="0.2"/>
    <row r="21979" hidden="1" x14ac:dyDescent="0.2"/>
    <row r="21980" hidden="1" x14ac:dyDescent="0.2"/>
    <row r="21981" hidden="1" x14ac:dyDescent="0.2"/>
    <row r="21982" hidden="1" x14ac:dyDescent="0.2"/>
    <row r="21983" hidden="1" x14ac:dyDescent="0.2"/>
    <row r="21984" hidden="1" x14ac:dyDescent="0.2"/>
    <row r="21985" hidden="1" x14ac:dyDescent="0.2"/>
    <row r="21986" hidden="1" x14ac:dyDescent="0.2"/>
    <row r="21987" hidden="1" x14ac:dyDescent="0.2"/>
    <row r="21988" hidden="1" x14ac:dyDescent="0.2"/>
    <row r="21989" hidden="1" x14ac:dyDescent="0.2"/>
    <row r="21990" hidden="1" x14ac:dyDescent="0.2"/>
    <row r="21991" hidden="1" x14ac:dyDescent="0.2"/>
    <row r="21992" hidden="1" x14ac:dyDescent="0.2"/>
    <row r="21993" hidden="1" x14ac:dyDescent="0.2"/>
    <row r="21994" hidden="1" x14ac:dyDescent="0.2"/>
    <row r="21995" hidden="1" x14ac:dyDescent="0.2"/>
    <row r="21996" hidden="1" x14ac:dyDescent="0.2"/>
    <row r="21997" hidden="1" x14ac:dyDescent="0.2"/>
    <row r="21998" hidden="1" x14ac:dyDescent="0.2"/>
    <row r="21999" hidden="1" x14ac:dyDescent="0.2"/>
    <row r="22000" hidden="1" x14ac:dyDescent="0.2"/>
    <row r="22001" hidden="1" x14ac:dyDescent="0.2"/>
    <row r="22002" hidden="1" x14ac:dyDescent="0.2"/>
    <row r="22003" hidden="1" x14ac:dyDescent="0.2"/>
    <row r="22004" hidden="1" x14ac:dyDescent="0.2"/>
    <row r="22005" hidden="1" x14ac:dyDescent="0.2"/>
    <row r="22006" hidden="1" x14ac:dyDescent="0.2"/>
    <row r="22007" hidden="1" x14ac:dyDescent="0.2"/>
    <row r="22008" hidden="1" x14ac:dyDescent="0.2"/>
    <row r="22009" hidden="1" x14ac:dyDescent="0.2"/>
    <row r="22010" hidden="1" x14ac:dyDescent="0.2"/>
    <row r="22011" hidden="1" x14ac:dyDescent="0.2"/>
    <row r="22012" hidden="1" x14ac:dyDescent="0.2"/>
    <row r="22013" hidden="1" x14ac:dyDescent="0.2"/>
    <row r="22014" hidden="1" x14ac:dyDescent="0.2"/>
    <row r="22015" hidden="1" x14ac:dyDescent="0.2"/>
    <row r="22016" hidden="1" x14ac:dyDescent="0.2"/>
    <row r="22017" hidden="1" x14ac:dyDescent="0.2"/>
    <row r="22018" hidden="1" x14ac:dyDescent="0.2"/>
    <row r="22019" hidden="1" x14ac:dyDescent="0.2"/>
    <row r="22020" hidden="1" x14ac:dyDescent="0.2"/>
    <row r="22021" hidden="1" x14ac:dyDescent="0.2"/>
    <row r="22022" hidden="1" x14ac:dyDescent="0.2"/>
    <row r="22023" hidden="1" x14ac:dyDescent="0.2"/>
    <row r="22024" hidden="1" x14ac:dyDescent="0.2"/>
    <row r="22025" hidden="1" x14ac:dyDescent="0.2"/>
    <row r="22026" hidden="1" x14ac:dyDescent="0.2"/>
    <row r="22027" hidden="1" x14ac:dyDescent="0.2"/>
    <row r="22028" hidden="1" x14ac:dyDescent="0.2"/>
    <row r="22029" hidden="1" x14ac:dyDescent="0.2"/>
    <row r="22030" hidden="1" x14ac:dyDescent="0.2"/>
    <row r="22031" hidden="1" x14ac:dyDescent="0.2"/>
    <row r="22032" hidden="1" x14ac:dyDescent="0.2"/>
    <row r="22033" hidden="1" x14ac:dyDescent="0.2"/>
    <row r="22034" hidden="1" x14ac:dyDescent="0.2"/>
    <row r="22035" hidden="1" x14ac:dyDescent="0.2"/>
    <row r="22036" hidden="1" x14ac:dyDescent="0.2"/>
    <row r="22037" hidden="1" x14ac:dyDescent="0.2"/>
    <row r="22038" hidden="1" x14ac:dyDescent="0.2"/>
    <row r="22039" hidden="1" x14ac:dyDescent="0.2"/>
    <row r="22040" hidden="1" x14ac:dyDescent="0.2"/>
    <row r="22041" hidden="1" x14ac:dyDescent="0.2"/>
    <row r="22042" hidden="1" x14ac:dyDescent="0.2"/>
    <row r="22043" hidden="1" x14ac:dyDescent="0.2"/>
    <row r="22044" hidden="1" x14ac:dyDescent="0.2"/>
    <row r="22045" hidden="1" x14ac:dyDescent="0.2"/>
    <row r="22046" hidden="1" x14ac:dyDescent="0.2"/>
    <row r="22047" hidden="1" x14ac:dyDescent="0.2"/>
    <row r="22048" hidden="1" x14ac:dyDescent="0.2"/>
    <row r="22049" hidden="1" x14ac:dyDescent="0.2"/>
    <row r="22050" hidden="1" x14ac:dyDescent="0.2"/>
    <row r="22051" hidden="1" x14ac:dyDescent="0.2"/>
    <row r="22052" hidden="1" x14ac:dyDescent="0.2"/>
    <row r="22053" hidden="1" x14ac:dyDescent="0.2"/>
    <row r="22054" hidden="1" x14ac:dyDescent="0.2"/>
    <row r="22055" hidden="1" x14ac:dyDescent="0.2"/>
    <row r="22056" hidden="1" x14ac:dyDescent="0.2"/>
    <row r="22057" hidden="1" x14ac:dyDescent="0.2"/>
    <row r="22058" hidden="1" x14ac:dyDescent="0.2"/>
    <row r="22059" hidden="1" x14ac:dyDescent="0.2"/>
    <row r="22060" hidden="1" x14ac:dyDescent="0.2"/>
    <row r="22061" hidden="1" x14ac:dyDescent="0.2"/>
    <row r="22062" hidden="1" x14ac:dyDescent="0.2"/>
    <row r="22063" hidden="1" x14ac:dyDescent="0.2"/>
    <row r="22064" hidden="1" x14ac:dyDescent="0.2"/>
    <row r="22065" hidden="1" x14ac:dyDescent="0.2"/>
    <row r="22066" hidden="1" x14ac:dyDescent="0.2"/>
    <row r="22067" hidden="1" x14ac:dyDescent="0.2"/>
    <row r="22068" hidden="1" x14ac:dyDescent="0.2"/>
    <row r="22069" hidden="1" x14ac:dyDescent="0.2"/>
    <row r="22070" hidden="1" x14ac:dyDescent="0.2"/>
    <row r="22071" hidden="1" x14ac:dyDescent="0.2"/>
    <row r="22072" hidden="1" x14ac:dyDescent="0.2"/>
    <row r="22073" hidden="1" x14ac:dyDescent="0.2"/>
    <row r="22074" hidden="1" x14ac:dyDescent="0.2"/>
    <row r="22075" hidden="1" x14ac:dyDescent="0.2"/>
    <row r="22076" hidden="1" x14ac:dyDescent="0.2"/>
    <row r="22077" hidden="1" x14ac:dyDescent="0.2"/>
    <row r="22078" hidden="1" x14ac:dyDescent="0.2"/>
    <row r="22079" hidden="1" x14ac:dyDescent="0.2"/>
    <row r="22080" hidden="1" x14ac:dyDescent="0.2"/>
    <row r="22081" hidden="1" x14ac:dyDescent="0.2"/>
    <row r="22082" hidden="1" x14ac:dyDescent="0.2"/>
    <row r="22083" hidden="1" x14ac:dyDescent="0.2"/>
    <row r="22084" hidden="1" x14ac:dyDescent="0.2"/>
    <row r="22085" hidden="1" x14ac:dyDescent="0.2"/>
    <row r="22086" hidden="1" x14ac:dyDescent="0.2"/>
    <row r="22087" hidden="1" x14ac:dyDescent="0.2"/>
    <row r="22088" hidden="1" x14ac:dyDescent="0.2"/>
    <row r="22089" hidden="1" x14ac:dyDescent="0.2"/>
    <row r="22090" hidden="1" x14ac:dyDescent="0.2"/>
    <row r="22091" hidden="1" x14ac:dyDescent="0.2"/>
    <row r="22092" hidden="1" x14ac:dyDescent="0.2"/>
    <row r="22093" hidden="1" x14ac:dyDescent="0.2"/>
    <row r="22094" hidden="1" x14ac:dyDescent="0.2"/>
    <row r="22095" hidden="1" x14ac:dyDescent="0.2"/>
    <row r="22096" hidden="1" x14ac:dyDescent="0.2"/>
    <row r="22097" hidden="1" x14ac:dyDescent="0.2"/>
    <row r="22098" hidden="1" x14ac:dyDescent="0.2"/>
    <row r="22099" hidden="1" x14ac:dyDescent="0.2"/>
    <row r="22100" hidden="1" x14ac:dyDescent="0.2"/>
    <row r="22101" hidden="1" x14ac:dyDescent="0.2"/>
    <row r="22102" hidden="1" x14ac:dyDescent="0.2"/>
    <row r="22103" hidden="1" x14ac:dyDescent="0.2"/>
    <row r="22104" hidden="1" x14ac:dyDescent="0.2"/>
    <row r="22105" hidden="1" x14ac:dyDescent="0.2"/>
    <row r="22106" hidden="1" x14ac:dyDescent="0.2"/>
    <row r="22107" hidden="1" x14ac:dyDescent="0.2"/>
    <row r="22108" hidden="1" x14ac:dyDescent="0.2"/>
    <row r="22109" hidden="1" x14ac:dyDescent="0.2"/>
    <row r="22110" hidden="1" x14ac:dyDescent="0.2"/>
    <row r="22111" hidden="1" x14ac:dyDescent="0.2"/>
    <row r="22112" hidden="1" x14ac:dyDescent="0.2"/>
    <row r="22113" hidden="1" x14ac:dyDescent="0.2"/>
    <row r="22114" hidden="1" x14ac:dyDescent="0.2"/>
    <row r="22115" hidden="1" x14ac:dyDescent="0.2"/>
    <row r="22116" hidden="1" x14ac:dyDescent="0.2"/>
    <row r="22117" hidden="1" x14ac:dyDescent="0.2"/>
    <row r="22118" hidden="1" x14ac:dyDescent="0.2"/>
    <row r="22119" hidden="1" x14ac:dyDescent="0.2"/>
    <row r="22120" hidden="1" x14ac:dyDescent="0.2"/>
    <row r="22121" hidden="1" x14ac:dyDescent="0.2"/>
    <row r="22122" hidden="1" x14ac:dyDescent="0.2"/>
    <row r="22123" hidden="1" x14ac:dyDescent="0.2"/>
    <row r="22124" hidden="1" x14ac:dyDescent="0.2"/>
    <row r="22125" hidden="1" x14ac:dyDescent="0.2"/>
    <row r="22126" hidden="1" x14ac:dyDescent="0.2"/>
    <row r="22127" hidden="1" x14ac:dyDescent="0.2"/>
    <row r="22128" hidden="1" x14ac:dyDescent="0.2"/>
    <row r="22129" hidden="1" x14ac:dyDescent="0.2"/>
    <row r="22130" hidden="1" x14ac:dyDescent="0.2"/>
    <row r="22131" hidden="1" x14ac:dyDescent="0.2"/>
    <row r="22132" hidden="1" x14ac:dyDescent="0.2"/>
    <row r="22133" hidden="1" x14ac:dyDescent="0.2"/>
    <row r="22134" hidden="1" x14ac:dyDescent="0.2"/>
    <row r="22135" hidden="1" x14ac:dyDescent="0.2"/>
    <row r="22136" hidden="1" x14ac:dyDescent="0.2"/>
    <row r="22137" hidden="1" x14ac:dyDescent="0.2"/>
    <row r="22138" hidden="1" x14ac:dyDescent="0.2"/>
    <row r="22139" hidden="1" x14ac:dyDescent="0.2"/>
    <row r="22140" hidden="1" x14ac:dyDescent="0.2"/>
    <row r="22141" hidden="1" x14ac:dyDescent="0.2"/>
    <row r="22142" hidden="1" x14ac:dyDescent="0.2"/>
    <row r="22143" hidden="1" x14ac:dyDescent="0.2"/>
    <row r="22144" hidden="1" x14ac:dyDescent="0.2"/>
    <row r="22145" hidden="1" x14ac:dyDescent="0.2"/>
    <row r="22146" hidden="1" x14ac:dyDescent="0.2"/>
    <row r="22147" hidden="1" x14ac:dyDescent="0.2"/>
    <row r="22148" hidden="1" x14ac:dyDescent="0.2"/>
    <row r="22149" hidden="1" x14ac:dyDescent="0.2"/>
    <row r="22150" hidden="1" x14ac:dyDescent="0.2"/>
    <row r="22151" hidden="1" x14ac:dyDescent="0.2"/>
    <row r="22152" hidden="1" x14ac:dyDescent="0.2"/>
    <row r="22153" hidden="1" x14ac:dyDescent="0.2"/>
    <row r="22154" hidden="1" x14ac:dyDescent="0.2"/>
    <row r="22155" hidden="1" x14ac:dyDescent="0.2"/>
    <row r="22156" hidden="1" x14ac:dyDescent="0.2"/>
    <row r="22157" hidden="1" x14ac:dyDescent="0.2"/>
    <row r="22158" hidden="1" x14ac:dyDescent="0.2"/>
    <row r="22159" hidden="1" x14ac:dyDescent="0.2"/>
    <row r="22160" hidden="1" x14ac:dyDescent="0.2"/>
    <row r="22161" hidden="1" x14ac:dyDescent="0.2"/>
    <row r="22162" hidden="1" x14ac:dyDescent="0.2"/>
    <row r="22163" hidden="1" x14ac:dyDescent="0.2"/>
    <row r="22164" hidden="1" x14ac:dyDescent="0.2"/>
    <row r="22165" hidden="1" x14ac:dyDescent="0.2"/>
    <row r="22166" hidden="1" x14ac:dyDescent="0.2"/>
    <row r="22167" hidden="1" x14ac:dyDescent="0.2"/>
    <row r="22168" hidden="1" x14ac:dyDescent="0.2"/>
    <row r="22169" hidden="1" x14ac:dyDescent="0.2"/>
    <row r="22170" hidden="1" x14ac:dyDescent="0.2"/>
    <row r="22171" hidden="1" x14ac:dyDescent="0.2"/>
    <row r="22172" hidden="1" x14ac:dyDescent="0.2"/>
    <row r="22173" hidden="1" x14ac:dyDescent="0.2"/>
    <row r="22174" hidden="1" x14ac:dyDescent="0.2"/>
    <row r="22175" hidden="1" x14ac:dyDescent="0.2"/>
    <row r="22176" hidden="1" x14ac:dyDescent="0.2"/>
    <row r="22177" hidden="1" x14ac:dyDescent="0.2"/>
    <row r="22178" hidden="1" x14ac:dyDescent="0.2"/>
    <row r="22179" hidden="1" x14ac:dyDescent="0.2"/>
    <row r="22180" hidden="1" x14ac:dyDescent="0.2"/>
    <row r="22181" hidden="1" x14ac:dyDescent="0.2"/>
    <row r="22182" hidden="1" x14ac:dyDescent="0.2"/>
    <row r="22183" hidden="1" x14ac:dyDescent="0.2"/>
    <row r="22184" hidden="1" x14ac:dyDescent="0.2"/>
    <row r="22185" hidden="1" x14ac:dyDescent="0.2"/>
    <row r="22186" hidden="1" x14ac:dyDescent="0.2"/>
    <row r="22187" hidden="1" x14ac:dyDescent="0.2"/>
    <row r="22188" hidden="1" x14ac:dyDescent="0.2"/>
    <row r="22189" hidden="1" x14ac:dyDescent="0.2"/>
    <row r="22190" hidden="1" x14ac:dyDescent="0.2"/>
    <row r="22191" hidden="1" x14ac:dyDescent="0.2"/>
    <row r="22192" hidden="1" x14ac:dyDescent="0.2"/>
    <row r="22193" hidden="1" x14ac:dyDescent="0.2"/>
    <row r="22194" hidden="1" x14ac:dyDescent="0.2"/>
    <row r="22195" hidden="1" x14ac:dyDescent="0.2"/>
    <row r="22196" hidden="1" x14ac:dyDescent="0.2"/>
    <row r="22197" hidden="1" x14ac:dyDescent="0.2"/>
    <row r="22198" hidden="1" x14ac:dyDescent="0.2"/>
    <row r="22199" hidden="1" x14ac:dyDescent="0.2"/>
    <row r="22200" hidden="1" x14ac:dyDescent="0.2"/>
    <row r="22201" hidden="1" x14ac:dyDescent="0.2"/>
    <row r="22202" hidden="1" x14ac:dyDescent="0.2"/>
    <row r="22203" hidden="1" x14ac:dyDescent="0.2"/>
    <row r="22204" hidden="1" x14ac:dyDescent="0.2"/>
    <row r="22205" hidden="1" x14ac:dyDescent="0.2"/>
    <row r="22206" hidden="1" x14ac:dyDescent="0.2"/>
    <row r="22207" hidden="1" x14ac:dyDescent="0.2"/>
    <row r="22208" hidden="1" x14ac:dyDescent="0.2"/>
    <row r="22209" hidden="1" x14ac:dyDescent="0.2"/>
    <row r="22210" hidden="1" x14ac:dyDescent="0.2"/>
    <row r="22211" hidden="1" x14ac:dyDescent="0.2"/>
    <row r="22212" hidden="1" x14ac:dyDescent="0.2"/>
    <row r="22213" hidden="1" x14ac:dyDescent="0.2"/>
    <row r="22214" hidden="1" x14ac:dyDescent="0.2"/>
    <row r="22215" hidden="1" x14ac:dyDescent="0.2"/>
    <row r="22216" hidden="1" x14ac:dyDescent="0.2"/>
    <row r="22217" hidden="1" x14ac:dyDescent="0.2"/>
    <row r="22218" hidden="1" x14ac:dyDescent="0.2"/>
    <row r="22219" hidden="1" x14ac:dyDescent="0.2"/>
    <row r="22220" hidden="1" x14ac:dyDescent="0.2"/>
    <row r="22221" hidden="1" x14ac:dyDescent="0.2"/>
    <row r="22222" hidden="1" x14ac:dyDescent="0.2"/>
    <row r="22223" hidden="1" x14ac:dyDescent="0.2"/>
    <row r="22224" hidden="1" x14ac:dyDescent="0.2"/>
    <row r="22225" hidden="1" x14ac:dyDescent="0.2"/>
    <row r="22226" hidden="1" x14ac:dyDescent="0.2"/>
    <row r="22227" hidden="1" x14ac:dyDescent="0.2"/>
    <row r="22228" hidden="1" x14ac:dyDescent="0.2"/>
    <row r="22229" hidden="1" x14ac:dyDescent="0.2"/>
    <row r="22230" hidden="1" x14ac:dyDescent="0.2"/>
    <row r="22231" hidden="1" x14ac:dyDescent="0.2"/>
    <row r="22232" hidden="1" x14ac:dyDescent="0.2"/>
    <row r="22233" hidden="1" x14ac:dyDescent="0.2"/>
    <row r="22234" hidden="1" x14ac:dyDescent="0.2"/>
    <row r="22235" hidden="1" x14ac:dyDescent="0.2"/>
    <row r="22236" hidden="1" x14ac:dyDescent="0.2"/>
    <row r="22237" hidden="1" x14ac:dyDescent="0.2"/>
    <row r="22238" hidden="1" x14ac:dyDescent="0.2"/>
    <row r="22239" hidden="1" x14ac:dyDescent="0.2"/>
    <row r="22240" hidden="1" x14ac:dyDescent="0.2"/>
    <row r="22241" hidden="1" x14ac:dyDescent="0.2"/>
    <row r="22242" hidden="1" x14ac:dyDescent="0.2"/>
    <row r="22243" hidden="1" x14ac:dyDescent="0.2"/>
    <row r="22244" hidden="1" x14ac:dyDescent="0.2"/>
    <row r="22245" hidden="1" x14ac:dyDescent="0.2"/>
    <row r="22246" hidden="1" x14ac:dyDescent="0.2"/>
    <row r="22247" hidden="1" x14ac:dyDescent="0.2"/>
    <row r="22248" hidden="1" x14ac:dyDescent="0.2"/>
    <row r="22249" hidden="1" x14ac:dyDescent="0.2"/>
    <row r="22250" hidden="1" x14ac:dyDescent="0.2"/>
    <row r="22251" hidden="1" x14ac:dyDescent="0.2"/>
    <row r="22252" hidden="1" x14ac:dyDescent="0.2"/>
    <row r="22253" hidden="1" x14ac:dyDescent="0.2"/>
    <row r="22254" hidden="1" x14ac:dyDescent="0.2"/>
    <row r="22255" hidden="1" x14ac:dyDescent="0.2"/>
    <row r="22256" hidden="1" x14ac:dyDescent="0.2"/>
    <row r="22257" hidden="1" x14ac:dyDescent="0.2"/>
    <row r="22258" hidden="1" x14ac:dyDescent="0.2"/>
    <row r="22259" hidden="1" x14ac:dyDescent="0.2"/>
    <row r="22260" hidden="1" x14ac:dyDescent="0.2"/>
    <row r="22261" hidden="1" x14ac:dyDescent="0.2"/>
    <row r="22262" hidden="1" x14ac:dyDescent="0.2"/>
    <row r="22263" hidden="1" x14ac:dyDescent="0.2"/>
    <row r="22264" hidden="1" x14ac:dyDescent="0.2"/>
    <row r="22265" hidden="1" x14ac:dyDescent="0.2"/>
    <row r="22266" hidden="1" x14ac:dyDescent="0.2"/>
    <row r="22267" hidden="1" x14ac:dyDescent="0.2"/>
    <row r="22268" hidden="1" x14ac:dyDescent="0.2"/>
    <row r="22269" hidden="1" x14ac:dyDescent="0.2"/>
    <row r="22270" hidden="1" x14ac:dyDescent="0.2"/>
    <row r="22271" hidden="1" x14ac:dyDescent="0.2"/>
    <row r="22272" hidden="1" x14ac:dyDescent="0.2"/>
    <row r="22273" hidden="1" x14ac:dyDescent="0.2"/>
    <row r="22274" hidden="1" x14ac:dyDescent="0.2"/>
    <row r="22275" hidden="1" x14ac:dyDescent="0.2"/>
    <row r="22276" hidden="1" x14ac:dyDescent="0.2"/>
    <row r="22277" hidden="1" x14ac:dyDescent="0.2"/>
    <row r="22278" hidden="1" x14ac:dyDescent="0.2"/>
    <row r="22279" hidden="1" x14ac:dyDescent="0.2"/>
    <row r="22280" hidden="1" x14ac:dyDescent="0.2"/>
    <row r="22281" hidden="1" x14ac:dyDescent="0.2"/>
    <row r="22282" hidden="1" x14ac:dyDescent="0.2"/>
    <row r="22283" hidden="1" x14ac:dyDescent="0.2"/>
    <row r="22284" hidden="1" x14ac:dyDescent="0.2"/>
    <row r="22285" hidden="1" x14ac:dyDescent="0.2"/>
    <row r="22286" hidden="1" x14ac:dyDescent="0.2"/>
    <row r="22287" hidden="1" x14ac:dyDescent="0.2"/>
    <row r="22288" hidden="1" x14ac:dyDescent="0.2"/>
    <row r="22289" hidden="1" x14ac:dyDescent="0.2"/>
    <row r="22290" hidden="1" x14ac:dyDescent="0.2"/>
    <row r="22291" hidden="1" x14ac:dyDescent="0.2"/>
    <row r="22292" hidden="1" x14ac:dyDescent="0.2"/>
    <row r="22293" hidden="1" x14ac:dyDescent="0.2"/>
    <row r="22294" hidden="1" x14ac:dyDescent="0.2"/>
    <row r="22295" hidden="1" x14ac:dyDescent="0.2"/>
    <row r="22296" hidden="1" x14ac:dyDescent="0.2"/>
    <row r="22297" hidden="1" x14ac:dyDescent="0.2"/>
    <row r="22298" hidden="1" x14ac:dyDescent="0.2"/>
    <row r="22299" hidden="1" x14ac:dyDescent="0.2"/>
    <row r="22300" hidden="1" x14ac:dyDescent="0.2"/>
    <row r="22301" hidden="1" x14ac:dyDescent="0.2"/>
    <row r="22302" hidden="1" x14ac:dyDescent="0.2"/>
    <row r="22303" hidden="1" x14ac:dyDescent="0.2"/>
    <row r="22304" hidden="1" x14ac:dyDescent="0.2"/>
    <row r="22305" hidden="1" x14ac:dyDescent="0.2"/>
    <row r="22306" hidden="1" x14ac:dyDescent="0.2"/>
    <row r="22307" hidden="1" x14ac:dyDescent="0.2"/>
    <row r="22308" hidden="1" x14ac:dyDescent="0.2"/>
    <row r="22309" hidden="1" x14ac:dyDescent="0.2"/>
    <row r="22310" hidden="1" x14ac:dyDescent="0.2"/>
    <row r="22311" hidden="1" x14ac:dyDescent="0.2"/>
    <row r="22312" hidden="1" x14ac:dyDescent="0.2"/>
    <row r="22313" hidden="1" x14ac:dyDescent="0.2"/>
    <row r="22314" hidden="1" x14ac:dyDescent="0.2"/>
    <row r="22315" hidden="1" x14ac:dyDescent="0.2"/>
    <row r="22316" hidden="1" x14ac:dyDescent="0.2"/>
    <row r="22317" hidden="1" x14ac:dyDescent="0.2"/>
    <row r="22318" hidden="1" x14ac:dyDescent="0.2"/>
    <row r="22319" hidden="1" x14ac:dyDescent="0.2"/>
    <row r="22320" hidden="1" x14ac:dyDescent="0.2"/>
    <row r="22321" hidden="1" x14ac:dyDescent="0.2"/>
    <row r="22322" hidden="1" x14ac:dyDescent="0.2"/>
    <row r="22323" hidden="1" x14ac:dyDescent="0.2"/>
    <row r="22324" hidden="1" x14ac:dyDescent="0.2"/>
    <row r="22325" hidden="1" x14ac:dyDescent="0.2"/>
    <row r="22326" hidden="1" x14ac:dyDescent="0.2"/>
    <row r="22327" hidden="1" x14ac:dyDescent="0.2"/>
    <row r="22328" hidden="1" x14ac:dyDescent="0.2"/>
    <row r="22329" hidden="1" x14ac:dyDescent="0.2"/>
    <row r="22330" hidden="1" x14ac:dyDescent="0.2"/>
    <row r="22331" hidden="1" x14ac:dyDescent="0.2"/>
    <row r="22332" hidden="1" x14ac:dyDescent="0.2"/>
    <row r="22333" hidden="1" x14ac:dyDescent="0.2"/>
    <row r="22334" hidden="1" x14ac:dyDescent="0.2"/>
    <row r="22335" hidden="1" x14ac:dyDescent="0.2"/>
    <row r="22336" hidden="1" x14ac:dyDescent="0.2"/>
    <row r="22337" hidden="1" x14ac:dyDescent="0.2"/>
    <row r="22338" hidden="1" x14ac:dyDescent="0.2"/>
    <row r="22339" hidden="1" x14ac:dyDescent="0.2"/>
    <row r="22340" hidden="1" x14ac:dyDescent="0.2"/>
    <row r="22341" hidden="1" x14ac:dyDescent="0.2"/>
    <row r="22342" hidden="1" x14ac:dyDescent="0.2"/>
    <row r="22343" hidden="1" x14ac:dyDescent="0.2"/>
    <row r="22344" hidden="1" x14ac:dyDescent="0.2"/>
    <row r="22345" hidden="1" x14ac:dyDescent="0.2"/>
    <row r="22346" hidden="1" x14ac:dyDescent="0.2"/>
    <row r="22347" hidden="1" x14ac:dyDescent="0.2"/>
    <row r="22348" hidden="1" x14ac:dyDescent="0.2"/>
    <row r="22349" hidden="1" x14ac:dyDescent="0.2"/>
    <row r="22350" hidden="1" x14ac:dyDescent="0.2"/>
    <row r="22351" hidden="1" x14ac:dyDescent="0.2"/>
    <row r="22352" hidden="1" x14ac:dyDescent="0.2"/>
    <row r="22353" hidden="1" x14ac:dyDescent="0.2"/>
    <row r="22354" hidden="1" x14ac:dyDescent="0.2"/>
    <row r="22355" hidden="1" x14ac:dyDescent="0.2"/>
    <row r="22356" hidden="1" x14ac:dyDescent="0.2"/>
    <row r="22357" hidden="1" x14ac:dyDescent="0.2"/>
    <row r="22358" hidden="1" x14ac:dyDescent="0.2"/>
    <row r="22359" hidden="1" x14ac:dyDescent="0.2"/>
    <row r="22360" hidden="1" x14ac:dyDescent="0.2"/>
    <row r="22361" hidden="1" x14ac:dyDescent="0.2"/>
    <row r="22362" hidden="1" x14ac:dyDescent="0.2"/>
    <row r="22363" hidden="1" x14ac:dyDescent="0.2"/>
    <row r="22364" hidden="1" x14ac:dyDescent="0.2"/>
    <row r="22365" hidden="1" x14ac:dyDescent="0.2"/>
    <row r="22366" hidden="1" x14ac:dyDescent="0.2"/>
    <row r="22367" hidden="1" x14ac:dyDescent="0.2"/>
    <row r="22368" hidden="1" x14ac:dyDescent="0.2"/>
    <row r="22369" hidden="1" x14ac:dyDescent="0.2"/>
    <row r="22370" hidden="1" x14ac:dyDescent="0.2"/>
    <row r="22371" hidden="1" x14ac:dyDescent="0.2"/>
    <row r="22372" hidden="1" x14ac:dyDescent="0.2"/>
    <row r="22373" hidden="1" x14ac:dyDescent="0.2"/>
    <row r="22374" hidden="1" x14ac:dyDescent="0.2"/>
    <row r="22375" hidden="1" x14ac:dyDescent="0.2"/>
    <row r="22376" hidden="1" x14ac:dyDescent="0.2"/>
    <row r="22377" hidden="1" x14ac:dyDescent="0.2"/>
    <row r="22378" hidden="1" x14ac:dyDescent="0.2"/>
    <row r="22379" hidden="1" x14ac:dyDescent="0.2"/>
    <row r="22380" hidden="1" x14ac:dyDescent="0.2"/>
    <row r="22381" hidden="1" x14ac:dyDescent="0.2"/>
    <row r="22382" hidden="1" x14ac:dyDescent="0.2"/>
    <row r="22383" hidden="1" x14ac:dyDescent="0.2"/>
    <row r="22384" hidden="1" x14ac:dyDescent="0.2"/>
    <row r="22385" hidden="1" x14ac:dyDescent="0.2"/>
    <row r="22386" hidden="1" x14ac:dyDescent="0.2"/>
    <row r="22387" hidden="1" x14ac:dyDescent="0.2"/>
    <row r="22388" hidden="1" x14ac:dyDescent="0.2"/>
    <row r="22389" hidden="1" x14ac:dyDescent="0.2"/>
    <row r="22390" hidden="1" x14ac:dyDescent="0.2"/>
    <row r="22391" hidden="1" x14ac:dyDescent="0.2"/>
    <row r="22392" hidden="1" x14ac:dyDescent="0.2"/>
    <row r="22393" hidden="1" x14ac:dyDescent="0.2"/>
    <row r="22394" hidden="1" x14ac:dyDescent="0.2"/>
    <row r="22395" hidden="1" x14ac:dyDescent="0.2"/>
    <row r="22396" hidden="1" x14ac:dyDescent="0.2"/>
    <row r="22397" hidden="1" x14ac:dyDescent="0.2"/>
    <row r="22398" hidden="1" x14ac:dyDescent="0.2"/>
    <row r="22399" hidden="1" x14ac:dyDescent="0.2"/>
    <row r="22400" hidden="1" x14ac:dyDescent="0.2"/>
    <row r="22401" hidden="1" x14ac:dyDescent="0.2"/>
    <row r="22402" hidden="1" x14ac:dyDescent="0.2"/>
    <row r="22403" hidden="1" x14ac:dyDescent="0.2"/>
    <row r="22404" hidden="1" x14ac:dyDescent="0.2"/>
    <row r="22405" hidden="1" x14ac:dyDescent="0.2"/>
    <row r="22406" hidden="1" x14ac:dyDescent="0.2"/>
    <row r="22407" hidden="1" x14ac:dyDescent="0.2"/>
    <row r="22408" hidden="1" x14ac:dyDescent="0.2"/>
    <row r="22409" hidden="1" x14ac:dyDescent="0.2"/>
    <row r="22410" hidden="1" x14ac:dyDescent="0.2"/>
    <row r="22411" hidden="1" x14ac:dyDescent="0.2"/>
    <row r="22412" hidden="1" x14ac:dyDescent="0.2"/>
    <row r="22413" hidden="1" x14ac:dyDescent="0.2"/>
    <row r="22414" hidden="1" x14ac:dyDescent="0.2"/>
    <row r="22415" hidden="1" x14ac:dyDescent="0.2"/>
    <row r="22416" hidden="1" x14ac:dyDescent="0.2"/>
    <row r="22417" hidden="1" x14ac:dyDescent="0.2"/>
    <row r="22418" hidden="1" x14ac:dyDescent="0.2"/>
    <row r="22419" hidden="1" x14ac:dyDescent="0.2"/>
    <row r="22420" hidden="1" x14ac:dyDescent="0.2"/>
    <row r="22421" hidden="1" x14ac:dyDescent="0.2"/>
    <row r="22422" hidden="1" x14ac:dyDescent="0.2"/>
    <row r="22423" hidden="1" x14ac:dyDescent="0.2"/>
    <row r="22424" hidden="1" x14ac:dyDescent="0.2"/>
    <row r="22425" hidden="1" x14ac:dyDescent="0.2"/>
    <row r="22426" hidden="1" x14ac:dyDescent="0.2"/>
    <row r="22427" hidden="1" x14ac:dyDescent="0.2"/>
    <row r="22428" hidden="1" x14ac:dyDescent="0.2"/>
    <row r="22429" hidden="1" x14ac:dyDescent="0.2"/>
    <row r="22430" hidden="1" x14ac:dyDescent="0.2"/>
    <row r="22431" hidden="1" x14ac:dyDescent="0.2"/>
    <row r="22432" hidden="1" x14ac:dyDescent="0.2"/>
    <row r="22433" hidden="1" x14ac:dyDescent="0.2"/>
    <row r="22434" hidden="1" x14ac:dyDescent="0.2"/>
    <row r="22435" hidden="1" x14ac:dyDescent="0.2"/>
    <row r="22436" hidden="1" x14ac:dyDescent="0.2"/>
    <row r="22437" hidden="1" x14ac:dyDescent="0.2"/>
    <row r="22438" hidden="1" x14ac:dyDescent="0.2"/>
    <row r="22439" hidden="1" x14ac:dyDescent="0.2"/>
    <row r="22440" hidden="1" x14ac:dyDescent="0.2"/>
    <row r="22441" hidden="1" x14ac:dyDescent="0.2"/>
    <row r="22442" hidden="1" x14ac:dyDescent="0.2"/>
    <row r="22443" hidden="1" x14ac:dyDescent="0.2"/>
    <row r="22444" hidden="1" x14ac:dyDescent="0.2"/>
    <row r="22445" hidden="1" x14ac:dyDescent="0.2"/>
    <row r="22446" hidden="1" x14ac:dyDescent="0.2"/>
    <row r="22447" hidden="1" x14ac:dyDescent="0.2"/>
    <row r="22448" hidden="1" x14ac:dyDescent="0.2"/>
    <row r="22449" hidden="1" x14ac:dyDescent="0.2"/>
    <row r="22450" hidden="1" x14ac:dyDescent="0.2"/>
    <row r="22451" hidden="1" x14ac:dyDescent="0.2"/>
    <row r="22452" hidden="1" x14ac:dyDescent="0.2"/>
    <row r="22453" hidden="1" x14ac:dyDescent="0.2"/>
    <row r="22454" hidden="1" x14ac:dyDescent="0.2"/>
    <row r="22455" hidden="1" x14ac:dyDescent="0.2"/>
    <row r="22456" hidden="1" x14ac:dyDescent="0.2"/>
    <row r="22457" hidden="1" x14ac:dyDescent="0.2"/>
    <row r="22458" hidden="1" x14ac:dyDescent="0.2"/>
    <row r="22459" hidden="1" x14ac:dyDescent="0.2"/>
    <row r="22460" hidden="1" x14ac:dyDescent="0.2"/>
    <row r="22461" hidden="1" x14ac:dyDescent="0.2"/>
    <row r="22462" hidden="1" x14ac:dyDescent="0.2"/>
    <row r="22463" hidden="1" x14ac:dyDescent="0.2"/>
    <row r="22464" hidden="1" x14ac:dyDescent="0.2"/>
    <row r="22465" hidden="1" x14ac:dyDescent="0.2"/>
    <row r="22466" hidden="1" x14ac:dyDescent="0.2"/>
    <row r="22467" hidden="1" x14ac:dyDescent="0.2"/>
    <row r="22468" hidden="1" x14ac:dyDescent="0.2"/>
    <row r="22469" hidden="1" x14ac:dyDescent="0.2"/>
    <row r="22470" hidden="1" x14ac:dyDescent="0.2"/>
    <row r="22471" hidden="1" x14ac:dyDescent="0.2"/>
    <row r="22472" hidden="1" x14ac:dyDescent="0.2"/>
    <row r="22473" hidden="1" x14ac:dyDescent="0.2"/>
    <row r="22474" hidden="1" x14ac:dyDescent="0.2"/>
    <row r="22475" hidden="1" x14ac:dyDescent="0.2"/>
    <row r="22476" hidden="1" x14ac:dyDescent="0.2"/>
    <row r="22477" hidden="1" x14ac:dyDescent="0.2"/>
    <row r="22478" hidden="1" x14ac:dyDescent="0.2"/>
    <row r="22479" hidden="1" x14ac:dyDescent="0.2"/>
    <row r="22480" hidden="1" x14ac:dyDescent="0.2"/>
    <row r="22481" hidden="1" x14ac:dyDescent="0.2"/>
    <row r="22482" hidden="1" x14ac:dyDescent="0.2"/>
    <row r="22483" hidden="1" x14ac:dyDescent="0.2"/>
    <row r="22484" hidden="1" x14ac:dyDescent="0.2"/>
    <row r="22485" hidden="1" x14ac:dyDescent="0.2"/>
    <row r="22486" hidden="1" x14ac:dyDescent="0.2"/>
    <row r="22487" hidden="1" x14ac:dyDescent="0.2"/>
    <row r="22488" hidden="1" x14ac:dyDescent="0.2"/>
    <row r="22489" hidden="1" x14ac:dyDescent="0.2"/>
    <row r="22490" hidden="1" x14ac:dyDescent="0.2"/>
    <row r="22491" hidden="1" x14ac:dyDescent="0.2"/>
    <row r="22492" hidden="1" x14ac:dyDescent="0.2"/>
    <row r="22493" hidden="1" x14ac:dyDescent="0.2"/>
    <row r="22494" hidden="1" x14ac:dyDescent="0.2"/>
    <row r="22495" hidden="1" x14ac:dyDescent="0.2"/>
    <row r="22496" hidden="1" x14ac:dyDescent="0.2"/>
    <row r="22497" hidden="1" x14ac:dyDescent="0.2"/>
    <row r="22498" hidden="1" x14ac:dyDescent="0.2"/>
    <row r="22499" hidden="1" x14ac:dyDescent="0.2"/>
    <row r="22500" hidden="1" x14ac:dyDescent="0.2"/>
    <row r="22501" hidden="1" x14ac:dyDescent="0.2"/>
    <row r="22502" hidden="1" x14ac:dyDescent="0.2"/>
    <row r="22503" hidden="1" x14ac:dyDescent="0.2"/>
    <row r="22504" hidden="1" x14ac:dyDescent="0.2"/>
    <row r="22505" hidden="1" x14ac:dyDescent="0.2"/>
    <row r="22506" hidden="1" x14ac:dyDescent="0.2"/>
    <row r="22507" hidden="1" x14ac:dyDescent="0.2"/>
    <row r="22508" hidden="1" x14ac:dyDescent="0.2"/>
    <row r="22509" hidden="1" x14ac:dyDescent="0.2"/>
    <row r="22510" hidden="1" x14ac:dyDescent="0.2"/>
    <row r="22511" hidden="1" x14ac:dyDescent="0.2"/>
    <row r="22512" hidden="1" x14ac:dyDescent="0.2"/>
    <row r="22513" hidden="1" x14ac:dyDescent="0.2"/>
    <row r="22514" hidden="1" x14ac:dyDescent="0.2"/>
    <row r="22515" hidden="1" x14ac:dyDescent="0.2"/>
    <row r="22516" hidden="1" x14ac:dyDescent="0.2"/>
    <row r="22517" hidden="1" x14ac:dyDescent="0.2"/>
    <row r="22518" hidden="1" x14ac:dyDescent="0.2"/>
    <row r="22519" hidden="1" x14ac:dyDescent="0.2"/>
    <row r="22520" hidden="1" x14ac:dyDescent="0.2"/>
    <row r="22521" hidden="1" x14ac:dyDescent="0.2"/>
    <row r="22522" hidden="1" x14ac:dyDescent="0.2"/>
    <row r="22523" hidden="1" x14ac:dyDescent="0.2"/>
    <row r="22524" hidden="1" x14ac:dyDescent="0.2"/>
    <row r="22525" hidden="1" x14ac:dyDescent="0.2"/>
    <row r="22526" hidden="1" x14ac:dyDescent="0.2"/>
    <row r="22527" hidden="1" x14ac:dyDescent="0.2"/>
    <row r="22528" hidden="1" x14ac:dyDescent="0.2"/>
    <row r="22529" hidden="1" x14ac:dyDescent="0.2"/>
    <row r="22530" hidden="1" x14ac:dyDescent="0.2"/>
    <row r="22531" hidden="1" x14ac:dyDescent="0.2"/>
    <row r="22532" hidden="1" x14ac:dyDescent="0.2"/>
    <row r="22533" hidden="1" x14ac:dyDescent="0.2"/>
    <row r="22534" hidden="1" x14ac:dyDescent="0.2"/>
    <row r="22535" hidden="1" x14ac:dyDescent="0.2"/>
    <row r="22536" hidden="1" x14ac:dyDescent="0.2"/>
    <row r="22537" hidden="1" x14ac:dyDescent="0.2"/>
    <row r="22538" hidden="1" x14ac:dyDescent="0.2"/>
    <row r="22539" hidden="1" x14ac:dyDescent="0.2"/>
    <row r="22540" hidden="1" x14ac:dyDescent="0.2"/>
    <row r="22541" hidden="1" x14ac:dyDescent="0.2"/>
    <row r="22542" hidden="1" x14ac:dyDescent="0.2"/>
    <row r="22543" hidden="1" x14ac:dyDescent="0.2"/>
    <row r="22544" hidden="1" x14ac:dyDescent="0.2"/>
    <row r="22545" hidden="1" x14ac:dyDescent="0.2"/>
    <row r="22546" hidden="1" x14ac:dyDescent="0.2"/>
    <row r="22547" hidden="1" x14ac:dyDescent="0.2"/>
    <row r="22548" hidden="1" x14ac:dyDescent="0.2"/>
    <row r="22549" hidden="1" x14ac:dyDescent="0.2"/>
    <row r="22550" hidden="1" x14ac:dyDescent="0.2"/>
    <row r="22551" hidden="1" x14ac:dyDescent="0.2"/>
    <row r="22552" hidden="1" x14ac:dyDescent="0.2"/>
    <row r="22553" hidden="1" x14ac:dyDescent="0.2"/>
    <row r="22554" hidden="1" x14ac:dyDescent="0.2"/>
    <row r="22555" hidden="1" x14ac:dyDescent="0.2"/>
    <row r="22556" hidden="1" x14ac:dyDescent="0.2"/>
    <row r="22557" hidden="1" x14ac:dyDescent="0.2"/>
    <row r="22558" hidden="1" x14ac:dyDescent="0.2"/>
    <row r="22559" hidden="1" x14ac:dyDescent="0.2"/>
    <row r="22560" hidden="1" x14ac:dyDescent="0.2"/>
    <row r="22561" hidden="1" x14ac:dyDescent="0.2"/>
    <row r="22562" hidden="1" x14ac:dyDescent="0.2"/>
    <row r="22563" hidden="1" x14ac:dyDescent="0.2"/>
    <row r="22564" hidden="1" x14ac:dyDescent="0.2"/>
    <row r="22565" hidden="1" x14ac:dyDescent="0.2"/>
    <row r="22566" hidden="1" x14ac:dyDescent="0.2"/>
    <row r="22567" hidden="1" x14ac:dyDescent="0.2"/>
    <row r="22568" hidden="1" x14ac:dyDescent="0.2"/>
    <row r="22569" hidden="1" x14ac:dyDescent="0.2"/>
    <row r="22570" hidden="1" x14ac:dyDescent="0.2"/>
    <row r="22571" hidden="1" x14ac:dyDescent="0.2"/>
    <row r="22572" hidden="1" x14ac:dyDescent="0.2"/>
    <row r="22573" hidden="1" x14ac:dyDescent="0.2"/>
    <row r="22574" hidden="1" x14ac:dyDescent="0.2"/>
    <row r="22575" hidden="1" x14ac:dyDescent="0.2"/>
    <row r="22576" hidden="1" x14ac:dyDescent="0.2"/>
    <row r="22577" hidden="1" x14ac:dyDescent="0.2"/>
    <row r="22578" hidden="1" x14ac:dyDescent="0.2"/>
    <row r="22579" hidden="1" x14ac:dyDescent="0.2"/>
    <row r="22580" hidden="1" x14ac:dyDescent="0.2"/>
    <row r="22581" hidden="1" x14ac:dyDescent="0.2"/>
    <row r="22582" hidden="1" x14ac:dyDescent="0.2"/>
    <row r="22583" hidden="1" x14ac:dyDescent="0.2"/>
    <row r="22584" hidden="1" x14ac:dyDescent="0.2"/>
    <row r="22585" hidden="1" x14ac:dyDescent="0.2"/>
    <row r="22586" hidden="1" x14ac:dyDescent="0.2"/>
    <row r="22587" hidden="1" x14ac:dyDescent="0.2"/>
    <row r="22588" hidden="1" x14ac:dyDescent="0.2"/>
    <row r="22589" hidden="1" x14ac:dyDescent="0.2"/>
    <row r="22590" hidden="1" x14ac:dyDescent="0.2"/>
    <row r="22591" hidden="1" x14ac:dyDescent="0.2"/>
    <row r="22592" hidden="1" x14ac:dyDescent="0.2"/>
    <row r="22593" hidden="1" x14ac:dyDescent="0.2"/>
    <row r="22594" hidden="1" x14ac:dyDescent="0.2"/>
    <row r="22595" hidden="1" x14ac:dyDescent="0.2"/>
    <row r="22596" hidden="1" x14ac:dyDescent="0.2"/>
    <row r="22597" hidden="1" x14ac:dyDescent="0.2"/>
    <row r="22598" hidden="1" x14ac:dyDescent="0.2"/>
    <row r="22599" hidden="1" x14ac:dyDescent="0.2"/>
    <row r="22600" hidden="1" x14ac:dyDescent="0.2"/>
    <row r="22601" hidden="1" x14ac:dyDescent="0.2"/>
    <row r="22602" hidden="1" x14ac:dyDescent="0.2"/>
    <row r="22603" hidden="1" x14ac:dyDescent="0.2"/>
    <row r="22604" hidden="1" x14ac:dyDescent="0.2"/>
    <row r="22605" hidden="1" x14ac:dyDescent="0.2"/>
    <row r="22606" hidden="1" x14ac:dyDescent="0.2"/>
    <row r="22607" hidden="1" x14ac:dyDescent="0.2"/>
    <row r="22608" hidden="1" x14ac:dyDescent="0.2"/>
    <row r="22609" hidden="1" x14ac:dyDescent="0.2"/>
    <row r="22610" hidden="1" x14ac:dyDescent="0.2"/>
    <row r="22611" hidden="1" x14ac:dyDescent="0.2"/>
    <row r="22612" hidden="1" x14ac:dyDescent="0.2"/>
    <row r="22613" hidden="1" x14ac:dyDescent="0.2"/>
    <row r="22614" hidden="1" x14ac:dyDescent="0.2"/>
    <row r="22615" hidden="1" x14ac:dyDescent="0.2"/>
    <row r="22616" hidden="1" x14ac:dyDescent="0.2"/>
    <row r="22617" hidden="1" x14ac:dyDescent="0.2"/>
    <row r="22618" hidden="1" x14ac:dyDescent="0.2"/>
    <row r="22619" hidden="1" x14ac:dyDescent="0.2"/>
    <row r="22620" hidden="1" x14ac:dyDescent="0.2"/>
    <row r="22621" hidden="1" x14ac:dyDescent="0.2"/>
    <row r="22622" hidden="1" x14ac:dyDescent="0.2"/>
    <row r="22623" hidden="1" x14ac:dyDescent="0.2"/>
    <row r="22624" hidden="1" x14ac:dyDescent="0.2"/>
    <row r="22625" hidden="1" x14ac:dyDescent="0.2"/>
    <row r="22626" hidden="1" x14ac:dyDescent="0.2"/>
    <row r="22627" hidden="1" x14ac:dyDescent="0.2"/>
    <row r="22628" hidden="1" x14ac:dyDescent="0.2"/>
    <row r="22629" hidden="1" x14ac:dyDescent="0.2"/>
    <row r="22630" hidden="1" x14ac:dyDescent="0.2"/>
    <row r="22631" hidden="1" x14ac:dyDescent="0.2"/>
    <row r="22632" hidden="1" x14ac:dyDescent="0.2"/>
    <row r="22633" hidden="1" x14ac:dyDescent="0.2"/>
    <row r="22634" hidden="1" x14ac:dyDescent="0.2"/>
    <row r="22635" hidden="1" x14ac:dyDescent="0.2"/>
    <row r="22636" hidden="1" x14ac:dyDescent="0.2"/>
    <row r="22637" hidden="1" x14ac:dyDescent="0.2"/>
    <row r="22638" hidden="1" x14ac:dyDescent="0.2"/>
    <row r="22639" hidden="1" x14ac:dyDescent="0.2"/>
    <row r="22640" hidden="1" x14ac:dyDescent="0.2"/>
    <row r="22641" hidden="1" x14ac:dyDescent="0.2"/>
    <row r="22642" hidden="1" x14ac:dyDescent="0.2"/>
    <row r="22643" hidden="1" x14ac:dyDescent="0.2"/>
    <row r="22644" hidden="1" x14ac:dyDescent="0.2"/>
    <row r="22645" hidden="1" x14ac:dyDescent="0.2"/>
    <row r="22646" hidden="1" x14ac:dyDescent="0.2"/>
    <row r="22647" hidden="1" x14ac:dyDescent="0.2"/>
    <row r="22648" hidden="1" x14ac:dyDescent="0.2"/>
    <row r="22649" hidden="1" x14ac:dyDescent="0.2"/>
    <row r="22650" hidden="1" x14ac:dyDescent="0.2"/>
    <row r="22651" hidden="1" x14ac:dyDescent="0.2"/>
    <row r="22652" hidden="1" x14ac:dyDescent="0.2"/>
    <row r="22653" hidden="1" x14ac:dyDescent="0.2"/>
    <row r="22654" hidden="1" x14ac:dyDescent="0.2"/>
    <row r="22655" hidden="1" x14ac:dyDescent="0.2"/>
    <row r="22656" hidden="1" x14ac:dyDescent="0.2"/>
    <row r="22657" hidden="1" x14ac:dyDescent="0.2"/>
    <row r="22658" hidden="1" x14ac:dyDescent="0.2"/>
    <row r="22659" hidden="1" x14ac:dyDescent="0.2"/>
    <row r="22660" hidden="1" x14ac:dyDescent="0.2"/>
    <row r="22661" hidden="1" x14ac:dyDescent="0.2"/>
    <row r="22662" hidden="1" x14ac:dyDescent="0.2"/>
    <row r="22663" hidden="1" x14ac:dyDescent="0.2"/>
    <row r="22664" hidden="1" x14ac:dyDescent="0.2"/>
    <row r="22665" hidden="1" x14ac:dyDescent="0.2"/>
    <row r="22666" hidden="1" x14ac:dyDescent="0.2"/>
    <row r="22667" hidden="1" x14ac:dyDescent="0.2"/>
    <row r="22668" hidden="1" x14ac:dyDescent="0.2"/>
    <row r="22669" hidden="1" x14ac:dyDescent="0.2"/>
    <row r="22670" hidden="1" x14ac:dyDescent="0.2"/>
    <row r="22671" hidden="1" x14ac:dyDescent="0.2"/>
    <row r="22672" hidden="1" x14ac:dyDescent="0.2"/>
    <row r="22673" hidden="1" x14ac:dyDescent="0.2"/>
    <row r="22674" hidden="1" x14ac:dyDescent="0.2"/>
    <row r="22675" hidden="1" x14ac:dyDescent="0.2"/>
    <row r="22676" hidden="1" x14ac:dyDescent="0.2"/>
    <row r="22677" hidden="1" x14ac:dyDescent="0.2"/>
    <row r="22678" hidden="1" x14ac:dyDescent="0.2"/>
    <row r="22679" hidden="1" x14ac:dyDescent="0.2"/>
    <row r="22680" hidden="1" x14ac:dyDescent="0.2"/>
    <row r="22681" hidden="1" x14ac:dyDescent="0.2"/>
    <row r="22682" hidden="1" x14ac:dyDescent="0.2"/>
    <row r="22683" hidden="1" x14ac:dyDescent="0.2"/>
    <row r="22684" hidden="1" x14ac:dyDescent="0.2"/>
    <row r="22685" hidden="1" x14ac:dyDescent="0.2"/>
    <row r="22686" hidden="1" x14ac:dyDescent="0.2"/>
    <row r="22687" hidden="1" x14ac:dyDescent="0.2"/>
    <row r="22688" hidden="1" x14ac:dyDescent="0.2"/>
    <row r="22689" hidden="1" x14ac:dyDescent="0.2"/>
    <row r="22690" hidden="1" x14ac:dyDescent="0.2"/>
    <row r="22691" hidden="1" x14ac:dyDescent="0.2"/>
    <row r="22692" hidden="1" x14ac:dyDescent="0.2"/>
    <row r="22693" hidden="1" x14ac:dyDescent="0.2"/>
    <row r="22694" hidden="1" x14ac:dyDescent="0.2"/>
    <row r="22695" hidden="1" x14ac:dyDescent="0.2"/>
    <row r="22696" hidden="1" x14ac:dyDescent="0.2"/>
    <row r="22697" hidden="1" x14ac:dyDescent="0.2"/>
    <row r="22698" hidden="1" x14ac:dyDescent="0.2"/>
    <row r="22699" hidden="1" x14ac:dyDescent="0.2"/>
    <row r="22700" hidden="1" x14ac:dyDescent="0.2"/>
    <row r="22701" hidden="1" x14ac:dyDescent="0.2"/>
    <row r="22702" hidden="1" x14ac:dyDescent="0.2"/>
    <row r="22703" hidden="1" x14ac:dyDescent="0.2"/>
    <row r="22704" hidden="1" x14ac:dyDescent="0.2"/>
    <row r="22705" hidden="1" x14ac:dyDescent="0.2"/>
    <row r="22706" hidden="1" x14ac:dyDescent="0.2"/>
    <row r="22707" hidden="1" x14ac:dyDescent="0.2"/>
    <row r="22708" hidden="1" x14ac:dyDescent="0.2"/>
    <row r="22709" hidden="1" x14ac:dyDescent="0.2"/>
    <row r="22710" hidden="1" x14ac:dyDescent="0.2"/>
    <row r="22711" hidden="1" x14ac:dyDescent="0.2"/>
    <row r="22712" hidden="1" x14ac:dyDescent="0.2"/>
    <row r="22713" hidden="1" x14ac:dyDescent="0.2"/>
    <row r="22714" hidden="1" x14ac:dyDescent="0.2"/>
    <row r="22715" hidden="1" x14ac:dyDescent="0.2"/>
    <row r="22716" hidden="1" x14ac:dyDescent="0.2"/>
    <row r="22717" hidden="1" x14ac:dyDescent="0.2"/>
    <row r="22718" hidden="1" x14ac:dyDescent="0.2"/>
    <row r="22719" hidden="1" x14ac:dyDescent="0.2"/>
    <row r="22720" hidden="1" x14ac:dyDescent="0.2"/>
    <row r="22721" hidden="1" x14ac:dyDescent="0.2"/>
    <row r="22722" hidden="1" x14ac:dyDescent="0.2"/>
    <row r="22723" hidden="1" x14ac:dyDescent="0.2"/>
    <row r="22724" hidden="1" x14ac:dyDescent="0.2"/>
    <row r="22725" hidden="1" x14ac:dyDescent="0.2"/>
    <row r="22726" hidden="1" x14ac:dyDescent="0.2"/>
    <row r="22727" hidden="1" x14ac:dyDescent="0.2"/>
    <row r="22728" hidden="1" x14ac:dyDescent="0.2"/>
    <row r="22729" hidden="1" x14ac:dyDescent="0.2"/>
    <row r="22730" hidden="1" x14ac:dyDescent="0.2"/>
    <row r="22731" hidden="1" x14ac:dyDescent="0.2"/>
    <row r="22732" hidden="1" x14ac:dyDescent="0.2"/>
    <row r="22733" hidden="1" x14ac:dyDescent="0.2"/>
    <row r="22734" hidden="1" x14ac:dyDescent="0.2"/>
    <row r="22735" hidden="1" x14ac:dyDescent="0.2"/>
    <row r="22736" hidden="1" x14ac:dyDescent="0.2"/>
    <row r="22737" hidden="1" x14ac:dyDescent="0.2"/>
    <row r="22738" hidden="1" x14ac:dyDescent="0.2"/>
    <row r="22739" hidden="1" x14ac:dyDescent="0.2"/>
    <row r="22740" hidden="1" x14ac:dyDescent="0.2"/>
    <row r="22741" hidden="1" x14ac:dyDescent="0.2"/>
    <row r="22742" hidden="1" x14ac:dyDescent="0.2"/>
    <row r="22743" hidden="1" x14ac:dyDescent="0.2"/>
    <row r="22744" hidden="1" x14ac:dyDescent="0.2"/>
    <row r="22745" hidden="1" x14ac:dyDescent="0.2"/>
    <row r="22746" hidden="1" x14ac:dyDescent="0.2"/>
    <row r="22747" hidden="1" x14ac:dyDescent="0.2"/>
    <row r="22748" hidden="1" x14ac:dyDescent="0.2"/>
    <row r="22749" hidden="1" x14ac:dyDescent="0.2"/>
    <row r="22750" hidden="1" x14ac:dyDescent="0.2"/>
    <row r="22751" hidden="1" x14ac:dyDescent="0.2"/>
    <row r="22752" hidden="1" x14ac:dyDescent="0.2"/>
    <row r="22753" hidden="1" x14ac:dyDescent="0.2"/>
    <row r="22754" hidden="1" x14ac:dyDescent="0.2"/>
    <row r="22755" hidden="1" x14ac:dyDescent="0.2"/>
    <row r="22756" hidden="1" x14ac:dyDescent="0.2"/>
    <row r="22757" hidden="1" x14ac:dyDescent="0.2"/>
    <row r="22758" hidden="1" x14ac:dyDescent="0.2"/>
    <row r="22759" hidden="1" x14ac:dyDescent="0.2"/>
    <row r="22760" hidden="1" x14ac:dyDescent="0.2"/>
    <row r="22761" hidden="1" x14ac:dyDescent="0.2"/>
    <row r="22762" hidden="1" x14ac:dyDescent="0.2"/>
    <row r="22763" hidden="1" x14ac:dyDescent="0.2"/>
    <row r="22764" hidden="1" x14ac:dyDescent="0.2"/>
    <row r="22765" hidden="1" x14ac:dyDescent="0.2"/>
    <row r="22766" hidden="1" x14ac:dyDescent="0.2"/>
    <row r="22767" hidden="1" x14ac:dyDescent="0.2"/>
    <row r="22768" hidden="1" x14ac:dyDescent="0.2"/>
    <row r="22769" hidden="1" x14ac:dyDescent="0.2"/>
    <row r="22770" hidden="1" x14ac:dyDescent="0.2"/>
    <row r="22771" hidden="1" x14ac:dyDescent="0.2"/>
    <row r="22772" hidden="1" x14ac:dyDescent="0.2"/>
    <row r="22773" hidden="1" x14ac:dyDescent="0.2"/>
    <row r="22774" hidden="1" x14ac:dyDescent="0.2"/>
    <row r="22775" hidden="1" x14ac:dyDescent="0.2"/>
    <row r="22776" hidden="1" x14ac:dyDescent="0.2"/>
    <row r="22777" hidden="1" x14ac:dyDescent="0.2"/>
    <row r="22778" hidden="1" x14ac:dyDescent="0.2"/>
    <row r="22779" hidden="1" x14ac:dyDescent="0.2"/>
    <row r="22780" hidden="1" x14ac:dyDescent="0.2"/>
    <row r="22781" hidden="1" x14ac:dyDescent="0.2"/>
    <row r="22782" hidden="1" x14ac:dyDescent="0.2"/>
    <row r="22783" hidden="1" x14ac:dyDescent="0.2"/>
    <row r="22784" hidden="1" x14ac:dyDescent="0.2"/>
    <row r="22785" hidden="1" x14ac:dyDescent="0.2"/>
    <row r="22786" hidden="1" x14ac:dyDescent="0.2"/>
    <row r="22787" hidden="1" x14ac:dyDescent="0.2"/>
    <row r="22788" hidden="1" x14ac:dyDescent="0.2"/>
    <row r="22789" hidden="1" x14ac:dyDescent="0.2"/>
    <row r="22790" hidden="1" x14ac:dyDescent="0.2"/>
    <row r="22791" hidden="1" x14ac:dyDescent="0.2"/>
    <row r="22792" hidden="1" x14ac:dyDescent="0.2"/>
    <row r="22793" hidden="1" x14ac:dyDescent="0.2"/>
    <row r="22794" hidden="1" x14ac:dyDescent="0.2"/>
    <row r="22795" hidden="1" x14ac:dyDescent="0.2"/>
    <row r="22796" hidden="1" x14ac:dyDescent="0.2"/>
    <row r="22797" hidden="1" x14ac:dyDescent="0.2"/>
    <row r="22798" hidden="1" x14ac:dyDescent="0.2"/>
    <row r="22799" hidden="1" x14ac:dyDescent="0.2"/>
    <row r="22800" hidden="1" x14ac:dyDescent="0.2"/>
    <row r="22801" hidden="1" x14ac:dyDescent="0.2"/>
    <row r="22802" hidden="1" x14ac:dyDescent="0.2"/>
    <row r="22803" hidden="1" x14ac:dyDescent="0.2"/>
    <row r="22804" hidden="1" x14ac:dyDescent="0.2"/>
    <row r="22805" hidden="1" x14ac:dyDescent="0.2"/>
    <row r="22806" hidden="1" x14ac:dyDescent="0.2"/>
    <row r="22807" hidden="1" x14ac:dyDescent="0.2"/>
    <row r="22808" hidden="1" x14ac:dyDescent="0.2"/>
    <row r="22809" hidden="1" x14ac:dyDescent="0.2"/>
    <row r="22810" hidden="1" x14ac:dyDescent="0.2"/>
    <row r="22811" hidden="1" x14ac:dyDescent="0.2"/>
    <row r="22812" hidden="1" x14ac:dyDescent="0.2"/>
    <row r="22813" hidden="1" x14ac:dyDescent="0.2"/>
    <row r="22814" hidden="1" x14ac:dyDescent="0.2"/>
    <row r="22815" hidden="1" x14ac:dyDescent="0.2"/>
    <row r="22816" hidden="1" x14ac:dyDescent="0.2"/>
    <row r="22817" hidden="1" x14ac:dyDescent="0.2"/>
    <row r="22818" hidden="1" x14ac:dyDescent="0.2"/>
    <row r="22819" hidden="1" x14ac:dyDescent="0.2"/>
    <row r="22820" hidden="1" x14ac:dyDescent="0.2"/>
    <row r="22821" hidden="1" x14ac:dyDescent="0.2"/>
    <row r="22822" hidden="1" x14ac:dyDescent="0.2"/>
    <row r="22823" hidden="1" x14ac:dyDescent="0.2"/>
    <row r="22824" hidden="1" x14ac:dyDescent="0.2"/>
    <row r="22825" hidden="1" x14ac:dyDescent="0.2"/>
    <row r="22826" hidden="1" x14ac:dyDescent="0.2"/>
    <row r="22827" hidden="1" x14ac:dyDescent="0.2"/>
    <row r="22828" hidden="1" x14ac:dyDescent="0.2"/>
    <row r="22829" hidden="1" x14ac:dyDescent="0.2"/>
    <row r="22830" hidden="1" x14ac:dyDescent="0.2"/>
    <row r="22831" hidden="1" x14ac:dyDescent="0.2"/>
    <row r="22832" hidden="1" x14ac:dyDescent="0.2"/>
    <row r="22833" hidden="1" x14ac:dyDescent="0.2"/>
    <row r="22834" hidden="1" x14ac:dyDescent="0.2"/>
    <row r="22835" hidden="1" x14ac:dyDescent="0.2"/>
    <row r="22836" hidden="1" x14ac:dyDescent="0.2"/>
    <row r="22837" hidden="1" x14ac:dyDescent="0.2"/>
    <row r="22838" hidden="1" x14ac:dyDescent="0.2"/>
    <row r="22839" hidden="1" x14ac:dyDescent="0.2"/>
    <row r="22840" hidden="1" x14ac:dyDescent="0.2"/>
    <row r="22841" hidden="1" x14ac:dyDescent="0.2"/>
    <row r="22842" hidden="1" x14ac:dyDescent="0.2"/>
    <row r="22843" hidden="1" x14ac:dyDescent="0.2"/>
    <row r="22844" hidden="1" x14ac:dyDescent="0.2"/>
    <row r="22845" hidden="1" x14ac:dyDescent="0.2"/>
    <row r="22846" hidden="1" x14ac:dyDescent="0.2"/>
    <row r="22847" hidden="1" x14ac:dyDescent="0.2"/>
    <row r="22848" hidden="1" x14ac:dyDescent="0.2"/>
    <row r="22849" hidden="1" x14ac:dyDescent="0.2"/>
    <row r="22850" hidden="1" x14ac:dyDescent="0.2"/>
    <row r="22851" hidden="1" x14ac:dyDescent="0.2"/>
    <row r="22852" hidden="1" x14ac:dyDescent="0.2"/>
    <row r="22853" hidden="1" x14ac:dyDescent="0.2"/>
    <row r="22854" hidden="1" x14ac:dyDescent="0.2"/>
    <row r="22855" hidden="1" x14ac:dyDescent="0.2"/>
    <row r="22856" hidden="1" x14ac:dyDescent="0.2"/>
    <row r="22857" hidden="1" x14ac:dyDescent="0.2"/>
    <row r="22858" hidden="1" x14ac:dyDescent="0.2"/>
    <row r="22859" hidden="1" x14ac:dyDescent="0.2"/>
    <row r="22860" hidden="1" x14ac:dyDescent="0.2"/>
    <row r="22861" hidden="1" x14ac:dyDescent="0.2"/>
    <row r="22862" hidden="1" x14ac:dyDescent="0.2"/>
    <row r="22863" hidden="1" x14ac:dyDescent="0.2"/>
    <row r="22864" hidden="1" x14ac:dyDescent="0.2"/>
    <row r="22865" hidden="1" x14ac:dyDescent="0.2"/>
    <row r="22866" hidden="1" x14ac:dyDescent="0.2"/>
    <row r="22867" hidden="1" x14ac:dyDescent="0.2"/>
    <row r="22868" hidden="1" x14ac:dyDescent="0.2"/>
    <row r="22869" hidden="1" x14ac:dyDescent="0.2"/>
    <row r="22870" hidden="1" x14ac:dyDescent="0.2"/>
    <row r="22871" hidden="1" x14ac:dyDescent="0.2"/>
    <row r="22872" hidden="1" x14ac:dyDescent="0.2"/>
    <row r="22873" hidden="1" x14ac:dyDescent="0.2"/>
    <row r="22874" hidden="1" x14ac:dyDescent="0.2"/>
    <row r="22875" hidden="1" x14ac:dyDescent="0.2"/>
    <row r="22876" hidden="1" x14ac:dyDescent="0.2"/>
    <row r="22877" hidden="1" x14ac:dyDescent="0.2"/>
    <row r="22878" hidden="1" x14ac:dyDescent="0.2"/>
    <row r="22879" hidden="1" x14ac:dyDescent="0.2"/>
    <row r="22880" hidden="1" x14ac:dyDescent="0.2"/>
    <row r="22881" hidden="1" x14ac:dyDescent="0.2"/>
    <row r="22882" hidden="1" x14ac:dyDescent="0.2"/>
    <row r="22883" hidden="1" x14ac:dyDescent="0.2"/>
    <row r="22884" hidden="1" x14ac:dyDescent="0.2"/>
    <row r="22885" hidden="1" x14ac:dyDescent="0.2"/>
    <row r="22886" hidden="1" x14ac:dyDescent="0.2"/>
    <row r="22887" hidden="1" x14ac:dyDescent="0.2"/>
    <row r="22888" hidden="1" x14ac:dyDescent="0.2"/>
    <row r="22889" hidden="1" x14ac:dyDescent="0.2"/>
    <row r="22890" hidden="1" x14ac:dyDescent="0.2"/>
    <row r="22891" hidden="1" x14ac:dyDescent="0.2"/>
    <row r="22892" hidden="1" x14ac:dyDescent="0.2"/>
    <row r="22893" hidden="1" x14ac:dyDescent="0.2"/>
    <row r="22894" hidden="1" x14ac:dyDescent="0.2"/>
    <row r="22895" hidden="1" x14ac:dyDescent="0.2"/>
    <row r="22896" hidden="1" x14ac:dyDescent="0.2"/>
    <row r="22897" hidden="1" x14ac:dyDescent="0.2"/>
    <row r="22898" hidden="1" x14ac:dyDescent="0.2"/>
    <row r="22899" hidden="1" x14ac:dyDescent="0.2"/>
    <row r="22900" hidden="1" x14ac:dyDescent="0.2"/>
    <row r="22901" hidden="1" x14ac:dyDescent="0.2"/>
    <row r="22902" hidden="1" x14ac:dyDescent="0.2"/>
    <row r="22903" hidden="1" x14ac:dyDescent="0.2"/>
    <row r="22904" hidden="1" x14ac:dyDescent="0.2"/>
    <row r="22905" hidden="1" x14ac:dyDescent="0.2"/>
    <row r="22906" hidden="1" x14ac:dyDescent="0.2"/>
    <row r="22907" hidden="1" x14ac:dyDescent="0.2"/>
    <row r="22908" hidden="1" x14ac:dyDescent="0.2"/>
    <row r="22909" hidden="1" x14ac:dyDescent="0.2"/>
    <row r="22910" hidden="1" x14ac:dyDescent="0.2"/>
    <row r="22911" hidden="1" x14ac:dyDescent="0.2"/>
    <row r="22912" hidden="1" x14ac:dyDescent="0.2"/>
    <row r="22913" hidden="1" x14ac:dyDescent="0.2"/>
    <row r="22914" hidden="1" x14ac:dyDescent="0.2"/>
    <row r="22915" hidden="1" x14ac:dyDescent="0.2"/>
    <row r="22916" hidden="1" x14ac:dyDescent="0.2"/>
    <row r="22917" hidden="1" x14ac:dyDescent="0.2"/>
    <row r="22918" hidden="1" x14ac:dyDescent="0.2"/>
    <row r="22919" hidden="1" x14ac:dyDescent="0.2"/>
    <row r="22920" hidden="1" x14ac:dyDescent="0.2"/>
    <row r="22921" hidden="1" x14ac:dyDescent="0.2"/>
    <row r="22922" hidden="1" x14ac:dyDescent="0.2"/>
    <row r="22923" hidden="1" x14ac:dyDescent="0.2"/>
    <row r="22924" hidden="1" x14ac:dyDescent="0.2"/>
    <row r="22925" hidden="1" x14ac:dyDescent="0.2"/>
    <row r="22926" hidden="1" x14ac:dyDescent="0.2"/>
    <row r="22927" hidden="1" x14ac:dyDescent="0.2"/>
    <row r="22928" hidden="1" x14ac:dyDescent="0.2"/>
    <row r="22929" hidden="1" x14ac:dyDescent="0.2"/>
    <row r="22930" hidden="1" x14ac:dyDescent="0.2"/>
    <row r="22931" hidden="1" x14ac:dyDescent="0.2"/>
    <row r="22932" hidden="1" x14ac:dyDescent="0.2"/>
    <row r="22933" hidden="1" x14ac:dyDescent="0.2"/>
    <row r="22934" hidden="1" x14ac:dyDescent="0.2"/>
    <row r="22935" hidden="1" x14ac:dyDescent="0.2"/>
    <row r="22936" hidden="1" x14ac:dyDescent="0.2"/>
    <row r="22937" hidden="1" x14ac:dyDescent="0.2"/>
    <row r="22938" hidden="1" x14ac:dyDescent="0.2"/>
    <row r="22939" hidden="1" x14ac:dyDescent="0.2"/>
    <row r="22940" hidden="1" x14ac:dyDescent="0.2"/>
    <row r="22941" hidden="1" x14ac:dyDescent="0.2"/>
    <row r="22942" hidden="1" x14ac:dyDescent="0.2"/>
    <row r="22943" hidden="1" x14ac:dyDescent="0.2"/>
    <row r="22944" hidden="1" x14ac:dyDescent="0.2"/>
    <row r="22945" hidden="1" x14ac:dyDescent="0.2"/>
    <row r="22946" hidden="1" x14ac:dyDescent="0.2"/>
    <row r="22947" hidden="1" x14ac:dyDescent="0.2"/>
    <row r="22948" hidden="1" x14ac:dyDescent="0.2"/>
    <row r="22949" hidden="1" x14ac:dyDescent="0.2"/>
    <row r="22950" hidden="1" x14ac:dyDescent="0.2"/>
    <row r="22951" hidden="1" x14ac:dyDescent="0.2"/>
    <row r="22952" hidden="1" x14ac:dyDescent="0.2"/>
    <row r="22953" hidden="1" x14ac:dyDescent="0.2"/>
    <row r="22954" hidden="1" x14ac:dyDescent="0.2"/>
    <row r="22955" hidden="1" x14ac:dyDescent="0.2"/>
    <row r="22956" hidden="1" x14ac:dyDescent="0.2"/>
    <row r="22957" hidden="1" x14ac:dyDescent="0.2"/>
    <row r="22958" hidden="1" x14ac:dyDescent="0.2"/>
    <row r="22959" hidden="1" x14ac:dyDescent="0.2"/>
    <row r="22960" hidden="1" x14ac:dyDescent="0.2"/>
    <row r="22961" hidden="1" x14ac:dyDescent="0.2"/>
    <row r="22962" hidden="1" x14ac:dyDescent="0.2"/>
    <row r="22963" hidden="1" x14ac:dyDescent="0.2"/>
    <row r="22964" hidden="1" x14ac:dyDescent="0.2"/>
    <row r="22965" hidden="1" x14ac:dyDescent="0.2"/>
    <row r="22966" hidden="1" x14ac:dyDescent="0.2"/>
    <row r="22967" hidden="1" x14ac:dyDescent="0.2"/>
    <row r="22968" hidden="1" x14ac:dyDescent="0.2"/>
    <row r="22969" hidden="1" x14ac:dyDescent="0.2"/>
    <row r="22970" hidden="1" x14ac:dyDescent="0.2"/>
    <row r="22971" hidden="1" x14ac:dyDescent="0.2"/>
    <row r="22972" hidden="1" x14ac:dyDescent="0.2"/>
    <row r="22973" hidden="1" x14ac:dyDescent="0.2"/>
    <row r="22974" hidden="1" x14ac:dyDescent="0.2"/>
    <row r="22975" hidden="1" x14ac:dyDescent="0.2"/>
    <row r="22976" hidden="1" x14ac:dyDescent="0.2"/>
    <row r="22977" hidden="1" x14ac:dyDescent="0.2"/>
    <row r="22978" hidden="1" x14ac:dyDescent="0.2"/>
    <row r="22979" hidden="1" x14ac:dyDescent="0.2"/>
    <row r="22980" hidden="1" x14ac:dyDescent="0.2"/>
    <row r="22981" hidden="1" x14ac:dyDescent="0.2"/>
    <row r="22982" hidden="1" x14ac:dyDescent="0.2"/>
    <row r="22983" hidden="1" x14ac:dyDescent="0.2"/>
    <row r="22984" hidden="1" x14ac:dyDescent="0.2"/>
    <row r="22985" hidden="1" x14ac:dyDescent="0.2"/>
    <row r="22986" hidden="1" x14ac:dyDescent="0.2"/>
    <row r="22987" hidden="1" x14ac:dyDescent="0.2"/>
    <row r="22988" hidden="1" x14ac:dyDescent="0.2"/>
    <row r="22989" hidden="1" x14ac:dyDescent="0.2"/>
    <row r="22990" hidden="1" x14ac:dyDescent="0.2"/>
    <row r="22991" hidden="1" x14ac:dyDescent="0.2"/>
    <row r="22992" hidden="1" x14ac:dyDescent="0.2"/>
    <row r="22993" hidden="1" x14ac:dyDescent="0.2"/>
    <row r="22994" hidden="1" x14ac:dyDescent="0.2"/>
    <row r="22995" hidden="1" x14ac:dyDescent="0.2"/>
    <row r="22996" hidden="1" x14ac:dyDescent="0.2"/>
    <row r="22997" hidden="1" x14ac:dyDescent="0.2"/>
    <row r="22998" hidden="1" x14ac:dyDescent="0.2"/>
    <row r="22999" hidden="1" x14ac:dyDescent="0.2"/>
    <row r="23000" hidden="1" x14ac:dyDescent="0.2"/>
    <row r="23001" hidden="1" x14ac:dyDescent="0.2"/>
    <row r="23002" hidden="1" x14ac:dyDescent="0.2"/>
    <row r="23003" hidden="1" x14ac:dyDescent="0.2"/>
    <row r="23004" hidden="1" x14ac:dyDescent="0.2"/>
    <row r="23005" hidden="1" x14ac:dyDescent="0.2"/>
    <row r="23006" hidden="1" x14ac:dyDescent="0.2"/>
    <row r="23007" hidden="1" x14ac:dyDescent="0.2"/>
    <row r="23008" hidden="1" x14ac:dyDescent="0.2"/>
    <row r="23009" hidden="1" x14ac:dyDescent="0.2"/>
    <row r="23010" hidden="1" x14ac:dyDescent="0.2"/>
    <row r="23011" hidden="1" x14ac:dyDescent="0.2"/>
    <row r="23012" hidden="1" x14ac:dyDescent="0.2"/>
    <row r="23013" hidden="1" x14ac:dyDescent="0.2"/>
    <row r="23014" hidden="1" x14ac:dyDescent="0.2"/>
    <row r="23015" hidden="1" x14ac:dyDescent="0.2"/>
    <row r="23016" hidden="1" x14ac:dyDescent="0.2"/>
    <row r="23017" hidden="1" x14ac:dyDescent="0.2"/>
    <row r="23018" hidden="1" x14ac:dyDescent="0.2"/>
    <row r="23019" hidden="1" x14ac:dyDescent="0.2"/>
    <row r="23020" hidden="1" x14ac:dyDescent="0.2"/>
    <row r="23021" hidden="1" x14ac:dyDescent="0.2"/>
    <row r="23022" hidden="1" x14ac:dyDescent="0.2"/>
    <row r="23023" hidden="1" x14ac:dyDescent="0.2"/>
    <row r="23024" hidden="1" x14ac:dyDescent="0.2"/>
    <row r="23025" hidden="1" x14ac:dyDescent="0.2"/>
    <row r="23026" hidden="1" x14ac:dyDescent="0.2"/>
    <row r="23027" hidden="1" x14ac:dyDescent="0.2"/>
    <row r="23028" hidden="1" x14ac:dyDescent="0.2"/>
    <row r="23029" hidden="1" x14ac:dyDescent="0.2"/>
    <row r="23030" hidden="1" x14ac:dyDescent="0.2"/>
    <row r="23031" hidden="1" x14ac:dyDescent="0.2"/>
    <row r="23032" hidden="1" x14ac:dyDescent="0.2"/>
    <row r="23033" hidden="1" x14ac:dyDescent="0.2"/>
    <row r="23034" hidden="1" x14ac:dyDescent="0.2"/>
    <row r="23035" hidden="1" x14ac:dyDescent="0.2"/>
    <row r="23036" hidden="1" x14ac:dyDescent="0.2"/>
    <row r="23037" hidden="1" x14ac:dyDescent="0.2"/>
    <row r="23038" hidden="1" x14ac:dyDescent="0.2"/>
    <row r="23039" hidden="1" x14ac:dyDescent="0.2"/>
    <row r="23040" hidden="1" x14ac:dyDescent="0.2"/>
    <row r="23041" hidden="1" x14ac:dyDescent="0.2"/>
    <row r="23042" hidden="1" x14ac:dyDescent="0.2"/>
    <row r="23043" hidden="1" x14ac:dyDescent="0.2"/>
    <row r="23044" hidden="1" x14ac:dyDescent="0.2"/>
    <row r="23045" hidden="1" x14ac:dyDescent="0.2"/>
    <row r="23046" hidden="1" x14ac:dyDescent="0.2"/>
    <row r="23047" hidden="1" x14ac:dyDescent="0.2"/>
    <row r="23048" hidden="1" x14ac:dyDescent="0.2"/>
    <row r="23049" hidden="1" x14ac:dyDescent="0.2"/>
    <row r="23050" hidden="1" x14ac:dyDescent="0.2"/>
    <row r="23051" hidden="1" x14ac:dyDescent="0.2"/>
    <row r="23052" hidden="1" x14ac:dyDescent="0.2"/>
    <row r="23053" hidden="1" x14ac:dyDescent="0.2"/>
    <row r="23054" hidden="1" x14ac:dyDescent="0.2"/>
    <row r="23055" hidden="1" x14ac:dyDescent="0.2"/>
    <row r="23056" hidden="1" x14ac:dyDescent="0.2"/>
    <row r="23057" hidden="1" x14ac:dyDescent="0.2"/>
    <row r="23058" hidden="1" x14ac:dyDescent="0.2"/>
    <row r="23059" hidden="1" x14ac:dyDescent="0.2"/>
    <row r="23060" hidden="1" x14ac:dyDescent="0.2"/>
    <row r="23061" hidden="1" x14ac:dyDescent="0.2"/>
    <row r="23062" hidden="1" x14ac:dyDescent="0.2"/>
    <row r="23063" hidden="1" x14ac:dyDescent="0.2"/>
    <row r="23064" hidden="1" x14ac:dyDescent="0.2"/>
    <row r="23065" hidden="1" x14ac:dyDescent="0.2"/>
    <row r="23066" hidden="1" x14ac:dyDescent="0.2"/>
    <row r="23067" hidden="1" x14ac:dyDescent="0.2"/>
    <row r="23068" hidden="1" x14ac:dyDescent="0.2"/>
    <row r="23069" hidden="1" x14ac:dyDescent="0.2"/>
    <row r="23070" hidden="1" x14ac:dyDescent="0.2"/>
    <row r="23071" hidden="1" x14ac:dyDescent="0.2"/>
    <row r="23072" hidden="1" x14ac:dyDescent="0.2"/>
    <row r="23073" hidden="1" x14ac:dyDescent="0.2"/>
    <row r="23074" hidden="1" x14ac:dyDescent="0.2"/>
    <row r="23075" hidden="1" x14ac:dyDescent="0.2"/>
    <row r="23076" hidden="1" x14ac:dyDescent="0.2"/>
    <row r="23077" hidden="1" x14ac:dyDescent="0.2"/>
    <row r="23078" hidden="1" x14ac:dyDescent="0.2"/>
    <row r="23079" hidden="1" x14ac:dyDescent="0.2"/>
    <row r="23080" hidden="1" x14ac:dyDescent="0.2"/>
    <row r="23081" hidden="1" x14ac:dyDescent="0.2"/>
    <row r="23082" hidden="1" x14ac:dyDescent="0.2"/>
    <row r="23083" hidden="1" x14ac:dyDescent="0.2"/>
    <row r="23084" hidden="1" x14ac:dyDescent="0.2"/>
    <row r="23085" hidden="1" x14ac:dyDescent="0.2"/>
    <row r="23086" hidden="1" x14ac:dyDescent="0.2"/>
    <row r="23087" hidden="1" x14ac:dyDescent="0.2"/>
    <row r="23088" hidden="1" x14ac:dyDescent="0.2"/>
    <row r="23089" hidden="1" x14ac:dyDescent="0.2"/>
    <row r="23090" hidden="1" x14ac:dyDescent="0.2"/>
    <row r="23091" hidden="1" x14ac:dyDescent="0.2"/>
    <row r="23092" hidden="1" x14ac:dyDescent="0.2"/>
    <row r="23093" hidden="1" x14ac:dyDescent="0.2"/>
    <row r="23094" hidden="1" x14ac:dyDescent="0.2"/>
    <row r="23095" hidden="1" x14ac:dyDescent="0.2"/>
    <row r="23096" hidden="1" x14ac:dyDescent="0.2"/>
    <row r="23097" hidden="1" x14ac:dyDescent="0.2"/>
    <row r="23098" hidden="1" x14ac:dyDescent="0.2"/>
    <row r="23099" hidden="1" x14ac:dyDescent="0.2"/>
    <row r="23100" hidden="1" x14ac:dyDescent="0.2"/>
    <row r="23101" hidden="1" x14ac:dyDescent="0.2"/>
    <row r="23102" hidden="1" x14ac:dyDescent="0.2"/>
    <row r="23103" hidden="1" x14ac:dyDescent="0.2"/>
    <row r="23104" hidden="1" x14ac:dyDescent="0.2"/>
    <row r="23105" hidden="1" x14ac:dyDescent="0.2"/>
    <row r="23106" hidden="1" x14ac:dyDescent="0.2"/>
    <row r="23107" hidden="1" x14ac:dyDescent="0.2"/>
    <row r="23108" hidden="1" x14ac:dyDescent="0.2"/>
    <row r="23109" hidden="1" x14ac:dyDescent="0.2"/>
    <row r="23110" hidden="1" x14ac:dyDescent="0.2"/>
    <row r="23111" hidden="1" x14ac:dyDescent="0.2"/>
    <row r="23112" hidden="1" x14ac:dyDescent="0.2"/>
    <row r="23113" hidden="1" x14ac:dyDescent="0.2"/>
    <row r="23114" hidden="1" x14ac:dyDescent="0.2"/>
    <row r="23115" hidden="1" x14ac:dyDescent="0.2"/>
    <row r="23116" hidden="1" x14ac:dyDescent="0.2"/>
    <row r="23117" hidden="1" x14ac:dyDescent="0.2"/>
    <row r="23118" hidden="1" x14ac:dyDescent="0.2"/>
    <row r="23119" hidden="1" x14ac:dyDescent="0.2"/>
    <row r="23120" hidden="1" x14ac:dyDescent="0.2"/>
    <row r="23121" hidden="1" x14ac:dyDescent="0.2"/>
    <row r="23122" hidden="1" x14ac:dyDescent="0.2"/>
    <row r="23123" hidden="1" x14ac:dyDescent="0.2"/>
    <row r="23124" hidden="1" x14ac:dyDescent="0.2"/>
    <row r="23125" hidden="1" x14ac:dyDescent="0.2"/>
    <row r="23126" hidden="1" x14ac:dyDescent="0.2"/>
    <row r="23127" hidden="1" x14ac:dyDescent="0.2"/>
    <row r="23128" hidden="1" x14ac:dyDescent="0.2"/>
    <row r="23129" hidden="1" x14ac:dyDescent="0.2"/>
    <row r="23130" hidden="1" x14ac:dyDescent="0.2"/>
    <row r="23131" hidden="1" x14ac:dyDescent="0.2"/>
    <row r="23132" hidden="1" x14ac:dyDescent="0.2"/>
    <row r="23133" hidden="1" x14ac:dyDescent="0.2"/>
    <row r="23134" hidden="1" x14ac:dyDescent="0.2"/>
    <row r="23135" hidden="1" x14ac:dyDescent="0.2"/>
    <row r="23136" hidden="1" x14ac:dyDescent="0.2"/>
    <row r="23137" hidden="1" x14ac:dyDescent="0.2"/>
    <row r="23138" hidden="1" x14ac:dyDescent="0.2"/>
    <row r="23139" hidden="1" x14ac:dyDescent="0.2"/>
    <row r="23140" hidden="1" x14ac:dyDescent="0.2"/>
    <row r="23141" hidden="1" x14ac:dyDescent="0.2"/>
    <row r="23142" hidden="1" x14ac:dyDescent="0.2"/>
    <row r="23143" hidden="1" x14ac:dyDescent="0.2"/>
    <row r="23144" hidden="1" x14ac:dyDescent="0.2"/>
    <row r="23145" hidden="1" x14ac:dyDescent="0.2"/>
    <row r="23146" hidden="1" x14ac:dyDescent="0.2"/>
    <row r="23147" hidden="1" x14ac:dyDescent="0.2"/>
    <row r="23148" hidden="1" x14ac:dyDescent="0.2"/>
    <row r="23149" hidden="1" x14ac:dyDescent="0.2"/>
    <row r="23150" hidden="1" x14ac:dyDescent="0.2"/>
    <row r="23151" hidden="1" x14ac:dyDescent="0.2"/>
    <row r="23152" hidden="1" x14ac:dyDescent="0.2"/>
    <row r="23153" hidden="1" x14ac:dyDescent="0.2"/>
    <row r="23154" hidden="1" x14ac:dyDescent="0.2"/>
    <row r="23155" hidden="1" x14ac:dyDescent="0.2"/>
    <row r="23156" hidden="1" x14ac:dyDescent="0.2"/>
    <row r="23157" hidden="1" x14ac:dyDescent="0.2"/>
    <row r="23158" hidden="1" x14ac:dyDescent="0.2"/>
    <row r="23159" hidden="1" x14ac:dyDescent="0.2"/>
    <row r="23160" hidden="1" x14ac:dyDescent="0.2"/>
    <row r="23161" hidden="1" x14ac:dyDescent="0.2"/>
    <row r="23162" hidden="1" x14ac:dyDescent="0.2"/>
    <row r="23163" hidden="1" x14ac:dyDescent="0.2"/>
    <row r="23164" hidden="1" x14ac:dyDescent="0.2"/>
    <row r="23165" hidden="1" x14ac:dyDescent="0.2"/>
    <row r="23166" hidden="1" x14ac:dyDescent="0.2"/>
    <row r="23167" hidden="1" x14ac:dyDescent="0.2"/>
    <row r="23168" hidden="1" x14ac:dyDescent="0.2"/>
    <row r="23169" hidden="1" x14ac:dyDescent="0.2"/>
    <row r="23170" hidden="1" x14ac:dyDescent="0.2"/>
    <row r="23171" hidden="1" x14ac:dyDescent="0.2"/>
    <row r="23172" hidden="1" x14ac:dyDescent="0.2"/>
    <row r="23173" hidden="1" x14ac:dyDescent="0.2"/>
    <row r="23174" hidden="1" x14ac:dyDescent="0.2"/>
    <row r="23175" hidden="1" x14ac:dyDescent="0.2"/>
    <row r="23176" hidden="1" x14ac:dyDescent="0.2"/>
    <row r="23177" hidden="1" x14ac:dyDescent="0.2"/>
    <row r="23178" hidden="1" x14ac:dyDescent="0.2"/>
    <row r="23179" hidden="1" x14ac:dyDescent="0.2"/>
    <row r="23180" hidden="1" x14ac:dyDescent="0.2"/>
    <row r="23181" hidden="1" x14ac:dyDescent="0.2"/>
    <row r="23182" hidden="1" x14ac:dyDescent="0.2"/>
    <row r="23183" hidden="1" x14ac:dyDescent="0.2"/>
    <row r="23184" hidden="1" x14ac:dyDescent="0.2"/>
    <row r="23185" hidden="1" x14ac:dyDescent="0.2"/>
    <row r="23186" hidden="1" x14ac:dyDescent="0.2"/>
    <row r="23187" hidden="1" x14ac:dyDescent="0.2"/>
    <row r="23188" hidden="1" x14ac:dyDescent="0.2"/>
    <row r="23189" hidden="1" x14ac:dyDescent="0.2"/>
    <row r="23190" hidden="1" x14ac:dyDescent="0.2"/>
    <row r="23191" hidden="1" x14ac:dyDescent="0.2"/>
    <row r="23192" hidden="1" x14ac:dyDescent="0.2"/>
    <row r="23193" hidden="1" x14ac:dyDescent="0.2"/>
    <row r="23194" hidden="1" x14ac:dyDescent="0.2"/>
    <row r="23195" hidden="1" x14ac:dyDescent="0.2"/>
    <row r="23196" hidden="1" x14ac:dyDescent="0.2"/>
    <row r="23197" hidden="1" x14ac:dyDescent="0.2"/>
    <row r="23198" hidden="1" x14ac:dyDescent="0.2"/>
    <row r="23199" hidden="1" x14ac:dyDescent="0.2"/>
    <row r="23200" hidden="1" x14ac:dyDescent="0.2"/>
    <row r="23201" hidden="1" x14ac:dyDescent="0.2"/>
    <row r="23202" hidden="1" x14ac:dyDescent="0.2"/>
    <row r="23203" hidden="1" x14ac:dyDescent="0.2"/>
    <row r="23204" hidden="1" x14ac:dyDescent="0.2"/>
    <row r="23205" hidden="1" x14ac:dyDescent="0.2"/>
    <row r="23206" hidden="1" x14ac:dyDescent="0.2"/>
    <row r="23207" hidden="1" x14ac:dyDescent="0.2"/>
    <row r="23208" hidden="1" x14ac:dyDescent="0.2"/>
    <row r="23209" hidden="1" x14ac:dyDescent="0.2"/>
    <row r="23210" hidden="1" x14ac:dyDescent="0.2"/>
    <row r="23211" hidden="1" x14ac:dyDescent="0.2"/>
    <row r="23212" hidden="1" x14ac:dyDescent="0.2"/>
    <row r="23213" hidden="1" x14ac:dyDescent="0.2"/>
    <row r="23214" hidden="1" x14ac:dyDescent="0.2"/>
    <row r="23215" hidden="1" x14ac:dyDescent="0.2"/>
    <row r="23216" hidden="1" x14ac:dyDescent="0.2"/>
    <row r="23217" hidden="1" x14ac:dyDescent="0.2"/>
    <row r="23218" hidden="1" x14ac:dyDescent="0.2"/>
    <row r="23219" hidden="1" x14ac:dyDescent="0.2"/>
    <row r="23220" hidden="1" x14ac:dyDescent="0.2"/>
    <row r="23221" hidden="1" x14ac:dyDescent="0.2"/>
    <row r="23222" hidden="1" x14ac:dyDescent="0.2"/>
    <row r="23223" hidden="1" x14ac:dyDescent="0.2"/>
    <row r="23224" hidden="1" x14ac:dyDescent="0.2"/>
    <row r="23225" hidden="1" x14ac:dyDescent="0.2"/>
    <row r="23226" hidden="1" x14ac:dyDescent="0.2"/>
    <row r="23227" hidden="1" x14ac:dyDescent="0.2"/>
    <row r="23228" hidden="1" x14ac:dyDescent="0.2"/>
    <row r="23229" hidden="1" x14ac:dyDescent="0.2"/>
    <row r="23230" hidden="1" x14ac:dyDescent="0.2"/>
    <row r="23231" hidden="1" x14ac:dyDescent="0.2"/>
    <row r="23232" hidden="1" x14ac:dyDescent="0.2"/>
    <row r="23233" hidden="1" x14ac:dyDescent="0.2"/>
    <row r="23234" hidden="1" x14ac:dyDescent="0.2"/>
    <row r="23235" hidden="1" x14ac:dyDescent="0.2"/>
    <row r="23236" hidden="1" x14ac:dyDescent="0.2"/>
    <row r="23237" hidden="1" x14ac:dyDescent="0.2"/>
    <row r="23238" hidden="1" x14ac:dyDescent="0.2"/>
    <row r="23239" hidden="1" x14ac:dyDescent="0.2"/>
    <row r="23240" hidden="1" x14ac:dyDescent="0.2"/>
    <row r="23241" hidden="1" x14ac:dyDescent="0.2"/>
    <row r="23242" hidden="1" x14ac:dyDescent="0.2"/>
    <row r="23243" hidden="1" x14ac:dyDescent="0.2"/>
    <row r="23244" hidden="1" x14ac:dyDescent="0.2"/>
    <row r="23245" hidden="1" x14ac:dyDescent="0.2"/>
    <row r="23246" hidden="1" x14ac:dyDescent="0.2"/>
    <row r="23247" hidden="1" x14ac:dyDescent="0.2"/>
    <row r="23248" hidden="1" x14ac:dyDescent="0.2"/>
    <row r="23249" hidden="1" x14ac:dyDescent="0.2"/>
    <row r="23250" hidden="1" x14ac:dyDescent="0.2"/>
    <row r="23251" hidden="1" x14ac:dyDescent="0.2"/>
    <row r="23252" hidden="1" x14ac:dyDescent="0.2"/>
    <row r="23253" hidden="1" x14ac:dyDescent="0.2"/>
    <row r="23254" hidden="1" x14ac:dyDescent="0.2"/>
    <row r="23255" hidden="1" x14ac:dyDescent="0.2"/>
    <row r="23256" hidden="1" x14ac:dyDescent="0.2"/>
    <row r="23257" hidden="1" x14ac:dyDescent="0.2"/>
    <row r="23258" hidden="1" x14ac:dyDescent="0.2"/>
    <row r="23259" hidden="1" x14ac:dyDescent="0.2"/>
    <row r="23260" hidden="1" x14ac:dyDescent="0.2"/>
    <row r="23261" hidden="1" x14ac:dyDescent="0.2"/>
    <row r="23262" hidden="1" x14ac:dyDescent="0.2"/>
    <row r="23263" hidden="1" x14ac:dyDescent="0.2"/>
    <row r="23264" hidden="1" x14ac:dyDescent="0.2"/>
    <row r="23265" hidden="1" x14ac:dyDescent="0.2"/>
    <row r="23266" hidden="1" x14ac:dyDescent="0.2"/>
    <row r="23267" hidden="1" x14ac:dyDescent="0.2"/>
    <row r="23268" hidden="1" x14ac:dyDescent="0.2"/>
    <row r="23269" hidden="1" x14ac:dyDescent="0.2"/>
    <row r="23270" hidden="1" x14ac:dyDescent="0.2"/>
    <row r="23271" hidden="1" x14ac:dyDescent="0.2"/>
    <row r="23272" hidden="1" x14ac:dyDescent="0.2"/>
    <row r="23273" hidden="1" x14ac:dyDescent="0.2"/>
    <row r="23274" hidden="1" x14ac:dyDescent="0.2"/>
    <row r="23275" hidden="1" x14ac:dyDescent="0.2"/>
    <row r="23276" hidden="1" x14ac:dyDescent="0.2"/>
    <row r="23277" hidden="1" x14ac:dyDescent="0.2"/>
    <row r="23278" hidden="1" x14ac:dyDescent="0.2"/>
    <row r="23279" hidden="1" x14ac:dyDescent="0.2"/>
    <row r="23280" hidden="1" x14ac:dyDescent="0.2"/>
    <row r="23281" hidden="1" x14ac:dyDescent="0.2"/>
    <row r="23282" hidden="1" x14ac:dyDescent="0.2"/>
    <row r="23283" hidden="1" x14ac:dyDescent="0.2"/>
    <row r="23284" hidden="1" x14ac:dyDescent="0.2"/>
    <row r="23285" hidden="1" x14ac:dyDescent="0.2"/>
    <row r="23286" hidden="1" x14ac:dyDescent="0.2"/>
    <row r="23287" hidden="1" x14ac:dyDescent="0.2"/>
    <row r="23288" hidden="1" x14ac:dyDescent="0.2"/>
    <row r="23289" hidden="1" x14ac:dyDescent="0.2"/>
    <row r="23290" hidden="1" x14ac:dyDescent="0.2"/>
    <row r="23291" hidden="1" x14ac:dyDescent="0.2"/>
    <row r="23292" hidden="1" x14ac:dyDescent="0.2"/>
    <row r="23293" hidden="1" x14ac:dyDescent="0.2"/>
    <row r="23294" hidden="1" x14ac:dyDescent="0.2"/>
    <row r="23295" hidden="1" x14ac:dyDescent="0.2"/>
    <row r="23296" hidden="1" x14ac:dyDescent="0.2"/>
    <row r="23297" hidden="1" x14ac:dyDescent="0.2"/>
    <row r="23298" hidden="1" x14ac:dyDescent="0.2"/>
    <row r="23299" hidden="1" x14ac:dyDescent="0.2"/>
    <row r="23300" hidden="1" x14ac:dyDescent="0.2"/>
    <row r="23301" hidden="1" x14ac:dyDescent="0.2"/>
    <row r="23302" hidden="1" x14ac:dyDescent="0.2"/>
    <row r="23303" hidden="1" x14ac:dyDescent="0.2"/>
    <row r="23304" hidden="1" x14ac:dyDescent="0.2"/>
    <row r="23305" hidden="1" x14ac:dyDescent="0.2"/>
    <row r="23306" hidden="1" x14ac:dyDescent="0.2"/>
    <row r="23307" hidden="1" x14ac:dyDescent="0.2"/>
    <row r="23308" hidden="1" x14ac:dyDescent="0.2"/>
    <row r="23309" hidden="1" x14ac:dyDescent="0.2"/>
    <row r="23310" hidden="1" x14ac:dyDescent="0.2"/>
    <row r="23311" hidden="1" x14ac:dyDescent="0.2"/>
    <row r="23312" hidden="1" x14ac:dyDescent="0.2"/>
    <row r="23313" hidden="1" x14ac:dyDescent="0.2"/>
    <row r="23314" hidden="1" x14ac:dyDescent="0.2"/>
    <row r="23315" hidden="1" x14ac:dyDescent="0.2"/>
    <row r="23316" hidden="1" x14ac:dyDescent="0.2"/>
    <row r="23317" hidden="1" x14ac:dyDescent="0.2"/>
    <row r="23318" hidden="1" x14ac:dyDescent="0.2"/>
    <row r="23319" hidden="1" x14ac:dyDescent="0.2"/>
    <row r="23320" hidden="1" x14ac:dyDescent="0.2"/>
    <row r="23321" hidden="1" x14ac:dyDescent="0.2"/>
    <row r="23322" hidden="1" x14ac:dyDescent="0.2"/>
    <row r="23323" hidden="1" x14ac:dyDescent="0.2"/>
    <row r="23324" hidden="1" x14ac:dyDescent="0.2"/>
    <row r="23325" hidden="1" x14ac:dyDescent="0.2"/>
    <row r="23326" hidden="1" x14ac:dyDescent="0.2"/>
    <row r="23327" hidden="1" x14ac:dyDescent="0.2"/>
    <row r="23328" hidden="1" x14ac:dyDescent="0.2"/>
    <row r="23329" hidden="1" x14ac:dyDescent="0.2"/>
    <row r="23330" hidden="1" x14ac:dyDescent="0.2"/>
    <row r="23331" hidden="1" x14ac:dyDescent="0.2"/>
    <row r="23332" hidden="1" x14ac:dyDescent="0.2"/>
    <row r="23333" hidden="1" x14ac:dyDescent="0.2"/>
    <row r="23334" hidden="1" x14ac:dyDescent="0.2"/>
    <row r="23335" hidden="1" x14ac:dyDescent="0.2"/>
    <row r="23336" hidden="1" x14ac:dyDescent="0.2"/>
    <row r="23337" hidden="1" x14ac:dyDescent="0.2"/>
    <row r="23338" hidden="1" x14ac:dyDescent="0.2"/>
    <row r="23339" hidden="1" x14ac:dyDescent="0.2"/>
    <row r="23340" hidden="1" x14ac:dyDescent="0.2"/>
    <row r="23341" hidden="1" x14ac:dyDescent="0.2"/>
    <row r="23342" hidden="1" x14ac:dyDescent="0.2"/>
    <row r="23343" hidden="1" x14ac:dyDescent="0.2"/>
    <row r="23344" hidden="1" x14ac:dyDescent="0.2"/>
    <row r="23345" hidden="1" x14ac:dyDescent="0.2"/>
    <row r="23346" hidden="1" x14ac:dyDescent="0.2"/>
    <row r="23347" hidden="1" x14ac:dyDescent="0.2"/>
    <row r="23348" hidden="1" x14ac:dyDescent="0.2"/>
    <row r="23349" hidden="1" x14ac:dyDescent="0.2"/>
    <row r="23350" hidden="1" x14ac:dyDescent="0.2"/>
    <row r="23351" hidden="1" x14ac:dyDescent="0.2"/>
    <row r="23352" hidden="1" x14ac:dyDescent="0.2"/>
    <row r="23353" hidden="1" x14ac:dyDescent="0.2"/>
    <row r="23354" hidden="1" x14ac:dyDescent="0.2"/>
    <row r="23355" hidden="1" x14ac:dyDescent="0.2"/>
    <row r="23356" hidden="1" x14ac:dyDescent="0.2"/>
    <row r="23357" hidden="1" x14ac:dyDescent="0.2"/>
    <row r="23358" hidden="1" x14ac:dyDescent="0.2"/>
    <row r="23359" hidden="1" x14ac:dyDescent="0.2"/>
    <row r="23360" hidden="1" x14ac:dyDescent="0.2"/>
    <row r="23361" hidden="1" x14ac:dyDescent="0.2"/>
    <row r="23362" hidden="1" x14ac:dyDescent="0.2"/>
    <row r="23363" hidden="1" x14ac:dyDescent="0.2"/>
    <row r="23364" hidden="1" x14ac:dyDescent="0.2"/>
    <row r="23365" hidden="1" x14ac:dyDescent="0.2"/>
    <row r="23366" hidden="1" x14ac:dyDescent="0.2"/>
    <row r="23367" hidden="1" x14ac:dyDescent="0.2"/>
    <row r="23368" hidden="1" x14ac:dyDescent="0.2"/>
    <row r="23369" hidden="1" x14ac:dyDescent="0.2"/>
    <row r="23370" hidden="1" x14ac:dyDescent="0.2"/>
    <row r="23371" hidden="1" x14ac:dyDescent="0.2"/>
    <row r="23372" hidden="1" x14ac:dyDescent="0.2"/>
    <row r="23373" hidden="1" x14ac:dyDescent="0.2"/>
    <row r="23374" hidden="1" x14ac:dyDescent="0.2"/>
    <row r="23375" hidden="1" x14ac:dyDescent="0.2"/>
    <row r="23376" hidden="1" x14ac:dyDescent="0.2"/>
    <row r="23377" hidden="1" x14ac:dyDescent="0.2"/>
    <row r="23378" hidden="1" x14ac:dyDescent="0.2"/>
    <row r="23379" hidden="1" x14ac:dyDescent="0.2"/>
    <row r="23380" hidden="1" x14ac:dyDescent="0.2"/>
    <row r="23381" hidden="1" x14ac:dyDescent="0.2"/>
    <row r="23382" hidden="1" x14ac:dyDescent="0.2"/>
    <row r="23383" hidden="1" x14ac:dyDescent="0.2"/>
    <row r="23384" hidden="1" x14ac:dyDescent="0.2"/>
    <row r="23385" hidden="1" x14ac:dyDescent="0.2"/>
    <row r="23386" hidden="1" x14ac:dyDescent="0.2"/>
    <row r="23387" hidden="1" x14ac:dyDescent="0.2"/>
    <row r="23388" hidden="1" x14ac:dyDescent="0.2"/>
    <row r="23389" hidden="1" x14ac:dyDescent="0.2"/>
    <row r="23390" hidden="1" x14ac:dyDescent="0.2"/>
    <row r="23391" hidden="1" x14ac:dyDescent="0.2"/>
    <row r="23392" hidden="1" x14ac:dyDescent="0.2"/>
    <row r="23393" hidden="1" x14ac:dyDescent="0.2"/>
    <row r="23394" hidden="1" x14ac:dyDescent="0.2"/>
    <row r="23395" hidden="1" x14ac:dyDescent="0.2"/>
    <row r="23396" hidden="1" x14ac:dyDescent="0.2"/>
    <row r="23397" hidden="1" x14ac:dyDescent="0.2"/>
    <row r="23398" hidden="1" x14ac:dyDescent="0.2"/>
    <row r="23399" hidden="1" x14ac:dyDescent="0.2"/>
    <row r="23400" hidden="1" x14ac:dyDescent="0.2"/>
    <row r="23401" hidden="1" x14ac:dyDescent="0.2"/>
    <row r="23402" hidden="1" x14ac:dyDescent="0.2"/>
    <row r="23403" hidden="1" x14ac:dyDescent="0.2"/>
    <row r="23404" hidden="1" x14ac:dyDescent="0.2"/>
    <row r="23405" hidden="1" x14ac:dyDescent="0.2"/>
    <row r="23406" hidden="1" x14ac:dyDescent="0.2"/>
    <row r="23407" hidden="1" x14ac:dyDescent="0.2"/>
    <row r="23408" hidden="1" x14ac:dyDescent="0.2"/>
    <row r="23409" hidden="1" x14ac:dyDescent="0.2"/>
    <row r="23410" hidden="1" x14ac:dyDescent="0.2"/>
    <row r="23411" hidden="1" x14ac:dyDescent="0.2"/>
    <row r="23412" hidden="1" x14ac:dyDescent="0.2"/>
    <row r="23413" hidden="1" x14ac:dyDescent="0.2"/>
    <row r="23414" hidden="1" x14ac:dyDescent="0.2"/>
    <row r="23415" hidden="1" x14ac:dyDescent="0.2"/>
    <row r="23416" hidden="1" x14ac:dyDescent="0.2"/>
    <row r="23417" hidden="1" x14ac:dyDescent="0.2"/>
    <row r="23418" hidden="1" x14ac:dyDescent="0.2"/>
    <row r="23419" hidden="1" x14ac:dyDescent="0.2"/>
    <row r="23420" hidden="1" x14ac:dyDescent="0.2"/>
    <row r="23421" hidden="1" x14ac:dyDescent="0.2"/>
    <row r="23422" hidden="1" x14ac:dyDescent="0.2"/>
    <row r="23423" hidden="1" x14ac:dyDescent="0.2"/>
    <row r="23424" hidden="1" x14ac:dyDescent="0.2"/>
    <row r="23425" hidden="1" x14ac:dyDescent="0.2"/>
    <row r="23426" hidden="1" x14ac:dyDescent="0.2"/>
    <row r="23427" hidden="1" x14ac:dyDescent="0.2"/>
    <row r="23428" hidden="1" x14ac:dyDescent="0.2"/>
    <row r="23429" hidden="1" x14ac:dyDescent="0.2"/>
    <row r="23430" hidden="1" x14ac:dyDescent="0.2"/>
    <row r="23431" hidden="1" x14ac:dyDescent="0.2"/>
    <row r="23432" hidden="1" x14ac:dyDescent="0.2"/>
    <row r="23433" hidden="1" x14ac:dyDescent="0.2"/>
    <row r="23434" hidden="1" x14ac:dyDescent="0.2"/>
    <row r="23435" hidden="1" x14ac:dyDescent="0.2"/>
    <row r="23436" hidden="1" x14ac:dyDescent="0.2"/>
    <row r="23437" hidden="1" x14ac:dyDescent="0.2"/>
    <row r="23438" hidden="1" x14ac:dyDescent="0.2"/>
    <row r="23439" hidden="1" x14ac:dyDescent="0.2"/>
    <row r="23440" hidden="1" x14ac:dyDescent="0.2"/>
    <row r="23441" hidden="1" x14ac:dyDescent="0.2"/>
    <row r="23442" hidden="1" x14ac:dyDescent="0.2"/>
    <row r="23443" hidden="1" x14ac:dyDescent="0.2"/>
    <row r="23444" hidden="1" x14ac:dyDescent="0.2"/>
    <row r="23445" hidden="1" x14ac:dyDescent="0.2"/>
    <row r="23446" hidden="1" x14ac:dyDescent="0.2"/>
    <row r="23447" hidden="1" x14ac:dyDescent="0.2"/>
    <row r="23448" hidden="1" x14ac:dyDescent="0.2"/>
    <row r="23449" hidden="1" x14ac:dyDescent="0.2"/>
    <row r="23450" hidden="1" x14ac:dyDescent="0.2"/>
    <row r="23451" hidden="1" x14ac:dyDescent="0.2"/>
    <row r="23452" hidden="1" x14ac:dyDescent="0.2"/>
    <row r="23453" hidden="1" x14ac:dyDescent="0.2"/>
    <row r="23454" hidden="1" x14ac:dyDescent="0.2"/>
    <row r="23455" hidden="1" x14ac:dyDescent="0.2"/>
    <row r="23456" hidden="1" x14ac:dyDescent="0.2"/>
    <row r="23457" hidden="1" x14ac:dyDescent="0.2"/>
    <row r="23458" hidden="1" x14ac:dyDescent="0.2"/>
    <row r="23459" hidden="1" x14ac:dyDescent="0.2"/>
    <row r="23460" hidden="1" x14ac:dyDescent="0.2"/>
    <row r="23461" hidden="1" x14ac:dyDescent="0.2"/>
    <row r="23462" hidden="1" x14ac:dyDescent="0.2"/>
    <row r="23463" hidden="1" x14ac:dyDescent="0.2"/>
    <row r="23464" hidden="1" x14ac:dyDescent="0.2"/>
    <row r="23465" hidden="1" x14ac:dyDescent="0.2"/>
    <row r="23466" hidden="1" x14ac:dyDescent="0.2"/>
    <row r="23467" hidden="1" x14ac:dyDescent="0.2"/>
    <row r="23468" hidden="1" x14ac:dyDescent="0.2"/>
    <row r="23469" hidden="1" x14ac:dyDescent="0.2"/>
    <row r="23470" hidden="1" x14ac:dyDescent="0.2"/>
    <row r="23471" hidden="1" x14ac:dyDescent="0.2"/>
    <row r="23472" hidden="1" x14ac:dyDescent="0.2"/>
    <row r="23473" hidden="1" x14ac:dyDescent="0.2"/>
    <row r="23474" hidden="1" x14ac:dyDescent="0.2"/>
    <row r="23475" hidden="1" x14ac:dyDescent="0.2"/>
    <row r="23476" hidden="1" x14ac:dyDescent="0.2"/>
    <row r="23477" hidden="1" x14ac:dyDescent="0.2"/>
    <row r="23478" hidden="1" x14ac:dyDescent="0.2"/>
    <row r="23479" hidden="1" x14ac:dyDescent="0.2"/>
    <row r="23480" hidden="1" x14ac:dyDescent="0.2"/>
    <row r="23481" hidden="1" x14ac:dyDescent="0.2"/>
    <row r="23482" hidden="1" x14ac:dyDescent="0.2"/>
    <row r="23483" hidden="1" x14ac:dyDescent="0.2"/>
    <row r="23484" hidden="1" x14ac:dyDescent="0.2"/>
    <row r="23485" hidden="1" x14ac:dyDescent="0.2"/>
    <row r="23486" hidden="1" x14ac:dyDescent="0.2"/>
    <row r="23487" hidden="1" x14ac:dyDescent="0.2"/>
    <row r="23488" hidden="1" x14ac:dyDescent="0.2"/>
    <row r="23489" hidden="1" x14ac:dyDescent="0.2"/>
    <row r="23490" hidden="1" x14ac:dyDescent="0.2"/>
    <row r="23491" hidden="1" x14ac:dyDescent="0.2"/>
    <row r="23492" hidden="1" x14ac:dyDescent="0.2"/>
    <row r="23493" hidden="1" x14ac:dyDescent="0.2"/>
    <row r="23494" hidden="1" x14ac:dyDescent="0.2"/>
    <row r="23495" hidden="1" x14ac:dyDescent="0.2"/>
    <row r="23496" hidden="1" x14ac:dyDescent="0.2"/>
    <row r="23497" hidden="1" x14ac:dyDescent="0.2"/>
    <row r="23498" hidden="1" x14ac:dyDescent="0.2"/>
    <row r="23499" hidden="1" x14ac:dyDescent="0.2"/>
    <row r="23500" hidden="1" x14ac:dyDescent="0.2"/>
    <row r="23501" hidden="1" x14ac:dyDescent="0.2"/>
    <row r="23502" hidden="1" x14ac:dyDescent="0.2"/>
    <row r="23503" hidden="1" x14ac:dyDescent="0.2"/>
    <row r="23504" hidden="1" x14ac:dyDescent="0.2"/>
    <row r="23505" hidden="1" x14ac:dyDescent="0.2"/>
    <row r="23506" hidden="1" x14ac:dyDescent="0.2"/>
    <row r="23507" hidden="1" x14ac:dyDescent="0.2"/>
    <row r="23508" hidden="1" x14ac:dyDescent="0.2"/>
    <row r="23509" hidden="1" x14ac:dyDescent="0.2"/>
    <row r="23510" hidden="1" x14ac:dyDescent="0.2"/>
    <row r="23511" hidden="1" x14ac:dyDescent="0.2"/>
    <row r="23512" hidden="1" x14ac:dyDescent="0.2"/>
    <row r="23513" hidden="1" x14ac:dyDescent="0.2"/>
    <row r="23514" hidden="1" x14ac:dyDescent="0.2"/>
    <row r="23515" hidden="1" x14ac:dyDescent="0.2"/>
    <row r="23516" hidden="1" x14ac:dyDescent="0.2"/>
    <row r="23517" hidden="1" x14ac:dyDescent="0.2"/>
    <row r="23518" hidden="1" x14ac:dyDescent="0.2"/>
    <row r="23519" hidden="1" x14ac:dyDescent="0.2"/>
    <row r="23520" hidden="1" x14ac:dyDescent="0.2"/>
    <row r="23521" hidden="1" x14ac:dyDescent="0.2"/>
    <row r="23522" hidden="1" x14ac:dyDescent="0.2"/>
    <row r="23523" hidden="1" x14ac:dyDescent="0.2"/>
    <row r="23524" hidden="1" x14ac:dyDescent="0.2"/>
    <row r="23525" hidden="1" x14ac:dyDescent="0.2"/>
    <row r="23526" hidden="1" x14ac:dyDescent="0.2"/>
    <row r="23527" hidden="1" x14ac:dyDescent="0.2"/>
    <row r="23528" hidden="1" x14ac:dyDescent="0.2"/>
    <row r="23529" hidden="1" x14ac:dyDescent="0.2"/>
    <row r="23530" hidden="1" x14ac:dyDescent="0.2"/>
    <row r="23531" hidden="1" x14ac:dyDescent="0.2"/>
    <row r="23532" hidden="1" x14ac:dyDescent="0.2"/>
    <row r="23533" hidden="1" x14ac:dyDescent="0.2"/>
    <row r="23534" hidden="1" x14ac:dyDescent="0.2"/>
    <row r="23535" hidden="1" x14ac:dyDescent="0.2"/>
    <row r="23536" hidden="1" x14ac:dyDescent="0.2"/>
    <row r="23537" hidden="1" x14ac:dyDescent="0.2"/>
    <row r="23538" hidden="1" x14ac:dyDescent="0.2"/>
    <row r="23539" hidden="1" x14ac:dyDescent="0.2"/>
    <row r="23540" hidden="1" x14ac:dyDescent="0.2"/>
    <row r="23541" hidden="1" x14ac:dyDescent="0.2"/>
    <row r="23542" hidden="1" x14ac:dyDescent="0.2"/>
    <row r="23543" hidden="1" x14ac:dyDescent="0.2"/>
    <row r="23544" hidden="1" x14ac:dyDescent="0.2"/>
    <row r="23545" hidden="1" x14ac:dyDescent="0.2"/>
    <row r="23546" hidden="1" x14ac:dyDescent="0.2"/>
    <row r="23547" hidden="1" x14ac:dyDescent="0.2"/>
    <row r="23548" hidden="1" x14ac:dyDescent="0.2"/>
    <row r="23549" hidden="1" x14ac:dyDescent="0.2"/>
    <row r="23550" hidden="1" x14ac:dyDescent="0.2"/>
    <row r="23551" hidden="1" x14ac:dyDescent="0.2"/>
    <row r="23552" hidden="1" x14ac:dyDescent="0.2"/>
    <row r="23553" hidden="1" x14ac:dyDescent="0.2"/>
    <row r="23554" hidden="1" x14ac:dyDescent="0.2"/>
    <row r="23555" hidden="1" x14ac:dyDescent="0.2"/>
    <row r="23556" hidden="1" x14ac:dyDescent="0.2"/>
    <row r="23557" hidden="1" x14ac:dyDescent="0.2"/>
    <row r="23558" hidden="1" x14ac:dyDescent="0.2"/>
    <row r="23559" hidden="1" x14ac:dyDescent="0.2"/>
    <row r="23560" hidden="1" x14ac:dyDescent="0.2"/>
    <row r="23561" hidden="1" x14ac:dyDescent="0.2"/>
    <row r="23562" hidden="1" x14ac:dyDescent="0.2"/>
    <row r="23563" hidden="1" x14ac:dyDescent="0.2"/>
    <row r="23564" hidden="1" x14ac:dyDescent="0.2"/>
    <row r="23565" hidden="1" x14ac:dyDescent="0.2"/>
    <row r="23566" hidden="1" x14ac:dyDescent="0.2"/>
    <row r="23567" hidden="1" x14ac:dyDescent="0.2"/>
    <row r="23568" hidden="1" x14ac:dyDescent="0.2"/>
    <row r="23569" hidden="1" x14ac:dyDescent="0.2"/>
    <row r="23570" hidden="1" x14ac:dyDescent="0.2"/>
    <row r="23571" hidden="1" x14ac:dyDescent="0.2"/>
    <row r="23572" hidden="1" x14ac:dyDescent="0.2"/>
    <row r="23573" hidden="1" x14ac:dyDescent="0.2"/>
    <row r="23574" hidden="1" x14ac:dyDescent="0.2"/>
    <row r="23575" hidden="1" x14ac:dyDescent="0.2"/>
    <row r="23576" hidden="1" x14ac:dyDescent="0.2"/>
    <row r="23577" hidden="1" x14ac:dyDescent="0.2"/>
    <row r="23578" hidden="1" x14ac:dyDescent="0.2"/>
    <row r="23579" hidden="1" x14ac:dyDescent="0.2"/>
    <row r="23580" hidden="1" x14ac:dyDescent="0.2"/>
    <row r="23581" hidden="1" x14ac:dyDescent="0.2"/>
    <row r="23582" hidden="1" x14ac:dyDescent="0.2"/>
    <row r="23583" hidden="1" x14ac:dyDescent="0.2"/>
    <row r="23584" hidden="1" x14ac:dyDescent="0.2"/>
    <row r="23585" hidden="1" x14ac:dyDescent="0.2"/>
    <row r="23586" hidden="1" x14ac:dyDescent="0.2"/>
    <row r="23587" hidden="1" x14ac:dyDescent="0.2"/>
    <row r="23588" hidden="1" x14ac:dyDescent="0.2"/>
    <row r="23589" hidden="1" x14ac:dyDescent="0.2"/>
    <row r="23590" hidden="1" x14ac:dyDescent="0.2"/>
    <row r="23591" hidden="1" x14ac:dyDescent="0.2"/>
    <row r="23592" hidden="1" x14ac:dyDescent="0.2"/>
    <row r="23593" hidden="1" x14ac:dyDescent="0.2"/>
    <row r="23594" hidden="1" x14ac:dyDescent="0.2"/>
    <row r="23595" hidden="1" x14ac:dyDescent="0.2"/>
    <row r="23596" hidden="1" x14ac:dyDescent="0.2"/>
    <row r="23597" hidden="1" x14ac:dyDescent="0.2"/>
    <row r="23598" hidden="1" x14ac:dyDescent="0.2"/>
    <row r="23599" hidden="1" x14ac:dyDescent="0.2"/>
    <row r="23600" hidden="1" x14ac:dyDescent="0.2"/>
    <row r="23601" hidden="1" x14ac:dyDescent="0.2"/>
    <row r="23602" hidden="1" x14ac:dyDescent="0.2"/>
    <row r="23603" hidden="1" x14ac:dyDescent="0.2"/>
    <row r="23604" hidden="1" x14ac:dyDescent="0.2"/>
    <row r="23605" hidden="1" x14ac:dyDescent="0.2"/>
    <row r="23606" hidden="1" x14ac:dyDescent="0.2"/>
    <row r="23607" hidden="1" x14ac:dyDescent="0.2"/>
    <row r="23608" hidden="1" x14ac:dyDescent="0.2"/>
    <row r="23609" hidden="1" x14ac:dyDescent="0.2"/>
    <row r="23610" hidden="1" x14ac:dyDescent="0.2"/>
    <row r="23611" hidden="1" x14ac:dyDescent="0.2"/>
    <row r="23612" hidden="1" x14ac:dyDescent="0.2"/>
    <row r="23613" hidden="1" x14ac:dyDescent="0.2"/>
    <row r="23614" hidden="1" x14ac:dyDescent="0.2"/>
    <row r="23615" hidden="1" x14ac:dyDescent="0.2"/>
    <row r="23616" hidden="1" x14ac:dyDescent="0.2"/>
    <row r="23617" hidden="1" x14ac:dyDescent="0.2"/>
    <row r="23618" hidden="1" x14ac:dyDescent="0.2"/>
    <row r="23619" hidden="1" x14ac:dyDescent="0.2"/>
    <row r="23620" hidden="1" x14ac:dyDescent="0.2"/>
    <row r="23621" hidden="1" x14ac:dyDescent="0.2"/>
    <row r="23622" hidden="1" x14ac:dyDescent="0.2"/>
    <row r="23623" hidden="1" x14ac:dyDescent="0.2"/>
    <row r="23624" hidden="1" x14ac:dyDescent="0.2"/>
    <row r="23625" hidden="1" x14ac:dyDescent="0.2"/>
    <row r="23626" hidden="1" x14ac:dyDescent="0.2"/>
    <row r="23627" hidden="1" x14ac:dyDescent="0.2"/>
    <row r="23628" hidden="1" x14ac:dyDescent="0.2"/>
    <row r="23629" hidden="1" x14ac:dyDescent="0.2"/>
    <row r="23630" hidden="1" x14ac:dyDescent="0.2"/>
    <row r="23631" hidden="1" x14ac:dyDescent="0.2"/>
    <row r="23632" hidden="1" x14ac:dyDescent="0.2"/>
    <row r="23633" hidden="1" x14ac:dyDescent="0.2"/>
    <row r="23634" hidden="1" x14ac:dyDescent="0.2"/>
    <row r="23635" hidden="1" x14ac:dyDescent="0.2"/>
    <row r="23636" hidden="1" x14ac:dyDescent="0.2"/>
    <row r="23637" hidden="1" x14ac:dyDescent="0.2"/>
    <row r="23638" hidden="1" x14ac:dyDescent="0.2"/>
    <row r="23639" hidden="1" x14ac:dyDescent="0.2"/>
    <row r="23640" hidden="1" x14ac:dyDescent="0.2"/>
    <row r="23641" hidden="1" x14ac:dyDescent="0.2"/>
    <row r="23642" hidden="1" x14ac:dyDescent="0.2"/>
    <row r="23643" hidden="1" x14ac:dyDescent="0.2"/>
    <row r="23644" hidden="1" x14ac:dyDescent="0.2"/>
    <row r="23645" hidden="1" x14ac:dyDescent="0.2"/>
    <row r="23646" hidden="1" x14ac:dyDescent="0.2"/>
    <row r="23647" hidden="1" x14ac:dyDescent="0.2"/>
    <row r="23648" hidden="1" x14ac:dyDescent="0.2"/>
    <row r="23649" hidden="1" x14ac:dyDescent="0.2"/>
    <row r="23650" hidden="1" x14ac:dyDescent="0.2"/>
    <row r="23651" hidden="1" x14ac:dyDescent="0.2"/>
    <row r="23652" hidden="1" x14ac:dyDescent="0.2"/>
    <row r="23653" hidden="1" x14ac:dyDescent="0.2"/>
    <row r="23654" hidden="1" x14ac:dyDescent="0.2"/>
    <row r="23655" hidden="1" x14ac:dyDescent="0.2"/>
    <row r="23656" hidden="1" x14ac:dyDescent="0.2"/>
    <row r="23657" hidden="1" x14ac:dyDescent="0.2"/>
    <row r="23658" hidden="1" x14ac:dyDescent="0.2"/>
    <row r="23659" hidden="1" x14ac:dyDescent="0.2"/>
    <row r="23660" hidden="1" x14ac:dyDescent="0.2"/>
    <row r="23661" hidden="1" x14ac:dyDescent="0.2"/>
    <row r="23662" hidden="1" x14ac:dyDescent="0.2"/>
    <row r="23663" hidden="1" x14ac:dyDescent="0.2"/>
    <row r="23664" hidden="1" x14ac:dyDescent="0.2"/>
    <row r="23665" hidden="1" x14ac:dyDescent="0.2"/>
    <row r="23666" hidden="1" x14ac:dyDescent="0.2"/>
    <row r="23667" hidden="1" x14ac:dyDescent="0.2"/>
    <row r="23668" hidden="1" x14ac:dyDescent="0.2"/>
    <row r="23669" hidden="1" x14ac:dyDescent="0.2"/>
    <row r="23670" hidden="1" x14ac:dyDescent="0.2"/>
    <row r="23671" hidden="1" x14ac:dyDescent="0.2"/>
    <row r="23672" hidden="1" x14ac:dyDescent="0.2"/>
    <row r="23673" hidden="1" x14ac:dyDescent="0.2"/>
    <row r="23674" hidden="1" x14ac:dyDescent="0.2"/>
    <row r="23675" hidden="1" x14ac:dyDescent="0.2"/>
    <row r="23676" hidden="1" x14ac:dyDescent="0.2"/>
    <row r="23677" hidden="1" x14ac:dyDescent="0.2"/>
    <row r="23678" hidden="1" x14ac:dyDescent="0.2"/>
    <row r="23679" hidden="1" x14ac:dyDescent="0.2"/>
    <row r="23680" hidden="1" x14ac:dyDescent="0.2"/>
    <row r="23681" hidden="1" x14ac:dyDescent="0.2"/>
    <row r="23682" hidden="1" x14ac:dyDescent="0.2"/>
    <row r="23683" hidden="1" x14ac:dyDescent="0.2"/>
    <row r="23684" hidden="1" x14ac:dyDescent="0.2"/>
    <row r="23685" hidden="1" x14ac:dyDescent="0.2"/>
    <row r="23686" hidden="1" x14ac:dyDescent="0.2"/>
    <row r="23687" hidden="1" x14ac:dyDescent="0.2"/>
    <row r="23688" hidden="1" x14ac:dyDescent="0.2"/>
    <row r="23689" hidden="1" x14ac:dyDescent="0.2"/>
    <row r="23690" hidden="1" x14ac:dyDescent="0.2"/>
    <row r="23691" hidden="1" x14ac:dyDescent="0.2"/>
    <row r="23692" hidden="1" x14ac:dyDescent="0.2"/>
    <row r="23693" hidden="1" x14ac:dyDescent="0.2"/>
    <row r="23694" hidden="1" x14ac:dyDescent="0.2"/>
    <row r="23695" hidden="1" x14ac:dyDescent="0.2"/>
    <row r="23696" hidden="1" x14ac:dyDescent="0.2"/>
    <row r="23697" hidden="1" x14ac:dyDescent="0.2"/>
    <row r="23698" hidden="1" x14ac:dyDescent="0.2"/>
    <row r="23699" hidden="1" x14ac:dyDescent="0.2"/>
    <row r="23700" hidden="1" x14ac:dyDescent="0.2"/>
    <row r="23701" hidden="1" x14ac:dyDescent="0.2"/>
    <row r="23702" hidden="1" x14ac:dyDescent="0.2"/>
    <row r="23703" hidden="1" x14ac:dyDescent="0.2"/>
    <row r="23704" hidden="1" x14ac:dyDescent="0.2"/>
    <row r="23705" hidden="1" x14ac:dyDescent="0.2"/>
    <row r="23706" hidden="1" x14ac:dyDescent="0.2"/>
    <row r="23707" hidden="1" x14ac:dyDescent="0.2"/>
    <row r="23708" hidden="1" x14ac:dyDescent="0.2"/>
    <row r="23709" hidden="1" x14ac:dyDescent="0.2"/>
    <row r="23710" hidden="1" x14ac:dyDescent="0.2"/>
    <row r="23711" hidden="1" x14ac:dyDescent="0.2"/>
    <row r="23712" hidden="1" x14ac:dyDescent="0.2"/>
    <row r="23713" hidden="1" x14ac:dyDescent="0.2"/>
    <row r="23714" hidden="1" x14ac:dyDescent="0.2"/>
    <row r="23715" hidden="1" x14ac:dyDescent="0.2"/>
    <row r="23716" hidden="1" x14ac:dyDescent="0.2"/>
    <row r="23717" hidden="1" x14ac:dyDescent="0.2"/>
    <row r="23718" hidden="1" x14ac:dyDescent="0.2"/>
    <row r="23719" hidden="1" x14ac:dyDescent="0.2"/>
    <row r="23720" hidden="1" x14ac:dyDescent="0.2"/>
    <row r="23721" hidden="1" x14ac:dyDescent="0.2"/>
    <row r="23722" hidden="1" x14ac:dyDescent="0.2"/>
    <row r="23723" hidden="1" x14ac:dyDescent="0.2"/>
    <row r="23724" hidden="1" x14ac:dyDescent="0.2"/>
    <row r="23725" hidden="1" x14ac:dyDescent="0.2"/>
    <row r="23726" hidden="1" x14ac:dyDescent="0.2"/>
    <row r="23727" hidden="1" x14ac:dyDescent="0.2"/>
    <row r="23728" hidden="1" x14ac:dyDescent="0.2"/>
    <row r="23729" hidden="1" x14ac:dyDescent="0.2"/>
    <row r="23730" hidden="1" x14ac:dyDescent="0.2"/>
    <row r="23731" hidden="1" x14ac:dyDescent="0.2"/>
    <row r="23732" hidden="1" x14ac:dyDescent="0.2"/>
    <row r="23733" hidden="1" x14ac:dyDescent="0.2"/>
    <row r="23734" hidden="1" x14ac:dyDescent="0.2"/>
    <row r="23735" hidden="1" x14ac:dyDescent="0.2"/>
    <row r="23736" hidden="1" x14ac:dyDescent="0.2"/>
    <row r="23737" hidden="1" x14ac:dyDescent="0.2"/>
    <row r="23738" hidden="1" x14ac:dyDescent="0.2"/>
    <row r="23739" hidden="1" x14ac:dyDescent="0.2"/>
    <row r="23740" hidden="1" x14ac:dyDescent="0.2"/>
    <row r="23741" hidden="1" x14ac:dyDescent="0.2"/>
    <row r="23742" hidden="1" x14ac:dyDescent="0.2"/>
    <row r="23743" hidden="1" x14ac:dyDescent="0.2"/>
    <row r="23744" hidden="1" x14ac:dyDescent="0.2"/>
    <row r="23745" hidden="1" x14ac:dyDescent="0.2"/>
    <row r="23746" hidden="1" x14ac:dyDescent="0.2"/>
    <row r="23747" hidden="1" x14ac:dyDescent="0.2"/>
    <row r="23748" hidden="1" x14ac:dyDescent="0.2"/>
    <row r="23749" hidden="1" x14ac:dyDescent="0.2"/>
    <row r="23750" hidden="1" x14ac:dyDescent="0.2"/>
    <row r="23751" hidden="1" x14ac:dyDescent="0.2"/>
    <row r="23752" hidden="1" x14ac:dyDescent="0.2"/>
    <row r="23753" hidden="1" x14ac:dyDescent="0.2"/>
    <row r="23754" hidden="1" x14ac:dyDescent="0.2"/>
    <row r="23755" hidden="1" x14ac:dyDescent="0.2"/>
    <row r="23756" hidden="1" x14ac:dyDescent="0.2"/>
    <row r="23757" hidden="1" x14ac:dyDescent="0.2"/>
    <row r="23758" hidden="1" x14ac:dyDescent="0.2"/>
    <row r="23759" hidden="1" x14ac:dyDescent="0.2"/>
    <row r="23760" hidden="1" x14ac:dyDescent="0.2"/>
    <row r="23761" hidden="1" x14ac:dyDescent="0.2"/>
    <row r="23762" hidden="1" x14ac:dyDescent="0.2"/>
    <row r="23763" hidden="1" x14ac:dyDescent="0.2"/>
    <row r="23764" hidden="1" x14ac:dyDescent="0.2"/>
    <row r="23765" hidden="1" x14ac:dyDescent="0.2"/>
    <row r="23766" hidden="1" x14ac:dyDescent="0.2"/>
    <row r="23767" hidden="1" x14ac:dyDescent="0.2"/>
    <row r="23768" hidden="1" x14ac:dyDescent="0.2"/>
    <row r="23769" hidden="1" x14ac:dyDescent="0.2"/>
    <row r="23770" hidden="1" x14ac:dyDescent="0.2"/>
    <row r="23771" hidden="1" x14ac:dyDescent="0.2"/>
    <row r="23772" hidden="1" x14ac:dyDescent="0.2"/>
    <row r="23773" hidden="1" x14ac:dyDescent="0.2"/>
    <row r="23774" hidden="1" x14ac:dyDescent="0.2"/>
    <row r="23775" hidden="1" x14ac:dyDescent="0.2"/>
    <row r="23776" hidden="1" x14ac:dyDescent="0.2"/>
    <row r="23777" hidden="1" x14ac:dyDescent="0.2"/>
    <row r="23778" hidden="1" x14ac:dyDescent="0.2"/>
    <row r="23779" hidden="1" x14ac:dyDescent="0.2"/>
    <row r="23780" hidden="1" x14ac:dyDescent="0.2"/>
    <row r="23781" hidden="1" x14ac:dyDescent="0.2"/>
    <row r="23782" hidden="1" x14ac:dyDescent="0.2"/>
    <row r="23783" hidden="1" x14ac:dyDescent="0.2"/>
    <row r="23784" hidden="1" x14ac:dyDescent="0.2"/>
    <row r="23785" hidden="1" x14ac:dyDescent="0.2"/>
    <row r="23786" hidden="1" x14ac:dyDescent="0.2"/>
    <row r="23787" hidden="1" x14ac:dyDescent="0.2"/>
    <row r="23788" hidden="1" x14ac:dyDescent="0.2"/>
    <row r="23789" hidden="1" x14ac:dyDescent="0.2"/>
    <row r="23790" hidden="1" x14ac:dyDescent="0.2"/>
    <row r="23791" hidden="1" x14ac:dyDescent="0.2"/>
    <row r="23792" hidden="1" x14ac:dyDescent="0.2"/>
    <row r="23793" hidden="1" x14ac:dyDescent="0.2"/>
    <row r="23794" hidden="1" x14ac:dyDescent="0.2"/>
    <row r="23795" hidden="1" x14ac:dyDescent="0.2"/>
    <row r="23796" hidden="1" x14ac:dyDescent="0.2"/>
    <row r="23797" hidden="1" x14ac:dyDescent="0.2"/>
    <row r="23798" hidden="1" x14ac:dyDescent="0.2"/>
    <row r="23799" hidden="1" x14ac:dyDescent="0.2"/>
    <row r="23800" hidden="1" x14ac:dyDescent="0.2"/>
    <row r="23801" hidden="1" x14ac:dyDescent="0.2"/>
    <row r="23802" hidden="1" x14ac:dyDescent="0.2"/>
    <row r="23803" hidden="1" x14ac:dyDescent="0.2"/>
    <row r="23804" hidden="1" x14ac:dyDescent="0.2"/>
    <row r="23805" hidden="1" x14ac:dyDescent="0.2"/>
    <row r="23806" hidden="1" x14ac:dyDescent="0.2"/>
    <row r="23807" hidden="1" x14ac:dyDescent="0.2"/>
    <row r="23808" hidden="1" x14ac:dyDescent="0.2"/>
    <row r="23809" hidden="1" x14ac:dyDescent="0.2"/>
    <row r="23810" hidden="1" x14ac:dyDescent="0.2"/>
    <row r="23811" hidden="1" x14ac:dyDescent="0.2"/>
    <row r="23812" hidden="1" x14ac:dyDescent="0.2"/>
    <row r="23813" hidden="1" x14ac:dyDescent="0.2"/>
    <row r="23814" hidden="1" x14ac:dyDescent="0.2"/>
    <row r="23815" hidden="1" x14ac:dyDescent="0.2"/>
    <row r="23816" hidden="1" x14ac:dyDescent="0.2"/>
    <row r="23817" hidden="1" x14ac:dyDescent="0.2"/>
    <row r="23818" hidden="1" x14ac:dyDescent="0.2"/>
    <row r="23819" hidden="1" x14ac:dyDescent="0.2"/>
    <row r="23820" hidden="1" x14ac:dyDescent="0.2"/>
    <row r="23821" hidden="1" x14ac:dyDescent="0.2"/>
    <row r="23822" hidden="1" x14ac:dyDescent="0.2"/>
    <row r="23823" hidden="1" x14ac:dyDescent="0.2"/>
    <row r="23824" hidden="1" x14ac:dyDescent="0.2"/>
    <row r="23825" hidden="1" x14ac:dyDescent="0.2"/>
    <row r="23826" hidden="1" x14ac:dyDescent="0.2"/>
    <row r="23827" hidden="1" x14ac:dyDescent="0.2"/>
    <row r="23828" hidden="1" x14ac:dyDescent="0.2"/>
    <row r="23829" hidden="1" x14ac:dyDescent="0.2"/>
    <row r="23830" hidden="1" x14ac:dyDescent="0.2"/>
    <row r="23831" hidden="1" x14ac:dyDescent="0.2"/>
    <row r="23832" hidden="1" x14ac:dyDescent="0.2"/>
    <row r="23833" hidden="1" x14ac:dyDescent="0.2"/>
    <row r="23834" hidden="1" x14ac:dyDescent="0.2"/>
    <row r="23835" hidden="1" x14ac:dyDescent="0.2"/>
    <row r="23836" hidden="1" x14ac:dyDescent="0.2"/>
    <row r="23837" hidden="1" x14ac:dyDescent="0.2"/>
    <row r="23838" hidden="1" x14ac:dyDescent="0.2"/>
    <row r="23839" hidden="1" x14ac:dyDescent="0.2"/>
    <row r="23840" hidden="1" x14ac:dyDescent="0.2"/>
    <row r="23841" hidden="1" x14ac:dyDescent="0.2"/>
    <row r="23842" hidden="1" x14ac:dyDescent="0.2"/>
    <row r="23843" hidden="1" x14ac:dyDescent="0.2"/>
    <row r="23844" hidden="1" x14ac:dyDescent="0.2"/>
    <row r="23845" hidden="1" x14ac:dyDescent="0.2"/>
    <row r="23846" hidden="1" x14ac:dyDescent="0.2"/>
    <row r="23847" hidden="1" x14ac:dyDescent="0.2"/>
    <row r="23848" hidden="1" x14ac:dyDescent="0.2"/>
    <row r="23849" hidden="1" x14ac:dyDescent="0.2"/>
    <row r="23850" hidden="1" x14ac:dyDescent="0.2"/>
    <row r="23851" hidden="1" x14ac:dyDescent="0.2"/>
    <row r="23852" hidden="1" x14ac:dyDescent="0.2"/>
    <row r="23853" hidden="1" x14ac:dyDescent="0.2"/>
    <row r="23854" hidden="1" x14ac:dyDescent="0.2"/>
    <row r="23855" hidden="1" x14ac:dyDescent="0.2"/>
    <row r="23856" hidden="1" x14ac:dyDescent="0.2"/>
    <row r="23857" hidden="1" x14ac:dyDescent="0.2"/>
    <row r="23858" hidden="1" x14ac:dyDescent="0.2"/>
    <row r="23859" hidden="1" x14ac:dyDescent="0.2"/>
    <row r="23860" hidden="1" x14ac:dyDescent="0.2"/>
    <row r="23861" hidden="1" x14ac:dyDescent="0.2"/>
    <row r="23862" hidden="1" x14ac:dyDescent="0.2"/>
    <row r="23863" hidden="1" x14ac:dyDescent="0.2"/>
    <row r="23864" hidden="1" x14ac:dyDescent="0.2"/>
    <row r="23865" hidden="1" x14ac:dyDescent="0.2"/>
    <row r="23866" hidden="1" x14ac:dyDescent="0.2"/>
    <row r="23867" hidden="1" x14ac:dyDescent="0.2"/>
    <row r="23868" hidden="1" x14ac:dyDescent="0.2"/>
    <row r="23869" hidden="1" x14ac:dyDescent="0.2"/>
    <row r="23870" hidden="1" x14ac:dyDescent="0.2"/>
    <row r="23871" hidden="1" x14ac:dyDescent="0.2"/>
    <row r="23872" hidden="1" x14ac:dyDescent="0.2"/>
    <row r="23873" hidden="1" x14ac:dyDescent="0.2"/>
    <row r="23874" hidden="1" x14ac:dyDescent="0.2"/>
    <row r="23875" hidden="1" x14ac:dyDescent="0.2"/>
    <row r="23876" hidden="1" x14ac:dyDescent="0.2"/>
    <row r="23877" hidden="1" x14ac:dyDescent="0.2"/>
    <row r="23878" hidden="1" x14ac:dyDescent="0.2"/>
    <row r="23879" hidden="1" x14ac:dyDescent="0.2"/>
    <row r="23880" hidden="1" x14ac:dyDescent="0.2"/>
    <row r="23881" hidden="1" x14ac:dyDescent="0.2"/>
    <row r="23882" hidden="1" x14ac:dyDescent="0.2"/>
    <row r="23883" hidden="1" x14ac:dyDescent="0.2"/>
    <row r="23884" hidden="1" x14ac:dyDescent="0.2"/>
    <row r="23885" hidden="1" x14ac:dyDescent="0.2"/>
    <row r="23886" hidden="1" x14ac:dyDescent="0.2"/>
    <row r="23887" hidden="1" x14ac:dyDescent="0.2"/>
    <row r="23888" hidden="1" x14ac:dyDescent="0.2"/>
    <row r="23889" hidden="1" x14ac:dyDescent="0.2"/>
    <row r="23890" hidden="1" x14ac:dyDescent="0.2"/>
    <row r="23891" hidden="1" x14ac:dyDescent="0.2"/>
    <row r="23892" hidden="1" x14ac:dyDescent="0.2"/>
    <row r="23893" hidden="1" x14ac:dyDescent="0.2"/>
    <row r="23894" hidden="1" x14ac:dyDescent="0.2"/>
    <row r="23895" hidden="1" x14ac:dyDescent="0.2"/>
    <row r="23896" hidden="1" x14ac:dyDescent="0.2"/>
    <row r="23897" hidden="1" x14ac:dyDescent="0.2"/>
    <row r="23898" hidden="1" x14ac:dyDescent="0.2"/>
    <row r="23899" hidden="1" x14ac:dyDescent="0.2"/>
    <row r="23900" hidden="1" x14ac:dyDescent="0.2"/>
    <row r="23901" hidden="1" x14ac:dyDescent="0.2"/>
    <row r="23902" hidden="1" x14ac:dyDescent="0.2"/>
    <row r="23903" hidden="1" x14ac:dyDescent="0.2"/>
    <row r="23904" hidden="1" x14ac:dyDescent="0.2"/>
    <row r="23905" hidden="1" x14ac:dyDescent="0.2"/>
    <row r="23906" hidden="1" x14ac:dyDescent="0.2"/>
    <row r="23907" hidden="1" x14ac:dyDescent="0.2"/>
    <row r="23908" hidden="1" x14ac:dyDescent="0.2"/>
    <row r="23909" hidden="1" x14ac:dyDescent="0.2"/>
    <row r="23910" hidden="1" x14ac:dyDescent="0.2"/>
    <row r="23911" hidden="1" x14ac:dyDescent="0.2"/>
    <row r="23912" hidden="1" x14ac:dyDescent="0.2"/>
    <row r="23913" hidden="1" x14ac:dyDescent="0.2"/>
    <row r="23914" hidden="1" x14ac:dyDescent="0.2"/>
    <row r="23915" hidden="1" x14ac:dyDescent="0.2"/>
    <row r="23916" hidden="1" x14ac:dyDescent="0.2"/>
    <row r="23917" hidden="1" x14ac:dyDescent="0.2"/>
    <row r="23918" hidden="1" x14ac:dyDescent="0.2"/>
    <row r="23919" hidden="1" x14ac:dyDescent="0.2"/>
    <row r="23920" hidden="1" x14ac:dyDescent="0.2"/>
    <row r="23921" hidden="1" x14ac:dyDescent="0.2"/>
    <row r="23922" hidden="1" x14ac:dyDescent="0.2"/>
    <row r="23923" hidden="1" x14ac:dyDescent="0.2"/>
    <row r="23924" hidden="1" x14ac:dyDescent="0.2"/>
    <row r="23925" hidden="1" x14ac:dyDescent="0.2"/>
    <row r="23926" hidden="1" x14ac:dyDescent="0.2"/>
    <row r="23927" hidden="1" x14ac:dyDescent="0.2"/>
    <row r="23928" hidden="1" x14ac:dyDescent="0.2"/>
    <row r="23929" hidden="1" x14ac:dyDescent="0.2"/>
    <row r="23930" hidden="1" x14ac:dyDescent="0.2"/>
    <row r="23931" hidden="1" x14ac:dyDescent="0.2"/>
    <row r="23932" hidden="1" x14ac:dyDescent="0.2"/>
    <row r="23933" hidden="1" x14ac:dyDescent="0.2"/>
    <row r="23934" hidden="1" x14ac:dyDescent="0.2"/>
    <row r="23935" hidden="1" x14ac:dyDescent="0.2"/>
    <row r="23936" hidden="1" x14ac:dyDescent="0.2"/>
    <row r="23937" hidden="1" x14ac:dyDescent="0.2"/>
    <row r="23938" hidden="1" x14ac:dyDescent="0.2"/>
    <row r="23939" hidden="1" x14ac:dyDescent="0.2"/>
    <row r="23940" hidden="1" x14ac:dyDescent="0.2"/>
    <row r="23941" hidden="1" x14ac:dyDescent="0.2"/>
    <row r="23942" hidden="1" x14ac:dyDescent="0.2"/>
    <row r="23943" hidden="1" x14ac:dyDescent="0.2"/>
    <row r="23944" hidden="1" x14ac:dyDescent="0.2"/>
    <row r="23945" hidden="1" x14ac:dyDescent="0.2"/>
    <row r="23946" hidden="1" x14ac:dyDescent="0.2"/>
    <row r="23947" hidden="1" x14ac:dyDescent="0.2"/>
    <row r="23948" hidden="1" x14ac:dyDescent="0.2"/>
    <row r="23949" hidden="1" x14ac:dyDescent="0.2"/>
    <row r="23950" hidden="1" x14ac:dyDescent="0.2"/>
    <row r="23951" hidden="1" x14ac:dyDescent="0.2"/>
    <row r="23952" hidden="1" x14ac:dyDescent="0.2"/>
    <row r="23953" hidden="1" x14ac:dyDescent="0.2"/>
    <row r="23954" hidden="1" x14ac:dyDescent="0.2"/>
    <row r="23955" hidden="1" x14ac:dyDescent="0.2"/>
    <row r="23956" hidden="1" x14ac:dyDescent="0.2"/>
    <row r="23957" hidden="1" x14ac:dyDescent="0.2"/>
    <row r="23958" hidden="1" x14ac:dyDescent="0.2"/>
    <row r="23959" hidden="1" x14ac:dyDescent="0.2"/>
    <row r="23960" hidden="1" x14ac:dyDescent="0.2"/>
    <row r="23961" hidden="1" x14ac:dyDescent="0.2"/>
    <row r="23962" hidden="1" x14ac:dyDescent="0.2"/>
    <row r="23963" hidden="1" x14ac:dyDescent="0.2"/>
    <row r="23964" hidden="1" x14ac:dyDescent="0.2"/>
    <row r="23965" hidden="1" x14ac:dyDescent="0.2"/>
    <row r="23966" hidden="1" x14ac:dyDescent="0.2"/>
    <row r="23967" hidden="1" x14ac:dyDescent="0.2"/>
    <row r="23968" hidden="1" x14ac:dyDescent="0.2"/>
    <row r="23969" hidden="1" x14ac:dyDescent="0.2"/>
    <row r="23970" hidden="1" x14ac:dyDescent="0.2"/>
    <row r="23971" hidden="1" x14ac:dyDescent="0.2"/>
    <row r="23972" hidden="1" x14ac:dyDescent="0.2"/>
    <row r="23973" hidden="1" x14ac:dyDescent="0.2"/>
    <row r="23974" hidden="1" x14ac:dyDescent="0.2"/>
    <row r="23975" hidden="1" x14ac:dyDescent="0.2"/>
    <row r="23976" hidden="1" x14ac:dyDescent="0.2"/>
    <row r="23977" hidden="1" x14ac:dyDescent="0.2"/>
    <row r="23978" hidden="1" x14ac:dyDescent="0.2"/>
    <row r="23979" hidden="1" x14ac:dyDescent="0.2"/>
    <row r="23980" hidden="1" x14ac:dyDescent="0.2"/>
    <row r="23981" hidden="1" x14ac:dyDescent="0.2"/>
    <row r="23982" hidden="1" x14ac:dyDescent="0.2"/>
    <row r="23983" hidden="1" x14ac:dyDescent="0.2"/>
    <row r="23984" hidden="1" x14ac:dyDescent="0.2"/>
    <row r="23985" hidden="1" x14ac:dyDescent="0.2"/>
    <row r="23986" hidden="1" x14ac:dyDescent="0.2"/>
    <row r="23987" hidden="1" x14ac:dyDescent="0.2"/>
    <row r="23988" hidden="1" x14ac:dyDescent="0.2"/>
    <row r="23989" hidden="1" x14ac:dyDescent="0.2"/>
    <row r="23990" hidden="1" x14ac:dyDescent="0.2"/>
    <row r="23991" hidden="1" x14ac:dyDescent="0.2"/>
    <row r="23992" hidden="1" x14ac:dyDescent="0.2"/>
    <row r="23993" hidden="1" x14ac:dyDescent="0.2"/>
    <row r="23994" hidden="1" x14ac:dyDescent="0.2"/>
    <row r="23995" hidden="1" x14ac:dyDescent="0.2"/>
    <row r="23996" hidden="1" x14ac:dyDescent="0.2"/>
    <row r="23997" hidden="1" x14ac:dyDescent="0.2"/>
    <row r="23998" hidden="1" x14ac:dyDescent="0.2"/>
    <row r="23999" hidden="1" x14ac:dyDescent="0.2"/>
    <row r="24000" hidden="1" x14ac:dyDescent="0.2"/>
    <row r="24001" hidden="1" x14ac:dyDescent="0.2"/>
    <row r="24002" hidden="1" x14ac:dyDescent="0.2"/>
    <row r="24003" hidden="1" x14ac:dyDescent="0.2"/>
    <row r="24004" hidden="1" x14ac:dyDescent="0.2"/>
    <row r="24005" hidden="1" x14ac:dyDescent="0.2"/>
    <row r="24006" hidden="1" x14ac:dyDescent="0.2"/>
    <row r="24007" hidden="1" x14ac:dyDescent="0.2"/>
    <row r="24008" hidden="1" x14ac:dyDescent="0.2"/>
    <row r="24009" hidden="1" x14ac:dyDescent="0.2"/>
    <row r="24010" hidden="1" x14ac:dyDescent="0.2"/>
    <row r="24011" hidden="1" x14ac:dyDescent="0.2"/>
    <row r="24012" hidden="1" x14ac:dyDescent="0.2"/>
    <row r="24013" hidden="1" x14ac:dyDescent="0.2"/>
    <row r="24014" hidden="1" x14ac:dyDescent="0.2"/>
    <row r="24015" hidden="1" x14ac:dyDescent="0.2"/>
    <row r="24016" hidden="1" x14ac:dyDescent="0.2"/>
    <row r="24017" hidden="1" x14ac:dyDescent="0.2"/>
    <row r="24018" hidden="1" x14ac:dyDescent="0.2"/>
    <row r="24019" hidden="1" x14ac:dyDescent="0.2"/>
    <row r="24020" hidden="1" x14ac:dyDescent="0.2"/>
    <row r="24021" hidden="1" x14ac:dyDescent="0.2"/>
    <row r="24022" hidden="1" x14ac:dyDescent="0.2"/>
    <row r="24023" hidden="1" x14ac:dyDescent="0.2"/>
    <row r="24024" hidden="1" x14ac:dyDescent="0.2"/>
    <row r="24025" hidden="1" x14ac:dyDescent="0.2"/>
    <row r="24026" hidden="1" x14ac:dyDescent="0.2"/>
    <row r="24027" hidden="1" x14ac:dyDescent="0.2"/>
    <row r="24028" hidden="1" x14ac:dyDescent="0.2"/>
    <row r="24029" hidden="1" x14ac:dyDescent="0.2"/>
    <row r="24030" hidden="1" x14ac:dyDescent="0.2"/>
    <row r="24031" hidden="1" x14ac:dyDescent="0.2"/>
    <row r="24032" hidden="1" x14ac:dyDescent="0.2"/>
    <row r="24033" hidden="1" x14ac:dyDescent="0.2"/>
    <row r="24034" hidden="1" x14ac:dyDescent="0.2"/>
    <row r="24035" hidden="1" x14ac:dyDescent="0.2"/>
    <row r="24036" hidden="1" x14ac:dyDescent="0.2"/>
    <row r="24037" hidden="1" x14ac:dyDescent="0.2"/>
    <row r="24038" hidden="1" x14ac:dyDescent="0.2"/>
    <row r="24039" hidden="1" x14ac:dyDescent="0.2"/>
    <row r="24040" hidden="1" x14ac:dyDescent="0.2"/>
    <row r="24041" hidden="1" x14ac:dyDescent="0.2"/>
    <row r="24042" hidden="1" x14ac:dyDescent="0.2"/>
    <row r="24043" hidden="1" x14ac:dyDescent="0.2"/>
    <row r="24044" hidden="1" x14ac:dyDescent="0.2"/>
    <row r="24045" hidden="1" x14ac:dyDescent="0.2"/>
    <row r="24046" hidden="1" x14ac:dyDescent="0.2"/>
    <row r="24047" hidden="1" x14ac:dyDescent="0.2"/>
    <row r="24048" hidden="1" x14ac:dyDescent="0.2"/>
    <row r="24049" hidden="1" x14ac:dyDescent="0.2"/>
    <row r="24050" hidden="1" x14ac:dyDescent="0.2"/>
    <row r="24051" hidden="1" x14ac:dyDescent="0.2"/>
    <row r="24052" hidden="1" x14ac:dyDescent="0.2"/>
    <row r="24053" hidden="1" x14ac:dyDescent="0.2"/>
    <row r="24054" hidden="1" x14ac:dyDescent="0.2"/>
    <row r="24055" hidden="1" x14ac:dyDescent="0.2"/>
    <row r="24056" hidden="1" x14ac:dyDescent="0.2"/>
    <row r="24057" hidden="1" x14ac:dyDescent="0.2"/>
    <row r="24058" hidden="1" x14ac:dyDescent="0.2"/>
    <row r="24059" hidden="1" x14ac:dyDescent="0.2"/>
    <row r="24060" hidden="1" x14ac:dyDescent="0.2"/>
    <row r="24061" hidden="1" x14ac:dyDescent="0.2"/>
    <row r="24062" hidden="1" x14ac:dyDescent="0.2"/>
    <row r="24063" hidden="1" x14ac:dyDescent="0.2"/>
    <row r="24064" hidden="1" x14ac:dyDescent="0.2"/>
    <row r="24065" hidden="1" x14ac:dyDescent="0.2"/>
    <row r="24066" hidden="1" x14ac:dyDescent="0.2"/>
    <row r="24067" hidden="1" x14ac:dyDescent="0.2"/>
    <row r="24068" hidden="1" x14ac:dyDescent="0.2"/>
    <row r="24069" hidden="1" x14ac:dyDescent="0.2"/>
    <row r="24070" hidden="1" x14ac:dyDescent="0.2"/>
    <row r="24071" hidden="1" x14ac:dyDescent="0.2"/>
    <row r="24072" hidden="1" x14ac:dyDescent="0.2"/>
    <row r="24073" hidden="1" x14ac:dyDescent="0.2"/>
    <row r="24074" hidden="1" x14ac:dyDescent="0.2"/>
    <row r="24075" hidden="1" x14ac:dyDescent="0.2"/>
    <row r="24076" hidden="1" x14ac:dyDescent="0.2"/>
    <row r="24077" hidden="1" x14ac:dyDescent="0.2"/>
    <row r="24078" hidden="1" x14ac:dyDescent="0.2"/>
    <row r="24079" hidden="1" x14ac:dyDescent="0.2"/>
    <row r="24080" hidden="1" x14ac:dyDescent="0.2"/>
    <row r="24081" hidden="1" x14ac:dyDescent="0.2"/>
    <row r="24082" hidden="1" x14ac:dyDescent="0.2"/>
    <row r="24083" hidden="1" x14ac:dyDescent="0.2"/>
    <row r="24084" hidden="1" x14ac:dyDescent="0.2"/>
    <row r="24085" hidden="1" x14ac:dyDescent="0.2"/>
    <row r="24086" hidden="1" x14ac:dyDescent="0.2"/>
    <row r="24087" hidden="1" x14ac:dyDescent="0.2"/>
    <row r="24088" hidden="1" x14ac:dyDescent="0.2"/>
    <row r="24089" hidden="1" x14ac:dyDescent="0.2"/>
    <row r="24090" hidden="1" x14ac:dyDescent="0.2"/>
    <row r="24091" hidden="1" x14ac:dyDescent="0.2"/>
    <row r="24092" hidden="1" x14ac:dyDescent="0.2"/>
    <row r="24093" hidden="1" x14ac:dyDescent="0.2"/>
    <row r="24094" hidden="1" x14ac:dyDescent="0.2"/>
    <row r="24095" hidden="1" x14ac:dyDescent="0.2"/>
    <row r="24096" hidden="1" x14ac:dyDescent="0.2"/>
    <row r="24097" hidden="1" x14ac:dyDescent="0.2"/>
    <row r="24098" hidden="1" x14ac:dyDescent="0.2"/>
    <row r="24099" hidden="1" x14ac:dyDescent="0.2"/>
    <row r="24100" hidden="1" x14ac:dyDescent="0.2"/>
    <row r="24101" hidden="1" x14ac:dyDescent="0.2"/>
    <row r="24102" hidden="1" x14ac:dyDescent="0.2"/>
    <row r="24103" hidden="1" x14ac:dyDescent="0.2"/>
    <row r="24104" hidden="1" x14ac:dyDescent="0.2"/>
    <row r="24105" hidden="1" x14ac:dyDescent="0.2"/>
    <row r="24106" hidden="1" x14ac:dyDescent="0.2"/>
    <row r="24107" hidden="1" x14ac:dyDescent="0.2"/>
    <row r="24108" hidden="1" x14ac:dyDescent="0.2"/>
    <row r="24109" hidden="1" x14ac:dyDescent="0.2"/>
    <row r="24110" hidden="1" x14ac:dyDescent="0.2"/>
    <row r="24111" hidden="1" x14ac:dyDescent="0.2"/>
    <row r="24112" hidden="1" x14ac:dyDescent="0.2"/>
    <row r="24113" hidden="1" x14ac:dyDescent="0.2"/>
    <row r="24114" hidden="1" x14ac:dyDescent="0.2"/>
    <row r="24115" hidden="1" x14ac:dyDescent="0.2"/>
    <row r="24116" hidden="1" x14ac:dyDescent="0.2"/>
    <row r="24117" hidden="1" x14ac:dyDescent="0.2"/>
    <row r="24118" hidden="1" x14ac:dyDescent="0.2"/>
    <row r="24119" hidden="1" x14ac:dyDescent="0.2"/>
    <row r="24120" hidden="1" x14ac:dyDescent="0.2"/>
    <row r="24121" hidden="1" x14ac:dyDescent="0.2"/>
    <row r="24122" hidden="1" x14ac:dyDescent="0.2"/>
    <row r="24123" hidden="1" x14ac:dyDescent="0.2"/>
    <row r="24124" hidden="1" x14ac:dyDescent="0.2"/>
    <row r="24125" hidden="1" x14ac:dyDescent="0.2"/>
    <row r="24126" hidden="1" x14ac:dyDescent="0.2"/>
    <row r="24127" hidden="1" x14ac:dyDescent="0.2"/>
    <row r="24128" hidden="1" x14ac:dyDescent="0.2"/>
    <row r="24129" hidden="1" x14ac:dyDescent="0.2"/>
    <row r="24130" hidden="1" x14ac:dyDescent="0.2"/>
    <row r="24131" hidden="1" x14ac:dyDescent="0.2"/>
    <row r="24132" hidden="1" x14ac:dyDescent="0.2"/>
    <row r="24133" hidden="1" x14ac:dyDescent="0.2"/>
    <row r="24134" hidden="1" x14ac:dyDescent="0.2"/>
    <row r="24135" hidden="1" x14ac:dyDescent="0.2"/>
    <row r="24136" hidden="1" x14ac:dyDescent="0.2"/>
    <row r="24137" hidden="1" x14ac:dyDescent="0.2"/>
    <row r="24138" hidden="1" x14ac:dyDescent="0.2"/>
    <row r="24139" hidden="1" x14ac:dyDescent="0.2"/>
    <row r="24140" hidden="1" x14ac:dyDescent="0.2"/>
    <row r="24141" hidden="1" x14ac:dyDescent="0.2"/>
    <row r="24142" hidden="1" x14ac:dyDescent="0.2"/>
    <row r="24143" hidden="1" x14ac:dyDescent="0.2"/>
    <row r="24144" hidden="1" x14ac:dyDescent="0.2"/>
    <row r="24145" hidden="1" x14ac:dyDescent="0.2"/>
    <row r="24146" hidden="1" x14ac:dyDescent="0.2"/>
    <row r="24147" hidden="1" x14ac:dyDescent="0.2"/>
    <row r="24148" hidden="1" x14ac:dyDescent="0.2"/>
    <row r="24149" hidden="1" x14ac:dyDescent="0.2"/>
    <row r="24150" hidden="1" x14ac:dyDescent="0.2"/>
    <row r="24151" hidden="1" x14ac:dyDescent="0.2"/>
    <row r="24152" hidden="1" x14ac:dyDescent="0.2"/>
    <row r="24153" hidden="1" x14ac:dyDescent="0.2"/>
    <row r="24154" hidden="1" x14ac:dyDescent="0.2"/>
    <row r="24155" hidden="1" x14ac:dyDescent="0.2"/>
    <row r="24156" hidden="1" x14ac:dyDescent="0.2"/>
    <row r="24157" hidden="1" x14ac:dyDescent="0.2"/>
    <row r="24158" hidden="1" x14ac:dyDescent="0.2"/>
    <row r="24159" hidden="1" x14ac:dyDescent="0.2"/>
    <row r="24160" hidden="1" x14ac:dyDescent="0.2"/>
    <row r="24161" hidden="1" x14ac:dyDescent="0.2"/>
    <row r="24162" hidden="1" x14ac:dyDescent="0.2"/>
    <row r="24163" hidden="1" x14ac:dyDescent="0.2"/>
    <row r="24164" hidden="1" x14ac:dyDescent="0.2"/>
    <row r="24165" hidden="1" x14ac:dyDescent="0.2"/>
    <row r="24166" hidden="1" x14ac:dyDescent="0.2"/>
    <row r="24167" hidden="1" x14ac:dyDescent="0.2"/>
    <row r="24168" hidden="1" x14ac:dyDescent="0.2"/>
    <row r="24169" hidden="1" x14ac:dyDescent="0.2"/>
    <row r="24170" hidden="1" x14ac:dyDescent="0.2"/>
    <row r="24171" hidden="1" x14ac:dyDescent="0.2"/>
    <row r="24172" hidden="1" x14ac:dyDescent="0.2"/>
    <row r="24173" hidden="1" x14ac:dyDescent="0.2"/>
    <row r="24174" hidden="1" x14ac:dyDescent="0.2"/>
    <row r="24175" hidden="1" x14ac:dyDescent="0.2"/>
    <row r="24176" hidden="1" x14ac:dyDescent="0.2"/>
    <row r="24177" hidden="1" x14ac:dyDescent="0.2"/>
    <row r="24178" hidden="1" x14ac:dyDescent="0.2"/>
    <row r="24179" hidden="1" x14ac:dyDescent="0.2"/>
    <row r="24180" hidden="1" x14ac:dyDescent="0.2"/>
    <row r="24181" hidden="1" x14ac:dyDescent="0.2"/>
    <row r="24182" hidden="1" x14ac:dyDescent="0.2"/>
    <row r="24183" hidden="1" x14ac:dyDescent="0.2"/>
    <row r="24184" hidden="1" x14ac:dyDescent="0.2"/>
    <row r="24185" hidden="1" x14ac:dyDescent="0.2"/>
    <row r="24186" hidden="1" x14ac:dyDescent="0.2"/>
    <row r="24187" hidden="1" x14ac:dyDescent="0.2"/>
    <row r="24188" hidden="1" x14ac:dyDescent="0.2"/>
    <row r="24189" hidden="1" x14ac:dyDescent="0.2"/>
    <row r="24190" hidden="1" x14ac:dyDescent="0.2"/>
    <row r="24191" hidden="1" x14ac:dyDescent="0.2"/>
    <row r="24192" hidden="1" x14ac:dyDescent="0.2"/>
    <row r="24193" hidden="1" x14ac:dyDescent="0.2"/>
    <row r="24194" hidden="1" x14ac:dyDescent="0.2"/>
    <row r="24195" hidden="1" x14ac:dyDescent="0.2"/>
    <row r="24196" hidden="1" x14ac:dyDescent="0.2"/>
    <row r="24197" hidden="1" x14ac:dyDescent="0.2"/>
    <row r="24198" hidden="1" x14ac:dyDescent="0.2"/>
    <row r="24199" hidden="1" x14ac:dyDescent="0.2"/>
    <row r="24200" hidden="1" x14ac:dyDescent="0.2"/>
    <row r="24201" hidden="1" x14ac:dyDescent="0.2"/>
    <row r="24202" hidden="1" x14ac:dyDescent="0.2"/>
    <row r="24203" hidden="1" x14ac:dyDescent="0.2"/>
    <row r="24204" hidden="1" x14ac:dyDescent="0.2"/>
    <row r="24205" hidden="1" x14ac:dyDescent="0.2"/>
    <row r="24206" hidden="1" x14ac:dyDescent="0.2"/>
    <row r="24207" hidden="1" x14ac:dyDescent="0.2"/>
    <row r="24208" hidden="1" x14ac:dyDescent="0.2"/>
    <row r="24209" hidden="1" x14ac:dyDescent="0.2"/>
    <row r="24210" hidden="1" x14ac:dyDescent="0.2"/>
    <row r="24211" hidden="1" x14ac:dyDescent="0.2"/>
    <row r="24212" hidden="1" x14ac:dyDescent="0.2"/>
    <row r="24213" hidden="1" x14ac:dyDescent="0.2"/>
    <row r="24214" hidden="1" x14ac:dyDescent="0.2"/>
    <row r="24215" hidden="1" x14ac:dyDescent="0.2"/>
    <row r="24216" hidden="1" x14ac:dyDescent="0.2"/>
    <row r="24217" hidden="1" x14ac:dyDescent="0.2"/>
    <row r="24218" hidden="1" x14ac:dyDescent="0.2"/>
    <row r="24219" hidden="1" x14ac:dyDescent="0.2"/>
    <row r="24220" hidden="1" x14ac:dyDescent="0.2"/>
    <row r="24221" hidden="1" x14ac:dyDescent="0.2"/>
    <row r="24222" hidden="1" x14ac:dyDescent="0.2"/>
    <row r="24223" hidden="1" x14ac:dyDescent="0.2"/>
    <row r="24224" hidden="1" x14ac:dyDescent="0.2"/>
    <row r="24225" hidden="1" x14ac:dyDescent="0.2"/>
    <row r="24226" hidden="1" x14ac:dyDescent="0.2"/>
    <row r="24227" hidden="1" x14ac:dyDescent="0.2"/>
    <row r="24228" hidden="1" x14ac:dyDescent="0.2"/>
    <row r="24229" hidden="1" x14ac:dyDescent="0.2"/>
    <row r="24230" hidden="1" x14ac:dyDescent="0.2"/>
    <row r="24231" hidden="1" x14ac:dyDescent="0.2"/>
    <row r="24232" hidden="1" x14ac:dyDescent="0.2"/>
    <row r="24233" hidden="1" x14ac:dyDescent="0.2"/>
    <row r="24234" hidden="1" x14ac:dyDescent="0.2"/>
    <row r="24235" hidden="1" x14ac:dyDescent="0.2"/>
    <row r="24236" hidden="1" x14ac:dyDescent="0.2"/>
    <row r="24237" hidden="1" x14ac:dyDescent="0.2"/>
    <row r="24238" hidden="1" x14ac:dyDescent="0.2"/>
    <row r="24239" hidden="1" x14ac:dyDescent="0.2"/>
    <row r="24240" hidden="1" x14ac:dyDescent="0.2"/>
    <row r="24241" hidden="1" x14ac:dyDescent="0.2"/>
    <row r="24242" hidden="1" x14ac:dyDescent="0.2"/>
    <row r="24243" hidden="1" x14ac:dyDescent="0.2"/>
    <row r="24244" hidden="1" x14ac:dyDescent="0.2"/>
    <row r="24245" hidden="1" x14ac:dyDescent="0.2"/>
    <row r="24246" hidden="1" x14ac:dyDescent="0.2"/>
    <row r="24247" hidden="1" x14ac:dyDescent="0.2"/>
    <row r="24248" hidden="1" x14ac:dyDescent="0.2"/>
    <row r="24249" hidden="1" x14ac:dyDescent="0.2"/>
    <row r="24250" hidden="1" x14ac:dyDescent="0.2"/>
    <row r="24251" hidden="1" x14ac:dyDescent="0.2"/>
    <row r="24252" hidden="1" x14ac:dyDescent="0.2"/>
    <row r="24253" hidden="1" x14ac:dyDescent="0.2"/>
    <row r="24254" hidden="1" x14ac:dyDescent="0.2"/>
    <row r="24255" hidden="1" x14ac:dyDescent="0.2"/>
    <row r="24256" hidden="1" x14ac:dyDescent="0.2"/>
    <row r="24257" hidden="1" x14ac:dyDescent="0.2"/>
    <row r="24258" hidden="1" x14ac:dyDescent="0.2"/>
    <row r="24259" hidden="1" x14ac:dyDescent="0.2"/>
    <row r="24260" hidden="1" x14ac:dyDescent="0.2"/>
    <row r="24261" hidden="1" x14ac:dyDescent="0.2"/>
    <row r="24262" hidden="1" x14ac:dyDescent="0.2"/>
    <row r="24263" hidden="1" x14ac:dyDescent="0.2"/>
    <row r="24264" hidden="1" x14ac:dyDescent="0.2"/>
    <row r="24265" hidden="1" x14ac:dyDescent="0.2"/>
    <row r="24266" hidden="1" x14ac:dyDescent="0.2"/>
    <row r="24267" hidden="1" x14ac:dyDescent="0.2"/>
    <row r="24268" hidden="1" x14ac:dyDescent="0.2"/>
    <row r="24269" hidden="1" x14ac:dyDescent="0.2"/>
    <row r="24270" hidden="1" x14ac:dyDescent="0.2"/>
    <row r="24271" hidden="1" x14ac:dyDescent="0.2"/>
    <row r="24272" hidden="1" x14ac:dyDescent="0.2"/>
    <row r="24273" hidden="1" x14ac:dyDescent="0.2"/>
    <row r="24274" hidden="1" x14ac:dyDescent="0.2"/>
    <row r="24275" hidden="1" x14ac:dyDescent="0.2"/>
    <row r="24276" hidden="1" x14ac:dyDescent="0.2"/>
    <row r="24277" hidden="1" x14ac:dyDescent="0.2"/>
    <row r="24278" hidden="1" x14ac:dyDescent="0.2"/>
    <row r="24279" hidden="1" x14ac:dyDescent="0.2"/>
    <row r="24280" hidden="1" x14ac:dyDescent="0.2"/>
    <row r="24281" hidden="1" x14ac:dyDescent="0.2"/>
    <row r="24282" hidden="1" x14ac:dyDescent="0.2"/>
    <row r="24283" hidden="1" x14ac:dyDescent="0.2"/>
    <row r="24284" hidden="1" x14ac:dyDescent="0.2"/>
    <row r="24285" hidden="1" x14ac:dyDescent="0.2"/>
    <row r="24286" hidden="1" x14ac:dyDescent="0.2"/>
    <row r="24287" hidden="1" x14ac:dyDescent="0.2"/>
    <row r="24288" hidden="1" x14ac:dyDescent="0.2"/>
    <row r="24289" hidden="1" x14ac:dyDescent="0.2"/>
    <row r="24290" hidden="1" x14ac:dyDescent="0.2"/>
    <row r="24291" hidden="1" x14ac:dyDescent="0.2"/>
    <row r="24292" hidden="1" x14ac:dyDescent="0.2"/>
    <row r="24293" hidden="1" x14ac:dyDescent="0.2"/>
    <row r="24294" hidden="1" x14ac:dyDescent="0.2"/>
    <row r="24295" hidden="1" x14ac:dyDescent="0.2"/>
    <row r="24296" hidden="1" x14ac:dyDescent="0.2"/>
    <row r="24297" hidden="1" x14ac:dyDescent="0.2"/>
    <row r="24298" hidden="1" x14ac:dyDescent="0.2"/>
    <row r="24299" hidden="1" x14ac:dyDescent="0.2"/>
    <row r="24300" hidden="1" x14ac:dyDescent="0.2"/>
    <row r="24301" hidden="1" x14ac:dyDescent="0.2"/>
    <row r="24302" hidden="1" x14ac:dyDescent="0.2"/>
    <row r="24303" hidden="1" x14ac:dyDescent="0.2"/>
    <row r="24304" hidden="1" x14ac:dyDescent="0.2"/>
    <row r="24305" hidden="1" x14ac:dyDescent="0.2"/>
    <row r="24306" hidden="1" x14ac:dyDescent="0.2"/>
    <row r="24307" hidden="1" x14ac:dyDescent="0.2"/>
    <row r="24308" hidden="1" x14ac:dyDescent="0.2"/>
    <row r="24309" hidden="1" x14ac:dyDescent="0.2"/>
    <row r="24310" hidden="1" x14ac:dyDescent="0.2"/>
    <row r="24311" hidden="1" x14ac:dyDescent="0.2"/>
    <row r="24312" hidden="1" x14ac:dyDescent="0.2"/>
    <row r="24313" hidden="1" x14ac:dyDescent="0.2"/>
    <row r="24314" hidden="1" x14ac:dyDescent="0.2"/>
    <row r="24315" hidden="1" x14ac:dyDescent="0.2"/>
    <row r="24316" hidden="1" x14ac:dyDescent="0.2"/>
    <row r="24317" hidden="1" x14ac:dyDescent="0.2"/>
    <row r="24318" hidden="1" x14ac:dyDescent="0.2"/>
    <row r="24319" hidden="1" x14ac:dyDescent="0.2"/>
    <row r="24320" hidden="1" x14ac:dyDescent="0.2"/>
    <row r="24321" hidden="1" x14ac:dyDescent="0.2"/>
    <row r="24322" hidden="1" x14ac:dyDescent="0.2"/>
    <row r="24323" hidden="1" x14ac:dyDescent="0.2"/>
    <row r="24324" hidden="1" x14ac:dyDescent="0.2"/>
    <row r="24325" hidden="1" x14ac:dyDescent="0.2"/>
    <row r="24326" hidden="1" x14ac:dyDescent="0.2"/>
    <row r="24327" hidden="1" x14ac:dyDescent="0.2"/>
    <row r="24328" hidden="1" x14ac:dyDescent="0.2"/>
    <row r="24329" hidden="1" x14ac:dyDescent="0.2"/>
    <row r="24330" hidden="1" x14ac:dyDescent="0.2"/>
    <row r="24331" hidden="1" x14ac:dyDescent="0.2"/>
    <row r="24332" hidden="1" x14ac:dyDescent="0.2"/>
    <row r="24333" hidden="1" x14ac:dyDescent="0.2"/>
    <row r="24334" hidden="1" x14ac:dyDescent="0.2"/>
    <row r="24335" hidden="1" x14ac:dyDescent="0.2"/>
    <row r="24336" hidden="1" x14ac:dyDescent="0.2"/>
    <row r="24337" hidden="1" x14ac:dyDescent="0.2"/>
    <row r="24338" hidden="1" x14ac:dyDescent="0.2"/>
    <row r="24339" hidden="1" x14ac:dyDescent="0.2"/>
    <row r="24340" hidden="1" x14ac:dyDescent="0.2"/>
    <row r="24341" hidden="1" x14ac:dyDescent="0.2"/>
    <row r="24342" hidden="1" x14ac:dyDescent="0.2"/>
    <row r="24343" hidden="1" x14ac:dyDescent="0.2"/>
    <row r="24344" hidden="1" x14ac:dyDescent="0.2"/>
    <row r="24345" hidden="1" x14ac:dyDescent="0.2"/>
    <row r="24346" hidden="1" x14ac:dyDescent="0.2"/>
    <row r="24347" hidden="1" x14ac:dyDescent="0.2"/>
    <row r="24348" hidden="1" x14ac:dyDescent="0.2"/>
    <row r="24349" hidden="1" x14ac:dyDescent="0.2"/>
    <row r="24350" hidden="1" x14ac:dyDescent="0.2"/>
    <row r="24351" hidden="1" x14ac:dyDescent="0.2"/>
    <row r="24352" hidden="1" x14ac:dyDescent="0.2"/>
    <row r="24353" hidden="1" x14ac:dyDescent="0.2"/>
    <row r="24354" hidden="1" x14ac:dyDescent="0.2"/>
    <row r="24355" hidden="1" x14ac:dyDescent="0.2"/>
    <row r="24356" hidden="1" x14ac:dyDescent="0.2"/>
    <row r="24357" hidden="1" x14ac:dyDescent="0.2"/>
    <row r="24358" hidden="1" x14ac:dyDescent="0.2"/>
    <row r="24359" hidden="1" x14ac:dyDescent="0.2"/>
    <row r="24360" hidden="1" x14ac:dyDescent="0.2"/>
    <row r="24361" hidden="1" x14ac:dyDescent="0.2"/>
    <row r="24362" hidden="1" x14ac:dyDescent="0.2"/>
    <row r="24363" hidden="1" x14ac:dyDescent="0.2"/>
    <row r="24364" hidden="1" x14ac:dyDescent="0.2"/>
    <row r="24365" hidden="1" x14ac:dyDescent="0.2"/>
    <row r="24366" hidden="1" x14ac:dyDescent="0.2"/>
    <row r="24367" hidden="1" x14ac:dyDescent="0.2"/>
    <row r="24368" hidden="1" x14ac:dyDescent="0.2"/>
    <row r="24369" hidden="1" x14ac:dyDescent="0.2"/>
    <row r="24370" hidden="1" x14ac:dyDescent="0.2"/>
    <row r="24371" hidden="1" x14ac:dyDescent="0.2"/>
    <row r="24372" hidden="1" x14ac:dyDescent="0.2"/>
    <row r="24373" hidden="1" x14ac:dyDescent="0.2"/>
    <row r="24374" hidden="1" x14ac:dyDescent="0.2"/>
    <row r="24375" hidden="1" x14ac:dyDescent="0.2"/>
    <row r="24376" hidden="1" x14ac:dyDescent="0.2"/>
    <row r="24377" hidden="1" x14ac:dyDescent="0.2"/>
    <row r="24378" hidden="1" x14ac:dyDescent="0.2"/>
    <row r="24379" hidden="1" x14ac:dyDescent="0.2"/>
    <row r="24380" hidden="1" x14ac:dyDescent="0.2"/>
    <row r="24381" hidden="1" x14ac:dyDescent="0.2"/>
    <row r="24382" hidden="1" x14ac:dyDescent="0.2"/>
    <row r="24383" hidden="1" x14ac:dyDescent="0.2"/>
    <row r="24384" hidden="1" x14ac:dyDescent="0.2"/>
    <row r="24385" hidden="1" x14ac:dyDescent="0.2"/>
    <row r="24386" hidden="1" x14ac:dyDescent="0.2"/>
    <row r="24387" hidden="1" x14ac:dyDescent="0.2"/>
    <row r="24388" hidden="1" x14ac:dyDescent="0.2"/>
    <row r="24389" hidden="1" x14ac:dyDescent="0.2"/>
    <row r="24390" hidden="1" x14ac:dyDescent="0.2"/>
    <row r="24391" hidden="1" x14ac:dyDescent="0.2"/>
    <row r="24392" hidden="1" x14ac:dyDescent="0.2"/>
    <row r="24393" hidden="1" x14ac:dyDescent="0.2"/>
    <row r="24394" hidden="1" x14ac:dyDescent="0.2"/>
    <row r="24395" hidden="1" x14ac:dyDescent="0.2"/>
    <row r="24396" hidden="1" x14ac:dyDescent="0.2"/>
    <row r="24397" hidden="1" x14ac:dyDescent="0.2"/>
    <row r="24398" hidden="1" x14ac:dyDescent="0.2"/>
    <row r="24399" hidden="1" x14ac:dyDescent="0.2"/>
    <row r="24400" hidden="1" x14ac:dyDescent="0.2"/>
    <row r="24401" hidden="1" x14ac:dyDescent="0.2"/>
    <row r="24402" hidden="1" x14ac:dyDescent="0.2"/>
    <row r="24403" hidden="1" x14ac:dyDescent="0.2"/>
    <row r="24404" hidden="1" x14ac:dyDescent="0.2"/>
    <row r="24405" hidden="1" x14ac:dyDescent="0.2"/>
    <row r="24406" hidden="1" x14ac:dyDescent="0.2"/>
    <row r="24407" hidden="1" x14ac:dyDescent="0.2"/>
    <row r="24408" hidden="1" x14ac:dyDescent="0.2"/>
    <row r="24409" hidden="1" x14ac:dyDescent="0.2"/>
    <row r="24410" hidden="1" x14ac:dyDescent="0.2"/>
    <row r="24411" hidden="1" x14ac:dyDescent="0.2"/>
    <row r="24412" hidden="1" x14ac:dyDescent="0.2"/>
    <row r="24413" hidden="1" x14ac:dyDescent="0.2"/>
    <row r="24414" hidden="1" x14ac:dyDescent="0.2"/>
    <row r="24415" hidden="1" x14ac:dyDescent="0.2"/>
    <row r="24416" hidden="1" x14ac:dyDescent="0.2"/>
    <row r="24417" hidden="1" x14ac:dyDescent="0.2"/>
    <row r="24418" hidden="1" x14ac:dyDescent="0.2"/>
    <row r="24419" hidden="1" x14ac:dyDescent="0.2"/>
    <row r="24420" hidden="1" x14ac:dyDescent="0.2"/>
    <row r="24421" hidden="1" x14ac:dyDescent="0.2"/>
    <row r="24422" hidden="1" x14ac:dyDescent="0.2"/>
    <row r="24423" hidden="1" x14ac:dyDescent="0.2"/>
    <row r="24424" hidden="1" x14ac:dyDescent="0.2"/>
    <row r="24425" hidden="1" x14ac:dyDescent="0.2"/>
    <row r="24426" hidden="1" x14ac:dyDescent="0.2"/>
    <row r="24427" hidden="1" x14ac:dyDescent="0.2"/>
    <row r="24428" hidden="1" x14ac:dyDescent="0.2"/>
    <row r="24429" hidden="1" x14ac:dyDescent="0.2"/>
    <row r="24430" hidden="1" x14ac:dyDescent="0.2"/>
    <row r="24431" hidden="1" x14ac:dyDescent="0.2"/>
    <row r="24432" hidden="1" x14ac:dyDescent="0.2"/>
    <row r="24433" hidden="1" x14ac:dyDescent="0.2"/>
    <row r="24434" hidden="1" x14ac:dyDescent="0.2"/>
    <row r="24435" hidden="1" x14ac:dyDescent="0.2"/>
    <row r="24436" hidden="1" x14ac:dyDescent="0.2"/>
    <row r="24437" hidden="1" x14ac:dyDescent="0.2"/>
    <row r="24438" hidden="1" x14ac:dyDescent="0.2"/>
    <row r="24439" hidden="1" x14ac:dyDescent="0.2"/>
    <row r="24440" hidden="1" x14ac:dyDescent="0.2"/>
    <row r="24441" hidden="1" x14ac:dyDescent="0.2"/>
    <row r="24442" hidden="1" x14ac:dyDescent="0.2"/>
    <row r="24443" hidden="1" x14ac:dyDescent="0.2"/>
    <row r="24444" hidden="1" x14ac:dyDescent="0.2"/>
    <row r="24445" hidden="1" x14ac:dyDescent="0.2"/>
    <row r="24446" hidden="1" x14ac:dyDescent="0.2"/>
    <row r="24447" hidden="1" x14ac:dyDescent="0.2"/>
    <row r="24448" hidden="1" x14ac:dyDescent="0.2"/>
    <row r="24449" hidden="1" x14ac:dyDescent="0.2"/>
    <row r="24450" hidden="1" x14ac:dyDescent="0.2"/>
    <row r="24451" hidden="1" x14ac:dyDescent="0.2"/>
    <row r="24452" hidden="1" x14ac:dyDescent="0.2"/>
    <row r="24453" hidden="1" x14ac:dyDescent="0.2"/>
    <row r="24454" hidden="1" x14ac:dyDescent="0.2"/>
    <row r="24455" hidden="1" x14ac:dyDescent="0.2"/>
    <row r="24456" hidden="1" x14ac:dyDescent="0.2"/>
    <row r="24457" hidden="1" x14ac:dyDescent="0.2"/>
    <row r="24458" hidden="1" x14ac:dyDescent="0.2"/>
    <row r="24459" hidden="1" x14ac:dyDescent="0.2"/>
    <row r="24460" hidden="1" x14ac:dyDescent="0.2"/>
    <row r="24461" hidden="1" x14ac:dyDescent="0.2"/>
    <row r="24462" hidden="1" x14ac:dyDescent="0.2"/>
    <row r="24463" hidden="1" x14ac:dyDescent="0.2"/>
    <row r="24464" hidden="1" x14ac:dyDescent="0.2"/>
    <row r="24465" hidden="1" x14ac:dyDescent="0.2"/>
    <row r="24466" hidden="1" x14ac:dyDescent="0.2"/>
    <row r="24467" hidden="1" x14ac:dyDescent="0.2"/>
    <row r="24468" hidden="1" x14ac:dyDescent="0.2"/>
    <row r="24469" hidden="1" x14ac:dyDescent="0.2"/>
    <row r="24470" hidden="1" x14ac:dyDescent="0.2"/>
    <row r="24471" hidden="1" x14ac:dyDescent="0.2"/>
    <row r="24472" hidden="1" x14ac:dyDescent="0.2"/>
    <row r="24473" hidden="1" x14ac:dyDescent="0.2"/>
    <row r="24474" hidden="1" x14ac:dyDescent="0.2"/>
    <row r="24475" hidden="1" x14ac:dyDescent="0.2"/>
    <row r="24476" hidden="1" x14ac:dyDescent="0.2"/>
    <row r="24477" hidden="1" x14ac:dyDescent="0.2"/>
    <row r="24478" hidden="1" x14ac:dyDescent="0.2"/>
    <row r="24479" hidden="1" x14ac:dyDescent="0.2"/>
    <row r="24480" hidden="1" x14ac:dyDescent="0.2"/>
    <row r="24481" hidden="1" x14ac:dyDescent="0.2"/>
    <row r="24482" hidden="1" x14ac:dyDescent="0.2"/>
    <row r="24483" hidden="1" x14ac:dyDescent="0.2"/>
    <row r="24484" hidden="1" x14ac:dyDescent="0.2"/>
    <row r="24485" hidden="1" x14ac:dyDescent="0.2"/>
    <row r="24486" hidden="1" x14ac:dyDescent="0.2"/>
    <row r="24487" hidden="1" x14ac:dyDescent="0.2"/>
    <row r="24488" hidden="1" x14ac:dyDescent="0.2"/>
    <row r="24489" hidden="1" x14ac:dyDescent="0.2"/>
    <row r="24490" hidden="1" x14ac:dyDescent="0.2"/>
    <row r="24491" hidden="1" x14ac:dyDescent="0.2"/>
    <row r="24492" hidden="1" x14ac:dyDescent="0.2"/>
    <row r="24493" hidden="1" x14ac:dyDescent="0.2"/>
    <row r="24494" hidden="1" x14ac:dyDescent="0.2"/>
    <row r="24495" hidden="1" x14ac:dyDescent="0.2"/>
    <row r="24496" hidden="1" x14ac:dyDescent="0.2"/>
    <row r="24497" hidden="1" x14ac:dyDescent="0.2"/>
    <row r="24498" hidden="1" x14ac:dyDescent="0.2"/>
    <row r="24499" hidden="1" x14ac:dyDescent="0.2"/>
    <row r="24500" hidden="1" x14ac:dyDescent="0.2"/>
    <row r="24501" hidden="1" x14ac:dyDescent="0.2"/>
    <row r="24502" hidden="1" x14ac:dyDescent="0.2"/>
    <row r="24503" hidden="1" x14ac:dyDescent="0.2"/>
    <row r="24504" hidden="1" x14ac:dyDescent="0.2"/>
    <row r="24505" hidden="1" x14ac:dyDescent="0.2"/>
    <row r="24506" hidden="1" x14ac:dyDescent="0.2"/>
    <row r="24507" hidden="1" x14ac:dyDescent="0.2"/>
    <row r="24508" hidden="1" x14ac:dyDescent="0.2"/>
    <row r="24509" hidden="1" x14ac:dyDescent="0.2"/>
    <row r="24510" hidden="1" x14ac:dyDescent="0.2"/>
    <row r="24511" hidden="1" x14ac:dyDescent="0.2"/>
    <row r="24512" hidden="1" x14ac:dyDescent="0.2"/>
    <row r="24513" hidden="1" x14ac:dyDescent="0.2"/>
    <row r="24514" hidden="1" x14ac:dyDescent="0.2"/>
    <row r="24515" hidden="1" x14ac:dyDescent="0.2"/>
    <row r="24516" hidden="1" x14ac:dyDescent="0.2"/>
    <row r="24517" hidden="1" x14ac:dyDescent="0.2"/>
    <row r="24518" hidden="1" x14ac:dyDescent="0.2"/>
    <row r="24519" hidden="1" x14ac:dyDescent="0.2"/>
    <row r="24520" hidden="1" x14ac:dyDescent="0.2"/>
    <row r="24521" hidden="1" x14ac:dyDescent="0.2"/>
    <row r="24522" hidden="1" x14ac:dyDescent="0.2"/>
    <row r="24523" hidden="1" x14ac:dyDescent="0.2"/>
    <row r="24524" hidden="1" x14ac:dyDescent="0.2"/>
    <row r="24525" hidden="1" x14ac:dyDescent="0.2"/>
    <row r="24526" hidden="1" x14ac:dyDescent="0.2"/>
    <row r="24527" hidden="1" x14ac:dyDescent="0.2"/>
    <row r="24528" hidden="1" x14ac:dyDescent="0.2"/>
    <row r="24529" hidden="1" x14ac:dyDescent="0.2"/>
    <row r="24530" hidden="1" x14ac:dyDescent="0.2"/>
    <row r="24531" hidden="1" x14ac:dyDescent="0.2"/>
    <row r="24532" hidden="1" x14ac:dyDescent="0.2"/>
    <row r="24533" hidden="1" x14ac:dyDescent="0.2"/>
    <row r="24534" hidden="1" x14ac:dyDescent="0.2"/>
    <row r="24535" hidden="1" x14ac:dyDescent="0.2"/>
    <row r="24536" hidden="1" x14ac:dyDescent="0.2"/>
    <row r="24537" hidden="1" x14ac:dyDescent="0.2"/>
    <row r="24538" hidden="1" x14ac:dyDescent="0.2"/>
    <row r="24539" hidden="1" x14ac:dyDescent="0.2"/>
    <row r="24540" hidden="1" x14ac:dyDescent="0.2"/>
    <row r="24541" hidden="1" x14ac:dyDescent="0.2"/>
    <row r="24542" hidden="1" x14ac:dyDescent="0.2"/>
    <row r="24543" hidden="1" x14ac:dyDescent="0.2"/>
    <row r="24544" hidden="1" x14ac:dyDescent="0.2"/>
    <row r="24545" hidden="1" x14ac:dyDescent="0.2"/>
    <row r="24546" hidden="1" x14ac:dyDescent="0.2"/>
    <row r="24547" hidden="1" x14ac:dyDescent="0.2"/>
    <row r="24548" hidden="1" x14ac:dyDescent="0.2"/>
    <row r="24549" hidden="1" x14ac:dyDescent="0.2"/>
    <row r="24550" hidden="1" x14ac:dyDescent="0.2"/>
    <row r="24551" hidden="1" x14ac:dyDescent="0.2"/>
    <row r="24552" hidden="1" x14ac:dyDescent="0.2"/>
    <row r="24553" hidden="1" x14ac:dyDescent="0.2"/>
    <row r="24554" hidden="1" x14ac:dyDescent="0.2"/>
    <row r="24555" hidden="1" x14ac:dyDescent="0.2"/>
    <row r="24556" hidden="1" x14ac:dyDescent="0.2"/>
    <row r="24557" hidden="1" x14ac:dyDescent="0.2"/>
    <row r="24558" hidden="1" x14ac:dyDescent="0.2"/>
    <row r="24559" hidden="1" x14ac:dyDescent="0.2"/>
    <row r="24560" hidden="1" x14ac:dyDescent="0.2"/>
    <row r="24561" hidden="1" x14ac:dyDescent="0.2"/>
    <row r="24562" hidden="1" x14ac:dyDescent="0.2"/>
    <row r="24563" hidden="1" x14ac:dyDescent="0.2"/>
    <row r="24564" hidden="1" x14ac:dyDescent="0.2"/>
    <row r="24565" hidden="1" x14ac:dyDescent="0.2"/>
    <row r="24566" hidden="1" x14ac:dyDescent="0.2"/>
    <row r="24567" hidden="1" x14ac:dyDescent="0.2"/>
    <row r="24568" hidden="1" x14ac:dyDescent="0.2"/>
    <row r="24569" hidden="1" x14ac:dyDescent="0.2"/>
    <row r="24570" hidden="1" x14ac:dyDescent="0.2"/>
    <row r="24571" hidden="1" x14ac:dyDescent="0.2"/>
    <row r="24572" hidden="1" x14ac:dyDescent="0.2"/>
    <row r="24573" hidden="1" x14ac:dyDescent="0.2"/>
    <row r="24574" hidden="1" x14ac:dyDescent="0.2"/>
    <row r="24575" hidden="1" x14ac:dyDescent="0.2"/>
    <row r="24576" hidden="1" x14ac:dyDescent="0.2"/>
    <row r="24577" hidden="1" x14ac:dyDescent="0.2"/>
    <row r="24578" hidden="1" x14ac:dyDescent="0.2"/>
    <row r="24579" hidden="1" x14ac:dyDescent="0.2"/>
    <row r="24580" hidden="1" x14ac:dyDescent="0.2"/>
    <row r="24581" hidden="1" x14ac:dyDescent="0.2"/>
    <row r="24582" hidden="1" x14ac:dyDescent="0.2"/>
    <row r="24583" hidden="1" x14ac:dyDescent="0.2"/>
    <row r="24584" hidden="1" x14ac:dyDescent="0.2"/>
    <row r="24585" hidden="1" x14ac:dyDescent="0.2"/>
    <row r="24586" hidden="1" x14ac:dyDescent="0.2"/>
    <row r="24587" hidden="1" x14ac:dyDescent="0.2"/>
    <row r="24588" hidden="1" x14ac:dyDescent="0.2"/>
    <row r="24589" hidden="1" x14ac:dyDescent="0.2"/>
    <row r="24590" hidden="1" x14ac:dyDescent="0.2"/>
    <row r="24591" hidden="1" x14ac:dyDescent="0.2"/>
    <row r="24592" hidden="1" x14ac:dyDescent="0.2"/>
    <row r="24593" hidden="1" x14ac:dyDescent="0.2"/>
    <row r="24594" hidden="1" x14ac:dyDescent="0.2"/>
    <row r="24595" hidden="1" x14ac:dyDescent="0.2"/>
    <row r="24596" hidden="1" x14ac:dyDescent="0.2"/>
    <row r="24597" hidden="1" x14ac:dyDescent="0.2"/>
    <row r="24598" hidden="1" x14ac:dyDescent="0.2"/>
    <row r="24599" hidden="1" x14ac:dyDescent="0.2"/>
    <row r="24600" hidden="1" x14ac:dyDescent="0.2"/>
    <row r="24601" hidden="1" x14ac:dyDescent="0.2"/>
    <row r="24602" hidden="1" x14ac:dyDescent="0.2"/>
    <row r="24603" hidden="1" x14ac:dyDescent="0.2"/>
    <row r="24604" hidden="1" x14ac:dyDescent="0.2"/>
    <row r="24605" hidden="1" x14ac:dyDescent="0.2"/>
    <row r="24606" hidden="1" x14ac:dyDescent="0.2"/>
    <row r="24607" hidden="1" x14ac:dyDescent="0.2"/>
    <row r="24608" hidden="1" x14ac:dyDescent="0.2"/>
    <row r="24609" hidden="1" x14ac:dyDescent="0.2"/>
    <row r="24610" hidden="1" x14ac:dyDescent="0.2"/>
    <row r="24611" hidden="1" x14ac:dyDescent="0.2"/>
    <row r="24612" hidden="1" x14ac:dyDescent="0.2"/>
    <row r="24613" hidden="1" x14ac:dyDescent="0.2"/>
    <row r="24614" hidden="1" x14ac:dyDescent="0.2"/>
    <row r="24615" hidden="1" x14ac:dyDescent="0.2"/>
    <row r="24616" hidden="1" x14ac:dyDescent="0.2"/>
    <row r="24617" hidden="1" x14ac:dyDescent="0.2"/>
    <row r="24618" hidden="1" x14ac:dyDescent="0.2"/>
    <row r="24619" hidden="1" x14ac:dyDescent="0.2"/>
    <row r="24620" hidden="1" x14ac:dyDescent="0.2"/>
    <row r="24621" hidden="1" x14ac:dyDescent="0.2"/>
    <row r="24622" hidden="1" x14ac:dyDescent="0.2"/>
    <row r="24623" hidden="1" x14ac:dyDescent="0.2"/>
    <row r="24624" hidden="1" x14ac:dyDescent="0.2"/>
    <row r="24625" hidden="1" x14ac:dyDescent="0.2"/>
    <row r="24626" hidden="1" x14ac:dyDescent="0.2"/>
    <row r="24627" hidden="1" x14ac:dyDescent="0.2"/>
    <row r="24628" hidden="1" x14ac:dyDescent="0.2"/>
    <row r="24629" hidden="1" x14ac:dyDescent="0.2"/>
    <row r="24630" hidden="1" x14ac:dyDescent="0.2"/>
    <row r="24631" hidden="1" x14ac:dyDescent="0.2"/>
    <row r="24632" hidden="1" x14ac:dyDescent="0.2"/>
    <row r="24633" hidden="1" x14ac:dyDescent="0.2"/>
    <row r="24634" hidden="1" x14ac:dyDescent="0.2"/>
    <row r="24635" hidden="1" x14ac:dyDescent="0.2"/>
    <row r="24636" hidden="1" x14ac:dyDescent="0.2"/>
    <row r="24637" hidden="1" x14ac:dyDescent="0.2"/>
    <row r="24638" hidden="1" x14ac:dyDescent="0.2"/>
    <row r="24639" hidden="1" x14ac:dyDescent="0.2"/>
    <row r="24640" hidden="1" x14ac:dyDescent="0.2"/>
    <row r="24641" hidden="1" x14ac:dyDescent="0.2"/>
    <row r="24642" hidden="1" x14ac:dyDescent="0.2"/>
    <row r="24643" hidden="1" x14ac:dyDescent="0.2"/>
    <row r="24644" hidden="1" x14ac:dyDescent="0.2"/>
    <row r="24645" hidden="1" x14ac:dyDescent="0.2"/>
    <row r="24646" hidden="1" x14ac:dyDescent="0.2"/>
    <row r="24647" hidden="1" x14ac:dyDescent="0.2"/>
    <row r="24648" hidden="1" x14ac:dyDescent="0.2"/>
    <row r="24649" hidden="1" x14ac:dyDescent="0.2"/>
    <row r="24650" hidden="1" x14ac:dyDescent="0.2"/>
    <row r="24651" hidden="1" x14ac:dyDescent="0.2"/>
    <row r="24652" hidden="1" x14ac:dyDescent="0.2"/>
    <row r="24653" hidden="1" x14ac:dyDescent="0.2"/>
    <row r="24654" hidden="1" x14ac:dyDescent="0.2"/>
    <row r="24655" hidden="1" x14ac:dyDescent="0.2"/>
    <row r="24656" hidden="1" x14ac:dyDescent="0.2"/>
    <row r="24657" hidden="1" x14ac:dyDescent="0.2"/>
    <row r="24658" hidden="1" x14ac:dyDescent="0.2"/>
    <row r="24659" hidden="1" x14ac:dyDescent="0.2"/>
    <row r="24660" hidden="1" x14ac:dyDescent="0.2"/>
    <row r="24661" hidden="1" x14ac:dyDescent="0.2"/>
    <row r="24662" hidden="1" x14ac:dyDescent="0.2"/>
    <row r="24663" hidden="1" x14ac:dyDescent="0.2"/>
    <row r="24664" hidden="1" x14ac:dyDescent="0.2"/>
    <row r="24665" hidden="1" x14ac:dyDescent="0.2"/>
    <row r="24666" hidden="1" x14ac:dyDescent="0.2"/>
    <row r="24667" hidden="1" x14ac:dyDescent="0.2"/>
    <row r="24668" hidden="1" x14ac:dyDescent="0.2"/>
    <row r="24669" hidden="1" x14ac:dyDescent="0.2"/>
    <row r="24670" hidden="1" x14ac:dyDescent="0.2"/>
    <row r="24671" hidden="1" x14ac:dyDescent="0.2"/>
    <row r="24672" hidden="1" x14ac:dyDescent="0.2"/>
    <row r="24673" hidden="1" x14ac:dyDescent="0.2"/>
    <row r="24674" hidden="1" x14ac:dyDescent="0.2"/>
    <row r="24675" hidden="1" x14ac:dyDescent="0.2"/>
    <row r="24676" hidden="1" x14ac:dyDescent="0.2"/>
    <row r="24677" hidden="1" x14ac:dyDescent="0.2"/>
    <row r="24678" hidden="1" x14ac:dyDescent="0.2"/>
    <row r="24679" hidden="1" x14ac:dyDescent="0.2"/>
    <row r="24680" hidden="1" x14ac:dyDescent="0.2"/>
    <row r="24681" hidden="1" x14ac:dyDescent="0.2"/>
    <row r="24682" hidden="1" x14ac:dyDescent="0.2"/>
    <row r="24683" hidden="1" x14ac:dyDescent="0.2"/>
    <row r="24684" hidden="1" x14ac:dyDescent="0.2"/>
    <row r="24685" hidden="1" x14ac:dyDescent="0.2"/>
    <row r="24686" hidden="1" x14ac:dyDescent="0.2"/>
    <row r="24687" hidden="1" x14ac:dyDescent="0.2"/>
    <row r="24688" hidden="1" x14ac:dyDescent="0.2"/>
    <row r="24689" hidden="1" x14ac:dyDescent="0.2"/>
    <row r="24690" hidden="1" x14ac:dyDescent="0.2"/>
    <row r="24691" hidden="1" x14ac:dyDescent="0.2"/>
    <row r="24692" hidden="1" x14ac:dyDescent="0.2"/>
    <row r="24693" hidden="1" x14ac:dyDescent="0.2"/>
    <row r="24694" hidden="1" x14ac:dyDescent="0.2"/>
    <row r="24695" hidden="1" x14ac:dyDescent="0.2"/>
    <row r="24696" hidden="1" x14ac:dyDescent="0.2"/>
    <row r="24697" hidden="1" x14ac:dyDescent="0.2"/>
    <row r="24698" hidden="1" x14ac:dyDescent="0.2"/>
    <row r="24699" hidden="1" x14ac:dyDescent="0.2"/>
    <row r="24700" hidden="1" x14ac:dyDescent="0.2"/>
    <row r="24701" hidden="1" x14ac:dyDescent="0.2"/>
    <row r="24702" hidden="1" x14ac:dyDescent="0.2"/>
    <row r="24703" hidden="1" x14ac:dyDescent="0.2"/>
    <row r="24704" hidden="1" x14ac:dyDescent="0.2"/>
    <row r="24705" hidden="1" x14ac:dyDescent="0.2"/>
    <row r="24706" hidden="1" x14ac:dyDescent="0.2"/>
    <row r="24707" hidden="1" x14ac:dyDescent="0.2"/>
    <row r="24708" hidden="1" x14ac:dyDescent="0.2"/>
    <row r="24709" hidden="1" x14ac:dyDescent="0.2"/>
    <row r="24710" hidden="1" x14ac:dyDescent="0.2"/>
    <row r="24711" hidden="1" x14ac:dyDescent="0.2"/>
    <row r="24712" hidden="1" x14ac:dyDescent="0.2"/>
    <row r="24713" hidden="1" x14ac:dyDescent="0.2"/>
    <row r="24714" hidden="1" x14ac:dyDescent="0.2"/>
    <row r="24715" hidden="1" x14ac:dyDescent="0.2"/>
    <row r="24716" hidden="1" x14ac:dyDescent="0.2"/>
    <row r="24717" hidden="1" x14ac:dyDescent="0.2"/>
    <row r="24718" hidden="1" x14ac:dyDescent="0.2"/>
    <row r="24719" hidden="1" x14ac:dyDescent="0.2"/>
    <row r="24720" hidden="1" x14ac:dyDescent="0.2"/>
    <row r="24721" hidden="1" x14ac:dyDescent="0.2"/>
    <row r="24722" hidden="1" x14ac:dyDescent="0.2"/>
    <row r="24723" hidden="1" x14ac:dyDescent="0.2"/>
    <row r="24724" hidden="1" x14ac:dyDescent="0.2"/>
    <row r="24725" hidden="1" x14ac:dyDescent="0.2"/>
    <row r="24726" hidden="1" x14ac:dyDescent="0.2"/>
    <row r="24727" hidden="1" x14ac:dyDescent="0.2"/>
    <row r="24728" hidden="1" x14ac:dyDescent="0.2"/>
    <row r="24729" hidden="1" x14ac:dyDescent="0.2"/>
    <row r="24730" hidden="1" x14ac:dyDescent="0.2"/>
    <row r="24731" hidden="1" x14ac:dyDescent="0.2"/>
    <row r="24732" hidden="1" x14ac:dyDescent="0.2"/>
    <row r="24733" hidden="1" x14ac:dyDescent="0.2"/>
    <row r="24734" hidden="1" x14ac:dyDescent="0.2"/>
    <row r="24735" hidden="1" x14ac:dyDescent="0.2"/>
    <row r="24736" hidden="1" x14ac:dyDescent="0.2"/>
    <row r="24737" hidden="1" x14ac:dyDescent="0.2"/>
    <row r="24738" hidden="1" x14ac:dyDescent="0.2"/>
    <row r="24739" hidden="1" x14ac:dyDescent="0.2"/>
    <row r="24740" hidden="1" x14ac:dyDescent="0.2"/>
    <row r="24741" hidden="1" x14ac:dyDescent="0.2"/>
    <row r="24742" hidden="1" x14ac:dyDescent="0.2"/>
    <row r="24743" hidden="1" x14ac:dyDescent="0.2"/>
    <row r="24744" hidden="1" x14ac:dyDescent="0.2"/>
    <row r="24745" hidden="1" x14ac:dyDescent="0.2"/>
    <row r="24746" hidden="1" x14ac:dyDescent="0.2"/>
    <row r="24747" hidden="1" x14ac:dyDescent="0.2"/>
    <row r="24748" hidden="1" x14ac:dyDescent="0.2"/>
    <row r="24749" hidden="1" x14ac:dyDescent="0.2"/>
    <row r="24750" hidden="1" x14ac:dyDescent="0.2"/>
    <row r="24751" hidden="1" x14ac:dyDescent="0.2"/>
    <row r="24752" hidden="1" x14ac:dyDescent="0.2"/>
    <row r="24753" hidden="1" x14ac:dyDescent="0.2"/>
    <row r="24754" hidden="1" x14ac:dyDescent="0.2"/>
    <row r="24755" hidden="1" x14ac:dyDescent="0.2"/>
    <row r="24756" hidden="1" x14ac:dyDescent="0.2"/>
    <row r="24757" hidden="1" x14ac:dyDescent="0.2"/>
    <row r="24758" hidden="1" x14ac:dyDescent="0.2"/>
    <row r="24759" hidden="1" x14ac:dyDescent="0.2"/>
    <row r="24760" hidden="1" x14ac:dyDescent="0.2"/>
    <row r="24761" hidden="1" x14ac:dyDescent="0.2"/>
    <row r="24762" hidden="1" x14ac:dyDescent="0.2"/>
    <row r="24763" hidden="1" x14ac:dyDescent="0.2"/>
    <row r="24764" hidden="1" x14ac:dyDescent="0.2"/>
    <row r="24765" hidden="1" x14ac:dyDescent="0.2"/>
    <row r="24766" hidden="1" x14ac:dyDescent="0.2"/>
    <row r="24767" hidden="1" x14ac:dyDescent="0.2"/>
    <row r="24768" hidden="1" x14ac:dyDescent="0.2"/>
    <row r="24769" hidden="1" x14ac:dyDescent="0.2"/>
    <row r="24770" hidden="1" x14ac:dyDescent="0.2"/>
    <row r="24771" hidden="1" x14ac:dyDescent="0.2"/>
    <row r="24772" hidden="1" x14ac:dyDescent="0.2"/>
    <row r="24773" hidden="1" x14ac:dyDescent="0.2"/>
    <row r="24774" hidden="1" x14ac:dyDescent="0.2"/>
    <row r="24775" hidden="1" x14ac:dyDescent="0.2"/>
    <row r="24776" hidden="1" x14ac:dyDescent="0.2"/>
    <row r="24777" hidden="1" x14ac:dyDescent="0.2"/>
    <row r="24778" hidden="1" x14ac:dyDescent="0.2"/>
    <row r="24779" hidden="1" x14ac:dyDescent="0.2"/>
    <row r="24780" hidden="1" x14ac:dyDescent="0.2"/>
    <row r="24781" hidden="1" x14ac:dyDescent="0.2"/>
    <row r="24782" hidden="1" x14ac:dyDescent="0.2"/>
    <row r="24783" hidden="1" x14ac:dyDescent="0.2"/>
    <row r="24784" hidden="1" x14ac:dyDescent="0.2"/>
    <row r="24785" hidden="1" x14ac:dyDescent="0.2"/>
    <row r="24786" hidden="1" x14ac:dyDescent="0.2"/>
    <row r="24787" hidden="1" x14ac:dyDescent="0.2"/>
    <row r="24788" hidden="1" x14ac:dyDescent="0.2"/>
    <row r="24789" hidden="1" x14ac:dyDescent="0.2"/>
    <row r="24790" hidden="1" x14ac:dyDescent="0.2"/>
    <row r="24791" hidden="1" x14ac:dyDescent="0.2"/>
    <row r="24792" hidden="1" x14ac:dyDescent="0.2"/>
    <row r="24793" hidden="1" x14ac:dyDescent="0.2"/>
    <row r="24794" hidden="1" x14ac:dyDescent="0.2"/>
    <row r="24795" hidden="1" x14ac:dyDescent="0.2"/>
    <row r="24796" hidden="1" x14ac:dyDescent="0.2"/>
    <row r="24797" hidden="1" x14ac:dyDescent="0.2"/>
    <row r="24798" hidden="1" x14ac:dyDescent="0.2"/>
    <row r="24799" hidden="1" x14ac:dyDescent="0.2"/>
    <row r="24800" hidden="1" x14ac:dyDescent="0.2"/>
    <row r="24801" hidden="1" x14ac:dyDescent="0.2"/>
    <row r="24802" hidden="1" x14ac:dyDescent="0.2"/>
    <row r="24803" hidden="1" x14ac:dyDescent="0.2"/>
    <row r="24804" hidden="1" x14ac:dyDescent="0.2"/>
    <row r="24805" hidden="1" x14ac:dyDescent="0.2"/>
    <row r="24806" hidden="1" x14ac:dyDescent="0.2"/>
    <row r="24807" hidden="1" x14ac:dyDescent="0.2"/>
    <row r="24808" hidden="1" x14ac:dyDescent="0.2"/>
    <row r="24809" hidden="1" x14ac:dyDescent="0.2"/>
    <row r="24810" hidden="1" x14ac:dyDescent="0.2"/>
    <row r="24811" hidden="1" x14ac:dyDescent="0.2"/>
    <row r="24812" hidden="1" x14ac:dyDescent="0.2"/>
    <row r="24813" hidden="1" x14ac:dyDescent="0.2"/>
    <row r="24814" hidden="1" x14ac:dyDescent="0.2"/>
    <row r="24815" hidden="1" x14ac:dyDescent="0.2"/>
    <row r="24816" hidden="1" x14ac:dyDescent="0.2"/>
    <row r="24817" hidden="1" x14ac:dyDescent="0.2"/>
    <row r="24818" hidden="1" x14ac:dyDescent="0.2"/>
    <row r="24819" hidden="1" x14ac:dyDescent="0.2"/>
    <row r="24820" hidden="1" x14ac:dyDescent="0.2"/>
    <row r="24821" hidden="1" x14ac:dyDescent="0.2"/>
    <row r="24822" hidden="1" x14ac:dyDescent="0.2"/>
    <row r="24823" hidden="1" x14ac:dyDescent="0.2"/>
    <row r="24824" hidden="1" x14ac:dyDescent="0.2"/>
    <row r="24825" hidden="1" x14ac:dyDescent="0.2"/>
    <row r="24826" hidden="1" x14ac:dyDescent="0.2"/>
    <row r="24827" hidden="1" x14ac:dyDescent="0.2"/>
    <row r="24828" hidden="1" x14ac:dyDescent="0.2"/>
    <row r="24829" hidden="1" x14ac:dyDescent="0.2"/>
    <row r="24830" hidden="1" x14ac:dyDescent="0.2"/>
    <row r="24831" hidden="1" x14ac:dyDescent="0.2"/>
    <row r="24832" hidden="1" x14ac:dyDescent="0.2"/>
    <row r="24833" hidden="1" x14ac:dyDescent="0.2"/>
    <row r="24834" hidden="1" x14ac:dyDescent="0.2"/>
    <row r="24835" hidden="1" x14ac:dyDescent="0.2"/>
    <row r="24836" hidden="1" x14ac:dyDescent="0.2"/>
    <row r="24837" hidden="1" x14ac:dyDescent="0.2"/>
    <row r="24838" hidden="1" x14ac:dyDescent="0.2"/>
    <row r="24839" hidden="1" x14ac:dyDescent="0.2"/>
    <row r="24840" hidden="1" x14ac:dyDescent="0.2"/>
    <row r="24841" hidden="1" x14ac:dyDescent="0.2"/>
    <row r="24842" hidden="1" x14ac:dyDescent="0.2"/>
    <row r="24843" hidden="1" x14ac:dyDescent="0.2"/>
    <row r="24844" hidden="1" x14ac:dyDescent="0.2"/>
    <row r="24845" hidden="1" x14ac:dyDescent="0.2"/>
    <row r="24846" hidden="1" x14ac:dyDescent="0.2"/>
    <row r="24847" hidden="1" x14ac:dyDescent="0.2"/>
    <row r="24848" hidden="1" x14ac:dyDescent="0.2"/>
    <row r="24849" hidden="1" x14ac:dyDescent="0.2"/>
    <row r="24850" hidden="1" x14ac:dyDescent="0.2"/>
    <row r="24851" hidden="1" x14ac:dyDescent="0.2"/>
    <row r="24852" hidden="1" x14ac:dyDescent="0.2"/>
    <row r="24853" hidden="1" x14ac:dyDescent="0.2"/>
    <row r="24854" hidden="1" x14ac:dyDescent="0.2"/>
    <row r="24855" hidden="1" x14ac:dyDescent="0.2"/>
    <row r="24856" hidden="1" x14ac:dyDescent="0.2"/>
    <row r="24857" hidden="1" x14ac:dyDescent="0.2"/>
    <row r="24858" hidden="1" x14ac:dyDescent="0.2"/>
    <row r="24859" hidden="1" x14ac:dyDescent="0.2"/>
    <row r="24860" hidden="1" x14ac:dyDescent="0.2"/>
    <row r="24861" hidden="1" x14ac:dyDescent="0.2"/>
    <row r="24862" hidden="1" x14ac:dyDescent="0.2"/>
    <row r="24863" hidden="1" x14ac:dyDescent="0.2"/>
    <row r="24864" hidden="1" x14ac:dyDescent="0.2"/>
    <row r="24865" hidden="1" x14ac:dyDescent="0.2"/>
    <row r="24866" hidden="1" x14ac:dyDescent="0.2"/>
    <row r="24867" hidden="1" x14ac:dyDescent="0.2"/>
    <row r="24868" hidden="1" x14ac:dyDescent="0.2"/>
    <row r="24869" hidden="1" x14ac:dyDescent="0.2"/>
    <row r="24870" hidden="1" x14ac:dyDescent="0.2"/>
    <row r="24871" hidden="1" x14ac:dyDescent="0.2"/>
    <row r="24872" hidden="1" x14ac:dyDescent="0.2"/>
    <row r="24873" hidden="1" x14ac:dyDescent="0.2"/>
    <row r="24874" hidden="1" x14ac:dyDescent="0.2"/>
    <row r="24875" hidden="1" x14ac:dyDescent="0.2"/>
    <row r="24876" hidden="1" x14ac:dyDescent="0.2"/>
    <row r="24877" hidden="1" x14ac:dyDescent="0.2"/>
    <row r="24878" hidden="1" x14ac:dyDescent="0.2"/>
    <row r="24879" hidden="1" x14ac:dyDescent="0.2"/>
    <row r="24880" hidden="1" x14ac:dyDescent="0.2"/>
    <row r="24881" hidden="1" x14ac:dyDescent="0.2"/>
    <row r="24882" hidden="1" x14ac:dyDescent="0.2"/>
    <row r="24883" hidden="1" x14ac:dyDescent="0.2"/>
    <row r="24884" hidden="1" x14ac:dyDescent="0.2"/>
    <row r="24885" hidden="1" x14ac:dyDescent="0.2"/>
    <row r="24886" hidden="1" x14ac:dyDescent="0.2"/>
    <row r="24887" hidden="1" x14ac:dyDescent="0.2"/>
    <row r="24888" hidden="1" x14ac:dyDescent="0.2"/>
    <row r="24889" hidden="1" x14ac:dyDescent="0.2"/>
    <row r="24890" hidden="1" x14ac:dyDescent="0.2"/>
    <row r="24891" hidden="1" x14ac:dyDescent="0.2"/>
    <row r="24892" hidden="1" x14ac:dyDescent="0.2"/>
    <row r="24893" hidden="1" x14ac:dyDescent="0.2"/>
    <row r="24894" hidden="1" x14ac:dyDescent="0.2"/>
    <row r="24895" hidden="1" x14ac:dyDescent="0.2"/>
    <row r="24896" hidden="1" x14ac:dyDescent="0.2"/>
    <row r="24897" hidden="1" x14ac:dyDescent="0.2"/>
    <row r="24898" hidden="1" x14ac:dyDescent="0.2"/>
    <row r="24899" hidden="1" x14ac:dyDescent="0.2"/>
    <row r="24900" hidden="1" x14ac:dyDescent="0.2"/>
    <row r="24901" hidden="1" x14ac:dyDescent="0.2"/>
    <row r="24902" hidden="1" x14ac:dyDescent="0.2"/>
    <row r="24903" hidden="1" x14ac:dyDescent="0.2"/>
    <row r="24904" hidden="1" x14ac:dyDescent="0.2"/>
    <row r="24905" hidden="1" x14ac:dyDescent="0.2"/>
    <row r="24906" hidden="1" x14ac:dyDescent="0.2"/>
    <row r="24907" hidden="1" x14ac:dyDescent="0.2"/>
    <row r="24908" hidden="1" x14ac:dyDescent="0.2"/>
    <row r="24909" hidden="1" x14ac:dyDescent="0.2"/>
    <row r="24910" hidden="1" x14ac:dyDescent="0.2"/>
    <row r="24911" hidden="1" x14ac:dyDescent="0.2"/>
    <row r="24912" hidden="1" x14ac:dyDescent="0.2"/>
    <row r="24913" hidden="1" x14ac:dyDescent="0.2"/>
    <row r="24914" hidden="1" x14ac:dyDescent="0.2"/>
    <row r="24915" hidden="1" x14ac:dyDescent="0.2"/>
    <row r="24916" hidden="1" x14ac:dyDescent="0.2"/>
    <row r="24917" hidden="1" x14ac:dyDescent="0.2"/>
    <row r="24918" hidden="1" x14ac:dyDescent="0.2"/>
    <row r="24919" hidden="1" x14ac:dyDescent="0.2"/>
    <row r="24920" hidden="1" x14ac:dyDescent="0.2"/>
    <row r="24921" hidden="1" x14ac:dyDescent="0.2"/>
    <row r="24922" hidden="1" x14ac:dyDescent="0.2"/>
    <row r="24923" hidden="1" x14ac:dyDescent="0.2"/>
    <row r="24924" hidden="1" x14ac:dyDescent="0.2"/>
    <row r="24925" hidden="1" x14ac:dyDescent="0.2"/>
    <row r="24926" hidden="1" x14ac:dyDescent="0.2"/>
    <row r="24927" hidden="1" x14ac:dyDescent="0.2"/>
    <row r="24928" hidden="1" x14ac:dyDescent="0.2"/>
    <row r="24929" hidden="1" x14ac:dyDescent="0.2"/>
    <row r="24930" hidden="1" x14ac:dyDescent="0.2"/>
    <row r="24931" hidden="1" x14ac:dyDescent="0.2"/>
    <row r="24932" hidden="1" x14ac:dyDescent="0.2"/>
    <row r="24933" hidden="1" x14ac:dyDescent="0.2"/>
    <row r="24934" hidden="1" x14ac:dyDescent="0.2"/>
    <row r="24935" hidden="1" x14ac:dyDescent="0.2"/>
    <row r="24936" hidden="1" x14ac:dyDescent="0.2"/>
    <row r="24937" hidden="1" x14ac:dyDescent="0.2"/>
    <row r="24938" hidden="1" x14ac:dyDescent="0.2"/>
    <row r="24939" hidden="1" x14ac:dyDescent="0.2"/>
    <row r="24940" hidden="1" x14ac:dyDescent="0.2"/>
    <row r="24941" hidden="1" x14ac:dyDescent="0.2"/>
    <row r="24942" hidden="1" x14ac:dyDescent="0.2"/>
    <row r="24943" hidden="1" x14ac:dyDescent="0.2"/>
    <row r="24944" hidden="1" x14ac:dyDescent="0.2"/>
    <row r="24945" hidden="1" x14ac:dyDescent="0.2"/>
    <row r="24946" hidden="1" x14ac:dyDescent="0.2"/>
    <row r="24947" hidden="1" x14ac:dyDescent="0.2"/>
    <row r="24948" hidden="1" x14ac:dyDescent="0.2"/>
    <row r="24949" hidden="1" x14ac:dyDescent="0.2"/>
    <row r="24950" hidden="1" x14ac:dyDescent="0.2"/>
    <row r="24951" hidden="1" x14ac:dyDescent="0.2"/>
    <row r="24952" hidden="1" x14ac:dyDescent="0.2"/>
    <row r="24953" hidden="1" x14ac:dyDescent="0.2"/>
    <row r="24954" hidden="1" x14ac:dyDescent="0.2"/>
    <row r="24955" hidden="1" x14ac:dyDescent="0.2"/>
    <row r="24956" hidden="1" x14ac:dyDescent="0.2"/>
    <row r="24957" hidden="1" x14ac:dyDescent="0.2"/>
    <row r="24958" hidden="1" x14ac:dyDescent="0.2"/>
    <row r="24959" hidden="1" x14ac:dyDescent="0.2"/>
    <row r="24960" hidden="1" x14ac:dyDescent="0.2"/>
    <row r="24961" hidden="1" x14ac:dyDescent="0.2"/>
    <row r="24962" hidden="1" x14ac:dyDescent="0.2"/>
    <row r="24963" hidden="1" x14ac:dyDescent="0.2"/>
    <row r="24964" hidden="1" x14ac:dyDescent="0.2"/>
    <row r="24965" hidden="1" x14ac:dyDescent="0.2"/>
    <row r="24966" hidden="1" x14ac:dyDescent="0.2"/>
    <row r="24967" hidden="1" x14ac:dyDescent="0.2"/>
    <row r="24968" hidden="1" x14ac:dyDescent="0.2"/>
    <row r="24969" hidden="1" x14ac:dyDescent="0.2"/>
    <row r="24970" hidden="1" x14ac:dyDescent="0.2"/>
    <row r="24971" hidden="1" x14ac:dyDescent="0.2"/>
    <row r="24972" hidden="1" x14ac:dyDescent="0.2"/>
    <row r="24973" hidden="1" x14ac:dyDescent="0.2"/>
    <row r="24974" hidden="1" x14ac:dyDescent="0.2"/>
    <row r="24975" hidden="1" x14ac:dyDescent="0.2"/>
    <row r="24976" hidden="1" x14ac:dyDescent="0.2"/>
    <row r="24977" hidden="1" x14ac:dyDescent="0.2"/>
    <row r="24978" hidden="1" x14ac:dyDescent="0.2"/>
    <row r="24979" hidden="1" x14ac:dyDescent="0.2"/>
    <row r="24980" hidden="1" x14ac:dyDescent="0.2"/>
    <row r="24981" hidden="1" x14ac:dyDescent="0.2"/>
    <row r="24982" hidden="1" x14ac:dyDescent="0.2"/>
    <row r="24983" hidden="1" x14ac:dyDescent="0.2"/>
    <row r="24984" hidden="1" x14ac:dyDescent="0.2"/>
    <row r="24985" hidden="1" x14ac:dyDescent="0.2"/>
    <row r="24986" hidden="1" x14ac:dyDescent="0.2"/>
    <row r="24987" hidden="1" x14ac:dyDescent="0.2"/>
    <row r="24988" hidden="1" x14ac:dyDescent="0.2"/>
    <row r="24989" hidden="1" x14ac:dyDescent="0.2"/>
    <row r="24990" hidden="1" x14ac:dyDescent="0.2"/>
    <row r="24991" hidden="1" x14ac:dyDescent="0.2"/>
    <row r="24992" hidden="1" x14ac:dyDescent="0.2"/>
    <row r="24993" hidden="1" x14ac:dyDescent="0.2"/>
    <row r="24994" hidden="1" x14ac:dyDescent="0.2"/>
    <row r="24995" hidden="1" x14ac:dyDescent="0.2"/>
    <row r="24996" hidden="1" x14ac:dyDescent="0.2"/>
    <row r="24997" hidden="1" x14ac:dyDescent="0.2"/>
    <row r="24998" hidden="1" x14ac:dyDescent="0.2"/>
    <row r="24999" hidden="1" x14ac:dyDescent="0.2"/>
    <row r="25000" hidden="1" x14ac:dyDescent="0.2"/>
    <row r="25001" hidden="1" x14ac:dyDescent="0.2"/>
    <row r="25002" hidden="1" x14ac:dyDescent="0.2"/>
    <row r="25003" hidden="1" x14ac:dyDescent="0.2"/>
    <row r="25004" hidden="1" x14ac:dyDescent="0.2"/>
    <row r="25005" hidden="1" x14ac:dyDescent="0.2"/>
    <row r="25006" hidden="1" x14ac:dyDescent="0.2"/>
    <row r="25007" hidden="1" x14ac:dyDescent="0.2"/>
    <row r="25008" hidden="1" x14ac:dyDescent="0.2"/>
    <row r="25009" hidden="1" x14ac:dyDescent="0.2"/>
    <row r="25010" hidden="1" x14ac:dyDescent="0.2"/>
    <row r="25011" hidden="1" x14ac:dyDescent="0.2"/>
    <row r="25012" hidden="1" x14ac:dyDescent="0.2"/>
    <row r="25013" hidden="1" x14ac:dyDescent="0.2"/>
    <row r="25014" hidden="1" x14ac:dyDescent="0.2"/>
    <row r="25015" hidden="1" x14ac:dyDescent="0.2"/>
    <row r="25016" hidden="1" x14ac:dyDescent="0.2"/>
    <row r="25017" hidden="1" x14ac:dyDescent="0.2"/>
    <row r="25018" hidden="1" x14ac:dyDescent="0.2"/>
    <row r="25019" hidden="1" x14ac:dyDescent="0.2"/>
    <row r="25020" hidden="1" x14ac:dyDescent="0.2"/>
    <row r="25021" hidden="1" x14ac:dyDescent="0.2"/>
    <row r="25022" hidden="1" x14ac:dyDescent="0.2"/>
    <row r="25023" hidden="1" x14ac:dyDescent="0.2"/>
    <row r="25024" hidden="1" x14ac:dyDescent="0.2"/>
    <row r="25025" hidden="1" x14ac:dyDescent="0.2"/>
    <row r="25026" hidden="1" x14ac:dyDescent="0.2"/>
    <row r="25027" hidden="1" x14ac:dyDescent="0.2"/>
    <row r="25028" hidden="1" x14ac:dyDescent="0.2"/>
    <row r="25029" hidden="1" x14ac:dyDescent="0.2"/>
    <row r="25030" hidden="1" x14ac:dyDescent="0.2"/>
    <row r="25031" hidden="1" x14ac:dyDescent="0.2"/>
    <row r="25032" hidden="1" x14ac:dyDescent="0.2"/>
    <row r="25033" hidden="1" x14ac:dyDescent="0.2"/>
    <row r="25034" hidden="1" x14ac:dyDescent="0.2"/>
    <row r="25035" hidden="1" x14ac:dyDescent="0.2"/>
    <row r="25036" hidden="1" x14ac:dyDescent="0.2"/>
    <row r="25037" hidden="1" x14ac:dyDescent="0.2"/>
    <row r="25038" hidden="1" x14ac:dyDescent="0.2"/>
    <row r="25039" hidden="1" x14ac:dyDescent="0.2"/>
    <row r="25040" hidden="1" x14ac:dyDescent="0.2"/>
    <row r="25041" hidden="1" x14ac:dyDescent="0.2"/>
    <row r="25042" hidden="1" x14ac:dyDescent="0.2"/>
    <row r="25043" hidden="1" x14ac:dyDescent="0.2"/>
    <row r="25044" hidden="1" x14ac:dyDescent="0.2"/>
    <row r="25045" hidden="1" x14ac:dyDescent="0.2"/>
    <row r="25046" hidden="1" x14ac:dyDescent="0.2"/>
    <row r="25047" hidden="1" x14ac:dyDescent="0.2"/>
    <row r="25048" hidden="1" x14ac:dyDescent="0.2"/>
    <row r="25049" hidden="1" x14ac:dyDescent="0.2"/>
    <row r="25050" hidden="1" x14ac:dyDescent="0.2"/>
    <row r="25051" hidden="1" x14ac:dyDescent="0.2"/>
    <row r="25052" hidden="1" x14ac:dyDescent="0.2"/>
    <row r="25053" hidden="1" x14ac:dyDescent="0.2"/>
    <row r="25054" hidden="1" x14ac:dyDescent="0.2"/>
    <row r="25055" hidden="1" x14ac:dyDescent="0.2"/>
    <row r="25056" hidden="1" x14ac:dyDescent="0.2"/>
    <row r="25057" hidden="1" x14ac:dyDescent="0.2"/>
    <row r="25058" hidden="1" x14ac:dyDescent="0.2"/>
    <row r="25059" hidden="1" x14ac:dyDescent="0.2"/>
    <row r="25060" hidden="1" x14ac:dyDescent="0.2"/>
    <row r="25061" hidden="1" x14ac:dyDescent="0.2"/>
    <row r="25062" hidden="1" x14ac:dyDescent="0.2"/>
    <row r="25063" hidden="1" x14ac:dyDescent="0.2"/>
    <row r="25064" hidden="1" x14ac:dyDescent="0.2"/>
    <row r="25065" hidden="1" x14ac:dyDescent="0.2"/>
    <row r="25066" hidden="1" x14ac:dyDescent="0.2"/>
    <row r="25067" hidden="1" x14ac:dyDescent="0.2"/>
    <row r="25068" hidden="1" x14ac:dyDescent="0.2"/>
    <row r="25069" hidden="1" x14ac:dyDescent="0.2"/>
    <row r="25070" hidden="1" x14ac:dyDescent="0.2"/>
    <row r="25071" hidden="1" x14ac:dyDescent="0.2"/>
    <row r="25072" hidden="1" x14ac:dyDescent="0.2"/>
    <row r="25073" hidden="1" x14ac:dyDescent="0.2"/>
    <row r="25074" hidden="1" x14ac:dyDescent="0.2"/>
    <row r="25075" hidden="1" x14ac:dyDescent="0.2"/>
    <row r="25076" hidden="1" x14ac:dyDescent="0.2"/>
    <row r="25077" hidden="1" x14ac:dyDescent="0.2"/>
    <row r="25078" hidden="1" x14ac:dyDescent="0.2"/>
    <row r="25079" hidden="1" x14ac:dyDescent="0.2"/>
    <row r="25080" hidden="1" x14ac:dyDescent="0.2"/>
    <row r="25081" hidden="1" x14ac:dyDescent="0.2"/>
    <row r="25082" hidden="1" x14ac:dyDescent="0.2"/>
    <row r="25083" hidden="1" x14ac:dyDescent="0.2"/>
    <row r="25084" hidden="1" x14ac:dyDescent="0.2"/>
    <row r="25085" hidden="1" x14ac:dyDescent="0.2"/>
    <row r="25086" hidden="1" x14ac:dyDescent="0.2"/>
    <row r="25087" hidden="1" x14ac:dyDescent="0.2"/>
    <row r="25088" hidden="1" x14ac:dyDescent="0.2"/>
    <row r="25089" hidden="1" x14ac:dyDescent="0.2"/>
    <row r="25090" hidden="1" x14ac:dyDescent="0.2"/>
    <row r="25091" hidden="1" x14ac:dyDescent="0.2"/>
    <row r="25092" hidden="1" x14ac:dyDescent="0.2"/>
    <row r="25093" hidden="1" x14ac:dyDescent="0.2"/>
    <row r="25094" hidden="1" x14ac:dyDescent="0.2"/>
    <row r="25095" hidden="1" x14ac:dyDescent="0.2"/>
    <row r="25096" hidden="1" x14ac:dyDescent="0.2"/>
    <row r="25097" hidden="1" x14ac:dyDescent="0.2"/>
    <row r="25098" hidden="1" x14ac:dyDescent="0.2"/>
    <row r="25099" hidden="1" x14ac:dyDescent="0.2"/>
    <row r="25100" hidden="1" x14ac:dyDescent="0.2"/>
    <row r="25101" hidden="1" x14ac:dyDescent="0.2"/>
    <row r="25102" hidden="1" x14ac:dyDescent="0.2"/>
    <row r="25103" hidden="1" x14ac:dyDescent="0.2"/>
    <row r="25104" hidden="1" x14ac:dyDescent="0.2"/>
    <row r="25105" hidden="1" x14ac:dyDescent="0.2"/>
    <row r="25106" hidden="1" x14ac:dyDescent="0.2"/>
    <row r="25107" hidden="1" x14ac:dyDescent="0.2"/>
    <row r="25108" hidden="1" x14ac:dyDescent="0.2"/>
    <row r="25109" hidden="1" x14ac:dyDescent="0.2"/>
    <row r="25110" hidden="1" x14ac:dyDescent="0.2"/>
    <row r="25111" hidden="1" x14ac:dyDescent="0.2"/>
    <row r="25112" hidden="1" x14ac:dyDescent="0.2"/>
    <row r="25113" hidden="1" x14ac:dyDescent="0.2"/>
    <row r="25114" hidden="1" x14ac:dyDescent="0.2"/>
    <row r="25115" hidden="1" x14ac:dyDescent="0.2"/>
    <row r="25116" hidden="1" x14ac:dyDescent="0.2"/>
    <row r="25117" hidden="1" x14ac:dyDescent="0.2"/>
    <row r="25118" hidden="1" x14ac:dyDescent="0.2"/>
    <row r="25119" hidden="1" x14ac:dyDescent="0.2"/>
    <row r="25120" hidden="1" x14ac:dyDescent="0.2"/>
    <row r="25121" hidden="1" x14ac:dyDescent="0.2"/>
    <row r="25122" hidden="1" x14ac:dyDescent="0.2"/>
    <row r="25123" hidden="1" x14ac:dyDescent="0.2"/>
    <row r="25124" hidden="1" x14ac:dyDescent="0.2"/>
    <row r="25125" hidden="1" x14ac:dyDescent="0.2"/>
    <row r="25126" hidden="1" x14ac:dyDescent="0.2"/>
    <row r="25127" hidden="1" x14ac:dyDescent="0.2"/>
    <row r="25128" hidden="1" x14ac:dyDescent="0.2"/>
    <row r="25129" hidden="1" x14ac:dyDescent="0.2"/>
    <row r="25130" hidden="1" x14ac:dyDescent="0.2"/>
    <row r="25131" hidden="1" x14ac:dyDescent="0.2"/>
    <row r="25132" hidden="1" x14ac:dyDescent="0.2"/>
    <row r="25133" hidden="1" x14ac:dyDescent="0.2"/>
    <row r="25134" hidden="1" x14ac:dyDescent="0.2"/>
    <row r="25135" hidden="1" x14ac:dyDescent="0.2"/>
    <row r="25136" hidden="1" x14ac:dyDescent="0.2"/>
    <row r="25137" hidden="1" x14ac:dyDescent="0.2"/>
    <row r="25138" hidden="1" x14ac:dyDescent="0.2"/>
    <row r="25139" hidden="1" x14ac:dyDescent="0.2"/>
    <row r="25140" hidden="1" x14ac:dyDescent="0.2"/>
    <row r="25141" hidden="1" x14ac:dyDescent="0.2"/>
    <row r="25142" hidden="1" x14ac:dyDescent="0.2"/>
    <row r="25143" hidden="1" x14ac:dyDescent="0.2"/>
    <row r="25144" hidden="1" x14ac:dyDescent="0.2"/>
    <row r="25145" hidden="1" x14ac:dyDescent="0.2"/>
    <row r="25146" hidden="1" x14ac:dyDescent="0.2"/>
    <row r="25147" hidden="1" x14ac:dyDescent="0.2"/>
    <row r="25148" hidden="1" x14ac:dyDescent="0.2"/>
    <row r="25149" hidden="1" x14ac:dyDescent="0.2"/>
    <row r="25150" hidden="1" x14ac:dyDescent="0.2"/>
    <row r="25151" hidden="1" x14ac:dyDescent="0.2"/>
    <row r="25152" hidden="1" x14ac:dyDescent="0.2"/>
    <row r="25153" hidden="1" x14ac:dyDescent="0.2"/>
    <row r="25154" hidden="1" x14ac:dyDescent="0.2"/>
    <row r="25155" hidden="1" x14ac:dyDescent="0.2"/>
    <row r="25156" hidden="1" x14ac:dyDescent="0.2"/>
    <row r="25157" hidden="1" x14ac:dyDescent="0.2"/>
    <row r="25158" hidden="1" x14ac:dyDescent="0.2"/>
    <row r="25159" hidden="1" x14ac:dyDescent="0.2"/>
    <row r="25160" hidden="1" x14ac:dyDescent="0.2"/>
    <row r="25161" hidden="1" x14ac:dyDescent="0.2"/>
    <row r="25162" hidden="1" x14ac:dyDescent="0.2"/>
    <row r="25163" hidden="1" x14ac:dyDescent="0.2"/>
    <row r="25164" hidden="1" x14ac:dyDescent="0.2"/>
    <row r="25165" hidden="1" x14ac:dyDescent="0.2"/>
    <row r="25166" hidden="1" x14ac:dyDescent="0.2"/>
    <row r="25167" hidden="1" x14ac:dyDescent="0.2"/>
    <row r="25168" hidden="1" x14ac:dyDescent="0.2"/>
    <row r="25169" hidden="1" x14ac:dyDescent="0.2"/>
    <row r="25170" hidden="1" x14ac:dyDescent="0.2"/>
    <row r="25171" hidden="1" x14ac:dyDescent="0.2"/>
    <row r="25172" hidden="1" x14ac:dyDescent="0.2"/>
    <row r="25173" hidden="1" x14ac:dyDescent="0.2"/>
    <row r="25174" hidden="1" x14ac:dyDescent="0.2"/>
    <row r="25175" hidden="1" x14ac:dyDescent="0.2"/>
    <row r="25176" hidden="1" x14ac:dyDescent="0.2"/>
    <row r="25177" hidden="1" x14ac:dyDescent="0.2"/>
    <row r="25178" hidden="1" x14ac:dyDescent="0.2"/>
    <row r="25179" hidden="1" x14ac:dyDescent="0.2"/>
    <row r="25180" hidden="1" x14ac:dyDescent="0.2"/>
    <row r="25181" hidden="1" x14ac:dyDescent="0.2"/>
    <row r="25182" hidden="1" x14ac:dyDescent="0.2"/>
    <row r="25183" hidden="1" x14ac:dyDescent="0.2"/>
    <row r="25184" hidden="1" x14ac:dyDescent="0.2"/>
    <row r="25185" hidden="1" x14ac:dyDescent="0.2"/>
    <row r="25186" hidden="1" x14ac:dyDescent="0.2"/>
    <row r="25187" hidden="1" x14ac:dyDescent="0.2"/>
    <row r="25188" hidden="1" x14ac:dyDescent="0.2"/>
    <row r="25189" hidden="1" x14ac:dyDescent="0.2"/>
    <row r="25190" hidden="1" x14ac:dyDescent="0.2"/>
    <row r="25191" hidden="1" x14ac:dyDescent="0.2"/>
    <row r="25192" hidden="1" x14ac:dyDescent="0.2"/>
    <row r="25193" hidden="1" x14ac:dyDescent="0.2"/>
    <row r="25194" hidden="1" x14ac:dyDescent="0.2"/>
    <row r="25195" hidden="1" x14ac:dyDescent="0.2"/>
    <row r="25196" hidden="1" x14ac:dyDescent="0.2"/>
    <row r="25197" hidden="1" x14ac:dyDescent="0.2"/>
    <row r="25198" hidden="1" x14ac:dyDescent="0.2"/>
    <row r="25199" hidden="1" x14ac:dyDescent="0.2"/>
    <row r="25200" hidden="1" x14ac:dyDescent="0.2"/>
    <row r="25201" hidden="1" x14ac:dyDescent="0.2"/>
    <row r="25202" hidden="1" x14ac:dyDescent="0.2"/>
    <row r="25203" hidden="1" x14ac:dyDescent="0.2"/>
    <row r="25204" hidden="1" x14ac:dyDescent="0.2"/>
    <row r="25205" hidden="1" x14ac:dyDescent="0.2"/>
    <row r="25206" hidden="1" x14ac:dyDescent="0.2"/>
    <row r="25207" hidden="1" x14ac:dyDescent="0.2"/>
    <row r="25208" hidden="1" x14ac:dyDescent="0.2"/>
    <row r="25209" hidden="1" x14ac:dyDescent="0.2"/>
    <row r="25210" hidden="1" x14ac:dyDescent="0.2"/>
    <row r="25211" hidden="1" x14ac:dyDescent="0.2"/>
    <row r="25212" hidden="1" x14ac:dyDescent="0.2"/>
    <row r="25213" hidden="1" x14ac:dyDescent="0.2"/>
    <row r="25214" hidden="1" x14ac:dyDescent="0.2"/>
    <row r="25215" hidden="1" x14ac:dyDescent="0.2"/>
    <row r="25216" hidden="1" x14ac:dyDescent="0.2"/>
    <row r="25217" hidden="1" x14ac:dyDescent="0.2"/>
    <row r="25218" hidden="1" x14ac:dyDescent="0.2"/>
    <row r="25219" hidden="1" x14ac:dyDescent="0.2"/>
    <row r="25220" hidden="1" x14ac:dyDescent="0.2"/>
    <row r="25221" hidden="1" x14ac:dyDescent="0.2"/>
    <row r="25222" hidden="1" x14ac:dyDescent="0.2"/>
    <row r="25223" hidden="1" x14ac:dyDescent="0.2"/>
    <row r="25224" hidden="1" x14ac:dyDescent="0.2"/>
    <row r="25225" hidden="1" x14ac:dyDescent="0.2"/>
    <row r="25226" hidden="1" x14ac:dyDescent="0.2"/>
    <row r="25227" hidden="1" x14ac:dyDescent="0.2"/>
    <row r="25228" hidden="1" x14ac:dyDescent="0.2"/>
    <row r="25229" hidden="1" x14ac:dyDescent="0.2"/>
    <row r="25230" hidden="1" x14ac:dyDescent="0.2"/>
    <row r="25231" hidden="1" x14ac:dyDescent="0.2"/>
    <row r="25232" hidden="1" x14ac:dyDescent="0.2"/>
    <row r="25233" hidden="1" x14ac:dyDescent="0.2"/>
    <row r="25234" hidden="1" x14ac:dyDescent="0.2"/>
    <row r="25235" hidden="1" x14ac:dyDescent="0.2"/>
    <row r="25236" hidden="1" x14ac:dyDescent="0.2"/>
    <row r="25237" hidden="1" x14ac:dyDescent="0.2"/>
    <row r="25238" hidden="1" x14ac:dyDescent="0.2"/>
    <row r="25239" hidden="1" x14ac:dyDescent="0.2"/>
    <row r="25240" hidden="1" x14ac:dyDescent="0.2"/>
    <row r="25241" hidden="1" x14ac:dyDescent="0.2"/>
    <row r="25242" hidden="1" x14ac:dyDescent="0.2"/>
    <row r="25243" hidden="1" x14ac:dyDescent="0.2"/>
    <row r="25244" hidden="1" x14ac:dyDescent="0.2"/>
    <row r="25245" hidden="1" x14ac:dyDescent="0.2"/>
    <row r="25246" hidden="1" x14ac:dyDescent="0.2"/>
    <row r="25247" hidden="1" x14ac:dyDescent="0.2"/>
    <row r="25248" hidden="1" x14ac:dyDescent="0.2"/>
    <row r="25249" hidden="1" x14ac:dyDescent="0.2"/>
    <row r="25250" hidden="1" x14ac:dyDescent="0.2"/>
    <row r="25251" hidden="1" x14ac:dyDescent="0.2"/>
    <row r="25252" hidden="1" x14ac:dyDescent="0.2"/>
    <row r="25253" hidden="1" x14ac:dyDescent="0.2"/>
    <row r="25254" hidden="1" x14ac:dyDescent="0.2"/>
    <row r="25255" hidden="1" x14ac:dyDescent="0.2"/>
    <row r="25256" hidden="1" x14ac:dyDescent="0.2"/>
    <row r="25257" hidden="1" x14ac:dyDescent="0.2"/>
    <row r="25258" hidden="1" x14ac:dyDescent="0.2"/>
    <row r="25259" hidden="1" x14ac:dyDescent="0.2"/>
    <row r="25260" hidden="1" x14ac:dyDescent="0.2"/>
    <row r="25261" hidden="1" x14ac:dyDescent="0.2"/>
    <row r="25262" hidden="1" x14ac:dyDescent="0.2"/>
    <row r="25263" hidden="1" x14ac:dyDescent="0.2"/>
    <row r="25264" hidden="1" x14ac:dyDescent="0.2"/>
    <row r="25265" hidden="1" x14ac:dyDescent="0.2"/>
    <row r="25266" hidden="1" x14ac:dyDescent="0.2"/>
    <row r="25267" hidden="1" x14ac:dyDescent="0.2"/>
    <row r="25268" hidden="1" x14ac:dyDescent="0.2"/>
    <row r="25269" hidden="1" x14ac:dyDescent="0.2"/>
    <row r="25270" hidden="1" x14ac:dyDescent="0.2"/>
    <row r="25271" hidden="1" x14ac:dyDescent="0.2"/>
    <row r="25272" hidden="1" x14ac:dyDescent="0.2"/>
    <row r="25273" hidden="1" x14ac:dyDescent="0.2"/>
    <row r="25274" hidden="1" x14ac:dyDescent="0.2"/>
    <row r="25275" hidden="1" x14ac:dyDescent="0.2"/>
    <row r="25276" hidden="1" x14ac:dyDescent="0.2"/>
    <row r="25277" hidden="1" x14ac:dyDescent="0.2"/>
    <row r="25278" hidden="1" x14ac:dyDescent="0.2"/>
    <row r="25279" hidden="1" x14ac:dyDescent="0.2"/>
    <row r="25280" hidden="1" x14ac:dyDescent="0.2"/>
    <row r="25281" hidden="1" x14ac:dyDescent="0.2"/>
    <row r="25282" hidden="1" x14ac:dyDescent="0.2"/>
    <row r="25283" hidden="1" x14ac:dyDescent="0.2"/>
    <row r="25284" hidden="1" x14ac:dyDescent="0.2"/>
    <row r="25285" hidden="1" x14ac:dyDescent="0.2"/>
    <row r="25286" hidden="1" x14ac:dyDescent="0.2"/>
    <row r="25287" hidden="1" x14ac:dyDescent="0.2"/>
    <row r="25288" hidden="1" x14ac:dyDescent="0.2"/>
    <row r="25289" hidden="1" x14ac:dyDescent="0.2"/>
    <row r="25290" hidden="1" x14ac:dyDescent="0.2"/>
    <row r="25291" hidden="1" x14ac:dyDescent="0.2"/>
    <row r="25292" hidden="1" x14ac:dyDescent="0.2"/>
    <row r="25293" hidden="1" x14ac:dyDescent="0.2"/>
    <row r="25294" hidden="1" x14ac:dyDescent="0.2"/>
    <row r="25295" hidden="1" x14ac:dyDescent="0.2"/>
    <row r="25296" hidden="1" x14ac:dyDescent="0.2"/>
    <row r="25297" hidden="1" x14ac:dyDescent="0.2"/>
    <row r="25298" hidden="1" x14ac:dyDescent="0.2"/>
    <row r="25299" hidden="1" x14ac:dyDescent="0.2"/>
    <row r="25300" hidden="1" x14ac:dyDescent="0.2"/>
    <row r="25301" hidden="1" x14ac:dyDescent="0.2"/>
    <row r="25302" hidden="1" x14ac:dyDescent="0.2"/>
    <row r="25303" hidden="1" x14ac:dyDescent="0.2"/>
    <row r="25304" hidden="1" x14ac:dyDescent="0.2"/>
    <row r="25305" hidden="1" x14ac:dyDescent="0.2"/>
    <row r="25306" hidden="1" x14ac:dyDescent="0.2"/>
    <row r="25307" hidden="1" x14ac:dyDescent="0.2"/>
    <row r="25308" hidden="1" x14ac:dyDescent="0.2"/>
    <row r="25309" hidden="1" x14ac:dyDescent="0.2"/>
    <row r="25310" hidden="1" x14ac:dyDescent="0.2"/>
    <row r="25311" hidden="1" x14ac:dyDescent="0.2"/>
    <row r="25312" hidden="1" x14ac:dyDescent="0.2"/>
    <row r="25313" hidden="1" x14ac:dyDescent="0.2"/>
    <row r="25314" hidden="1" x14ac:dyDescent="0.2"/>
    <row r="25315" hidden="1" x14ac:dyDescent="0.2"/>
    <row r="25316" hidden="1" x14ac:dyDescent="0.2"/>
    <row r="25317" hidden="1" x14ac:dyDescent="0.2"/>
    <row r="25318" hidden="1" x14ac:dyDescent="0.2"/>
    <row r="25319" hidden="1" x14ac:dyDescent="0.2"/>
    <row r="25320" hidden="1" x14ac:dyDescent="0.2"/>
    <row r="25321" hidden="1" x14ac:dyDescent="0.2"/>
    <row r="25322" hidden="1" x14ac:dyDescent="0.2"/>
    <row r="25323" hidden="1" x14ac:dyDescent="0.2"/>
    <row r="25324" hidden="1" x14ac:dyDescent="0.2"/>
    <row r="25325" hidden="1" x14ac:dyDescent="0.2"/>
    <row r="25326" hidden="1" x14ac:dyDescent="0.2"/>
    <row r="25327" hidden="1" x14ac:dyDescent="0.2"/>
    <row r="25328" hidden="1" x14ac:dyDescent="0.2"/>
    <row r="25329" hidden="1" x14ac:dyDescent="0.2"/>
    <row r="25330" hidden="1" x14ac:dyDescent="0.2"/>
    <row r="25331" hidden="1" x14ac:dyDescent="0.2"/>
    <row r="25332" hidden="1" x14ac:dyDescent="0.2"/>
    <row r="25333" hidden="1" x14ac:dyDescent="0.2"/>
    <row r="25334" hidden="1" x14ac:dyDescent="0.2"/>
    <row r="25335" hidden="1" x14ac:dyDescent="0.2"/>
    <row r="25336" hidden="1" x14ac:dyDescent="0.2"/>
    <row r="25337" hidden="1" x14ac:dyDescent="0.2"/>
    <row r="25338" hidden="1" x14ac:dyDescent="0.2"/>
    <row r="25339" hidden="1" x14ac:dyDescent="0.2"/>
    <row r="25340" hidden="1" x14ac:dyDescent="0.2"/>
    <row r="25341" hidden="1" x14ac:dyDescent="0.2"/>
    <row r="25342" hidden="1" x14ac:dyDescent="0.2"/>
    <row r="25343" hidden="1" x14ac:dyDescent="0.2"/>
    <row r="25344" hidden="1" x14ac:dyDescent="0.2"/>
    <row r="25345" hidden="1" x14ac:dyDescent="0.2"/>
    <row r="25346" hidden="1" x14ac:dyDescent="0.2"/>
    <row r="25347" hidden="1" x14ac:dyDescent="0.2"/>
    <row r="25348" hidden="1" x14ac:dyDescent="0.2"/>
    <row r="25349" hidden="1" x14ac:dyDescent="0.2"/>
    <row r="25350" hidden="1" x14ac:dyDescent="0.2"/>
    <row r="25351" hidden="1" x14ac:dyDescent="0.2"/>
    <row r="25352" hidden="1" x14ac:dyDescent="0.2"/>
    <row r="25353" hidden="1" x14ac:dyDescent="0.2"/>
    <row r="25354" hidden="1" x14ac:dyDescent="0.2"/>
    <row r="25355" hidden="1" x14ac:dyDescent="0.2"/>
    <row r="25356" hidden="1" x14ac:dyDescent="0.2"/>
    <row r="25357" hidden="1" x14ac:dyDescent="0.2"/>
    <row r="25358" hidden="1" x14ac:dyDescent="0.2"/>
    <row r="25359" hidden="1" x14ac:dyDescent="0.2"/>
    <row r="25360" hidden="1" x14ac:dyDescent="0.2"/>
    <row r="25361" hidden="1" x14ac:dyDescent="0.2"/>
    <row r="25362" hidden="1" x14ac:dyDescent="0.2"/>
    <row r="25363" hidden="1" x14ac:dyDescent="0.2"/>
    <row r="25364" hidden="1" x14ac:dyDescent="0.2"/>
    <row r="25365" hidden="1" x14ac:dyDescent="0.2"/>
    <row r="25366" hidden="1" x14ac:dyDescent="0.2"/>
    <row r="25367" hidden="1" x14ac:dyDescent="0.2"/>
    <row r="25368" hidden="1" x14ac:dyDescent="0.2"/>
    <row r="25369" hidden="1" x14ac:dyDescent="0.2"/>
    <row r="25370" hidden="1" x14ac:dyDescent="0.2"/>
    <row r="25371" hidden="1" x14ac:dyDescent="0.2"/>
    <row r="25372" hidden="1" x14ac:dyDescent="0.2"/>
    <row r="25373" hidden="1" x14ac:dyDescent="0.2"/>
    <row r="25374" hidden="1" x14ac:dyDescent="0.2"/>
    <row r="25375" hidden="1" x14ac:dyDescent="0.2"/>
    <row r="25376" hidden="1" x14ac:dyDescent="0.2"/>
    <row r="25377" hidden="1" x14ac:dyDescent="0.2"/>
    <row r="25378" hidden="1" x14ac:dyDescent="0.2"/>
    <row r="25379" hidden="1" x14ac:dyDescent="0.2"/>
    <row r="25380" hidden="1" x14ac:dyDescent="0.2"/>
    <row r="25381" hidden="1" x14ac:dyDescent="0.2"/>
    <row r="25382" hidden="1" x14ac:dyDescent="0.2"/>
    <row r="25383" hidden="1" x14ac:dyDescent="0.2"/>
    <row r="25384" hidden="1" x14ac:dyDescent="0.2"/>
    <row r="25385" hidden="1" x14ac:dyDescent="0.2"/>
    <row r="25386" hidden="1" x14ac:dyDescent="0.2"/>
    <row r="25387" hidden="1" x14ac:dyDescent="0.2"/>
    <row r="25388" hidden="1" x14ac:dyDescent="0.2"/>
    <row r="25389" hidden="1" x14ac:dyDescent="0.2"/>
    <row r="25390" hidden="1" x14ac:dyDescent="0.2"/>
    <row r="25391" hidden="1" x14ac:dyDescent="0.2"/>
    <row r="25392" hidden="1" x14ac:dyDescent="0.2"/>
    <row r="25393" hidden="1" x14ac:dyDescent="0.2"/>
    <row r="25394" hidden="1" x14ac:dyDescent="0.2"/>
    <row r="25395" hidden="1" x14ac:dyDescent="0.2"/>
    <row r="25396" hidden="1" x14ac:dyDescent="0.2"/>
    <row r="25397" hidden="1" x14ac:dyDescent="0.2"/>
    <row r="25398" hidden="1" x14ac:dyDescent="0.2"/>
    <row r="25399" hidden="1" x14ac:dyDescent="0.2"/>
    <row r="25400" hidden="1" x14ac:dyDescent="0.2"/>
    <row r="25401" hidden="1" x14ac:dyDescent="0.2"/>
    <row r="25402" hidden="1" x14ac:dyDescent="0.2"/>
    <row r="25403" hidden="1" x14ac:dyDescent="0.2"/>
    <row r="25404" hidden="1" x14ac:dyDescent="0.2"/>
    <row r="25405" hidden="1" x14ac:dyDescent="0.2"/>
    <row r="25406" hidden="1" x14ac:dyDescent="0.2"/>
    <row r="25407" hidden="1" x14ac:dyDescent="0.2"/>
    <row r="25408" hidden="1" x14ac:dyDescent="0.2"/>
    <row r="25409" hidden="1" x14ac:dyDescent="0.2"/>
    <row r="25410" hidden="1" x14ac:dyDescent="0.2"/>
    <row r="25411" hidden="1" x14ac:dyDescent="0.2"/>
    <row r="25412" hidden="1" x14ac:dyDescent="0.2"/>
    <row r="25413" hidden="1" x14ac:dyDescent="0.2"/>
    <row r="25414" hidden="1" x14ac:dyDescent="0.2"/>
    <row r="25415" hidden="1" x14ac:dyDescent="0.2"/>
    <row r="25416" hidden="1" x14ac:dyDescent="0.2"/>
    <row r="25417" hidden="1" x14ac:dyDescent="0.2"/>
    <row r="25418" hidden="1" x14ac:dyDescent="0.2"/>
    <row r="25419" hidden="1" x14ac:dyDescent="0.2"/>
    <row r="25420" hidden="1" x14ac:dyDescent="0.2"/>
    <row r="25421" hidden="1" x14ac:dyDescent="0.2"/>
    <row r="25422" hidden="1" x14ac:dyDescent="0.2"/>
    <row r="25423" hidden="1" x14ac:dyDescent="0.2"/>
    <row r="25424" hidden="1" x14ac:dyDescent="0.2"/>
    <row r="25425" hidden="1" x14ac:dyDescent="0.2"/>
    <row r="25426" hidden="1" x14ac:dyDescent="0.2"/>
    <row r="25427" hidden="1" x14ac:dyDescent="0.2"/>
    <row r="25428" hidden="1" x14ac:dyDescent="0.2"/>
    <row r="25429" hidden="1" x14ac:dyDescent="0.2"/>
    <row r="25430" hidden="1" x14ac:dyDescent="0.2"/>
    <row r="25431" hidden="1" x14ac:dyDescent="0.2"/>
    <row r="25432" hidden="1" x14ac:dyDescent="0.2"/>
    <row r="25433" hidden="1" x14ac:dyDescent="0.2"/>
    <row r="25434" hidden="1" x14ac:dyDescent="0.2"/>
    <row r="25435" hidden="1" x14ac:dyDescent="0.2"/>
    <row r="25436" hidden="1" x14ac:dyDescent="0.2"/>
    <row r="25437" hidden="1" x14ac:dyDescent="0.2"/>
    <row r="25438" hidden="1" x14ac:dyDescent="0.2"/>
    <row r="25439" hidden="1" x14ac:dyDescent="0.2"/>
    <row r="25440" hidden="1" x14ac:dyDescent="0.2"/>
    <row r="25441" hidden="1" x14ac:dyDescent="0.2"/>
    <row r="25442" hidden="1" x14ac:dyDescent="0.2"/>
    <row r="25443" hidden="1" x14ac:dyDescent="0.2"/>
    <row r="25444" hidden="1" x14ac:dyDescent="0.2"/>
    <row r="25445" hidden="1" x14ac:dyDescent="0.2"/>
    <row r="25446" hidden="1" x14ac:dyDescent="0.2"/>
    <row r="25447" hidden="1" x14ac:dyDescent="0.2"/>
    <row r="25448" hidden="1" x14ac:dyDescent="0.2"/>
    <row r="25449" hidden="1" x14ac:dyDescent="0.2"/>
    <row r="25450" hidden="1" x14ac:dyDescent="0.2"/>
    <row r="25451" hidden="1" x14ac:dyDescent="0.2"/>
    <row r="25452" hidden="1" x14ac:dyDescent="0.2"/>
    <row r="25453" hidden="1" x14ac:dyDescent="0.2"/>
    <row r="25454" hidden="1" x14ac:dyDescent="0.2"/>
    <row r="25455" hidden="1" x14ac:dyDescent="0.2"/>
    <row r="25456" hidden="1" x14ac:dyDescent="0.2"/>
    <row r="25457" hidden="1" x14ac:dyDescent="0.2"/>
    <row r="25458" hidden="1" x14ac:dyDescent="0.2"/>
    <row r="25459" hidden="1" x14ac:dyDescent="0.2"/>
    <row r="25460" hidden="1" x14ac:dyDescent="0.2"/>
    <row r="25461" hidden="1" x14ac:dyDescent="0.2"/>
    <row r="25462" hidden="1" x14ac:dyDescent="0.2"/>
    <row r="25463" hidden="1" x14ac:dyDescent="0.2"/>
    <row r="25464" hidden="1" x14ac:dyDescent="0.2"/>
    <row r="25465" hidden="1" x14ac:dyDescent="0.2"/>
    <row r="25466" hidden="1" x14ac:dyDescent="0.2"/>
    <row r="25467" hidden="1" x14ac:dyDescent="0.2"/>
    <row r="25468" hidden="1" x14ac:dyDescent="0.2"/>
    <row r="25469" hidden="1" x14ac:dyDescent="0.2"/>
    <row r="25470" hidden="1" x14ac:dyDescent="0.2"/>
    <row r="25471" hidden="1" x14ac:dyDescent="0.2"/>
    <row r="25472" hidden="1" x14ac:dyDescent="0.2"/>
    <row r="25473" hidden="1" x14ac:dyDescent="0.2"/>
    <row r="25474" hidden="1" x14ac:dyDescent="0.2"/>
    <row r="25475" hidden="1" x14ac:dyDescent="0.2"/>
    <row r="25476" hidden="1" x14ac:dyDescent="0.2"/>
    <row r="25477" hidden="1" x14ac:dyDescent="0.2"/>
    <row r="25478" hidden="1" x14ac:dyDescent="0.2"/>
    <row r="25479" hidden="1" x14ac:dyDescent="0.2"/>
    <row r="25480" hidden="1" x14ac:dyDescent="0.2"/>
    <row r="25481" hidden="1" x14ac:dyDescent="0.2"/>
    <row r="25482" hidden="1" x14ac:dyDescent="0.2"/>
    <row r="25483" hidden="1" x14ac:dyDescent="0.2"/>
    <row r="25484" hidden="1" x14ac:dyDescent="0.2"/>
    <row r="25485" hidden="1" x14ac:dyDescent="0.2"/>
    <row r="25486" hidden="1" x14ac:dyDescent="0.2"/>
    <row r="25487" hidden="1" x14ac:dyDescent="0.2"/>
    <row r="25488" hidden="1" x14ac:dyDescent="0.2"/>
    <row r="25489" hidden="1" x14ac:dyDescent="0.2"/>
    <row r="25490" hidden="1" x14ac:dyDescent="0.2"/>
    <row r="25491" hidden="1" x14ac:dyDescent="0.2"/>
    <row r="25492" hidden="1" x14ac:dyDescent="0.2"/>
    <row r="25493" hidden="1" x14ac:dyDescent="0.2"/>
    <row r="25494" hidden="1" x14ac:dyDescent="0.2"/>
    <row r="25495" hidden="1" x14ac:dyDescent="0.2"/>
    <row r="25496" hidden="1" x14ac:dyDescent="0.2"/>
    <row r="25497" hidden="1" x14ac:dyDescent="0.2"/>
    <row r="25498" hidden="1" x14ac:dyDescent="0.2"/>
    <row r="25499" hidden="1" x14ac:dyDescent="0.2"/>
    <row r="25500" hidden="1" x14ac:dyDescent="0.2"/>
    <row r="25501" hidden="1" x14ac:dyDescent="0.2"/>
    <row r="25502" hidden="1" x14ac:dyDescent="0.2"/>
    <row r="25503" hidden="1" x14ac:dyDescent="0.2"/>
    <row r="25504" hidden="1" x14ac:dyDescent="0.2"/>
    <row r="25505" hidden="1" x14ac:dyDescent="0.2"/>
    <row r="25506" hidden="1" x14ac:dyDescent="0.2"/>
    <row r="25507" hidden="1" x14ac:dyDescent="0.2"/>
    <row r="25508" hidden="1" x14ac:dyDescent="0.2"/>
    <row r="25509" hidden="1" x14ac:dyDescent="0.2"/>
    <row r="25510" hidden="1" x14ac:dyDescent="0.2"/>
    <row r="25511" hidden="1" x14ac:dyDescent="0.2"/>
    <row r="25512" hidden="1" x14ac:dyDescent="0.2"/>
    <row r="25513" hidden="1" x14ac:dyDescent="0.2"/>
    <row r="25514" hidden="1" x14ac:dyDescent="0.2"/>
    <row r="25515" hidden="1" x14ac:dyDescent="0.2"/>
    <row r="25516" hidden="1" x14ac:dyDescent="0.2"/>
    <row r="25517" hidden="1" x14ac:dyDescent="0.2"/>
    <row r="25518" hidden="1" x14ac:dyDescent="0.2"/>
    <row r="25519" hidden="1" x14ac:dyDescent="0.2"/>
    <row r="25520" hidden="1" x14ac:dyDescent="0.2"/>
    <row r="25521" hidden="1" x14ac:dyDescent="0.2"/>
    <row r="25522" hidden="1" x14ac:dyDescent="0.2"/>
    <row r="25523" hidden="1" x14ac:dyDescent="0.2"/>
    <row r="25524" hidden="1" x14ac:dyDescent="0.2"/>
    <row r="25525" hidden="1" x14ac:dyDescent="0.2"/>
    <row r="25526" hidden="1" x14ac:dyDescent="0.2"/>
    <row r="25527" hidden="1" x14ac:dyDescent="0.2"/>
    <row r="25528" hidden="1" x14ac:dyDescent="0.2"/>
    <row r="25529" hidden="1" x14ac:dyDescent="0.2"/>
    <row r="25530" hidden="1" x14ac:dyDescent="0.2"/>
    <row r="25531" hidden="1" x14ac:dyDescent="0.2"/>
    <row r="25532" hidden="1" x14ac:dyDescent="0.2"/>
    <row r="25533" hidden="1" x14ac:dyDescent="0.2"/>
    <row r="25534" hidden="1" x14ac:dyDescent="0.2"/>
    <row r="25535" hidden="1" x14ac:dyDescent="0.2"/>
    <row r="25536" hidden="1" x14ac:dyDescent="0.2"/>
    <row r="25537" hidden="1" x14ac:dyDescent="0.2"/>
    <row r="25538" hidden="1" x14ac:dyDescent="0.2"/>
    <row r="25539" hidden="1" x14ac:dyDescent="0.2"/>
    <row r="25540" hidden="1" x14ac:dyDescent="0.2"/>
    <row r="25541" hidden="1" x14ac:dyDescent="0.2"/>
    <row r="25542" hidden="1" x14ac:dyDescent="0.2"/>
    <row r="25543" hidden="1" x14ac:dyDescent="0.2"/>
    <row r="25544" hidden="1" x14ac:dyDescent="0.2"/>
    <row r="25545" hidden="1" x14ac:dyDescent="0.2"/>
    <row r="25546" hidden="1" x14ac:dyDescent="0.2"/>
    <row r="25547" hidden="1" x14ac:dyDescent="0.2"/>
    <row r="25548" hidden="1" x14ac:dyDescent="0.2"/>
    <row r="25549" hidden="1" x14ac:dyDescent="0.2"/>
    <row r="25550" hidden="1" x14ac:dyDescent="0.2"/>
    <row r="25551" hidden="1" x14ac:dyDescent="0.2"/>
    <row r="25552" hidden="1" x14ac:dyDescent="0.2"/>
    <row r="25553" hidden="1" x14ac:dyDescent="0.2"/>
    <row r="25554" hidden="1" x14ac:dyDescent="0.2"/>
    <row r="25555" hidden="1" x14ac:dyDescent="0.2"/>
    <row r="25556" hidden="1" x14ac:dyDescent="0.2"/>
    <row r="25557" hidden="1" x14ac:dyDescent="0.2"/>
    <row r="25558" hidden="1" x14ac:dyDescent="0.2"/>
    <row r="25559" hidden="1" x14ac:dyDescent="0.2"/>
    <row r="25560" hidden="1" x14ac:dyDescent="0.2"/>
    <row r="25561" hidden="1" x14ac:dyDescent="0.2"/>
    <row r="25562" hidden="1" x14ac:dyDescent="0.2"/>
    <row r="25563" hidden="1" x14ac:dyDescent="0.2"/>
    <row r="25564" hidden="1" x14ac:dyDescent="0.2"/>
    <row r="25565" hidden="1" x14ac:dyDescent="0.2"/>
    <row r="25566" hidden="1" x14ac:dyDescent="0.2"/>
    <row r="25567" hidden="1" x14ac:dyDescent="0.2"/>
    <row r="25568" hidden="1" x14ac:dyDescent="0.2"/>
    <row r="25569" hidden="1" x14ac:dyDescent="0.2"/>
    <row r="25570" hidden="1" x14ac:dyDescent="0.2"/>
    <row r="25571" hidden="1" x14ac:dyDescent="0.2"/>
    <row r="25572" hidden="1" x14ac:dyDescent="0.2"/>
    <row r="25573" hidden="1" x14ac:dyDescent="0.2"/>
    <row r="25574" hidden="1" x14ac:dyDescent="0.2"/>
    <row r="25575" hidden="1" x14ac:dyDescent="0.2"/>
    <row r="25576" hidden="1" x14ac:dyDescent="0.2"/>
    <row r="25577" hidden="1" x14ac:dyDescent="0.2"/>
    <row r="25578" hidden="1" x14ac:dyDescent="0.2"/>
    <row r="25579" hidden="1" x14ac:dyDescent="0.2"/>
    <row r="25580" hidden="1" x14ac:dyDescent="0.2"/>
    <row r="25581" hidden="1" x14ac:dyDescent="0.2"/>
    <row r="25582" hidden="1" x14ac:dyDescent="0.2"/>
    <row r="25583" hidden="1" x14ac:dyDescent="0.2"/>
    <row r="25584" hidden="1" x14ac:dyDescent="0.2"/>
    <row r="25585" hidden="1" x14ac:dyDescent="0.2"/>
    <row r="25586" hidden="1" x14ac:dyDescent="0.2"/>
    <row r="25587" hidden="1" x14ac:dyDescent="0.2"/>
    <row r="25588" hidden="1" x14ac:dyDescent="0.2"/>
    <row r="25589" hidden="1" x14ac:dyDescent="0.2"/>
    <row r="25590" hidden="1" x14ac:dyDescent="0.2"/>
    <row r="25591" hidden="1" x14ac:dyDescent="0.2"/>
    <row r="25592" hidden="1" x14ac:dyDescent="0.2"/>
    <row r="25593" hidden="1" x14ac:dyDescent="0.2"/>
    <row r="25594" hidden="1" x14ac:dyDescent="0.2"/>
    <row r="25595" hidden="1" x14ac:dyDescent="0.2"/>
    <row r="25596" hidden="1" x14ac:dyDescent="0.2"/>
    <row r="25597" hidden="1" x14ac:dyDescent="0.2"/>
    <row r="25598" hidden="1" x14ac:dyDescent="0.2"/>
    <row r="25599" hidden="1" x14ac:dyDescent="0.2"/>
    <row r="25600" hidden="1" x14ac:dyDescent="0.2"/>
    <row r="25601" hidden="1" x14ac:dyDescent="0.2"/>
    <row r="25602" hidden="1" x14ac:dyDescent="0.2"/>
    <row r="25603" hidden="1" x14ac:dyDescent="0.2"/>
    <row r="25604" hidden="1" x14ac:dyDescent="0.2"/>
    <row r="25605" hidden="1" x14ac:dyDescent="0.2"/>
    <row r="25606" hidden="1" x14ac:dyDescent="0.2"/>
    <row r="25607" hidden="1" x14ac:dyDescent="0.2"/>
    <row r="25608" hidden="1" x14ac:dyDescent="0.2"/>
    <row r="25609" hidden="1" x14ac:dyDescent="0.2"/>
    <row r="25610" hidden="1" x14ac:dyDescent="0.2"/>
    <row r="25611" hidden="1" x14ac:dyDescent="0.2"/>
    <row r="25612" hidden="1" x14ac:dyDescent="0.2"/>
    <row r="25613" hidden="1" x14ac:dyDescent="0.2"/>
    <row r="25614" hidden="1" x14ac:dyDescent="0.2"/>
    <row r="25615" hidden="1" x14ac:dyDescent="0.2"/>
    <row r="25616" hidden="1" x14ac:dyDescent="0.2"/>
    <row r="25617" hidden="1" x14ac:dyDescent="0.2"/>
    <row r="25618" hidden="1" x14ac:dyDescent="0.2"/>
    <row r="25619" hidden="1" x14ac:dyDescent="0.2"/>
    <row r="25620" hidden="1" x14ac:dyDescent="0.2"/>
    <row r="25621" hidden="1" x14ac:dyDescent="0.2"/>
    <row r="25622" hidden="1" x14ac:dyDescent="0.2"/>
    <row r="25623" hidden="1" x14ac:dyDescent="0.2"/>
    <row r="25624" hidden="1" x14ac:dyDescent="0.2"/>
    <row r="25625" hidden="1" x14ac:dyDescent="0.2"/>
    <row r="25626" hidden="1" x14ac:dyDescent="0.2"/>
    <row r="25627" hidden="1" x14ac:dyDescent="0.2"/>
    <row r="25628" hidden="1" x14ac:dyDescent="0.2"/>
    <row r="25629" hidden="1" x14ac:dyDescent="0.2"/>
    <row r="25630" hidden="1" x14ac:dyDescent="0.2"/>
    <row r="25631" hidden="1" x14ac:dyDescent="0.2"/>
    <row r="25632" hidden="1" x14ac:dyDescent="0.2"/>
    <row r="25633" hidden="1" x14ac:dyDescent="0.2"/>
    <row r="25634" hidden="1" x14ac:dyDescent="0.2"/>
    <row r="25635" hidden="1" x14ac:dyDescent="0.2"/>
    <row r="25636" hidden="1" x14ac:dyDescent="0.2"/>
    <row r="25637" hidden="1" x14ac:dyDescent="0.2"/>
    <row r="25638" hidden="1" x14ac:dyDescent="0.2"/>
    <row r="25639" hidden="1" x14ac:dyDescent="0.2"/>
    <row r="25640" hidden="1" x14ac:dyDescent="0.2"/>
    <row r="25641" hidden="1" x14ac:dyDescent="0.2"/>
    <row r="25642" hidden="1" x14ac:dyDescent="0.2"/>
    <row r="25643" hidden="1" x14ac:dyDescent="0.2"/>
    <row r="25644" hidden="1" x14ac:dyDescent="0.2"/>
    <row r="25645" hidden="1" x14ac:dyDescent="0.2"/>
    <row r="25646" hidden="1" x14ac:dyDescent="0.2"/>
    <row r="25647" hidden="1" x14ac:dyDescent="0.2"/>
    <row r="25648" hidden="1" x14ac:dyDescent="0.2"/>
    <row r="25649" hidden="1" x14ac:dyDescent="0.2"/>
    <row r="25650" hidden="1" x14ac:dyDescent="0.2"/>
    <row r="25651" hidden="1" x14ac:dyDescent="0.2"/>
    <row r="25652" hidden="1" x14ac:dyDescent="0.2"/>
    <row r="25653" hidden="1" x14ac:dyDescent="0.2"/>
    <row r="25654" hidden="1" x14ac:dyDescent="0.2"/>
    <row r="25655" hidden="1" x14ac:dyDescent="0.2"/>
    <row r="25656" hidden="1" x14ac:dyDescent="0.2"/>
    <row r="25657" hidden="1" x14ac:dyDescent="0.2"/>
    <row r="25658" hidden="1" x14ac:dyDescent="0.2"/>
    <row r="25659" hidden="1" x14ac:dyDescent="0.2"/>
    <row r="25660" hidden="1" x14ac:dyDescent="0.2"/>
    <row r="25661" hidden="1" x14ac:dyDescent="0.2"/>
    <row r="25662" hidden="1" x14ac:dyDescent="0.2"/>
    <row r="25663" hidden="1" x14ac:dyDescent="0.2"/>
    <row r="25664" hidden="1" x14ac:dyDescent="0.2"/>
    <row r="25665" hidden="1" x14ac:dyDescent="0.2"/>
    <row r="25666" hidden="1" x14ac:dyDescent="0.2"/>
    <row r="25667" hidden="1" x14ac:dyDescent="0.2"/>
    <row r="25668" hidden="1" x14ac:dyDescent="0.2"/>
    <row r="25669" hidden="1" x14ac:dyDescent="0.2"/>
    <row r="25670" hidden="1" x14ac:dyDescent="0.2"/>
    <row r="25671" hidden="1" x14ac:dyDescent="0.2"/>
    <row r="25672" hidden="1" x14ac:dyDescent="0.2"/>
    <row r="25673" hidden="1" x14ac:dyDescent="0.2"/>
    <row r="25674" hidden="1" x14ac:dyDescent="0.2"/>
    <row r="25675" hidden="1" x14ac:dyDescent="0.2"/>
    <row r="25676" hidden="1" x14ac:dyDescent="0.2"/>
    <row r="25677" hidden="1" x14ac:dyDescent="0.2"/>
    <row r="25678" hidden="1" x14ac:dyDescent="0.2"/>
    <row r="25679" hidden="1" x14ac:dyDescent="0.2"/>
    <row r="25680" hidden="1" x14ac:dyDescent="0.2"/>
    <row r="25681" hidden="1" x14ac:dyDescent="0.2"/>
    <row r="25682" hidden="1" x14ac:dyDescent="0.2"/>
    <row r="25683" hidden="1" x14ac:dyDescent="0.2"/>
    <row r="25684" hidden="1" x14ac:dyDescent="0.2"/>
    <row r="25685" hidden="1" x14ac:dyDescent="0.2"/>
    <row r="25686" hidden="1" x14ac:dyDescent="0.2"/>
    <row r="25687" hidden="1" x14ac:dyDescent="0.2"/>
    <row r="25688" hidden="1" x14ac:dyDescent="0.2"/>
    <row r="25689" hidden="1" x14ac:dyDescent="0.2"/>
    <row r="25690" hidden="1" x14ac:dyDescent="0.2"/>
    <row r="25691" hidden="1" x14ac:dyDescent="0.2"/>
    <row r="25692" hidden="1" x14ac:dyDescent="0.2"/>
    <row r="25693" hidden="1" x14ac:dyDescent="0.2"/>
    <row r="25694" hidden="1" x14ac:dyDescent="0.2"/>
    <row r="25695" hidden="1" x14ac:dyDescent="0.2"/>
    <row r="25696" hidden="1" x14ac:dyDescent="0.2"/>
    <row r="25697" hidden="1" x14ac:dyDescent="0.2"/>
    <row r="25698" hidden="1" x14ac:dyDescent="0.2"/>
    <row r="25699" hidden="1" x14ac:dyDescent="0.2"/>
    <row r="25700" hidden="1" x14ac:dyDescent="0.2"/>
    <row r="25701" hidden="1" x14ac:dyDescent="0.2"/>
    <row r="25702" hidden="1" x14ac:dyDescent="0.2"/>
    <row r="25703" hidden="1" x14ac:dyDescent="0.2"/>
    <row r="25704" hidden="1" x14ac:dyDescent="0.2"/>
    <row r="25705" hidden="1" x14ac:dyDescent="0.2"/>
    <row r="25706" hidden="1" x14ac:dyDescent="0.2"/>
    <row r="25707" hidden="1" x14ac:dyDescent="0.2"/>
    <row r="25708" hidden="1" x14ac:dyDescent="0.2"/>
    <row r="25709" hidden="1" x14ac:dyDescent="0.2"/>
    <row r="25710" hidden="1" x14ac:dyDescent="0.2"/>
    <row r="25711" hidden="1" x14ac:dyDescent="0.2"/>
    <row r="25712" hidden="1" x14ac:dyDescent="0.2"/>
    <row r="25713" hidden="1" x14ac:dyDescent="0.2"/>
    <row r="25714" hidden="1" x14ac:dyDescent="0.2"/>
    <row r="25715" hidden="1" x14ac:dyDescent="0.2"/>
    <row r="25716" hidden="1" x14ac:dyDescent="0.2"/>
    <row r="25717" hidden="1" x14ac:dyDescent="0.2"/>
    <row r="25718" hidden="1" x14ac:dyDescent="0.2"/>
    <row r="25719" hidden="1" x14ac:dyDescent="0.2"/>
    <row r="25720" hidden="1" x14ac:dyDescent="0.2"/>
    <row r="25721" hidden="1" x14ac:dyDescent="0.2"/>
    <row r="25722" hidden="1" x14ac:dyDescent="0.2"/>
    <row r="25723" hidden="1" x14ac:dyDescent="0.2"/>
    <row r="25724" hidden="1" x14ac:dyDescent="0.2"/>
    <row r="25725" hidden="1" x14ac:dyDescent="0.2"/>
    <row r="25726" hidden="1" x14ac:dyDescent="0.2"/>
    <row r="25727" hidden="1" x14ac:dyDescent="0.2"/>
    <row r="25728" hidden="1" x14ac:dyDescent="0.2"/>
    <row r="25729" hidden="1" x14ac:dyDescent="0.2"/>
    <row r="25730" hidden="1" x14ac:dyDescent="0.2"/>
    <row r="25731" hidden="1" x14ac:dyDescent="0.2"/>
    <row r="25732" hidden="1" x14ac:dyDescent="0.2"/>
    <row r="25733" hidden="1" x14ac:dyDescent="0.2"/>
    <row r="25734" hidden="1" x14ac:dyDescent="0.2"/>
    <row r="25735" hidden="1" x14ac:dyDescent="0.2"/>
    <row r="25736" hidden="1" x14ac:dyDescent="0.2"/>
    <row r="25737" hidden="1" x14ac:dyDescent="0.2"/>
    <row r="25738" hidden="1" x14ac:dyDescent="0.2"/>
    <row r="25739" hidden="1" x14ac:dyDescent="0.2"/>
    <row r="25740" hidden="1" x14ac:dyDescent="0.2"/>
    <row r="25741" hidden="1" x14ac:dyDescent="0.2"/>
    <row r="25742" hidden="1" x14ac:dyDescent="0.2"/>
    <row r="25743" hidden="1" x14ac:dyDescent="0.2"/>
    <row r="25744" hidden="1" x14ac:dyDescent="0.2"/>
    <row r="25745" hidden="1" x14ac:dyDescent="0.2"/>
    <row r="25746" hidden="1" x14ac:dyDescent="0.2"/>
    <row r="25747" hidden="1" x14ac:dyDescent="0.2"/>
    <row r="25748" hidden="1" x14ac:dyDescent="0.2"/>
    <row r="25749" hidden="1" x14ac:dyDescent="0.2"/>
    <row r="25750" hidden="1" x14ac:dyDescent="0.2"/>
    <row r="25751" hidden="1" x14ac:dyDescent="0.2"/>
    <row r="25752" hidden="1" x14ac:dyDescent="0.2"/>
    <row r="25753" hidden="1" x14ac:dyDescent="0.2"/>
    <row r="25754" hidden="1" x14ac:dyDescent="0.2"/>
    <row r="25755" hidden="1" x14ac:dyDescent="0.2"/>
    <row r="25756" hidden="1" x14ac:dyDescent="0.2"/>
    <row r="25757" hidden="1" x14ac:dyDescent="0.2"/>
    <row r="25758" hidden="1" x14ac:dyDescent="0.2"/>
    <row r="25759" hidden="1" x14ac:dyDescent="0.2"/>
    <row r="25760" hidden="1" x14ac:dyDescent="0.2"/>
    <row r="25761" hidden="1" x14ac:dyDescent="0.2"/>
    <row r="25762" hidden="1" x14ac:dyDescent="0.2"/>
    <row r="25763" hidden="1" x14ac:dyDescent="0.2"/>
    <row r="25764" hidden="1" x14ac:dyDescent="0.2"/>
    <row r="25765" hidden="1" x14ac:dyDescent="0.2"/>
    <row r="25766" hidden="1" x14ac:dyDescent="0.2"/>
    <row r="25767" hidden="1" x14ac:dyDescent="0.2"/>
    <row r="25768" hidden="1" x14ac:dyDescent="0.2"/>
    <row r="25769" hidden="1" x14ac:dyDescent="0.2"/>
    <row r="25770" hidden="1" x14ac:dyDescent="0.2"/>
    <row r="25771" hidden="1" x14ac:dyDescent="0.2"/>
    <row r="25772" hidden="1" x14ac:dyDescent="0.2"/>
    <row r="25773" hidden="1" x14ac:dyDescent="0.2"/>
    <row r="25774" hidden="1" x14ac:dyDescent="0.2"/>
    <row r="25775" hidden="1" x14ac:dyDescent="0.2"/>
    <row r="25776" hidden="1" x14ac:dyDescent="0.2"/>
    <row r="25777" hidden="1" x14ac:dyDescent="0.2"/>
    <row r="25778" hidden="1" x14ac:dyDescent="0.2"/>
    <row r="25779" hidden="1" x14ac:dyDescent="0.2"/>
    <row r="25780" hidden="1" x14ac:dyDescent="0.2"/>
    <row r="25781" hidden="1" x14ac:dyDescent="0.2"/>
    <row r="25782" hidden="1" x14ac:dyDescent="0.2"/>
    <row r="25783" hidden="1" x14ac:dyDescent="0.2"/>
    <row r="25784" hidden="1" x14ac:dyDescent="0.2"/>
    <row r="25785" hidden="1" x14ac:dyDescent="0.2"/>
    <row r="25786" hidden="1" x14ac:dyDescent="0.2"/>
    <row r="25787" hidden="1" x14ac:dyDescent="0.2"/>
    <row r="25788" hidden="1" x14ac:dyDescent="0.2"/>
    <row r="25789" hidden="1" x14ac:dyDescent="0.2"/>
    <row r="25790" hidden="1" x14ac:dyDescent="0.2"/>
    <row r="25791" hidden="1" x14ac:dyDescent="0.2"/>
    <row r="25792" hidden="1" x14ac:dyDescent="0.2"/>
    <row r="25793" hidden="1" x14ac:dyDescent="0.2"/>
    <row r="25794" hidden="1" x14ac:dyDescent="0.2"/>
    <row r="25795" hidden="1" x14ac:dyDescent="0.2"/>
    <row r="25796" hidden="1" x14ac:dyDescent="0.2"/>
    <row r="25797" hidden="1" x14ac:dyDescent="0.2"/>
    <row r="25798" hidden="1" x14ac:dyDescent="0.2"/>
    <row r="25799" hidden="1" x14ac:dyDescent="0.2"/>
    <row r="25800" hidden="1" x14ac:dyDescent="0.2"/>
    <row r="25801" hidden="1" x14ac:dyDescent="0.2"/>
    <row r="25802" hidden="1" x14ac:dyDescent="0.2"/>
    <row r="25803" hidden="1" x14ac:dyDescent="0.2"/>
    <row r="25804" hidden="1" x14ac:dyDescent="0.2"/>
    <row r="25805" hidden="1" x14ac:dyDescent="0.2"/>
    <row r="25806" hidden="1" x14ac:dyDescent="0.2"/>
    <row r="25807" hidden="1" x14ac:dyDescent="0.2"/>
    <row r="25808" hidden="1" x14ac:dyDescent="0.2"/>
    <row r="25809" hidden="1" x14ac:dyDescent="0.2"/>
    <row r="25810" hidden="1" x14ac:dyDescent="0.2"/>
    <row r="25811" hidden="1" x14ac:dyDescent="0.2"/>
    <row r="25812" hidden="1" x14ac:dyDescent="0.2"/>
    <row r="25813" hidden="1" x14ac:dyDescent="0.2"/>
    <row r="25814" hidden="1" x14ac:dyDescent="0.2"/>
    <row r="25815" hidden="1" x14ac:dyDescent="0.2"/>
    <row r="25816" hidden="1" x14ac:dyDescent="0.2"/>
    <row r="25817" hidden="1" x14ac:dyDescent="0.2"/>
    <row r="25818" hidden="1" x14ac:dyDescent="0.2"/>
    <row r="25819" hidden="1" x14ac:dyDescent="0.2"/>
    <row r="25820" hidden="1" x14ac:dyDescent="0.2"/>
    <row r="25821" hidden="1" x14ac:dyDescent="0.2"/>
    <row r="25822" hidden="1" x14ac:dyDescent="0.2"/>
    <row r="25823" hidden="1" x14ac:dyDescent="0.2"/>
    <row r="25824" hidden="1" x14ac:dyDescent="0.2"/>
    <row r="25825" hidden="1" x14ac:dyDescent="0.2"/>
    <row r="25826" hidden="1" x14ac:dyDescent="0.2"/>
    <row r="25827" hidden="1" x14ac:dyDescent="0.2"/>
    <row r="25828" hidden="1" x14ac:dyDescent="0.2"/>
    <row r="25829" hidden="1" x14ac:dyDescent="0.2"/>
    <row r="25830" hidden="1" x14ac:dyDescent="0.2"/>
    <row r="25831" hidden="1" x14ac:dyDescent="0.2"/>
    <row r="25832" hidden="1" x14ac:dyDescent="0.2"/>
    <row r="25833" hidden="1" x14ac:dyDescent="0.2"/>
    <row r="25834" hidden="1" x14ac:dyDescent="0.2"/>
    <row r="25835" hidden="1" x14ac:dyDescent="0.2"/>
    <row r="25836" hidden="1" x14ac:dyDescent="0.2"/>
    <row r="25837" hidden="1" x14ac:dyDescent="0.2"/>
    <row r="25838" hidden="1" x14ac:dyDescent="0.2"/>
    <row r="25839" hidden="1" x14ac:dyDescent="0.2"/>
    <row r="25840" hidden="1" x14ac:dyDescent="0.2"/>
    <row r="25841" hidden="1" x14ac:dyDescent="0.2"/>
    <row r="25842" hidden="1" x14ac:dyDescent="0.2"/>
    <row r="25843" hidden="1" x14ac:dyDescent="0.2"/>
    <row r="25844" hidden="1" x14ac:dyDescent="0.2"/>
    <row r="25845" hidden="1" x14ac:dyDescent="0.2"/>
    <row r="25846" hidden="1" x14ac:dyDescent="0.2"/>
    <row r="25847" hidden="1" x14ac:dyDescent="0.2"/>
    <row r="25848" hidden="1" x14ac:dyDescent="0.2"/>
    <row r="25849" hidden="1" x14ac:dyDescent="0.2"/>
    <row r="25850" hidden="1" x14ac:dyDescent="0.2"/>
    <row r="25851" hidden="1" x14ac:dyDescent="0.2"/>
    <row r="25852" hidden="1" x14ac:dyDescent="0.2"/>
    <row r="25853" hidden="1" x14ac:dyDescent="0.2"/>
    <row r="25854" hidden="1" x14ac:dyDescent="0.2"/>
    <row r="25855" hidden="1" x14ac:dyDescent="0.2"/>
    <row r="25856" hidden="1" x14ac:dyDescent="0.2"/>
    <row r="25857" hidden="1" x14ac:dyDescent="0.2"/>
    <row r="25858" hidden="1" x14ac:dyDescent="0.2"/>
    <row r="25859" hidden="1" x14ac:dyDescent="0.2"/>
    <row r="25860" hidden="1" x14ac:dyDescent="0.2"/>
    <row r="25861" hidden="1" x14ac:dyDescent="0.2"/>
    <row r="25862" hidden="1" x14ac:dyDescent="0.2"/>
    <row r="25863" hidden="1" x14ac:dyDescent="0.2"/>
    <row r="25864" hidden="1" x14ac:dyDescent="0.2"/>
    <row r="25865" hidden="1" x14ac:dyDescent="0.2"/>
    <row r="25866" hidden="1" x14ac:dyDescent="0.2"/>
    <row r="25867" hidden="1" x14ac:dyDescent="0.2"/>
    <row r="25868" hidden="1" x14ac:dyDescent="0.2"/>
    <row r="25869" hidden="1" x14ac:dyDescent="0.2"/>
    <row r="25870" hidden="1" x14ac:dyDescent="0.2"/>
    <row r="25871" hidden="1" x14ac:dyDescent="0.2"/>
    <row r="25872" hidden="1" x14ac:dyDescent="0.2"/>
    <row r="25873" hidden="1" x14ac:dyDescent="0.2"/>
    <row r="25874" hidden="1" x14ac:dyDescent="0.2"/>
    <row r="25875" hidden="1" x14ac:dyDescent="0.2"/>
    <row r="25876" hidden="1" x14ac:dyDescent="0.2"/>
    <row r="25877" hidden="1" x14ac:dyDescent="0.2"/>
    <row r="25878" hidden="1" x14ac:dyDescent="0.2"/>
    <row r="25879" hidden="1" x14ac:dyDescent="0.2"/>
    <row r="25880" hidden="1" x14ac:dyDescent="0.2"/>
    <row r="25881" hidden="1" x14ac:dyDescent="0.2"/>
    <row r="25882" hidden="1" x14ac:dyDescent="0.2"/>
    <row r="25883" hidden="1" x14ac:dyDescent="0.2"/>
    <row r="25884" hidden="1" x14ac:dyDescent="0.2"/>
    <row r="25885" hidden="1" x14ac:dyDescent="0.2"/>
    <row r="25886" hidden="1" x14ac:dyDescent="0.2"/>
    <row r="25887" hidden="1" x14ac:dyDescent="0.2"/>
    <row r="25888" hidden="1" x14ac:dyDescent="0.2"/>
    <row r="25889" hidden="1" x14ac:dyDescent="0.2"/>
    <row r="25890" hidden="1" x14ac:dyDescent="0.2"/>
    <row r="25891" hidden="1" x14ac:dyDescent="0.2"/>
    <row r="25892" hidden="1" x14ac:dyDescent="0.2"/>
    <row r="25893" hidden="1" x14ac:dyDescent="0.2"/>
    <row r="25894" hidden="1" x14ac:dyDescent="0.2"/>
    <row r="25895" hidden="1" x14ac:dyDescent="0.2"/>
    <row r="25896" hidden="1" x14ac:dyDescent="0.2"/>
    <row r="25897" hidden="1" x14ac:dyDescent="0.2"/>
    <row r="25898" hidden="1" x14ac:dyDescent="0.2"/>
    <row r="25899" hidden="1" x14ac:dyDescent="0.2"/>
    <row r="25900" hidden="1" x14ac:dyDescent="0.2"/>
    <row r="25901" hidden="1" x14ac:dyDescent="0.2"/>
    <row r="25902" hidden="1" x14ac:dyDescent="0.2"/>
    <row r="25903" hidden="1" x14ac:dyDescent="0.2"/>
    <row r="25904" hidden="1" x14ac:dyDescent="0.2"/>
    <row r="25905" hidden="1" x14ac:dyDescent="0.2"/>
    <row r="25906" hidden="1" x14ac:dyDescent="0.2"/>
    <row r="25907" hidden="1" x14ac:dyDescent="0.2"/>
    <row r="25908" hidden="1" x14ac:dyDescent="0.2"/>
    <row r="25909" hidden="1" x14ac:dyDescent="0.2"/>
    <row r="25910" hidden="1" x14ac:dyDescent="0.2"/>
    <row r="25911" hidden="1" x14ac:dyDescent="0.2"/>
    <row r="25912" hidden="1" x14ac:dyDescent="0.2"/>
    <row r="25913" hidden="1" x14ac:dyDescent="0.2"/>
    <row r="25914" hidden="1" x14ac:dyDescent="0.2"/>
    <row r="25915" hidden="1" x14ac:dyDescent="0.2"/>
    <row r="25916" hidden="1" x14ac:dyDescent="0.2"/>
    <row r="25917" hidden="1" x14ac:dyDescent="0.2"/>
    <row r="25918" hidden="1" x14ac:dyDescent="0.2"/>
    <row r="25919" hidden="1" x14ac:dyDescent="0.2"/>
    <row r="25920" hidden="1" x14ac:dyDescent="0.2"/>
    <row r="25921" hidden="1" x14ac:dyDescent="0.2"/>
    <row r="25922" hidden="1" x14ac:dyDescent="0.2"/>
    <row r="25923" hidden="1" x14ac:dyDescent="0.2"/>
    <row r="25924" hidden="1" x14ac:dyDescent="0.2"/>
    <row r="25925" hidden="1" x14ac:dyDescent="0.2"/>
    <row r="25926" hidden="1" x14ac:dyDescent="0.2"/>
    <row r="25927" hidden="1" x14ac:dyDescent="0.2"/>
    <row r="25928" hidden="1" x14ac:dyDescent="0.2"/>
    <row r="25929" hidden="1" x14ac:dyDescent="0.2"/>
    <row r="25930" hidden="1" x14ac:dyDescent="0.2"/>
    <row r="25931" hidden="1" x14ac:dyDescent="0.2"/>
    <row r="25932" hidden="1" x14ac:dyDescent="0.2"/>
    <row r="25933" hidden="1" x14ac:dyDescent="0.2"/>
    <row r="25934" hidden="1" x14ac:dyDescent="0.2"/>
    <row r="25935" hidden="1" x14ac:dyDescent="0.2"/>
    <row r="25936" hidden="1" x14ac:dyDescent="0.2"/>
    <row r="25937" hidden="1" x14ac:dyDescent="0.2"/>
    <row r="25938" hidden="1" x14ac:dyDescent="0.2"/>
    <row r="25939" hidden="1" x14ac:dyDescent="0.2"/>
    <row r="25940" hidden="1" x14ac:dyDescent="0.2"/>
    <row r="25941" hidden="1" x14ac:dyDescent="0.2"/>
    <row r="25942" hidden="1" x14ac:dyDescent="0.2"/>
    <row r="25943" hidden="1" x14ac:dyDescent="0.2"/>
    <row r="25944" hidden="1" x14ac:dyDescent="0.2"/>
    <row r="25945" hidden="1" x14ac:dyDescent="0.2"/>
    <row r="25946" hidden="1" x14ac:dyDescent="0.2"/>
    <row r="25947" hidden="1" x14ac:dyDescent="0.2"/>
    <row r="25948" hidden="1" x14ac:dyDescent="0.2"/>
    <row r="25949" hidden="1" x14ac:dyDescent="0.2"/>
    <row r="25950" hidden="1" x14ac:dyDescent="0.2"/>
    <row r="25951" hidden="1" x14ac:dyDescent="0.2"/>
    <row r="25952" hidden="1" x14ac:dyDescent="0.2"/>
    <row r="25953" hidden="1" x14ac:dyDescent="0.2"/>
    <row r="25954" hidden="1" x14ac:dyDescent="0.2"/>
    <row r="25955" hidden="1" x14ac:dyDescent="0.2"/>
    <row r="25956" hidden="1" x14ac:dyDescent="0.2"/>
    <row r="25957" hidden="1" x14ac:dyDescent="0.2"/>
    <row r="25958" hidden="1" x14ac:dyDescent="0.2"/>
    <row r="25959" hidden="1" x14ac:dyDescent="0.2"/>
    <row r="25960" hidden="1" x14ac:dyDescent="0.2"/>
    <row r="25961" hidden="1" x14ac:dyDescent="0.2"/>
    <row r="25962" hidden="1" x14ac:dyDescent="0.2"/>
    <row r="25963" hidden="1" x14ac:dyDescent="0.2"/>
    <row r="25964" hidden="1" x14ac:dyDescent="0.2"/>
    <row r="25965" hidden="1" x14ac:dyDescent="0.2"/>
    <row r="25966" hidden="1" x14ac:dyDescent="0.2"/>
    <row r="25967" hidden="1" x14ac:dyDescent="0.2"/>
    <row r="25968" hidden="1" x14ac:dyDescent="0.2"/>
    <row r="25969" hidden="1" x14ac:dyDescent="0.2"/>
    <row r="25970" hidden="1" x14ac:dyDescent="0.2"/>
    <row r="25971" hidden="1" x14ac:dyDescent="0.2"/>
    <row r="25972" hidden="1" x14ac:dyDescent="0.2"/>
    <row r="25973" hidden="1" x14ac:dyDescent="0.2"/>
    <row r="25974" hidden="1" x14ac:dyDescent="0.2"/>
    <row r="25975" hidden="1" x14ac:dyDescent="0.2"/>
    <row r="25976" hidden="1" x14ac:dyDescent="0.2"/>
    <row r="25977" hidden="1" x14ac:dyDescent="0.2"/>
    <row r="25978" hidden="1" x14ac:dyDescent="0.2"/>
    <row r="25979" hidden="1" x14ac:dyDescent="0.2"/>
    <row r="25980" hidden="1" x14ac:dyDescent="0.2"/>
    <row r="25981" hidden="1" x14ac:dyDescent="0.2"/>
    <row r="25982" hidden="1" x14ac:dyDescent="0.2"/>
    <row r="25983" hidden="1" x14ac:dyDescent="0.2"/>
    <row r="25984" hidden="1" x14ac:dyDescent="0.2"/>
    <row r="25985" hidden="1" x14ac:dyDescent="0.2"/>
    <row r="25986" hidden="1" x14ac:dyDescent="0.2"/>
    <row r="25987" hidden="1" x14ac:dyDescent="0.2"/>
    <row r="25988" hidden="1" x14ac:dyDescent="0.2"/>
    <row r="25989" hidden="1" x14ac:dyDescent="0.2"/>
    <row r="25990" hidden="1" x14ac:dyDescent="0.2"/>
    <row r="25991" hidden="1" x14ac:dyDescent="0.2"/>
    <row r="25992" hidden="1" x14ac:dyDescent="0.2"/>
    <row r="25993" hidden="1" x14ac:dyDescent="0.2"/>
    <row r="25994" hidden="1" x14ac:dyDescent="0.2"/>
    <row r="25995" hidden="1" x14ac:dyDescent="0.2"/>
    <row r="25996" hidden="1" x14ac:dyDescent="0.2"/>
    <row r="25997" hidden="1" x14ac:dyDescent="0.2"/>
    <row r="25998" hidden="1" x14ac:dyDescent="0.2"/>
    <row r="25999" hidden="1" x14ac:dyDescent="0.2"/>
    <row r="26000" hidden="1" x14ac:dyDescent="0.2"/>
    <row r="26001" hidden="1" x14ac:dyDescent="0.2"/>
    <row r="26002" hidden="1" x14ac:dyDescent="0.2"/>
    <row r="26003" hidden="1" x14ac:dyDescent="0.2"/>
    <row r="26004" hidden="1" x14ac:dyDescent="0.2"/>
    <row r="26005" hidden="1" x14ac:dyDescent="0.2"/>
    <row r="26006" hidden="1" x14ac:dyDescent="0.2"/>
    <row r="26007" hidden="1" x14ac:dyDescent="0.2"/>
    <row r="26008" hidden="1" x14ac:dyDescent="0.2"/>
    <row r="26009" hidden="1" x14ac:dyDescent="0.2"/>
    <row r="26010" hidden="1" x14ac:dyDescent="0.2"/>
    <row r="26011" hidden="1" x14ac:dyDescent="0.2"/>
    <row r="26012" hidden="1" x14ac:dyDescent="0.2"/>
    <row r="26013" hidden="1" x14ac:dyDescent="0.2"/>
    <row r="26014" hidden="1" x14ac:dyDescent="0.2"/>
    <row r="26015" hidden="1" x14ac:dyDescent="0.2"/>
    <row r="26016" hidden="1" x14ac:dyDescent="0.2"/>
    <row r="26017" hidden="1" x14ac:dyDescent="0.2"/>
    <row r="26018" hidden="1" x14ac:dyDescent="0.2"/>
    <row r="26019" hidden="1" x14ac:dyDescent="0.2"/>
    <row r="26020" hidden="1" x14ac:dyDescent="0.2"/>
    <row r="26021" hidden="1" x14ac:dyDescent="0.2"/>
    <row r="26022" hidden="1" x14ac:dyDescent="0.2"/>
    <row r="26023" hidden="1" x14ac:dyDescent="0.2"/>
    <row r="26024" hidden="1" x14ac:dyDescent="0.2"/>
    <row r="26025" hidden="1" x14ac:dyDescent="0.2"/>
    <row r="26026" hidden="1" x14ac:dyDescent="0.2"/>
    <row r="26027" hidden="1" x14ac:dyDescent="0.2"/>
    <row r="26028" hidden="1" x14ac:dyDescent="0.2"/>
    <row r="26029" hidden="1" x14ac:dyDescent="0.2"/>
    <row r="26030" hidden="1" x14ac:dyDescent="0.2"/>
    <row r="26031" hidden="1" x14ac:dyDescent="0.2"/>
    <row r="26032" hidden="1" x14ac:dyDescent="0.2"/>
    <row r="26033" hidden="1" x14ac:dyDescent="0.2"/>
    <row r="26034" hidden="1" x14ac:dyDescent="0.2"/>
    <row r="26035" hidden="1" x14ac:dyDescent="0.2"/>
    <row r="26036" hidden="1" x14ac:dyDescent="0.2"/>
    <row r="26037" hidden="1" x14ac:dyDescent="0.2"/>
    <row r="26038" hidden="1" x14ac:dyDescent="0.2"/>
    <row r="26039" hidden="1" x14ac:dyDescent="0.2"/>
    <row r="26040" hidden="1" x14ac:dyDescent="0.2"/>
    <row r="26041" hidden="1" x14ac:dyDescent="0.2"/>
    <row r="26042" hidden="1" x14ac:dyDescent="0.2"/>
    <row r="26043" hidden="1" x14ac:dyDescent="0.2"/>
    <row r="26044" hidden="1" x14ac:dyDescent="0.2"/>
    <row r="26045" hidden="1" x14ac:dyDescent="0.2"/>
    <row r="26046" hidden="1" x14ac:dyDescent="0.2"/>
    <row r="26047" hidden="1" x14ac:dyDescent="0.2"/>
    <row r="26048" hidden="1" x14ac:dyDescent="0.2"/>
    <row r="26049" hidden="1" x14ac:dyDescent="0.2"/>
    <row r="26050" hidden="1" x14ac:dyDescent="0.2"/>
    <row r="26051" hidden="1" x14ac:dyDescent="0.2"/>
    <row r="26052" hidden="1" x14ac:dyDescent="0.2"/>
    <row r="26053" hidden="1" x14ac:dyDescent="0.2"/>
    <row r="26054" hidden="1" x14ac:dyDescent="0.2"/>
    <row r="26055" hidden="1" x14ac:dyDescent="0.2"/>
    <row r="26056" hidden="1" x14ac:dyDescent="0.2"/>
    <row r="26057" hidden="1" x14ac:dyDescent="0.2"/>
    <row r="26058" hidden="1" x14ac:dyDescent="0.2"/>
    <row r="26059" hidden="1" x14ac:dyDescent="0.2"/>
    <row r="26060" hidden="1" x14ac:dyDescent="0.2"/>
    <row r="26061" hidden="1" x14ac:dyDescent="0.2"/>
    <row r="26062" hidden="1" x14ac:dyDescent="0.2"/>
    <row r="26063" hidden="1" x14ac:dyDescent="0.2"/>
    <row r="26064" hidden="1" x14ac:dyDescent="0.2"/>
    <row r="26065" hidden="1" x14ac:dyDescent="0.2"/>
    <row r="26066" hidden="1" x14ac:dyDescent="0.2"/>
    <row r="26067" hidden="1" x14ac:dyDescent="0.2"/>
    <row r="26068" hidden="1" x14ac:dyDescent="0.2"/>
    <row r="26069" hidden="1" x14ac:dyDescent="0.2"/>
    <row r="26070" hidden="1" x14ac:dyDescent="0.2"/>
    <row r="26071" hidden="1" x14ac:dyDescent="0.2"/>
    <row r="26072" hidden="1" x14ac:dyDescent="0.2"/>
    <row r="26073" hidden="1" x14ac:dyDescent="0.2"/>
    <row r="26074" hidden="1" x14ac:dyDescent="0.2"/>
    <row r="26075" hidden="1" x14ac:dyDescent="0.2"/>
    <row r="26076" hidden="1" x14ac:dyDescent="0.2"/>
    <row r="26077" hidden="1" x14ac:dyDescent="0.2"/>
    <row r="26078" hidden="1" x14ac:dyDescent="0.2"/>
    <row r="26079" hidden="1" x14ac:dyDescent="0.2"/>
    <row r="26080" hidden="1" x14ac:dyDescent="0.2"/>
    <row r="26081" hidden="1" x14ac:dyDescent="0.2"/>
    <row r="26082" hidden="1" x14ac:dyDescent="0.2"/>
    <row r="26083" hidden="1" x14ac:dyDescent="0.2"/>
    <row r="26084" hidden="1" x14ac:dyDescent="0.2"/>
    <row r="26085" hidden="1" x14ac:dyDescent="0.2"/>
    <row r="26086" hidden="1" x14ac:dyDescent="0.2"/>
    <row r="26087" hidden="1" x14ac:dyDescent="0.2"/>
    <row r="26088" hidden="1" x14ac:dyDescent="0.2"/>
    <row r="26089" hidden="1" x14ac:dyDescent="0.2"/>
    <row r="26090" hidden="1" x14ac:dyDescent="0.2"/>
    <row r="26091" hidden="1" x14ac:dyDescent="0.2"/>
    <row r="26092" hidden="1" x14ac:dyDescent="0.2"/>
    <row r="26093" hidden="1" x14ac:dyDescent="0.2"/>
    <row r="26094" hidden="1" x14ac:dyDescent="0.2"/>
    <row r="26095" hidden="1" x14ac:dyDescent="0.2"/>
    <row r="26096" hidden="1" x14ac:dyDescent="0.2"/>
    <row r="26097" hidden="1" x14ac:dyDescent="0.2"/>
    <row r="26098" hidden="1" x14ac:dyDescent="0.2"/>
    <row r="26099" hidden="1" x14ac:dyDescent="0.2"/>
    <row r="26100" hidden="1" x14ac:dyDescent="0.2"/>
    <row r="26101" hidden="1" x14ac:dyDescent="0.2"/>
    <row r="26102" hidden="1" x14ac:dyDescent="0.2"/>
    <row r="26103" hidden="1" x14ac:dyDescent="0.2"/>
    <row r="26104" hidden="1" x14ac:dyDescent="0.2"/>
    <row r="26105" hidden="1" x14ac:dyDescent="0.2"/>
    <row r="26106" hidden="1" x14ac:dyDescent="0.2"/>
    <row r="26107" hidden="1" x14ac:dyDescent="0.2"/>
    <row r="26108" hidden="1" x14ac:dyDescent="0.2"/>
    <row r="26109" hidden="1" x14ac:dyDescent="0.2"/>
    <row r="26110" hidden="1" x14ac:dyDescent="0.2"/>
    <row r="26111" hidden="1" x14ac:dyDescent="0.2"/>
    <row r="26112" hidden="1" x14ac:dyDescent="0.2"/>
    <row r="26113" hidden="1" x14ac:dyDescent="0.2"/>
    <row r="26114" hidden="1" x14ac:dyDescent="0.2"/>
    <row r="26115" hidden="1" x14ac:dyDescent="0.2"/>
    <row r="26116" hidden="1" x14ac:dyDescent="0.2"/>
    <row r="26117" hidden="1" x14ac:dyDescent="0.2"/>
    <row r="26118" hidden="1" x14ac:dyDescent="0.2"/>
    <row r="26119" hidden="1" x14ac:dyDescent="0.2"/>
    <row r="26120" hidden="1" x14ac:dyDescent="0.2"/>
    <row r="26121" hidden="1" x14ac:dyDescent="0.2"/>
    <row r="26122" hidden="1" x14ac:dyDescent="0.2"/>
    <row r="26123" hidden="1" x14ac:dyDescent="0.2"/>
    <row r="26124" hidden="1" x14ac:dyDescent="0.2"/>
    <row r="26125" hidden="1" x14ac:dyDescent="0.2"/>
    <row r="26126" hidden="1" x14ac:dyDescent="0.2"/>
    <row r="26127" hidden="1" x14ac:dyDescent="0.2"/>
    <row r="26128" hidden="1" x14ac:dyDescent="0.2"/>
    <row r="26129" hidden="1" x14ac:dyDescent="0.2"/>
    <row r="26130" hidden="1" x14ac:dyDescent="0.2"/>
    <row r="26131" hidden="1" x14ac:dyDescent="0.2"/>
    <row r="26132" hidden="1" x14ac:dyDescent="0.2"/>
    <row r="26133" hidden="1" x14ac:dyDescent="0.2"/>
    <row r="26134" hidden="1" x14ac:dyDescent="0.2"/>
    <row r="26135" hidden="1" x14ac:dyDescent="0.2"/>
    <row r="26136" hidden="1" x14ac:dyDescent="0.2"/>
    <row r="26137" hidden="1" x14ac:dyDescent="0.2"/>
    <row r="26138" hidden="1" x14ac:dyDescent="0.2"/>
    <row r="26139" hidden="1" x14ac:dyDescent="0.2"/>
    <row r="26140" hidden="1" x14ac:dyDescent="0.2"/>
    <row r="26141" hidden="1" x14ac:dyDescent="0.2"/>
    <row r="26142" hidden="1" x14ac:dyDescent="0.2"/>
    <row r="26143" hidden="1" x14ac:dyDescent="0.2"/>
    <row r="26144" hidden="1" x14ac:dyDescent="0.2"/>
    <row r="26145" hidden="1" x14ac:dyDescent="0.2"/>
    <row r="26146" hidden="1" x14ac:dyDescent="0.2"/>
    <row r="26147" hidden="1" x14ac:dyDescent="0.2"/>
    <row r="26148" hidden="1" x14ac:dyDescent="0.2"/>
    <row r="26149" hidden="1" x14ac:dyDescent="0.2"/>
    <row r="26150" hidden="1" x14ac:dyDescent="0.2"/>
    <row r="26151" hidden="1" x14ac:dyDescent="0.2"/>
    <row r="26152" hidden="1" x14ac:dyDescent="0.2"/>
    <row r="26153" hidden="1" x14ac:dyDescent="0.2"/>
    <row r="26154" hidden="1" x14ac:dyDescent="0.2"/>
    <row r="26155" hidden="1" x14ac:dyDescent="0.2"/>
    <row r="26156" hidden="1" x14ac:dyDescent="0.2"/>
    <row r="26157" hidden="1" x14ac:dyDescent="0.2"/>
    <row r="26158" hidden="1" x14ac:dyDescent="0.2"/>
    <row r="26159" hidden="1" x14ac:dyDescent="0.2"/>
    <row r="26160" hidden="1" x14ac:dyDescent="0.2"/>
    <row r="26161" hidden="1" x14ac:dyDescent="0.2"/>
    <row r="26162" hidden="1" x14ac:dyDescent="0.2"/>
    <row r="26163" hidden="1" x14ac:dyDescent="0.2"/>
    <row r="26164" hidden="1" x14ac:dyDescent="0.2"/>
    <row r="26165" hidden="1" x14ac:dyDescent="0.2"/>
    <row r="26166" hidden="1" x14ac:dyDescent="0.2"/>
    <row r="26167" hidden="1" x14ac:dyDescent="0.2"/>
    <row r="26168" hidden="1" x14ac:dyDescent="0.2"/>
    <row r="26169" hidden="1" x14ac:dyDescent="0.2"/>
    <row r="26170" hidden="1" x14ac:dyDescent="0.2"/>
    <row r="26171" hidden="1" x14ac:dyDescent="0.2"/>
    <row r="26172" hidden="1" x14ac:dyDescent="0.2"/>
    <row r="26173" hidden="1" x14ac:dyDescent="0.2"/>
    <row r="26174" hidden="1" x14ac:dyDescent="0.2"/>
    <row r="26175" hidden="1" x14ac:dyDescent="0.2"/>
    <row r="26176" hidden="1" x14ac:dyDescent="0.2"/>
    <row r="26177" hidden="1" x14ac:dyDescent="0.2"/>
    <row r="26178" hidden="1" x14ac:dyDescent="0.2"/>
    <row r="26179" hidden="1" x14ac:dyDescent="0.2"/>
    <row r="26180" hidden="1" x14ac:dyDescent="0.2"/>
    <row r="26181" hidden="1" x14ac:dyDescent="0.2"/>
    <row r="26182" hidden="1" x14ac:dyDescent="0.2"/>
    <row r="26183" hidden="1" x14ac:dyDescent="0.2"/>
    <row r="26184" hidden="1" x14ac:dyDescent="0.2"/>
    <row r="26185" hidden="1" x14ac:dyDescent="0.2"/>
    <row r="26186" hidden="1" x14ac:dyDescent="0.2"/>
    <row r="26187" hidden="1" x14ac:dyDescent="0.2"/>
    <row r="26188" hidden="1" x14ac:dyDescent="0.2"/>
    <row r="26189" hidden="1" x14ac:dyDescent="0.2"/>
    <row r="26190" hidden="1" x14ac:dyDescent="0.2"/>
    <row r="26191" hidden="1" x14ac:dyDescent="0.2"/>
    <row r="26192" hidden="1" x14ac:dyDescent="0.2"/>
    <row r="26193" hidden="1" x14ac:dyDescent="0.2"/>
    <row r="26194" hidden="1" x14ac:dyDescent="0.2"/>
    <row r="26195" hidden="1" x14ac:dyDescent="0.2"/>
    <row r="26196" hidden="1" x14ac:dyDescent="0.2"/>
    <row r="26197" hidden="1" x14ac:dyDescent="0.2"/>
    <row r="26198" hidden="1" x14ac:dyDescent="0.2"/>
    <row r="26199" hidden="1" x14ac:dyDescent="0.2"/>
    <row r="26200" hidden="1" x14ac:dyDescent="0.2"/>
    <row r="26201" hidden="1" x14ac:dyDescent="0.2"/>
    <row r="26202" hidden="1" x14ac:dyDescent="0.2"/>
    <row r="26203" hidden="1" x14ac:dyDescent="0.2"/>
    <row r="26204" hidden="1" x14ac:dyDescent="0.2"/>
    <row r="26205" hidden="1" x14ac:dyDescent="0.2"/>
    <row r="26206" hidden="1" x14ac:dyDescent="0.2"/>
    <row r="26207" hidden="1" x14ac:dyDescent="0.2"/>
    <row r="26208" hidden="1" x14ac:dyDescent="0.2"/>
    <row r="26209" hidden="1" x14ac:dyDescent="0.2"/>
    <row r="26210" hidden="1" x14ac:dyDescent="0.2"/>
    <row r="26211" hidden="1" x14ac:dyDescent="0.2"/>
    <row r="26212" hidden="1" x14ac:dyDescent="0.2"/>
    <row r="26213" hidden="1" x14ac:dyDescent="0.2"/>
    <row r="26214" hidden="1" x14ac:dyDescent="0.2"/>
    <row r="26215" hidden="1" x14ac:dyDescent="0.2"/>
    <row r="26216" hidden="1" x14ac:dyDescent="0.2"/>
    <row r="26217" hidden="1" x14ac:dyDescent="0.2"/>
    <row r="26218" hidden="1" x14ac:dyDescent="0.2"/>
    <row r="26219" hidden="1" x14ac:dyDescent="0.2"/>
    <row r="26220" hidden="1" x14ac:dyDescent="0.2"/>
    <row r="26221" hidden="1" x14ac:dyDescent="0.2"/>
    <row r="26222" hidden="1" x14ac:dyDescent="0.2"/>
    <row r="26223" hidden="1" x14ac:dyDescent="0.2"/>
    <row r="26224" hidden="1" x14ac:dyDescent="0.2"/>
    <row r="26225" hidden="1" x14ac:dyDescent="0.2"/>
    <row r="26226" hidden="1" x14ac:dyDescent="0.2"/>
    <row r="26227" hidden="1" x14ac:dyDescent="0.2"/>
    <row r="26228" hidden="1" x14ac:dyDescent="0.2"/>
    <row r="26229" hidden="1" x14ac:dyDescent="0.2"/>
    <row r="26230" hidden="1" x14ac:dyDescent="0.2"/>
    <row r="26231" hidden="1" x14ac:dyDescent="0.2"/>
    <row r="26232" hidden="1" x14ac:dyDescent="0.2"/>
    <row r="26233" hidden="1" x14ac:dyDescent="0.2"/>
    <row r="26234" hidden="1" x14ac:dyDescent="0.2"/>
    <row r="26235" hidden="1" x14ac:dyDescent="0.2"/>
    <row r="26236" hidden="1" x14ac:dyDescent="0.2"/>
    <row r="26237" hidden="1" x14ac:dyDescent="0.2"/>
    <row r="26238" hidden="1" x14ac:dyDescent="0.2"/>
    <row r="26239" hidden="1" x14ac:dyDescent="0.2"/>
    <row r="26240" hidden="1" x14ac:dyDescent="0.2"/>
    <row r="26241" hidden="1" x14ac:dyDescent="0.2"/>
    <row r="26242" hidden="1" x14ac:dyDescent="0.2"/>
    <row r="26243" hidden="1" x14ac:dyDescent="0.2"/>
    <row r="26244" hidden="1" x14ac:dyDescent="0.2"/>
    <row r="26245" hidden="1" x14ac:dyDescent="0.2"/>
    <row r="26246" hidden="1" x14ac:dyDescent="0.2"/>
    <row r="26247" hidden="1" x14ac:dyDescent="0.2"/>
    <row r="26248" hidden="1" x14ac:dyDescent="0.2"/>
    <row r="26249" hidden="1" x14ac:dyDescent="0.2"/>
    <row r="26250" hidden="1" x14ac:dyDescent="0.2"/>
    <row r="26251" hidden="1" x14ac:dyDescent="0.2"/>
    <row r="26252" hidden="1" x14ac:dyDescent="0.2"/>
    <row r="26253" hidden="1" x14ac:dyDescent="0.2"/>
    <row r="26254" hidden="1" x14ac:dyDescent="0.2"/>
    <row r="26255" hidden="1" x14ac:dyDescent="0.2"/>
    <row r="26256" hidden="1" x14ac:dyDescent="0.2"/>
    <row r="26257" hidden="1" x14ac:dyDescent="0.2"/>
    <row r="26258" hidden="1" x14ac:dyDescent="0.2"/>
    <row r="26259" hidden="1" x14ac:dyDescent="0.2"/>
    <row r="26260" hidden="1" x14ac:dyDescent="0.2"/>
    <row r="26261" hidden="1" x14ac:dyDescent="0.2"/>
    <row r="26262" hidden="1" x14ac:dyDescent="0.2"/>
    <row r="26263" hidden="1" x14ac:dyDescent="0.2"/>
    <row r="26264" hidden="1" x14ac:dyDescent="0.2"/>
    <row r="26265" hidden="1" x14ac:dyDescent="0.2"/>
    <row r="26266" hidden="1" x14ac:dyDescent="0.2"/>
    <row r="26267" hidden="1" x14ac:dyDescent="0.2"/>
    <row r="26268" hidden="1" x14ac:dyDescent="0.2"/>
    <row r="26269" hidden="1" x14ac:dyDescent="0.2"/>
    <row r="26270" hidden="1" x14ac:dyDescent="0.2"/>
    <row r="26271" hidden="1" x14ac:dyDescent="0.2"/>
    <row r="26272" hidden="1" x14ac:dyDescent="0.2"/>
    <row r="26273" hidden="1" x14ac:dyDescent="0.2"/>
    <row r="26274" hidden="1" x14ac:dyDescent="0.2"/>
    <row r="26275" hidden="1" x14ac:dyDescent="0.2"/>
    <row r="26276" hidden="1" x14ac:dyDescent="0.2"/>
    <row r="26277" hidden="1" x14ac:dyDescent="0.2"/>
    <row r="26278" hidden="1" x14ac:dyDescent="0.2"/>
    <row r="26279" hidden="1" x14ac:dyDescent="0.2"/>
    <row r="26280" hidden="1" x14ac:dyDescent="0.2"/>
    <row r="26281" hidden="1" x14ac:dyDescent="0.2"/>
    <row r="26282" hidden="1" x14ac:dyDescent="0.2"/>
    <row r="26283" hidden="1" x14ac:dyDescent="0.2"/>
    <row r="26284" hidden="1" x14ac:dyDescent="0.2"/>
    <row r="26285" hidden="1" x14ac:dyDescent="0.2"/>
    <row r="26286" hidden="1" x14ac:dyDescent="0.2"/>
    <row r="26287" hidden="1" x14ac:dyDescent="0.2"/>
    <row r="26288" hidden="1" x14ac:dyDescent="0.2"/>
    <row r="26289" hidden="1" x14ac:dyDescent="0.2"/>
    <row r="26290" hidden="1" x14ac:dyDescent="0.2"/>
    <row r="26291" hidden="1" x14ac:dyDescent="0.2"/>
    <row r="26292" hidden="1" x14ac:dyDescent="0.2"/>
    <row r="26293" hidden="1" x14ac:dyDescent="0.2"/>
    <row r="26294" hidden="1" x14ac:dyDescent="0.2"/>
    <row r="26295" hidden="1" x14ac:dyDescent="0.2"/>
    <row r="26296" hidden="1" x14ac:dyDescent="0.2"/>
    <row r="26297" hidden="1" x14ac:dyDescent="0.2"/>
    <row r="26298" hidden="1" x14ac:dyDescent="0.2"/>
    <row r="26299" hidden="1" x14ac:dyDescent="0.2"/>
    <row r="26300" hidden="1" x14ac:dyDescent="0.2"/>
    <row r="26301" hidden="1" x14ac:dyDescent="0.2"/>
    <row r="26302" hidden="1" x14ac:dyDescent="0.2"/>
    <row r="26303" hidden="1" x14ac:dyDescent="0.2"/>
    <row r="26304" hidden="1" x14ac:dyDescent="0.2"/>
    <row r="26305" hidden="1" x14ac:dyDescent="0.2"/>
    <row r="26306" hidden="1" x14ac:dyDescent="0.2"/>
    <row r="26307" hidden="1" x14ac:dyDescent="0.2"/>
    <row r="26308" hidden="1" x14ac:dyDescent="0.2"/>
    <row r="26309" hidden="1" x14ac:dyDescent="0.2"/>
    <row r="26310" hidden="1" x14ac:dyDescent="0.2"/>
    <row r="26311" hidden="1" x14ac:dyDescent="0.2"/>
    <row r="26312" hidden="1" x14ac:dyDescent="0.2"/>
    <row r="26313" hidden="1" x14ac:dyDescent="0.2"/>
    <row r="26314" hidden="1" x14ac:dyDescent="0.2"/>
    <row r="26315" hidden="1" x14ac:dyDescent="0.2"/>
    <row r="26316" hidden="1" x14ac:dyDescent="0.2"/>
    <row r="26317" hidden="1" x14ac:dyDescent="0.2"/>
    <row r="26318" hidden="1" x14ac:dyDescent="0.2"/>
    <row r="26319" hidden="1" x14ac:dyDescent="0.2"/>
    <row r="26320" hidden="1" x14ac:dyDescent="0.2"/>
    <row r="26321" hidden="1" x14ac:dyDescent="0.2"/>
    <row r="26322" hidden="1" x14ac:dyDescent="0.2"/>
    <row r="26323" hidden="1" x14ac:dyDescent="0.2"/>
    <row r="26324" hidden="1" x14ac:dyDescent="0.2"/>
    <row r="26325" hidden="1" x14ac:dyDescent="0.2"/>
    <row r="26326" hidden="1" x14ac:dyDescent="0.2"/>
    <row r="26327" hidden="1" x14ac:dyDescent="0.2"/>
    <row r="26328" hidden="1" x14ac:dyDescent="0.2"/>
    <row r="26329" hidden="1" x14ac:dyDescent="0.2"/>
    <row r="26330" hidden="1" x14ac:dyDescent="0.2"/>
    <row r="26331" hidden="1" x14ac:dyDescent="0.2"/>
    <row r="26332" hidden="1" x14ac:dyDescent="0.2"/>
    <row r="26333" hidden="1" x14ac:dyDescent="0.2"/>
    <row r="26334" hidden="1" x14ac:dyDescent="0.2"/>
    <row r="26335" hidden="1" x14ac:dyDescent="0.2"/>
    <row r="26336" hidden="1" x14ac:dyDescent="0.2"/>
    <row r="26337" hidden="1" x14ac:dyDescent="0.2"/>
    <row r="26338" hidden="1" x14ac:dyDescent="0.2"/>
    <row r="26339" hidden="1" x14ac:dyDescent="0.2"/>
    <row r="26340" hidden="1" x14ac:dyDescent="0.2"/>
    <row r="26341" hidden="1" x14ac:dyDescent="0.2"/>
    <row r="26342" hidden="1" x14ac:dyDescent="0.2"/>
    <row r="26343" hidden="1" x14ac:dyDescent="0.2"/>
    <row r="26344" hidden="1" x14ac:dyDescent="0.2"/>
    <row r="26345" hidden="1" x14ac:dyDescent="0.2"/>
    <row r="26346" hidden="1" x14ac:dyDescent="0.2"/>
    <row r="26347" hidden="1" x14ac:dyDescent="0.2"/>
    <row r="26348" hidden="1" x14ac:dyDescent="0.2"/>
    <row r="26349" hidden="1" x14ac:dyDescent="0.2"/>
    <row r="26350" hidden="1" x14ac:dyDescent="0.2"/>
    <row r="26351" hidden="1" x14ac:dyDescent="0.2"/>
    <row r="26352" hidden="1" x14ac:dyDescent="0.2"/>
    <row r="26353" hidden="1" x14ac:dyDescent="0.2"/>
    <row r="26354" hidden="1" x14ac:dyDescent="0.2"/>
    <row r="26355" hidden="1" x14ac:dyDescent="0.2"/>
    <row r="26356" hidden="1" x14ac:dyDescent="0.2"/>
    <row r="26357" hidden="1" x14ac:dyDescent="0.2"/>
    <row r="26358" hidden="1" x14ac:dyDescent="0.2"/>
    <row r="26359" hidden="1" x14ac:dyDescent="0.2"/>
    <row r="26360" hidden="1" x14ac:dyDescent="0.2"/>
    <row r="26361" hidden="1" x14ac:dyDescent="0.2"/>
    <row r="26362" hidden="1" x14ac:dyDescent="0.2"/>
    <row r="26363" hidden="1" x14ac:dyDescent="0.2"/>
    <row r="26364" hidden="1" x14ac:dyDescent="0.2"/>
    <row r="26365" hidden="1" x14ac:dyDescent="0.2"/>
    <row r="26366" hidden="1" x14ac:dyDescent="0.2"/>
    <row r="26367" hidden="1" x14ac:dyDescent="0.2"/>
    <row r="26368" hidden="1" x14ac:dyDescent="0.2"/>
    <row r="26369" hidden="1" x14ac:dyDescent="0.2"/>
    <row r="26370" hidden="1" x14ac:dyDescent="0.2"/>
    <row r="26371" hidden="1" x14ac:dyDescent="0.2"/>
    <row r="26372" hidden="1" x14ac:dyDescent="0.2"/>
    <row r="26373" hidden="1" x14ac:dyDescent="0.2"/>
    <row r="26374" hidden="1" x14ac:dyDescent="0.2"/>
    <row r="26375" hidden="1" x14ac:dyDescent="0.2"/>
    <row r="26376" hidden="1" x14ac:dyDescent="0.2"/>
    <row r="26377" hidden="1" x14ac:dyDescent="0.2"/>
    <row r="26378" hidden="1" x14ac:dyDescent="0.2"/>
    <row r="26379" hidden="1" x14ac:dyDescent="0.2"/>
    <row r="26380" hidden="1" x14ac:dyDescent="0.2"/>
    <row r="26381" hidden="1" x14ac:dyDescent="0.2"/>
    <row r="26382" hidden="1" x14ac:dyDescent="0.2"/>
    <row r="26383" hidden="1" x14ac:dyDescent="0.2"/>
    <row r="26384" hidden="1" x14ac:dyDescent="0.2"/>
    <row r="26385" hidden="1" x14ac:dyDescent="0.2"/>
    <row r="26386" hidden="1" x14ac:dyDescent="0.2"/>
    <row r="26387" hidden="1" x14ac:dyDescent="0.2"/>
    <row r="26388" hidden="1" x14ac:dyDescent="0.2"/>
    <row r="26389" hidden="1" x14ac:dyDescent="0.2"/>
    <row r="26390" hidden="1" x14ac:dyDescent="0.2"/>
    <row r="26391" hidden="1" x14ac:dyDescent="0.2"/>
    <row r="26392" hidden="1" x14ac:dyDescent="0.2"/>
    <row r="26393" hidden="1" x14ac:dyDescent="0.2"/>
    <row r="26394" hidden="1" x14ac:dyDescent="0.2"/>
    <row r="26395" hidden="1" x14ac:dyDescent="0.2"/>
    <row r="26396" hidden="1" x14ac:dyDescent="0.2"/>
    <row r="26397" hidden="1" x14ac:dyDescent="0.2"/>
    <row r="26398" hidden="1" x14ac:dyDescent="0.2"/>
    <row r="26399" hidden="1" x14ac:dyDescent="0.2"/>
    <row r="26400" hidden="1" x14ac:dyDescent="0.2"/>
    <row r="26401" hidden="1" x14ac:dyDescent="0.2"/>
    <row r="26402" hidden="1" x14ac:dyDescent="0.2"/>
    <row r="26403" hidden="1" x14ac:dyDescent="0.2"/>
    <row r="26404" hidden="1" x14ac:dyDescent="0.2"/>
    <row r="26405" hidden="1" x14ac:dyDescent="0.2"/>
    <row r="26406" hidden="1" x14ac:dyDescent="0.2"/>
    <row r="26407" hidden="1" x14ac:dyDescent="0.2"/>
    <row r="26408" hidden="1" x14ac:dyDescent="0.2"/>
    <row r="26409" hidden="1" x14ac:dyDescent="0.2"/>
    <row r="26410" hidden="1" x14ac:dyDescent="0.2"/>
    <row r="26411" hidden="1" x14ac:dyDescent="0.2"/>
    <row r="26412" hidden="1" x14ac:dyDescent="0.2"/>
    <row r="26413" hidden="1" x14ac:dyDescent="0.2"/>
    <row r="26414" hidden="1" x14ac:dyDescent="0.2"/>
    <row r="26415" hidden="1" x14ac:dyDescent="0.2"/>
    <row r="26416" hidden="1" x14ac:dyDescent="0.2"/>
    <row r="26417" hidden="1" x14ac:dyDescent="0.2"/>
    <row r="26418" hidden="1" x14ac:dyDescent="0.2"/>
    <row r="26419" hidden="1" x14ac:dyDescent="0.2"/>
    <row r="26420" hidden="1" x14ac:dyDescent="0.2"/>
    <row r="26421" hidden="1" x14ac:dyDescent="0.2"/>
    <row r="26422" hidden="1" x14ac:dyDescent="0.2"/>
    <row r="26423" hidden="1" x14ac:dyDescent="0.2"/>
    <row r="26424" hidden="1" x14ac:dyDescent="0.2"/>
    <row r="26425" hidden="1" x14ac:dyDescent="0.2"/>
    <row r="26426" hidden="1" x14ac:dyDescent="0.2"/>
    <row r="26427" hidden="1" x14ac:dyDescent="0.2"/>
    <row r="26428" hidden="1" x14ac:dyDescent="0.2"/>
    <row r="26429" hidden="1" x14ac:dyDescent="0.2"/>
    <row r="26430" hidden="1" x14ac:dyDescent="0.2"/>
    <row r="26431" hidden="1" x14ac:dyDescent="0.2"/>
    <row r="26432" hidden="1" x14ac:dyDescent="0.2"/>
    <row r="26433" hidden="1" x14ac:dyDescent="0.2"/>
    <row r="26434" hidden="1" x14ac:dyDescent="0.2"/>
    <row r="26435" hidden="1" x14ac:dyDescent="0.2"/>
    <row r="26436" hidden="1" x14ac:dyDescent="0.2"/>
    <row r="26437" hidden="1" x14ac:dyDescent="0.2"/>
    <row r="26438" hidden="1" x14ac:dyDescent="0.2"/>
    <row r="26439" hidden="1" x14ac:dyDescent="0.2"/>
    <row r="26440" hidden="1" x14ac:dyDescent="0.2"/>
    <row r="26441" hidden="1" x14ac:dyDescent="0.2"/>
    <row r="26442" hidden="1" x14ac:dyDescent="0.2"/>
    <row r="26443" hidden="1" x14ac:dyDescent="0.2"/>
    <row r="26444" hidden="1" x14ac:dyDescent="0.2"/>
    <row r="26445" hidden="1" x14ac:dyDescent="0.2"/>
    <row r="26446" hidden="1" x14ac:dyDescent="0.2"/>
    <row r="26447" hidden="1" x14ac:dyDescent="0.2"/>
    <row r="26448" hidden="1" x14ac:dyDescent="0.2"/>
    <row r="26449" hidden="1" x14ac:dyDescent="0.2"/>
    <row r="26450" hidden="1" x14ac:dyDescent="0.2"/>
    <row r="26451" hidden="1" x14ac:dyDescent="0.2"/>
    <row r="26452" hidden="1" x14ac:dyDescent="0.2"/>
    <row r="26453" hidden="1" x14ac:dyDescent="0.2"/>
    <row r="26454" hidden="1" x14ac:dyDescent="0.2"/>
    <row r="26455" hidden="1" x14ac:dyDescent="0.2"/>
    <row r="26456" hidden="1" x14ac:dyDescent="0.2"/>
    <row r="26457" hidden="1" x14ac:dyDescent="0.2"/>
    <row r="26458" hidden="1" x14ac:dyDescent="0.2"/>
    <row r="26459" hidden="1" x14ac:dyDescent="0.2"/>
    <row r="26460" hidden="1" x14ac:dyDescent="0.2"/>
    <row r="26461" hidden="1" x14ac:dyDescent="0.2"/>
    <row r="26462" hidden="1" x14ac:dyDescent="0.2"/>
    <row r="26463" hidden="1" x14ac:dyDescent="0.2"/>
    <row r="26464" hidden="1" x14ac:dyDescent="0.2"/>
    <row r="26465" hidden="1" x14ac:dyDescent="0.2"/>
    <row r="26466" hidden="1" x14ac:dyDescent="0.2"/>
    <row r="26467" hidden="1" x14ac:dyDescent="0.2"/>
    <row r="26468" hidden="1" x14ac:dyDescent="0.2"/>
    <row r="26469" hidden="1" x14ac:dyDescent="0.2"/>
    <row r="26470" hidden="1" x14ac:dyDescent="0.2"/>
    <row r="26471" hidden="1" x14ac:dyDescent="0.2"/>
    <row r="26472" hidden="1" x14ac:dyDescent="0.2"/>
    <row r="26473" hidden="1" x14ac:dyDescent="0.2"/>
    <row r="26474" hidden="1" x14ac:dyDescent="0.2"/>
    <row r="26475" hidden="1" x14ac:dyDescent="0.2"/>
    <row r="26476" hidden="1" x14ac:dyDescent="0.2"/>
    <row r="26477" hidden="1" x14ac:dyDescent="0.2"/>
    <row r="26478" hidden="1" x14ac:dyDescent="0.2"/>
    <row r="26479" hidden="1" x14ac:dyDescent="0.2"/>
    <row r="26480" hidden="1" x14ac:dyDescent="0.2"/>
    <row r="26481" hidden="1" x14ac:dyDescent="0.2"/>
    <row r="26482" hidden="1" x14ac:dyDescent="0.2"/>
    <row r="26483" hidden="1" x14ac:dyDescent="0.2"/>
    <row r="26484" hidden="1" x14ac:dyDescent="0.2"/>
    <row r="26485" hidden="1" x14ac:dyDescent="0.2"/>
    <row r="26486" hidden="1" x14ac:dyDescent="0.2"/>
    <row r="26487" hidden="1" x14ac:dyDescent="0.2"/>
    <row r="26488" hidden="1" x14ac:dyDescent="0.2"/>
    <row r="26489" hidden="1" x14ac:dyDescent="0.2"/>
    <row r="26490" hidden="1" x14ac:dyDescent="0.2"/>
    <row r="26491" hidden="1" x14ac:dyDescent="0.2"/>
    <row r="26492" hidden="1" x14ac:dyDescent="0.2"/>
    <row r="26493" hidden="1" x14ac:dyDescent="0.2"/>
    <row r="26494" hidden="1" x14ac:dyDescent="0.2"/>
    <row r="26495" hidden="1" x14ac:dyDescent="0.2"/>
    <row r="26496" hidden="1" x14ac:dyDescent="0.2"/>
    <row r="26497" hidden="1" x14ac:dyDescent="0.2"/>
    <row r="26498" hidden="1" x14ac:dyDescent="0.2"/>
    <row r="26499" hidden="1" x14ac:dyDescent="0.2"/>
    <row r="26500" hidden="1" x14ac:dyDescent="0.2"/>
    <row r="26501" hidden="1" x14ac:dyDescent="0.2"/>
    <row r="26502" hidden="1" x14ac:dyDescent="0.2"/>
    <row r="26503" hidden="1" x14ac:dyDescent="0.2"/>
    <row r="26504" hidden="1" x14ac:dyDescent="0.2"/>
    <row r="26505" hidden="1" x14ac:dyDescent="0.2"/>
    <row r="26506" hidden="1" x14ac:dyDescent="0.2"/>
    <row r="26507" hidden="1" x14ac:dyDescent="0.2"/>
    <row r="26508" hidden="1" x14ac:dyDescent="0.2"/>
    <row r="26509" hidden="1" x14ac:dyDescent="0.2"/>
    <row r="26510" hidden="1" x14ac:dyDescent="0.2"/>
    <row r="26511" hidden="1" x14ac:dyDescent="0.2"/>
    <row r="26512" hidden="1" x14ac:dyDescent="0.2"/>
    <row r="26513" hidden="1" x14ac:dyDescent="0.2"/>
    <row r="26514" hidden="1" x14ac:dyDescent="0.2"/>
    <row r="26515" hidden="1" x14ac:dyDescent="0.2"/>
    <row r="26516" hidden="1" x14ac:dyDescent="0.2"/>
    <row r="26517" hidden="1" x14ac:dyDescent="0.2"/>
    <row r="26518" hidden="1" x14ac:dyDescent="0.2"/>
    <row r="26519" hidden="1" x14ac:dyDescent="0.2"/>
    <row r="26520" hidden="1" x14ac:dyDescent="0.2"/>
    <row r="26521" hidden="1" x14ac:dyDescent="0.2"/>
    <row r="26522" hidden="1" x14ac:dyDescent="0.2"/>
    <row r="26523" hidden="1" x14ac:dyDescent="0.2"/>
    <row r="26524" hidden="1" x14ac:dyDescent="0.2"/>
    <row r="26525" hidden="1" x14ac:dyDescent="0.2"/>
    <row r="26526" hidden="1" x14ac:dyDescent="0.2"/>
    <row r="26527" hidden="1" x14ac:dyDescent="0.2"/>
    <row r="26528" hidden="1" x14ac:dyDescent="0.2"/>
    <row r="26529" hidden="1" x14ac:dyDescent="0.2"/>
    <row r="26530" hidden="1" x14ac:dyDescent="0.2"/>
    <row r="26531" hidden="1" x14ac:dyDescent="0.2"/>
    <row r="26532" hidden="1" x14ac:dyDescent="0.2"/>
    <row r="26533" hidden="1" x14ac:dyDescent="0.2"/>
    <row r="26534" hidden="1" x14ac:dyDescent="0.2"/>
    <row r="26535" hidden="1" x14ac:dyDescent="0.2"/>
    <row r="26536" hidden="1" x14ac:dyDescent="0.2"/>
    <row r="26537" hidden="1" x14ac:dyDescent="0.2"/>
    <row r="26538" hidden="1" x14ac:dyDescent="0.2"/>
    <row r="26539" hidden="1" x14ac:dyDescent="0.2"/>
    <row r="26540" hidden="1" x14ac:dyDescent="0.2"/>
    <row r="26541" hidden="1" x14ac:dyDescent="0.2"/>
    <row r="26542" hidden="1" x14ac:dyDescent="0.2"/>
    <row r="26543" hidden="1" x14ac:dyDescent="0.2"/>
    <row r="26544" hidden="1" x14ac:dyDescent="0.2"/>
    <row r="26545" hidden="1" x14ac:dyDescent="0.2"/>
    <row r="26546" hidden="1" x14ac:dyDescent="0.2"/>
    <row r="26547" hidden="1" x14ac:dyDescent="0.2"/>
    <row r="26548" hidden="1" x14ac:dyDescent="0.2"/>
    <row r="26549" hidden="1" x14ac:dyDescent="0.2"/>
    <row r="26550" hidden="1" x14ac:dyDescent="0.2"/>
    <row r="26551" hidden="1" x14ac:dyDescent="0.2"/>
    <row r="26552" hidden="1" x14ac:dyDescent="0.2"/>
    <row r="26553" hidden="1" x14ac:dyDescent="0.2"/>
    <row r="26554" hidden="1" x14ac:dyDescent="0.2"/>
    <row r="26555" hidden="1" x14ac:dyDescent="0.2"/>
    <row r="26556" hidden="1" x14ac:dyDescent="0.2"/>
    <row r="26557" hidden="1" x14ac:dyDescent="0.2"/>
    <row r="26558" hidden="1" x14ac:dyDescent="0.2"/>
    <row r="26559" hidden="1" x14ac:dyDescent="0.2"/>
    <row r="26560" hidden="1" x14ac:dyDescent="0.2"/>
    <row r="26561" hidden="1" x14ac:dyDescent="0.2"/>
    <row r="26562" hidden="1" x14ac:dyDescent="0.2"/>
    <row r="26563" hidden="1" x14ac:dyDescent="0.2"/>
    <row r="26564" hidden="1" x14ac:dyDescent="0.2"/>
    <row r="26565" hidden="1" x14ac:dyDescent="0.2"/>
    <row r="26566" hidden="1" x14ac:dyDescent="0.2"/>
    <row r="26567" hidden="1" x14ac:dyDescent="0.2"/>
    <row r="26568" hidden="1" x14ac:dyDescent="0.2"/>
    <row r="26569" hidden="1" x14ac:dyDescent="0.2"/>
    <row r="26570" hidden="1" x14ac:dyDescent="0.2"/>
    <row r="26571" hidden="1" x14ac:dyDescent="0.2"/>
    <row r="26572" hidden="1" x14ac:dyDescent="0.2"/>
    <row r="26573" hidden="1" x14ac:dyDescent="0.2"/>
    <row r="26574" hidden="1" x14ac:dyDescent="0.2"/>
    <row r="26575" hidden="1" x14ac:dyDescent="0.2"/>
    <row r="26576" hidden="1" x14ac:dyDescent="0.2"/>
    <row r="26577" hidden="1" x14ac:dyDescent="0.2"/>
    <row r="26578" hidden="1" x14ac:dyDescent="0.2"/>
    <row r="26579" hidden="1" x14ac:dyDescent="0.2"/>
    <row r="26580" hidden="1" x14ac:dyDescent="0.2"/>
    <row r="26581" hidden="1" x14ac:dyDescent="0.2"/>
    <row r="26582" hidden="1" x14ac:dyDescent="0.2"/>
    <row r="26583" hidden="1" x14ac:dyDescent="0.2"/>
    <row r="26584" hidden="1" x14ac:dyDescent="0.2"/>
    <row r="26585" hidden="1" x14ac:dyDescent="0.2"/>
    <row r="26586" hidden="1" x14ac:dyDescent="0.2"/>
    <row r="26587" hidden="1" x14ac:dyDescent="0.2"/>
    <row r="26588" hidden="1" x14ac:dyDescent="0.2"/>
    <row r="26589" hidden="1" x14ac:dyDescent="0.2"/>
    <row r="26590" hidden="1" x14ac:dyDescent="0.2"/>
    <row r="26591" hidden="1" x14ac:dyDescent="0.2"/>
    <row r="26592" hidden="1" x14ac:dyDescent="0.2"/>
    <row r="26593" hidden="1" x14ac:dyDescent="0.2"/>
    <row r="26594" hidden="1" x14ac:dyDescent="0.2"/>
    <row r="26595" hidden="1" x14ac:dyDescent="0.2"/>
    <row r="26596" hidden="1" x14ac:dyDescent="0.2"/>
    <row r="26597" hidden="1" x14ac:dyDescent="0.2"/>
    <row r="26598" hidden="1" x14ac:dyDescent="0.2"/>
    <row r="26599" hidden="1" x14ac:dyDescent="0.2"/>
    <row r="26600" hidden="1" x14ac:dyDescent="0.2"/>
    <row r="26601" hidden="1" x14ac:dyDescent="0.2"/>
    <row r="26602" hidden="1" x14ac:dyDescent="0.2"/>
    <row r="26603" hidden="1" x14ac:dyDescent="0.2"/>
    <row r="26604" hidden="1" x14ac:dyDescent="0.2"/>
    <row r="26605" hidden="1" x14ac:dyDescent="0.2"/>
    <row r="26606" hidden="1" x14ac:dyDescent="0.2"/>
    <row r="26607" hidden="1" x14ac:dyDescent="0.2"/>
    <row r="26608" hidden="1" x14ac:dyDescent="0.2"/>
    <row r="26609" hidden="1" x14ac:dyDescent="0.2"/>
    <row r="26610" hidden="1" x14ac:dyDescent="0.2"/>
    <row r="26611" hidden="1" x14ac:dyDescent="0.2"/>
    <row r="26612" hidden="1" x14ac:dyDescent="0.2"/>
    <row r="26613" hidden="1" x14ac:dyDescent="0.2"/>
    <row r="26614" hidden="1" x14ac:dyDescent="0.2"/>
    <row r="26615" hidden="1" x14ac:dyDescent="0.2"/>
    <row r="26616" hidden="1" x14ac:dyDescent="0.2"/>
    <row r="26617" hidden="1" x14ac:dyDescent="0.2"/>
    <row r="26618" hidden="1" x14ac:dyDescent="0.2"/>
    <row r="26619" hidden="1" x14ac:dyDescent="0.2"/>
    <row r="26620" hidden="1" x14ac:dyDescent="0.2"/>
    <row r="26621" hidden="1" x14ac:dyDescent="0.2"/>
    <row r="26622" hidden="1" x14ac:dyDescent="0.2"/>
    <row r="26623" hidden="1" x14ac:dyDescent="0.2"/>
    <row r="26624" hidden="1" x14ac:dyDescent="0.2"/>
    <row r="26625" hidden="1" x14ac:dyDescent="0.2"/>
    <row r="26626" hidden="1" x14ac:dyDescent="0.2"/>
    <row r="26627" hidden="1" x14ac:dyDescent="0.2"/>
    <row r="26628" hidden="1" x14ac:dyDescent="0.2"/>
    <row r="26629" hidden="1" x14ac:dyDescent="0.2"/>
    <row r="26630" hidden="1" x14ac:dyDescent="0.2"/>
    <row r="26631" hidden="1" x14ac:dyDescent="0.2"/>
    <row r="26632" hidden="1" x14ac:dyDescent="0.2"/>
    <row r="26633" hidden="1" x14ac:dyDescent="0.2"/>
    <row r="26634" hidden="1" x14ac:dyDescent="0.2"/>
    <row r="26635" hidden="1" x14ac:dyDescent="0.2"/>
    <row r="26636" hidden="1" x14ac:dyDescent="0.2"/>
    <row r="26637" hidden="1" x14ac:dyDescent="0.2"/>
    <row r="26638" hidden="1" x14ac:dyDescent="0.2"/>
    <row r="26639" hidden="1" x14ac:dyDescent="0.2"/>
    <row r="26640" hidden="1" x14ac:dyDescent="0.2"/>
    <row r="26641" hidden="1" x14ac:dyDescent="0.2"/>
    <row r="26642" hidden="1" x14ac:dyDescent="0.2"/>
    <row r="26643" hidden="1" x14ac:dyDescent="0.2"/>
    <row r="26644" hidden="1" x14ac:dyDescent="0.2"/>
    <row r="26645" hidden="1" x14ac:dyDescent="0.2"/>
    <row r="26646" hidden="1" x14ac:dyDescent="0.2"/>
    <row r="26647" hidden="1" x14ac:dyDescent="0.2"/>
    <row r="26648" hidden="1" x14ac:dyDescent="0.2"/>
    <row r="26649" hidden="1" x14ac:dyDescent="0.2"/>
    <row r="26650" hidden="1" x14ac:dyDescent="0.2"/>
    <row r="26651" hidden="1" x14ac:dyDescent="0.2"/>
    <row r="26652" hidden="1" x14ac:dyDescent="0.2"/>
    <row r="26653" hidden="1" x14ac:dyDescent="0.2"/>
    <row r="26654" hidden="1" x14ac:dyDescent="0.2"/>
    <row r="26655" hidden="1" x14ac:dyDescent="0.2"/>
    <row r="26656" hidden="1" x14ac:dyDescent="0.2"/>
    <row r="26657" hidden="1" x14ac:dyDescent="0.2"/>
    <row r="26658" hidden="1" x14ac:dyDescent="0.2"/>
    <row r="26659" hidden="1" x14ac:dyDescent="0.2"/>
    <row r="26660" hidden="1" x14ac:dyDescent="0.2"/>
    <row r="26661" hidden="1" x14ac:dyDescent="0.2"/>
    <row r="26662" hidden="1" x14ac:dyDescent="0.2"/>
    <row r="26663" hidden="1" x14ac:dyDescent="0.2"/>
    <row r="26664" hidden="1" x14ac:dyDescent="0.2"/>
    <row r="26665" hidden="1" x14ac:dyDescent="0.2"/>
    <row r="26666" hidden="1" x14ac:dyDescent="0.2"/>
    <row r="26667" hidden="1" x14ac:dyDescent="0.2"/>
    <row r="26668" hidden="1" x14ac:dyDescent="0.2"/>
    <row r="26669" hidden="1" x14ac:dyDescent="0.2"/>
    <row r="26670" hidden="1" x14ac:dyDescent="0.2"/>
    <row r="26671" hidden="1" x14ac:dyDescent="0.2"/>
    <row r="26672" hidden="1" x14ac:dyDescent="0.2"/>
    <row r="26673" hidden="1" x14ac:dyDescent="0.2"/>
    <row r="26674" hidden="1" x14ac:dyDescent="0.2"/>
    <row r="26675" hidden="1" x14ac:dyDescent="0.2"/>
    <row r="26676" hidden="1" x14ac:dyDescent="0.2"/>
    <row r="26677" hidden="1" x14ac:dyDescent="0.2"/>
    <row r="26678" hidden="1" x14ac:dyDescent="0.2"/>
    <row r="26679" hidden="1" x14ac:dyDescent="0.2"/>
    <row r="26680" hidden="1" x14ac:dyDescent="0.2"/>
    <row r="26681" hidden="1" x14ac:dyDescent="0.2"/>
    <row r="26682" hidden="1" x14ac:dyDescent="0.2"/>
    <row r="26683" hidden="1" x14ac:dyDescent="0.2"/>
    <row r="26684" hidden="1" x14ac:dyDescent="0.2"/>
    <row r="26685" hidden="1" x14ac:dyDescent="0.2"/>
    <row r="26686" hidden="1" x14ac:dyDescent="0.2"/>
    <row r="26687" hidden="1" x14ac:dyDescent="0.2"/>
    <row r="26688" hidden="1" x14ac:dyDescent="0.2"/>
    <row r="26689" hidden="1" x14ac:dyDescent="0.2"/>
    <row r="26690" hidden="1" x14ac:dyDescent="0.2"/>
    <row r="26691" hidden="1" x14ac:dyDescent="0.2"/>
    <row r="26692" hidden="1" x14ac:dyDescent="0.2"/>
    <row r="26693" hidden="1" x14ac:dyDescent="0.2"/>
    <row r="26694" hidden="1" x14ac:dyDescent="0.2"/>
    <row r="26695" hidden="1" x14ac:dyDescent="0.2"/>
    <row r="26696" hidden="1" x14ac:dyDescent="0.2"/>
    <row r="26697" hidden="1" x14ac:dyDescent="0.2"/>
    <row r="26698" hidden="1" x14ac:dyDescent="0.2"/>
    <row r="26699" hidden="1" x14ac:dyDescent="0.2"/>
    <row r="26700" hidden="1" x14ac:dyDescent="0.2"/>
    <row r="26701" hidden="1" x14ac:dyDescent="0.2"/>
    <row r="26702" hidden="1" x14ac:dyDescent="0.2"/>
    <row r="26703" hidden="1" x14ac:dyDescent="0.2"/>
    <row r="26704" hidden="1" x14ac:dyDescent="0.2"/>
    <row r="26705" hidden="1" x14ac:dyDescent="0.2"/>
    <row r="26706" hidden="1" x14ac:dyDescent="0.2"/>
    <row r="26707" hidden="1" x14ac:dyDescent="0.2"/>
    <row r="26708" hidden="1" x14ac:dyDescent="0.2"/>
    <row r="26709" hidden="1" x14ac:dyDescent="0.2"/>
    <row r="26710" hidden="1" x14ac:dyDescent="0.2"/>
    <row r="26711" hidden="1" x14ac:dyDescent="0.2"/>
    <row r="26712" hidden="1" x14ac:dyDescent="0.2"/>
    <row r="26713" hidden="1" x14ac:dyDescent="0.2"/>
    <row r="26714" hidden="1" x14ac:dyDescent="0.2"/>
    <row r="26715" hidden="1" x14ac:dyDescent="0.2"/>
    <row r="26716" hidden="1" x14ac:dyDescent="0.2"/>
    <row r="26717" hidden="1" x14ac:dyDescent="0.2"/>
    <row r="26718" hidden="1" x14ac:dyDescent="0.2"/>
    <row r="26719" hidden="1" x14ac:dyDescent="0.2"/>
    <row r="26720" hidden="1" x14ac:dyDescent="0.2"/>
    <row r="26721" hidden="1" x14ac:dyDescent="0.2"/>
    <row r="26722" hidden="1" x14ac:dyDescent="0.2"/>
    <row r="26723" hidden="1" x14ac:dyDescent="0.2"/>
    <row r="26724" hidden="1" x14ac:dyDescent="0.2"/>
    <row r="26725" hidden="1" x14ac:dyDescent="0.2"/>
    <row r="26726" hidden="1" x14ac:dyDescent="0.2"/>
    <row r="26727" hidden="1" x14ac:dyDescent="0.2"/>
    <row r="26728" hidden="1" x14ac:dyDescent="0.2"/>
    <row r="26729" hidden="1" x14ac:dyDescent="0.2"/>
    <row r="26730" hidden="1" x14ac:dyDescent="0.2"/>
    <row r="26731" hidden="1" x14ac:dyDescent="0.2"/>
    <row r="26732" hidden="1" x14ac:dyDescent="0.2"/>
    <row r="26733" hidden="1" x14ac:dyDescent="0.2"/>
    <row r="26734" hidden="1" x14ac:dyDescent="0.2"/>
    <row r="26735" hidden="1" x14ac:dyDescent="0.2"/>
    <row r="26736" hidden="1" x14ac:dyDescent="0.2"/>
    <row r="26737" hidden="1" x14ac:dyDescent="0.2"/>
    <row r="26738" hidden="1" x14ac:dyDescent="0.2"/>
    <row r="26739" hidden="1" x14ac:dyDescent="0.2"/>
    <row r="26740" hidden="1" x14ac:dyDescent="0.2"/>
    <row r="26741" hidden="1" x14ac:dyDescent="0.2"/>
    <row r="26742" hidden="1" x14ac:dyDescent="0.2"/>
    <row r="26743" hidden="1" x14ac:dyDescent="0.2"/>
    <row r="26744" hidden="1" x14ac:dyDescent="0.2"/>
    <row r="26745" hidden="1" x14ac:dyDescent="0.2"/>
    <row r="26746" hidden="1" x14ac:dyDescent="0.2"/>
    <row r="26747" hidden="1" x14ac:dyDescent="0.2"/>
    <row r="26748" hidden="1" x14ac:dyDescent="0.2"/>
    <row r="26749" hidden="1" x14ac:dyDescent="0.2"/>
    <row r="26750" hidden="1" x14ac:dyDescent="0.2"/>
    <row r="26751" hidden="1" x14ac:dyDescent="0.2"/>
    <row r="26752" hidden="1" x14ac:dyDescent="0.2"/>
    <row r="26753" hidden="1" x14ac:dyDescent="0.2"/>
    <row r="26754" hidden="1" x14ac:dyDescent="0.2"/>
    <row r="26755" hidden="1" x14ac:dyDescent="0.2"/>
    <row r="26756" hidden="1" x14ac:dyDescent="0.2"/>
    <row r="26757" hidden="1" x14ac:dyDescent="0.2"/>
    <row r="26758" hidden="1" x14ac:dyDescent="0.2"/>
    <row r="26759" hidden="1" x14ac:dyDescent="0.2"/>
    <row r="26760" hidden="1" x14ac:dyDescent="0.2"/>
    <row r="26761" hidden="1" x14ac:dyDescent="0.2"/>
    <row r="26762" hidden="1" x14ac:dyDescent="0.2"/>
    <row r="26763" hidden="1" x14ac:dyDescent="0.2"/>
    <row r="26764" hidden="1" x14ac:dyDescent="0.2"/>
    <row r="26765" hidden="1" x14ac:dyDescent="0.2"/>
    <row r="26766" hidden="1" x14ac:dyDescent="0.2"/>
    <row r="26767" hidden="1" x14ac:dyDescent="0.2"/>
    <row r="26768" hidden="1" x14ac:dyDescent="0.2"/>
    <row r="26769" hidden="1" x14ac:dyDescent="0.2"/>
    <row r="26770" hidden="1" x14ac:dyDescent="0.2"/>
    <row r="26771" hidden="1" x14ac:dyDescent="0.2"/>
    <row r="26772" hidden="1" x14ac:dyDescent="0.2"/>
    <row r="26773" hidden="1" x14ac:dyDescent="0.2"/>
    <row r="26774" hidden="1" x14ac:dyDescent="0.2"/>
    <row r="26775" hidden="1" x14ac:dyDescent="0.2"/>
    <row r="26776" hidden="1" x14ac:dyDescent="0.2"/>
    <row r="26777" hidden="1" x14ac:dyDescent="0.2"/>
    <row r="26778" hidden="1" x14ac:dyDescent="0.2"/>
    <row r="26779" hidden="1" x14ac:dyDescent="0.2"/>
    <row r="26780" hidden="1" x14ac:dyDescent="0.2"/>
    <row r="26781" hidden="1" x14ac:dyDescent="0.2"/>
    <row r="26782" hidden="1" x14ac:dyDescent="0.2"/>
    <row r="26783" hidden="1" x14ac:dyDescent="0.2"/>
    <row r="26784" hidden="1" x14ac:dyDescent="0.2"/>
    <row r="26785" hidden="1" x14ac:dyDescent="0.2"/>
    <row r="26786" hidden="1" x14ac:dyDescent="0.2"/>
    <row r="26787" hidden="1" x14ac:dyDescent="0.2"/>
    <row r="26788" hidden="1" x14ac:dyDescent="0.2"/>
    <row r="26789" hidden="1" x14ac:dyDescent="0.2"/>
    <row r="26790" hidden="1" x14ac:dyDescent="0.2"/>
    <row r="26791" hidden="1" x14ac:dyDescent="0.2"/>
    <row r="26792" hidden="1" x14ac:dyDescent="0.2"/>
    <row r="26793" hidden="1" x14ac:dyDescent="0.2"/>
    <row r="26794" hidden="1" x14ac:dyDescent="0.2"/>
    <row r="26795" hidden="1" x14ac:dyDescent="0.2"/>
    <row r="26796" hidden="1" x14ac:dyDescent="0.2"/>
    <row r="26797" hidden="1" x14ac:dyDescent="0.2"/>
    <row r="26798" hidden="1" x14ac:dyDescent="0.2"/>
    <row r="26799" hidden="1" x14ac:dyDescent="0.2"/>
    <row r="26800" hidden="1" x14ac:dyDescent="0.2"/>
    <row r="26801" hidden="1" x14ac:dyDescent="0.2"/>
    <row r="26802" hidden="1" x14ac:dyDescent="0.2"/>
    <row r="26803" hidden="1" x14ac:dyDescent="0.2"/>
    <row r="26804" hidden="1" x14ac:dyDescent="0.2"/>
    <row r="26805" hidden="1" x14ac:dyDescent="0.2"/>
    <row r="26806" hidden="1" x14ac:dyDescent="0.2"/>
    <row r="26807" hidden="1" x14ac:dyDescent="0.2"/>
    <row r="26808" hidden="1" x14ac:dyDescent="0.2"/>
    <row r="26809" hidden="1" x14ac:dyDescent="0.2"/>
    <row r="26810" hidden="1" x14ac:dyDescent="0.2"/>
    <row r="26811" hidden="1" x14ac:dyDescent="0.2"/>
    <row r="26812" hidden="1" x14ac:dyDescent="0.2"/>
    <row r="26813" hidden="1" x14ac:dyDescent="0.2"/>
    <row r="26814" hidden="1" x14ac:dyDescent="0.2"/>
    <row r="26815" hidden="1" x14ac:dyDescent="0.2"/>
    <row r="26816" hidden="1" x14ac:dyDescent="0.2"/>
    <row r="26817" hidden="1" x14ac:dyDescent="0.2"/>
    <row r="26818" hidden="1" x14ac:dyDescent="0.2"/>
    <row r="26819" hidden="1" x14ac:dyDescent="0.2"/>
    <row r="26820" hidden="1" x14ac:dyDescent="0.2"/>
    <row r="26821" hidden="1" x14ac:dyDescent="0.2"/>
    <row r="26822" hidden="1" x14ac:dyDescent="0.2"/>
    <row r="26823" hidden="1" x14ac:dyDescent="0.2"/>
    <row r="26824" hidden="1" x14ac:dyDescent="0.2"/>
    <row r="26825" hidden="1" x14ac:dyDescent="0.2"/>
    <row r="26826" hidden="1" x14ac:dyDescent="0.2"/>
    <row r="26827" hidden="1" x14ac:dyDescent="0.2"/>
    <row r="26828" hidden="1" x14ac:dyDescent="0.2"/>
    <row r="26829" hidden="1" x14ac:dyDescent="0.2"/>
    <row r="26830" hidden="1" x14ac:dyDescent="0.2"/>
    <row r="26831" hidden="1" x14ac:dyDescent="0.2"/>
    <row r="26832" hidden="1" x14ac:dyDescent="0.2"/>
    <row r="26833" hidden="1" x14ac:dyDescent="0.2"/>
    <row r="26834" hidden="1" x14ac:dyDescent="0.2"/>
    <row r="26835" hidden="1" x14ac:dyDescent="0.2"/>
    <row r="26836" hidden="1" x14ac:dyDescent="0.2"/>
    <row r="26837" hidden="1" x14ac:dyDescent="0.2"/>
    <row r="26838" hidden="1" x14ac:dyDescent="0.2"/>
    <row r="26839" hidden="1" x14ac:dyDescent="0.2"/>
    <row r="26840" hidden="1" x14ac:dyDescent="0.2"/>
    <row r="26841" hidden="1" x14ac:dyDescent="0.2"/>
    <row r="26842" hidden="1" x14ac:dyDescent="0.2"/>
    <row r="26843" hidden="1" x14ac:dyDescent="0.2"/>
    <row r="26844" hidden="1" x14ac:dyDescent="0.2"/>
    <row r="26845" hidden="1" x14ac:dyDescent="0.2"/>
    <row r="26846" hidden="1" x14ac:dyDescent="0.2"/>
    <row r="26847" hidden="1" x14ac:dyDescent="0.2"/>
    <row r="26848" hidden="1" x14ac:dyDescent="0.2"/>
    <row r="26849" hidden="1" x14ac:dyDescent="0.2"/>
    <row r="26850" hidden="1" x14ac:dyDescent="0.2"/>
    <row r="26851" hidden="1" x14ac:dyDescent="0.2"/>
    <row r="26852" hidden="1" x14ac:dyDescent="0.2"/>
    <row r="26853" hidden="1" x14ac:dyDescent="0.2"/>
    <row r="26854" hidden="1" x14ac:dyDescent="0.2"/>
    <row r="26855" hidden="1" x14ac:dyDescent="0.2"/>
    <row r="26856" hidden="1" x14ac:dyDescent="0.2"/>
    <row r="26857" hidden="1" x14ac:dyDescent="0.2"/>
    <row r="26858" hidden="1" x14ac:dyDescent="0.2"/>
    <row r="26859" hidden="1" x14ac:dyDescent="0.2"/>
    <row r="26860" hidden="1" x14ac:dyDescent="0.2"/>
    <row r="26861" hidden="1" x14ac:dyDescent="0.2"/>
    <row r="26862" hidden="1" x14ac:dyDescent="0.2"/>
    <row r="26863" hidden="1" x14ac:dyDescent="0.2"/>
    <row r="26864" hidden="1" x14ac:dyDescent="0.2"/>
    <row r="26865" hidden="1" x14ac:dyDescent="0.2"/>
    <row r="26866" hidden="1" x14ac:dyDescent="0.2"/>
    <row r="26867" hidden="1" x14ac:dyDescent="0.2"/>
    <row r="26868" hidden="1" x14ac:dyDescent="0.2"/>
    <row r="26869" hidden="1" x14ac:dyDescent="0.2"/>
    <row r="26870" hidden="1" x14ac:dyDescent="0.2"/>
    <row r="26871" hidden="1" x14ac:dyDescent="0.2"/>
    <row r="26872" hidden="1" x14ac:dyDescent="0.2"/>
    <row r="26873" hidden="1" x14ac:dyDescent="0.2"/>
    <row r="26874" hidden="1" x14ac:dyDescent="0.2"/>
    <row r="26875" hidden="1" x14ac:dyDescent="0.2"/>
    <row r="26876" hidden="1" x14ac:dyDescent="0.2"/>
    <row r="26877" hidden="1" x14ac:dyDescent="0.2"/>
    <row r="26878" hidden="1" x14ac:dyDescent="0.2"/>
    <row r="26879" hidden="1" x14ac:dyDescent="0.2"/>
    <row r="26880" hidden="1" x14ac:dyDescent="0.2"/>
    <row r="26881" hidden="1" x14ac:dyDescent="0.2"/>
    <row r="26882" hidden="1" x14ac:dyDescent="0.2"/>
    <row r="26883" hidden="1" x14ac:dyDescent="0.2"/>
    <row r="26884" hidden="1" x14ac:dyDescent="0.2"/>
    <row r="26885" hidden="1" x14ac:dyDescent="0.2"/>
    <row r="26886" hidden="1" x14ac:dyDescent="0.2"/>
    <row r="26887" hidden="1" x14ac:dyDescent="0.2"/>
    <row r="26888" hidden="1" x14ac:dyDescent="0.2"/>
    <row r="26889" hidden="1" x14ac:dyDescent="0.2"/>
    <row r="26890" hidden="1" x14ac:dyDescent="0.2"/>
    <row r="26891" hidden="1" x14ac:dyDescent="0.2"/>
    <row r="26892" hidden="1" x14ac:dyDescent="0.2"/>
    <row r="26893" hidden="1" x14ac:dyDescent="0.2"/>
    <row r="26894" hidden="1" x14ac:dyDescent="0.2"/>
    <row r="26895" hidden="1" x14ac:dyDescent="0.2"/>
    <row r="26896" hidden="1" x14ac:dyDescent="0.2"/>
    <row r="26897" hidden="1" x14ac:dyDescent="0.2"/>
    <row r="26898" hidden="1" x14ac:dyDescent="0.2"/>
    <row r="26899" hidden="1" x14ac:dyDescent="0.2"/>
    <row r="26900" hidden="1" x14ac:dyDescent="0.2"/>
    <row r="26901" hidden="1" x14ac:dyDescent="0.2"/>
    <row r="26902" hidden="1" x14ac:dyDescent="0.2"/>
    <row r="26903" hidden="1" x14ac:dyDescent="0.2"/>
    <row r="26904" hidden="1" x14ac:dyDescent="0.2"/>
    <row r="26905" hidden="1" x14ac:dyDescent="0.2"/>
    <row r="26906" hidden="1" x14ac:dyDescent="0.2"/>
    <row r="26907" hidden="1" x14ac:dyDescent="0.2"/>
    <row r="26908" hidden="1" x14ac:dyDescent="0.2"/>
    <row r="26909" hidden="1" x14ac:dyDescent="0.2"/>
    <row r="26910" hidden="1" x14ac:dyDescent="0.2"/>
    <row r="26911" hidden="1" x14ac:dyDescent="0.2"/>
    <row r="26912" hidden="1" x14ac:dyDescent="0.2"/>
    <row r="26913" hidden="1" x14ac:dyDescent="0.2"/>
    <row r="26914" hidden="1" x14ac:dyDescent="0.2"/>
    <row r="26915" hidden="1" x14ac:dyDescent="0.2"/>
    <row r="26916" hidden="1" x14ac:dyDescent="0.2"/>
    <row r="26917" hidden="1" x14ac:dyDescent="0.2"/>
    <row r="26918" hidden="1" x14ac:dyDescent="0.2"/>
    <row r="26919" hidden="1" x14ac:dyDescent="0.2"/>
    <row r="26920" hidden="1" x14ac:dyDescent="0.2"/>
    <row r="26921" hidden="1" x14ac:dyDescent="0.2"/>
    <row r="26922" hidden="1" x14ac:dyDescent="0.2"/>
    <row r="26923" hidden="1" x14ac:dyDescent="0.2"/>
    <row r="26924" hidden="1" x14ac:dyDescent="0.2"/>
    <row r="26925" hidden="1" x14ac:dyDescent="0.2"/>
    <row r="26926" hidden="1" x14ac:dyDescent="0.2"/>
    <row r="26927" hidden="1" x14ac:dyDescent="0.2"/>
    <row r="26928" hidden="1" x14ac:dyDescent="0.2"/>
    <row r="26929" hidden="1" x14ac:dyDescent="0.2"/>
    <row r="26930" hidden="1" x14ac:dyDescent="0.2"/>
    <row r="26931" hidden="1" x14ac:dyDescent="0.2"/>
    <row r="26932" hidden="1" x14ac:dyDescent="0.2"/>
    <row r="26933" hidden="1" x14ac:dyDescent="0.2"/>
    <row r="26934" hidden="1" x14ac:dyDescent="0.2"/>
    <row r="26935" hidden="1" x14ac:dyDescent="0.2"/>
    <row r="26936" hidden="1" x14ac:dyDescent="0.2"/>
    <row r="26937" hidden="1" x14ac:dyDescent="0.2"/>
    <row r="26938" hidden="1" x14ac:dyDescent="0.2"/>
    <row r="26939" hidden="1" x14ac:dyDescent="0.2"/>
    <row r="26940" hidden="1" x14ac:dyDescent="0.2"/>
    <row r="26941" hidden="1" x14ac:dyDescent="0.2"/>
    <row r="26942" hidden="1" x14ac:dyDescent="0.2"/>
    <row r="26943" hidden="1" x14ac:dyDescent="0.2"/>
    <row r="26944" hidden="1" x14ac:dyDescent="0.2"/>
    <row r="26945" hidden="1" x14ac:dyDescent="0.2"/>
    <row r="26946" hidden="1" x14ac:dyDescent="0.2"/>
    <row r="26947" hidden="1" x14ac:dyDescent="0.2"/>
    <row r="26948" hidden="1" x14ac:dyDescent="0.2"/>
    <row r="26949" hidden="1" x14ac:dyDescent="0.2"/>
    <row r="26950" hidden="1" x14ac:dyDescent="0.2"/>
    <row r="26951" hidden="1" x14ac:dyDescent="0.2"/>
    <row r="26952" hidden="1" x14ac:dyDescent="0.2"/>
    <row r="26953" hidden="1" x14ac:dyDescent="0.2"/>
    <row r="26954" hidden="1" x14ac:dyDescent="0.2"/>
    <row r="26955" hidden="1" x14ac:dyDescent="0.2"/>
    <row r="26956" hidden="1" x14ac:dyDescent="0.2"/>
    <row r="26957" hidden="1" x14ac:dyDescent="0.2"/>
    <row r="26958" hidden="1" x14ac:dyDescent="0.2"/>
    <row r="26959" hidden="1" x14ac:dyDescent="0.2"/>
    <row r="26960" hidden="1" x14ac:dyDescent="0.2"/>
    <row r="26961" hidden="1" x14ac:dyDescent="0.2"/>
    <row r="26962" hidden="1" x14ac:dyDescent="0.2"/>
    <row r="26963" hidden="1" x14ac:dyDescent="0.2"/>
    <row r="26964" hidden="1" x14ac:dyDescent="0.2"/>
    <row r="26965" hidden="1" x14ac:dyDescent="0.2"/>
    <row r="26966" hidden="1" x14ac:dyDescent="0.2"/>
    <row r="26967" hidden="1" x14ac:dyDescent="0.2"/>
    <row r="26968" hidden="1" x14ac:dyDescent="0.2"/>
    <row r="26969" hidden="1" x14ac:dyDescent="0.2"/>
    <row r="26970" hidden="1" x14ac:dyDescent="0.2"/>
    <row r="26971" hidden="1" x14ac:dyDescent="0.2"/>
    <row r="26972" hidden="1" x14ac:dyDescent="0.2"/>
    <row r="26973" hidden="1" x14ac:dyDescent="0.2"/>
    <row r="26974" hidden="1" x14ac:dyDescent="0.2"/>
    <row r="26975" hidden="1" x14ac:dyDescent="0.2"/>
    <row r="26976" hidden="1" x14ac:dyDescent="0.2"/>
    <row r="26977" hidden="1" x14ac:dyDescent="0.2"/>
    <row r="26978" hidden="1" x14ac:dyDescent="0.2"/>
    <row r="26979" hidden="1" x14ac:dyDescent="0.2"/>
    <row r="26980" hidden="1" x14ac:dyDescent="0.2"/>
    <row r="26981" hidden="1" x14ac:dyDescent="0.2"/>
    <row r="26982" hidden="1" x14ac:dyDescent="0.2"/>
    <row r="26983" hidden="1" x14ac:dyDescent="0.2"/>
    <row r="26984" hidden="1" x14ac:dyDescent="0.2"/>
    <row r="26985" hidden="1" x14ac:dyDescent="0.2"/>
    <row r="26986" hidden="1" x14ac:dyDescent="0.2"/>
    <row r="26987" hidden="1" x14ac:dyDescent="0.2"/>
    <row r="26988" hidden="1" x14ac:dyDescent="0.2"/>
    <row r="26989" hidden="1" x14ac:dyDescent="0.2"/>
    <row r="26990" hidden="1" x14ac:dyDescent="0.2"/>
    <row r="26991" hidden="1" x14ac:dyDescent="0.2"/>
    <row r="26992" hidden="1" x14ac:dyDescent="0.2"/>
    <row r="26993" hidden="1" x14ac:dyDescent="0.2"/>
    <row r="26994" hidden="1" x14ac:dyDescent="0.2"/>
    <row r="26995" hidden="1" x14ac:dyDescent="0.2"/>
    <row r="26996" hidden="1" x14ac:dyDescent="0.2"/>
    <row r="26997" hidden="1" x14ac:dyDescent="0.2"/>
    <row r="26998" hidden="1" x14ac:dyDescent="0.2"/>
    <row r="26999" hidden="1" x14ac:dyDescent="0.2"/>
    <row r="27000" hidden="1" x14ac:dyDescent="0.2"/>
    <row r="27001" hidden="1" x14ac:dyDescent="0.2"/>
    <row r="27002" hidden="1" x14ac:dyDescent="0.2"/>
    <row r="27003" hidden="1" x14ac:dyDescent="0.2"/>
    <row r="27004" hidden="1" x14ac:dyDescent="0.2"/>
    <row r="27005" hidden="1" x14ac:dyDescent="0.2"/>
    <row r="27006" hidden="1" x14ac:dyDescent="0.2"/>
    <row r="27007" hidden="1" x14ac:dyDescent="0.2"/>
    <row r="27008" hidden="1" x14ac:dyDescent="0.2"/>
    <row r="27009" hidden="1" x14ac:dyDescent="0.2"/>
    <row r="27010" hidden="1" x14ac:dyDescent="0.2"/>
    <row r="27011" hidden="1" x14ac:dyDescent="0.2"/>
    <row r="27012" hidden="1" x14ac:dyDescent="0.2"/>
    <row r="27013" hidden="1" x14ac:dyDescent="0.2"/>
    <row r="27014" hidden="1" x14ac:dyDescent="0.2"/>
    <row r="27015" hidden="1" x14ac:dyDescent="0.2"/>
    <row r="27016" hidden="1" x14ac:dyDescent="0.2"/>
    <row r="27017" hidden="1" x14ac:dyDescent="0.2"/>
    <row r="27018" hidden="1" x14ac:dyDescent="0.2"/>
    <row r="27019" hidden="1" x14ac:dyDescent="0.2"/>
    <row r="27020" hidden="1" x14ac:dyDescent="0.2"/>
    <row r="27021" hidden="1" x14ac:dyDescent="0.2"/>
    <row r="27022" hidden="1" x14ac:dyDescent="0.2"/>
    <row r="27023" hidden="1" x14ac:dyDescent="0.2"/>
    <row r="27024" hidden="1" x14ac:dyDescent="0.2"/>
    <row r="27025" hidden="1" x14ac:dyDescent="0.2"/>
    <row r="27026" hidden="1" x14ac:dyDescent="0.2"/>
    <row r="27027" hidden="1" x14ac:dyDescent="0.2"/>
    <row r="27028" hidden="1" x14ac:dyDescent="0.2"/>
    <row r="27029" hidden="1" x14ac:dyDescent="0.2"/>
    <row r="27030" hidden="1" x14ac:dyDescent="0.2"/>
    <row r="27031" hidden="1" x14ac:dyDescent="0.2"/>
    <row r="27032" hidden="1" x14ac:dyDescent="0.2"/>
    <row r="27033" hidden="1" x14ac:dyDescent="0.2"/>
    <row r="27034" hidden="1" x14ac:dyDescent="0.2"/>
    <row r="27035" hidden="1" x14ac:dyDescent="0.2"/>
    <row r="27036" hidden="1" x14ac:dyDescent="0.2"/>
    <row r="27037" hidden="1" x14ac:dyDescent="0.2"/>
    <row r="27038" hidden="1" x14ac:dyDescent="0.2"/>
    <row r="27039" hidden="1" x14ac:dyDescent="0.2"/>
    <row r="27040" hidden="1" x14ac:dyDescent="0.2"/>
    <row r="27041" hidden="1" x14ac:dyDescent="0.2"/>
    <row r="27042" hidden="1" x14ac:dyDescent="0.2"/>
    <row r="27043" hidden="1" x14ac:dyDescent="0.2"/>
    <row r="27044" hidden="1" x14ac:dyDescent="0.2"/>
    <row r="27045" hidden="1" x14ac:dyDescent="0.2"/>
    <row r="27046" hidden="1" x14ac:dyDescent="0.2"/>
    <row r="27047" hidden="1" x14ac:dyDescent="0.2"/>
    <row r="27048" hidden="1" x14ac:dyDescent="0.2"/>
    <row r="27049" hidden="1" x14ac:dyDescent="0.2"/>
    <row r="27050" hidden="1" x14ac:dyDescent="0.2"/>
    <row r="27051" hidden="1" x14ac:dyDescent="0.2"/>
    <row r="27052" hidden="1" x14ac:dyDescent="0.2"/>
    <row r="27053" hidden="1" x14ac:dyDescent="0.2"/>
    <row r="27054" hidden="1" x14ac:dyDescent="0.2"/>
    <row r="27055" hidden="1" x14ac:dyDescent="0.2"/>
    <row r="27056" hidden="1" x14ac:dyDescent="0.2"/>
    <row r="27057" hidden="1" x14ac:dyDescent="0.2"/>
    <row r="27058" hidden="1" x14ac:dyDescent="0.2"/>
    <row r="27059" hidden="1" x14ac:dyDescent="0.2"/>
    <row r="27060" hidden="1" x14ac:dyDescent="0.2"/>
    <row r="27061" hidden="1" x14ac:dyDescent="0.2"/>
    <row r="27062" hidden="1" x14ac:dyDescent="0.2"/>
    <row r="27063" hidden="1" x14ac:dyDescent="0.2"/>
    <row r="27064" hidden="1" x14ac:dyDescent="0.2"/>
    <row r="27065" hidden="1" x14ac:dyDescent="0.2"/>
    <row r="27066" hidden="1" x14ac:dyDescent="0.2"/>
    <row r="27067" hidden="1" x14ac:dyDescent="0.2"/>
    <row r="27068" hidden="1" x14ac:dyDescent="0.2"/>
    <row r="27069" hidden="1" x14ac:dyDescent="0.2"/>
    <row r="27070" hidden="1" x14ac:dyDescent="0.2"/>
    <row r="27071" hidden="1" x14ac:dyDescent="0.2"/>
    <row r="27072" hidden="1" x14ac:dyDescent="0.2"/>
    <row r="27073" hidden="1" x14ac:dyDescent="0.2"/>
    <row r="27074" hidden="1" x14ac:dyDescent="0.2"/>
    <row r="27075" hidden="1" x14ac:dyDescent="0.2"/>
    <row r="27076" hidden="1" x14ac:dyDescent="0.2"/>
    <row r="27077" hidden="1" x14ac:dyDescent="0.2"/>
    <row r="27078" hidden="1" x14ac:dyDescent="0.2"/>
    <row r="27079" hidden="1" x14ac:dyDescent="0.2"/>
    <row r="27080" hidden="1" x14ac:dyDescent="0.2"/>
    <row r="27081" hidden="1" x14ac:dyDescent="0.2"/>
    <row r="27082" hidden="1" x14ac:dyDescent="0.2"/>
    <row r="27083" hidden="1" x14ac:dyDescent="0.2"/>
    <row r="27084" hidden="1" x14ac:dyDescent="0.2"/>
    <row r="27085" hidden="1" x14ac:dyDescent="0.2"/>
    <row r="27086" hidden="1" x14ac:dyDescent="0.2"/>
    <row r="27087" hidden="1" x14ac:dyDescent="0.2"/>
    <row r="27088" hidden="1" x14ac:dyDescent="0.2"/>
    <row r="27089" hidden="1" x14ac:dyDescent="0.2"/>
    <row r="27090" hidden="1" x14ac:dyDescent="0.2"/>
    <row r="27091" hidden="1" x14ac:dyDescent="0.2"/>
    <row r="27092" hidden="1" x14ac:dyDescent="0.2"/>
    <row r="27093" hidden="1" x14ac:dyDescent="0.2"/>
    <row r="27094" hidden="1" x14ac:dyDescent="0.2"/>
    <row r="27095" hidden="1" x14ac:dyDescent="0.2"/>
    <row r="27096" hidden="1" x14ac:dyDescent="0.2"/>
    <row r="27097" hidden="1" x14ac:dyDescent="0.2"/>
    <row r="27098" hidden="1" x14ac:dyDescent="0.2"/>
    <row r="27099" hidden="1" x14ac:dyDescent="0.2"/>
    <row r="27100" hidden="1" x14ac:dyDescent="0.2"/>
    <row r="27101" hidden="1" x14ac:dyDescent="0.2"/>
    <row r="27102" hidden="1" x14ac:dyDescent="0.2"/>
    <row r="27103" hidden="1" x14ac:dyDescent="0.2"/>
    <row r="27104" hidden="1" x14ac:dyDescent="0.2"/>
    <row r="27105" hidden="1" x14ac:dyDescent="0.2"/>
    <row r="27106" hidden="1" x14ac:dyDescent="0.2"/>
    <row r="27107" hidden="1" x14ac:dyDescent="0.2"/>
    <row r="27108" hidden="1" x14ac:dyDescent="0.2"/>
    <row r="27109" hidden="1" x14ac:dyDescent="0.2"/>
    <row r="27110" hidden="1" x14ac:dyDescent="0.2"/>
    <row r="27111" hidden="1" x14ac:dyDescent="0.2"/>
    <row r="27112" hidden="1" x14ac:dyDescent="0.2"/>
    <row r="27113" hidden="1" x14ac:dyDescent="0.2"/>
    <row r="27114" hidden="1" x14ac:dyDescent="0.2"/>
    <row r="27115" hidden="1" x14ac:dyDescent="0.2"/>
    <row r="27116" hidden="1" x14ac:dyDescent="0.2"/>
    <row r="27117" hidden="1" x14ac:dyDescent="0.2"/>
    <row r="27118" hidden="1" x14ac:dyDescent="0.2"/>
    <row r="27119" hidden="1" x14ac:dyDescent="0.2"/>
    <row r="27120" hidden="1" x14ac:dyDescent="0.2"/>
    <row r="27121" hidden="1" x14ac:dyDescent="0.2"/>
    <row r="27122" hidden="1" x14ac:dyDescent="0.2"/>
    <row r="27123" hidden="1" x14ac:dyDescent="0.2"/>
    <row r="27124" hidden="1" x14ac:dyDescent="0.2"/>
    <row r="27125" hidden="1" x14ac:dyDescent="0.2"/>
    <row r="27126" hidden="1" x14ac:dyDescent="0.2"/>
    <row r="27127" hidden="1" x14ac:dyDescent="0.2"/>
    <row r="27128" hidden="1" x14ac:dyDescent="0.2"/>
    <row r="27129" hidden="1" x14ac:dyDescent="0.2"/>
    <row r="27130" hidden="1" x14ac:dyDescent="0.2"/>
    <row r="27131" hidden="1" x14ac:dyDescent="0.2"/>
    <row r="27132" hidden="1" x14ac:dyDescent="0.2"/>
    <row r="27133" hidden="1" x14ac:dyDescent="0.2"/>
    <row r="27134" hidden="1" x14ac:dyDescent="0.2"/>
    <row r="27135" hidden="1" x14ac:dyDescent="0.2"/>
    <row r="27136" hidden="1" x14ac:dyDescent="0.2"/>
    <row r="27137" hidden="1" x14ac:dyDescent="0.2"/>
    <row r="27138" hidden="1" x14ac:dyDescent="0.2"/>
    <row r="27139" hidden="1" x14ac:dyDescent="0.2"/>
    <row r="27140" hidden="1" x14ac:dyDescent="0.2"/>
    <row r="27141" hidden="1" x14ac:dyDescent="0.2"/>
    <row r="27142" hidden="1" x14ac:dyDescent="0.2"/>
    <row r="27143" hidden="1" x14ac:dyDescent="0.2"/>
    <row r="27144" hidden="1" x14ac:dyDescent="0.2"/>
    <row r="27145" hidden="1" x14ac:dyDescent="0.2"/>
    <row r="27146" hidden="1" x14ac:dyDescent="0.2"/>
    <row r="27147" hidden="1" x14ac:dyDescent="0.2"/>
    <row r="27148" hidden="1" x14ac:dyDescent="0.2"/>
    <row r="27149" hidden="1" x14ac:dyDescent="0.2"/>
    <row r="27150" hidden="1" x14ac:dyDescent="0.2"/>
    <row r="27151" hidden="1" x14ac:dyDescent="0.2"/>
    <row r="27152" hidden="1" x14ac:dyDescent="0.2"/>
    <row r="27153" hidden="1" x14ac:dyDescent="0.2"/>
    <row r="27154" hidden="1" x14ac:dyDescent="0.2"/>
    <row r="27155" hidden="1" x14ac:dyDescent="0.2"/>
    <row r="27156" hidden="1" x14ac:dyDescent="0.2"/>
    <row r="27157" hidden="1" x14ac:dyDescent="0.2"/>
    <row r="27158" hidden="1" x14ac:dyDescent="0.2"/>
    <row r="27159" hidden="1" x14ac:dyDescent="0.2"/>
    <row r="27160" hidden="1" x14ac:dyDescent="0.2"/>
    <row r="27161" hidden="1" x14ac:dyDescent="0.2"/>
    <row r="27162" hidden="1" x14ac:dyDescent="0.2"/>
    <row r="27163" hidden="1" x14ac:dyDescent="0.2"/>
    <row r="27164" hidden="1" x14ac:dyDescent="0.2"/>
    <row r="27165" hidden="1" x14ac:dyDescent="0.2"/>
    <row r="27166" hidden="1" x14ac:dyDescent="0.2"/>
    <row r="27167" hidden="1" x14ac:dyDescent="0.2"/>
    <row r="27168" hidden="1" x14ac:dyDescent="0.2"/>
    <row r="27169" hidden="1" x14ac:dyDescent="0.2"/>
    <row r="27170" hidden="1" x14ac:dyDescent="0.2"/>
    <row r="27171" hidden="1" x14ac:dyDescent="0.2"/>
    <row r="27172" hidden="1" x14ac:dyDescent="0.2"/>
    <row r="27173" hidden="1" x14ac:dyDescent="0.2"/>
    <row r="27174" hidden="1" x14ac:dyDescent="0.2"/>
    <row r="27175" hidden="1" x14ac:dyDescent="0.2"/>
    <row r="27176" hidden="1" x14ac:dyDescent="0.2"/>
    <row r="27177" hidden="1" x14ac:dyDescent="0.2"/>
    <row r="27178" hidden="1" x14ac:dyDescent="0.2"/>
    <row r="27179" hidden="1" x14ac:dyDescent="0.2"/>
    <row r="27180" hidden="1" x14ac:dyDescent="0.2"/>
    <row r="27181" hidden="1" x14ac:dyDescent="0.2"/>
    <row r="27182" hidden="1" x14ac:dyDescent="0.2"/>
    <row r="27183" hidden="1" x14ac:dyDescent="0.2"/>
    <row r="27184" hidden="1" x14ac:dyDescent="0.2"/>
    <row r="27185" hidden="1" x14ac:dyDescent="0.2"/>
    <row r="27186" hidden="1" x14ac:dyDescent="0.2"/>
    <row r="27187" hidden="1" x14ac:dyDescent="0.2"/>
    <row r="27188" hidden="1" x14ac:dyDescent="0.2"/>
    <row r="27189" hidden="1" x14ac:dyDescent="0.2"/>
    <row r="27190" hidden="1" x14ac:dyDescent="0.2"/>
    <row r="27191" hidden="1" x14ac:dyDescent="0.2"/>
    <row r="27192" hidden="1" x14ac:dyDescent="0.2"/>
    <row r="27193" hidden="1" x14ac:dyDescent="0.2"/>
    <row r="27194" hidden="1" x14ac:dyDescent="0.2"/>
    <row r="27195" hidden="1" x14ac:dyDescent="0.2"/>
    <row r="27196" hidden="1" x14ac:dyDescent="0.2"/>
    <row r="27197" hidden="1" x14ac:dyDescent="0.2"/>
    <row r="27198" hidden="1" x14ac:dyDescent="0.2"/>
    <row r="27199" hidden="1" x14ac:dyDescent="0.2"/>
    <row r="27200" hidden="1" x14ac:dyDescent="0.2"/>
    <row r="27201" hidden="1" x14ac:dyDescent="0.2"/>
    <row r="27202" hidden="1" x14ac:dyDescent="0.2"/>
    <row r="27203" hidden="1" x14ac:dyDescent="0.2"/>
    <row r="27204" hidden="1" x14ac:dyDescent="0.2"/>
    <row r="27205" hidden="1" x14ac:dyDescent="0.2"/>
    <row r="27206" hidden="1" x14ac:dyDescent="0.2"/>
    <row r="27207" hidden="1" x14ac:dyDescent="0.2"/>
    <row r="27208" hidden="1" x14ac:dyDescent="0.2"/>
    <row r="27209" hidden="1" x14ac:dyDescent="0.2"/>
    <row r="27210" hidden="1" x14ac:dyDescent="0.2"/>
    <row r="27211" hidden="1" x14ac:dyDescent="0.2"/>
    <row r="27212" hidden="1" x14ac:dyDescent="0.2"/>
    <row r="27213" hidden="1" x14ac:dyDescent="0.2"/>
    <row r="27214" hidden="1" x14ac:dyDescent="0.2"/>
    <row r="27215" hidden="1" x14ac:dyDescent="0.2"/>
    <row r="27216" hidden="1" x14ac:dyDescent="0.2"/>
    <row r="27217" hidden="1" x14ac:dyDescent="0.2"/>
    <row r="27218" hidden="1" x14ac:dyDescent="0.2"/>
    <row r="27219" hidden="1" x14ac:dyDescent="0.2"/>
    <row r="27220" hidden="1" x14ac:dyDescent="0.2"/>
    <row r="27221" hidden="1" x14ac:dyDescent="0.2"/>
    <row r="27222" hidden="1" x14ac:dyDescent="0.2"/>
    <row r="27223" hidden="1" x14ac:dyDescent="0.2"/>
    <row r="27224" hidden="1" x14ac:dyDescent="0.2"/>
    <row r="27225" hidden="1" x14ac:dyDescent="0.2"/>
    <row r="27226" hidden="1" x14ac:dyDescent="0.2"/>
    <row r="27227" hidden="1" x14ac:dyDescent="0.2"/>
    <row r="27228" hidden="1" x14ac:dyDescent="0.2"/>
    <row r="27229" hidden="1" x14ac:dyDescent="0.2"/>
    <row r="27230" hidden="1" x14ac:dyDescent="0.2"/>
    <row r="27231" hidden="1" x14ac:dyDescent="0.2"/>
    <row r="27232" hidden="1" x14ac:dyDescent="0.2"/>
    <row r="27233" hidden="1" x14ac:dyDescent="0.2"/>
    <row r="27234" hidden="1" x14ac:dyDescent="0.2"/>
    <row r="27235" hidden="1" x14ac:dyDescent="0.2"/>
    <row r="27236" hidden="1" x14ac:dyDescent="0.2"/>
    <row r="27237" hidden="1" x14ac:dyDescent="0.2"/>
    <row r="27238" hidden="1" x14ac:dyDescent="0.2"/>
    <row r="27239" hidden="1" x14ac:dyDescent="0.2"/>
    <row r="27240" hidden="1" x14ac:dyDescent="0.2"/>
    <row r="27241" hidden="1" x14ac:dyDescent="0.2"/>
    <row r="27242" hidden="1" x14ac:dyDescent="0.2"/>
    <row r="27243" hidden="1" x14ac:dyDescent="0.2"/>
    <row r="27244" hidden="1" x14ac:dyDescent="0.2"/>
    <row r="27245" hidden="1" x14ac:dyDescent="0.2"/>
    <row r="27246" hidden="1" x14ac:dyDescent="0.2"/>
    <row r="27247" hidden="1" x14ac:dyDescent="0.2"/>
    <row r="27248" hidden="1" x14ac:dyDescent="0.2"/>
    <row r="27249" hidden="1" x14ac:dyDescent="0.2"/>
    <row r="27250" hidden="1" x14ac:dyDescent="0.2"/>
    <row r="27251" hidden="1" x14ac:dyDescent="0.2"/>
    <row r="27252" hidden="1" x14ac:dyDescent="0.2"/>
    <row r="27253" hidden="1" x14ac:dyDescent="0.2"/>
    <row r="27254" hidden="1" x14ac:dyDescent="0.2"/>
    <row r="27255" hidden="1" x14ac:dyDescent="0.2"/>
    <row r="27256" hidden="1" x14ac:dyDescent="0.2"/>
    <row r="27257" hidden="1" x14ac:dyDescent="0.2"/>
    <row r="27258" hidden="1" x14ac:dyDescent="0.2"/>
    <row r="27259" hidden="1" x14ac:dyDescent="0.2"/>
    <row r="27260" hidden="1" x14ac:dyDescent="0.2"/>
    <row r="27261" hidden="1" x14ac:dyDescent="0.2"/>
    <row r="27262" hidden="1" x14ac:dyDescent="0.2"/>
    <row r="27263" hidden="1" x14ac:dyDescent="0.2"/>
    <row r="27264" hidden="1" x14ac:dyDescent="0.2"/>
    <row r="27265" hidden="1" x14ac:dyDescent="0.2"/>
    <row r="27266" hidden="1" x14ac:dyDescent="0.2"/>
    <row r="27267" hidden="1" x14ac:dyDescent="0.2"/>
    <row r="27268" hidden="1" x14ac:dyDescent="0.2"/>
    <row r="27269" hidden="1" x14ac:dyDescent="0.2"/>
    <row r="27270" hidden="1" x14ac:dyDescent="0.2"/>
    <row r="27271" hidden="1" x14ac:dyDescent="0.2"/>
    <row r="27272" hidden="1" x14ac:dyDescent="0.2"/>
    <row r="27273" hidden="1" x14ac:dyDescent="0.2"/>
    <row r="27274" hidden="1" x14ac:dyDescent="0.2"/>
    <row r="27275" hidden="1" x14ac:dyDescent="0.2"/>
    <row r="27276" hidden="1" x14ac:dyDescent="0.2"/>
    <row r="27277" hidden="1" x14ac:dyDescent="0.2"/>
    <row r="27278" hidden="1" x14ac:dyDescent="0.2"/>
    <row r="27279" hidden="1" x14ac:dyDescent="0.2"/>
    <row r="27280" hidden="1" x14ac:dyDescent="0.2"/>
    <row r="27281" hidden="1" x14ac:dyDescent="0.2"/>
    <row r="27282" hidden="1" x14ac:dyDescent="0.2"/>
    <row r="27283" hidden="1" x14ac:dyDescent="0.2"/>
    <row r="27284" hidden="1" x14ac:dyDescent="0.2"/>
    <row r="27285" hidden="1" x14ac:dyDescent="0.2"/>
    <row r="27286" hidden="1" x14ac:dyDescent="0.2"/>
    <row r="27287" hidden="1" x14ac:dyDescent="0.2"/>
    <row r="27288" hidden="1" x14ac:dyDescent="0.2"/>
    <row r="27289" hidden="1" x14ac:dyDescent="0.2"/>
    <row r="27290" hidden="1" x14ac:dyDescent="0.2"/>
    <row r="27291" hidden="1" x14ac:dyDescent="0.2"/>
    <row r="27292" hidden="1" x14ac:dyDescent="0.2"/>
    <row r="27293" hidden="1" x14ac:dyDescent="0.2"/>
    <row r="27294" hidden="1" x14ac:dyDescent="0.2"/>
    <row r="27295" hidden="1" x14ac:dyDescent="0.2"/>
    <row r="27296" hidden="1" x14ac:dyDescent="0.2"/>
    <row r="27297" hidden="1" x14ac:dyDescent="0.2"/>
    <row r="27298" hidden="1" x14ac:dyDescent="0.2"/>
    <row r="27299" hidden="1" x14ac:dyDescent="0.2"/>
    <row r="27300" hidden="1" x14ac:dyDescent="0.2"/>
    <row r="27301" hidden="1" x14ac:dyDescent="0.2"/>
    <row r="27302" hidden="1" x14ac:dyDescent="0.2"/>
    <row r="27303" hidden="1" x14ac:dyDescent="0.2"/>
    <row r="27304" hidden="1" x14ac:dyDescent="0.2"/>
    <row r="27305" hidden="1" x14ac:dyDescent="0.2"/>
    <row r="27306" hidden="1" x14ac:dyDescent="0.2"/>
    <row r="27307" hidden="1" x14ac:dyDescent="0.2"/>
    <row r="27308" hidden="1" x14ac:dyDescent="0.2"/>
    <row r="27309" hidden="1" x14ac:dyDescent="0.2"/>
    <row r="27310" hidden="1" x14ac:dyDescent="0.2"/>
    <row r="27311" hidden="1" x14ac:dyDescent="0.2"/>
    <row r="27312" hidden="1" x14ac:dyDescent="0.2"/>
    <row r="27313" hidden="1" x14ac:dyDescent="0.2"/>
    <row r="27314" hidden="1" x14ac:dyDescent="0.2"/>
    <row r="27315" hidden="1" x14ac:dyDescent="0.2"/>
    <row r="27316" hidden="1" x14ac:dyDescent="0.2"/>
    <row r="27317" hidden="1" x14ac:dyDescent="0.2"/>
    <row r="27318" hidden="1" x14ac:dyDescent="0.2"/>
    <row r="27319" hidden="1" x14ac:dyDescent="0.2"/>
    <row r="27320" hidden="1" x14ac:dyDescent="0.2"/>
    <row r="27321" hidden="1" x14ac:dyDescent="0.2"/>
    <row r="27322" hidden="1" x14ac:dyDescent="0.2"/>
    <row r="27323" hidden="1" x14ac:dyDescent="0.2"/>
    <row r="27324" hidden="1" x14ac:dyDescent="0.2"/>
    <row r="27325" hidden="1" x14ac:dyDescent="0.2"/>
    <row r="27326" hidden="1" x14ac:dyDescent="0.2"/>
    <row r="27327" hidden="1" x14ac:dyDescent="0.2"/>
    <row r="27328" hidden="1" x14ac:dyDescent="0.2"/>
    <row r="27329" hidden="1" x14ac:dyDescent="0.2"/>
    <row r="27330" hidden="1" x14ac:dyDescent="0.2"/>
    <row r="27331" hidden="1" x14ac:dyDescent="0.2"/>
    <row r="27332" hidden="1" x14ac:dyDescent="0.2"/>
    <row r="27333" hidden="1" x14ac:dyDescent="0.2"/>
    <row r="27334" hidden="1" x14ac:dyDescent="0.2"/>
    <row r="27335" hidden="1" x14ac:dyDescent="0.2"/>
    <row r="27336" hidden="1" x14ac:dyDescent="0.2"/>
    <row r="27337" hidden="1" x14ac:dyDescent="0.2"/>
    <row r="27338" hidden="1" x14ac:dyDescent="0.2"/>
    <row r="27339" hidden="1" x14ac:dyDescent="0.2"/>
    <row r="27340" hidden="1" x14ac:dyDescent="0.2"/>
    <row r="27341" hidden="1" x14ac:dyDescent="0.2"/>
    <row r="27342" hidden="1" x14ac:dyDescent="0.2"/>
    <row r="27343" hidden="1" x14ac:dyDescent="0.2"/>
    <row r="27344" hidden="1" x14ac:dyDescent="0.2"/>
    <row r="27345" hidden="1" x14ac:dyDescent="0.2"/>
    <row r="27346" hidden="1" x14ac:dyDescent="0.2"/>
    <row r="27347" hidden="1" x14ac:dyDescent="0.2"/>
    <row r="27348" hidden="1" x14ac:dyDescent="0.2"/>
    <row r="27349" hidden="1" x14ac:dyDescent="0.2"/>
    <row r="27350" hidden="1" x14ac:dyDescent="0.2"/>
    <row r="27351" hidden="1" x14ac:dyDescent="0.2"/>
    <row r="27352" hidden="1" x14ac:dyDescent="0.2"/>
    <row r="27353" hidden="1" x14ac:dyDescent="0.2"/>
    <row r="27354" hidden="1" x14ac:dyDescent="0.2"/>
    <row r="27355" hidden="1" x14ac:dyDescent="0.2"/>
    <row r="27356" hidden="1" x14ac:dyDescent="0.2"/>
    <row r="27357" hidden="1" x14ac:dyDescent="0.2"/>
    <row r="27358" hidden="1" x14ac:dyDescent="0.2"/>
    <row r="27359" hidden="1" x14ac:dyDescent="0.2"/>
    <row r="27360" hidden="1" x14ac:dyDescent="0.2"/>
    <row r="27361" hidden="1" x14ac:dyDescent="0.2"/>
    <row r="27362" hidden="1" x14ac:dyDescent="0.2"/>
    <row r="27363" hidden="1" x14ac:dyDescent="0.2"/>
    <row r="27364" hidden="1" x14ac:dyDescent="0.2"/>
    <row r="27365" hidden="1" x14ac:dyDescent="0.2"/>
    <row r="27366" hidden="1" x14ac:dyDescent="0.2"/>
    <row r="27367" hidden="1" x14ac:dyDescent="0.2"/>
    <row r="27368" hidden="1" x14ac:dyDescent="0.2"/>
    <row r="27369" hidden="1" x14ac:dyDescent="0.2"/>
    <row r="27370" hidden="1" x14ac:dyDescent="0.2"/>
    <row r="27371" hidden="1" x14ac:dyDescent="0.2"/>
    <row r="27372" hidden="1" x14ac:dyDescent="0.2"/>
    <row r="27373" hidden="1" x14ac:dyDescent="0.2"/>
    <row r="27374" hidden="1" x14ac:dyDescent="0.2"/>
    <row r="27375" hidden="1" x14ac:dyDescent="0.2"/>
    <row r="27376" hidden="1" x14ac:dyDescent="0.2"/>
    <row r="27377" hidden="1" x14ac:dyDescent="0.2"/>
    <row r="27378" hidden="1" x14ac:dyDescent="0.2"/>
    <row r="27379" hidden="1" x14ac:dyDescent="0.2"/>
    <row r="27380" hidden="1" x14ac:dyDescent="0.2"/>
    <row r="27381" hidden="1" x14ac:dyDescent="0.2"/>
    <row r="27382" hidden="1" x14ac:dyDescent="0.2"/>
    <row r="27383" hidden="1" x14ac:dyDescent="0.2"/>
    <row r="27384" hidden="1" x14ac:dyDescent="0.2"/>
    <row r="27385" hidden="1" x14ac:dyDescent="0.2"/>
    <row r="27386" hidden="1" x14ac:dyDescent="0.2"/>
    <row r="27387" hidden="1" x14ac:dyDescent="0.2"/>
    <row r="27388" hidden="1" x14ac:dyDescent="0.2"/>
    <row r="27389" hidden="1" x14ac:dyDescent="0.2"/>
    <row r="27390" hidden="1" x14ac:dyDescent="0.2"/>
    <row r="27391" hidden="1" x14ac:dyDescent="0.2"/>
    <row r="27392" hidden="1" x14ac:dyDescent="0.2"/>
    <row r="27393" hidden="1" x14ac:dyDescent="0.2"/>
    <row r="27394" hidden="1" x14ac:dyDescent="0.2"/>
    <row r="27395" hidden="1" x14ac:dyDescent="0.2"/>
    <row r="27396" hidden="1" x14ac:dyDescent="0.2"/>
    <row r="27397" hidden="1" x14ac:dyDescent="0.2"/>
    <row r="27398" hidden="1" x14ac:dyDescent="0.2"/>
    <row r="27399" hidden="1" x14ac:dyDescent="0.2"/>
    <row r="27400" hidden="1" x14ac:dyDescent="0.2"/>
    <row r="27401" hidden="1" x14ac:dyDescent="0.2"/>
    <row r="27402" hidden="1" x14ac:dyDescent="0.2"/>
    <row r="27403" hidden="1" x14ac:dyDescent="0.2"/>
    <row r="27404" hidden="1" x14ac:dyDescent="0.2"/>
    <row r="27405" hidden="1" x14ac:dyDescent="0.2"/>
    <row r="27406" hidden="1" x14ac:dyDescent="0.2"/>
    <row r="27407" hidden="1" x14ac:dyDescent="0.2"/>
    <row r="27408" hidden="1" x14ac:dyDescent="0.2"/>
    <row r="27409" hidden="1" x14ac:dyDescent="0.2"/>
    <row r="27410" hidden="1" x14ac:dyDescent="0.2"/>
    <row r="27411" hidden="1" x14ac:dyDescent="0.2"/>
    <row r="27412" hidden="1" x14ac:dyDescent="0.2"/>
    <row r="27413" hidden="1" x14ac:dyDescent="0.2"/>
    <row r="27414" hidden="1" x14ac:dyDescent="0.2"/>
    <row r="27415" hidden="1" x14ac:dyDescent="0.2"/>
    <row r="27416" hidden="1" x14ac:dyDescent="0.2"/>
    <row r="27417" hidden="1" x14ac:dyDescent="0.2"/>
    <row r="27418" hidden="1" x14ac:dyDescent="0.2"/>
    <row r="27419" hidden="1" x14ac:dyDescent="0.2"/>
    <row r="27420" hidden="1" x14ac:dyDescent="0.2"/>
    <row r="27421" hidden="1" x14ac:dyDescent="0.2"/>
    <row r="27422" hidden="1" x14ac:dyDescent="0.2"/>
    <row r="27423" hidden="1" x14ac:dyDescent="0.2"/>
    <row r="27424" hidden="1" x14ac:dyDescent="0.2"/>
    <row r="27425" hidden="1" x14ac:dyDescent="0.2"/>
    <row r="27426" hidden="1" x14ac:dyDescent="0.2"/>
    <row r="27427" hidden="1" x14ac:dyDescent="0.2"/>
    <row r="27428" hidden="1" x14ac:dyDescent="0.2"/>
    <row r="27429" hidden="1" x14ac:dyDescent="0.2"/>
    <row r="27430" hidden="1" x14ac:dyDescent="0.2"/>
    <row r="27431" hidden="1" x14ac:dyDescent="0.2"/>
    <row r="27432" hidden="1" x14ac:dyDescent="0.2"/>
    <row r="27433" hidden="1" x14ac:dyDescent="0.2"/>
    <row r="27434" hidden="1" x14ac:dyDescent="0.2"/>
    <row r="27435" hidden="1" x14ac:dyDescent="0.2"/>
    <row r="27436" hidden="1" x14ac:dyDescent="0.2"/>
    <row r="27437" hidden="1" x14ac:dyDescent="0.2"/>
    <row r="27438" hidden="1" x14ac:dyDescent="0.2"/>
    <row r="27439" hidden="1" x14ac:dyDescent="0.2"/>
    <row r="27440" hidden="1" x14ac:dyDescent="0.2"/>
    <row r="27441" hidden="1" x14ac:dyDescent="0.2"/>
    <row r="27442" hidden="1" x14ac:dyDescent="0.2"/>
    <row r="27443" hidden="1" x14ac:dyDescent="0.2"/>
    <row r="27444" hidden="1" x14ac:dyDescent="0.2"/>
    <row r="27445" hidden="1" x14ac:dyDescent="0.2"/>
    <row r="27446" hidden="1" x14ac:dyDescent="0.2"/>
    <row r="27447" hidden="1" x14ac:dyDescent="0.2"/>
    <row r="27448" hidden="1" x14ac:dyDescent="0.2"/>
    <row r="27449" hidden="1" x14ac:dyDescent="0.2"/>
    <row r="27450" hidden="1" x14ac:dyDescent="0.2"/>
    <row r="27451" hidden="1" x14ac:dyDescent="0.2"/>
    <row r="27452" hidden="1" x14ac:dyDescent="0.2"/>
    <row r="27453" hidden="1" x14ac:dyDescent="0.2"/>
    <row r="27454" hidden="1" x14ac:dyDescent="0.2"/>
    <row r="27455" hidden="1" x14ac:dyDescent="0.2"/>
    <row r="27456" hidden="1" x14ac:dyDescent="0.2"/>
    <row r="27457" hidden="1" x14ac:dyDescent="0.2"/>
    <row r="27458" hidden="1" x14ac:dyDescent="0.2"/>
    <row r="27459" hidden="1" x14ac:dyDescent="0.2"/>
    <row r="27460" hidden="1" x14ac:dyDescent="0.2"/>
    <row r="27461" hidden="1" x14ac:dyDescent="0.2"/>
    <row r="27462" hidden="1" x14ac:dyDescent="0.2"/>
    <row r="27463" hidden="1" x14ac:dyDescent="0.2"/>
    <row r="27464" hidden="1" x14ac:dyDescent="0.2"/>
    <row r="27465" hidden="1" x14ac:dyDescent="0.2"/>
    <row r="27466" hidden="1" x14ac:dyDescent="0.2"/>
    <row r="27467" hidden="1" x14ac:dyDescent="0.2"/>
    <row r="27468" hidden="1" x14ac:dyDescent="0.2"/>
    <row r="27469" hidden="1" x14ac:dyDescent="0.2"/>
    <row r="27470" hidden="1" x14ac:dyDescent="0.2"/>
    <row r="27471" hidden="1" x14ac:dyDescent="0.2"/>
    <row r="27472" hidden="1" x14ac:dyDescent="0.2"/>
    <row r="27473" hidden="1" x14ac:dyDescent="0.2"/>
    <row r="27474" hidden="1" x14ac:dyDescent="0.2"/>
    <row r="27475" hidden="1" x14ac:dyDescent="0.2"/>
    <row r="27476" hidden="1" x14ac:dyDescent="0.2"/>
    <row r="27477" hidden="1" x14ac:dyDescent="0.2"/>
    <row r="27478" hidden="1" x14ac:dyDescent="0.2"/>
    <row r="27479" hidden="1" x14ac:dyDescent="0.2"/>
    <row r="27480" hidden="1" x14ac:dyDescent="0.2"/>
    <row r="27481" hidden="1" x14ac:dyDescent="0.2"/>
    <row r="27482" hidden="1" x14ac:dyDescent="0.2"/>
    <row r="27483" hidden="1" x14ac:dyDescent="0.2"/>
    <row r="27484" hidden="1" x14ac:dyDescent="0.2"/>
    <row r="27485" hidden="1" x14ac:dyDescent="0.2"/>
    <row r="27486" hidden="1" x14ac:dyDescent="0.2"/>
    <row r="27487" hidden="1" x14ac:dyDescent="0.2"/>
    <row r="27488" hidden="1" x14ac:dyDescent="0.2"/>
    <row r="27489" hidden="1" x14ac:dyDescent="0.2"/>
    <row r="27490" hidden="1" x14ac:dyDescent="0.2"/>
    <row r="27491" hidden="1" x14ac:dyDescent="0.2"/>
    <row r="27492" hidden="1" x14ac:dyDescent="0.2"/>
    <row r="27493" hidden="1" x14ac:dyDescent="0.2"/>
    <row r="27494" hidden="1" x14ac:dyDescent="0.2"/>
    <row r="27495" hidden="1" x14ac:dyDescent="0.2"/>
    <row r="27496" hidden="1" x14ac:dyDescent="0.2"/>
    <row r="27497" hidden="1" x14ac:dyDescent="0.2"/>
    <row r="27498" hidden="1" x14ac:dyDescent="0.2"/>
    <row r="27499" hidden="1" x14ac:dyDescent="0.2"/>
    <row r="27500" hidden="1" x14ac:dyDescent="0.2"/>
    <row r="27501" hidden="1" x14ac:dyDescent="0.2"/>
    <row r="27502" hidden="1" x14ac:dyDescent="0.2"/>
    <row r="27503" hidden="1" x14ac:dyDescent="0.2"/>
    <row r="27504" hidden="1" x14ac:dyDescent="0.2"/>
    <row r="27505" hidden="1" x14ac:dyDescent="0.2"/>
    <row r="27506" hidden="1" x14ac:dyDescent="0.2"/>
    <row r="27507" hidden="1" x14ac:dyDescent="0.2"/>
    <row r="27508" hidden="1" x14ac:dyDescent="0.2"/>
    <row r="27509" hidden="1" x14ac:dyDescent="0.2"/>
    <row r="27510" hidden="1" x14ac:dyDescent="0.2"/>
    <row r="27511" hidden="1" x14ac:dyDescent="0.2"/>
    <row r="27512" hidden="1" x14ac:dyDescent="0.2"/>
    <row r="27513" hidden="1" x14ac:dyDescent="0.2"/>
    <row r="27514" hidden="1" x14ac:dyDescent="0.2"/>
    <row r="27515" hidden="1" x14ac:dyDescent="0.2"/>
    <row r="27516" hidden="1" x14ac:dyDescent="0.2"/>
    <row r="27517" hidden="1" x14ac:dyDescent="0.2"/>
    <row r="27518" hidden="1" x14ac:dyDescent="0.2"/>
    <row r="27519" hidden="1" x14ac:dyDescent="0.2"/>
    <row r="27520" hidden="1" x14ac:dyDescent="0.2"/>
    <row r="27521" hidden="1" x14ac:dyDescent="0.2"/>
    <row r="27522" hidden="1" x14ac:dyDescent="0.2"/>
    <row r="27523" hidden="1" x14ac:dyDescent="0.2"/>
    <row r="27524" hidden="1" x14ac:dyDescent="0.2"/>
    <row r="27525" hidden="1" x14ac:dyDescent="0.2"/>
    <row r="27526" hidden="1" x14ac:dyDescent="0.2"/>
    <row r="27527" hidden="1" x14ac:dyDescent="0.2"/>
    <row r="27528" hidden="1" x14ac:dyDescent="0.2"/>
    <row r="27529" hidden="1" x14ac:dyDescent="0.2"/>
    <row r="27530" hidden="1" x14ac:dyDescent="0.2"/>
    <row r="27531" hidden="1" x14ac:dyDescent="0.2"/>
    <row r="27532" hidden="1" x14ac:dyDescent="0.2"/>
    <row r="27533" hidden="1" x14ac:dyDescent="0.2"/>
    <row r="27534" hidden="1" x14ac:dyDescent="0.2"/>
    <row r="27535" hidden="1" x14ac:dyDescent="0.2"/>
    <row r="27536" hidden="1" x14ac:dyDescent="0.2"/>
    <row r="27537" hidden="1" x14ac:dyDescent="0.2"/>
    <row r="27538" hidden="1" x14ac:dyDescent="0.2"/>
    <row r="27539" hidden="1" x14ac:dyDescent="0.2"/>
    <row r="27540" hidden="1" x14ac:dyDescent="0.2"/>
    <row r="27541" hidden="1" x14ac:dyDescent="0.2"/>
    <row r="27542" hidden="1" x14ac:dyDescent="0.2"/>
    <row r="27543" hidden="1" x14ac:dyDescent="0.2"/>
    <row r="27544" hidden="1" x14ac:dyDescent="0.2"/>
    <row r="27545" hidden="1" x14ac:dyDescent="0.2"/>
    <row r="27546" hidden="1" x14ac:dyDescent="0.2"/>
    <row r="27547" hidden="1" x14ac:dyDescent="0.2"/>
    <row r="27548" hidden="1" x14ac:dyDescent="0.2"/>
    <row r="27549" hidden="1" x14ac:dyDescent="0.2"/>
    <row r="27550" hidden="1" x14ac:dyDescent="0.2"/>
    <row r="27551" hidden="1" x14ac:dyDescent="0.2"/>
    <row r="27552" hidden="1" x14ac:dyDescent="0.2"/>
    <row r="27553" hidden="1" x14ac:dyDescent="0.2"/>
    <row r="27554" hidden="1" x14ac:dyDescent="0.2"/>
    <row r="27555" hidden="1" x14ac:dyDescent="0.2"/>
    <row r="27556" hidden="1" x14ac:dyDescent="0.2"/>
    <row r="27557" hidden="1" x14ac:dyDescent="0.2"/>
    <row r="27558" hidden="1" x14ac:dyDescent="0.2"/>
    <row r="27559" hidden="1" x14ac:dyDescent="0.2"/>
    <row r="27560" hidden="1" x14ac:dyDescent="0.2"/>
    <row r="27561" hidden="1" x14ac:dyDescent="0.2"/>
    <row r="27562" hidden="1" x14ac:dyDescent="0.2"/>
    <row r="27563" hidden="1" x14ac:dyDescent="0.2"/>
    <row r="27564" hidden="1" x14ac:dyDescent="0.2"/>
    <row r="27565" hidden="1" x14ac:dyDescent="0.2"/>
    <row r="27566" hidden="1" x14ac:dyDescent="0.2"/>
    <row r="27567" hidden="1" x14ac:dyDescent="0.2"/>
    <row r="27568" hidden="1" x14ac:dyDescent="0.2"/>
    <row r="27569" hidden="1" x14ac:dyDescent="0.2"/>
    <row r="27570" hidden="1" x14ac:dyDescent="0.2"/>
    <row r="27571" hidden="1" x14ac:dyDescent="0.2"/>
    <row r="27572" hidden="1" x14ac:dyDescent="0.2"/>
    <row r="27573" hidden="1" x14ac:dyDescent="0.2"/>
    <row r="27574" hidden="1" x14ac:dyDescent="0.2"/>
    <row r="27575" hidden="1" x14ac:dyDescent="0.2"/>
    <row r="27576" hidden="1" x14ac:dyDescent="0.2"/>
    <row r="27577" hidden="1" x14ac:dyDescent="0.2"/>
    <row r="27578" hidden="1" x14ac:dyDescent="0.2"/>
    <row r="27579" hidden="1" x14ac:dyDescent="0.2"/>
    <row r="27580" hidden="1" x14ac:dyDescent="0.2"/>
    <row r="27581" hidden="1" x14ac:dyDescent="0.2"/>
    <row r="27582" hidden="1" x14ac:dyDescent="0.2"/>
    <row r="27583" hidden="1" x14ac:dyDescent="0.2"/>
    <row r="27584" hidden="1" x14ac:dyDescent="0.2"/>
    <row r="27585" hidden="1" x14ac:dyDescent="0.2"/>
    <row r="27586" hidden="1" x14ac:dyDescent="0.2"/>
    <row r="27587" hidden="1" x14ac:dyDescent="0.2"/>
    <row r="27588" hidden="1" x14ac:dyDescent="0.2"/>
    <row r="27589" hidden="1" x14ac:dyDescent="0.2"/>
    <row r="27590" hidden="1" x14ac:dyDescent="0.2"/>
    <row r="27591" hidden="1" x14ac:dyDescent="0.2"/>
    <row r="27592" hidden="1" x14ac:dyDescent="0.2"/>
    <row r="27593" hidden="1" x14ac:dyDescent="0.2"/>
    <row r="27594" hidden="1" x14ac:dyDescent="0.2"/>
    <row r="27595" hidden="1" x14ac:dyDescent="0.2"/>
    <row r="27596" hidden="1" x14ac:dyDescent="0.2"/>
    <row r="27597" hidden="1" x14ac:dyDescent="0.2"/>
    <row r="27598" hidden="1" x14ac:dyDescent="0.2"/>
    <row r="27599" hidden="1" x14ac:dyDescent="0.2"/>
    <row r="27600" hidden="1" x14ac:dyDescent="0.2"/>
    <row r="27601" hidden="1" x14ac:dyDescent="0.2"/>
    <row r="27602" hidden="1" x14ac:dyDescent="0.2"/>
    <row r="27603" hidden="1" x14ac:dyDescent="0.2"/>
    <row r="27604" hidden="1" x14ac:dyDescent="0.2"/>
    <row r="27605" hidden="1" x14ac:dyDescent="0.2"/>
    <row r="27606" hidden="1" x14ac:dyDescent="0.2"/>
    <row r="27607" hidden="1" x14ac:dyDescent="0.2"/>
    <row r="27608" hidden="1" x14ac:dyDescent="0.2"/>
    <row r="27609" hidden="1" x14ac:dyDescent="0.2"/>
    <row r="27610" hidden="1" x14ac:dyDescent="0.2"/>
    <row r="27611" hidden="1" x14ac:dyDescent="0.2"/>
    <row r="27612" hidden="1" x14ac:dyDescent="0.2"/>
    <row r="27613" hidden="1" x14ac:dyDescent="0.2"/>
    <row r="27614" hidden="1" x14ac:dyDescent="0.2"/>
    <row r="27615" hidden="1" x14ac:dyDescent="0.2"/>
    <row r="27616" hidden="1" x14ac:dyDescent="0.2"/>
    <row r="27617" hidden="1" x14ac:dyDescent="0.2"/>
    <row r="27618" hidden="1" x14ac:dyDescent="0.2"/>
    <row r="27619" hidden="1" x14ac:dyDescent="0.2"/>
    <row r="27620" hidden="1" x14ac:dyDescent="0.2"/>
    <row r="27621" hidden="1" x14ac:dyDescent="0.2"/>
    <row r="27622" hidden="1" x14ac:dyDescent="0.2"/>
    <row r="27623" hidden="1" x14ac:dyDescent="0.2"/>
    <row r="27624" hidden="1" x14ac:dyDescent="0.2"/>
    <row r="27625" hidden="1" x14ac:dyDescent="0.2"/>
    <row r="27626" hidden="1" x14ac:dyDescent="0.2"/>
    <row r="27627" hidden="1" x14ac:dyDescent="0.2"/>
    <row r="27628" hidden="1" x14ac:dyDescent="0.2"/>
    <row r="27629" hidden="1" x14ac:dyDescent="0.2"/>
    <row r="27630" hidden="1" x14ac:dyDescent="0.2"/>
    <row r="27631" hidden="1" x14ac:dyDescent="0.2"/>
    <row r="27632" hidden="1" x14ac:dyDescent="0.2"/>
    <row r="27633" hidden="1" x14ac:dyDescent="0.2"/>
    <row r="27634" hidden="1" x14ac:dyDescent="0.2"/>
    <row r="27635" hidden="1" x14ac:dyDescent="0.2"/>
    <row r="27636" hidden="1" x14ac:dyDescent="0.2"/>
    <row r="27637" hidden="1" x14ac:dyDescent="0.2"/>
    <row r="27638" hidden="1" x14ac:dyDescent="0.2"/>
    <row r="27639" hidden="1" x14ac:dyDescent="0.2"/>
    <row r="27640" hidden="1" x14ac:dyDescent="0.2"/>
    <row r="27641" hidden="1" x14ac:dyDescent="0.2"/>
    <row r="27642" hidden="1" x14ac:dyDescent="0.2"/>
    <row r="27643" hidden="1" x14ac:dyDescent="0.2"/>
    <row r="27644" hidden="1" x14ac:dyDescent="0.2"/>
    <row r="27645" hidden="1" x14ac:dyDescent="0.2"/>
    <row r="27646" hidden="1" x14ac:dyDescent="0.2"/>
    <row r="27647" hidden="1" x14ac:dyDescent="0.2"/>
    <row r="27648" hidden="1" x14ac:dyDescent="0.2"/>
    <row r="27649" hidden="1" x14ac:dyDescent="0.2"/>
    <row r="27650" hidden="1" x14ac:dyDescent="0.2"/>
    <row r="27651" hidden="1" x14ac:dyDescent="0.2"/>
    <row r="27652" hidden="1" x14ac:dyDescent="0.2"/>
    <row r="27653" hidden="1" x14ac:dyDescent="0.2"/>
    <row r="27654" hidden="1" x14ac:dyDescent="0.2"/>
    <row r="27655" hidden="1" x14ac:dyDescent="0.2"/>
    <row r="27656" hidden="1" x14ac:dyDescent="0.2"/>
    <row r="27657" hidden="1" x14ac:dyDescent="0.2"/>
    <row r="27658" hidden="1" x14ac:dyDescent="0.2"/>
    <row r="27659" hidden="1" x14ac:dyDescent="0.2"/>
    <row r="27660" hidden="1" x14ac:dyDescent="0.2"/>
    <row r="27661" hidden="1" x14ac:dyDescent="0.2"/>
    <row r="27662" hidden="1" x14ac:dyDescent="0.2"/>
    <row r="27663" hidden="1" x14ac:dyDescent="0.2"/>
    <row r="27664" hidden="1" x14ac:dyDescent="0.2"/>
    <row r="27665" hidden="1" x14ac:dyDescent="0.2"/>
    <row r="27666" hidden="1" x14ac:dyDescent="0.2"/>
    <row r="27667" hidden="1" x14ac:dyDescent="0.2"/>
    <row r="27668" hidden="1" x14ac:dyDescent="0.2"/>
    <row r="27669" hidden="1" x14ac:dyDescent="0.2"/>
    <row r="27670" hidden="1" x14ac:dyDescent="0.2"/>
    <row r="27671" hidden="1" x14ac:dyDescent="0.2"/>
    <row r="27672" hidden="1" x14ac:dyDescent="0.2"/>
    <row r="27673" hidden="1" x14ac:dyDescent="0.2"/>
    <row r="27674" hidden="1" x14ac:dyDescent="0.2"/>
    <row r="27675" hidden="1" x14ac:dyDescent="0.2"/>
    <row r="27676" hidden="1" x14ac:dyDescent="0.2"/>
    <row r="27677" hidden="1" x14ac:dyDescent="0.2"/>
    <row r="27678" hidden="1" x14ac:dyDescent="0.2"/>
    <row r="27679" hidden="1" x14ac:dyDescent="0.2"/>
    <row r="27680" hidden="1" x14ac:dyDescent="0.2"/>
    <row r="27681" hidden="1" x14ac:dyDescent="0.2"/>
    <row r="27682" hidden="1" x14ac:dyDescent="0.2"/>
    <row r="27683" hidden="1" x14ac:dyDescent="0.2"/>
    <row r="27684" hidden="1" x14ac:dyDescent="0.2"/>
    <row r="27685" hidden="1" x14ac:dyDescent="0.2"/>
    <row r="27686" hidden="1" x14ac:dyDescent="0.2"/>
    <row r="27687" hidden="1" x14ac:dyDescent="0.2"/>
    <row r="27688" hidden="1" x14ac:dyDescent="0.2"/>
    <row r="27689" hidden="1" x14ac:dyDescent="0.2"/>
    <row r="27690" hidden="1" x14ac:dyDescent="0.2"/>
    <row r="27691" hidden="1" x14ac:dyDescent="0.2"/>
    <row r="27692" hidden="1" x14ac:dyDescent="0.2"/>
    <row r="27693" hidden="1" x14ac:dyDescent="0.2"/>
    <row r="27694" hidden="1" x14ac:dyDescent="0.2"/>
    <row r="27695" hidden="1" x14ac:dyDescent="0.2"/>
    <row r="27696" hidden="1" x14ac:dyDescent="0.2"/>
    <row r="27697" hidden="1" x14ac:dyDescent="0.2"/>
    <row r="27698" hidden="1" x14ac:dyDescent="0.2"/>
    <row r="27699" hidden="1" x14ac:dyDescent="0.2"/>
    <row r="27700" hidden="1" x14ac:dyDescent="0.2"/>
    <row r="27701" hidden="1" x14ac:dyDescent="0.2"/>
    <row r="27702" hidden="1" x14ac:dyDescent="0.2"/>
    <row r="27703" hidden="1" x14ac:dyDescent="0.2"/>
    <row r="27704" hidden="1" x14ac:dyDescent="0.2"/>
    <row r="27705" hidden="1" x14ac:dyDescent="0.2"/>
    <row r="27706" hidden="1" x14ac:dyDescent="0.2"/>
    <row r="27707" hidden="1" x14ac:dyDescent="0.2"/>
    <row r="27708" hidden="1" x14ac:dyDescent="0.2"/>
    <row r="27709" hidden="1" x14ac:dyDescent="0.2"/>
    <row r="27710" hidden="1" x14ac:dyDescent="0.2"/>
    <row r="27711" hidden="1" x14ac:dyDescent="0.2"/>
    <row r="27712" hidden="1" x14ac:dyDescent="0.2"/>
    <row r="27713" hidden="1" x14ac:dyDescent="0.2"/>
    <row r="27714" hidden="1" x14ac:dyDescent="0.2"/>
    <row r="27715" hidden="1" x14ac:dyDescent="0.2"/>
    <row r="27716" hidden="1" x14ac:dyDescent="0.2"/>
    <row r="27717" hidden="1" x14ac:dyDescent="0.2"/>
    <row r="27718" hidden="1" x14ac:dyDescent="0.2"/>
    <row r="27719" hidden="1" x14ac:dyDescent="0.2"/>
    <row r="27720" hidden="1" x14ac:dyDescent="0.2"/>
    <row r="27721" hidden="1" x14ac:dyDescent="0.2"/>
    <row r="27722" hidden="1" x14ac:dyDescent="0.2"/>
    <row r="27723" hidden="1" x14ac:dyDescent="0.2"/>
    <row r="27724" hidden="1" x14ac:dyDescent="0.2"/>
    <row r="27725" hidden="1" x14ac:dyDescent="0.2"/>
    <row r="27726" hidden="1" x14ac:dyDescent="0.2"/>
    <row r="27727" hidden="1" x14ac:dyDescent="0.2"/>
    <row r="27728" hidden="1" x14ac:dyDescent="0.2"/>
    <row r="27729" hidden="1" x14ac:dyDescent="0.2"/>
    <row r="27730" hidden="1" x14ac:dyDescent="0.2"/>
    <row r="27731" hidden="1" x14ac:dyDescent="0.2"/>
    <row r="27732" hidden="1" x14ac:dyDescent="0.2"/>
    <row r="27733" hidden="1" x14ac:dyDescent="0.2"/>
    <row r="27734" hidden="1" x14ac:dyDescent="0.2"/>
    <row r="27735" hidden="1" x14ac:dyDescent="0.2"/>
    <row r="27736" hidden="1" x14ac:dyDescent="0.2"/>
    <row r="27737" hidden="1" x14ac:dyDescent="0.2"/>
    <row r="27738" hidden="1" x14ac:dyDescent="0.2"/>
    <row r="27739" hidden="1" x14ac:dyDescent="0.2"/>
    <row r="27740" hidden="1" x14ac:dyDescent="0.2"/>
    <row r="27741" hidden="1" x14ac:dyDescent="0.2"/>
    <row r="27742" hidden="1" x14ac:dyDescent="0.2"/>
    <row r="27743" hidden="1" x14ac:dyDescent="0.2"/>
    <row r="27744" hidden="1" x14ac:dyDescent="0.2"/>
    <row r="27745" hidden="1" x14ac:dyDescent="0.2"/>
    <row r="27746" hidden="1" x14ac:dyDescent="0.2"/>
    <row r="27747" hidden="1" x14ac:dyDescent="0.2"/>
    <row r="27748" hidden="1" x14ac:dyDescent="0.2"/>
    <row r="27749" hidden="1" x14ac:dyDescent="0.2"/>
    <row r="27750" hidden="1" x14ac:dyDescent="0.2"/>
    <row r="27751" hidden="1" x14ac:dyDescent="0.2"/>
    <row r="27752" hidden="1" x14ac:dyDescent="0.2"/>
    <row r="27753" hidden="1" x14ac:dyDescent="0.2"/>
    <row r="27754" hidden="1" x14ac:dyDescent="0.2"/>
    <row r="27755" hidden="1" x14ac:dyDescent="0.2"/>
    <row r="27756" hidden="1" x14ac:dyDescent="0.2"/>
    <row r="27757" hidden="1" x14ac:dyDescent="0.2"/>
    <row r="27758" hidden="1" x14ac:dyDescent="0.2"/>
    <row r="27759" hidden="1" x14ac:dyDescent="0.2"/>
    <row r="27760" hidden="1" x14ac:dyDescent="0.2"/>
    <row r="27761" hidden="1" x14ac:dyDescent="0.2"/>
    <row r="27762" hidden="1" x14ac:dyDescent="0.2"/>
    <row r="27763" hidden="1" x14ac:dyDescent="0.2"/>
    <row r="27764" hidden="1" x14ac:dyDescent="0.2"/>
    <row r="27765" hidden="1" x14ac:dyDescent="0.2"/>
    <row r="27766" hidden="1" x14ac:dyDescent="0.2"/>
    <row r="27767" hidden="1" x14ac:dyDescent="0.2"/>
    <row r="27768" hidden="1" x14ac:dyDescent="0.2"/>
    <row r="27769" hidden="1" x14ac:dyDescent="0.2"/>
    <row r="27770" hidden="1" x14ac:dyDescent="0.2"/>
    <row r="27771" hidden="1" x14ac:dyDescent="0.2"/>
    <row r="27772" hidden="1" x14ac:dyDescent="0.2"/>
    <row r="27773" hidden="1" x14ac:dyDescent="0.2"/>
    <row r="27774" hidden="1" x14ac:dyDescent="0.2"/>
    <row r="27775" hidden="1" x14ac:dyDescent="0.2"/>
    <row r="27776" hidden="1" x14ac:dyDescent="0.2"/>
    <row r="27777" hidden="1" x14ac:dyDescent="0.2"/>
    <row r="27778" hidden="1" x14ac:dyDescent="0.2"/>
    <row r="27779" hidden="1" x14ac:dyDescent="0.2"/>
    <row r="27780" hidden="1" x14ac:dyDescent="0.2"/>
    <row r="27781" hidden="1" x14ac:dyDescent="0.2"/>
    <row r="27782" hidden="1" x14ac:dyDescent="0.2"/>
    <row r="27783" hidden="1" x14ac:dyDescent="0.2"/>
    <row r="27784" hidden="1" x14ac:dyDescent="0.2"/>
    <row r="27785" hidden="1" x14ac:dyDescent="0.2"/>
    <row r="27786" hidden="1" x14ac:dyDescent="0.2"/>
    <row r="27787" hidden="1" x14ac:dyDescent="0.2"/>
    <row r="27788" hidden="1" x14ac:dyDescent="0.2"/>
    <row r="27789" hidden="1" x14ac:dyDescent="0.2"/>
    <row r="27790" hidden="1" x14ac:dyDescent="0.2"/>
    <row r="27791" hidden="1" x14ac:dyDescent="0.2"/>
    <row r="27792" hidden="1" x14ac:dyDescent="0.2"/>
    <row r="27793" hidden="1" x14ac:dyDescent="0.2"/>
    <row r="27794" hidden="1" x14ac:dyDescent="0.2"/>
    <row r="27795" hidden="1" x14ac:dyDescent="0.2"/>
    <row r="27796" hidden="1" x14ac:dyDescent="0.2"/>
    <row r="27797" hidden="1" x14ac:dyDescent="0.2"/>
    <row r="27798" hidden="1" x14ac:dyDescent="0.2"/>
    <row r="27799" hidden="1" x14ac:dyDescent="0.2"/>
    <row r="27800" hidden="1" x14ac:dyDescent="0.2"/>
    <row r="27801" hidden="1" x14ac:dyDescent="0.2"/>
    <row r="27802" hidden="1" x14ac:dyDescent="0.2"/>
    <row r="27803" hidden="1" x14ac:dyDescent="0.2"/>
    <row r="27804" hidden="1" x14ac:dyDescent="0.2"/>
    <row r="27805" hidden="1" x14ac:dyDescent="0.2"/>
    <row r="27806" hidden="1" x14ac:dyDescent="0.2"/>
    <row r="27807" hidden="1" x14ac:dyDescent="0.2"/>
    <row r="27808" hidden="1" x14ac:dyDescent="0.2"/>
    <row r="27809" hidden="1" x14ac:dyDescent="0.2"/>
    <row r="27810" hidden="1" x14ac:dyDescent="0.2"/>
    <row r="27811" hidden="1" x14ac:dyDescent="0.2"/>
    <row r="27812" hidden="1" x14ac:dyDescent="0.2"/>
    <row r="27813" hidden="1" x14ac:dyDescent="0.2"/>
    <row r="27814" hidden="1" x14ac:dyDescent="0.2"/>
    <row r="27815" hidden="1" x14ac:dyDescent="0.2"/>
    <row r="27816" hidden="1" x14ac:dyDescent="0.2"/>
    <row r="27817" hidden="1" x14ac:dyDescent="0.2"/>
    <row r="27818" hidden="1" x14ac:dyDescent="0.2"/>
    <row r="27819" hidden="1" x14ac:dyDescent="0.2"/>
    <row r="27820" hidden="1" x14ac:dyDescent="0.2"/>
    <row r="27821" hidden="1" x14ac:dyDescent="0.2"/>
    <row r="27822" hidden="1" x14ac:dyDescent="0.2"/>
    <row r="27823" hidden="1" x14ac:dyDescent="0.2"/>
    <row r="27824" hidden="1" x14ac:dyDescent="0.2"/>
    <row r="27825" hidden="1" x14ac:dyDescent="0.2"/>
    <row r="27826" hidden="1" x14ac:dyDescent="0.2"/>
    <row r="27827" hidden="1" x14ac:dyDescent="0.2"/>
    <row r="27828" hidden="1" x14ac:dyDescent="0.2"/>
    <row r="27829" hidden="1" x14ac:dyDescent="0.2"/>
    <row r="27830" hidden="1" x14ac:dyDescent="0.2"/>
    <row r="27831" hidden="1" x14ac:dyDescent="0.2"/>
    <row r="27832" hidden="1" x14ac:dyDescent="0.2"/>
    <row r="27833" hidden="1" x14ac:dyDescent="0.2"/>
    <row r="27834" hidden="1" x14ac:dyDescent="0.2"/>
    <row r="27835" hidden="1" x14ac:dyDescent="0.2"/>
    <row r="27836" hidden="1" x14ac:dyDescent="0.2"/>
    <row r="27837" hidden="1" x14ac:dyDescent="0.2"/>
    <row r="27838" hidden="1" x14ac:dyDescent="0.2"/>
    <row r="27839" hidden="1" x14ac:dyDescent="0.2"/>
    <row r="27840" hidden="1" x14ac:dyDescent="0.2"/>
    <row r="27841" hidden="1" x14ac:dyDescent="0.2"/>
    <row r="27842" hidden="1" x14ac:dyDescent="0.2"/>
    <row r="27843" hidden="1" x14ac:dyDescent="0.2"/>
    <row r="27844" hidden="1" x14ac:dyDescent="0.2"/>
    <row r="27845" hidden="1" x14ac:dyDescent="0.2"/>
    <row r="27846" hidden="1" x14ac:dyDescent="0.2"/>
    <row r="27847" hidden="1" x14ac:dyDescent="0.2"/>
    <row r="27848" hidden="1" x14ac:dyDescent="0.2"/>
    <row r="27849" hidden="1" x14ac:dyDescent="0.2"/>
    <row r="27850" hidden="1" x14ac:dyDescent="0.2"/>
    <row r="27851" hidden="1" x14ac:dyDescent="0.2"/>
    <row r="27852" hidden="1" x14ac:dyDescent="0.2"/>
    <row r="27853" hidden="1" x14ac:dyDescent="0.2"/>
    <row r="27854" hidden="1" x14ac:dyDescent="0.2"/>
    <row r="27855" hidden="1" x14ac:dyDescent="0.2"/>
    <row r="27856" hidden="1" x14ac:dyDescent="0.2"/>
    <row r="27857" hidden="1" x14ac:dyDescent="0.2"/>
    <row r="27858" hidden="1" x14ac:dyDescent="0.2"/>
    <row r="27859" hidden="1" x14ac:dyDescent="0.2"/>
    <row r="27860" hidden="1" x14ac:dyDescent="0.2"/>
    <row r="27861" hidden="1" x14ac:dyDescent="0.2"/>
    <row r="27862" hidden="1" x14ac:dyDescent="0.2"/>
    <row r="27863" hidden="1" x14ac:dyDescent="0.2"/>
    <row r="27864" hidden="1" x14ac:dyDescent="0.2"/>
    <row r="27865" hidden="1" x14ac:dyDescent="0.2"/>
    <row r="27866" hidden="1" x14ac:dyDescent="0.2"/>
    <row r="27867" hidden="1" x14ac:dyDescent="0.2"/>
    <row r="27868" hidden="1" x14ac:dyDescent="0.2"/>
    <row r="27869" hidden="1" x14ac:dyDescent="0.2"/>
    <row r="27870" hidden="1" x14ac:dyDescent="0.2"/>
    <row r="27871" hidden="1" x14ac:dyDescent="0.2"/>
    <row r="27872" hidden="1" x14ac:dyDescent="0.2"/>
    <row r="27873" hidden="1" x14ac:dyDescent="0.2"/>
    <row r="27874" hidden="1" x14ac:dyDescent="0.2"/>
    <row r="27875" hidden="1" x14ac:dyDescent="0.2"/>
    <row r="27876" hidden="1" x14ac:dyDescent="0.2"/>
    <row r="27877" hidden="1" x14ac:dyDescent="0.2"/>
    <row r="27878" hidden="1" x14ac:dyDescent="0.2"/>
    <row r="27879" hidden="1" x14ac:dyDescent="0.2"/>
    <row r="27880" hidden="1" x14ac:dyDescent="0.2"/>
    <row r="27881" hidden="1" x14ac:dyDescent="0.2"/>
    <row r="27882" hidden="1" x14ac:dyDescent="0.2"/>
    <row r="27883" hidden="1" x14ac:dyDescent="0.2"/>
    <row r="27884" hidden="1" x14ac:dyDescent="0.2"/>
    <row r="27885" hidden="1" x14ac:dyDescent="0.2"/>
    <row r="27886" hidden="1" x14ac:dyDescent="0.2"/>
    <row r="27887" hidden="1" x14ac:dyDescent="0.2"/>
    <row r="27888" hidden="1" x14ac:dyDescent="0.2"/>
    <row r="27889" hidden="1" x14ac:dyDescent="0.2"/>
    <row r="27890" hidden="1" x14ac:dyDescent="0.2"/>
    <row r="27891" hidden="1" x14ac:dyDescent="0.2"/>
    <row r="27892" hidden="1" x14ac:dyDescent="0.2"/>
    <row r="27893" hidden="1" x14ac:dyDescent="0.2"/>
    <row r="27894" hidden="1" x14ac:dyDescent="0.2"/>
    <row r="27895" hidden="1" x14ac:dyDescent="0.2"/>
    <row r="27896" hidden="1" x14ac:dyDescent="0.2"/>
    <row r="27897" hidden="1" x14ac:dyDescent="0.2"/>
    <row r="27898" hidden="1" x14ac:dyDescent="0.2"/>
    <row r="27899" hidden="1" x14ac:dyDescent="0.2"/>
    <row r="27900" hidden="1" x14ac:dyDescent="0.2"/>
    <row r="27901" hidden="1" x14ac:dyDescent="0.2"/>
    <row r="27902" hidden="1" x14ac:dyDescent="0.2"/>
    <row r="27903" hidden="1" x14ac:dyDescent="0.2"/>
    <row r="27904" hidden="1" x14ac:dyDescent="0.2"/>
    <row r="27905" hidden="1" x14ac:dyDescent="0.2"/>
    <row r="27906" hidden="1" x14ac:dyDescent="0.2"/>
    <row r="27907" hidden="1" x14ac:dyDescent="0.2"/>
    <row r="27908" hidden="1" x14ac:dyDescent="0.2"/>
    <row r="27909" hidden="1" x14ac:dyDescent="0.2"/>
    <row r="27910" hidden="1" x14ac:dyDescent="0.2"/>
    <row r="27911" hidden="1" x14ac:dyDescent="0.2"/>
    <row r="27912" hidden="1" x14ac:dyDescent="0.2"/>
    <row r="27913" hidden="1" x14ac:dyDescent="0.2"/>
    <row r="27914" hidden="1" x14ac:dyDescent="0.2"/>
    <row r="27915" hidden="1" x14ac:dyDescent="0.2"/>
    <row r="27916" hidden="1" x14ac:dyDescent="0.2"/>
    <row r="27917" hidden="1" x14ac:dyDescent="0.2"/>
    <row r="27918" hidden="1" x14ac:dyDescent="0.2"/>
    <row r="27919" hidden="1" x14ac:dyDescent="0.2"/>
    <row r="27920" hidden="1" x14ac:dyDescent="0.2"/>
    <row r="27921" hidden="1" x14ac:dyDescent="0.2"/>
    <row r="27922" hidden="1" x14ac:dyDescent="0.2"/>
    <row r="27923" hidden="1" x14ac:dyDescent="0.2"/>
    <row r="27924" hidden="1" x14ac:dyDescent="0.2"/>
    <row r="27925" hidden="1" x14ac:dyDescent="0.2"/>
    <row r="27926" hidden="1" x14ac:dyDescent="0.2"/>
    <row r="27927" hidden="1" x14ac:dyDescent="0.2"/>
    <row r="27928" hidden="1" x14ac:dyDescent="0.2"/>
    <row r="27929" hidden="1" x14ac:dyDescent="0.2"/>
    <row r="27930" hidden="1" x14ac:dyDescent="0.2"/>
    <row r="27931" hidden="1" x14ac:dyDescent="0.2"/>
    <row r="27932" hidden="1" x14ac:dyDescent="0.2"/>
    <row r="27933" hidden="1" x14ac:dyDescent="0.2"/>
    <row r="27934" hidden="1" x14ac:dyDescent="0.2"/>
    <row r="27935" hidden="1" x14ac:dyDescent="0.2"/>
    <row r="27936" hidden="1" x14ac:dyDescent="0.2"/>
    <row r="27937" hidden="1" x14ac:dyDescent="0.2"/>
    <row r="27938" hidden="1" x14ac:dyDescent="0.2"/>
    <row r="27939" hidden="1" x14ac:dyDescent="0.2"/>
    <row r="27940" hidden="1" x14ac:dyDescent="0.2"/>
    <row r="27941" hidden="1" x14ac:dyDescent="0.2"/>
    <row r="27942" hidden="1" x14ac:dyDescent="0.2"/>
    <row r="27943" hidden="1" x14ac:dyDescent="0.2"/>
    <row r="27944" hidden="1" x14ac:dyDescent="0.2"/>
    <row r="27945" hidden="1" x14ac:dyDescent="0.2"/>
    <row r="27946" hidden="1" x14ac:dyDescent="0.2"/>
    <row r="27947" hidden="1" x14ac:dyDescent="0.2"/>
    <row r="27948" hidden="1" x14ac:dyDescent="0.2"/>
    <row r="27949" hidden="1" x14ac:dyDescent="0.2"/>
    <row r="27950" hidden="1" x14ac:dyDescent="0.2"/>
    <row r="27951" hidden="1" x14ac:dyDescent="0.2"/>
    <row r="27952" hidden="1" x14ac:dyDescent="0.2"/>
    <row r="27953" hidden="1" x14ac:dyDescent="0.2"/>
    <row r="27954" hidden="1" x14ac:dyDescent="0.2"/>
    <row r="27955" hidden="1" x14ac:dyDescent="0.2"/>
    <row r="27956" hidden="1" x14ac:dyDescent="0.2"/>
    <row r="27957" hidden="1" x14ac:dyDescent="0.2"/>
    <row r="27958" hidden="1" x14ac:dyDescent="0.2"/>
    <row r="27959" hidden="1" x14ac:dyDescent="0.2"/>
    <row r="27960" hidden="1" x14ac:dyDescent="0.2"/>
    <row r="27961" hidden="1" x14ac:dyDescent="0.2"/>
    <row r="27962" hidden="1" x14ac:dyDescent="0.2"/>
    <row r="27963" hidden="1" x14ac:dyDescent="0.2"/>
    <row r="27964" hidden="1" x14ac:dyDescent="0.2"/>
    <row r="27965" hidden="1" x14ac:dyDescent="0.2"/>
    <row r="27966" hidden="1" x14ac:dyDescent="0.2"/>
    <row r="27967" hidden="1" x14ac:dyDescent="0.2"/>
    <row r="27968" hidden="1" x14ac:dyDescent="0.2"/>
    <row r="27969" hidden="1" x14ac:dyDescent="0.2"/>
    <row r="27970" hidden="1" x14ac:dyDescent="0.2"/>
    <row r="27971" hidden="1" x14ac:dyDescent="0.2"/>
    <row r="27972" hidden="1" x14ac:dyDescent="0.2"/>
    <row r="27973" hidden="1" x14ac:dyDescent="0.2"/>
    <row r="27974" hidden="1" x14ac:dyDescent="0.2"/>
    <row r="27975" hidden="1" x14ac:dyDescent="0.2"/>
    <row r="27976" hidden="1" x14ac:dyDescent="0.2"/>
    <row r="27977" hidden="1" x14ac:dyDescent="0.2"/>
    <row r="27978" hidden="1" x14ac:dyDescent="0.2"/>
    <row r="27979" hidden="1" x14ac:dyDescent="0.2"/>
    <row r="27980" hidden="1" x14ac:dyDescent="0.2"/>
    <row r="27981" hidden="1" x14ac:dyDescent="0.2"/>
    <row r="27982" hidden="1" x14ac:dyDescent="0.2"/>
    <row r="27983" hidden="1" x14ac:dyDescent="0.2"/>
    <row r="27984" hidden="1" x14ac:dyDescent="0.2"/>
    <row r="27985" hidden="1" x14ac:dyDescent="0.2"/>
    <row r="27986" hidden="1" x14ac:dyDescent="0.2"/>
    <row r="27987" hidden="1" x14ac:dyDescent="0.2"/>
    <row r="27988" hidden="1" x14ac:dyDescent="0.2"/>
    <row r="27989" hidden="1" x14ac:dyDescent="0.2"/>
    <row r="27990" hidden="1" x14ac:dyDescent="0.2"/>
    <row r="27991" hidden="1" x14ac:dyDescent="0.2"/>
    <row r="27992" hidden="1" x14ac:dyDescent="0.2"/>
    <row r="27993" hidden="1" x14ac:dyDescent="0.2"/>
    <row r="27994" hidden="1" x14ac:dyDescent="0.2"/>
    <row r="27995" hidden="1" x14ac:dyDescent="0.2"/>
    <row r="27996" hidden="1" x14ac:dyDescent="0.2"/>
    <row r="27997" hidden="1" x14ac:dyDescent="0.2"/>
    <row r="27998" hidden="1" x14ac:dyDescent="0.2"/>
    <row r="27999" hidden="1" x14ac:dyDescent="0.2"/>
    <row r="28000" hidden="1" x14ac:dyDescent="0.2"/>
    <row r="28001" hidden="1" x14ac:dyDescent="0.2"/>
    <row r="28002" hidden="1" x14ac:dyDescent="0.2"/>
    <row r="28003" hidden="1" x14ac:dyDescent="0.2"/>
    <row r="28004" hidden="1" x14ac:dyDescent="0.2"/>
    <row r="28005" hidden="1" x14ac:dyDescent="0.2"/>
    <row r="28006" hidden="1" x14ac:dyDescent="0.2"/>
    <row r="28007" hidden="1" x14ac:dyDescent="0.2"/>
    <row r="28008" hidden="1" x14ac:dyDescent="0.2"/>
    <row r="28009" hidden="1" x14ac:dyDescent="0.2"/>
    <row r="28010" hidden="1" x14ac:dyDescent="0.2"/>
    <row r="28011" hidden="1" x14ac:dyDescent="0.2"/>
    <row r="28012" hidden="1" x14ac:dyDescent="0.2"/>
    <row r="28013" hidden="1" x14ac:dyDescent="0.2"/>
    <row r="28014" hidden="1" x14ac:dyDescent="0.2"/>
    <row r="28015" hidden="1" x14ac:dyDescent="0.2"/>
    <row r="28016" hidden="1" x14ac:dyDescent="0.2"/>
    <row r="28017" hidden="1" x14ac:dyDescent="0.2"/>
    <row r="28018" hidden="1" x14ac:dyDescent="0.2"/>
    <row r="28019" hidden="1" x14ac:dyDescent="0.2"/>
    <row r="28020" hidden="1" x14ac:dyDescent="0.2"/>
    <row r="28021" hidden="1" x14ac:dyDescent="0.2"/>
    <row r="28022" hidden="1" x14ac:dyDescent="0.2"/>
    <row r="28023" hidden="1" x14ac:dyDescent="0.2"/>
    <row r="28024" hidden="1" x14ac:dyDescent="0.2"/>
    <row r="28025" hidden="1" x14ac:dyDescent="0.2"/>
    <row r="28026" hidden="1" x14ac:dyDescent="0.2"/>
    <row r="28027" hidden="1" x14ac:dyDescent="0.2"/>
    <row r="28028" hidden="1" x14ac:dyDescent="0.2"/>
    <row r="28029" hidden="1" x14ac:dyDescent="0.2"/>
    <row r="28030" hidden="1" x14ac:dyDescent="0.2"/>
    <row r="28031" hidden="1" x14ac:dyDescent="0.2"/>
    <row r="28032" hidden="1" x14ac:dyDescent="0.2"/>
    <row r="28033" hidden="1" x14ac:dyDescent="0.2"/>
    <row r="28034" hidden="1" x14ac:dyDescent="0.2"/>
    <row r="28035" hidden="1" x14ac:dyDescent="0.2"/>
    <row r="28036" hidden="1" x14ac:dyDescent="0.2"/>
    <row r="28037" hidden="1" x14ac:dyDescent="0.2"/>
    <row r="28038" hidden="1" x14ac:dyDescent="0.2"/>
    <row r="28039" hidden="1" x14ac:dyDescent="0.2"/>
    <row r="28040" hidden="1" x14ac:dyDescent="0.2"/>
    <row r="28041" hidden="1" x14ac:dyDescent="0.2"/>
    <row r="28042" hidden="1" x14ac:dyDescent="0.2"/>
    <row r="28043" hidden="1" x14ac:dyDescent="0.2"/>
    <row r="28044" hidden="1" x14ac:dyDescent="0.2"/>
    <row r="28045" hidden="1" x14ac:dyDescent="0.2"/>
    <row r="28046" hidden="1" x14ac:dyDescent="0.2"/>
    <row r="28047" hidden="1" x14ac:dyDescent="0.2"/>
    <row r="28048" hidden="1" x14ac:dyDescent="0.2"/>
    <row r="28049" hidden="1" x14ac:dyDescent="0.2"/>
    <row r="28050" hidden="1" x14ac:dyDescent="0.2"/>
    <row r="28051" hidden="1" x14ac:dyDescent="0.2"/>
    <row r="28052" hidden="1" x14ac:dyDescent="0.2"/>
    <row r="28053" hidden="1" x14ac:dyDescent="0.2"/>
    <row r="28054" hidden="1" x14ac:dyDescent="0.2"/>
    <row r="28055" hidden="1" x14ac:dyDescent="0.2"/>
    <row r="28056" hidden="1" x14ac:dyDescent="0.2"/>
    <row r="28057" hidden="1" x14ac:dyDescent="0.2"/>
    <row r="28058" hidden="1" x14ac:dyDescent="0.2"/>
    <row r="28059" hidden="1" x14ac:dyDescent="0.2"/>
    <row r="28060" hidden="1" x14ac:dyDescent="0.2"/>
    <row r="28061" hidden="1" x14ac:dyDescent="0.2"/>
    <row r="28062" hidden="1" x14ac:dyDescent="0.2"/>
    <row r="28063" hidden="1" x14ac:dyDescent="0.2"/>
    <row r="28064" hidden="1" x14ac:dyDescent="0.2"/>
    <row r="28065" hidden="1" x14ac:dyDescent="0.2"/>
    <row r="28066" hidden="1" x14ac:dyDescent="0.2"/>
    <row r="28067" hidden="1" x14ac:dyDescent="0.2"/>
    <row r="28068" hidden="1" x14ac:dyDescent="0.2"/>
    <row r="28069" hidden="1" x14ac:dyDescent="0.2"/>
    <row r="28070" hidden="1" x14ac:dyDescent="0.2"/>
    <row r="28071" hidden="1" x14ac:dyDescent="0.2"/>
    <row r="28072" hidden="1" x14ac:dyDescent="0.2"/>
    <row r="28073" hidden="1" x14ac:dyDescent="0.2"/>
    <row r="28074" hidden="1" x14ac:dyDescent="0.2"/>
    <row r="28075" hidden="1" x14ac:dyDescent="0.2"/>
    <row r="28076" hidden="1" x14ac:dyDescent="0.2"/>
    <row r="28077" hidden="1" x14ac:dyDescent="0.2"/>
    <row r="28078" hidden="1" x14ac:dyDescent="0.2"/>
    <row r="28079" hidden="1" x14ac:dyDescent="0.2"/>
    <row r="28080" hidden="1" x14ac:dyDescent="0.2"/>
    <row r="28081" hidden="1" x14ac:dyDescent="0.2"/>
    <row r="28082" hidden="1" x14ac:dyDescent="0.2"/>
    <row r="28083" hidden="1" x14ac:dyDescent="0.2"/>
    <row r="28084" hidden="1" x14ac:dyDescent="0.2"/>
    <row r="28085" hidden="1" x14ac:dyDescent="0.2"/>
    <row r="28086" hidden="1" x14ac:dyDescent="0.2"/>
    <row r="28087" hidden="1" x14ac:dyDescent="0.2"/>
    <row r="28088" hidden="1" x14ac:dyDescent="0.2"/>
    <row r="28089" hidden="1" x14ac:dyDescent="0.2"/>
    <row r="28090" hidden="1" x14ac:dyDescent="0.2"/>
    <row r="28091" hidden="1" x14ac:dyDescent="0.2"/>
    <row r="28092" hidden="1" x14ac:dyDescent="0.2"/>
    <row r="28093" hidden="1" x14ac:dyDescent="0.2"/>
    <row r="28094" hidden="1" x14ac:dyDescent="0.2"/>
    <row r="28095" hidden="1" x14ac:dyDescent="0.2"/>
    <row r="28096" hidden="1" x14ac:dyDescent="0.2"/>
    <row r="28097" hidden="1" x14ac:dyDescent="0.2"/>
    <row r="28098" hidden="1" x14ac:dyDescent="0.2"/>
    <row r="28099" hidden="1" x14ac:dyDescent="0.2"/>
    <row r="28100" hidden="1" x14ac:dyDescent="0.2"/>
    <row r="28101" hidden="1" x14ac:dyDescent="0.2"/>
    <row r="28102" hidden="1" x14ac:dyDescent="0.2"/>
    <row r="28103" hidden="1" x14ac:dyDescent="0.2"/>
    <row r="28104" hidden="1" x14ac:dyDescent="0.2"/>
    <row r="28105" hidden="1" x14ac:dyDescent="0.2"/>
    <row r="28106" hidden="1" x14ac:dyDescent="0.2"/>
    <row r="28107" hidden="1" x14ac:dyDescent="0.2"/>
    <row r="28108" hidden="1" x14ac:dyDescent="0.2"/>
    <row r="28109" hidden="1" x14ac:dyDescent="0.2"/>
    <row r="28110" hidden="1" x14ac:dyDescent="0.2"/>
    <row r="28111" hidden="1" x14ac:dyDescent="0.2"/>
    <row r="28112" hidden="1" x14ac:dyDescent="0.2"/>
    <row r="28113" hidden="1" x14ac:dyDescent="0.2"/>
    <row r="28114" hidden="1" x14ac:dyDescent="0.2"/>
    <row r="28115" hidden="1" x14ac:dyDescent="0.2"/>
    <row r="28116" hidden="1" x14ac:dyDescent="0.2"/>
    <row r="28117" hidden="1" x14ac:dyDescent="0.2"/>
    <row r="28118" hidden="1" x14ac:dyDescent="0.2"/>
    <row r="28119" hidden="1" x14ac:dyDescent="0.2"/>
    <row r="28120" hidden="1" x14ac:dyDescent="0.2"/>
    <row r="28121" hidden="1" x14ac:dyDescent="0.2"/>
    <row r="28122" hidden="1" x14ac:dyDescent="0.2"/>
    <row r="28123" hidden="1" x14ac:dyDescent="0.2"/>
    <row r="28124" hidden="1" x14ac:dyDescent="0.2"/>
    <row r="28125" hidden="1" x14ac:dyDescent="0.2"/>
    <row r="28126" hidden="1" x14ac:dyDescent="0.2"/>
    <row r="28127" hidden="1" x14ac:dyDescent="0.2"/>
    <row r="28128" hidden="1" x14ac:dyDescent="0.2"/>
    <row r="28129" hidden="1" x14ac:dyDescent="0.2"/>
    <row r="28130" hidden="1" x14ac:dyDescent="0.2"/>
    <row r="28131" hidden="1" x14ac:dyDescent="0.2"/>
    <row r="28132" hidden="1" x14ac:dyDescent="0.2"/>
    <row r="28133" hidden="1" x14ac:dyDescent="0.2"/>
    <row r="28134" hidden="1" x14ac:dyDescent="0.2"/>
    <row r="28135" hidden="1" x14ac:dyDescent="0.2"/>
    <row r="28136" hidden="1" x14ac:dyDescent="0.2"/>
    <row r="28137" hidden="1" x14ac:dyDescent="0.2"/>
    <row r="28138" hidden="1" x14ac:dyDescent="0.2"/>
    <row r="28139" hidden="1" x14ac:dyDescent="0.2"/>
    <row r="28140" hidden="1" x14ac:dyDescent="0.2"/>
    <row r="28141" hidden="1" x14ac:dyDescent="0.2"/>
    <row r="28142" hidden="1" x14ac:dyDescent="0.2"/>
    <row r="28143" hidden="1" x14ac:dyDescent="0.2"/>
    <row r="28144" hidden="1" x14ac:dyDescent="0.2"/>
    <row r="28145" hidden="1" x14ac:dyDescent="0.2"/>
    <row r="28146" hidden="1" x14ac:dyDescent="0.2"/>
    <row r="28147" hidden="1" x14ac:dyDescent="0.2"/>
    <row r="28148" hidden="1" x14ac:dyDescent="0.2"/>
    <row r="28149" hidden="1" x14ac:dyDescent="0.2"/>
    <row r="28150" hidden="1" x14ac:dyDescent="0.2"/>
    <row r="28151" hidden="1" x14ac:dyDescent="0.2"/>
    <row r="28152" hidden="1" x14ac:dyDescent="0.2"/>
    <row r="28153" hidden="1" x14ac:dyDescent="0.2"/>
    <row r="28154" hidden="1" x14ac:dyDescent="0.2"/>
    <row r="28155" hidden="1" x14ac:dyDescent="0.2"/>
    <row r="28156" hidden="1" x14ac:dyDescent="0.2"/>
    <row r="28157" hidden="1" x14ac:dyDescent="0.2"/>
    <row r="28158" hidden="1" x14ac:dyDescent="0.2"/>
    <row r="28159" hidden="1" x14ac:dyDescent="0.2"/>
    <row r="28160" hidden="1" x14ac:dyDescent="0.2"/>
    <row r="28161" hidden="1" x14ac:dyDescent="0.2"/>
    <row r="28162" hidden="1" x14ac:dyDescent="0.2"/>
    <row r="28163" hidden="1" x14ac:dyDescent="0.2"/>
    <row r="28164" hidden="1" x14ac:dyDescent="0.2"/>
    <row r="28165" hidden="1" x14ac:dyDescent="0.2"/>
    <row r="28166" hidden="1" x14ac:dyDescent="0.2"/>
    <row r="28167" hidden="1" x14ac:dyDescent="0.2"/>
    <row r="28168" hidden="1" x14ac:dyDescent="0.2"/>
    <row r="28169" hidden="1" x14ac:dyDescent="0.2"/>
    <row r="28170" hidden="1" x14ac:dyDescent="0.2"/>
    <row r="28171" hidden="1" x14ac:dyDescent="0.2"/>
    <row r="28172" hidden="1" x14ac:dyDescent="0.2"/>
    <row r="28173" hidden="1" x14ac:dyDescent="0.2"/>
    <row r="28174" hidden="1" x14ac:dyDescent="0.2"/>
    <row r="28175" hidden="1" x14ac:dyDescent="0.2"/>
    <row r="28176" hidden="1" x14ac:dyDescent="0.2"/>
    <row r="28177" hidden="1" x14ac:dyDescent="0.2"/>
    <row r="28178" hidden="1" x14ac:dyDescent="0.2"/>
    <row r="28179" hidden="1" x14ac:dyDescent="0.2"/>
    <row r="28180" hidden="1" x14ac:dyDescent="0.2"/>
    <row r="28181" hidden="1" x14ac:dyDescent="0.2"/>
    <row r="28182" hidden="1" x14ac:dyDescent="0.2"/>
    <row r="28183" hidden="1" x14ac:dyDescent="0.2"/>
    <row r="28184" hidden="1" x14ac:dyDescent="0.2"/>
    <row r="28185" hidden="1" x14ac:dyDescent="0.2"/>
    <row r="28186" hidden="1" x14ac:dyDescent="0.2"/>
    <row r="28187" hidden="1" x14ac:dyDescent="0.2"/>
    <row r="28188" hidden="1" x14ac:dyDescent="0.2"/>
    <row r="28189" hidden="1" x14ac:dyDescent="0.2"/>
    <row r="28190" hidden="1" x14ac:dyDescent="0.2"/>
    <row r="28191" hidden="1" x14ac:dyDescent="0.2"/>
    <row r="28192" hidden="1" x14ac:dyDescent="0.2"/>
    <row r="28193" hidden="1" x14ac:dyDescent="0.2"/>
    <row r="28194" hidden="1" x14ac:dyDescent="0.2"/>
    <row r="28195" hidden="1" x14ac:dyDescent="0.2"/>
    <row r="28196" hidden="1" x14ac:dyDescent="0.2"/>
    <row r="28197" hidden="1" x14ac:dyDescent="0.2"/>
    <row r="28198" hidden="1" x14ac:dyDescent="0.2"/>
    <row r="28199" hidden="1" x14ac:dyDescent="0.2"/>
    <row r="28200" hidden="1" x14ac:dyDescent="0.2"/>
    <row r="28201" hidden="1" x14ac:dyDescent="0.2"/>
    <row r="28202" hidden="1" x14ac:dyDescent="0.2"/>
    <row r="28203" hidden="1" x14ac:dyDescent="0.2"/>
    <row r="28204" hidden="1" x14ac:dyDescent="0.2"/>
    <row r="28205" hidden="1" x14ac:dyDescent="0.2"/>
    <row r="28206" hidden="1" x14ac:dyDescent="0.2"/>
    <row r="28207" hidden="1" x14ac:dyDescent="0.2"/>
    <row r="28208" hidden="1" x14ac:dyDescent="0.2"/>
    <row r="28209" hidden="1" x14ac:dyDescent="0.2"/>
    <row r="28210" hidden="1" x14ac:dyDescent="0.2"/>
    <row r="28211" hidden="1" x14ac:dyDescent="0.2"/>
    <row r="28212" hidden="1" x14ac:dyDescent="0.2"/>
    <row r="28213" hidden="1" x14ac:dyDescent="0.2"/>
    <row r="28214" hidden="1" x14ac:dyDescent="0.2"/>
    <row r="28215" hidden="1" x14ac:dyDescent="0.2"/>
    <row r="28216" hidden="1" x14ac:dyDescent="0.2"/>
    <row r="28217" hidden="1" x14ac:dyDescent="0.2"/>
    <row r="28218" hidden="1" x14ac:dyDescent="0.2"/>
    <row r="28219" hidden="1" x14ac:dyDescent="0.2"/>
    <row r="28220" hidden="1" x14ac:dyDescent="0.2"/>
    <row r="28221" hidden="1" x14ac:dyDescent="0.2"/>
    <row r="28222" hidden="1" x14ac:dyDescent="0.2"/>
    <row r="28223" hidden="1" x14ac:dyDescent="0.2"/>
    <row r="28224" hidden="1" x14ac:dyDescent="0.2"/>
    <row r="28225" hidden="1" x14ac:dyDescent="0.2"/>
    <row r="28226" hidden="1" x14ac:dyDescent="0.2"/>
    <row r="28227" hidden="1" x14ac:dyDescent="0.2"/>
    <row r="28228" hidden="1" x14ac:dyDescent="0.2"/>
    <row r="28229" hidden="1" x14ac:dyDescent="0.2"/>
    <row r="28230" hidden="1" x14ac:dyDescent="0.2"/>
    <row r="28231" hidden="1" x14ac:dyDescent="0.2"/>
    <row r="28232" hidden="1" x14ac:dyDescent="0.2"/>
    <row r="28233" hidden="1" x14ac:dyDescent="0.2"/>
    <row r="28234" hidden="1" x14ac:dyDescent="0.2"/>
    <row r="28235" hidden="1" x14ac:dyDescent="0.2"/>
    <row r="28236" hidden="1" x14ac:dyDescent="0.2"/>
    <row r="28237" hidden="1" x14ac:dyDescent="0.2"/>
    <row r="28238" hidden="1" x14ac:dyDescent="0.2"/>
    <row r="28239" hidden="1" x14ac:dyDescent="0.2"/>
    <row r="28240" hidden="1" x14ac:dyDescent="0.2"/>
    <row r="28241" hidden="1" x14ac:dyDescent="0.2"/>
    <row r="28242" hidden="1" x14ac:dyDescent="0.2"/>
    <row r="28243" hidden="1" x14ac:dyDescent="0.2"/>
    <row r="28244" hidden="1" x14ac:dyDescent="0.2"/>
    <row r="28245" hidden="1" x14ac:dyDescent="0.2"/>
    <row r="28246" hidden="1" x14ac:dyDescent="0.2"/>
    <row r="28247" hidden="1" x14ac:dyDescent="0.2"/>
    <row r="28248" hidden="1" x14ac:dyDescent="0.2"/>
    <row r="28249" hidden="1" x14ac:dyDescent="0.2"/>
    <row r="28250" hidden="1" x14ac:dyDescent="0.2"/>
    <row r="28251" hidden="1" x14ac:dyDescent="0.2"/>
    <row r="28252" hidden="1" x14ac:dyDescent="0.2"/>
    <row r="28253" hidden="1" x14ac:dyDescent="0.2"/>
    <row r="28254" hidden="1" x14ac:dyDescent="0.2"/>
    <row r="28255" hidden="1" x14ac:dyDescent="0.2"/>
    <row r="28256" hidden="1" x14ac:dyDescent="0.2"/>
    <row r="28257" hidden="1" x14ac:dyDescent="0.2"/>
    <row r="28258" hidden="1" x14ac:dyDescent="0.2"/>
    <row r="28259" hidden="1" x14ac:dyDescent="0.2"/>
    <row r="28260" hidden="1" x14ac:dyDescent="0.2"/>
    <row r="28261" hidden="1" x14ac:dyDescent="0.2"/>
    <row r="28262" hidden="1" x14ac:dyDescent="0.2"/>
    <row r="28263" hidden="1" x14ac:dyDescent="0.2"/>
    <row r="28264" hidden="1" x14ac:dyDescent="0.2"/>
    <row r="28265" hidden="1" x14ac:dyDescent="0.2"/>
    <row r="28266" hidden="1" x14ac:dyDescent="0.2"/>
    <row r="28267" hidden="1" x14ac:dyDescent="0.2"/>
    <row r="28268" hidden="1" x14ac:dyDescent="0.2"/>
    <row r="28269" hidden="1" x14ac:dyDescent="0.2"/>
    <row r="28270" hidden="1" x14ac:dyDescent="0.2"/>
    <row r="28271" hidden="1" x14ac:dyDescent="0.2"/>
    <row r="28272" hidden="1" x14ac:dyDescent="0.2"/>
    <row r="28273" hidden="1" x14ac:dyDescent="0.2"/>
    <row r="28274" hidden="1" x14ac:dyDescent="0.2"/>
    <row r="28275" hidden="1" x14ac:dyDescent="0.2"/>
    <row r="28276" hidden="1" x14ac:dyDescent="0.2"/>
    <row r="28277" hidden="1" x14ac:dyDescent="0.2"/>
    <row r="28278" hidden="1" x14ac:dyDescent="0.2"/>
    <row r="28279" hidden="1" x14ac:dyDescent="0.2"/>
    <row r="28280" hidden="1" x14ac:dyDescent="0.2"/>
    <row r="28281" hidden="1" x14ac:dyDescent="0.2"/>
    <row r="28282" hidden="1" x14ac:dyDescent="0.2"/>
    <row r="28283" hidden="1" x14ac:dyDescent="0.2"/>
    <row r="28284" hidden="1" x14ac:dyDescent="0.2"/>
    <row r="28285" hidden="1" x14ac:dyDescent="0.2"/>
    <row r="28286" hidden="1" x14ac:dyDescent="0.2"/>
    <row r="28287" hidden="1" x14ac:dyDescent="0.2"/>
    <row r="28288" hidden="1" x14ac:dyDescent="0.2"/>
    <row r="28289" hidden="1" x14ac:dyDescent="0.2"/>
    <row r="28290" hidden="1" x14ac:dyDescent="0.2"/>
    <row r="28291" hidden="1" x14ac:dyDescent="0.2"/>
    <row r="28292" hidden="1" x14ac:dyDescent="0.2"/>
    <row r="28293" hidden="1" x14ac:dyDescent="0.2"/>
    <row r="28294" hidden="1" x14ac:dyDescent="0.2"/>
    <row r="28295" hidden="1" x14ac:dyDescent="0.2"/>
    <row r="28296" hidden="1" x14ac:dyDescent="0.2"/>
    <row r="28297" hidden="1" x14ac:dyDescent="0.2"/>
    <row r="28298" hidden="1" x14ac:dyDescent="0.2"/>
    <row r="28299" hidden="1" x14ac:dyDescent="0.2"/>
    <row r="28300" hidden="1" x14ac:dyDescent="0.2"/>
    <row r="28301" hidden="1" x14ac:dyDescent="0.2"/>
    <row r="28302" hidden="1" x14ac:dyDescent="0.2"/>
    <row r="28303" hidden="1" x14ac:dyDescent="0.2"/>
    <row r="28304" hidden="1" x14ac:dyDescent="0.2"/>
    <row r="28305" hidden="1" x14ac:dyDescent="0.2"/>
    <row r="28306" hidden="1" x14ac:dyDescent="0.2"/>
    <row r="28307" hidden="1" x14ac:dyDescent="0.2"/>
    <row r="28308" hidden="1" x14ac:dyDescent="0.2"/>
    <row r="28309" hidden="1" x14ac:dyDescent="0.2"/>
    <row r="28310" hidden="1" x14ac:dyDescent="0.2"/>
    <row r="28311" hidden="1" x14ac:dyDescent="0.2"/>
    <row r="28312" hidden="1" x14ac:dyDescent="0.2"/>
    <row r="28313" hidden="1" x14ac:dyDescent="0.2"/>
    <row r="28314" hidden="1" x14ac:dyDescent="0.2"/>
    <row r="28315" hidden="1" x14ac:dyDescent="0.2"/>
    <row r="28316" hidden="1" x14ac:dyDescent="0.2"/>
    <row r="28317" hidden="1" x14ac:dyDescent="0.2"/>
    <row r="28318" hidden="1" x14ac:dyDescent="0.2"/>
    <row r="28319" hidden="1" x14ac:dyDescent="0.2"/>
    <row r="28320" hidden="1" x14ac:dyDescent="0.2"/>
    <row r="28321" hidden="1" x14ac:dyDescent="0.2"/>
    <row r="28322" hidden="1" x14ac:dyDescent="0.2"/>
    <row r="28323" hidden="1" x14ac:dyDescent="0.2"/>
    <row r="28324" hidden="1" x14ac:dyDescent="0.2"/>
    <row r="28325" hidden="1" x14ac:dyDescent="0.2"/>
    <row r="28326" hidden="1" x14ac:dyDescent="0.2"/>
    <row r="28327" hidden="1" x14ac:dyDescent="0.2"/>
    <row r="28328" hidden="1" x14ac:dyDescent="0.2"/>
    <row r="28329" hidden="1" x14ac:dyDescent="0.2"/>
    <row r="28330" hidden="1" x14ac:dyDescent="0.2"/>
    <row r="28331" hidden="1" x14ac:dyDescent="0.2"/>
    <row r="28332" hidden="1" x14ac:dyDescent="0.2"/>
    <row r="28333" hidden="1" x14ac:dyDescent="0.2"/>
    <row r="28334" hidden="1" x14ac:dyDescent="0.2"/>
    <row r="28335" hidden="1" x14ac:dyDescent="0.2"/>
    <row r="28336" hidden="1" x14ac:dyDescent="0.2"/>
    <row r="28337" hidden="1" x14ac:dyDescent="0.2"/>
    <row r="28338" hidden="1" x14ac:dyDescent="0.2"/>
    <row r="28339" hidden="1" x14ac:dyDescent="0.2"/>
    <row r="28340" hidden="1" x14ac:dyDescent="0.2"/>
    <row r="28341" hidden="1" x14ac:dyDescent="0.2"/>
    <row r="28342" hidden="1" x14ac:dyDescent="0.2"/>
    <row r="28343" hidden="1" x14ac:dyDescent="0.2"/>
    <row r="28344" hidden="1" x14ac:dyDescent="0.2"/>
    <row r="28345" hidden="1" x14ac:dyDescent="0.2"/>
    <row r="28346" hidden="1" x14ac:dyDescent="0.2"/>
    <row r="28347" hidden="1" x14ac:dyDescent="0.2"/>
    <row r="28348" hidden="1" x14ac:dyDescent="0.2"/>
    <row r="28349" hidden="1" x14ac:dyDescent="0.2"/>
    <row r="28350" hidden="1" x14ac:dyDescent="0.2"/>
    <row r="28351" hidden="1" x14ac:dyDescent="0.2"/>
    <row r="28352" hidden="1" x14ac:dyDescent="0.2"/>
    <row r="28353" hidden="1" x14ac:dyDescent="0.2"/>
    <row r="28354" hidden="1" x14ac:dyDescent="0.2"/>
    <row r="28355" hidden="1" x14ac:dyDescent="0.2"/>
    <row r="28356" hidden="1" x14ac:dyDescent="0.2"/>
    <row r="28357" hidden="1" x14ac:dyDescent="0.2"/>
    <row r="28358" hidden="1" x14ac:dyDescent="0.2"/>
    <row r="28359" hidden="1" x14ac:dyDescent="0.2"/>
    <row r="28360" hidden="1" x14ac:dyDescent="0.2"/>
    <row r="28361" hidden="1" x14ac:dyDescent="0.2"/>
    <row r="28362" hidden="1" x14ac:dyDescent="0.2"/>
    <row r="28363" hidden="1" x14ac:dyDescent="0.2"/>
    <row r="28364" hidden="1" x14ac:dyDescent="0.2"/>
    <row r="28365" hidden="1" x14ac:dyDescent="0.2"/>
    <row r="28366" hidden="1" x14ac:dyDescent="0.2"/>
    <row r="28367" hidden="1" x14ac:dyDescent="0.2"/>
    <row r="28368" hidden="1" x14ac:dyDescent="0.2"/>
    <row r="28369" hidden="1" x14ac:dyDescent="0.2"/>
    <row r="28370" hidden="1" x14ac:dyDescent="0.2"/>
    <row r="28371" hidden="1" x14ac:dyDescent="0.2"/>
    <row r="28372" hidden="1" x14ac:dyDescent="0.2"/>
    <row r="28373" hidden="1" x14ac:dyDescent="0.2"/>
    <row r="28374" hidden="1" x14ac:dyDescent="0.2"/>
    <row r="28375" hidden="1" x14ac:dyDescent="0.2"/>
    <row r="28376" hidden="1" x14ac:dyDescent="0.2"/>
    <row r="28377" hidden="1" x14ac:dyDescent="0.2"/>
    <row r="28378" hidden="1" x14ac:dyDescent="0.2"/>
    <row r="28379" hidden="1" x14ac:dyDescent="0.2"/>
    <row r="28380" hidden="1" x14ac:dyDescent="0.2"/>
    <row r="28381" hidden="1" x14ac:dyDescent="0.2"/>
    <row r="28382" hidden="1" x14ac:dyDescent="0.2"/>
    <row r="28383" hidden="1" x14ac:dyDescent="0.2"/>
    <row r="28384" hidden="1" x14ac:dyDescent="0.2"/>
    <row r="28385" hidden="1" x14ac:dyDescent="0.2"/>
    <row r="28386" hidden="1" x14ac:dyDescent="0.2"/>
    <row r="28387" hidden="1" x14ac:dyDescent="0.2"/>
    <row r="28388" hidden="1" x14ac:dyDescent="0.2"/>
    <row r="28389" hidden="1" x14ac:dyDescent="0.2"/>
    <row r="28390" hidden="1" x14ac:dyDescent="0.2"/>
    <row r="28391" hidden="1" x14ac:dyDescent="0.2"/>
    <row r="28392" hidden="1" x14ac:dyDescent="0.2"/>
    <row r="28393" hidden="1" x14ac:dyDescent="0.2"/>
    <row r="28394" hidden="1" x14ac:dyDescent="0.2"/>
    <row r="28395" hidden="1" x14ac:dyDescent="0.2"/>
    <row r="28396" hidden="1" x14ac:dyDescent="0.2"/>
    <row r="28397" hidden="1" x14ac:dyDescent="0.2"/>
    <row r="28398" hidden="1" x14ac:dyDescent="0.2"/>
    <row r="28399" hidden="1" x14ac:dyDescent="0.2"/>
    <row r="28400" hidden="1" x14ac:dyDescent="0.2"/>
    <row r="28401" hidden="1" x14ac:dyDescent="0.2"/>
    <row r="28402" hidden="1" x14ac:dyDescent="0.2"/>
    <row r="28403" hidden="1" x14ac:dyDescent="0.2"/>
    <row r="28404" hidden="1" x14ac:dyDescent="0.2"/>
    <row r="28405" hidden="1" x14ac:dyDescent="0.2"/>
    <row r="28406" hidden="1" x14ac:dyDescent="0.2"/>
    <row r="28407" hidden="1" x14ac:dyDescent="0.2"/>
    <row r="28408" hidden="1" x14ac:dyDescent="0.2"/>
    <row r="28409" hidden="1" x14ac:dyDescent="0.2"/>
    <row r="28410" hidden="1" x14ac:dyDescent="0.2"/>
    <row r="28411" hidden="1" x14ac:dyDescent="0.2"/>
    <row r="28412" hidden="1" x14ac:dyDescent="0.2"/>
    <row r="28413" hidden="1" x14ac:dyDescent="0.2"/>
    <row r="28414" hidden="1" x14ac:dyDescent="0.2"/>
    <row r="28415" hidden="1" x14ac:dyDescent="0.2"/>
    <row r="28416" hidden="1" x14ac:dyDescent="0.2"/>
    <row r="28417" hidden="1" x14ac:dyDescent="0.2"/>
    <row r="28418" hidden="1" x14ac:dyDescent="0.2"/>
    <row r="28419" hidden="1" x14ac:dyDescent="0.2"/>
    <row r="28420" hidden="1" x14ac:dyDescent="0.2"/>
    <row r="28421" hidden="1" x14ac:dyDescent="0.2"/>
    <row r="28422" hidden="1" x14ac:dyDescent="0.2"/>
    <row r="28423" hidden="1" x14ac:dyDescent="0.2"/>
    <row r="28424" hidden="1" x14ac:dyDescent="0.2"/>
    <row r="28425" hidden="1" x14ac:dyDescent="0.2"/>
    <row r="28426" hidden="1" x14ac:dyDescent="0.2"/>
    <row r="28427" hidden="1" x14ac:dyDescent="0.2"/>
    <row r="28428" hidden="1" x14ac:dyDescent="0.2"/>
    <row r="28429" hidden="1" x14ac:dyDescent="0.2"/>
    <row r="28430" hidden="1" x14ac:dyDescent="0.2"/>
    <row r="28431" hidden="1" x14ac:dyDescent="0.2"/>
    <row r="28432" hidden="1" x14ac:dyDescent="0.2"/>
    <row r="28433" hidden="1" x14ac:dyDescent="0.2"/>
    <row r="28434" hidden="1" x14ac:dyDescent="0.2"/>
    <row r="28435" hidden="1" x14ac:dyDescent="0.2"/>
    <row r="28436" hidden="1" x14ac:dyDescent="0.2"/>
    <row r="28437" hidden="1" x14ac:dyDescent="0.2"/>
    <row r="28438" hidden="1" x14ac:dyDescent="0.2"/>
    <row r="28439" hidden="1" x14ac:dyDescent="0.2"/>
    <row r="28440" hidden="1" x14ac:dyDescent="0.2"/>
    <row r="28441" hidden="1" x14ac:dyDescent="0.2"/>
    <row r="28442" hidden="1" x14ac:dyDescent="0.2"/>
    <row r="28443" hidden="1" x14ac:dyDescent="0.2"/>
    <row r="28444" hidden="1" x14ac:dyDescent="0.2"/>
    <row r="28445" hidden="1" x14ac:dyDescent="0.2"/>
    <row r="28446" hidden="1" x14ac:dyDescent="0.2"/>
    <row r="28447" hidden="1" x14ac:dyDescent="0.2"/>
    <row r="28448" hidden="1" x14ac:dyDescent="0.2"/>
    <row r="28449" hidden="1" x14ac:dyDescent="0.2"/>
    <row r="28450" hidden="1" x14ac:dyDescent="0.2"/>
    <row r="28451" hidden="1" x14ac:dyDescent="0.2"/>
    <row r="28452" hidden="1" x14ac:dyDescent="0.2"/>
    <row r="28453" hidden="1" x14ac:dyDescent="0.2"/>
    <row r="28454" hidden="1" x14ac:dyDescent="0.2"/>
    <row r="28455" hidden="1" x14ac:dyDescent="0.2"/>
    <row r="28456" hidden="1" x14ac:dyDescent="0.2"/>
    <row r="28457" hidden="1" x14ac:dyDescent="0.2"/>
    <row r="28458" hidden="1" x14ac:dyDescent="0.2"/>
    <row r="28459" hidden="1" x14ac:dyDescent="0.2"/>
    <row r="28460" hidden="1" x14ac:dyDescent="0.2"/>
    <row r="28461" hidden="1" x14ac:dyDescent="0.2"/>
    <row r="28462" hidden="1" x14ac:dyDescent="0.2"/>
    <row r="28463" hidden="1" x14ac:dyDescent="0.2"/>
    <row r="28464" hidden="1" x14ac:dyDescent="0.2"/>
    <row r="28465" hidden="1" x14ac:dyDescent="0.2"/>
    <row r="28466" hidden="1" x14ac:dyDescent="0.2"/>
    <row r="28467" hidden="1" x14ac:dyDescent="0.2"/>
    <row r="28468" hidden="1" x14ac:dyDescent="0.2"/>
    <row r="28469" hidden="1" x14ac:dyDescent="0.2"/>
    <row r="28470" hidden="1" x14ac:dyDescent="0.2"/>
    <row r="28471" hidden="1" x14ac:dyDescent="0.2"/>
    <row r="28472" hidden="1" x14ac:dyDescent="0.2"/>
    <row r="28473" hidden="1" x14ac:dyDescent="0.2"/>
    <row r="28474" hidden="1" x14ac:dyDescent="0.2"/>
    <row r="28475" hidden="1" x14ac:dyDescent="0.2"/>
    <row r="28476" hidden="1" x14ac:dyDescent="0.2"/>
    <row r="28477" hidden="1" x14ac:dyDescent="0.2"/>
    <row r="28478" hidden="1" x14ac:dyDescent="0.2"/>
    <row r="28479" hidden="1" x14ac:dyDescent="0.2"/>
    <row r="28480" hidden="1" x14ac:dyDescent="0.2"/>
    <row r="28481" hidden="1" x14ac:dyDescent="0.2"/>
    <row r="28482" hidden="1" x14ac:dyDescent="0.2"/>
    <row r="28483" hidden="1" x14ac:dyDescent="0.2"/>
    <row r="28484" hidden="1" x14ac:dyDescent="0.2"/>
    <row r="28485" hidden="1" x14ac:dyDescent="0.2"/>
    <row r="28486" hidden="1" x14ac:dyDescent="0.2"/>
    <row r="28487" hidden="1" x14ac:dyDescent="0.2"/>
    <row r="28488" hidden="1" x14ac:dyDescent="0.2"/>
    <row r="28489" hidden="1" x14ac:dyDescent="0.2"/>
    <row r="28490" hidden="1" x14ac:dyDescent="0.2"/>
    <row r="28491" hidden="1" x14ac:dyDescent="0.2"/>
    <row r="28492" hidden="1" x14ac:dyDescent="0.2"/>
    <row r="28493" hidden="1" x14ac:dyDescent="0.2"/>
    <row r="28494" hidden="1" x14ac:dyDescent="0.2"/>
    <row r="28495" hidden="1" x14ac:dyDescent="0.2"/>
    <row r="28496" hidden="1" x14ac:dyDescent="0.2"/>
    <row r="28497" hidden="1" x14ac:dyDescent="0.2"/>
    <row r="28498" hidden="1" x14ac:dyDescent="0.2"/>
    <row r="28499" hidden="1" x14ac:dyDescent="0.2"/>
    <row r="28500" hidden="1" x14ac:dyDescent="0.2"/>
    <row r="28501" hidden="1" x14ac:dyDescent="0.2"/>
    <row r="28502" hidden="1" x14ac:dyDescent="0.2"/>
    <row r="28503" hidden="1" x14ac:dyDescent="0.2"/>
    <row r="28504" hidden="1" x14ac:dyDescent="0.2"/>
    <row r="28505" hidden="1" x14ac:dyDescent="0.2"/>
    <row r="28506" hidden="1" x14ac:dyDescent="0.2"/>
    <row r="28507" hidden="1" x14ac:dyDescent="0.2"/>
    <row r="28508" hidden="1" x14ac:dyDescent="0.2"/>
    <row r="28509" hidden="1" x14ac:dyDescent="0.2"/>
    <row r="28510" hidden="1" x14ac:dyDescent="0.2"/>
    <row r="28511" hidden="1" x14ac:dyDescent="0.2"/>
    <row r="28512" hidden="1" x14ac:dyDescent="0.2"/>
    <row r="28513" hidden="1" x14ac:dyDescent="0.2"/>
    <row r="28514" hidden="1" x14ac:dyDescent="0.2"/>
    <row r="28515" hidden="1" x14ac:dyDescent="0.2"/>
    <row r="28516" hidden="1" x14ac:dyDescent="0.2"/>
    <row r="28517" hidden="1" x14ac:dyDescent="0.2"/>
    <row r="28518" hidden="1" x14ac:dyDescent="0.2"/>
    <row r="28519" hidden="1" x14ac:dyDescent="0.2"/>
    <row r="28520" hidden="1" x14ac:dyDescent="0.2"/>
    <row r="28521" hidden="1" x14ac:dyDescent="0.2"/>
    <row r="28522" hidden="1" x14ac:dyDescent="0.2"/>
    <row r="28523" hidden="1" x14ac:dyDescent="0.2"/>
    <row r="28524" hidden="1" x14ac:dyDescent="0.2"/>
    <row r="28525" hidden="1" x14ac:dyDescent="0.2"/>
    <row r="28526" hidden="1" x14ac:dyDescent="0.2"/>
    <row r="28527" hidden="1" x14ac:dyDescent="0.2"/>
    <row r="28528" hidden="1" x14ac:dyDescent="0.2"/>
    <row r="28529" hidden="1" x14ac:dyDescent="0.2"/>
    <row r="28530" hidden="1" x14ac:dyDescent="0.2"/>
    <row r="28531" hidden="1" x14ac:dyDescent="0.2"/>
    <row r="28532" hidden="1" x14ac:dyDescent="0.2"/>
    <row r="28533" hidden="1" x14ac:dyDescent="0.2"/>
    <row r="28534" hidden="1" x14ac:dyDescent="0.2"/>
    <row r="28535" hidden="1" x14ac:dyDescent="0.2"/>
    <row r="28536" hidden="1" x14ac:dyDescent="0.2"/>
    <row r="28537" hidden="1" x14ac:dyDescent="0.2"/>
    <row r="28538" hidden="1" x14ac:dyDescent="0.2"/>
    <row r="28539" hidden="1" x14ac:dyDescent="0.2"/>
    <row r="28540" hidden="1" x14ac:dyDescent="0.2"/>
    <row r="28541" hidden="1" x14ac:dyDescent="0.2"/>
    <row r="28542" hidden="1" x14ac:dyDescent="0.2"/>
    <row r="28543" hidden="1" x14ac:dyDescent="0.2"/>
    <row r="28544" hidden="1" x14ac:dyDescent="0.2"/>
    <row r="28545" hidden="1" x14ac:dyDescent="0.2"/>
    <row r="28546" hidden="1" x14ac:dyDescent="0.2"/>
    <row r="28547" hidden="1" x14ac:dyDescent="0.2"/>
    <row r="28548" hidden="1" x14ac:dyDescent="0.2"/>
    <row r="28549" hidden="1" x14ac:dyDescent="0.2"/>
    <row r="28550" hidden="1" x14ac:dyDescent="0.2"/>
    <row r="28551" hidden="1" x14ac:dyDescent="0.2"/>
    <row r="28552" hidden="1" x14ac:dyDescent="0.2"/>
    <row r="28553" hidden="1" x14ac:dyDescent="0.2"/>
    <row r="28554" hidden="1" x14ac:dyDescent="0.2"/>
    <row r="28555" hidden="1" x14ac:dyDescent="0.2"/>
    <row r="28556" hidden="1" x14ac:dyDescent="0.2"/>
    <row r="28557" hidden="1" x14ac:dyDescent="0.2"/>
    <row r="28558" hidden="1" x14ac:dyDescent="0.2"/>
    <row r="28559" hidden="1" x14ac:dyDescent="0.2"/>
    <row r="28560" hidden="1" x14ac:dyDescent="0.2"/>
    <row r="28561" hidden="1" x14ac:dyDescent="0.2"/>
    <row r="28562" hidden="1" x14ac:dyDescent="0.2"/>
    <row r="28563" hidden="1" x14ac:dyDescent="0.2"/>
    <row r="28564" hidden="1" x14ac:dyDescent="0.2"/>
    <row r="28565" hidden="1" x14ac:dyDescent="0.2"/>
    <row r="28566" hidden="1" x14ac:dyDescent="0.2"/>
    <row r="28567" hidden="1" x14ac:dyDescent="0.2"/>
    <row r="28568" hidden="1" x14ac:dyDescent="0.2"/>
    <row r="28569" hidden="1" x14ac:dyDescent="0.2"/>
    <row r="28570" hidden="1" x14ac:dyDescent="0.2"/>
    <row r="28571" hidden="1" x14ac:dyDescent="0.2"/>
    <row r="28572" hidden="1" x14ac:dyDescent="0.2"/>
    <row r="28573" hidden="1" x14ac:dyDescent="0.2"/>
    <row r="28574" hidden="1" x14ac:dyDescent="0.2"/>
    <row r="28575" hidden="1" x14ac:dyDescent="0.2"/>
    <row r="28576" hidden="1" x14ac:dyDescent="0.2"/>
    <row r="28577" hidden="1" x14ac:dyDescent="0.2"/>
    <row r="28578" hidden="1" x14ac:dyDescent="0.2"/>
    <row r="28579" hidden="1" x14ac:dyDescent="0.2"/>
    <row r="28580" hidden="1" x14ac:dyDescent="0.2"/>
    <row r="28581" hidden="1" x14ac:dyDescent="0.2"/>
    <row r="28582" hidden="1" x14ac:dyDescent="0.2"/>
    <row r="28583" hidden="1" x14ac:dyDescent="0.2"/>
    <row r="28584" hidden="1" x14ac:dyDescent="0.2"/>
    <row r="28585" hidden="1" x14ac:dyDescent="0.2"/>
    <row r="28586" hidden="1" x14ac:dyDescent="0.2"/>
    <row r="28587" hidden="1" x14ac:dyDescent="0.2"/>
    <row r="28588" hidden="1" x14ac:dyDescent="0.2"/>
    <row r="28589" hidden="1" x14ac:dyDescent="0.2"/>
    <row r="28590" hidden="1" x14ac:dyDescent="0.2"/>
    <row r="28591" hidden="1" x14ac:dyDescent="0.2"/>
    <row r="28592" hidden="1" x14ac:dyDescent="0.2"/>
    <row r="28593" hidden="1" x14ac:dyDescent="0.2"/>
    <row r="28594" hidden="1" x14ac:dyDescent="0.2"/>
    <row r="28595" hidden="1" x14ac:dyDescent="0.2"/>
    <row r="28596" hidden="1" x14ac:dyDescent="0.2"/>
    <row r="28597" hidden="1" x14ac:dyDescent="0.2"/>
    <row r="28598" hidden="1" x14ac:dyDescent="0.2"/>
    <row r="28599" hidden="1" x14ac:dyDescent="0.2"/>
    <row r="28600" hidden="1" x14ac:dyDescent="0.2"/>
    <row r="28601" hidden="1" x14ac:dyDescent="0.2"/>
    <row r="28602" hidden="1" x14ac:dyDescent="0.2"/>
    <row r="28603" hidden="1" x14ac:dyDescent="0.2"/>
    <row r="28604" hidden="1" x14ac:dyDescent="0.2"/>
    <row r="28605" hidden="1" x14ac:dyDescent="0.2"/>
    <row r="28606" hidden="1" x14ac:dyDescent="0.2"/>
    <row r="28607" hidden="1" x14ac:dyDescent="0.2"/>
    <row r="28608" hidden="1" x14ac:dyDescent="0.2"/>
    <row r="28609" hidden="1" x14ac:dyDescent="0.2"/>
    <row r="28610" hidden="1" x14ac:dyDescent="0.2"/>
    <row r="28611" hidden="1" x14ac:dyDescent="0.2"/>
    <row r="28612" hidden="1" x14ac:dyDescent="0.2"/>
    <row r="28613" hidden="1" x14ac:dyDescent="0.2"/>
    <row r="28614" hidden="1" x14ac:dyDescent="0.2"/>
    <row r="28615" hidden="1" x14ac:dyDescent="0.2"/>
    <row r="28616" hidden="1" x14ac:dyDescent="0.2"/>
    <row r="28617" hidden="1" x14ac:dyDescent="0.2"/>
    <row r="28618" hidden="1" x14ac:dyDescent="0.2"/>
    <row r="28619" hidden="1" x14ac:dyDescent="0.2"/>
    <row r="28620" hidden="1" x14ac:dyDescent="0.2"/>
    <row r="28621" hidden="1" x14ac:dyDescent="0.2"/>
    <row r="28622" hidden="1" x14ac:dyDescent="0.2"/>
    <row r="28623" hidden="1" x14ac:dyDescent="0.2"/>
    <row r="28624" hidden="1" x14ac:dyDescent="0.2"/>
    <row r="28625" hidden="1" x14ac:dyDescent="0.2"/>
    <row r="28626" hidden="1" x14ac:dyDescent="0.2"/>
    <row r="28627" hidden="1" x14ac:dyDescent="0.2"/>
    <row r="28628" hidden="1" x14ac:dyDescent="0.2"/>
    <row r="28629" hidden="1" x14ac:dyDescent="0.2"/>
    <row r="28630" hidden="1" x14ac:dyDescent="0.2"/>
    <row r="28631" hidden="1" x14ac:dyDescent="0.2"/>
    <row r="28632" hidden="1" x14ac:dyDescent="0.2"/>
    <row r="28633" hidden="1" x14ac:dyDescent="0.2"/>
    <row r="28634" hidden="1" x14ac:dyDescent="0.2"/>
    <row r="28635" hidden="1" x14ac:dyDescent="0.2"/>
    <row r="28636" hidden="1" x14ac:dyDescent="0.2"/>
    <row r="28637" hidden="1" x14ac:dyDescent="0.2"/>
    <row r="28638" hidden="1" x14ac:dyDescent="0.2"/>
    <row r="28639" hidden="1" x14ac:dyDescent="0.2"/>
    <row r="28640" hidden="1" x14ac:dyDescent="0.2"/>
    <row r="28641" hidden="1" x14ac:dyDescent="0.2"/>
    <row r="28642" hidden="1" x14ac:dyDescent="0.2"/>
    <row r="28643" hidden="1" x14ac:dyDescent="0.2"/>
    <row r="28644" hidden="1" x14ac:dyDescent="0.2"/>
    <row r="28645" hidden="1" x14ac:dyDescent="0.2"/>
    <row r="28646" hidden="1" x14ac:dyDescent="0.2"/>
    <row r="28647" hidden="1" x14ac:dyDescent="0.2"/>
    <row r="28648" hidden="1" x14ac:dyDescent="0.2"/>
    <row r="28649" hidden="1" x14ac:dyDescent="0.2"/>
    <row r="28650" hidden="1" x14ac:dyDescent="0.2"/>
    <row r="28651" hidden="1" x14ac:dyDescent="0.2"/>
    <row r="28652" hidden="1" x14ac:dyDescent="0.2"/>
    <row r="28653" hidden="1" x14ac:dyDescent="0.2"/>
    <row r="28654" hidden="1" x14ac:dyDescent="0.2"/>
    <row r="28655" hidden="1" x14ac:dyDescent="0.2"/>
    <row r="28656" hidden="1" x14ac:dyDescent="0.2"/>
    <row r="28657" hidden="1" x14ac:dyDescent="0.2"/>
    <row r="28658" hidden="1" x14ac:dyDescent="0.2"/>
    <row r="28659" hidden="1" x14ac:dyDescent="0.2"/>
    <row r="28660" hidden="1" x14ac:dyDescent="0.2"/>
    <row r="28661" hidden="1" x14ac:dyDescent="0.2"/>
    <row r="28662" hidden="1" x14ac:dyDescent="0.2"/>
    <row r="28663" hidden="1" x14ac:dyDescent="0.2"/>
    <row r="28664" hidden="1" x14ac:dyDescent="0.2"/>
    <row r="28665" hidden="1" x14ac:dyDescent="0.2"/>
    <row r="28666" hidden="1" x14ac:dyDescent="0.2"/>
    <row r="28667" hidden="1" x14ac:dyDescent="0.2"/>
    <row r="28668" hidden="1" x14ac:dyDescent="0.2"/>
    <row r="28669" hidden="1" x14ac:dyDescent="0.2"/>
    <row r="28670" hidden="1" x14ac:dyDescent="0.2"/>
    <row r="28671" hidden="1" x14ac:dyDescent="0.2"/>
    <row r="28672" hidden="1" x14ac:dyDescent="0.2"/>
    <row r="28673" hidden="1" x14ac:dyDescent="0.2"/>
    <row r="28674" hidden="1" x14ac:dyDescent="0.2"/>
    <row r="28675" hidden="1" x14ac:dyDescent="0.2"/>
    <row r="28676" hidden="1" x14ac:dyDescent="0.2"/>
    <row r="28677" hidden="1" x14ac:dyDescent="0.2"/>
    <row r="28678" hidden="1" x14ac:dyDescent="0.2"/>
    <row r="28679" hidden="1" x14ac:dyDescent="0.2"/>
    <row r="28680" hidden="1" x14ac:dyDescent="0.2"/>
    <row r="28681" hidden="1" x14ac:dyDescent="0.2"/>
    <row r="28682" hidden="1" x14ac:dyDescent="0.2"/>
    <row r="28683" hidden="1" x14ac:dyDescent="0.2"/>
    <row r="28684" hidden="1" x14ac:dyDescent="0.2"/>
    <row r="28685" hidden="1" x14ac:dyDescent="0.2"/>
    <row r="28686" hidden="1" x14ac:dyDescent="0.2"/>
    <row r="28687" hidden="1" x14ac:dyDescent="0.2"/>
    <row r="28688" hidden="1" x14ac:dyDescent="0.2"/>
    <row r="28689" hidden="1" x14ac:dyDescent="0.2"/>
    <row r="28690" hidden="1" x14ac:dyDescent="0.2"/>
    <row r="28691" hidden="1" x14ac:dyDescent="0.2"/>
    <row r="28692" hidden="1" x14ac:dyDescent="0.2"/>
    <row r="28693" hidden="1" x14ac:dyDescent="0.2"/>
    <row r="28694" hidden="1" x14ac:dyDescent="0.2"/>
    <row r="28695" hidden="1" x14ac:dyDescent="0.2"/>
    <row r="28696" hidden="1" x14ac:dyDescent="0.2"/>
    <row r="28697" hidden="1" x14ac:dyDescent="0.2"/>
    <row r="28698" hidden="1" x14ac:dyDescent="0.2"/>
    <row r="28699" hidden="1" x14ac:dyDescent="0.2"/>
    <row r="28700" hidden="1" x14ac:dyDescent="0.2"/>
    <row r="28701" hidden="1" x14ac:dyDescent="0.2"/>
    <row r="28702" hidden="1" x14ac:dyDescent="0.2"/>
    <row r="28703" hidden="1" x14ac:dyDescent="0.2"/>
    <row r="28704" hidden="1" x14ac:dyDescent="0.2"/>
    <row r="28705" hidden="1" x14ac:dyDescent="0.2"/>
    <row r="28706" hidden="1" x14ac:dyDescent="0.2"/>
    <row r="28707" hidden="1" x14ac:dyDescent="0.2"/>
    <row r="28708" hidden="1" x14ac:dyDescent="0.2"/>
    <row r="28709" hidden="1" x14ac:dyDescent="0.2"/>
    <row r="28710" hidden="1" x14ac:dyDescent="0.2"/>
    <row r="28711" hidden="1" x14ac:dyDescent="0.2"/>
    <row r="28712" hidden="1" x14ac:dyDescent="0.2"/>
    <row r="28713" hidden="1" x14ac:dyDescent="0.2"/>
    <row r="28714" hidden="1" x14ac:dyDescent="0.2"/>
    <row r="28715" hidden="1" x14ac:dyDescent="0.2"/>
    <row r="28716" hidden="1" x14ac:dyDescent="0.2"/>
    <row r="28717" hidden="1" x14ac:dyDescent="0.2"/>
    <row r="28718" hidden="1" x14ac:dyDescent="0.2"/>
    <row r="28719" hidden="1" x14ac:dyDescent="0.2"/>
    <row r="28720" hidden="1" x14ac:dyDescent="0.2"/>
    <row r="28721" hidden="1" x14ac:dyDescent="0.2"/>
    <row r="28722" hidden="1" x14ac:dyDescent="0.2"/>
    <row r="28723" hidden="1" x14ac:dyDescent="0.2"/>
    <row r="28724" hidden="1" x14ac:dyDescent="0.2"/>
    <row r="28725" hidden="1" x14ac:dyDescent="0.2"/>
    <row r="28726" hidden="1" x14ac:dyDescent="0.2"/>
    <row r="28727" hidden="1" x14ac:dyDescent="0.2"/>
    <row r="28728" hidden="1" x14ac:dyDescent="0.2"/>
    <row r="28729" hidden="1" x14ac:dyDescent="0.2"/>
    <row r="28730" hidden="1" x14ac:dyDescent="0.2"/>
    <row r="28731" hidden="1" x14ac:dyDescent="0.2"/>
    <row r="28732" hidden="1" x14ac:dyDescent="0.2"/>
    <row r="28733" hidden="1" x14ac:dyDescent="0.2"/>
    <row r="28734" hidden="1" x14ac:dyDescent="0.2"/>
    <row r="28735" hidden="1" x14ac:dyDescent="0.2"/>
    <row r="28736" hidden="1" x14ac:dyDescent="0.2"/>
    <row r="28737" hidden="1" x14ac:dyDescent="0.2"/>
    <row r="28738" hidden="1" x14ac:dyDescent="0.2"/>
    <row r="28739" hidden="1" x14ac:dyDescent="0.2"/>
    <row r="28740" hidden="1" x14ac:dyDescent="0.2"/>
    <row r="28741" hidden="1" x14ac:dyDescent="0.2"/>
    <row r="28742" hidden="1" x14ac:dyDescent="0.2"/>
    <row r="28743" hidden="1" x14ac:dyDescent="0.2"/>
    <row r="28744" hidden="1" x14ac:dyDescent="0.2"/>
    <row r="28745" hidden="1" x14ac:dyDescent="0.2"/>
    <row r="28746" hidden="1" x14ac:dyDescent="0.2"/>
    <row r="28747" hidden="1" x14ac:dyDescent="0.2"/>
    <row r="28748" hidden="1" x14ac:dyDescent="0.2"/>
    <row r="28749" hidden="1" x14ac:dyDescent="0.2"/>
    <row r="28750" hidden="1" x14ac:dyDescent="0.2"/>
    <row r="28751" hidden="1" x14ac:dyDescent="0.2"/>
    <row r="28752" hidden="1" x14ac:dyDescent="0.2"/>
    <row r="28753" hidden="1" x14ac:dyDescent="0.2"/>
    <row r="28754" hidden="1" x14ac:dyDescent="0.2"/>
    <row r="28755" hidden="1" x14ac:dyDescent="0.2"/>
    <row r="28756" hidden="1" x14ac:dyDescent="0.2"/>
    <row r="28757" hidden="1" x14ac:dyDescent="0.2"/>
    <row r="28758" hidden="1" x14ac:dyDescent="0.2"/>
    <row r="28759" hidden="1" x14ac:dyDescent="0.2"/>
    <row r="28760" hidden="1" x14ac:dyDescent="0.2"/>
    <row r="28761" hidden="1" x14ac:dyDescent="0.2"/>
    <row r="28762" hidden="1" x14ac:dyDescent="0.2"/>
    <row r="28763" hidden="1" x14ac:dyDescent="0.2"/>
    <row r="28764" hidden="1" x14ac:dyDescent="0.2"/>
    <row r="28765" hidden="1" x14ac:dyDescent="0.2"/>
    <row r="28766" hidden="1" x14ac:dyDescent="0.2"/>
    <row r="28767" hidden="1" x14ac:dyDescent="0.2"/>
    <row r="28768" hidden="1" x14ac:dyDescent="0.2"/>
    <row r="28769" hidden="1" x14ac:dyDescent="0.2"/>
    <row r="28770" hidden="1" x14ac:dyDescent="0.2"/>
    <row r="28771" hidden="1" x14ac:dyDescent="0.2"/>
    <row r="28772" hidden="1" x14ac:dyDescent="0.2"/>
    <row r="28773" hidden="1" x14ac:dyDescent="0.2"/>
    <row r="28774" hidden="1" x14ac:dyDescent="0.2"/>
    <row r="28775" hidden="1" x14ac:dyDescent="0.2"/>
    <row r="28776" hidden="1" x14ac:dyDescent="0.2"/>
    <row r="28777" hidden="1" x14ac:dyDescent="0.2"/>
    <row r="28778" hidden="1" x14ac:dyDescent="0.2"/>
    <row r="28779" hidden="1" x14ac:dyDescent="0.2"/>
    <row r="28780" hidden="1" x14ac:dyDescent="0.2"/>
    <row r="28781" hidden="1" x14ac:dyDescent="0.2"/>
    <row r="28782" hidden="1" x14ac:dyDescent="0.2"/>
    <row r="28783" hidden="1" x14ac:dyDescent="0.2"/>
    <row r="28784" hidden="1" x14ac:dyDescent="0.2"/>
    <row r="28785" hidden="1" x14ac:dyDescent="0.2"/>
    <row r="28786" hidden="1" x14ac:dyDescent="0.2"/>
    <row r="28787" hidden="1" x14ac:dyDescent="0.2"/>
    <row r="28788" hidden="1" x14ac:dyDescent="0.2"/>
    <row r="28789" hidden="1" x14ac:dyDescent="0.2"/>
    <row r="28790" hidden="1" x14ac:dyDescent="0.2"/>
    <row r="28791" hidden="1" x14ac:dyDescent="0.2"/>
    <row r="28792" hidden="1" x14ac:dyDescent="0.2"/>
    <row r="28793" hidden="1" x14ac:dyDescent="0.2"/>
    <row r="28794" hidden="1" x14ac:dyDescent="0.2"/>
    <row r="28795" hidden="1" x14ac:dyDescent="0.2"/>
    <row r="28796" hidden="1" x14ac:dyDescent="0.2"/>
    <row r="28797" hidden="1" x14ac:dyDescent="0.2"/>
    <row r="28798" hidden="1" x14ac:dyDescent="0.2"/>
    <row r="28799" hidden="1" x14ac:dyDescent="0.2"/>
    <row r="28800" hidden="1" x14ac:dyDescent="0.2"/>
    <row r="28801" hidden="1" x14ac:dyDescent="0.2"/>
    <row r="28802" hidden="1" x14ac:dyDescent="0.2"/>
    <row r="28803" hidden="1" x14ac:dyDescent="0.2"/>
    <row r="28804" hidden="1" x14ac:dyDescent="0.2"/>
    <row r="28805" hidden="1" x14ac:dyDescent="0.2"/>
    <row r="28806" hidden="1" x14ac:dyDescent="0.2"/>
    <row r="28807" hidden="1" x14ac:dyDescent="0.2"/>
    <row r="28808" hidden="1" x14ac:dyDescent="0.2"/>
    <row r="28809" hidden="1" x14ac:dyDescent="0.2"/>
    <row r="28810" hidden="1" x14ac:dyDescent="0.2"/>
    <row r="28811" hidden="1" x14ac:dyDescent="0.2"/>
    <row r="28812" hidden="1" x14ac:dyDescent="0.2"/>
    <row r="28813" hidden="1" x14ac:dyDescent="0.2"/>
    <row r="28814" hidden="1" x14ac:dyDescent="0.2"/>
    <row r="28815" hidden="1" x14ac:dyDescent="0.2"/>
    <row r="28816" hidden="1" x14ac:dyDescent="0.2"/>
    <row r="28817" hidden="1" x14ac:dyDescent="0.2"/>
    <row r="28818" hidden="1" x14ac:dyDescent="0.2"/>
    <row r="28819" hidden="1" x14ac:dyDescent="0.2"/>
    <row r="28820" hidden="1" x14ac:dyDescent="0.2"/>
    <row r="28821" hidden="1" x14ac:dyDescent="0.2"/>
    <row r="28822" hidden="1" x14ac:dyDescent="0.2"/>
    <row r="28823" hidden="1" x14ac:dyDescent="0.2"/>
    <row r="28824" hidden="1" x14ac:dyDescent="0.2"/>
    <row r="28825" hidden="1" x14ac:dyDescent="0.2"/>
    <row r="28826" hidden="1" x14ac:dyDescent="0.2"/>
    <row r="28827" hidden="1" x14ac:dyDescent="0.2"/>
    <row r="28828" hidden="1" x14ac:dyDescent="0.2"/>
    <row r="28829" hidden="1" x14ac:dyDescent="0.2"/>
    <row r="28830" hidden="1" x14ac:dyDescent="0.2"/>
    <row r="28831" hidden="1" x14ac:dyDescent="0.2"/>
    <row r="28832" hidden="1" x14ac:dyDescent="0.2"/>
    <row r="28833" hidden="1" x14ac:dyDescent="0.2"/>
    <row r="28834" hidden="1" x14ac:dyDescent="0.2"/>
    <row r="28835" hidden="1" x14ac:dyDescent="0.2"/>
    <row r="28836" hidden="1" x14ac:dyDescent="0.2"/>
    <row r="28837" hidden="1" x14ac:dyDescent="0.2"/>
    <row r="28838" hidden="1" x14ac:dyDescent="0.2"/>
    <row r="28839" hidden="1" x14ac:dyDescent="0.2"/>
    <row r="28840" hidden="1" x14ac:dyDescent="0.2"/>
    <row r="28841" hidden="1" x14ac:dyDescent="0.2"/>
    <row r="28842" hidden="1" x14ac:dyDescent="0.2"/>
    <row r="28843" hidden="1" x14ac:dyDescent="0.2"/>
    <row r="28844" hidden="1" x14ac:dyDescent="0.2"/>
    <row r="28845" hidden="1" x14ac:dyDescent="0.2"/>
    <row r="28846" hidden="1" x14ac:dyDescent="0.2"/>
    <row r="28847" hidden="1" x14ac:dyDescent="0.2"/>
    <row r="28848" hidden="1" x14ac:dyDescent="0.2"/>
    <row r="28849" hidden="1" x14ac:dyDescent="0.2"/>
    <row r="28850" hidden="1" x14ac:dyDescent="0.2"/>
    <row r="28851" hidden="1" x14ac:dyDescent="0.2"/>
    <row r="28852" hidden="1" x14ac:dyDescent="0.2"/>
    <row r="28853" hidden="1" x14ac:dyDescent="0.2"/>
    <row r="28854" hidden="1" x14ac:dyDescent="0.2"/>
    <row r="28855" hidden="1" x14ac:dyDescent="0.2"/>
    <row r="28856" hidden="1" x14ac:dyDescent="0.2"/>
    <row r="28857" hidden="1" x14ac:dyDescent="0.2"/>
    <row r="28858" hidden="1" x14ac:dyDescent="0.2"/>
    <row r="28859" hidden="1" x14ac:dyDescent="0.2"/>
    <row r="28860" hidden="1" x14ac:dyDescent="0.2"/>
    <row r="28861" hidden="1" x14ac:dyDescent="0.2"/>
    <row r="28862" hidden="1" x14ac:dyDescent="0.2"/>
    <row r="28863" hidden="1" x14ac:dyDescent="0.2"/>
    <row r="28864" hidden="1" x14ac:dyDescent="0.2"/>
    <row r="28865" hidden="1" x14ac:dyDescent="0.2"/>
    <row r="28866" hidden="1" x14ac:dyDescent="0.2"/>
    <row r="28867" hidden="1" x14ac:dyDescent="0.2"/>
    <row r="28868" hidden="1" x14ac:dyDescent="0.2"/>
    <row r="28869" hidden="1" x14ac:dyDescent="0.2"/>
    <row r="28870" hidden="1" x14ac:dyDescent="0.2"/>
    <row r="28871" hidden="1" x14ac:dyDescent="0.2"/>
    <row r="28872" hidden="1" x14ac:dyDescent="0.2"/>
    <row r="28873" hidden="1" x14ac:dyDescent="0.2"/>
    <row r="28874" hidden="1" x14ac:dyDescent="0.2"/>
    <row r="28875" hidden="1" x14ac:dyDescent="0.2"/>
    <row r="28876" hidden="1" x14ac:dyDescent="0.2"/>
    <row r="28877" hidden="1" x14ac:dyDescent="0.2"/>
    <row r="28878" hidden="1" x14ac:dyDescent="0.2"/>
    <row r="28879" hidden="1" x14ac:dyDescent="0.2"/>
    <row r="28880" hidden="1" x14ac:dyDescent="0.2"/>
    <row r="28881" hidden="1" x14ac:dyDescent="0.2"/>
    <row r="28882" hidden="1" x14ac:dyDescent="0.2"/>
    <row r="28883" hidden="1" x14ac:dyDescent="0.2"/>
    <row r="28884" hidden="1" x14ac:dyDescent="0.2"/>
    <row r="28885" hidden="1" x14ac:dyDescent="0.2"/>
    <row r="28886" hidden="1" x14ac:dyDescent="0.2"/>
    <row r="28887" hidden="1" x14ac:dyDescent="0.2"/>
    <row r="28888" hidden="1" x14ac:dyDescent="0.2"/>
    <row r="28889" hidden="1" x14ac:dyDescent="0.2"/>
    <row r="28890" hidden="1" x14ac:dyDescent="0.2"/>
    <row r="28891" hidden="1" x14ac:dyDescent="0.2"/>
    <row r="28892" hidden="1" x14ac:dyDescent="0.2"/>
    <row r="28893" hidden="1" x14ac:dyDescent="0.2"/>
    <row r="28894" hidden="1" x14ac:dyDescent="0.2"/>
    <row r="28895" hidden="1" x14ac:dyDescent="0.2"/>
    <row r="28896" hidden="1" x14ac:dyDescent="0.2"/>
    <row r="28897" hidden="1" x14ac:dyDescent="0.2"/>
    <row r="28898" hidden="1" x14ac:dyDescent="0.2"/>
    <row r="28899" hidden="1" x14ac:dyDescent="0.2"/>
    <row r="28900" hidden="1" x14ac:dyDescent="0.2"/>
    <row r="28901" hidden="1" x14ac:dyDescent="0.2"/>
    <row r="28902" hidden="1" x14ac:dyDescent="0.2"/>
    <row r="28903" hidden="1" x14ac:dyDescent="0.2"/>
    <row r="28904" hidden="1" x14ac:dyDescent="0.2"/>
    <row r="28905" hidden="1" x14ac:dyDescent="0.2"/>
    <row r="28906" hidden="1" x14ac:dyDescent="0.2"/>
    <row r="28907" hidden="1" x14ac:dyDescent="0.2"/>
    <row r="28908" hidden="1" x14ac:dyDescent="0.2"/>
    <row r="28909" hidden="1" x14ac:dyDescent="0.2"/>
    <row r="28910" hidden="1" x14ac:dyDescent="0.2"/>
    <row r="28911" hidden="1" x14ac:dyDescent="0.2"/>
    <row r="28912" hidden="1" x14ac:dyDescent="0.2"/>
    <row r="28913" hidden="1" x14ac:dyDescent="0.2"/>
    <row r="28914" hidden="1" x14ac:dyDescent="0.2"/>
    <row r="28915" hidden="1" x14ac:dyDescent="0.2"/>
    <row r="28916" hidden="1" x14ac:dyDescent="0.2"/>
    <row r="28917" hidden="1" x14ac:dyDescent="0.2"/>
    <row r="28918" hidden="1" x14ac:dyDescent="0.2"/>
    <row r="28919" hidden="1" x14ac:dyDescent="0.2"/>
    <row r="28920" hidden="1" x14ac:dyDescent="0.2"/>
    <row r="28921" hidden="1" x14ac:dyDescent="0.2"/>
    <row r="28922" hidden="1" x14ac:dyDescent="0.2"/>
    <row r="28923" hidden="1" x14ac:dyDescent="0.2"/>
    <row r="28924" hidden="1" x14ac:dyDescent="0.2"/>
    <row r="28925" hidden="1" x14ac:dyDescent="0.2"/>
    <row r="28926" hidden="1" x14ac:dyDescent="0.2"/>
    <row r="28927" hidden="1" x14ac:dyDescent="0.2"/>
    <row r="28928" hidden="1" x14ac:dyDescent="0.2"/>
    <row r="28929" hidden="1" x14ac:dyDescent="0.2"/>
    <row r="28930" hidden="1" x14ac:dyDescent="0.2"/>
    <row r="28931" hidden="1" x14ac:dyDescent="0.2"/>
    <row r="28932" hidden="1" x14ac:dyDescent="0.2"/>
    <row r="28933" hidden="1" x14ac:dyDescent="0.2"/>
    <row r="28934" hidden="1" x14ac:dyDescent="0.2"/>
    <row r="28935" hidden="1" x14ac:dyDescent="0.2"/>
    <row r="28936" hidden="1" x14ac:dyDescent="0.2"/>
    <row r="28937" hidden="1" x14ac:dyDescent="0.2"/>
    <row r="28938" hidden="1" x14ac:dyDescent="0.2"/>
    <row r="28939" hidden="1" x14ac:dyDescent="0.2"/>
    <row r="28940" hidden="1" x14ac:dyDescent="0.2"/>
    <row r="28941" hidden="1" x14ac:dyDescent="0.2"/>
    <row r="28942" hidden="1" x14ac:dyDescent="0.2"/>
    <row r="28943" hidden="1" x14ac:dyDescent="0.2"/>
    <row r="28944" hidden="1" x14ac:dyDescent="0.2"/>
    <row r="28945" hidden="1" x14ac:dyDescent="0.2"/>
    <row r="28946" hidden="1" x14ac:dyDescent="0.2"/>
    <row r="28947" hidden="1" x14ac:dyDescent="0.2"/>
    <row r="28948" hidden="1" x14ac:dyDescent="0.2"/>
    <row r="28949" hidden="1" x14ac:dyDescent="0.2"/>
    <row r="28950" hidden="1" x14ac:dyDescent="0.2"/>
    <row r="28951" hidden="1" x14ac:dyDescent="0.2"/>
    <row r="28952" hidden="1" x14ac:dyDescent="0.2"/>
    <row r="28953" hidden="1" x14ac:dyDescent="0.2"/>
    <row r="28954" hidden="1" x14ac:dyDescent="0.2"/>
    <row r="28955" hidden="1" x14ac:dyDescent="0.2"/>
    <row r="28956" hidden="1" x14ac:dyDescent="0.2"/>
    <row r="28957" hidden="1" x14ac:dyDescent="0.2"/>
    <row r="28958" hidden="1" x14ac:dyDescent="0.2"/>
    <row r="28959" hidden="1" x14ac:dyDescent="0.2"/>
    <row r="28960" hidden="1" x14ac:dyDescent="0.2"/>
    <row r="28961" hidden="1" x14ac:dyDescent="0.2"/>
    <row r="28962" hidden="1" x14ac:dyDescent="0.2"/>
    <row r="28963" hidden="1" x14ac:dyDescent="0.2"/>
    <row r="28964" hidden="1" x14ac:dyDescent="0.2"/>
    <row r="28965" hidden="1" x14ac:dyDescent="0.2"/>
    <row r="28966" hidden="1" x14ac:dyDescent="0.2"/>
    <row r="28967" hidden="1" x14ac:dyDescent="0.2"/>
    <row r="28968" hidden="1" x14ac:dyDescent="0.2"/>
    <row r="28969" hidden="1" x14ac:dyDescent="0.2"/>
    <row r="28970" hidden="1" x14ac:dyDescent="0.2"/>
    <row r="28971" hidden="1" x14ac:dyDescent="0.2"/>
    <row r="28972" hidden="1" x14ac:dyDescent="0.2"/>
    <row r="28973" hidden="1" x14ac:dyDescent="0.2"/>
    <row r="28974" hidden="1" x14ac:dyDescent="0.2"/>
    <row r="28975" hidden="1" x14ac:dyDescent="0.2"/>
    <row r="28976" hidden="1" x14ac:dyDescent="0.2"/>
    <row r="28977" hidden="1" x14ac:dyDescent="0.2"/>
    <row r="28978" hidden="1" x14ac:dyDescent="0.2"/>
    <row r="28979" hidden="1" x14ac:dyDescent="0.2"/>
    <row r="28980" hidden="1" x14ac:dyDescent="0.2"/>
    <row r="28981" hidden="1" x14ac:dyDescent="0.2"/>
    <row r="28982" hidden="1" x14ac:dyDescent="0.2"/>
    <row r="28983" hidden="1" x14ac:dyDescent="0.2"/>
    <row r="28984" hidden="1" x14ac:dyDescent="0.2"/>
    <row r="28985" hidden="1" x14ac:dyDescent="0.2"/>
    <row r="28986" hidden="1" x14ac:dyDescent="0.2"/>
    <row r="28987" hidden="1" x14ac:dyDescent="0.2"/>
    <row r="28988" hidden="1" x14ac:dyDescent="0.2"/>
    <row r="28989" hidden="1" x14ac:dyDescent="0.2"/>
    <row r="28990" hidden="1" x14ac:dyDescent="0.2"/>
    <row r="28991" hidden="1" x14ac:dyDescent="0.2"/>
    <row r="28992" hidden="1" x14ac:dyDescent="0.2"/>
    <row r="28993" hidden="1" x14ac:dyDescent="0.2"/>
    <row r="28994" hidden="1" x14ac:dyDescent="0.2"/>
    <row r="28995" hidden="1" x14ac:dyDescent="0.2"/>
    <row r="28996" hidden="1" x14ac:dyDescent="0.2"/>
    <row r="28997" hidden="1" x14ac:dyDescent="0.2"/>
    <row r="28998" hidden="1" x14ac:dyDescent="0.2"/>
    <row r="28999" hidden="1" x14ac:dyDescent="0.2"/>
    <row r="29000" hidden="1" x14ac:dyDescent="0.2"/>
    <row r="29001" hidden="1" x14ac:dyDescent="0.2"/>
    <row r="29002" hidden="1" x14ac:dyDescent="0.2"/>
    <row r="29003" hidden="1" x14ac:dyDescent="0.2"/>
    <row r="29004" hidden="1" x14ac:dyDescent="0.2"/>
    <row r="29005" hidden="1" x14ac:dyDescent="0.2"/>
    <row r="29006" hidden="1" x14ac:dyDescent="0.2"/>
    <row r="29007" hidden="1" x14ac:dyDescent="0.2"/>
    <row r="29008" hidden="1" x14ac:dyDescent="0.2"/>
    <row r="29009" hidden="1" x14ac:dyDescent="0.2"/>
    <row r="29010" hidden="1" x14ac:dyDescent="0.2"/>
    <row r="29011" hidden="1" x14ac:dyDescent="0.2"/>
    <row r="29012" hidden="1" x14ac:dyDescent="0.2"/>
    <row r="29013" hidden="1" x14ac:dyDescent="0.2"/>
    <row r="29014" hidden="1" x14ac:dyDescent="0.2"/>
    <row r="29015" hidden="1" x14ac:dyDescent="0.2"/>
    <row r="29016" hidden="1" x14ac:dyDescent="0.2"/>
    <row r="29017" hidden="1" x14ac:dyDescent="0.2"/>
    <row r="29018" hidden="1" x14ac:dyDescent="0.2"/>
    <row r="29019" hidden="1" x14ac:dyDescent="0.2"/>
    <row r="29020" hidden="1" x14ac:dyDescent="0.2"/>
    <row r="29021" hidden="1" x14ac:dyDescent="0.2"/>
    <row r="29022" hidden="1" x14ac:dyDescent="0.2"/>
    <row r="29023" hidden="1" x14ac:dyDescent="0.2"/>
    <row r="29024" hidden="1" x14ac:dyDescent="0.2"/>
    <row r="29025" hidden="1" x14ac:dyDescent="0.2"/>
    <row r="29026" hidden="1" x14ac:dyDescent="0.2"/>
    <row r="29027" hidden="1" x14ac:dyDescent="0.2"/>
    <row r="29028" hidden="1" x14ac:dyDescent="0.2"/>
    <row r="29029" hidden="1" x14ac:dyDescent="0.2"/>
    <row r="29030" hidden="1" x14ac:dyDescent="0.2"/>
    <row r="29031" hidden="1" x14ac:dyDescent="0.2"/>
    <row r="29032" hidden="1" x14ac:dyDescent="0.2"/>
    <row r="29033" hidden="1" x14ac:dyDescent="0.2"/>
    <row r="29034" hidden="1" x14ac:dyDescent="0.2"/>
    <row r="29035" hidden="1" x14ac:dyDescent="0.2"/>
    <row r="29036" hidden="1" x14ac:dyDescent="0.2"/>
    <row r="29037" hidden="1" x14ac:dyDescent="0.2"/>
    <row r="29038" hidden="1" x14ac:dyDescent="0.2"/>
    <row r="29039" hidden="1" x14ac:dyDescent="0.2"/>
    <row r="29040" hidden="1" x14ac:dyDescent="0.2"/>
    <row r="29041" hidden="1" x14ac:dyDescent="0.2"/>
    <row r="29042" hidden="1" x14ac:dyDescent="0.2"/>
    <row r="29043" hidden="1" x14ac:dyDescent="0.2"/>
    <row r="29044" hidden="1" x14ac:dyDescent="0.2"/>
    <row r="29045" hidden="1" x14ac:dyDescent="0.2"/>
    <row r="29046" hidden="1" x14ac:dyDescent="0.2"/>
    <row r="29047" hidden="1" x14ac:dyDescent="0.2"/>
    <row r="29048" hidden="1" x14ac:dyDescent="0.2"/>
    <row r="29049" hidden="1" x14ac:dyDescent="0.2"/>
    <row r="29050" hidden="1" x14ac:dyDescent="0.2"/>
    <row r="29051" hidden="1" x14ac:dyDescent="0.2"/>
    <row r="29052" hidden="1" x14ac:dyDescent="0.2"/>
    <row r="29053" hidden="1" x14ac:dyDescent="0.2"/>
    <row r="29054" hidden="1" x14ac:dyDescent="0.2"/>
    <row r="29055" hidden="1" x14ac:dyDescent="0.2"/>
    <row r="29056" hidden="1" x14ac:dyDescent="0.2"/>
    <row r="29057" hidden="1" x14ac:dyDescent="0.2"/>
    <row r="29058" hidden="1" x14ac:dyDescent="0.2"/>
    <row r="29059" hidden="1" x14ac:dyDescent="0.2"/>
    <row r="29060" hidden="1" x14ac:dyDescent="0.2"/>
    <row r="29061" hidden="1" x14ac:dyDescent="0.2"/>
    <row r="29062" hidden="1" x14ac:dyDescent="0.2"/>
    <row r="29063" hidden="1" x14ac:dyDescent="0.2"/>
    <row r="29064" hidden="1" x14ac:dyDescent="0.2"/>
    <row r="29065" hidden="1" x14ac:dyDescent="0.2"/>
    <row r="29066" hidden="1" x14ac:dyDescent="0.2"/>
    <row r="29067" hidden="1" x14ac:dyDescent="0.2"/>
    <row r="29068" hidden="1" x14ac:dyDescent="0.2"/>
    <row r="29069" hidden="1" x14ac:dyDescent="0.2"/>
    <row r="29070" hidden="1" x14ac:dyDescent="0.2"/>
    <row r="29071" hidden="1" x14ac:dyDescent="0.2"/>
    <row r="29072" hidden="1" x14ac:dyDescent="0.2"/>
    <row r="29073" hidden="1" x14ac:dyDescent="0.2"/>
    <row r="29074" hidden="1" x14ac:dyDescent="0.2"/>
    <row r="29075" hidden="1" x14ac:dyDescent="0.2"/>
    <row r="29076" hidden="1" x14ac:dyDescent="0.2"/>
    <row r="29077" hidden="1" x14ac:dyDescent="0.2"/>
    <row r="29078" hidden="1" x14ac:dyDescent="0.2"/>
    <row r="29079" hidden="1" x14ac:dyDescent="0.2"/>
    <row r="29080" hidden="1" x14ac:dyDescent="0.2"/>
    <row r="29081" hidden="1" x14ac:dyDescent="0.2"/>
    <row r="29082" hidden="1" x14ac:dyDescent="0.2"/>
    <row r="29083" hidden="1" x14ac:dyDescent="0.2"/>
    <row r="29084" hidden="1" x14ac:dyDescent="0.2"/>
    <row r="29085" hidden="1" x14ac:dyDescent="0.2"/>
    <row r="29086" hidden="1" x14ac:dyDescent="0.2"/>
    <row r="29087" hidden="1" x14ac:dyDescent="0.2"/>
    <row r="29088" hidden="1" x14ac:dyDescent="0.2"/>
    <row r="29089" hidden="1" x14ac:dyDescent="0.2"/>
    <row r="29090" hidden="1" x14ac:dyDescent="0.2"/>
    <row r="29091" hidden="1" x14ac:dyDescent="0.2"/>
    <row r="29092" hidden="1" x14ac:dyDescent="0.2"/>
    <row r="29093" hidden="1" x14ac:dyDescent="0.2"/>
    <row r="29094" hidden="1" x14ac:dyDescent="0.2"/>
    <row r="29095" hidden="1" x14ac:dyDescent="0.2"/>
    <row r="29096" hidden="1" x14ac:dyDescent="0.2"/>
    <row r="29097" hidden="1" x14ac:dyDescent="0.2"/>
    <row r="29098" hidden="1" x14ac:dyDescent="0.2"/>
    <row r="29099" hidden="1" x14ac:dyDescent="0.2"/>
    <row r="29100" hidden="1" x14ac:dyDescent="0.2"/>
    <row r="29101" hidden="1" x14ac:dyDescent="0.2"/>
    <row r="29102" hidden="1" x14ac:dyDescent="0.2"/>
    <row r="29103" hidden="1" x14ac:dyDescent="0.2"/>
    <row r="29104" hidden="1" x14ac:dyDescent="0.2"/>
    <row r="29105" hidden="1" x14ac:dyDescent="0.2"/>
    <row r="29106" hidden="1" x14ac:dyDescent="0.2"/>
    <row r="29107" hidden="1" x14ac:dyDescent="0.2"/>
    <row r="29108" hidden="1" x14ac:dyDescent="0.2"/>
    <row r="29109" hidden="1" x14ac:dyDescent="0.2"/>
    <row r="29110" hidden="1" x14ac:dyDescent="0.2"/>
    <row r="29111" hidden="1" x14ac:dyDescent="0.2"/>
    <row r="29112" hidden="1" x14ac:dyDescent="0.2"/>
    <row r="29113" hidden="1" x14ac:dyDescent="0.2"/>
    <row r="29114" hidden="1" x14ac:dyDescent="0.2"/>
    <row r="29115" hidden="1" x14ac:dyDescent="0.2"/>
    <row r="29116" hidden="1" x14ac:dyDescent="0.2"/>
    <row r="29117" hidden="1" x14ac:dyDescent="0.2"/>
    <row r="29118" hidden="1" x14ac:dyDescent="0.2"/>
    <row r="29119" hidden="1" x14ac:dyDescent="0.2"/>
    <row r="29120" hidden="1" x14ac:dyDescent="0.2"/>
    <row r="29121" hidden="1" x14ac:dyDescent="0.2"/>
    <row r="29122" hidden="1" x14ac:dyDescent="0.2"/>
    <row r="29123" hidden="1" x14ac:dyDescent="0.2"/>
    <row r="29124" hidden="1" x14ac:dyDescent="0.2"/>
    <row r="29125" hidden="1" x14ac:dyDescent="0.2"/>
    <row r="29126" hidden="1" x14ac:dyDescent="0.2"/>
    <row r="29127" hidden="1" x14ac:dyDescent="0.2"/>
    <row r="29128" hidden="1" x14ac:dyDescent="0.2"/>
    <row r="29129" hidden="1" x14ac:dyDescent="0.2"/>
    <row r="29130" hidden="1" x14ac:dyDescent="0.2"/>
    <row r="29131" hidden="1" x14ac:dyDescent="0.2"/>
    <row r="29132" hidden="1" x14ac:dyDescent="0.2"/>
    <row r="29133" hidden="1" x14ac:dyDescent="0.2"/>
    <row r="29134" hidden="1" x14ac:dyDescent="0.2"/>
    <row r="29135" hidden="1" x14ac:dyDescent="0.2"/>
    <row r="29136" hidden="1" x14ac:dyDescent="0.2"/>
    <row r="29137" hidden="1" x14ac:dyDescent="0.2"/>
    <row r="29138" hidden="1" x14ac:dyDescent="0.2"/>
    <row r="29139" hidden="1" x14ac:dyDescent="0.2"/>
    <row r="29140" hidden="1" x14ac:dyDescent="0.2"/>
    <row r="29141" hidden="1" x14ac:dyDescent="0.2"/>
    <row r="29142" hidden="1" x14ac:dyDescent="0.2"/>
    <row r="29143" hidden="1" x14ac:dyDescent="0.2"/>
    <row r="29144" hidden="1" x14ac:dyDescent="0.2"/>
    <row r="29145" hidden="1" x14ac:dyDescent="0.2"/>
    <row r="29146" hidden="1" x14ac:dyDescent="0.2"/>
    <row r="29147" hidden="1" x14ac:dyDescent="0.2"/>
    <row r="29148" hidden="1" x14ac:dyDescent="0.2"/>
    <row r="29149" hidden="1" x14ac:dyDescent="0.2"/>
    <row r="29150" hidden="1" x14ac:dyDescent="0.2"/>
    <row r="29151" hidden="1" x14ac:dyDescent="0.2"/>
    <row r="29152" hidden="1" x14ac:dyDescent="0.2"/>
    <row r="29153" hidden="1" x14ac:dyDescent="0.2"/>
    <row r="29154" hidden="1" x14ac:dyDescent="0.2"/>
    <row r="29155" hidden="1" x14ac:dyDescent="0.2"/>
    <row r="29156" hidden="1" x14ac:dyDescent="0.2"/>
    <row r="29157" hidden="1" x14ac:dyDescent="0.2"/>
    <row r="29158" hidden="1" x14ac:dyDescent="0.2"/>
    <row r="29159" hidden="1" x14ac:dyDescent="0.2"/>
    <row r="29160" hidden="1" x14ac:dyDescent="0.2"/>
    <row r="29161" hidden="1" x14ac:dyDescent="0.2"/>
    <row r="29162" hidden="1" x14ac:dyDescent="0.2"/>
    <row r="29163" hidden="1" x14ac:dyDescent="0.2"/>
    <row r="29164" hidden="1" x14ac:dyDescent="0.2"/>
    <row r="29165" hidden="1" x14ac:dyDescent="0.2"/>
    <row r="29166" hidden="1" x14ac:dyDescent="0.2"/>
    <row r="29167" hidden="1" x14ac:dyDescent="0.2"/>
    <row r="29168" hidden="1" x14ac:dyDescent="0.2"/>
    <row r="29169" hidden="1" x14ac:dyDescent="0.2"/>
    <row r="29170" hidden="1" x14ac:dyDescent="0.2"/>
    <row r="29171" hidden="1" x14ac:dyDescent="0.2"/>
    <row r="29172" hidden="1" x14ac:dyDescent="0.2"/>
    <row r="29173" hidden="1" x14ac:dyDescent="0.2"/>
    <row r="29174" hidden="1" x14ac:dyDescent="0.2"/>
    <row r="29175" hidden="1" x14ac:dyDescent="0.2"/>
    <row r="29176" hidden="1" x14ac:dyDescent="0.2"/>
    <row r="29177" hidden="1" x14ac:dyDescent="0.2"/>
    <row r="29178" hidden="1" x14ac:dyDescent="0.2"/>
    <row r="29179" hidden="1" x14ac:dyDescent="0.2"/>
    <row r="29180" hidden="1" x14ac:dyDescent="0.2"/>
    <row r="29181" hidden="1" x14ac:dyDescent="0.2"/>
    <row r="29182" hidden="1" x14ac:dyDescent="0.2"/>
    <row r="29183" hidden="1" x14ac:dyDescent="0.2"/>
    <row r="29184" hidden="1" x14ac:dyDescent="0.2"/>
    <row r="29185" hidden="1" x14ac:dyDescent="0.2"/>
    <row r="29186" hidden="1" x14ac:dyDescent="0.2"/>
    <row r="29187" hidden="1" x14ac:dyDescent="0.2"/>
    <row r="29188" hidden="1" x14ac:dyDescent="0.2"/>
    <row r="29189" hidden="1" x14ac:dyDescent="0.2"/>
    <row r="29190" hidden="1" x14ac:dyDescent="0.2"/>
    <row r="29191" hidden="1" x14ac:dyDescent="0.2"/>
    <row r="29192" hidden="1" x14ac:dyDescent="0.2"/>
    <row r="29193" hidden="1" x14ac:dyDescent="0.2"/>
    <row r="29194" hidden="1" x14ac:dyDescent="0.2"/>
    <row r="29195" hidden="1" x14ac:dyDescent="0.2"/>
    <row r="29196" hidden="1" x14ac:dyDescent="0.2"/>
    <row r="29197" hidden="1" x14ac:dyDescent="0.2"/>
    <row r="29198" hidden="1" x14ac:dyDescent="0.2"/>
    <row r="29199" hidden="1" x14ac:dyDescent="0.2"/>
    <row r="29200" hidden="1" x14ac:dyDescent="0.2"/>
    <row r="29201" hidden="1" x14ac:dyDescent="0.2"/>
    <row r="29202" hidden="1" x14ac:dyDescent="0.2"/>
    <row r="29203" hidden="1" x14ac:dyDescent="0.2"/>
    <row r="29204" hidden="1" x14ac:dyDescent="0.2"/>
    <row r="29205" hidden="1" x14ac:dyDescent="0.2"/>
    <row r="29206" hidden="1" x14ac:dyDescent="0.2"/>
    <row r="29207" hidden="1" x14ac:dyDescent="0.2"/>
    <row r="29208" hidden="1" x14ac:dyDescent="0.2"/>
    <row r="29209" hidden="1" x14ac:dyDescent="0.2"/>
    <row r="29210" hidden="1" x14ac:dyDescent="0.2"/>
    <row r="29211" hidden="1" x14ac:dyDescent="0.2"/>
    <row r="29212" hidden="1" x14ac:dyDescent="0.2"/>
    <row r="29213" hidden="1" x14ac:dyDescent="0.2"/>
    <row r="29214" hidden="1" x14ac:dyDescent="0.2"/>
    <row r="29215" hidden="1" x14ac:dyDescent="0.2"/>
    <row r="29216" hidden="1" x14ac:dyDescent="0.2"/>
    <row r="29217" hidden="1" x14ac:dyDescent="0.2"/>
    <row r="29218" hidden="1" x14ac:dyDescent="0.2"/>
    <row r="29219" hidden="1" x14ac:dyDescent="0.2"/>
    <row r="29220" hidden="1" x14ac:dyDescent="0.2"/>
    <row r="29221" hidden="1" x14ac:dyDescent="0.2"/>
    <row r="29222" hidden="1" x14ac:dyDescent="0.2"/>
    <row r="29223" hidden="1" x14ac:dyDescent="0.2"/>
    <row r="29224" hidden="1" x14ac:dyDescent="0.2"/>
    <row r="29225" hidden="1" x14ac:dyDescent="0.2"/>
    <row r="29226" hidden="1" x14ac:dyDescent="0.2"/>
    <row r="29227" hidden="1" x14ac:dyDescent="0.2"/>
    <row r="29228" hidden="1" x14ac:dyDescent="0.2"/>
    <row r="29229" hidden="1" x14ac:dyDescent="0.2"/>
    <row r="29230" hidden="1" x14ac:dyDescent="0.2"/>
    <row r="29231" hidden="1" x14ac:dyDescent="0.2"/>
    <row r="29232" hidden="1" x14ac:dyDescent="0.2"/>
    <row r="29233" hidden="1" x14ac:dyDescent="0.2"/>
    <row r="29234" hidden="1" x14ac:dyDescent="0.2"/>
    <row r="29235" hidden="1" x14ac:dyDescent="0.2"/>
    <row r="29236" hidden="1" x14ac:dyDescent="0.2"/>
    <row r="29237" hidden="1" x14ac:dyDescent="0.2"/>
    <row r="29238" hidden="1" x14ac:dyDescent="0.2"/>
    <row r="29239" hidden="1" x14ac:dyDescent="0.2"/>
    <row r="29240" hidden="1" x14ac:dyDescent="0.2"/>
    <row r="29241" hidden="1" x14ac:dyDescent="0.2"/>
    <row r="29242" hidden="1" x14ac:dyDescent="0.2"/>
    <row r="29243" hidden="1" x14ac:dyDescent="0.2"/>
    <row r="29244" hidden="1" x14ac:dyDescent="0.2"/>
    <row r="29245" hidden="1" x14ac:dyDescent="0.2"/>
    <row r="29246" hidden="1" x14ac:dyDescent="0.2"/>
    <row r="29247" hidden="1" x14ac:dyDescent="0.2"/>
    <row r="29248" hidden="1" x14ac:dyDescent="0.2"/>
    <row r="29249" hidden="1" x14ac:dyDescent="0.2"/>
    <row r="29250" hidden="1" x14ac:dyDescent="0.2"/>
    <row r="29251" hidden="1" x14ac:dyDescent="0.2"/>
    <row r="29252" hidden="1" x14ac:dyDescent="0.2"/>
    <row r="29253" hidden="1" x14ac:dyDescent="0.2"/>
    <row r="29254" hidden="1" x14ac:dyDescent="0.2"/>
    <row r="29255" hidden="1" x14ac:dyDescent="0.2"/>
    <row r="29256" hidden="1" x14ac:dyDescent="0.2"/>
    <row r="29257" hidden="1" x14ac:dyDescent="0.2"/>
    <row r="29258" hidden="1" x14ac:dyDescent="0.2"/>
    <row r="29259" hidden="1" x14ac:dyDescent="0.2"/>
    <row r="29260" hidden="1" x14ac:dyDescent="0.2"/>
    <row r="29261" hidden="1" x14ac:dyDescent="0.2"/>
    <row r="29262" hidden="1" x14ac:dyDescent="0.2"/>
    <row r="29263" hidden="1" x14ac:dyDescent="0.2"/>
    <row r="29264" hidden="1" x14ac:dyDescent="0.2"/>
    <row r="29265" hidden="1" x14ac:dyDescent="0.2"/>
    <row r="29266" hidden="1" x14ac:dyDescent="0.2"/>
    <row r="29267" hidden="1" x14ac:dyDescent="0.2"/>
    <row r="29268" hidden="1" x14ac:dyDescent="0.2"/>
    <row r="29269" hidden="1" x14ac:dyDescent="0.2"/>
    <row r="29270" hidden="1" x14ac:dyDescent="0.2"/>
    <row r="29271" hidden="1" x14ac:dyDescent="0.2"/>
    <row r="29272" hidden="1" x14ac:dyDescent="0.2"/>
    <row r="29273" hidden="1" x14ac:dyDescent="0.2"/>
    <row r="29274" hidden="1" x14ac:dyDescent="0.2"/>
    <row r="29275" hidden="1" x14ac:dyDescent="0.2"/>
    <row r="29276" hidden="1" x14ac:dyDescent="0.2"/>
    <row r="29277" hidden="1" x14ac:dyDescent="0.2"/>
    <row r="29278" hidden="1" x14ac:dyDescent="0.2"/>
    <row r="29279" hidden="1" x14ac:dyDescent="0.2"/>
    <row r="29280" hidden="1" x14ac:dyDescent="0.2"/>
    <row r="29281" hidden="1" x14ac:dyDescent="0.2"/>
    <row r="29282" hidden="1" x14ac:dyDescent="0.2"/>
    <row r="29283" hidden="1" x14ac:dyDescent="0.2"/>
    <row r="29284" hidden="1" x14ac:dyDescent="0.2"/>
    <row r="29285" hidden="1" x14ac:dyDescent="0.2"/>
    <row r="29286" hidden="1" x14ac:dyDescent="0.2"/>
    <row r="29287" hidden="1" x14ac:dyDescent="0.2"/>
    <row r="29288" hidden="1" x14ac:dyDescent="0.2"/>
    <row r="29289" hidden="1" x14ac:dyDescent="0.2"/>
    <row r="29290" hidden="1" x14ac:dyDescent="0.2"/>
    <row r="29291" hidden="1" x14ac:dyDescent="0.2"/>
    <row r="29292" hidden="1" x14ac:dyDescent="0.2"/>
    <row r="29293" hidden="1" x14ac:dyDescent="0.2"/>
    <row r="29294" hidden="1" x14ac:dyDescent="0.2"/>
    <row r="29295" hidden="1" x14ac:dyDescent="0.2"/>
    <row r="29296" hidden="1" x14ac:dyDescent="0.2"/>
    <row r="29297" hidden="1" x14ac:dyDescent="0.2"/>
    <row r="29298" hidden="1" x14ac:dyDescent="0.2"/>
    <row r="29299" hidden="1" x14ac:dyDescent="0.2"/>
    <row r="29300" hidden="1" x14ac:dyDescent="0.2"/>
    <row r="29301" hidden="1" x14ac:dyDescent="0.2"/>
    <row r="29302" hidden="1" x14ac:dyDescent="0.2"/>
    <row r="29303" hidden="1" x14ac:dyDescent="0.2"/>
    <row r="29304" hidden="1" x14ac:dyDescent="0.2"/>
    <row r="29305" hidden="1" x14ac:dyDescent="0.2"/>
    <row r="29306" hidden="1" x14ac:dyDescent="0.2"/>
    <row r="29307" hidden="1" x14ac:dyDescent="0.2"/>
    <row r="29308" hidden="1" x14ac:dyDescent="0.2"/>
    <row r="29309" hidden="1" x14ac:dyDescent="0.2"/>
    <row r="29310" hidden="1" x14ac:dyDescent="0.2"/>
    <row r="29311" hidden="1" x14ac:dyDescent="0.2"/>
    <row r="29312" hidden="1" x14ac:dyDescent="0.2"/>
    <row r="29313" hidden="1" x14ac:dyDescent="0.2"/>
    <row r="29314" hidden="1" x14ac:dyDescent="0.2"/>
    <row r="29315" hidden="1" x14ac:dyDescent="0.2"/>
    <row r="29316" hidden="1" x14ac:dyDescent="0.2"/>
    <row r="29317" hidden="1" x14ac:dyDescent="0.2"/>
    <row r="29318" hidden="1" x14ac:dyDescent="0.2"/>
    <row r="29319" hidden="1" x14ac:dyDescent="0.2"/>
    <row r="29320" hidden="1" x14ac:dyDescent="0.2"/>
    <row r="29321" hidden="1" x14ac:dyDescent="0.2"/>
    <row r="29322" hidden="1" x14ac:dyDescent="0.2"/>
    <row r="29323" hidden="1" x14ac:dyDescent="0.2"/>
    <row r="29324" hidden="1" x14ac:dyDescent="0.2"/>
    <row r="29325" hidden="1" x14ac:dyDescent="0.2"/>
    <row r="29326" hidden="1" x14ac:dyDescent="0.2"/>
    <row r="29327" hidden="1" x14ac:dyDescent="0.2"/>
    <row r="29328" hidden="1" x14ac:dyDescent="0.2"/>
    <row r="29329" hidden="1" x14ac:dyDescent="0.2"/>
    <row r="29330" hidden="1" x14ac:dyDescent="0.2"/>
    <row r="29331" hidden="1" x14ac:dyDescent="0.2"/>
    <row r="29332" hidden="1" x14ac:dyDescent="0.2"/>
    <row r="29333" hidden="1" x14ac:dyDescent="0.2"/>
    <row r="29334" hidden="1" x14ac:dyDescent="0.2"/>
    <row r="29335" hidden="1" x14ac:dyDescent="0.2"/>
    <row r="29336" hidden="1" x14ac:dyDescent="0.2"/>
    <row r="29337" hidden="1" x14ac:dyDescent="0.2"/>
    <row r="29338" hidden="1" x14ac:dyDescent="0.2"/>
    <row r="29339" hidden="1" x14ac:dyDescent="0.2"/>
    <row r="29340" hidden="1" x14ac:dyDescent="0.2"/>
    <row r="29341" hidden="1" x14ac:dyDescent="0.2"/>
    <row r="29342" hidden="1" x14ac:dyDescent="0.2"/>
    <row r="29343" hidden="1" x14ac:dyDescent="0.2"/>
    <row r="29344" hidden="1" x14ac:dyDescent="0.2"/>
    <row r="29345" hidden="1" x14ac:dyDescent="0.2"/>
    <row r="29346" hidden="1" x14ac:dyDescent="0.2"/>
    <row r="29347" hidden="1" x14ac:dyDescent="0.2"/>
    <row r="29348" hidden="1" x14ac:dyDescent="0.2"/>
    <row r="29349" hidden="1" x14ac:dyDescent="0.2"/>
    <row r="29350" hidden="1" x14ac:dyDescent="0.2"/>
    <row r="29351" hidden="1" x14ac:dyDescent="0.2"/>
    <row r="29352" hidden="1" x14ac:dyDescent="0.2"/>
    <row r="29353" hidden="1" x14ac:dyDescent="0.2"/>
    <row r="29354" hidden="1" x14ac:dyDescent="0.2"/>
    <row r="29355" hidden="1" x14ac:dyDescent="0.2"/>
    <row r="29356" hidden="1" x14ac:dyDescent="0.2"/>
    <row r="29357" hidden="1" x14ac:dyDescent="0.2"/>
    <row r="29358" hidden="1" x14ac:dyDescent="0.2"/>
    <row r="29359" hidden="1" x14ac:dyDescent="0.2"/>
    <row r="29360" hidden="1" x14ac:dyDescent="0.2"/>
    <row r="29361" hidden="1" x14ac:dyDescent="0.2"/>
    <row r="29362" hidden="1" x14ac:dyDescent="0.2"/>
    <row r="29363" hidden="1" x14ac:dyDescent="0.2"/>
    <row r="29364" hidden="1" x14ac:dyDescent="0.2"/>
    <row r="29365" hidden="1" x14ac:dyDescent="0.2"/>
    <row r="29366" hidden="1" x14ac:dyDescent="0.2"/>
    <row r="29367" hidden="1" x14ac:dyDescent="0.2"/>
    <row r="29368" hidden="1" x14ac:dyDescent="0.2"/>
    <row r="29369" hidden="1" x14ac:dyDescent="0.2"/>
    <row r="29370" hidden="1" x14ac:dyDescent="0.2"/>
    <row r="29371" hidden="1" x14ac:dyDescent="0.2"/>
    <row r="29372" hidden="1" x14ac:dyDescent="0.2"/>
    <row r="29373" hidden="1" x14ac:dyDescent="0.2"/>
    <row r="29374" hidden="1" x14ac:dyDescent="0.2"/>
    <row r="29375" hidden="1" x14ac:dyDescent="0.2"/>
    <row r="29376" hidden="1" x14ac:dyDescent="0.2"/>
    <row r="29377" hidden="1" x14ac:dyDescent="0.2"/>
    <row r="29378" hidden="1" x14ac:dyDescent="0.2"/>
    <row r="29379" hidden="1" x14ac:dyDescent="0.2"/>
    <row r="29380" hidden="1" x14ac:dyDescent="0.2"/>
    <row r="29381" hidden="1" x14ac:dyDescent="0.2"/>
    <row r="29382" hidden="1" x14ac:dyDescent="0.2"/>
    <row r="29383" hidden="1" x14ac:dyDescent="0.2"/>
    <row r="29384" hidden="1" x14ac:dyDescent="0.2"/>
    <row r="29385" hidden="1" x14ac:dyDescent="0.2"/>
    <row r="29386" hidden="1" x14ac:dyDescent="0.2"/>
    <row r="29387" hidden="1" x14ac:dyDescent="0.2"/>
    <row r="29388" hidden="1" x14ac:dyDescent="0.2"/>
    <row r="29389" hidden="1" x14ac:dyDescent="0.2"/>
    <row r="29390" hidden="1" x14ac:dyDescent="0.2"/>
    <row r="29391" hidden="1" x14ac:dyDescent="0.2"/>
    <row r="29392" hidden="1" x14ac:dyDescent="0.2"/>
    <row r="29393" hidden="1" x14ac:dyDescent="0.2"/>
    <row r="29394" hidden="1" x14ac:dyDescent="0.2"/>
    <row r="29395" hidden="1" x14ac:dyDescent="0.2"/>
    <row r="29396" hidden="1" x14ac:dyDescent="0.2"/>
    <row r="29397" hidden="1" x14ac:dyDescent="0.2"/>
    <row r="29398" hidden="1" x14ac:dyDescent="0.2"/>
    <row r="29399" hidden="1" x14ac:dyDescent="0.2"/>
    <row r="29400" hidden="1" x14ac:dyDescent="0.2"/>
    <row r="29401" hidden="1" x14ac:dyDescent="0.2"/>
    <row r="29402" hidden="1" x14ac:dyDescent="0.2"/>
    <row r="29403" hidden="1" x14ac:dyDescent="0.2"/>
    <row r="29404" hidden="1" x14ac:dyDescent="0.2"/>
    <row r="29405" hidden="1" x14ac:dyDescent="0.2"/>
    <row r="29406" hidden="1" x14ac:dyDescent="0.2"/>
    <row r="29407" hidden="1" x14ac:dyDescent="0.2"/>
    <row r="29408" hidden="1" x14ac:dyDescent="0.2"/>
    <row r="29409" hidden="1" x14ac:dyDescent="0.2"/>
    <row r="29410" hidden="1" x14ac:dyDescent="0.2"/>
    <row r="29411" hidden="1" x14ac:dyDescent="0.2"/>
    <row r="29412" hidden="1" x14ac:dyDescent="0.2"/>
    <row r="29413" hidden="1" x14ac:dyDescent="0.2"/>
    <row r="29414" hidden="1" x14ac:dyDescent="0.2"/>
    <row r="29415" hidden="1" x14ac:dyDescent="0.2"/>
    <row r="29416" hidden="1" x14ac:dyDescent="0.2"/>
    <row r="29417" hidden="1" x14ac:dyDescent="0.2"/>
    <row r="29418" hidden="1" x14ac:dyDescent="0.2"/>
    <row r="29419" hidden="1" x14ac:dyDescent="0.2"/>
    <row r="29420" hidden="1" x14ac:dyDescent="0.2"/>
    <row r="29421" hidden="1" x14ac:dyDescent="0.2"/>
    <row r="29422" hidden="1" x14ac:dyDescent="0.2"/>
    <row r="29423" hidden="1" x14ac:dyDescent="0.2"/>
    <row r="29424" hidden="1" x14ac:dyDescent="0.2"/>
    <row r="29425" hidden="1" x14ac:dyDescent="0.2"/>
    <row r="29426" hidden="1" x14ac:dyDescent="0.2"/>
    <row r="29427" hidden="1" x14ac:dyDescent="0.2"/>
    <row r="29428" hidden="1" x14ac:dyDescent="0.2"/>
    <row r="29429" hidden="1" x14ac:dyDescent="0.2"/>
    <row r="29430" hidden="1" x14ac:dyDescent="0.2"/>
    <row r="29431" hidden="1" x14ac:dyDescent="0.2"/>
    <row r="29432" hidden="1" x14ac:dyDescent="0.2"/>
    <row r="29433" hidden="1" x14ac:dyDescent="0.2"/>
    <row r="29434" hidden="1" x14ac:dyDescent="0.2"/>
    <row r="29435" hidden="1" x14ac:dyDescent="0.2"/>
    <row r="29436" hidden="1" x14ac:dyDescent="0.2"/>
    <row r="29437" hidden="1" x14ac:dyDescent="0.2"/>
    <row r="29438" hidden="1" x14ac:dyDescent="0.2"/>
    <row r="29439" hidden="1" x14ac:dyDescent="0.2"/>
    <row r="29440" hidden="1" x14ac:dyDescent="0.2"/>
    <row r="29441" hidden="1" x14ac:dyDescent="0.2"/>
    <row r="29442" hidden="1" x14ac:dyDescent="0.2"/>
    <row r="29443" hidden="1" x14ac:dyDescent="0.2"/>
    <row r="29444" hidden="1" x14ac:dyDescent="0.2"/>
    <row r="29445" hidden="1" x14ac:dyDescent="0.2"/>
    <row r="29446" hidden="1" x14ac:dyDescent="0.2"/>
    <row r="29447" hidden="1" x14ac:dyDescent="0.2"/>
    <row r="29448" hidden="1" x14ac:dyDescent="0.2"/>
    <row r="29449" hidden="1" x14ac:dyDescent="0.2"/>
    <row r="29450" hidden="1" x14ac:dyDescent="0.2"/>
    <row r="29451" hidden="1" x14ac:dyDescent="0.2"/>
    <row r="29452" hidden="1" x14ac:dyDescent="0.2"/>
    <row r="29453" hidden="1" x14ac:dyDescent="0.2"/>
    <row r="29454" hidden="1" x14ac:dyDescent="0.2"/>
    <row r="29455" hidden="1" x14ac:dyDescent="0.2"/>
    <row r="29456" hidden="1" x14ac:dyDescent="0.2"/>
    <row r="29457" hidden="1" x14ac:dyDescent="0.2"/>
    <row r="29458" hidden="1" x14ac:dyDescent="0.2"/>
    <row r="29459" hidden="1" x14ac:dyDescent="0.2"/>
    <row r="29460" hidden="1" x14ac:dyDescent="0.2"/>
    <row r="29461" hidden="1" x14ac:dyDescent="0.2"/>
    <row r="29462" hidden="1" x14ac:dyDescent="0.2"/>
    <row r="29463" hidden="1" x14ac:dyDescent="0.2"/>
    <row r="29464" hidden="1" x14ac:dyDescent="0.2"/>
    <row r="29465" hidden="1" x14ac:dyDescent="0.2"/>
    <row r="29466" hidden="1" x14ac:dyDescent="0.2"/>
    <row r="29467" hidden="1" x14ac:dyDescent="0.2"/>
    <row r="29468" hidden="1" x14ac:dyDescent="0.2"/>
    <row r="29469" hidden="1" x14ac:dyDescent="0.2"/>
    <row r="29470" hidden="1" x14ac:dyDescent="0.2"/>
    <row r="29471" hidden="1" x14ac:dyDescent="0.2"/>
    <row r="29472" hidden="1" x14ac:dyDescent="0.2"/>
    <row r="29473" hidden="1" x14ac:dyDescent="0.2"/>
    <row r="29474" hidden="1" x14ac:dyDescent="0.2"/>
    <row r="29475" hidden="1" x14ac:dyDescent="0.2"/>
    <row r="29476" hidden="1" x14ac:dyDescent="0.2"/>
    <row r="29477" hidden="1" x14ac:dyDescent="0.2"/>
    <row r="29478" hidden="1" x14ac:dyDescent="0.2"/>
    <row r="29479" hidden="1" x14ac:dyDescent="0.2"/>
    <row r="29480" hidden="1" x14ac:dyDescent="0.2"/>
    <row r="29481" hidden="1" x14ac:dyDescent="0.2"/>
    <row r="29482" hidden="1" x14ac:dyDescent="0.2"/>
    <row r="29483" hidden="1" x14ac:dyDescent="0.2"/>
    <row r="29484" hidden="1" x14ac:dyDescent="0.2"/>
    <row r="29485" hidden="1" x14ac:dyDescent="0.2"/>
    <row r="29486" hidden="1" x14ac:dyDescent="0.2"/>
    <row r="29487" hidden="1" x14ac:dyDescent="0.2"/>
    <row r="29488" hidden="1" x14ac:dyDescent="0.2"/>
    <row r="29489" hidden="1" x14ac:dyDescent="0.2"/>
    <row r="29490" hidden="1" x14ac:dyDescent="0.2"/>
    <row r="29491" hidden="1" x14ac:dyDescent="0.2"/>
    <row r="29492" hidden="1" x14ac:dyDescent="0.2"/>
    <row r="29493" hidden="1" x14ac:dyDescent="0.2"/>
    <row r="29494" hidden="1" x14ac:dyDescent="0.2"/>
    <row r="29495" hidden="1" x14ac:dyDescent="0.2"/>
    <row r="29496" hidden="1" x14ac:dyDescent="0.2"/>
    <row r="29497" hidden="1" x14ac:dyDescent="0.2"/>
    <row r="29498" hidden="1" x14ac:dyDescent="0.2"/>
    <row r="29499" hidden="1" x14ac:dyDescent="0.2"/>
    <row r="29500" hidden="1" x14ac:dyDescent="0.2"/>
    <row r="29501" hidden="1" x14ac:dyDescent="0.2"/>
    <row r="29502" hidden="1" x14ac:dyDescent="0.2"/>
    <row r="29503" hidden="1" x14ac:dyDescent="0.2"/>
    <row r="29504" hidden="1" x14ac:dyDescent="0.2"/>
    <row r="29505" hidden="1" x14ac:dyDescent="0.2"/>
    <row r="29506" hidden="1" x14ac:dyDescent="0.2"/>
    <row r="29507" hidden="1" x14ac:dyDescent="0.2"/>
    <row r="29508" hidden="1" x14ac:dyDescent="0.2"/>
    <row r="29509" hidden="1" x14ac:dyDescent="0.2"/>
    <row r="29510" hidden="1" x14ac:dyDescent="0.2"/>
    <row r="29511" hidden="1" x14ac:dyDescent="0.2"/>
    <row r="29512" hidden="1" x14ac:dyDescent="0.2"/>
    <row r="29513" hidden="1" x14ac:dyDescent="0.2"/>
    <row r="29514" hidden="1" x14ac:dyDescent="0.2"/>
    <row r="29515" hidden="1" x14ac:dyDescent="0.2"/>
    <row r="29516" hidden="1" x14ac:dyDescent="0.2"/>
    <row r="29517" hidden="1" x14ac:dyDescent="0.2"/>
    <row r="29518" hidden="1" x14ac:dyDescent="0.2"/>
    <row r="29519" hidden="1" x14ac:dyDescent="0.2"/>
    <row r="29520" hidden="1" x14ac:dyDescent="0.2"/>
    <row r="29521" hidden="1" x14ac:dyDescent="0.2"/>
    <row r="29522" hidden="1" x14ac:dyDescent="0.2"/>
    <row r="29523" hidden="1" x14ac:dyDescent="0.2"/>
    <row r="29524" hidden="1" x14ac:dyDescent="0.2"/>
    <row r="29525" hidden="1" x14ac:dyDescent="0.2"/>
    <row r="29526" hidden="1" x14ac:dyDescent="0.2"/>
    <row r="29527" hidden="1" x14ac:dyDescent="0.2"/>
    <row r="29528" hidden="1" x14ac:dyDescent="0.2"/>
    <row r="29529" hidden="1" x14ac:dyDescent="0.2"/>
    <row r="29530" hidden="1" x14ac:dyDescent="0.2"/>
    <row r="29531" hidden="1" x14ac:dyDescent="0.2"/>
    <row r="29532" hidden="1" x14ac:dyDescent="0.2"/>
    <row r="29533" hidden="1" x14ac:dyDescent="0.2"/>
    <row r="29534" hidden="1" x14ac:dyDescent="0.2"/>
    <row r="29535" hidden="1" x14ac:dyDescent="0.2"/>
    <row r="29536" hidden="1" x14ac:dyDescent="0.2"/>
    <row r="29537" hidden="1" x14ac:dyDescent="0.2"/>
    <row r="29538" hidden="1" x14ac:dyDescent="0.2"/>
    <row r="29539" hidden="1" x14ac:dyDescent="0.2"/>
    <row r="29540" hidden="1" x14ac:dyDescent="0.2"/>
    <row r="29541" hidden="1" x14ac:dyDescent="0.2"/>
    <row r="29542" hidden="1" x14ac:dyDescent="0.2"/>
    <row r="29543" hidden="1" x14ac:dyDescent="0.2"/>
    <row r="29544" hidden="1" x14ac:dyDescent="0.2"/>
    <row r="29545" hidden="1" x14ac:dyDescent="0.2"/>
    <row r="29546" hidden="1" x14ac:dyDescent="0.2"/>
    <row r="29547" hidden="1" x14ac:dyDescent="0.2"/>
    <row r="29548" hidden="1" x14ac:dyDescent="0.2"/>
    <row r="29549" hidden="1" x14ac:dyDescent="0.2"/>
    <row r="29550" hidden="1" x14ac:dyDescent="0.2"/>
    <row r="29551" hidden="1" x14ac:dyDescent="0.2"/>
    <row r="29552" hidden="1" x14ac:dyDescent="0.2"/>
    <row r="29553" hidden="1" x14ac:dyDescent="0.2"/>
    <row r="29554" hidden="1" x14ac:dyDescent="0.2"/>
    <row r="29555" hidden="1" x14ac:dyDescent="0.2"/>
    <row r="29556" hidden="1" x14ac:dyDescent="0.2"/>
    <row r="29557" hidden="1" x14ac:dyDescent="0.2"/>
    <row r="29558" hidden="1" x14ac:dyDescent="0.2"/>
    <row r="29559" hidden="1" x14ac:dyDescent="0.2"/>
    <row r="29560" hidden="1" x14ac:dyDescent="0.2"/>
    <row r="29561" hidden="1" x14ac:dyDescent="0.2"/>
    <row r="29562" hidden="1" x14ac:dyDescent="0.2"/>
    <row r="29563" hidden="1" x14ac:dyDescent="0.2"/>
    <row r="29564" hidden="1" x14ac:dyDescent="0.2"/>
    <row r="29565" hidden="1" x14ac:dyDescent="0.2"/>
    <row r="29566" hidden="1" x14ac:dyDescent="0.2"/>
    <row r="29567" hidden="1" x14ac:dyDescent="0.2"/>
    <row r="29568" hidden="1" x14ac:dyDescent="0.2"/>
    <row r="29569" hidden="1" x14ac:dyDescent="0.2"/>
    <row r="29570" hidden="1" x14ac:dyDescent="0.2"/>
    <row r="29571" hidden="1" x14ac:dyDescent="0.2"/>
    <row r="29572" hidden="1" x14ac:dyDescent="0.2"/>
    <row r="29573" hidden="1" x14ac:dyDescent="0.2"/>
    <row r="29574" hidden="1" x14ac:dyDescent="0.2"/>
    <row r="29575" hidden="1" x14ac:dyDescent="0.2"/>
    <row r="29576" hidden="1" x14ac:dyDescent="0.2"/>
    <row r="29577" hidden="1" x14ac:dyDescent="0.2"/>
    <row r="29578" hidden="1" x14ac:dyDescent="0.2"/>
    <row r="29579" hidden="1" x14ac:dyDescent="0.2"/>
    <row r="29580" hidden="1" x14ac:dyDescent="0.2"/>
    <row r="29581" hidden="1" x14ac:dyDescent="0.2"/>
    <row r="29582" hidden="1" x14ac:dyDescent="0.2"/>
    <row r="29583" hidden="1" x14ac:dyDescent="0.2"/>
    <row r="29584" hidden="1" x14ac:dyDescent="0.2"/>
    <row r="29585" hidden="1" x14ac:dyDescent="0.2"/>
    <row r="29586" hidden="1" x14ac:dyDescent="0.2"/>
    <row r="29587" hidden="1" x14ac:dyDescent="0.2"/>
    <row r="29588" hidden="1" x14ac:dyDescent="0.2"/>
    <row r="29589" hidden="1" x14ac:dyDescent="0.2"/>
    <row r="29590" hidden="1" x14ac:dyDescent="0.2"/>
    <row r="29591" hidden="1" x14ac:dyDescent="0.2"/>
    <row r="29592" hidden="1" x14ac:dyDescent="0.2"/>
    <row r="29593" hidden="1" x14ac:dyDescent="0.2"/>
    <row r="29594" hidden="1" x14ac:dyDescent="0.2"/>
    <row r="29595" hidden="1" x14ac:dyDescent="0.2"/>
    <row r="29596" hidden="1" x14ac:dyDescent="0.2"/>
    <row r="29597" hidden="1" x14ac:dyDescent="0.2"/>
    <row r="29598" hidden="1" x14ac:dyDescent="0.2"/>
    <row r="29599" hidden="1" x14ac:dyDescent="0.2"/>
    <row r="29600" hidden="1" x14ac:dyDescent="0.2"/>
    <row r="29601" hidden="1" x14ac:dyDescent="0.2"/>
    <row r="29602" hidden="1" x14ac:dyDescent="0.2"/>
    <row r="29603" hidden="1" x14ac:dyDescent="0.2"/>
    <row r="29604" hidden="1" x14ac:dyDescent="0.2"/>
    <row r="29605" hidden="1" x14ac:dyDescent="0.2"/>
    <row r="29606" hidden="1" x14ac:dyDescent="0.2"/>
    <row r="29607" hidden="1" x14ac:dyDescent="0.2"/>
    <row r="29608" hidden="1" x14ac:dyDescent="0.2"/>
    <row r="29609" hidden="1" x14ac:dyDescent="0.2"/>
    <row r="29610" hidden="1" x14ac:dyDescent="0.2"/>
    <row r="29611" hidden="1" x14ac:dyDescent="0.2"/>
    <row r="29612" hidden="1" x14ac:dyDescent="0.2"/>
    <row r="29613" hidden="1" x14ac:dyDescent="0.2"/>
    <row r="29614" hidden="1" x14ac:dyDescent="0.2"/>
    <row r="29615" hidden="1" x14ac:dyDescent="0.2"/>
    <row r="29616" hidden="1" x14ac:dyDescent="0.2"/>
    <row r="29617" hidden="1" x14ac:dyDescent="0.2"/>
    <row r="29618" hidden="1" x14ac:dyDescent="0.2"/>
    <row r="29619" hidden="1" x14ac:dyDescent="0.2"/>
    <row r="29620" hidden="1" x14ac:dyDescent="0.2"/>
    <row r="29621" hidden="1" x14ac:dyDescent="0.2"/>
    <row r="29622" hidden="1" x14ac:dyDescent="0.2"/>
    <row r="29623" hidden="1" x14ac:dyDescent="0.2"/>
    <row r="29624" hidden="1" x14ac:dyDescent="0.2"/>
    <row r="29625" hidden="1" x14ac:dyDescent="0.2"/>
    <row r="29626" hidden="1" x14ac:dyDescent="0.2"/>
    <row r="29627" hidden="1" x14ac:dyDescent="0.2"/>
    <row r="29628" hidden="1" x14ac:dyDescent="0.2"/>
    <row r="29629" hidden="1" x14ac:dyDescent="0.2"/>
    <row r="29630" hidden="1" x14ac:dyDescent="0.2"/>
    <row r="29631" hidden="1" x14ac:dyDescent="0.2"/>
    <row r="29632" hidden="1" x14ac:dyDescent="0.2"/>
    <row r="29633" hidden="1" x14ac:dyDescent="0.2"/>
    <row r="29634" hidden="1" x14ac:dyDescent="0.2"/>
    <row r="29635" hidden="1" x14ac:dyDescent="0.2"/>
    <row r="29636" hidden="1" x14ac:dyDescent="0.2"/>
    <row r="29637" hidden="1" x14ac:dyDescent="0.2"/>
    <row r="29638" hidden="1" x14ac:dyDescent="0.2"/>
    <row r="29639" hidden="1" x14ac:dyDescent="0.2"/>
    <row r="29640" hidden="1" x14ac:dyDescent="0.2"/>
    <row r="29641" hidden="1" x14ac:dyDescent="0.2"/>
    <row r="29642" hidden="1" x14ac:dyDescent="0.2"/>
    <row r="29643" hidden="1" x14ac:dyDescent="0.2"/>
    <row r="29644" hidden="1" x14ac:dyDescent="0.2"/>
    <row r="29645" hidden="1" x14ac:dyDescent="0.2"/>
    <row r="29646" hidden="1" x14ac:dyDescent="0.2"/>
    <row r="29647" hidden="1" x14ac:dyDescent="0.2"/>
    <row r="29648" hidden="1" x14ac:dyDescent="0.2"/>
    <row r="29649" hidden="1" x14ac:dyDescent="0.2"/>
    <row r="29650" hidden="1" x14ac:dyDescent="0.2"/>
    <row r="29651" hidden="1" x14ac:dyDescent="0.2"/>
    <row r="29652" hidden="1" x14ac:dyDescent="0.2"/>
    <row r="29653" hidden="1" x14ac:dyDescent="0.2"/>
    <row r="29654" hidden="1" x14ac:dyDescent="0.2"/>
    <row r="29655" hidden="1" x14ac:dyDescent="0.2"/>
    <row r="29656" hidden="1" x14ac:dyDescent="0.2"/>
    <row r="29657" hidden="1" x14ac:dyDescent="0.2"/>
    <row r="29658" hidden="1" x14ac:dyDescent="0.2"/>
    <row r="29659" hidden="1" x14ac:dyDescent="0.2"/>
    <row r="29660" hidden="1" x14ac:dyDescent="0.2"/>
    <row r="29661" hidden="1" x14ac:dyDescent="0.2"/>
    <row r="29662" hidden="1" x14ac:dyDescent="0.2"/>
    <row r="29663" hidden="1" x14ac:dyDescent="0.2"/>
    <row r="29664" hidden="1" x14ac:dyDescent="0.2"/>
    <row r="29665" hidden="1" x14ac:dyDescent="0.2"/>
    <row r="29666" hidden="1" x14ac:dyDescent="0.2"/>
    <row r="29667" hidden="1" x14ac:dyDescent="0.2"/>
    <row r="29668" hidden="1" x14ac:dyDescent="0.2"/>
    <row r="29669" hidden="1" x14ac:dyDescent="0.2"/>
    <row r="29670" hidden="1" x14ac:dyDescent="0.2"/>
    <row r="29671" hidden="1" x14ac:dyDescent="0.2"/>
    <row r="29672" hidden="1" x14ac:dyDescent="0.2"/>
    <row r="29673" hidden="1" x14ac:dyDescent="0.2"/>
    <row r="29674" hidden="1" x14ac:dyDescent="0.2"/>
    <row r="29675" hidden="1" x14ac:dyDescent="0.2"/>
    <row r="29676" hidden="1" x14ac:dyDescent="0.2"/>
    <row r="29677" hidden="1" x14ac:dyDescent="0.2"/>
    <row r="29678" hidden="1" x14ac:dyDescent="0.2"/>
    <row r="29679" hidden="1" x14ac:dyDescent="0.2"/>
    <row r="29680" hidden="1" x14ac:dyDescent="0.2"/>
    <row r="29681" hidden="1" x14ac:dyDescent="0.2"/>
    <row r="29682" hidden="1" x14ac:dyDescent="0.2"/>
    <row r="29683" hidden="1" x14ac:dyDescent="0.2"/>
    <row r="29684" hidden="1" x14ac:dyDescent="0.2"/>
    <row r="29685" hidden="1" x14ac:dyDescent="0.2"/>
    <row r="29686" hidden="1" x14ac:dyDescent="0.2"/>
    <row r="29687" hidden="1" x14ac:dyDescent="0.2"/>
    <row r="29688" hidden="1" x14ac:dyDescent="0.2"/>
    <row r="29689" hidden="1" x14ac:dyDescent="0.2"/>
    <row r="29690" hidden="1" x14ac:dyDescent="0.2"/>
    <row r="29691" hidden="1" x14ac:dyDescent="0.2"/>
    <row r="29692" hidden="1" x14ac:dyDescent="0.2"/>
    <row r="29693" hidden="1" x14ac:dyDescent="0.2"/>
    <row r="29694" hidden="1" x14ac:dyDescent="0.2"/>
    <row r="29695" hidden="1" x14ac:dyDescent="0.2"/>
    <row r="29696" hidden="1" x14ac:dyDescent="0.2"/>
    <row r="29697" hidden="1" x14ac:dyDescent="0.2"/>
    <row r="29698" hidden="1" x14ac:dyDescent="0.2"/>
    <row r="29699" hidden="1" x14ac:dyDescent="0.2"/>
    <row r="29700" hidden="1" x14ac:dyDescent="0.2"/>
    <row r="29701" hidden="1" x14ac:dyDescent="0.2"/>
    <row r="29702" hidden="1" x14ac:dyDescent="0.2"/>
    <row r="29703" hidden="1" x14ac:dyDescent="0.2"/>
    <row r="29704" hidden="1" x14ac:dyDescent="0.2"/>
    <row r="29705" hidden="1" x14ac:dyDescent="0.2"/>
    <row r="29706" hidden="1" x14ac:dyDescent="0.2"/>
    <row r="29707" hidden="1" x14ac:dyDescent="0.2"/>
    <row r="29708" hidden="1" x14ac:dyDescent="0.2"/>
    <row r="29709" hidden="1" x14ac:dyDescent="0.2"/>
    <row r="29710" hidden="1" x14ac:dyDescent="0.2"/>
    <row r="29711" hidden="1" x14ac:dyDescent="0.2"/>
    <row r="29712" hidden="1" x14ac:dyDescent="0.2"/>
    <row r="29713" hidden="1" x14ac:dyDescent="0.2"/>
    <row r="29714" hidden="1" x14ac:dyDescent="0.2"/>
    <row r="29715" hidden="1" x14ac:dyDescent="0.2"/>
    <row r="29716" hidden="1" x14ac:dyDescent="0.2"/>
    <row r="29717" hidden="1" x14ac:dyDescent="0.2"/>
    <row r="29718" hidden="1" x14ac:dyDescent="0.2"/>
    <row r="29719" hidden="1" x14ac:dyDescent="0.2"/>
    <row r="29720" hidden="1" x14ac:dyDescent="0.2"/>
    <row r="29721" hidden="1" x14ac:dyDescent="0.2"/>
    <row r="29722" hidden="1" x14ac:dyDescent="0.2"/>
    <row r="29723" hidden="1" x14ac:dyDescent="0.2"/>
    <row r="29724" hidden="1" x14ac:dyDescent="0.2"/>
    <row r="29725" hidden="1" x14ac:dyDescent="0.2"/>
    <row r="29726" hidden="1" x14ac:dyDescent="0.2"/>
    <row r="29727" hidden="1" x14ac:dyDescent="0.2"/>
    <row r="29728" hidden="1" x14ac:dyDescent="0.2"/>
    <row r="29729" hidden="1" x14ac:dyDescent="0.2"/>
    <row r="29730" hidden="1" x14ac:dyDescent="0.2"/>
    <row r="29731" hidden="1" x14ac:dyDescent="0.2"/>
    <row r="29732" hidden="1" x14ac:dyDescent="0.2"/>
    <row r="29733" hidden="1" x14ac:dyDescent="0.2"/>
    <row r="29734" hidden="1" x14ac:dyDescent="0.2"/>
    <row r="29735" hidden="1" x14ac:dyDescent="0.2"/>
    <row r="29736" hidden="1" x14ac:dyDescent="0.2"/>
    <row r="29737" hidden="1" x14ac:dyDescent="0.2"/>
    <row r="29738" hidden="1" x14ac:dyDescent="0.2"/>
    <row r="29739" hidden="1" x14ac:dyDescent="0.2"/>
    <row r="29740" hidden="1" x14ac:dyDescent="0.2"/>
    <row r="29741" hidden="1" x14ac:dyDescent="0.2"/>
    <row r="29742" hidden="1" x14ac:dyDescent="0.2"/>
    <row r="29743" hidden="1" x14ac:dyDescent="0.2"/>
    <row r="29744" hidden="1" x14ac:dyDescent="0.2"/>
    <row r="29745" hidden="1" x14ac:dyDescent="0.2"/>
    <row r="29746" hidden="1" x14ac:dyDescent="0.2"/>
    <row r="29747" hidden="1" x14ac:dyDescent="0.2"/>
    <row r="29748" hidden="1" x14ac:dyDescent="0.2"/>
    <row r="29749" hidden="1" x14ac:dyDescent="0.2"/>
    <row r="29750" hidden="1" x14ac:dyDescent="0.2"/>
    <row r="29751" hidden="1" x14ac:dyDescent="0.2"/>
    <row r="29752" hidden="1" x14ac:dyDescent="0.2"/>
    <row r="29753" hidden="1" x14ac:dyDescent="0.2"/>
    <row r="29754" hidden="1" x14ac:dyDescent="0.2"/>
    <row r="29755" hidden="1" x14ac:dyDescent="0.2"/>
    <row r="29756" hidden="1" x14ac:dyDescent="0.2"/>
    <row r="29757" hidden="1" x14ac:dyDescent="0.2"/>
    <row r="29758" hidden="1" x14ac:dyDescent="0.2"/>
    <row r="29759" hidden="1" x14ac:dyDescent="0.2"/>
    <row r="29760" hidden="1" x14ac:dyDescent="0.2"/>
    <row r="29761" hidden="1" x14ac:dyDescent="0.2"/>
    <row r="29762" hidden="1" x14ac:dyDescent="0.2"/>
    <row r="29763" hidden="1" x14ac:dyDescent="0.2"/>
    <row r="29764" hidden="1" x14ac:dyDescent="0.2"/>
    <row r="29765" hidden="1" x14ac:dyDescent="0.2"/>
    <row r="29766" hidden="1" x14ac:dyDescent="0.2"/>
    <row r="29767" hidden="1" x14ac:dyDescent="0.2"/>
    <row r="29768" hidden="1" x14ac:dyDescent="0.2"/>
    <row r="29769" hidden="1" x14ac:dyDescent="0.2"/>
    <row r="29770" hidden="1" x14ac:dyDescent="0.2"/>
    <row r="29771" hidden="1" x14ac:dyDescent="0.2"/>
    <row r="29772" hidden="1" x14ac:dyDescent="0.2"/>
    <row r="29773" hidden="1" x14ac:dyDescent="0.2"/>
    <row r="29774" hidden="1" x14ac:dyDescent="0.2"/>
    <row r="29775" hidden="1" x14ac:dyDescent="0.2"/>
    <row r="29776" hidden="1" x14ac:dyDescent="0.2"/>
    <row r="29777" hidden="1" x14ac:dyDescent="0.2"/>
    <row r="29778" hidden="1" x14ac:dyDescent="0.2"/>
    <row r="29779" hidden="1" x14ac:dyDescent="0.2"/>
    <row r="29780" hidden="1" x14ac:dyDescent="0.2"/>
    <row r="29781" hidden="1" x14ac:dyDescent="0.2"/>
    <row r="29782" hidden="1" x14ac:dyDescent="0.2"/>
    <row r="29783" hidden="1" x14ac:dyDescent="0.2"/>
    <row r="29784" hidden="1" x14ac:dyDescent="0.2"/>
    <row r="29785" hidden="1" x14ac:dyDescent="0.2"/>
    <row r="29786" hidden="1" x14ac:dyDescent="0.2"/>
    <row r="29787" hidden="1" x14ac:dyDescent="0.2"/>
    <row r="29788" hidden="1" x14ac:dyDescent="0.2"/>
    <row r="29789" hidden="1" x14ac:dyDescent="0.2"/>
    <row r="29790" hidden="1" x14ac:dyDescent="0.2"/>
    <row r="29791" hidden="1" x14ac:dyDescent="0.2"/>
    <row r="29792" hidden="1" x14ac:dyDescent="0.2"/>
    <row r="29793" hidden="1" x14ac:dyDescent="0.2"/>
    <row r="29794" hidden="1" x14ac:dyDescent="0.2"/>
    <row r="29795" hidden="1" x14ac:dyDescent="0.2"/>
    <row r="29796" hidden="1" x14ac:dyDescent="0.2"/>
    <row r="29797" hidden="1" x14ac:dyDescent="0.2"/>
    <row r="29798" hidden="1" x14ac:dyDescent="0.2"/>
    <row r="29799" hidden="1" x14ac:dyDescent="0.2"/>
    <row r="29800" hidden="1" x14ac:dyDescent="0.2"/>
    <row r="29801" hidden="1" x14ac:dyDescent="0.2"/>
    <row r="29802" hidden="1" x14ac:dyDescent="0.2"/>
    <row r="29803" hidden="1" x14ac:dyDescent="0.2"/>
    <row r="29804" hidden="1" x14ac:dyDescent="0.2"/>
    <row r="29805" hidden="1" x14ac:dyDescent="0.2"/>
    <row r="29806" hidden="1" x14ac:dyDescent="0.2"/>
    <row r="29807" hidden="1" x14ac:dyDescent="0.2"/>
    <row r="29808" hidden="1" x14ac:dyDescent="0.2"/>
    <row r="29809" hidden="1" x14ac:dyDescent="0.2"/>
    <row r="29810" hidden="1" x14ac:dyDescent="0.2"/>
    <row r="29811" hidden="1" x14ac:dyDescent="0.2"/>
    <row r="29812" hidden="1" x14ac:dyDescent="0.2"/>
    <row r="29813" hidden="1" x14ac:dyDescent="0.2"/>
    <row r="29814" hidden="1" x14ac:dyDescent="0.2"/>
    <row r="29815" hidden="1" x14ac:dyDescent="0.2"/>
    <row r="29816" hidden="1" x14ac:dyDescent="0.2"/>
    <row r="29817" hidden="1" x14ac:dyDescent="0.2"/>
    <row r="29818" hidden="1" x14ac:dyDescent="0.2"/>
    <row r="29819" hidden="1" x14ac:dyDescent="0.2"/>
    <row r="29820" hidden="1" x14ac:dyDescent="0.2"/>
    <row r="29821" hidden="1" x14ac:dyDescent="0.2"/>
    <row r="29822" hidden="1" x14ac:dyDescent="0.2"/>
    <row r="29823" hidden="1" x14ac:dyDescent="0.2"/>
    <row r="29824" hidden="1" x14ac:dyDescent="0.2"/>
    <row r="29825" hidden="1" x14ac:dyDescent="0.2"/>
    <row r="29826" hidden="1" x14ac:dyDescent="0.2"/>
    <row r="29827" hidden="1" x14ac:dyDescent="0.2"/>
    <row r="29828" hidden="1" x14ac:dyDescent="0.2"/>
    <row r="29829" hidden="1" x14ac:dyDescent="0.2"/>
    <row r="29830" hidden="1" x14ac:dyDescent="0.2"/>
    <row r="29831" hidden="1" x14ac:dyDescent="0.2"/>
    <row r="29832" hidden="1" x14ac:dyDescent="0.2"/>
    <row r="29833" hidden="1" x14ac:dyDescent="0.2"/>
    <row r="29834" hidden="1" x14ac:dyDescent="0.2"/>
    <row r="29835" hidden="1" x14ac:dyDescent="0.2"/>
    <row r="29836" hidden="1" x14ac:dyDescent="0.2"/>
    <row r="29837" hidden="1" x14ac:dyDescent="0.2"/>
    <row r="29838" hidden="1" x14ac:dyDescent="0.2"/>
    <row r="29839" hidden="1" x14ac:dyDescent="0.2"/>
    <row r="29840" hidden="1" x14ac:dyDescent="0.2"/>
    <row r="29841" hidden="1" x14ac:dyDescent="0.2"/>
    <row r="29842" hidden="1" x14ac:dyDescent="0.2"/>
    <row r="29843" hidden="1" x14ac:dyDescent="0.2"/>
    <row r="29844" hidden="1" x14ac:dyDescent="0.2"/>
    <row r="29845" hidden="1" x14ac:dyDescent="0.2"/>
    <row r="29846" hidden="1" x14ac:dyDescent="0.2"/>
    <row r="29847" hidden="1" x14ac:dyDescent="0.2"/>
    <row r="29848" hidden="1" x14ac:dyDescent="0.2"/>
    <row r="29849" hidden="1" x14ac:dyDescent="0.2"/>
    <row r="29850" hidden="1" x14ac:dyDescent="0.2"/>
    <row r="29851" hidden="1" x14ac:dyDescent="0.2"/>
    <row r="29852" hidden="1" x14ac:dyDescent="0.2"/>
    <row r="29853" hidden="1" x14ac:dyDescent="0.2"/>
    <row r="29854" hidden="1" x14ac:dyDescent="0.2"/>
    <row r="29855" hidden="1" x14ac:dyDescent="0.2"/>
    <row r="29856" hidden="1" x14ac:dyDescent="0.2"/>
    <row r="29857" hidden="1" x14ac:dyDescent="0.2"/>
    <row r="29858" hidden="1" x14ac:dyDescent="0.2"/>
    <row r="29859" hidden="1" x14ac:dyDescent="0.2"/>
    <row r="29860" hidden="1" x14ac:dyDescent="0.2"/>
    <row r="29861" hidden="1" x14ac:dyDescent="0.2"/>
    <row r="29862" hidden="1" x14ac:dyDescent="0.2"/>
    <row r="29863" hidden="1" x14ac:dyDescent="0.2"/>
    <row r="29864" hidden="1" x14ac:dyDescent="0.2"/>
    <row r="29865" hidden="1" x14ac:dyDescent="0.2"/>
    <row r="29866" hidden="1" x14ac:dyDescent="0.2"/>
    <row r="29867" hidden="1" x14ac:dyDescent="0.2"/>
    <row r="29868" hidden="1" x14ac:dyDescent="0.2"/>
    <row r="29869" hidden="1" x14ac:dyDescent="0.2"/>
    <row r="29870" hidden="1" x14ac:dyDescent="0.2"/>
    <row r="29871" hidden="1" x14ac:dyDescent="0.2"/>
    <row r="29872" hidden="1" x14ac:dyDescent="0.2"/>
    <row r="29873" hidden="1" x14ac:dyDescent="0.2"/>
    <row r="29874" hidden="1" x14ac:dyDescent="0.2"/>
    <row r="29875" hidden="1" x14ac:dyDescent="0.2"/>
    <row r="29876" hidden="1" x14ac:dyDescent="0.2"/>
    <row r="29877" hidden="1" x14ac:dyDescent="0.2"/>
    <row r="29878" hidden="1" x14ac:dyDescent="0.2"/>
    <row r="29879" hidden="1" x14ac:dyDescent="0.2"/>
    <row r="29880" hidden="1" x14ac:dyDescent="0.2"/>
    <row r="29881" hidden="1" x14ac:dyDescent="0.2"/>
    <row r="29882" hidden="1" x14ac:dyDescent="0.2"/>
    <row r="29883" hidden="1" x14ac:dyDescent="0.2"/>
    <row r="29884" hidden="1" x14ac:dyDescent="0.2"/>
    <row r="29885" hidden="1" x14ac:dyDescent="0.2"/>
    <row r="29886" hidden="1" x14ac:dyDescent="0.2"/>
    <row r="29887" hidden="1" x14ac:dyDescent="0.2"/>
    <row r="29888" hidden="1" x14ac:dyDescent="0.2"/>
    <row r="29889" hidden="1" x14ac:dyDescent="0.2"/>
    <row r="29890" hidden="1" x14ac:dyDescent="0.2"/>
    <row r="29891" hidden="1" x14ac:dyDescent="0.2"/>
    <row r="29892" hidden="1" x14ac:dyDescent="0.2"/>
    <row r="29893" hidden="1" x14ac:dyDescent="0.2"/>
    <row r="29894" hidden="1" x14ac:dyDescent="0.2"/>
    <row r="29895" hidden="1" x14ac:dyDescent="0.2"/>
    <row r="29896" hidden="1" x14ac:dyDescent="0.2"/>
    <row r="29897" hidden="1" x14ac:dyDescent="0.2"/>
    <row r="29898" hidden="1" x14ac:dyDescent="0.2"/>
    <row r="29899" hidden="1" x14ac:dyDescent="0.2"/>
    <row r="29900" hidden="1" x14ac:dyDescent="0.2"/>
    <row r="29901" hidden="1" x14ac:dyDescent="0.2"/>
    <row r="29902" hidden="1" x14ac:dyDescent="0.2"/>
    <row r="29903" hidden="1" x14ac:dyDescent="0.2"/>
    <row r="29904" hidden="1" x14ac:dyDescent="0.2"/>
    <row r="29905" hidden="1" x14ac:dyDescent="0.2"/>
    <row r="29906" hidden="1" x14ac:dyDescent="0.2"/>
    <row r="29907" hidden="1" x14ac:dyDescent="0.2"/>
    <row r="29908" hidden="1" x14ac:dyDescent="0.2"/>
    <row r="29909" hidden="1" x14ac:dyDescent="0.2"/>
    <row r="29910" hidden="1" x14ac:dyDescent="0.2"/>
    <row r="29911" hidden="1" x14ac:dyDescent="0.2"/>
    <row r="29912" hidden="1" x14ac:dyDescent="0.2"/>
    <row r="29913" hidden="1" x14ac:dyDescent="0.2"/>
    <row r="29914" hidden="1" x14ac:dyDescent="0.2"/>
    <row r="29915" hidden="1" x14ac:dyDescent="0.2"/>
    <row r="29916" hidden="1" x14ac:dyDescent="0.2"/>
    <row r="29917" hidden="1" x14ac:dyDescent="0.2"/>
    <row r="29918" hidden="1" x14ac:dyDescent="0.2"/>
    <row r="29919" hidden="1" x14ac:dyDescent="0.2"/>
    <row r="29920" hidden="1" x14ac:dyDescent="0.2"/>
    <row r="29921" hidden="1" x14ac:dyDescent="0.2"/>
    <row r="29922" hidden="1" x14ac:dyDescent="0.2"/>
    <row r="29923" hidden="1" x14ac:dyDescent="0.2"/>
    <row r="29924" hidden="1" x14ac:dyDescent="0.2"/>
    <row r="29925" hidden="1" x14ac:dyDescent="0.2"/>
    <row r="29926" hidden="1" x14ac:dyDescent="0.2"/>
    <row r="29927" hidden="1" x14ac:dyDescent="0.2"/>
    <row r="29928" hidden="1" x14ac:dyDescent="0.2"/>
    <row r="29929" hidden="1" x14ac:dyDescent="0.2"/>
    <row r="29930" hidden="1" x14ac:dyDescent="0.2"/>
    <row r="29931" hidden="1" x14ac:dyDescent="0.2"/>
    <row r="29932" hidden="1" x14ac:dyDescent="0.2"/>
    <row r="29933" hidden="1" x14ac:dyDescent="0.2"/>
    <row r="29934" hidden="1" x14ac:dyDescent="0.2"/>
    <row r="29935" hidden="1" x14ac:dyDescent="0.2"/>
    <row r="29936" hidden="1" x14ac:dyDescent="0.2"/>
    <row r="29937" hidden="1" x14ac:dyDescent="0.2"/>
    <row r="29938" hidden="1" x14ac:dyDescent="0.2"/>
    <row r="29939" hidden="1" x14ac:dyDescent="0.2"/>
    <row r="29940" hidden="1" x14ac:dyDescent="0.2"/>
    <row r="29941" hidden="1" x14ac:dyDescent="0.2"/>
    <row r="29942" hidden="1" x14ac:dyDescent="0.2"/>
    <row r="29943" hidden="1" x14ac:dyDescent="0.2"/>
    <row r="29944" hidden="1" x14ac:dyDescent="0.2"/>
    <row r="29945" hidden="1" x14ac:dyDescent="0.2"/>
    <row r="29946" hidden="1" x14ac:dyDescent="0.2"/>
    <row r="29947" hidden="1" x14ac:dyDescent="0.2"/>
    <row r="29948" hidden="1" x14ac:dyDescent="0.2"/>
    <row r="29949" hidden="1" x14ac:dyDescent="0.2"/>
    <row r="29950" hidden="1" x14ac:dyDescent="0.2"/>
    <row r="29951" hidden="1" x14ac:dyDescent="0.2"/>
    <row r="29952" hidden="1" x14ac:dyDescent="0.2"/>
    <row r="29953" hidden="1" x14ac:dyDescent="0.2"/>
    <row r="29954" hidden="1" x14ac:dyDescent="0.2"/>
    <row r="29955" hidden="1" x14ac:dyDescent="0.2"/>
    <row r="29956" hidden="1" x14ac:dyDescent="0.2"/>
    <row r="29957" hidden="1" x14ac:dyDescent="0.2"/>
    <row r="29958" hidden="1" x14ac:dyDescent="0.2"/>
    <row r="29959" hidden="1" x14ac:dyDescent="0.2"/>
    <row r="29960" hidden="1" x14ac:dyDescent="0.2"/>
    <row r="29961" hidden="1" x14ac:dyDescent="0.2"/>
    <row r="29962" hidden="1" x14ac:dyDescent="0.2"/>
    <row r="29963" hidden="1" x14ac:dyDescent="0.2"/>
    <row r="29964" hidden="1" x14ac:dyDescent="0.2"/>
    <row r="29965" hidden="1" x14ac:dyDescent="0.2"/>
    <row r="29966" hidden="1" x14ac:dyDescent="0.2"/>
    <row r="29967" hidden="1" x14ac:dyDescent="0.2"/>
    <row r="29968" hidden="1" x14ac:dyDescent="0.2"/>
    <row r="29969" hidden="1" x14ac:dyDescent="0.2"/>
    <row r="29970" hidden="1" x14ac:dyDescent="0.2"/>
    <row r="29971" hidden="1" x14ac:dyDescent="0.2"/>
    <row r="29972" hidden="1" x14ac:dyDescent="0.2"/>
    <row r="29973" hidden="1" x14ac:dyDescent="0.2"/>
    <row r="29974" hidden="1" x14ac:dyDescent="0.2"/>
    <row r="29975" hidden="1" x14ac:dyDescent="0.2"/>
    <row r="29976" hidden="1" x14ac:dyDescent="0.2"/>
    <row r="29977" hidden="1" x14ac:dyDescent="0.2"/>
    <row r="29978" hidden="1" x14ac:dyDescent="0.2"/>
    <row r="29979" hidden="1" x14ac:dyDescent="0.2"/>
    <row r="29980" hidden="1" x14ac:dyDescent="0.2"/>
    <row r="29981" hidden="1" x14ac:dyDescent="0.2"/>
    <row r="29982" hidden="1" x14ac:dyDescent="0.2"/>
    <row r="29983" hidden="1" x14ac:dyDescent="0.2"/>
    <row r="29984" hidden="1" x14ac:dyDescent="0.2"/>
    <row r="29985" hidden="1" x14ac:dyDescent="0.2"/>
    <row r="29986" hidden="1" x14ac:dyDescent="0.2"/>
    <row r="29987" hidden="1" x14ac:dyDescent="0.2"/>
    <row r="29988" hidden="1" x14ac:dyDescent="0.2"/>
    <row r="29989" hidden="1" x14ac:dyDescent="0.2"/>
    <row r="29990" hidden="1" x14ac:dyDescent="0.2"/>
    <row r="29991" hidden="1" x14ac:dyDescent="0.2"/>
    <row r="29992" hidden="1" x14ac:dyDescent="0.2"/>
    <row r="29993" hidden="1" x14ac:dyDescent="0.2"/>
    <row r="29994" hidden="1" x14ac:dyDescent="0.2"/>
    <row r="29995" hidden="1" x14ac:dyDescent="0.2"/>
    <row r="29996" hidden="1" x14ac:dyDescent="0.2"/>
    <row r="29997" hidden="1" x14ac:dyDescent="0.2"/>
    <row r="29998" hidden="1" x14ac:dyDescent="0.2"/>
    <row r="29999" hidden="1" x14ac:dyDescent="0.2"/>
    <row r="30000" hidden="1" x14ac:dyDescent="0.2"/>
    <row r="30001" hidden="1" x14ac:dyDescent="0.2"/>
    <row r="30002" hidden="1" x14ac:dyDescent="0.2"/>
    <row r="30003" hidden="1" x14ac:dyDescent="0.2"/>
    <row r="30004" hidden="1" x14ac:dyDescent="0.2"/>
    <row r="30005" hidden="1" x14ac:dyDescent="0.2"/>
    <row r="30006" hidden="1" x14ac:dyDescent="0.2"/>
    <row r="30007" hidden="1" x14ac:dyDescent="0.2"/>
    <row r="30008" hidden="1" x14ac:dyDescent="0.2"/>
    <row r="30009" hidden="1" x14ac:dyDescent="0.2"/>
    <row r="30010" hidden="1" x14ac:dyDescent="0.2"/>
    <row r="30011" hidden="1" x14ac:dyDescent="0.2"/>
    <row r="30012" hidden="1" x14ac:dyDescent="0.2"/>
    <row r="30013" hidden="1" x14ac:dyDescent="0.2"/>
    <row r="30014" hidden="1" x14ac:dyDescent="0.2"/>
    <row r="30015" hidden="1" x14ac:dyDescent="0.2"/>
    <row r="30016" hidden="1" x14ac:dyDescent="0.2"/>
    <row r="30017" hidden="1" x14ac:dyDescent="0.2"/>
    <row r="30018" hidden="1" x14ac:dyDescent="0.2"/>
    <row r="30019" hidden="1" x14ac:dyDescent="0.2"/>
    <row r="30020" hidden="1" x14ac:dyDescent="0.2"/>
    <row r="30021" hidden="1" x14ac:dyDescent="0.2"/>
    <row r="30022" hidden="1" x14ac:dyDescent="0.2"/>
    <row r="30023" hidden="1" x14ac:dyDescent="0.2"/>
    <row r="30024" hidden="1" x14ac:dyDescent="0.2"/>
    <row r="30025" hidden="1" x14ac:dyDescent="0.2"/>
    <row r="30026" hidden="1" x14ac:dyDescent="0.2"/>
    <row r="30027" hidden="1" x14ac:dyDescent="0.2"/>
    <row r="30028" hidden="1" x14ac:dyDescent="0.2"/>
    <row r="30029" hidden="1" x14ac:dyDescent="0.2"/>
    <row r="30030" hidden="1" x14ac:dyDescent="0.2"/>
    <row r="30031" hidden="1" x14ac:dyDescent="0.2"/>
    <row r="30032" hidden="1" x14ac:dyDescent="0.2"/>
    <row r="30033" hidden="1" x14ac:dyDescent="0.2"/>
    <row r="30034" hidden="1" x14ac:dyDescent="0.2"/>
    <row r="30035" hidden="1" x14ac:dyDescent="0.2"/>
    <row r="30036" hidden="1" x14ac:dyDescent="0.2"/>
    <row r="30037" hidden="1" x14ac:dyDescent="0.2"/>
    <row r="30038" hidden="1" x14ac:dyDescent="0.2"/>
    <row r="30039" hidden="1" x14ac:dyDescent="0.2"/>
    <row r="30040" hidden="1" x14ac:dyDescent="0.2"/>
    <row r="30041" hidden="1" x14ac:dyDescent="0.2"/>
    <row r="30042" hidden="1" x14ac:dyDescent="0.2"/>
    <row r="30043" hidden="1" x14ac:dyDescent="0.2"/>
    <row r="30044" hidden="1" x14ac:dyDescent="0.2"/>
    <row r="30045" hidden="1" x14ac:dyDescent="0.2"/>
    <row r="30046" hidden="1" x14ac:dyDescent="0.2"/>
    <row r="30047" hidden="1" x14ac:dyDescent="0.2"/>
    <row r="30048" hidden="1" x14ac:dyDescent="0.2"/>
    <row r="30049" hidden="1" x14ac:dyDescent="0.2"/>
    <row r="30050" hidden="1" x14ac:dyDescent="0.2"/>
    <row r="30051" hidden="1" x14ac:dyDescent="0.2"/>
    <row r="30052" hidden="1" x14ac:dyDescent="0.2"/>
    <row r="30053" hidden="1" x14ac:dyDescent="0.2"/>
    <row r="30054" hidden="1" x14ac:dyDescent="0.2"/>
    <row r="30055" hidden="1" x14ac:dyDescent="0.2"/>
    <row r="30056" hidden="1" x14ac:dyDescent="0.2"/>
    <row r="30057" hidden="1" x14ac:dyDescent="0.2"/>
    <row r="30058" hidden="1" x14ac:dyDescent="0.2"/>
    <row r="30059" hidden="1" x14ac:dyDescent="0.2"/>
    <row r="30060" hidden="1" x14ac:dyDescent="0.2"/>
    <row r="30061" hidden="1" x14ac:dyDescent="0.2"/>
    <row r="30062" hidden="1" x14ac:dyDescent="0.2"/>
    <row r="30063" hidden="1" x14ac:dyDescent="0.2"/>
    <row r="30064" hidden="1" x14ac:dyDescent="0.2"/>
    <row r="30065" hidden="1" x14ac:dyDescent="0.2"/>
    <row r="30066" hidden="1" x14ac:dyDescent="0.2"/>
    <row r="30067" hidden="1" x14ac:dyDescent="0.2"/>
    <row r="30068" hidden="1" x14ac:dyDescent="0.2"/>
    <row r="30069" hidden="1" x14ac:dyDescent="0.2"/>
    <row r="30070" hidden="1" x14ac:dyDescent="0.2"/>
    <row r="30071" hidden="1" x14ac:dyDescent="0.2"/>
    <row r="30072" hidden="1" x14ac:dyDescent="0.2"/>
    <row r="30073" hidden="1" x14ac:dyDescent="0.2"/>
    <row r="30074" hidden="1" x14ac:dyDescent="0.2"/>
    <row r="30075" hidden="1" x14ac:dyDescent="0.2"/>
    <row r="30076" hidden="1" x14ac:dyDescent="0.2"/>
    <row r="30077" hidden="1" x14ac:dyDescent="0.2"/>
    <row r="30078" hidden="1" x14ac:dyDescent="0.2"/>
    <row r="30079" hidden="1" x14ac:dyDescent="0.2"/>
    <row r="30080" hidden="1" x14ac:dyDescent="0.2"/>
    <row r="30081" hidden="1" x14ac:dyDescent="0.2"/>
    <row r="30082" hidden="1" x14ac:dyDescent="0.2"/>
    <row r="30083" hidden="1" x14ac:dyDescent="0.2"/>
    <row r="30084" hidden="1" x14ac:dyDescent="0.2"/>
    <row r="30085" hidden="1" x14ac:dyDescent="0.2"/>
    <row r="30086" hidden="1" x14ac:dyDescent="0.2"/>
    <row r="30087" hidden="1" x14ac:dyDescent="0.2"/>
    <row r="30088" hidden="1" x14ac:dyDescent="0.2"/>
    <row r="30089" hidden="1" x14ac:dyDescent="0.2"/>
    <row r="30090" hidden="1" x14ac:dyDescent="0.2"/>
    <row r="30091" hidden="1" x14ac:dyDescent="0.2"/>
    <row r="30092" hidden="1" x14ac:dyDescent="0.2"/>
    <row r="30093" hidden="1" x14ac:dyDescent="0.2"/>
    <row r="30094" hidden="1" x14ac:dyDescent="0.2"/>
    <row r="30095" hidden="1" x14ac:dyDescent="0.2"/>
    <row r="30096" hidden="1" x14ac:dyDescent="0.2"/>
    <row r="30097" hidden="1" x14ac:dyDescent="0.2"/>
    <row r="30098" hidden="1" x14ac:dyDescent="0.2"/>
    <row r="30099" hidden="1" x14ac:dyDescent="0.2"/>
    <row r="30100" hidden="1" x14ac:dyDescent="0.2"/>
    <row r="30101" hidden="1" x14ac:dyDescent="0.2"/>
    <row r="30102" hidden="1" x14ac:dyDescent="0.2"/>
    <row r="30103" hidden="1" x14ac:dyDescent="0.2"/>
    <row r="30104" hidden="1" x14ac:dyDescent="0.2"/>
    <row r="30105" hidden="1" x14ac:dyDescent="0.2"/>
    <row r="30106" hidden="1" x14ac:dyDescent="0.2"/>
    <row r="30107" hidden="1" x14ac:dyDescent="0.2"/>
    <row r="30108" hidden="1" x14ac:dyDescent="0.2"/>
    <row r="30109" hidden="1" x14ac:dyDescent="0.2"/>
    <row r="30110" hidden="1" x14ac:dyDescent="0.2"/>
    <row r="30111" hidden="1" x14ac:dyDescent="0.2"/>
    <row r="30112" hidden="1" x14ac:dyDescent="0.2"/>
    <row r="30113" hidden="1" x14ac:dyDescent="0.2"/>
    <row r="30114" hidden="1" x14ac:dyDescent="0.2"/>
    <row r="30115" hidden="1" x14ac:dyDescent="0.2"/>
    <row r="30116" hidden="1" x14ac:dyDescent="0.2"/>
    <row r="30117" hidden="1" x14ac:dyDescent="0.2"/>
    <row r="30118" hidden="1" x14ac:dyDescent="0.2"/>
    <row r="30119" hidden="1" x14ac:dyDescent="0.2"/>
    <row r="30120" hidden="1" x14ac:dyDescent="0.2"/>
    <row r="30121" hidden="1" x14ac:dyDescent="0.2"/>
    <row r="30122" hidden="1" x14ac:dyDescent="0.2"/>
    <row r="30123" hidden="1" x14ac:dyDescent="0.2"/>
    <row r="30124" hidden="1" x14ac:dyDescent="0.2"/>
    <row r="30125" hidden="1" x14ac:dyDescent="0.2"/>
    <row r="30126" hidden="1" x14ac:dyDescent="0.2"/>
    <row r="30127" hidden="1" x14ac:dyDescent="0.2"/>
    <row r="30128" hidden="1" x14ac:dyDescent="0.2"/>
    <row r="30129" hidden="1" x14ac:dyDescent="0.2"/>
    <row r="30130" hidden="1" x14ac:dyDescent="0.2"/>
    <row r="30131" hidden="1" x14ac:dyDescent="0.2"/>
    <row r="30132" hidden="1" x14ac:dyDescent="0.2"/>
    <row r="30133" hidden="1" x14ac:dyDescent="0.2"/>
    <row r="30134" hidden="1" x14ac:dyDescent="0.2"/>
    <row r="30135" hidden="1" x14ac:dyDescent="0.2"/>
    <row r="30136" hidden="1" x14ac:dyDescent="0.2"/>
    <row r="30137" hidden="1" x14ac:dyDescent="0.2"/>
    <row r="30138" hidden="1" x14ac:dyDescent="0.2"/>
    <row r="30139" hidden="1" x14ac:dyDescent="0.2"/>
    <row r="30140" hidden="1" x14ac:dyDescent="0.2"/>
    <row r="30141" hidden="1" x14ac:dyDescent="0.2"/>
    <row r="30142" hidden="1" x14ac:dyDescent="0.2"/>
    <row r="30143" hidden="1" x14ac:dyDescent="0.2"/>
    <row r="30144" hidden="1" x14ac:dyDescent="0.2"/>
    <row r="30145" hidden="1" x14ac:dyDescent="0.2"/>
    <row r="30146" hidden="1" x14ac:dyDescent="0.2"/>
    <row r="30147" hidden="1" x14ac:dyDescent="0.2"/>
    <row r="30148" hidden="1" x14ac:dyDescent="0.2"/>
    <row r="30149" hidden="1" x14ac:dyDescent="0.2"/>
    <row r="30150" hidden="1" x14ac:dyDescent="0.2"/>
    <row r="30151" hidden="1" x14ac:dyDescent="0.2"/>
    <row r="30152" hidden="1" x14ac:dyDescent="0.2"/>
    <row r="30153" hidden="1" x14ac:dyDescent="0.2"/>
    <row r="30154" hidden="1" x14ac:dyDescent="0.2"/>
    <row r="30155" hidden="1" x14ac:dyDescent="0.2"/>
    <row r="30156" hidden="1" x14ac:dyDescent="0.2"/>
    <row r="30157" hidden="1" x14ac:dyDescent="0.2"/>
    <row r="30158" hidden="1" x14ac:dyDescent="0.2"/>
    <row r="30159" hidden="1" x14ac:dyDescent="0.2"/>
    <row r="30160" hidden="1" x14ac:dyDescent="0.2"/>
    <row r="30161" hidden="1" x14ac:dyDescent="0.2"/>
    <row r="30162" hidden="1" x14ac:dyDescent="0.2"/>
    <row r="30163" hidden="1" x14ac:dyDescent="0.2"/>
    <row r="30164" hidden="1" x14ac:dyDescent="0.2"/>
    <row r="30165" hidden="1" x14ac:dyDescent="0.2"/>
    <row r="30166" hidden="1" x14ac:dyDescent="0.2"/>
    <row r="30167" hidden="1" x14ac:dyDescent="0.2"/>
    <row r="30168" hidden="1" x14ac:dyDescent="0.2"/>
    <row r="30169" hidden="1" x14ac:dyDescent="0.2"/>
    <row r="30170" hidden="1" x14ac:dyDescent="0.2"/>
    <row r="30171" hidden="1" x14ac:dyDescent="0.2"/>
    <row r="30172" hidden="1" x14ac:dyDescent="0.2"/>
    <row r="30173" hidden="1" x14ac:dyDescent="0.2"/>
    <row r="30174" hidden="1" x14ac:dyDescent="0.2"/>
    <row r="30175" hidden="1" x14ac:dyDescent="0.2"/>
    <row r="30176" hidden="1" x14ac:dyDescent="0.2"/>
    <row r="30177" hidden="1" x14ac:dyDescent="0.2"/>
    <row r="30178" hidden="1" x14ac:dyDescent="0.2"/>
    <row r="30179" hidden="1" x14ac:dyDescent="0.2"/>
    <row r="30180" hidden="1" x14ac:dyDescent="0.2"/>
    <row r="30181" hidden="1" x14ac:dyDescent="0.2"/>
    <row r="30182" hidden="1" x14ac:dyDescent="0.2"/>
    <row r="30183" hidden="1" x14ac:dyDescent="0.2"/>
    <row r="30184" hidden="1" x14ac:dyDescent="0.2"/>
    <row r="30185" hidden="1" x14ac:dyDescent="0.2"/>
    <row r="30186" hidden="1" x14ac:dyDescent="0.2"/>
    <row r="30187" hidden="1" x14ac:dyDescent="0.2"/>
    <row r="30188" hidden="1" x14ac:dyDescent="0.2"/>
    <row r="30189" hidden="1" x14ac:dyDescent="0.2"/>
    <row r="30190" hidden="1" x14ac:dyDescent="0.2"/>
    <row r="30191" hidden="1" x14ac:dyDescent="0.2"/>
    <row r="30192" hidden="1" x14ac:dyDescent="0.2"/>
    <row r="30193" hidden="1" x14ac:dyDescent="0.2"/>
    <row r="30194" hidden="1" x14ac:dyDescent="0.2"/>
    <row r="30195" hidden="1" x14ac:dyDescent="0.2"/>
    <row r="30196" hidden="1" x14ac:dyDescent="0.2"/>
    <row r="30197" hidden="1" x14ac:dyDescent="0.2"/>
    <row r="30198" hidden="1" x14ac:dyDescent="0.2"/>
    <row r="30199" hidden="1" x14ac:dyDescent="0.2"/>
    <row r="30200" hidden="1" x14ac:dyDescent="0.2"/>
    <row r="30201" hidden="1" x14ac:dyDescent="0.2"/>
    <row r="30202" hidden="1" x14ac:dyDescent="0.2"/>
    <row r="30203" hidden="1" x14ac:dyDescent="0.2"/>
    <row r="30204" hidden="1" x14ac:dyDescent="0.2"/>
    <row r="30205" hidden="1" x14ac:dyDescent="0.2"/>
    <row r="30206" hidden="1" x14ac:dyDescent="0.2"/>
    <row r="30207" hidden="1" x14ac:dyDescent="0.2"/>
    <row r="30208" hidden="1" x14ac:dyDescent="0.2"/>
    <row r="30209" hidden="1" x14ac:dyDescent="0.2"/>
    <row r="30210" hidden="1" x14ac:dyDescent="0.2"/>
    <row r="30211" hidden="1" x14ac:dyDescent="0.2"/>
    <row r="30212" hidden="1" x14ac:dyDescent="0.2"/>
    <row r="30213" hidden="1" x14ac:dyDescent="0.2"/>
    <row r="30214" hidden="1" x14ac:dyDescent="0.2"/>
    <row r="30215" hidden="1" x14ac:dyDescent="0.2"/>
    <row r="30216" hidden="1" x14ac:dyDescent="0.2"/>
    <row r="30217" hidden="1" x14ac:dyDescent="0.2"/>
    <row r="30218" hidden="1" x14ac:dyDescent="0.2"/>
    <row r="30219" hidden="1" x14ac:dyDescent="0.2"/>
    <row r="30220" hidden="1" x14ac:dyDescent="0.2"/>
    <row r="30221" hidden="1" x14ac:dyDescent="0.2"/>
    <row r="30222" hidden="1" x14ac:dyDescent="0.2"/>
    <row r="30223" hidden="1" x14ac:dyDescent="0.2"/>
    <row r="30224" hidden="1" x14ac:dyDescent="0.2"/>
    <row r="30225" hidden="1" x14ac:dyDescent="0.2"/>
    <row r="30226" hidden="1" x14ac:dyDescent="0.2"/>
    <row r="30227" hidden="1" x14ac:dyDescent="0.2"/>
    <row r="30228" hidden="1" x14ac:dyDescent="0.2"/>
    <row r="30229" hidden="1" x14ac:dyDescent="0.2"/>
    <row r="30230" hidden="1" x14ac:dyDescent="0.2"/>
    <row r="30231" hidden="1" x14ac:dyDescent="0.2"/>
    <row r="30232" hidden="1" x14ac:dyDescent="0.2"/>
    <row r="30233" hidden="1" x14ac:dyDescent="0.2"/>
    <row r="30234" hidden="1" x14ac:dyDescent="0.2"/>
    <row r="30235" hidden="1" x14ac:dyDescent="0.2"/>
    <row r="30236" hidden="1" x14ac:dyDescent="0.2"/>
    <row r="30237" hidden="1" x14ac:dyDescent="0.2"/>
    <row r="30238" hidden="1" x14ac:dyDescent="0.2"/>
    <row r="30239" hidden="1" x14ac:dyDescent="0.2"/>
    <row r="30240" hidden="1" x14ac:dyDescent="0.2"/>
    <row r="30241" hidden="1" x14ac:dyDescent="0.2"/>
    <row r="30242" hidden="1" x14ac:dyDescent="0.2"/>
    <row r="30243" hidden="1" x14ac:dyDescent="0.2"/>
    <row r="30244" hidden="1" x14ac:dyDescent="0.2"/>
    <row r="30245" hidden="1" x14ac:dyDescent="0.2"/>
    <row r="30246" hidden="1" x14ac:dyDescent="0.2"/>
    <row r="30247" hidden="1" x14ac:dyDescent="0.2"/>
    <row r="30248" hidden="1" x14ac:dyDescent="0.2"/>
    <row r="30249" hidden="1" x14ac:dyDescent="0.2"/>
    <row r="30250" hidden="1" x14ac:dyDescent="0.2"/>
    <row r="30251" hidden="1" x14ac:dyDescent="0.2"/>
    <row r="30252" hidden="1" x14ac:dyDescent="0.2"/>
    <row r="30253" hidden="1" x14ac:dyDescent="0.2"/>
    <row r="30254" hidden="1" x14ac:dyDescent="0.2"/>
    <row r="30255" hidden="1" x14ac:dyDescent="0.2"/>
    <row r="30256" hidden="1" x14ac:dyDescent="0.2"/>
    <row r="30257" hidden="1" x14ac:dyDescent="0.2"/>
    <row r="30258" hidden="1" x14ac:dyDescent="0.2"/>
    <row r="30259" hidden="1" x14ac:dyDescent="0.2"/>
    <row r="30260" hidden="1" x14ac:dyDescent="0.2"/>
    <row r="30261" hidden="1" x14ac:dyDescent="0.2"/>
    <row r="30262" hidden="1" x14ac:dyDescent="0.2"/>
    <row r="30263" hidden="1" x14ac:dyDescent="0.2"/>
    <row r="30264" hidden="1" x14ac:dyDescent="0.2"/>
    <row r="30265" hidden="1" x14ac:dyDescent="0.2"/>
    <row r="30266" hidden="1" x14ac:dyDescent="0.2"/>
    <row r="30267" hidden="1" x14ac:dyDescent="0.2"/>
    <row r="30268" hidden="1" x14ac:dyDescent="0.2"/>
    <row r="30269" hidden="1" x14ac:dyDescent="0.2"/>
    <row r="30270" hidden="1" x14ac:dyDescent="0.2"/>
    <row r="30271" hidden="1" x14ac:dyDescent="0.2"/>
    <row r="30272" hidden="1" x14ac:dyDescent="0.2"/>
    <row r="30273" hidden="1" x14ac:dyDescent="0.2"/>
    <row r="30274" hidden="1" x14ac:dyDescent="0.2"/>
    <row r="30275" hidden="1" x14ac:dyDescent="0.2"/>
    <row r="30276" hidden="1" x14ac:dyDescent="0.2"/>
    <row r="30277" hidden="1" x14ac:dyDescent="0.2"/>
    <row r="30278" hidden="1" x14ac:dyDescent="0.2"/>
    <row r="30279" hidden="1" x14ac:dyDescent="0.2"/>
    <row r="30280" hidden="1" x14ac:dyDescent="0.2"/>
    <row r="30281" hidden="1" x14ac:dyDescent="0.2"/>
    <row r="30282" hidden="1" x14ac:dyDescent="0.2"/>
    <row r="30283" hidden="1" x14ac:dyDescent="0.2"/>
    <row r="30284" hidden="1" x14ac:dyDescent="0.2"/>
    <row r="30285" hidden="1" x14ac:dyDescent="0.2"/>
    <row r="30286" hidden="1" x14ac:dyDescent="0.2"/>
    <row r="30287" hidden="1" x14ac:dyDescent="0.2"/>
    <row r="30288" hidden="1" x14ac:dyDescent="0.2"/>
    <row r="30289" hidden="1" x14ac:dyDescent="0.2"/>
    <row r="30290" hidden="1" x14ac:dyDescent="0.2"/>
    <row r="30291" hidden="1" x14ac:dyDescent="0.2"/>
    <row r="30292" hidden="1" x14ac:dyDescent="0.2"/>
    <row r="30293" hidden="1" x14ac:dyDescent="0.2"/>
    <row r="30294" hidden="1" x14ac:dyDescent="0.2"/>
    <row r="30295" hidden="1" x14ac:dyDescent="0.2"/>
    <row r="30296" hidden="1" x14ac:dyDescent="0.2"/>
    <row r="30297" hidden="1" x14ac:dyDescent="0.2"/>
    <row r="30298" hidden="1" x14ac:dyDescent="0.2"/>
    <row r="30299" hidden="1" x14ac:dyDescent="0.2"/>
    <row r="30300" hidden="1" x14ac:dyDescent="0.2"/>
    <row r="30301" hidden="1" x14ac:dyDescent="0.2"/>
    <row r="30302" hidden="1" x14ac:dyDescent="0.2"/>
    <row r="30303" hidden="1" x14ac:dyDescent="0.2"/>
    <row r="30304" hidden="1" x14ac:dyDescent="0.2"/>
    <row r="30305" hidden="1" x14ac:dyDescent="0.2"/>
    <row r="30306" hidden="1" x14ac:dyDescent="0.2"/>
    <row r="30307" hidden="1" x14ac:dyDescent="0.2"/>
    <row r="30308" hidden="1" x14ac:dyDescent="0.2"/>
    <row r="30309" hidden="1" x14ac:dyDescent="0.2"/>
    <row r="30310" hidden="1" x14ac:dyDescent="0.2"/>
    <row r="30311" hidden="1" x14ac:dyDescent="0.2"/>
    <row r="30312" hidden="1" x14ac:dyDescent="0.2"/>
    <row r="30313" hidden="1" x14ac:dyDescent="0.2"/>
    <row r="30314" hidden="1" x14ac:dyDescent="0.2"/>
    <row r="30315" hidden="1" x14ac:dyDescent="0.2"/>
    <row r="30316" hidden="1" x14ac:dyDescent="0.2"/>
    <row r="30317" hidden="1" x14ac:dyDescent="0.2"/>
    <row r="30318" hidden="1" x14ac:dyDescent="0.2"/>
    <row r="30319" hidden="1" x14ac:dyDescent="0.2"/>
    <row r="30320" hidden="1" x14ac:dyDescent="0.2"/>
    <row r="30321" hidden="1" x14ac:dyDescent="0.2"/>
    <row r="30322" hidden="1" x14ac:dyDescent="0.2"/>
    <row r="30323" hidden="1" x14ac:dyDescent="0.2"/>
    <row r="30324" hidden="1" x14ac:dyDescent="0.2"/>
    <row r="30325" hidden="1" x14ac:dyDescent="0.2"/>
    <row r="30326" hidden="1" x14ac:dyDescent="0.2"/>
    <row r="30327" hidden="1" x14ac:dyDescent="0.2"/>
    <row r="30328" hidden="1" x14ac:dyDescent="0.2"/>
    <row r="30329" hidden="1" x14ac:dyDescent="0.2"/>
    <row r="30330" hidden="1" x14ac:dyDescent="0.2"/>
    <row r="30331" hidden="1" x14ac:dyDescent="0.2"/>
    <row r="30332" hidden="1" x14ac:dyDescent="0.2"/>
    <row r="30333" hidden="1" x14ac:dyDescent="0.2"/>
    <row r="30334" hidden="1" x14ac:dyDescent="0.2"/>
    <row r="30335" hidden="1" x14ac:dyDescent="0.2"/>
    <row r="30336" hidden="1" x14ac:dyDescent="0.2"/>
    <row r="30337" hidden="1" x14ac:dyDescent="0.2"/>
    <row r="30338" hidden="1" x14ac:dyDescent="0.2"/>
    <row r="30339" hidden="1" x14ac:dyDescent="0.2"/>
    <row r="30340" hidden="1" x14ac:dyDescent="0.2"/>
    <row r="30341" hidden="1" x14ac:dyDescent="0.2"/>
    <row r="30342" hidden="1" x14ac:dyDescent="0.2"/>
    <row r="30343" hidden="1" x14ac:dyDescent="0.2"/>
    <row r="30344" hidden="1" x14ac:dyDescent="0.2"/>
    <row r="30345" hidden="1" x14ac:dyDescent="0.2"/>
    <row r="30346" hidden="1" x14ac:dyDescent="0.2"/>
    <row r="30347" hidden="1" x14ac:dyDescent="0.2"/>
    <row r="30348" hidden="1" x14ac:dyDescent="0.2"/>
    <row r="30349" hidden="1" x14ac:dyDescent="0.2"/>
    <row r="30350" hidden="1" x14ac:dyDescent="0.2"/>
    <row r="30351" hidden="1" x14ac:dyDescent="0.2"/>
    <row r="30352" hidden="1" x14ac:dyDescent="0.2"/>
    <row r="30353" hidden="1" x14ac:dyDescent="0.2"/>
    <row r="30354" hidden="1" x14ac:dyDescent="0.2"/>
    <row r="30355" hidden="1" x14ac:dyDescent="0.2"/>
    <row r="30356" hidden="1" x14ac:dyDescent="0.2"/>
    <row r="30357" hidden="1" x14ac:dyDescent="0.2"/>
    <row r="30358" hidden="1" x14ac:dyDescent="0.2"/>
    <row r="30359" hidden="1" x14ac:dyDescent="0.2"/>
    <row r="30360" hidden="1" x14ac:dyDescent="0.2"/>
    <row r="30361" hidden="1" x14ac:dyDescent="0.2"/>
    <row r="30362" hidden="1" x14ac:dyDescent="0.2"/>
    <row r="30363" hidden="1" x14ac:dyDescent="0.2"/>
    <row r="30364" hidden="1" x14ac:dyDescent="0.2"/>
    <row r="30365" hidden="1" x14ac:dyDescent="0.2"/>
    <row r="30366" hidden="1" x14ac:dyDescent="0.2"/>
    <row r="30367" hidden="1" x14ac:dyDescent="0.2"/>
    <row r="30368" hidden="1" x14ac:dyDescent="0.2"/>
    <row r="30369" hidden="1" x14ac:dyDescent="0.2"/>
    <row r="30370" hidden="1" x14ac:dyDescent="0.2"/>
    <row r="30371" hidden="1" x14ac:dyDescent="0.2"/>
    <row r="30372" hidden="1" x14ac:dyDescent="0.2"/>
    <row r="30373" hidden="1" x14ac:dyDescent="0.2"/>
    <row r="30374" hidden="1" x14ac:dyDescent="0.2"/>
    <row r="30375" hidden="1" x14ac:dyDescent="0.2"/>
    <row r="30376" hidden="1" x14ac:dyDescent="0.2"/>
    <row r="30377" hidden="1" x14ac:dyDescent="0.2"/>
    <row r="30378" hidden="1" x14ac:dyDescent="0.2"/>
    <row r="30379" hidden="1" x14ac:dyDescent="0.2"/>
    <row r="30380" hidden="1" x14ac:dyDescent="0.2"/>
    <row r="30381" hidden="1" x14ac:dyDescent="0.2"/>
    <row r="30382" hidden="1" x14ac:dyDescent="0.2"/>
    <row r="30383" hidden="1" x14ac:dyDescent="0.2"/>
    <row r="30384" hidden="1" x14ac:dyDescent="0.2"/>
    <row r="30385" hidden="1" x14ac:dyDescent="0.2"/>
    <row r="30386" hidden="1" x14ac:dyDescent="0.2"/>
    <row r="30387" hidden="1" x14ac:dyDescent="0.2"/>
    <row r="30388" hidden="1" x14ac:dyDescent="0.2"/>
    <row r="30389" hidden="1" x14ac:dyDescent="0.2"/>
    <row r="30390" hidden="1" x14ac:dyDescent="0.2"/>
    <row r="30391" hidden="1" x14ac:dyDescent="0.2"/>
    <row r="30392" hidden="1" x14ac:dyDescent="0.2"/>
    <row r="30393" hidden="1" x14ac:dyDescent="0.2"/>
    <row r="30394" hidden="1" x14ac:dyDescent="0.2"/>
    <row r="30395" hidden="1" x14ac:dyDescent="0.2"/>
    <row r="30396" hidden="1" x14ac:dyDescent="0.2"/>
    <row r="30397" hidden="1" x14ac:dyDescent="0.2"/>
    <row r="30398" hidden="1" x14ac:dyDescent="0.2"/>
    <row r="30399" hidden="1" x14ac:dyDescent="0.2"/>
    <row r="30400" hidden="1" x14ac:dyDescent="0.2"/>
    <row r="30401" hidden="1" x14ac:dyDescent="0.2"/>
    <row r="30402" hidden="1" x14ac:dyDescent="0.2"/>
    <row r="30403" hidden="1" x14ac:dyDescent="0.2"/>
    <row r="30404" hidden="1" x14ac:dyDescent="0.2"/>
    <row r="30405" hidden="1" x14ac:dyDescent="0.2"/>
    <row r="30406" hidden="1" x14ac:dyDescent="0.2"/>
    <row r="30407" hidden="1" x14ac:dyDescent="0.2"/>
    <row r="30408" hidden="1" x14ac:dyDescent="0.2"/>
    <row r="30409" hidden="1" x14ac:dyDescent="0.2"/>
    <row r="30410" hidden="1" x14ac:dyDescent="0.2"/>
    <row r="30411" hidden="1" x14ac:dyDescent="0.2"/>
    <row r="30412" hidden="1" x14ac:dyDescent="0.2"/>
    <row r="30413" hidden="1" x14ac:dyDescent="0.2"/>
    <row r="30414" hidden="1" x14ac:dyDescent="0.2"/>
    <row r="30415" hidden="1" x14ac:dyDescent="0.2"/>
    <row r="30416" hidden="1" x14ac:dyDescent="0.2"/>
    <row r="30417" hidden="1" x14ac:dyDescent="0.2"/>
    <row r="30418" hidden="1" x14ac:dyDescent="0.2"/>
    <row r="30419" hidden="1" x14ac:dyDescent="0.2"/>
    <row r="30420" hidden="1" x14ac:dyDescent="0.2"/>
    <row r="30421" hidden="1" x14ac:dyDescent="0.2"/>
    <row r="30422" hidden="1" x14ac:dyDescent="0.2"/>
    <row r="30423" hidden="1" x14ac:dyDescent="0.2"/>
    <row r="30424" hidden="1" x14ac:dyDescent="0.2"/>
    <row r="30425" hidden="1" x14ac:dyDescent="0.2"/>
    <row r="30426" hidden="1" x14ac:dyDescent="0.2"/>
    <row r="30427" hidden="1" x14ac:dyDescent="0.2"/>
    <row r="30428" hidden="1" x14ac:dyDescent="0.2"/>
    <row r="30429" hidden="1" x14ac:dyDescent="0.2"/>
    <row r="30430" hidden="1" x14ac:dyDescent="0.2"/>
    <row r="30431" hidden="1" x14ac:dyDescent="0.2"/>
    <row r="30432" hidden="1" x14ac:dyDescent="0.2"/>
    <row r="30433" hidden="1" x14ac:dyDescent="0.2"/>
    <row r="30434" hidden="1" x14ac:dyDescent="0.2"/>
    <row r="30435" hidden="1" x14ac:dyDescent="0.2"/>
    <row r="30436" hidden="1" x14ac:dyDescent="0.2"/>
    <row r="30437" hidden="1" x14ac:dyDescent="0.2"/>
    <row r="30438" hidden="1" x14ac:dyDescent="0.2"/>
    <row r="30439" hidden="1" x14ac:dyDescent="0.2"/>
    <row r="30440" hidden="1" x14ac:dyDescent="0.2"/>
    <row r="30441" hidden="1" x14ac:dyDescent="0.2"/>
    <row r="30442" hidden="1" x14ac:dyDescent="0.2"/>
    <row r="30443" hidden="1" x14ac:dyDescent="0.2"/>
    <row r="30444" hidden="1" x14ac:dyDescent="0.2"/>
    <row r="30445" hidden="1" x14ac:dyDescent="0.2"/>
    <row r="30446" hidden="1" x14ac:dyDescent="0.2"/>
    <row r="30447" hidden="1" x14ac:dyDescent="0.2"/>
    <row r="30448" hidden="1" x14ac:dyDescent="0.2"/>
    <row r="30449" hidden="1" x14ac:dyDescent="0.2"/>
    <row r="30450" hidden="1" x14ac:dyDescent="0.2"/>
    <row r="30451" hidden="1" x14ac:dyDescent="0.2"/>
    <row r="30452" hidden="1" x14ac:dyDescent="0.2"/>
    <row r="30453" hidden="1" x14ac:dyDescent="0.2"/>
    <row r="30454" hidden="1" x14ac:dyDescent="0.2"/>
    <row r="30455" hidden="1" x14ac:dyDescent="0.2"/>
    <row r="30456" hidden="1" x14ac:dyDescent="0.2"/>
    <row r="30457" hidden="1" x14ac:dyDescent="0.2"/>
    <row r="30458" hidden="1" x14ac:dyDescent="0.2"/>
    <row r="30459" hidden="1" x14ac:dyDescent="0.2"/>
    <row r="30460" hidden="1" x14ac:dyDescent="0.2"/>
    <row r="30461" hidden="1" x14ac:dyDescent="0.2"/>
    <row r="30462" hidden="1" x14ac:dyDescent="0.2"/>
    <row r="30463" hidden="1" x14ac:dyDescent="0.2"/>
    <row r="30464" hidden="1" x14ac:dyDescent="0.2"/>
    <row r="30465" hidden="1" x14ac:dyDescent="0.2"/>
    <row r="30466" hidden="1" x14ac:dyDescent="0.2"/>
    <row r="30467" hidden="1" x14ac:dyDescent="0.2"/>
    <row r="30468" hidden="1" x14ac:dyDescent="0.2"/>
    <row r="30469" hidden="1" x14ac:dyDescent="0.2"/>
    <row r="30470" hidden="1" x14ac:dyDescent="0.2"/>
    <row r="30471" hidden="1" x14ac:dyDescent="0.2"/>
    <row r="30472" hidden="1" x14ac:dyDescent="0.2"/>
    <row r="30473" hidden="1" x14ac:dyDescent="0.2"/>
    <row r="30474" hidden="1" x14ac:dyDescent="0.2"/>
    <row r="30475" hidden="1" x14ac:dyDescent="0.2"/>
    <row r="30476" hidden="1" x14ac:dyDescent="0.2"/>
    <row r="30477" hidden="1" x14ac:dyDescent="0.2"/>
    <row r="30478" hidden="1" x14ac:dyDescent="0.2"/>
    <row r="30479" hidden="1" x14ac:dyDescent="0.2"/>
    <row r="30480" hidden="1" x14ac:dyDescent="0.2"/>
    <row r="30481" hidden="1" x14ac:dyDescent="0.2"/>
    <row r="30482" hidden="1" x14ac:dyDescent="0.2"/>
    <row r="30483" hidden="1" x14ac:dyDescent="0.2"/>
    <row r="30484" hidden="1" x14ac:dyDescent="0.2"/>
    <row r="30485" hidden="1" x14ac:dyDescent="0.2"/>
    <row r="30486" hidden="1" x14ac:dyDescent="0.2"/>
    <row r="30487" hidden="1" x14ac:dyDescent="0.2"/>
    <row r="30488" hidden="1" x14ac:dyDescent="0.2"/>
    <row r="30489" hidden="1" x14ac:dyDescent="0.2"/>
    <row r="30490" hidden="1" x14ac:dyDescent="0.2"/>
    <row r="30491" hidden="1" x14ac:dyDescent="0.2"/>
    <row r="30492" hidden="1" x14ac:dyDescent="0.2"/>
    <row r="30493" hidden="1" x14ac:dyDescent="0.2"/>
    <row r="30494" hidden="1" x14ac:dyDescent="0.2"/>
    <row r="30495" hidden="1" x14ac:dyDescent="0.2"/>
    <row r="30496" hidden="1" x14ac:dyDescent="0.2"/>
    <row r="30497" hidden="1" x14ac:dyDescent="0.2"/>
    <row r="30498" hidden="1" x14ac:dyDescent="0.2"/>
    <row r="30499" hidden="1" x14ac:dyDescent="0.2"/>
    <row r="30500" hidden="1" x14ac:dyDescent="0.2"/>
    <row r="30501" hidden="1" x14ac:dyDescent="0.2"/>
    <row r="30502" hidden="1" x14ac:dyDescent="0.2"/>
    <row r="30503" hidden="1" x14ac:dyDescent="0.2"/>
    <row r="30504" hidden="1" x14ac:dyDescent="0.2"/>
    <row r="30505" hidden="1" x14ac:dyDescent="0.2"/>
    <row r="30506" hidden="1" x14ac:dyDescent="0.2"/>
    <row r="30507" hidden="1" x14ac:dyDescent="0.2"/>
    <row r="30508" hidden="1" x14ac:dyDescent="0.2"/>
    <row r="30509" hidden="1" x14ac:dyDescent="0.2"/>
    <row r="30510" hidden="1" x14ac:dyDescent="0.2"/>
    <row r="30511" hidden="1" x14ac:dyDescent="0.2"/>
    <row r="30512" hidden="1" x14ac:dyDescent="0.2"/>
    <row r="30513" hidden="1" x14ac:dyDescent="0.2"/>
    <row r="30514" hidden="1" x14ac:dyDescent="0.2"/>
    <row r="30515" hidden="1" x14ac:dyDescent="0.2"/>
    <row r="30516" hidden="1" x14ac:dyDescent="0.2"/>
    <row r="30517" hidden="1" x14ac:dyDescent="0.2"/>
    <row r="30518" hidden="1" x14ac:dyDescent="0.2"/>
    <row r="30519" hidden="1" x14ac:dyDescent="0.2"/>
    <row r="30520" hidden="1" x14ac:dyDescent="0.2"/>
    <row r="30521" hidden="1" x14ac:dyDescent="0.2"/>
    <row r="30522" hidden="1" x14ac:dyDescent="0.2"/>
    <row r="30523" hidden="1" x14ac:dyDescent="0.2"/>
    <row r="30524" hidden="1" x14ac:dyDescent="0.2"/>
    <row r="30525" hidden="1" x14ac:dyDescent="0.2"/>
    <row r="30526" hidden="1" x14ac:dyDescent="0.2"/>
    <row r="30527" hidden="1" x14ac:dyDescent="0.2"/>
    <row r="30528" hidden="1" x14ac:dyDescent="0.2"/>
    <row r="30529" hidden="1" x14ac:dyDescent="0.2"/>
    <row r="30530" hidden="1" x14ac:dyDescent="0.2"/>
    <row r="30531" hidden="1" x14ac:dyDescent="0.2"/>
    <row r="30532" hidden="1" x14ac:dyDescent="0.2"/>
    <row r="30533" hidden="1" x14ac:dyDescent="0.2"/>
    <row r="30534" hidden="1" x14ac:dyDescent="0.2"/>
    <row r="30535" hidden="1" x14ac:dyDescent="0.2"/>
    <row r="30536" hidden="1" x14ac:dyDescent="0.2"/>
    <row r="30537" hidden="1" x14ac:dyDescent="0.2"/>
    <row r="30538" hidden="1" x14ac:dyDescent="0.2"/>
    <row r="30539" hidden="1" x14ac:dyDescent="0.2"/>
    <row r="30540" hidden="1" x14ac:dyDescent="0.2"/>
    <row r="30541" hidden="1" x14ac:dyDescent="0.2"/>
    <row r="30542" hidden="1" x14ac:dyDescent="0.2"/>
    <row r="30543" hidden="1" x14ac:dyDescent="0.2"/>
    <row r="30544" hidden="1" x14ac:dyDescent="0.2"/>
    <row r="30545" hidden="1" x14ac:dyDescent="0.2"/>
    <row r="30546" hidden="1" x14ac:dyDescent="0.2"/>
    <row r="30547" hidden="1" x14ac:dyDescent="0.2"/>
    <row r="30548" hidden="1" x14ac:dyDescent="0.2"/>
    <row r="30549" hidden="1" x14ac:dyDescent="0.2"/>
    <row r="30550" hidden="1" x14ac:dyDescent="0.2"/>
    <row r="30551" hidden="1" x14ac:dyDescent="0.2"/>
    <row r="30552" hidden="1" x14ac:dyDescent="0.2"/>
    <row r="30553" hidden="1" x14ac:dyDescent="0.2"/>
    <row r="30554" hidden="1" x14ac:dyDescent="0.2"/>
    <row r="30555" hidden="1" x14ac:dyDescent="0.2"/>
    <row r="30556" hidden="1" x14ac:dyDescent="0.2"/>
    <row r="30557" hidden="1" x14ac:dyDescent="0.2"/>
    <row r="30558" hidden="1" x14ac:dyDescent="0.2"/>
    <row r="30559" hidden="1" x14ac:dyDescent="0.2"/>
    <row r="30560" hidden="1" x14ac:dyDescent="0.2"/>
    <row r="30561" hidden="1" x14ac:dyDescent="0.2"/>
    <row r="30562" hidden="1" x14ac:dyDescent="0.2"/>
    <row r="30563" hidden="1" x14ac:dyDescent="0.2"/>
    <row r="30564" hidden="1" x14ac:dyDescent="0.2"/>
    <row r="30565" hidden="1" x14ac:dyDescent="0.2"/>
    <row r="30566" hidden="1" x14ac:dyDescent="0.2"/>
    <row r="30567" hidden="1" x14ac:dyDescent="0.2"/>
    <row r="30568" hidden="1" x14ac:dyDescent="0.2"/>
    <row r="30569" hidden="1" x14ac:dyDescent="0.2"/>
    <row r="30570" hidden="1" x14ac:dyDescent="0.2"/>
    <row r="30571" hidden="1" x14ac:dyDescent="0.2"/>
    <row r="30572" hidden="1" x14ac:dyDescent="0.2"/>
    <row r="30573" hidden="1" x14ac:dyDescent="0.2"/>
    <row r="30574" hidden="1" x14ac:dyDescent="0.2"/>
    <row r="30575" hidden="1" x14ac:dyDescent="0.2"/>
    <row r="30576" hidden="1" x14ac:dyDescent="0.2"/>
    <row r="30577" hidden="1" x14ac:dyDescent="0.2"/>
    <row r="30578" hidden="1" x14ac:dyDescent="0.2"/>
    <row r="30579" hidden="1" x14ac:dyDescent="0.2"/>
    <row r="30580" hidden="1" x14ac:dyDescent="0.2"/>
    <row r="30581" hidden="1" x14ac:dyDescent="0.2"/>
    <row r="30582" hidden="1" x14ac:dyDescent="0.2"/>
    <row r="30583" hidden="1" x14ac:dyDescent="0.2"/>
    <row r="30584" hidden="1" x14ac:dyDescent="0.2"/>
    <row r="30585" hidden="1" x14ac:dyDescent="0.2"/>
    <row r="30586" hidden="1" x14ac:dyDescent="0.2"/>
    <row r="30587" hidden="1" x14ac:dyDescent="0.2"/>
    <row r="30588" hidden="1" x14ac:dyDescent="0.2"/>
    <row r="30589" hidden="1" x14ac:dyDescent="0.2"/>
    <row r="30590" hidden="1" x14ac:dyDescent="0.2"/>
    <row r="30591" hidden="1" x14ac:dyDescent="0.2"/>
    <row r="30592" hidden="1" x14ac:dyDescent="0.2"/>
    <row r="30593" hidden="1" x14ac:dyDescent="0.2"/>
    <row r="30594" hidden="1" x14ac:dyDescent="0.2"/>
    <row r="30595" hidden="1" x14ac:dyDescent="0.2"/>
    <row r="30596" hidden="1" x14ac:dyDescent="0.2"/>
    <row r="30597" hidden="1" x14ac:dyDescent="0.2"/>
    <row r="30598" hidden="1" x14ac:dyDescent="0.2"/>
    <row r="30599" hidden="1" x14ac:dyDescent="0.2"/>
    <row r="30600" hidden="1" x14ac:dyDescent="0.2"/>
    <row r="30601" hidden="1" x14ac:dyDescent="0.2"/>
    <row r="30602" hidden="1" x14ac:dyDescent="0.2"/>
    <row r="30603" hidden="1" x14ac:dyDescent="0.2"/>
    <row r="30604" hidden="1" x14ac:dyDescent="0.2"/>
    <row r="30605" hidden="1" x14ac:dyDescent="0.2"/>
    <row r="30606" hidden="1" x14ac:dyDescent="0.2"/>
    <row r="30607" hidden="1" x14ac:dyDescent="0.2"/>
    <row r="30608" hidden="1" x14ac:dyDescent="0.2"/>
    <row r="30609" hidden="1" x14ac:dyDescent="0.2"/>
    <row r="30610" hidden="1" x14ac:dyDescent="0.2"/>
    <row r="30611" hidden="1" x14ac:dyDescent="0.2"/>
    <row r="30612" hidden="1" x14ac:dyDescent="0.2"/>
    <row r="30613" hidden="1" x14ac:dyDescent="0.2"/>
    <row r="30614" hidden="1" x14ac:dyDescent="0.2"/>
    <row r="30615" hidden="1" x14ac:dyDescent="0.2"/>
    <row r="30616" hidden="1" x14ac:dyDescent="0.2"/>
    <row r="30617" hidden="1" x14ac:dyDescent="0.2"/>
    <row r="30618" hidden="1" x14ac:dyDescent="0.2"/>
    <row r="30619" hidden="1" x14ac:dyDescent="0.2"/>
    <row r="30620" hidden="1" x14ac:dyDescent="0.2"/>
    <row r="30621" hidden="1" x14ac:dyDescent="0.2"/>
    <row r="30622" hidden="1" x14ac:dyDescent="0.2"/>
    <row r="30623" hidden="1" x14ac:dyDescent="0.2"/>
    <row r="30624" hidden="1" x14ac:dyDescent="0.2"/>
    <row r="30625" hidden="1" x14ac:dyDescent="0.2"/>
    <row r="30626" hidden="1" x14ac:dyDescent="0.2"/>
    <row r="30627" hidden="1" x14ac:dyDescent="0.2"/>
    <row r="30628" hidden="1" x14ac:dyDescent="0.2"/>
    <row r="30629" hidden="1" x14ac:dyDescent="0.2"/>
    <row r="30630" hidden="1" x14ac:dyDescent="0.2"/>
    <row r="30631" hidden="1" x14ac:dyDescent="0.2"/>
    <row r="30632" hidden="1" x14ac:dyDescent="0.2"/>
    <row r="30633" hidden="1" x14ac:dyDescent="0.2"/>
    <row r="30634" hidden="1" x14ac:dyDescent="0.2"/>
    <row r="30635" hidden="1" x14ac:dyDescent="0.2"/>
    <row r="30636" hidden="1" x14ac:dyDescent="0.2"/>
    <row r="30637" hidden="1" x14ac:dyDescent="0.2"/>
    <row r="30638" hidden="1" x14ac:dyDescent="0.2"/>
    <row r="30639" hidden="1" x14ac:dyDescent="0.2"/>
    <row r="30640" hidden="1" x14ac:dyDescent="0.2"/>
    <row r="30641" hidden="1" x14ac:dyDescent="0.2"/>
    <row r="30642" hidden="1" x14ac:dyDescent="0.2"/>
    <row r="30643" hidden="1" x14ac:dyDescent="0.2"/>
    <row r="30644" hidden="1" x14ac:dyDescent="0.2"/>
    <row r="30645" hidden="1" x14ac:dyDescent="0.2"/>
    <row r="30646" hidden="1" x14ac:dyDescent="0.2"/>
    <row r="30647" hidden="1" x14ac:dyDescent="0.2"/>
    <row r="30648" hidden="1" x14ac:dyDescent="0.2"/>
    <row r="30649" hidden="1" x14ac:dyDescent="0.2"/>
    <row r="30650" hidden="1" x14ac:dyDescent="0.2"/>
    <row r="30651" hidden="1" x14ac:dyDescent="0.2"/>
    <row r="30652" hidden="1" x14ac:dyDescent="0.2"/>
    <row r="30653" hidden="1" x14ac:dyDescent="0.2"/>
    <row r="30654" hidden="1" x14ac:dyDescent="0.2"/>
    <row r="30655" hidden="1" x14ac:dyDescent="0.2"/>
    <row r="30656" hidden="1" x14ac:dyDescent="0.2"/>
    <row r="30657" hidden="1" x14ac:dyDescent="0.2"/>
    <row r="30658" hidden="1" x14ac:dyDescent="0.2"/>
    <row r="30659" hidden="1" x14ac:dyDescent="0.2"/>
    <row r="30660" hidden="1" x14ac:dyDescent="0.2"/>
    <row r="30661" hidden="1" x14ac:dyDescent="0.2"/>
    <row r="30662" hidden="1" x14ac:dyDescent="0.2"/>
    <row r="30663" hidden="1" x14ac:dyDescent="0.2"/>
    <row r="30664" hidden="1" x14ac:dyDescent="0.2"/>
    <row r="30665" hidden="1" x14ac:dyDescent="0.2"/>
    <row r="30666" hidden="1" x14ac:dyDescent="0.2"/>
    <row r="30667" hidden="1" x14ac:dyDescent="0.2"/>
    <row r="30668" hidden="1" x14ac:dyDescent="0.2"/>
    <row r="30669" hidden="1" x14ac:dyDescent="0.2"/>
    <row r="30670" hidden="1" x14ac:dyDescent="0.2"/>
    <row r="30671" hidden="1" x14ac:dyDescent="0.2"/>
    <row r="30672" hidden="1" x14ac:dyDescent="0.2"/>
    <row r="30673" hidden="1" x14ac:dyDescent="0.2"/>
    <row r="30674" hidden="1" x14ac:dyDescent="0.2"/>
    <row r="30675" hidden="1" x14ac:dyDescent="0.2"/>
    <row r="30676" hidden="1" x14ac:dyDescent="0.2"/>
    <row r="30677" hidden="1" x14ac:dyDescent="0.2"/>
    <row r="30678" hidden="1" x14ac:dyDescent="0.2"/>
    <row r="30679" hidden="1" x14ac:dyDescent="0.2"/>
    <row r="30680" hidden="1" x14ac:dyDescent="0.2"/>
    <row r="30681" hidden="1" x14ac:dyDescent="0.2"/>
    <row r="30682" hidden="1" x14ac:dyDescent="0.2"/>
    <row r="30683" hidden="1" x14ac:dyDescent="0.2"/>
    <row r="30684" hidden="1" x14ac:dyDescent="0.2"/>
    <row r="30685" hidden="1" x14ac:dyDescent="0.2"/>
    <row r="30686" hidden="1" x14ac:dyDescent="0.2"/>
    <row r="30687" hidden="1" x14ac:dyDescent="0.2"/>
    <row r="30688" hidden="1" x14ac:dyDescent="0.2"/>
    <row r="30689" hidden="1" x14ac:dyDescent="0.2"/>
    <row r="30690" hidden="1" x14ac:dyDescent="0.2"/>
    <row r="30691" hidden="1" x14ac:dyDescent="0.2"/>
    <row r="30692" hidden="1" x14ac:dyDescent="0.2"/>
    <row r="30693" hidden="1" x14ac:dyDescent="0.2"/>
    <row r="30694" hidden="1" x14ac:dyDescent="0.2"/>
    <row r="30695" hidden="1" x14ac:dyDescent="0.2"/>
    <row r="30696" hidden="1" x14ac:dyDescent="0.2"/>
    <row r="30697" hidden="1" x14ac:dyDescent="0.2"/>
    <row r="30698" hidden="1" x14ac:dyDescent="0.2"/>
    <row r="30699" hidden="1" x14ac:dyDescent="0.2"/>
    <row r="30700" hidden="1" x14ac:dyDescent="0.2"/>
    <row r="30701" hidden="1" x14ac:dyDescent="0.2"/>
    <row r="30702" hidden="1" x14ac:dyDescent="0.2"/>
    <row r="30703" hidden="1" x14ac:dyDescent="0.2"/>
    <row r="30704" hidden="1" x14ac:dyDescent="0.2"/>
    <row r="30705" hidden="1" x14ac:dyDescent="0.2"/>
    <row r="30706" hidden="1" x14ac:dyDescent="0.2"/>
    <row r="30707" hidden="1" x14ac:dyDescent="0.2"/>
    <row r="30708" hidden="1" x14ac:dyDescent="0.2"/>
    <row r="30709" hidden="1" x14ac:dyDescent="0.2"/>
    <row r="30710" hidden="1" x14ac:dyDescent="0.2"/>
    <row r="30711" hidden="1" x14ac:dyDescent="0.2"/>
    <row r="30712" hidden="1" x14ac:dyDescent="0.2"/>
    <row r="30713" hidden="1" x14ac:dyDescent="0.2"/>
    <row r="30714" hidden="1" x14ac:dyDescent="0.2"/>
    <row r="30715" hidden="1" x14ac:dyDescent="0.2"/>
    <row r="30716" hidden="1" x14ac:dyDescent="0.2"/>
    <row r="30717" hidden="1" x14ac:dyDescent="0.2"/>
    <row r="30718" hidden="1" x14ac:dyDescent="0.2"/>
    <row r="30719" hidden="1" x14ac:dyDescent="0.2"/>
    <row r="30720" hidden="1" x14ac:dyDescent="0.2"/>
    <row r="30721" hidden="1" x14ac:dyDescent="0.2"/>
    <row r="30722" hidden="1" x14ac:dyDescent="0.2"/>
    <row r="30723" hidden="1" x14ac:dyDescent="0.2"/>
    <row r="30724" hidden="1" x14ac:dyDescent="0.2"/>
    <row r="30725" hidden="1" x14ac:dyDescent="0.2"/>
    <row r="30726" hidden="1" x14ac:dyDescent="0.2"/>
    <row r="30727" hidden="1" x14ac:dyDescent="0.2"/>
    <row r="30728" hidden="1" x14ac:dyDescent="0.2"/>
    <row r="30729" hidden="1" x14ac:dyDescent="0.2"/>
    <row r="30730" hidden="1" x14ac:dyDescent="0.2"/>
    <row r="30731" hidden="1" x14ac:dyDescent="0.2"/>
    <row r="30732" hidden="1" x14ac:dyDescent="0.2"/>
    <row r="30733" hidden="1" x14ac:dyDescent="0.2"/>
    <row r="30734" hidden="1" x14ac:dyDescent="0.2"/>
    <row r="30735" hidden="1" x14ac:dyDescent="0.2"/>
    <row r="30736" hidden="1" x14ac:dyDescent="0.2"/>
    <row r="30737" hidden="1" x14ac:dyDescent="0.2"/>
    <row r="30738" hidden="1" x14ac:dyDescent="0.2"/>
    <row r="30739" hidden="1" x14ac:dyDescent="0.2"/>
    <row r="30740" hidden="1" x14ac:dyDescent="0.2"/>
    <row r="30741" hidden="1" x14ac:dyDescent="0.2"/>
    <row r="30742" hidden="1" x14ac:dyDescent="0.2"/>
    <row r="30743" hidden="1" x14ac:dyDescent="0.2"/>
    <row r="30744" hidden="1" x14ac:dyDescent="0.2"/>
    <row r="30745" hidden="1" x14ac:dyDescent="0.2"/>
    <row r="30746" hidden="1" x14ac:dyDescent="0.2"/>
    <row r="30747" hidden="1" x14ac:dyDescent="0.2"/>
    <row r="30748" hidden="1" x14ac:dyDescent="0.2"/>
    <row r="30749" hidden="1" x14ac:dyDescent="0.2"/>
    <row r="30750" hidden="1" x14ac:dyDescent="0.2"/>
    <row r="30751" hidden="1" x14ac:dyDescent="0.2"/>
    <row r="30752" hidden="1" x14ac:dyDescent="0.2"/>
    <row r="30753" hidden="1" x14ac:dyDescent="0.2"/>
    <row r="30754" hidden="1" x14ac:dyDescent="0.2"/>
    <row r="30755" hidden="1" x14ac:dyDescent="0.2"/>
    <row r="30756" hidden="1" x14ac:dyDescent="0.2"/>
    <row r="30757" hidden="1" x14ac:dyDescent="0.2"/>
    <row r="30758" hidden="1" x14ac:dyDescent="0.2"/>
    <row r="30759" hidden="1" x14ac:dyDescent="0.2"/>
    <row r="30760" hidden="1" x14ac:dyDescent="0.2"/>
    <row r="30761" hidden="1" x14ac:dyDescent="0.2"/>
    <row r="30762" hidden="1" x14ac:dyDescent="0.2"/>
    <row r="30763" hidden="1" x14ac:dyDescent="0.2"/>
    <row r="30764" hidden="1" x14ac:dyDescent="0.2"/>
    <row r="30765" hidden="1" x14ac:dyDescent="0.2"/>
    <row r="30766" hidden="1" x14ac:dyDescent="0.2"/>
    <row r="30767" hidden="1" x14ac:dyDescent="0.2"/>
    <row r="30768" hidden="1" x14ac:dyDescent="0.2"/>
    <row r="30769" hidden="1" x14ac:dyDescent="0.2"/>
    <row r="30770" hidden="1" x14ac:dyDescent="0.2"/>
    <row r="30771" hidden="1" x14ac:dyDescent="0.2"/>
    <row r="30772" hidden="1" x14ac:dyDescent="0.2"/>
    <row r="30773" hidden="1" x14ac:dyDescent="0.2"/>
    <row r="30774" hidden="1" x14ac:dyDescent="0.2"/>
    <row r="30775" hidden="1" x14ac:dyDescent="0.2"/>
    <row r="30776" hidden="1" x14ac:dyDescent="0.2"/>
    <row r="30777" hidden="1" x14ac:dyDescent="0.2"/>
    <row r="30778" hidden="1" x14ac:dyDescent="0.2"/>
    <row r="30779" hidden="1" x14ac:dyDescent="0.2"/>
    <row r="30780" hidden="1" x14ac:dyDescent="0.2"/>
    <row r="30781" hidden="1" x14ac:dyDescent="0.2"/>
    <row r="30782" hidden="1" x14ac:dyDescent="0.2"/>
    <row r="30783" hidden="1" x14ac:dyDescent="0.2"/>
    <row r="30784" hidden="1" x14ac:dyDescent="0.2"/>
    <row r="30785" hidden="1" x14ac:dyDescent="0.2"/>
    <row r="30786" hidden="1" x14ac:dyDescent="0.2"/>
    <row r="30787" hidden="1" x14ac:dyDescent="0.2"/>
    <row r="30788" hidden="1" x14ac:dyDescent="0.2"/>
    <row r="30789" hidden="1" x14ac:dyDescent="0.2"/>
    <row r="30790" hidden="1" x14ac:dyDescent="0.2"/>
    <row r="30791" hidden="1" x14ac:dyDescent="0.2"/>
    <row r="30792" hidden="1" x14ac:dyDescent="0.2"/>
    <row r="30793" hidden="1" x14ac:dyDescent="0.2"/>
    <row r="30794" hidden="1" x14ac:dyDescent="0.2"/>
    <row r="30795" hidden="1" x14ac:dyDescent="0.2"/>
    <row r="30796" hidden="1" x14ac:dyDescent="0.2"/>
    <row r="30797" hidden="1" x14ac:dyDescent="0.2"/>
    <row r="30798" hidden="1" x14ac:dyDescent="0.2"/>
    <row r="30799" hidden="1" x14ac:dyDescent="0.2"/>
    <row r="30800" hidden="1" x14ac:dyDescent="0.2"/>
    <row r="30801" hidden="1" x14ac:dyDescent="0.2"/>
    <row r="30802" hidden="1" x14ac:dyDescent="0.2"/>
    <row r="30803" hidden="1" x14ac:dyDescent="0.2"/>
    <row r="30804" hidden="1" x14ac:dyDescent="0.2"/>
    <row r="30805" hidden="1" x14ac:dyDescent="0.2"/>
    <row r="30806" hidden="1" x14ac:dyDescent="0.2"/>
    <row r="30807" hidden="1" x14ac:dyDescent="0.2"/>
    <row r="30808" hidden="1" x14ac:dyDescent="0.2"/>
    <row r="30809" hidden="1" x14ac:dyDescent="0.2"/>
    <row r="30810" hidden="1" x14ac:dyDescent="0.2"/>
    <row r="30811" hidden="1" x14ac:dyDescent="0.2"/>
    <row r="30812" hidden="1" x14ac:dyDescent="0.2"/>
    <row r="30813" hidden="1" x14ac:dyDescent="0.2"/>
    <row r="30814" hidden="1" x14ac:dyDescent="0.2"/>
    <row r="30815" hidden="1" x14ac:dyDescent="0.2"/>
    <row r="30816" hidden="1" x14ac:dyDescent="0.2"/>
    <row r="30817" hidden="1" x14ac:dyDescent="0.2"/>
    <row r="30818" hidden="1" x14ac:dyDescent="0.2"/>
    <row r="30819" hidden="1" x14ac:dyDescent="0.2"/>
    <row r="30820" hidden="1" x14ac:dyDescent="0.2"/>
    <row r="30821" hidden="1" x14ac:dyDescent="0.2"/>
    <row r="30822" hidden="1" x14ac:dyDescent="0.2"/>
    <row r="30823" hidden="1" x14ac:dyDescent="0.2"/>
    <row r="30824" hidden="1" x14ac:dyDescent="0.2"/>
    <row r="30825" hidden="1" x14ac:dyDescent="0.2"/>
    <row r="30826" hidden="1" x14ac:dyDescent="0.2"/>
    <row r="30827" hidden="1" x14ac:dyDescent="0.2"/>
    <row r="30828" hidden="1" x14ac:dyDescent="0.2"/>
    <row r="30829" hidden="1" x14ac:dyDescent="0.2"/>
    <row r="30830" hidden="1" x14ac:dyDescent="0.2"/>
    <row r="30831" hidden="1" x14ac:dyDescent="0.2"/>
    <row r="30832" hidden="1" x14ac:dyDescent="0.2"/>
    <row r="30833" hidden="1" x14ac:dyDescent="0.2"/>
    <row r="30834" hidden="1" x14ac:dyDescent="0.2"/>
    <row r="30835" hidden="1" x14ac:dyDescent="0.2"/>
    <row r="30836" hidden="1" x14ac:dyDescent="0.2"/>
    <row r="30837" hidden="1" x14ac:dyDescent="0.2"/>
    <row r="30838" hidden="1" x14ac:dyDescent="0.2"/>
    <row r="30839" hidden="1" x14ac:dyDescent="0.2"/>
    <row r="30840" hidden="1" x14ac:dyDescent="0.2"/>
    <row r="30841" hidden="1" x14ac:dyDescent="0.2"/>
    <row r="30842" hidden="1" x14ac:dyDescent="0.2"/>
    <row r="30843" hidden="1" x14ac:dyDescent="0.2"/>
    <row r="30844" hidden="1" x14ac:dyDescent="0.2"/>
    <row r="30845" hidden="1" x14ac:dyDescent="0.2"/>
    <row r="30846" hidden="1" x14ac:dyDescent="0.2"/>
    <row r="30847" hidden="1" x14ac:dyDescent="0.2"/>
    <row r="30848" hidden="1" x14ac:dyDescent="0.2"/>
    <row r="30849" hidden="1" x14ac:dyDescent="0.2"/>
    <row r="30850" hidden="1" x14ac:dyDescent="0.2"/>
    <row r="30851" hidden="1" x14ac:dyDescent="0.2"/>
    <row r="30852" hidden="1" x14ac:dyDescent="0.2"/>
    <row r="30853" hidden="1" x14ac:dyDescent="0.2"/>
    <row r="30854" hidden="1" x14ac:dyDescent="0.2"/>
    <row r="30855" hidden="1" x14ac:dyDescent="0.2"/>
    <row r="30856" hidden="1" x14ac:dyDescent="0.2"/>
    <row r="30857" hidden="1" x14ac:dyDescent="0.2"/>
    <row r="30858" hidden="1" x14ac:dyDescent="0.2"/>
    <row r="30859" hidden="1" x14ac:dyDescent="0.2"/>
    <row r="30860" hidden="1" x14ac:dyDescent="0.2"/>
    <row r="30861" hidden="1" x14ac:dyDescent="0.2"/>
    <row r="30862" hidden="1" x14ac:dyDescent="0.2"/>
    <row r="30863" hidden="1" x14ac:dyDescent="0.2"/>
    <row r="30864" hidden="1" x14ac:dyDescent="0.2"/>
    <row r="30865" hidden="1" x14ac:dyDescent="0.2"/>
    <row r="30866" hidden="1" x14ac:dyDescent="0.2"/>
    <row r="30867" hidden="1" x14ac:dyDescent="0.2"/>
    <row r="30868" hidden="1" x14ac:dyDescent="0.2"/>
    <row r="30869" hidden="1" x14ac:dyDescent="0.2"/>
    <row r="30870" hidden="1" x14ac:dyDescent="0.2"/>
    <row r="30871" hidden="1" x14ac:dyDescent="0.2"/>
    <row r="30872" hidden="1" x14ac:dyDescent="0.2"/>
    <row r="30873" hidden="1" x14ac:dyDescent="0.2"/>
    <row r="30874" hidden="1" x14ac:dyDescent="0.2"/>
    <row r="30875" hidden="1" x14ac:dyDescent="0.2"/>
    <row r="30876" hidden="1" x14ac:dyDescent="0.2"/>
    <row r="30877" hidden="1" x14ac:dyDescent="0.2"/>
    <row r="30878" hidden="1" x14ac:dyDescent="0.2"/>
    <row r="30879" hidden="1" x14ac:dyDescent="0.2"/>
    <row r="30880" hidden="1" x14ac:dyDescent="0.2"/>
    <row r="30881" hidden="1" x14ac:dyDescent="0.2"/>
    <row r="30882" hidden="1" x14ac:dyDescent="0.2"/>
    <row r="30883" hidden="1" x14ac:dyDescent="0.2"/>
    <row r="30884" hidden="1" x14ac:dyDescent="0.2"/>
    <row r="30885" hidden="1" x14ac:dyDescent="0.2"/>
    <row r="30886" hidden="1" x14ac:dyDescent="0.2"/>
    <row r="30887" hidden="1" x14ac:dyDescent="0.2"/>
    <row r="30888" hidden="1" x14ac:dyDescent="0.2"/>
    <row r="30889" hidden="1" x14ac:dyDescent="0.2"/>
    <row r="30890" hidden="1" x14ac:dyDescent="0.2"/>
    <row r="30891" hidden="1" x14ac:dyDescent="0.2"/>
    <row r="30892" hidden="1" x14ac:dyDescent="0.2"/>
    <row r="30893" hidden="1" x14ac:dyDescent="0.2"/>
    <row r="30894" hidden="1" x14ac:dyDescent="0.2"/>
    <row r="30895" hidden="1" x14ac:dyDescent="0.2"/>
    <row r="30896" hidden="1" x14ac:dyDescent="0.2"/>
    <row r="30897" hidden="1" x14ac:dyDescent="0.2"/>
    <row r="30898" hidden="1" x14ac:dyDescent="0.2"/>
    <row r="30899" hidden="1" x14ac:dyDescent="0.2"/>
    <row r="30900" hidden="1" x14ac:dyDescent="0.2"/>
    <row r="30901" hidden="1" x14ac:dyDescent="0.2"/>
    <row r="30902" hidden="1" x14ac:dyDescent="0.2"/>
    <row r="30903" hidden="1" x14ac:dyDescent="0.2"/>
    <row r="30904" hidden="1" x14ac:dyDescent="0.2"/>
    <row r="30905" hidden="1" x14ac:dyDescent="0.2"/>
    <row r="30906" hidden="1" x14ac:dyDescent="0.2"/>
    <row r="30907" hidden="1" x14ac:dyDescent="0.2"/>
    <row r="30908" hidden="1" x14ac:dyDescent="0.2"/>
    <row r="30909" hidden="1" x14ac:dyDescent="0.2"/>
    <row r="30910" hidden="1" x14ac:dyDescent="0.2"/>
    <row r="30911" hidden="1" x14ac:dyDescent="0.2"/>
    <row r="30912" hidden="1" x14ac:dyDescent="0.2"/>
    <row r="30913" hidden="1" x14ac:dyDescent="0.2"/>
    <row r="30914" hidden="1" x14ac:dyDescent="0.2"/>
    <row r="30915" hidden="1" x14ac:dyDescent="0.2"/>
    <row r="30916" hidden="1" x14ac:dyDescent="0.2"/>
    <row r="30917" hidden="1" x14ac:dyDescent="0.2"/>
    <row r="30918" hidden="1" x14ac:dyDescent="0.2"/>
    <row r="30919" hidden="1" x14ac:dyDescent="0.2"/>
    <row r="30920" hidden="1" x14ac:dyDescent="0.2"/>
    <row r="30921" hidden="1" x14ac:dyDescent="0.2"/>
    <row r="30922" hidden="1" x14ac:dyDescent="0.2"/>
    <row r="30923" hidden="1" x14ac:dyDescent="0.2"/>
    <row r="30924" hidden="1" x14ac:dyDescent="0.2"/>
    <row r="30925" hidden="1" x14ac:dyDescent="0.2"/>
    <row r="30926" hidden="1" x14ac:dyDescent="0.2"/>
    <row r="30927" hidden="1" x14ac:dyDescent="0.2"/>
    <row r="30928" hidden="1" x14ac:dyDescent="0.2"/>
    <row r="30929" hidden="1" x14ac:dyDescent="0.2"/>
    <row r="30930" hidden="1" x14ac:dyDescent="0.2"/>
    <row r="30931" hidden="1" x14ac:dyDescent="0.2"/>
    <row r="30932" hidden="1" x14ac:dyDescent="0.2"/>
    <row r="30933" hidden="1" x14ac:dyDescent="0.2"/>
    <row r="30934" hidden="1" x14ac:dyDescent="0.2"/>
    <row r="30935" hidden="1" x14ac:dyDescent="0.2"/>
    <row r="30936" hidden="1" x14ac:dyDescent="0.2"/>
    <row r="30937" hidden="1" x14ac:dyDescent="0.2"/>
    <row r="30938" hidden="1" x14ac:dyDescent="0.2"/>
    <row r="30939" hidden="1" x14ac:dyDescent="0.2"/>
    <row r="30940" hidden="1" x14ac:dyDescent="0.2"/>
    <row r="30941" hidden="1" x14ac:dyDescent="0.2"/>
    <row r="30942" hidden="1" x14ac:dyDescent="0.2"/>
    <row r="30943" hidden="1" x14ac:dyDescent="0.2"/>
    <row r="30944" hidden="1" x14ac:dyDescent="0.2"/>
    <row r="30945" hidden="1" x14ac:dyDescent="0.2"/>
    <row r="30946" hidden="1" x14ac:dyDescent="0.2"/>
    <row r="30947" hidden="1" x14ac:dyDescent="0.2"/>
    <row r="30948" hidden="1" x14ac:dyDescent="0.2"/>
    <row r="30949" hidden="1" x14ac:dyDescent="0.2"/>
    <row r="30950" hidden="1" x14ac:dyDescent="0.2"/>
    <row r="30951" hidden="1" x14ac:dyDescent="0.2"/>
    <row r="30952" hidden="1" x14ac:dyDescent="0.2"/>
    <row r="30953" hidden="1" x14ac:dyDescent="0.2"/>
    <row r="30954" hidden="1" x14ac:dyDescent="0.2"/>
    <row r="30955" hidden="1" x14ac:dyDescent="0.2"/>
    <row r="30956" hidden="1" x14ac:dyDescent="0.2"/>
    <row r="30957" hidden="1" x14ac:dyDescent="0.2"/>
    <row r="30958" hidden="1" x14ac:dyDescent="0.2"/>
    <row r="30959" hidden="1" x14ac:dyDescent="0.2"/>
    <row r="30960" hidden="1" x14ac:dyDescent="0.2"/>
    <row r="30961" hidden="1" x14ac:dyDescent="0.2"/>
    <row r="30962" hidden="1" x14ac:dyDescent="0.2"/>
    <row r="30963" hidden="1" x14ac:dyDescent="0.2"/>
    <row r="30964" hidden="1" x14ac:dyDescent="0.2"/>
    <row r="30965" hidden="1" x14ac:dyDescent="0.2"/>
    <row r="30966" hidden="1" x14ac:dyDescent="0.2"/>
    <row r="30967" hidden="1" x14ac:dyDescent="0.2"/>
    <row r="30968" hidden="1" x14ac:dyDescent="0.2"/>
    <row r="30969" hidden="1" x14ac:dyDescent="0.2"/>
    <row r="30970" hidden="1" x14ac:dyDescent="0.2"/>
    <row r="30971" hidden="1" x14ac:dyDescent="0.2"/>
    <row r="30972" hidden="1" x14ac:dyDescent="0.2"/>
    <row r="30973" hidden="1" x14ac:dyDescent="0.2"/>
    <row r="30974" hidden="1" x14ac:dyDescent="0.2"/>
    <row r="30975" hidden="1" x14ac:dyDescent="0.2"/>
    <row r="30976" hidden="1" x14ac:dyDescent="0.2"/>
    <row r="30977" hidden="1" x14ac:dyDescent="0.2"/>
    <row r="30978" hidden="1" x14ac:dyDescent="0.2"/>
    <row r="30979" hidden="1" x14ac:dyDescent="0.2"/>
    <row r="30980" hidden="1" x14ac:dyDescent="0.2"/>
    <row r="30981" hidden="1" x14ac:dyDescent="0.2"/>
    <row r="30982" hidden="1" x14ac:dyDescent="0.2"/>
    <row r="30983" hidden="1" x14ac:dyDescent="0.2"/>
    <row r="30984" hidden="1" x14ac:dyDescent="0.2"/>
    <row r="30985" hidden="1" x14ac:dyDescent="0.2"/>
    <row r="30986" hidden="1" x14ac:dyDescent="0.2"/>
    <row r="30987" hidden="1" x14ac:dyDescent="0.2"/>
    <row r="30988" hidden="1" x14ac:dyDescent="0.2"/>
    <row r="30989" hidden="1" x14ac:dyDescent="0.2"/>
    <row r="30990" hidden="1" x14ac:dyDescent="0.2"/>
    <row r="30991" hidden="1" x14ac:dyDescent="0.2"/>
    <row r="30992" hidden="1" x14ac:dyDescent="0.2"/>
    <row r="30993" hidden="1" x14ac:dyDescent="0.2"/>
    <row r="30994" hidden="1" x14ac:dyDescent="0.2"/>
    <row r="30995" hidden="1" x14ac:dyDescent="0.2"/>
    <row r="30996" hidden="1" x14ac:dyDescent="0.2"/>
    <row r="30997" hidden="1" x14ac:dyDescent="0.2"/>
    <row r="30998" hidden="1" x14ac:dyDescent="0.2"/>
    <row r="30999" hidden="1" x14ac:dyDescent="0.2"/>
    <row r="31000" hidden="1" x14ac:dyDescent="0.2"/>
    <row r="31001" hidden="1" x14ac:dyDescent="0.2"/>
    <row r="31002" hidden="1" x14ac:dyDescent="0.2"/>
    <row r="31003" hidden="1" x14ac:dyDescent="0.2"/>
    <row r="31004" hidden="1" x14ac:dyDescent="0.2"/>
    <row r="31005" hidden="1" x14ac:dyDescent="0.2"/>
    <row r="31006" hidden="1" x14ac:dyDescent="0.2"/>
    <row r="31007" hidden="1" x14ac:dyDescent="0.2"/>
    <row r="31008" hidden="1" x14ac:dyDescent="0.2"/>
    <row r="31009" hidden="1" x14ac:dyDescent="0.2"/>
    <row r="31010" hidden="1" x14ac:dyDescent="0.2"/>
    <row r="31011" hidden="1" x14ac:dyDescent="0.2"/>
    <row r="31012" hidden="1" x14ac:dyDescent="0.2"/>
    <row r="31013" hidden="1" x14ac:dyDescent="0.2"/>
    <row r="31014" hidden="1" x14ac:dyDescent="0.2"/>
    <row r="31015" hidden="1" x14ac:dyDescent="0.2"/>
    <row r="31016" hidden="1" x14ac:dyDescent="0.2"/>
    <row r="31017" hidden="1" x14ac:dyDescent="0.2"/>
    <row r="31018" hidden="1" x14ac:dyDescent="0.2"/>
    <row r="31019" hidden="1" x14ac:dyDescent="0.2"/>
    <row r="31020" hidden="1" x14ac:dyDescent="0.2"/>
    <row r="31021" hidden="1" x14ac:dyDescent="0.2"/>
    <row r="31022" hidden="1" x14ac:dyDescent="0.2"/>
    <row r="31023" hidden="1" x14ac:dyDescent="0.2"/>
    <row r="31024" hidden="1" x14ac:dyDescent="0.2"/>
    <row r="31025" hidden="1" x14ac:dyDescent="0.2"/>
    <row r="31026" hidden="1" x14ac:dyDescent="0.2"/>
    <row r="31027" hidden="1" x14ac:dyDescent="0.2"/>
    <row r="31028" hidden="1" x14ac:dyDescent="0.2"/>
    <row r="31029" hidden="1" x14ac:dyDescent="0.2"/>
    <row r="31030" hidden="1" x14ac:dyDescent="0.2"/>
    <row r="31031" hidden="1" x14ac:dyDescent="0.2"/>
    <row r="31032" hidden="1" x14ac:dyDescent="0.2"/>
    <row r="31033" hidden="1" x14ac:dyDescent="0.2"/>
    <row r="31034" hidden="1" x14ac:dyDescent="0.2"/>
    <row r="31035" hidden="1" x14ac:dyDescent="0.2"/>
    <row r="31036" hidden="1" x14ac:dyDescent="0.2"/>
    <row r="31037" hidden="1" x14ac:dyDescent="0.2"/>
    <row r="31038" hidden="1" x14ac:dyDescent="0.2"/>
    <row r="31039" hidden="1" x14ac:dyDescent="0.2"/>
    <row r="31040" hidden="1" x14ac:dyDescent="0.2"/>
    <row r="31041" hidden="1" x14ac:dyDescent="0.2"/>
    <row r="31042" hidden="1" x14ac:dyDescent="0.2"/>
    <row r="31043" hidden="1" x14ac:dyDescent="0.2"/>
    <row r="31044" hidden="1" x14ac:dyDescent="0.2"/>
    <row r="31045" hidden="1" x14ac:dyDescent="0.2"/>
    <row r="31046" hidden="1" x14ac:dyDescent="0.2"/>
    <row r="31047" hidden="1" x14ac:dyDescent="0.2"/>
    <row r="31048" hidden="1" x14ac:dyDescent="0.2"/>
    <row r="31049" hidden="1" x14ac:dyDescent="0.2"/>
    <row r="31050" hidden="1" x14ac:dyDescent="0.2"/>
    <row r="31051" hidden="1" x14ac:dyDescent="0.2"/>
    <row r="31052" hidden="1" x14ac:dyDescent="0.2"/>
    <row r="31053" hidden="1" x14ac:dyDescent="0.2"/>
    <row r="31054" hidden="1" x14ac:dyDescent="0.2"/>
    <row r="31055" hidden="1" x14ac:dyDescent="0.2"/>
    <row r="31056" hidden="1" x14ac:dyDescent="0.2"/>
    <row r="31057" hidden="1" x14ac:dyDescent="0.2"/>
    <row r="31058" hidden="1" x14ac:dyDescent="0.2"/>
    <row r="31059" hidden="1" x14ac:dyDescent="0.2"/>
    <row r="31060" hidden="1" x14ac:dyDescent="0.2"/>
    <row r="31061" hidden="1" x14ac:dyDescent="0.2"/>
    <row r="31062" hidden="1" x14ac:dyDescent="0.2"/>
    <row r="31063" hidden="1" x14ac:dyDescent="0.2"/>
    <row r="31064" hidden="1" x14ac:dyDescent="0.2"/>
    <row r="31065" hidden="1" x14ac:dyDescent="0.2"/>
    <row r="31066" hidden="1" x14ac:dyDescent="0.2"/>
    <row r="31067" hidden="1" x14ac:dyDescent="0.2"/>
    <row r="31068" hidden="1" x14ac:dyDescent="0.2"/>
    <row r="31069" hidden="1" x14ac:dyDescent="0.2"/>
    <row r="31070" hidden="1" x14ac:dyDescent="0.2"/>
    <row r="31071" hidden="1" x14ac:dyDescent="0.2"/>
    <row r="31072" hidden="1" x14ac:dyDescent="0.2"/>
    <row r="31073" hidden="1" x14ac:dyDescent="0.2"/>
    <row r="31074" hidden="1" x14ac:dyDescent="0.2"/>
    <row r="31075" hidden="1" x14ac:dyDescent="0.2"/>
    <row r="31076" hidden="1" x14ac:dyDescent="0.2"/>
    <row r="31077" hidden="1" x14ac:dyDescent="0.2"/>
    <row r="31078" hidden="1" x14ac:dyDescent="0.2"/>
    <row r="31079" hidden="1" x14ac:dyDescent="0.2"/>
    <row r="31080" hidden="1" x14ac:dyDescent="0.2"/>
    <row r="31081" hidden="1" x14ac:dyDescent="0.2"/>
    <row r="31082" hidden="1" x14ac:dyDescent="0.2"/>
    <row r="31083" hidden="1" x14ac:dyDescent="0.2"/>
    <row r="31084" hidden="1" x14ac:dyDescent="0.2"/>
    <row r="31085" hidden="1" x14ac:dyDescent="0.2"/>
    <row r="31086" hidden="1" x14ac:dyDescent="0.2"/>
    <row r="31087" hidden="1" x14ac:dyDescent="0.2"/>
    <row r="31088" hidden="1" x14ac:dyDescent="0.2"/>
    <row r="31089" hidden="1" x14ac:dyDescent="0.2"/>
    <row r="31090" hidden="1" x14ac:dyDescent="0.2"/>
    <row r="31091" hidden="1" x14ac:dyDescent="0.2"/>
    <row r="31092" hidden="1" x14ac:dyDescent="0.2"/>
    <row r="31093" hidden="1" x14ac:dyDescent="0.2"/>
    <row r="31094" hidden="1" x14ac:dyDescent="0.2"/>
    <row r="31095" hidden="1" x14ac:dyDescent="0.2"/>
    <row r="31096" hidden="1" x14ac:dyDescent="0.2"/>
    <row r="31097" hidden="1" x14ac:dyDescent="0.2"/>
    <row r="31098" hidden="1" x14ac:dyDescent="0.2"/>
    <row r="31099" hidden="1" x14ac:dyDescent="0.2"/>
    <row r="31100" hidden="1" x14ac:dyDescent="0.2"/>
    <row r="31101" hidden="1" x14ac:dyDescent="0.2"/>
    <row r="31102" hidden="1" x14ac:dyDescent="0.2"/>
    <row r="31103" hidden="1" x14ac:dyDescent="0.2"/>
    <row r="31104" hidden="1" x14ac:dyDescent="0.2"/>
    <row r="31105" hidden="1" x14ac:dyDescent="0.2"/>
    <row r="31106" hidden="1" x14ac:dyDescent="0.2"/>
    <row r="31107" hidden="1" x14ac:dyDescent="0.2"/>
    <row r="31108" hidden="1" x14ac:dyDescent="0.2"/>
    <row r="31109" hidden="1" x14ac:dyDescent="0.2"/>
    <row r="31110" hidden="1" x14ac:dyDescent="0.2"/>
    <row r="31111" hidden="1" x14ac:dyDescent="0.2"/>
    <row r="31112" hidden="1" x14ac:dyDescent="0.2"/>
    <row r="31113" hidden="1" x14ac:dyDescent="0.2"/>
    <row r="31114" hidden="1" x14ac:dyDescent="0.2"/>
    <row r="31115" hidden="1" x14ac:dyDescent="0.2"/>
    <row r="31116" hidden="1" x14ac:dyDescent="0.2"/>
    <row r="31117" hidden="1" x14ac:dyDescent="0.2"/>
    <row r="31118" hidden="1" x14ac:dyDescent="0.2"/>
    <row r="31119" hidden="1" x14ac:dyDescent="0.2"/>
    <row r="31120" hidden="1" x14ac:dyDescent="0.2"/>
    <row r="31121" hidden="1" x14ac:dyDescent="0.2"/>
    <row r="31122" hidden="1" x14ac:dyDescent="0.2"/>
    <row r="31123" hidden="1" x14ac:dyDescent="0.2"/>
    <row r="31124" hidden="1" x14ac:dyDescent="0.2"/>
    <row r="31125" hidden="1" x14ac:dyDescent="0.2"/>
    <row r="31126" hidden="1" x14ac:dyDescent="0.2"/>
    <row r="31127" hidden="1" x14ac:dyDescent="0.2"/>
    <row r="31128" hidden="1" x14ac:dyDescent="0.2"/>
    <row r="31129" hidden="1" x14ac:dyDescent="0.2"/>
    <row r="31130" hidden="1" x14ac:dyDescent="0.2"/>
    <row r="31131" hidden="1" x14ac:dyDescent="0.2"/>
    <row r="31132" hidden="1" x14ac:dyDescent="0.2"/>
    <row r="31133" hidden="1" x14ac:dyDescent="0.2"/>
    <row r="31134" hidden="1" x14ac:dyDescent="0.2"/>
    <row r="31135" hidden="1" x14ac:dyDescent="0.2"/>
    <row r="31136" hidden="1" x14ac:dyDescent="0.2"/>
    <row r="31137" hidden="1" x14ac:dyDescent="0.2"/>
    <row r="31138" hidden="1" x14ac:dyDescent="0.2"/>
    <row r="31139" hidden="1" x14ac:dyDescent="0.2"/>
    <row r="31140" hidden="1" x14ac:dyDescent="0.2"/>
    <row r="31141" hidden="1" x14ac:dyDescent="0.2"/>
    <row r="31142" hidden="1" x14ac:dyDescent="0.2"/>
    <row r="31143" hidden="1" x14ac:dyDescent="0.2"/>
    <row r="31144" hidden="1" x14ac:dyDescent="0.2"/>
    <row r="31145" hidden="1" x14ac:dyDescent="0.2"/>
    <row r="31146" hidden="1" x14ac:dyDescent="0.2"/>
    <row r="31147" hidden="1" x14ac:dyDescent="0.2"/>
    <row r="31148" hidden="1" x14ac:dyDescent="0.2"/>
    <row r="31149" hidden="1" x14ac:dyDescent="0.2"/>
    <row r="31150" hidden="1" x14ac:dyDescent="0.2"/>
    <row r="31151" hidden="1" x14ac:dyDescent="0.2"/>
    <row r="31152" hidden="1" x14ac:dyDescent="0.2"/>
    <row r="31153" hidden="1" x14ac:dyDescent="0.2"/>
    <row r="31154" hidden="1" x14ac:dyDescent="0.2"/>
    <row r="31155" hidden="1" x14ac:dyDescent="0.2"/>
    <row r="31156" hidden="1" x14ac:dyDescent="0.2"/>
    <row r="31157" hidden="1" x14ac:dyDescent="0.2"/>
    <row r="31158" hidden="1" x14ac:dyDescent="0.2"/>
    <row r="31159" hidden="1" x14ac:dyDescent="0.2"/>
    <row r="31160" hidden="1" x14ac:dyDescent="0.2"/>
    <row r="31161" hidden="1" x14ac:dyDescent="0.2"/>
    <row r="31162" hidden="1" x14ac:dyDescent="0.2"/>
    <row r="31163" hidden="1" x14ac:dyDescent="0.2"/>
    <row r="31164" hidden="1" x14ac:dyDescent="0.2"/>
    <row r="31165" hidden="1" x14ac:dyDescent="0.2"/>
    <row r="31166" hidden="1" x14ac:dyDescent="0.2"/>
    <row r="31167" hidden="1" x14ac:dyDescent="0.2"/>
    <row r="31168" hidden="1" x14ac:dyDescent="0.2"/>
    <row r="31169" hidden="1" x14ac:dyDescent="0.2"/>
    <row r="31170" hidden="1" x14ac:dyDescent="0.2"/>
    <row r="31171" hidden="1" x14ac:dyDescent="0.2"/>
    <row r="31172" hidden="1" x14ac:dyDescent="0.2"/>
    <row r="31173" hidden="1" x14ac:dyDescent="0.2"/>
    <row r="31174" hidden="1" x14ac:dyDescent="0.2"/>
    <row r="31175" hidden="1" x14ac:dyDescent="0.2"/>
    <row r="31176" hidden="1" x14ac:dyDescent="0.2"/>
    <row r="31177" hidden="1" x14ac:dyDescent="0.2"/>
    <row r="31178" hidden="1" x14ac:dyDescent="0.2"/>
    <row r="31179" hidden="1" x14ac:dyDescent="0.2"/>
    <row r="31180" hidden="1" x14ac:dyDescent="0.2"/>
    <row r="31181" hidden="1" x14ac:dyDescent="0.2"/>
    <row r="31182" hidden="1" x14ac:dyDescent="0.2"/>
    <row r="31183" hidden="1" x14ac:dyDescent="0.2"/>
    <row r="31184" hidden="1" x14ac:dyDescent="0.2"/>
    <row r="31185" hidden="1" x14ac:dyDescent="0.2"/>
    <row r="31186" hidden="1" x14ac:dyDescent="0.2"/>
    <row r="31187" hidden="1" x14ac:dyDescent="0.2"/>
    <row r="31188" hidden="1" x14ac:dyDescent="0.2"/>
    <row r="31189" hidden="1" x14ac:dyDescent="0.2"/>
    <row r="31190" hidden="1" x14ac:dyDescent="0.2"/>
    <row r="31191" hidden="1" x14ac:dyDescent="0.2"/>
    <row r="31192" hidden="1" x14ac:dyDescent="0.2"/>
    <row r="31193" hidden="1" x14ac:dyDescent="0.2"/>
    <row r="31194" hidden="1" x14ac:dyDescent="0.2"/>
    <row r="31195" hidden="1" x14ac:dyDescent="0.2"/>
    <row r="31196" hidden="1" x14ac:dyDescent="0.2"/>
    <row r="31197" hidden="1" x14ac:dyDescent="0.2"/>
    <row r="31198" hidden="1" x14ac:dyDescent="0.2"/>
    <row r="31199" hidden="1" x14ac:dyDescent="0.2"/>
    <row r="31200" hidden="1" x14ac:dyDescent="0.2"/>
    <row r="31201" hidden="1" x14ac:dyDescent="0.2"/>
    <row r="31202" hidden="1" x14ac:dyDescent="0.2"/>
    <row r="31203" hidden="1" x14ac:dyDescent="0.2"/>
    <row r="31204" hidden="1" x14ac:dyDescent="0.2"/>
    <row r="31205" hidden="1" x14ac:dyDescent="0.2"/>
    <row r="31206" hidden="1" x14ac:dyDescent="0.2"/>
    <row r="31207" hidden="1" x14ac:dyDescent="0.2"/>
    <row r="31208" hidden="1" x14ac:dyDescent="0.2"/>
    <row r="31209" hidden="1" x14ac:dyDescent="0.2"/>
    <row r="31210" hidden="1" x14ac:dyDescent="0.2"/>
    <row r="31211" hidden="1" x14ac:dyDescent="0.2"/>
    <row r="31212" hidden="1" x14ac:dyDescent="0.2"/>
    <row r="31213" hidden="1" x14ac:dyDescent="0.2"/>
    <row r="31214" hidden="1" x14ac:dyDescent="0.2"/>
    <row r="31215" hidden="1" x14ac:dyDescent="0.2"/>
    <row r="31216" hidden="1" x14ac:dyDescent="0.2"/>
    <row r="31217" hidden="1" x14ac:dyDescent="0.2"/>
    <row r="31218" hidden="1" x14ac:dyDescent="0.2"/>
    <row r="31219" hidden="1" x14ac:dyDescent="0.2"/>
    <row r="31220" hidden="1" x14ac:dyDescent="0.2"/>
    <row r="31221" hidden="1" x14ac:dyDescent="0.2"/>
    <row r="31222" hidden="1" x14ac:dyDescent="0.2"/>
    <row r="31223" hidden="1" x14ac:dyDescent="0.2"/>
    <row r="31224" hidden="1" x14ac:dyDescent="0.2"/>
    <row r="31225" hidden="1" x14ac:dyDescent="0.2"/>
    <row r="31226" hidden="1" x14ac:dyDescent="0.2"/>
    <row r="31227" hidden="1" x14ac:dyDescent="0.2"/>
    <row r="31228" hidden="1" x14ac:dyDescent="0.2"/>
    <row r="31229" hidden="1" x14ac:dyDescent="0.2"/>
    <row r="31230" hidden="1" x14ac:dyDescent="0.2"/>
    <row r="31231" hidden="1" x14ac:dyDescent="0.2"/>
    <row r="31232" hidden="1" x14ac:dyDescent="0.2"/>
    <row r="31233" hidden="1" x14ac:dyDescent="0.2"/>
    <row r="31234" hidden="1" x14ac:dyDescent="0.2"/>
    <row r="31235" hidden="1" x14ac:dyDescent="0.2"/>
    <row r="31236" hidden="1" x14ac:dyDescent="0.2"/>
    <row r="31237" hidden="1" x14ac:dyDescent="0.2"/>
    <row r="31238" hidden="1" x14ac:dyDescent="0.2"/>
    <row r="31239" hidden="1" x14ac:dyDescent="0.2"/>
    <row r="31240" hidden="1" x14ac:dyDescent="0.2"/>
    <row r="31241" hidden="1" x14ac:dyDescent="0.2"/>
    <row r="31242" hidden="1" x14ac:dyDescent="0.2"/>
    <row r="31243" hidden="1" x14ac:dyDescent="0.2"/>
    <row r="31244" hidden="1" x14ac:dyDescent="0.2"/>
    <row r="31245" hidden="1" x14ac:dyDescent="0.2"/>
    <row r="31246" hidden="1" x14ac:dyDescent="0.2"/>
    <row r="31247" hidden="1" x14ac:dyDescent="0.2"/>
    <row r="31248" hidden="1" x14ac:dyDescent="0.2"/>
    <row r="31249" hidden="1" x14ac:dyDescent="0.2"/>
    <row r="31250" hidden="1" x14ac:dyDescent="0.2"/>
    <row r="31251" hidden="1" x14ac:dyDescent="0.2"/>
    <row r="31252" hidden="1" x14ac:dyDescent="0.2"/>
    <row r="31253" hidden="1" x14ac:dyDescent="0.2"/>
    <row r="31254" hidden="1" x14ac:dyDescent="0.2"/>
    <row r="31255" hidden="1" x14ac:dyDescent="0.2"/>
    <row r="31256" hidden="1" x14ac:dyDescent="0.2"/>
    <row r="31257" hidden="1" x14ac:dyDescent="0.2"/>
    <row r="31258" hidden="1" x14ac:dyDescent="0.2"/>
    <row r="31259" hidden="1" x14ac:dyDescent="0.2"/>
    <row r="31260" hidden="1" x14ac:dyDescent="0.2"/>
    <row r="31261" hidden="1" x14ac:dyDescent="0.2"/>
    <row r="31262" hidden="1" x14ac:dyDescent="0.2"/>
    <row r="31263" hidden="1" x14ac:dyDescent="0.2"/>
    <row r="31264" hidden="1" x14ac:dyDescent="0.2"/>
    <row r="31265" hidden="1" x14ac:dyDescent="0.2"/>
    <row r="31266" hidden="1" x14ac:dyDescent="0.2"/>
    <row r="31267" hidden="1" x14ac:dyDescent="0.2"/>
    <row r="31268" hidden="1" x14ac:dyDescent="0.2"/>
    <row r="31269" hidden="1" x14ac:dyDescent="0.2"/>
    <row r="31270" hidden="1" x14ac:dyDescent="0.2"/>
    <row r="31271" hidden="1" x14ac:dyDescent="0.2"/>
    <row r="31272" hidden="1" x14ac:dyDescent="0.2"/>
    <row r="31273" hidden="1" x14ac:dyDescent="0.2"/>
    <row r="31274" hidden="1" x14ac:dyDescent="0.2"/>
    <row r="31275" hidden="1" x14ac:dyDescent="0.2"/>
    <row r="31276" hidden="1" x14ac:dyDescent="0.2"/>
    <row r="31277" hidden="1" x14ac:dyDescent="0.2"/>
    <row r="31278" hidden="1" x14ac:dyDescent="0.2"/>
    <row r="31279" hidden="1" x14ac:dyDescent="0.2"/>
    <row r="31280" hidden="1" x14ac:dyDescent="0.2"/>
    <row r="31281" hidden="1" x14ac:dyDescent="0.2"/>
    <row r="31282" hidden="1" x14ac:dyDescent="0.2"/>
    <row r="31283" hidden="1" x14ac:dyDescent="0.2"/>
    <row r="31284" hidden="1" x14ac:dyDescent="0.2"/>
    <row r="31285" hidden="1" x14ac:dyDescent="0.2"/>
    <row r="31286" hidden="1" x14ac:dyDescent="0.2"/>
    <row r="31287" hidden="1" x14ac:dyDescent="0.2"/>
    <row r="31288" hidden="1" x14ac:dyDescent="0.2"/>
    <row r="31289" hidden="1" x14ac:dyDescent="0.2"/>
    <row r="31290" hidden="1" x14ac:dyDescent="0.2"/>
    <row r="31291" hidden="1" x14ac:dyDescent="0.2"/>
    <row r="31292" hidden="1" x14ac:dyDescent="0.2"/>
    <row r="31293" hidden="1" x14ac:dyDescent="0.2"/>
    <row r="31294" hidden="1" x14ac:dyDescent="0.2"/>
    <row r="31295" hidden="1" x14ac:dyDescent="0.2"/>
    <row r="31296" hidden="1" x14ac:dyDescent="0.2"/>
    <row r="31297" hidden="1" x14ac:dyDescent="0.2"/>
    <row r="31298" hidden="1" x14ac:dyDescent="0.2"/>
    <row r="31299" hidden="1" x14ac:dyDescent="0.2"/>
    <row r="31300" hidden="1" x14ac:dyDescent="0.2"/>
    <row r="31301" hidden="1" x14ac:dyDescent="0.2"/>
    <row r="31302" hidden="1" x14ac:dyDescent="0.2"/>
    <row r="31303" hidden="1" x14ac:dyDescent="0.2"/>
    <row r="31304" hidden="1" x14ac:dyDescent="0.2"/>
    <row r="31305" hidden="1" x14ac:dyDescent="0.2"/>
    <row r="31306" hidden="1" x14ac:dyDescent="0.2"/>
    <row r="31307" hidden="1" x14ac:dyDescent="0.2"/>
    <row r="31308" hidden="1" x14ac:dyDescent="0.2"/>
    <row r="31309" hidden="1" x14ac:dyDescent="0.2"/>
    <row r="31310" hidden="1" x14ac:dyDescent="0.2"/>
    <row r="31311" hidden="1" x14ac:dyDescent="0.2"/>
    <row r="31312" hidden="1" x14ac:dyDescent="0.2"/>
    <row r="31313" hidden="1" x14ac:dyDescent="0.2"/>
    <row r="31314" hidden="1" x14ac:dyDescent="0.2"/>
    <row r="31315" hidden="1" x14ac:dyDescent="0.2"/>
    <row r="31316" hidden="1" x14ac:dyDescent="0.2"/>
    <row r="31317" hidden="1" x14ac:dyDescent="0.2"/>
    <row r="31318" hidden="1" x14ac:dyDescent="0.2"/>
    <row r="31319" hidden="1" x14ac:dyDescent="0.2"/>
    <row r="31320" hidden="1" x14ac:dyDescent="0.2"/>
    <row r="31321" hidden="1" x14ac:dyDescent="0.2"/>
    <row r="31322" hidden="1" x14ac:dyDescent="0.2"/>
    <row r="31323" hidden="1" x14ac:dyDescent="0.2"/>
    <row r="31324" hidden="1" x14ac:dyDescent="0.2"/>
    <row r="31325" hidden="1" x14ac:dyDescent="0.2"/>
    <row r="31326" hidden="1" x14ac:dyDescent="0.2"/>
    <row r="31327" hidden="1" x14ac:dyDescent="0.2"/>
    <row r="31328" hidden="1" x14ac:dyDescent="0.2"/>
    <row r="31329" hidden="1" x14ac:dyDescent="0.2"/>
    <row r="31330" hidden="1" x14ac:dyDescent="0.2"/>
    <row r="31331" hidden="1" x14ac:dyDescent="0.2"/>
    <row r="31332" hidden="1" x14ac:dyDescent="0.2"/>
    <row r="31333" hidden="1" x14ac:dyDescent="0.2"/>
    <row r="31334" hidden="1" x14ac:dyDescent="0.2"/>
    <row r="31335" hidden="1" x14ac:dyDescent="0.2"/>
    <row r="31336" hidden="1" x14ac:dyDescent="0.2"/>
    <row r="31337" hidden="1" x14ac:dyDescent="0.2"/>
    <row r="31338" hidden="1" x14ac:dyDescent="0.2"/>
    <row r="31339" hidden="1" x14ac:dyDescent="0.2"/>
    <row r="31340" hidden="1" x14ac:dyDescent="0.2"/>
    <row r="31341" hidden="1" x14ac:dyDescent="0.2"/>
    <row r="31342" hidden="1" x14ac:dyDescent="0.2"/>
    <row r="31343" hidden="1" x14ac:dyDescent="0.2"/>
    <row r="31344" hidden="1" x14ac:dyDescent="0.2"/>
    <row r="31345" hidden="1" x14ac:dyDescent="0.2"/>
    <row r="31346" hidden="1" x14ac:dyDescent="0.2"/>
    <row r="31347" hidden="1" x14ac:dyDescent="0.2"/>
    <row r="31348" hidden="1" x14ac:dyDescent="0.2"/>
    <row r="31349" hidden="1" x14ac:dyDescent="0.2"/>
    <row r="31350" hidden="1" x14ac:dyDescent="0.2"/>
    <row r="31351" hidden="1" x14ac:dyDescent="0.2"/>
    <row r="31352" hidden="1" x14ac:dyDescent="0.2"/>
    <row r="31353" hidden="1" x14ac:dyDescent="0.2"/>
    <row r="31354" hidden="1" x14ac:dyDescent="0.2"/>
    <row r="31355" hidden="1" x14ac:dyDescent="0.2"/>
    <row r="31356" hidden="1" x14ac:dyDescent="0.2"/>
    <row r="31357" hidden="1" x14ac:dyDescent="0.2"/>
    <row r="31358" hidden="1" x14ac:dyDescent="0.2"/>
    <row r="31359" hidden="1" x14ac:dyDescent="0.2"/>
    <row r="31360" hidden="1" x14ac:dyDescent="0.2"/>
    <row r="31361" hidden="1" x14ac:dyDescent="0.2"/>
    <row r="31362" hidden="1" x14ac:dyDescent="0.2"/>
    <row r="31363" hidden="1" x14ac:dyDescent="0.2"/>
    <row r="31364" hidden="1" x14ac:dyDescent="0.2"/>
    <row r="31365" hidden="1" x14ac:dyDescent="0.2"/>
    <row r="31366" hidden="1" x14ac:dyDescent="0.2"/>
    <row r="31367" hidden="1" x14ac:dyDescent="0.2"/>
    <row r="31368" hidden="1" x14ac:dyDescent="0.2"/>
    <row r="31369" hidden="1" x14ac:dyDescent="0.2"/>
    <row r="31370" hidden="1" x14ac:dyDescent="0.2"/>
    <row r="31371" hidden="1" x14ac:dyDescent="0.2"/>
    <row r="31372" hidden="1" x14ac:dyDescent="0.2"/>
    <row r="31373" hidden="1" x14ac:dyDescent="0.2"/>
    <row r="31374" hidden="1" x14ac:dyDescent="0.2"/>
    <row r="31375" hidden="1" x14ac:dyDescent="0.2"/>
    <row r="31376" hidden="1" x14ac:dyDescent="0.2"/>
    <row r="31377" hidden="1" x14ac:dyDescent="0.2"/>
    <row r="31378" hidden="1" x14ac:dyDescent="0.2"/>
    <row r="31379" hidden="1" x14ac:dyDescent="0.2"/>
    <row r="31380" hidden="1" x14ac:dyDescent="0.2"/>
    <row r="31381" hidden="1" x14ac:dyDescent="0.2"/>
    <row r="31382" hidden="1" x14ac:dyDescent="0.2"/>
    <row r="31383" hidden="1" x14ac:dyDescent="0.2"/>
    <row r="31384" hidden="1" x14ac:dyDescent="0.2"/>
    <row r="31385" hidden="1" x14ac:dyDescent="0.2"/>
    <row r="31386" hidden="1" x14ac:dyDescent="0.2"/>
    <row r="31387" hidden="1" x14ac:dyDescent="0.2"/>
    <row r="31388" hidden="1" x14ac:dyDescent="0.2"/>
    <row r="31389" hidden="1" x14ac:dyDescent="0.2"/>
    <row r="31390" hidden="1" x14ac:dyDescent="0.2"/>
    <row r="31391" hidden="1" x14ac:dyDescent="0.2"/>
    <row r="31392" hidden="1" x14ac:dyDescent="0.2"/>
    <row r="31393" hidden="1" x14ac:dyDescent="0.2"/>
    <row r="31394" hidden="1" x14ac:dyDescent="0.2"/>
    <row r="31395" hidden="1" x14ac:dyDescent="0.2"/>
    <row r="31396" hidden="1" x14ac:dyDescent="0.2"/>
    <row r="31397" hidden="1" x14ac:dyDescent="0.2"/>
    <row r="31398" hidden="1" x14ac:dyDescent="0.2"/>
    <row r="31399" hidden="1" x14ac:dyDescent="0.2"/>
    <row r="31400" hidden="1" x14ac:dyDescent="0.2"/>
    <row r="31401" hidden="1" x14ac:dyDescent="0.2"/>
    <row r="31402" hidden="1" x14ac:dyDescent="0.2"/>
    <row r="31403" hidden="1" x14ac:dyDescent="0.2"/>
    <row r="31404" hidden="1" x14ac:dyDescent="0.2"/>
    <row r="31405" hidden="1" x14ac:dyDescent="0.2"/>
    <row r="31406" hidden="1" x14ac:dyDescent="0.2"/>
    <row r="31407" hidden="1" x14ac:dyDescent="0.2"/>
    <row r="31408" hidden="1" x14ac:dyDescent="0.2"/>
    <row r="31409" hidden="1" x14ac:dyDescent="0.2"/>
    <row r="31410" hidden="1" x14ac:dyDescent="0.2"/>
    <row r="31411" hidden="1" x14ac:dyDescent="0.2"/>
    <row r="31412" hidden="1" x14ac:dyDescent="0.2"/>
    <row r="31413" hidden="1" x14ac:dyDescent="0.2"/>
    <row r="31414" hidden="1" x14ac:dyDescent="0.2"/>
    <row r="31415" hidden="1" x14ac:dyDescent="0.2"/>
    <row r="31416" hidden="1" x14ac:dyDescent="0.2"/>
    <row r="31417" hidden="1" x14ac:dyDescent="0.2"/>
    <row r="31418" hidden="1" x14ac:dyDescent="0.2"/>
    <row r="31419" hidden="1" x14ac:dyDescent="0.2"/>
    <row r="31420" hidden="1" x14ac:dyDescent="0.2"/>
    <row r="31421" hidden="1" x14ac:dyDescent="0.2"/>
    <row r="31422" hidden="1" x14ac:dyDescent="0.2"/>
    <row r="31423" hidden="1" x14ac:dyDescent="0.2"/>
    <row r="31424" hidden="1" x14ac:dyDescent="0.2"/>
    <row r="31425" hidden="1" x14ac:dyDescent="0.2"/>
    <row r="31426" hidden="1" x14ac:dyDescent="0.2"/>
    <row r="31427" hidden="1" x14ac:dyDescent="0.2"/>
    <row r="31428" hidden="1" x14ac:dyDescent="0.2"/>
    <row r="31429" hidden="1" x14ac:dyDescent="0.2"/>
    <row r="31430" hidden="1" x14ac:dyDescent="0.2"/>
    <row r="31431" hidden="1" x14ac:dyDescent="0.2"/>
    <row r="31432" hidden="1" x14ac:dyDescent="0.2"/>
    <row r="31433" hidden="1" x14ac:dyDescent="0.2"/>
    <row r="31434" hidden="1" x14ac:dyDescent="0.2"/>
    <row r="31435" hidden="1" x14ac:dyDescent="0.2"/>
    <row r="31436" hidden="1" x14ac:dyDescent="0.2"/>
    <row r="31437" hidden="1" x14ac:dyDescent="0.2"/>
    <row r="31438" hidden="1" x14ac:dyDescent="0.2"/>
    <row r="31439" hidden="1" x14ac:dyDescent="0.2"/>
    <row r="31440" hidden="1" x14ac:dyDescent="0.2"/>
    <row r="31441" hidden="1" x14ac:dyDescent="0.2"/>
    <row r="31442" hidden="1" x14ac:dyDescent="0.2"/>
    <row r="31443" hidden="1" x14ac:dyDescent="0.2"/>
    <row r="31444" hidden="1" x14ac:dyDescent="0.2"/>
    <row r="31445" hidden="1" x14ac:dyDescent="0.2"/>
    <row r="31446" hidden="1" x14ac:dyDescent="0.2"/>
    <row r="31447" hidden="1" x14ac:dyDescent="0.2"/>
    <row r="31448" hidden="1" x14ac:dyDescent="0.2"/>
    <row r="31449" hidden="1" x14ac:dyDescent="0.2"/>
    <row r="31450" hidden="1" x14ac:dyDescent="0.2"/>
    <row r="31451" hidden="1" x14ac:dyDescent="0.2"/>
    <row r="31452" hidden="1" x14ac:dyDescent="0.2"/>
    <row r="31453" hidden="1" x14ac:dyDescent="0.2"/>
    <row r="31454" hidden="1" x14ac:dyDescent="0.2"/>
    <row r="31455" hidden="1" x14ac:dyDescent="0.2"/>
    <row r="31456" hidden="1" x14ac:dyDescent="0.2"/>
    <row r="31457" hidden="1" x14ac:dyDescent="0.2"/>
    <row r="31458" hidden="1" x14ac:dyDescent="0.2"/>
    <row r="31459" hidden="1" x14ac:dyDescent="0.2"/>
    <row r="31460" hidden="1" x14ac:dyDescent="0.2"/>
    <row r="31461" hidden="1" x14ac:dyDescent="0.2"/>
    <row r="31462" hidden="1" x14ac:dyDescent="0.2"/>
    <row r="31463" hidden="1" x14ac:dyDescent="0.2"/>
    <row r="31464" hidden="1" x14ac:dyDescent="0.2"/>
    <row r="31465" hidden="1" x14ac:dyDescent="0.2"/>
    <row r="31466" hidden="1" x14ac:dyDescent="0.2"/>
    <row r="31467" hidden="1" x14ac:dyDescent="0.2"/>
    <row r="31468" hidden="1" x14ac:dyDescent="0.2"/>
    <row r="31469" hidden="1" x14ac:dyDescent="0.2"/>
    <row r="31470" hidden="1" x14ac:dyDescent="0.2"/>
    <row r="31471" hidden="1" x14ac:dyDescent="0.2"/>
    <row r="31472" hidden="1" x14ac:dyDescent="0.2"/>
    <row r="31473" hidden="1" x14ac:dyDescent="0.2"/>
    <row r="31474" hidden="1" x14ac:dyDescent="0.2"/>
    <row r="31475" hidden="1" x14ac:dyDescent="0.2"/>
    <row r="31476" hidden="1" x14ac:dyDescent="0.2"/>
    <row r="31477" hidden="1" x14ac:dyDescent="0.2"/>
    <row r="31478" hidden="1" x14ac:dyDescent="0.2"/>
    <row r="31479" hidden="1" x14ac:dyDescent="0.2"/>
    <row r="31480" hidden="1" x14ac:dyDescent="0.2"/>
    <row r="31481" hidden="1" x14ac:dyDescent="0.2"/>
    <row r="31482" hidden="1" x14ac:dyDescent="0.2"/>
    <row r="31483" hidden="1" x14ac:dyDescent="0.2"/>
    <row r="31484" hidden="1" x14ac:dyDescent="0.2"/>
    <row r="31485" hidden="1" x14ac:dyDescent="0.2"/>
    <row r="31486" hidden="1" x14ac:dyDescent="0.2"/>
    <row r="31487" hidden="1" x14ac:dyDescent="0.2"/>
    <row r="31488" hidden="1" x14ac:dyDescent="0.2"/>
    <row r="31489" hidden="1" x14ac:dyDescent="0.2"/>
    <row r="31490" hidden="1" x14ac:dyDescent="0.2"/>
    <row r="31491" hidden="1" x14ac:dyDescent="0.2"/>
    <row r="31492" hidden="1" x14ac:dyDescent="0.2"/>
    <row r="31493" hidden="1" x14ac:dyDescent="0.2"/>
    <row r="31494" hidden="1" x14ac:dyDescent="0.2"/>
    <row r="31495" hidden="1" x14ac:dyDescent="0.2"/>
    <row r="31496" hidden="1" x14ac:dyDescent="0.2"/>
    <row r="31497" hidden="1" x14ac:dyDescent="0.2"/>
    <row r="31498" hidden="1" x14ac:dyDescent="0.2"/>
    <row r="31499" hidden="1" x14ac:dyDescent="0.2"/>
    <row r="31500" hidden="1" x14ac:dyDescent="0.2"/>
    <row r="31501" hidden="1" x14ac:dyDescent="0.2"/>
    <row r="31502" hidden="1" x14ac:dyDescent="0.2"/>
    <row r="31503" hidden="1" x14ac:dyDescent="0.2"/>
    <row r="31504" hidden="1" x14ac:dyDescent="0.2"/>
    <row r="31505" hidden="1" x14ac:dyDescent="0.2"/>
    <row r="31506" hidden="1" x14ac:dyDescent="0.2"/>
    <row r="31507" hidden="1" x14ac:dyDescent="0.2"/>
    <row r="31508" hidden="1" x14ac:dyDescent="0.2"/>
    <row r="31509" hidden="1" x14ac:dyDescent="0.2"/>
    <row r="31510" hidden="1" x14ac:dyDescent="0.2"/>
    <row r="31511" hidden="1" x14ac:dyDescent="0.2"/>
    <row r="31512" hidden="1" x14ac:dyDescent="0.2"/>
    <row r="31513" hidden="1" x14ac:dyDescent="0.2"/>
    <row r="31514" hidden="1" x14ac:dyDescent="0.2"/>
    <row r="31515" hidden="1" x14ac:dyDescent="0.2"/>
    <row r="31516" hidden="1" x14ac:dyDescent="0.2"/>
    <row r="31517" hidden="1" x14ac:dyDescent="0.2"/>
    <row r="31518" hidden="1" x14ac:dyDescent="0.2"/>
    <row r="31519" hidden="1" x14ac:dyDescent="0.2"/>
    <row r="31520" hidden="1" x14ac:dyDescent="0.2"/>
    <row r="31521" hidden="1" x14ac:dyDescent="0.2"/>
    <row r="31522" hidden="1" x14ac:dyDescent="0.2"/>
    <row r="31523" hidden="1" x14ac:dyDescent="0.2"/>
    <row r="31524" hidden="1" x14ac:dyDescent="0.2"/>
    <row r="31525" hidden="1" x14ac:dyDescent="0.2"/>
    <row r="31526" hidden="1" x14ac:dyDescent="0.2"/>
    <row r="31527" hidden="1" x14ac:dyDescent="0.2"/>
    <row r="31528" hidden="1" x14ac:dyDescent="0.2"/>
    <row r="31529" hidden="1" x14ac:dyDescent="0.2"/>
    <row r="31530" hidden="1" x14ac:dyDescent="0.2"/>
    <row r="31531" hidden="1" x14ac:dyDescent="0.2"/>
    <row r="31532" hidden="1" x14ac:dyDescent="0.2"/>
    <row r="31533" hidden="1" x14ac:dyDescent="0.2"/>
    <row r="31534" hidden="1" x14ac:dyDescent="0.2"/>
    <row r="31535" hidden="1" x14ac:dyDescent="0.2"/>
    <row r="31536" hidden="1" x14ac:dyDescent="0.2"/>
    <row r="31537" hidden="1" x14ac:dyDescent="0.2"/>
    <row r="31538" hidden="1" x14ac:dyDescent="0.2"/>
    <row r="31539" hidden="1" x14ac:dyDescent="0.2"/>
    <row r="31540" hidden="1" x14ac:dyDescent="0.2"/>
    <row r="31541" hidden="1" x14ac:dyDescent="0.2"/>
    <row r="31542" hidden="1" x14ac:dyDescent="0.2"/>
    <row r="31543" hidden="1" x14ac:dyDescent="0.2"/>
    <row r="31544" hidden="1" x14ac:dyDescent="0.2"/>
    <row r="31545" hidden="1" x14ac:dyDescent="0.2"/>
    <row r="31546" hidden="1" x14ac:dyDescent="0.2"/>
    <row r="31547" hidden="1" x14ac:dyDescent="0.2"/>
    <row r="31548" hidden="1" x14ac:dyDescent="0.2"/>
    <row r="31549" hidden="1" x14ac:dyDescent="0.2"/>
    <row r="31550" hidden="1" x14ac:dyDescent="0.2"/>
    <row r="31551" hidden="1" x14ac:dyDescent="0.2"/>
    <row r="31552" hidden="1" x14ac:dyDescent="0.2"/>
    <row r="31553" hidden="1" x14ac:dyDescent="0.2"/>
    <row r="31554" hidden="1" x14ac:dyDescent="0.2"/>
    <row r="31555" hidden="1" x14ac:dyDescent="0.2"/>
    <row r="31556" hidden="1" x14ac:dyDescent="0.2"/>
    <row r="31557" hidden="1" x14ac:dyDescent="0.2"/>
    <row r="31558" hidden="1" x14ac:dyDescent="0.2"/>
    <row r="31559" hidden="1" x14ac:dyDescent="0.2"/>
    <row r="31560" hidden="1" x14ac:dyDescent="0.2"/>
    <row r="31561" hidden="1" x14ac:dyDescent="0.2"/>
    <row r="31562" hidden="1" x14ac:dyDescent="0.2"/>
    <row r="31563" hidden="1" x14ac:dyDescent="0.2"/>
    <row r="31564" hidden="1" x14ac:dyDescent="0.2"/>
    <row r="31565" hidden="1" x14ac:dyDescent="0.2"/>
    <row r="31566" hidden="1" x14ac:dyDescent="0.2"/>
    <row r="31567" hidden="1" x14ac:dyDescent="0.2"/>
    <row r="31568" hidden="1" x14ac:dyDescent="0.2"/>
    <row r="31569" hidden="1" x14ac:dyDescent="0.2"/>
    <row r="31570" hidden="1" x14ac:dyDescent="0.2"/>
    <row r="31571" hidden="1" x14ac:dyDescent="0.2"/>
    <row r="31572" hidden="1" x14ac:dyDescent="0.2"/>
    <row r="31573" hidden="1" x14ac:dyDescent="0.2"/>
    <row r="31574" hidden="1" x14ac:dyDescent="0.2"/>
    <row r="31575" hidden="1" x14ac:dyDescent="0.2"/>
    <row r="31576" hidden="1" x14ac:dyDescent="0.2"/>
    <row r="31577" hidden="1" x14ac:dyDescent="0.2"/>
    <row r="31578" hidden="1" x14ac:dyDescent="0.2"/>
    <row r="31579" hidden="1" x14ac:dyDescent="0.2"/>
    <row r="31580" hidden="1" x14ac:dyDescent="0.2"/>
    <row r="31581" hidden="1" x14ac:dyDescent="0.2"/>
    <row r="31582" hidden="1" x14ac:dyDescent="0.2"/>
    <row r="31583" hidden="1" x14ac:dyDescent="0.2"/>
    <row r="31584" hidden="1" x14ac:dyDescent="0.2"/>
    <row r="31585" hidden="1" x14ac:dyDescent="0.2"/>
    <row r="31586" hidden="1" x14ac:dyDescent="0.2"/>
    <row r="31587" hidden="1" x14ac:dyDescent="0.2"/>
    <row r="31588" hidden="1" x14ac:dyDescent="0.2"/>
    <row r="31589" hidden="1" x14ac:dyDescent="0.2"/>
    <row r="31590" hidden="1" x14ac:dyDescent="0.2"/>
    <row r="31591" hidden="1" x14ac:dyDescent="0.2"/>
    <row r="31592" hidden="1" x14ac:dyDescent="0.2"/>
    <row r="31593" hidden="1" x14ac:dyDescent="0.2"/>
    <row r="31594" hidden="1" x14ac:dyDescent="0.2"/>
    <row r="31595" hidden="1" x14ac:dyDescent="0.2"/>
    <row r="31596" hidden="1" x14ac:dyDescent="0.2"/>
    <row r="31597" hidden="1" x14ac:dyDescent="0.2"/>
    <row r="31598" hidden="1" x14ac:dyDescent="0.2"/>
    <row r="31599" hidden="1" x14ac:dyDescent="0.2"/>
    <row r="31600" hidden="1" x14ac:dyDescent="0.2"/>
    <row r="31601" hidden="1" x14ac:dyDescent="0.2"/>
    <row r="31602" hidden="1" x14ac:dyDescent="0.2"/>
    <row r="31603" hidden="1" x14ac:dyDescent="0.2"/>
    <row r="31604" hidden="1" x14ac:dyDescent="0.2"/>
    <row r="31605" hidden="1" x14ac:dyDescent="0.2"/>
    <row r="31606" hidden="1" x14ac:dyDescent="0.2"/>
    <row r="31607" hidden="1" x14ac:dyDescent="0.2"/>
    <row r="31608" hidden="1" x14ac:dyDescent="0.2"/>
    <row r="31609" hidden="1" x14ac:dyDescent="0.2"/>
    <row r="31610" hidden="1" x14ac:dyDescent="0.2"/>
    <row r="31611" hidden="1" x14ac:dyDescent="0.2"/>
    <row r="31612" hidden="1" x14ac:dyDescent="0.2"/>
    <row r="31613" hidden="1" x14ac:dyDescent="0.2"/>
    <row r="31614" hidden="1" x14ac:dyDescent="0.2"/>
    <row r="31615" hidden="1" x14ac:dyDescent="0.2"/>
    <row r="31616" hidden="1" x14ac:dyDescent="0.2"/>
    <row r="31617" hidden="1" x14ac:dyDescent="0.2"/>
    <row r="31618" hidden="1" x14ac:dyDescent="0.2"/>
    <row r="31619" hidden="1" x14ac:dyDescent="0.2"/>
    <row r="31620" hidden="1" x14ac:dyDescent="0.2"/>
    <row r="31621" hidden="1" x14ac:dyDescent="0.2"/>
    <row r="31622" hidden="1" x14ac:dyDescent="0.2"/>
    <row r="31623" hidden="1" x14ac:dyDescent="0.2"/>
    <row r="31624" hidden="1" x14ac:dyDescent="0.2"/>
    <row r="31625" hidden="1" x14ac:dyDescent="0.2"/>
    <row r="31626" hidden="1" x14ac:dyDescent="0.2"/>
    <row r="31627" hidden="1" x14ac:dyDescent="0.2"/>
    <row r="31628" hidden="1" x14ac:dyDescent="0.2"/>
    <row r="31629" hidden="1" x14ac:dyDescent="0.2"/>
    <row r="31630" hidden="1" x14ac:dyDescent="0.2"/>
    <row r="31631" hidden="1" x14ac:dyDescent="0.2"/>
    <row r="31632" hidden="1" x14ac:dyDescent="0.2"/>
    <row r="31633" hidden="1" x14ac:dyDescent="0.2"/>
    <row r="31634" hidden="1" x14ac:dyDescent="0.2"/>
    <row r="31635" hidden="1" x14ac:dyDescent="0.2"/>
    <row r="31636" hidden="1" x14ac:dyDescent="0.2"/>
    <row r="31637" hidden="1" x14ac:dyDescent="0.2"/>
    <row r="31638" hidden="1" x14ac:dyDescent="0.2"/>
    <row r="31639" hidden="1" x14ac:dyDescent="0.2"/>
    <row r="31640" hidden="1" x14ac:dyDescent="0.2"/>
    <row r="31641" hidden="1" x14ac:dyDescent="0.2"/>
    <row r="31642" hidden="1" x14ac:dyDescent="0.2"/>
    <row r="31643" hidden="1" x14ac:dyDescent="0.2"/>
    <row r="31644" hidden="1" x14ac:dyDescent="0.2"/>
    <row r="31645" hidden="1" x14ac:dyDescent="0.2"/>
    <row r="31646" hidden="1" x14ac:dyDescent="0.2"/>
    <row r="31647" hidden="1" x14ac:dyDescent="0.2"/>
    <row r="31648" hidden="1" x14ac:dyDescent="0.2"/>
    <row r="31649" hidden="1" x14ac:dyDescent="0.2"/>
    <row r="31650" hidden="1" x14ac:dyDescent="0.2"/>
    <row r="31651" hidden="1" x14ac:dyDescent="0.2"/>
    <row r="31652" hidden="1" x14ac:dyDescent="0.2"/>
    <row r="31653" hidden="1" x14ac:dyDescent="0.2"/>
    <row r="31654" hidden="1" x14ac:dyDescent="0.2"/>
    <row r="31655" hidden="1" x14ac:dyDescent="0.2"/>
    <row r="31656" hidden="1" x14ac:dyDescent="0.2"/>
    <row r="31657" hidden="1" x14ac:dyDescent="0.2"/>
    <row r="31658" hidden="1" x14ac:dyDescent="0.2"/>
    <row r="31659" hidden="1" x14ac:dyDescent="0.2"/>
    <row r="31660" hidden="1" x14ac:dyDescent="0.2"/>
    <row r="31661" hidden="1" x14ac:dyDescent="0.2"/>
    <row r="31662" hidden="1" x14ac:dyDescent="0.2"/>
    <row r="31663" hidden="1" x14ac:dyDescent="0.2"/>
    <row r="31664" hidden="1" x14ac:dyDescent="0.2"/>
    <row r="31665" hidden="1" x14ac:dyDescent="0.2"/>
    <row r="31666" hidden="1" x14ac:dyDescent="0.2"/>
    <row r="31667" hidden="1" x14ac:dyDescent="0.2"/>
    <row r="31668" hidden="1" x14ac:dyDescent="0.2"/>
    <row r="31669" hidden="1" x14ac:dyDescent="0.2"/>
    <row r="31670" hidden="1" x14ac:dyDescent="0.2"/>
    <row r="31671" hidden="1" x14ac:dyDescent="0.2"/>
    <row r="31672" hidden="1" x14ac:dyDescent="0.2"/>
    <row r="31673" hidden="1" x14ac:dyDescent="0.2"/>
    <row r="31674" hidden="1" x14ac:dyDescent="0.2"/>
    <row r="31675" hidden="1" x14ac:dyDescent="0.2"/>
    <row r="31676" hidden="1" x14ac:dyDescent="0.2"/>
    <row r="31677" hidden="1" x14ac:dyDescent="0.2"/>
    <row r="31678" hidden="1" x14ac:dyDescent="0.2"/>
    <row r="31679" hidden="1" x14ac:dyDescent="0.2"/>
    <row r="31680" hidden="1" x14ac:dyDescent="0.2"/>
    <row r="31681" hidden="1" x14ac:dyDescent="0.2"/>
    <row r="31682" hidden="1" x14ac:dyDescent="0.2"/>
    <row r="31683" hidden="1" x14ac:dyDescent="0.2"/>
    <row r="31684" hidden="1" x14ac:dyDescent="0.2"/>
    <row r="31685" hidden="1" x14ac:dyDescent="0.2"/>
    <row r="31686" hidden="1" x14ac:dyDescent="0.2"/>
    <row r="31687" hidden="1" x14ac:dyDescent="0.2"/>
    <row r="31688" hidden="1" x14ac:dyDescent="0.2"/>
    <row r="31689" hidden="1" x14ac:dyDescent="0.2"/>
    <row r="31690" hidden="1" x14ac:dyDescent="0.2"/>
    <row r="31691" hidden="1" x14ac:dyDescent="0.2"/>
    <row r="31692" hidden="1" x14ac:dyDescent="0.2"/>
    <row r="31693" hidden="1" x14ac:dyDescent="0.2"/>
    <row r="31694" hidden="1" x14ac:dyDescent="0.2"/>
    <row r="31695" hidden="1" x14ac:dyDescent="0.2"/>
    <row r="31696" hidden="1" x14ac:dyDescent="0.2"/>
    <row r="31697" hidden="1" x14ac:dyDescent="0.2"/>
    <row r="31698" hidden="1" x14ac:dyDescent="0.2"/>
    <row r="31699" hidden="1" x14ac:dyDescent="0.2"/>
    <row r="31700" hidden="1" x14ac:dyDescent="0.2"/>
    <row r="31701" hidden="1" x14ac:dyDescent="0.2"/>
    <row r="31702" hidden="1" x14ac:dyDescent="0.2"/>
    <row r="31703" hidden="1" x14ac:dyDescent="0.2"/>
    <row r="31704" hidden="1" x14ac:dyDescent="0.2"/>
    <row r="31705" hidden="1" x14ac:dyDescent="0.2"/>
    <row r="31706" hidden="1" x14ac:dyDescent="0.2"/>
    <row r="31707" hidden="1" x14ac:dyDescent="0.2"/>
    <row r="31708" hidden="1" x14ac:dyDescent="0.2"/>
    <row r="31709" hidden="1" x14ac:dyDescent="0.2"/>
    <row r="31710" hidden="1" x14ac:dyDescent="0.2"/>
    <row r="31711" hidden="1" x14ac:dyDescent="0.2"/>
    <row r="31712" hidden="1" x14ac:dyDescent="0.2"/>
    <row r="31713" hidden="1" x14ac:dyDescent="0.2"/>
    <row r="31714" hidden="1" x14ac:dyDescent="0.2"/>
    <row r="31715" hidden="1" x14ac:dyDescent="0.2"/>
    <row r="31716" hidden="1" x14ac:dyDescent="0.2"/>
    <row r="31717" hidden="1" x14ac:dyDescent="0.2"/>
    <row r="31718" hidden="1" x14ac:dyDescent="0.2"/>
    <row r="31719" hidden="1" x14ac:dyDescent="0.2"/>
    <row r="31720" hidden="1" x14ac:dyDescent="0.2"/>
    <row r="31721" hidden="1" x14ac:dyDescent="0.2"/>
    <row r="31722" hidden="1" x14ac:dyDescent="0.2"/>
    <row r="31723" hidden="1" x14ac:dyDescent="0.2"/>
    <row r="31724" hidden="1" x14ac:dyDescent="0.2"/>
    <row r="31725" hidden="1" x14ac:dyDescent="0.2"/>
    <row r="31726" hidden="1" x14ac:dyDescent="0.2"/>
    <row r="31727" hidden="1" x14ac:dyDescent="0.2"/>
    <row r="31728" hidden="1" x14ac:dyDescent="0.2"/>
    <row r="31729" hidden="1" x14ac:dyDescent="0.2"/>
    <row r="31730" hidden="1" x14ac:dyDescent="0.2"/>
    <row r="31731" hidden="1" x14ac:dyDescent="0.2"/>
    <row r="31732" hidden="1" x14ac:dyDescent="0.2"/>
    <row r="31733" hidden="1" x14ac:dyDescent="0.2"/>
    <row r="31734" hidden="1" x14ac:dyDescent="0.2"/>
    <row r="31735" hidden="1" x14ac:dyDescent="0.2"/>
    <row r="31736" hidden="1" x14ac:dyDescent="0.2"/>
    <row r="31737" hidden="1" x14ac:dyDescent="0.2"/>
    <row r="31738" hidden="1" x14ac:dyDescent="0.2"/>
    <row r="31739" hidden="1" x14ac:dyDescent="0.2"/>
    <row r="31740" hidden="1" x14ac:dyDescent="0.2"/>
    <row r="31741" hidden="1" x14ac:dyDescent="0.2"/>
    <row r="31742" hidden="1" x14ac:dyDescent="0.2"/>
    <row r="31743" hidden="1" x14ac:dyDescent="0.2"/>
    <row r="31744" hidden="1" x14ac:dyDescent="0.2"/>
    <row r="31745" hidden="1" x14ac:dyDescent="0.2"/>
    <row r="31746" hidden="1" x14ac:dyDescent="0.2"/>
    <row r="31747" hidden="1" x14ac:dyDescent="0.2"/>
    <row r="31748" hidden="1" x14ac:dyDescent="0.2"/>
    <row r="31749" hidden="1" x14ac:dyDescent="0.2"/>
    <row r="31750" hidden="1" x14ac:dyDescent="0.2"/>
    <row r="31751" hidden="1" x14ac:dyDescent="0.2"/>
    <row r="31752" hidden="1" x14ac:dyDescent="0.2"/>
    <row r="31753" hidden="1" x14ac:dyDescent="0.2"/>
    <row r="31754" hidden="1" x14ac:dyDescent="0.2"/>
    <row r="31755" hidden="1" x14ac:dyDescent="0.2"/>
    <row r="31756" hidden="1" x14ac:dyDescent="0.2"/>
    <row r="31757" hidden="1" x14ac:dyDescent="0.2"/>
    <row r="31758" hidden="1" x14ac:dyDescent="0.2"/>
    <row r="31759" hidden="1" x14ac:dyDescent="0.2"/>
    <row r="31760" hidden="1" x14ac:dyDescent="0.2"/>
    <row r="31761" hidden="1" x14ac:dyDescent="0.2"/>
    <row r="31762" hidden="1" x14ac:dyDescent="0.2"/>
    <row r="31763" hidden="1" x14ac:dyDescent="0.2"/>
    <row r="31764" hidden="1" x14ac:dyDescent="0.2"/>
    <row r="31765" hidden="1" x14ac:dyDescent="0.2"/>
    <row r="31766" hidden="1" x14ac:dyDescent="0.2"/>
    <row r="31767" hidden="1" x14ac:dyDescent="0.2"/>
    <row r="31768" hidden="1" x14ac:dyDescent="0.2"/>
    <row r="31769" hidden="1" x14ac:dyDescent="0.2"/>
    <row r="31770" hidden="1" x14ac:dyDescent="0.2"/>
    <row r="31771" hidden="1" x14ac:dyDescent="0.2"/>
    <row r="31772" hidden="1" x14ac:dyDescent="0.2"/>
    <row r="31773" hidden="1" x14ac:dyDescent="0.2"/>
    <row r="31774" hidden="1" x14ac:dyDescent="0.2"/>
    <row r="31775" hidden="1" x14ac:dyDescent="0.2"/>
    <row r="31776" hidden="1" x14ac:dyDescent="0.2"/>
    <row r="31777" hidden="1" x14ac:dyDescent="0.2"/>
    <row r="31778" hidden="1" x14ac:dyDescent="0.2"/>
    <row r="31779" hidden="1" x14ac:dyDescent="0.2"/>
    <row r="31780" hidden="1" x14ac:dyDescent="0.2"/>
    <row r="31781" hidden="1" x14ac:dyDescent="0.2"/>
    <row r="31782" hidden="1" x14ac:dyDescent="0.2"/>
    <row r="31783" hidden="1" x14ac:dyDescent="0.2"/>
    <row r="31784" hidden="1" x14ac:dyDescent="0.2"/>
    <row r="31785" hidden="1" x14ac:dyDescent="0.2"/>
    <row r="31786" hidden="1" x14ac:dyDescent="0.2"/>
    <row r="31787" hidden="1" x14ac:dyDescent="0.2"/>
    <row r="31788" hidden="1" x14ac:dyDescent="0.2"/>
    <row r="31789" hidden="1" x14ac:dyDescent="0.2"/>
    <row r="31790" hidden="1" x14ac:dyDescent="0.2"/>
    <row r="31791" hidden="1" x14ac:dyDescent="0.2"/>
    <row r="31792" hidden="1" x14ac:dyDescent="0.2"/>
    <row r="31793" hidden="1" x14ac:dyDescent="0.2"/>
    <row r="31794" hidden="1" x14ac:dyDescent="0.2"/>
    <row r="31795" hidden="1" x14ac:dyDescent="0.2"/>
    <row r="31796" hidden="1" x14ac:dyDescent="0.2"/>
    <row r="31797" hidden="1" x14ac:dyDescent="0.2"/>
    <row r="31798" hidden="1" x14ac:dyDescent="0.2"/>
    <row r="31799" hidden="1" x14ac:dyDescent="0.2"/>
    <row r="31800" hidden="1" x14ac:dyDescent="0.2"/>
    <row r="31801" hidden="1" x14ac:dyDescent="0.2"/>
    <row r="31802" hidden="1" x14ac:dyDescent="0.2"/>
    <row r="31803" hidden="1" x14ac:dyDescent="0.2"/>
    <row r="31804" hidden="1" x14ac:dyDescent="0.2"/>
    <row r="31805" hidden="1" x14ac:dyDescent="0.2"/>
    <row r="31806" hidden="1" x14ac:dyDescent="0.2"/>
    <row r="31807" hidden="1" x14ac:dyDescent="0.2"/>
    <row r="31808" hidden="1" x14ac:dyDescent="0.2"/>
    <row r="31809" hidden="1" x14ac:dyDescent="0.2"/>
    <row r="31810" hidden="1" x14ac:dyDescent="0.2"/>
    <row r="31811" hidden="1" x14ac:dyDescent="0.2"/>
    <row r="31812" hidden="1" x14ac:dyDescent="0.2"/>
    <row r="31813" hidden="1" x14ac:dyDescent="0.2"/>
    <row r="31814" hidden="1" x14ac:dyDescent="0.2"/>
    <row r="31815" hidden="1" x14ac:dyDescent="0.2"/>
    <row r="31816" hidden="1" x14ac:dyDescent="0.2"/>
    <row r="31817" hidden="1" x14ac:dyDescent="0.2"/>
    <row r="31818" hidden="1" x14ac:dyDescent="0.2"/>
    <row r="31819" hidden="1" x14ac:dyDescent="0.2"/>
    <row r="31820" hidden="1" x14ac:dyDescent="0.2"/>
    <row r="31821" hidden="1" x14ac:dyDescent="0.2"/>
    <row r="31822" hidden="1" x14ac:dyDescent="0.2"/>
    <row r="31823" hidden="1" x14ac:dyDescent="0.2"/>
    <row r="31824" hidden="1" x14ac:dyDescent="0.2"/>
    <row r="31825" hidden="1" x14ac:dyDescent="0.2"/>
    <row r="31826" hidden="1" x14ac:dyDescent="0.2"/>
    <row r="31827" hidden="1" x14ac:dyDescent="0.2"/>
    <row r="31828" hidden="1" x14ac:dyDescent="0.2"/>
    <row r="31829" hidden="1" x14ac:dyDescent="0.2"/>
    <row r="31830" hidden="1" x14ac:dyDescent="0.2"/>
    <row r="31831" hidden="1" x14ac:dyDescent="0.2"/>
    <row r="31832" hidden="1" x14ac:dyDescent="0.2"/>
    <row r="31833" hidden="1" x14ac:dyDescent="0.2"/>
    <row r="31834" hidden="1" x14ac:dyDescent="0.2"/>
    <row r="31835" hidden="1" x14ac:dyDescent="0.2"/>
    <row r="31836" hidden="1" x14ac:dyDescent="0.2"/>
    <row r="31837" hidden="1" x14ac:dyDescent="0.2"/>
    <row r="31838" hidden="1" x14ac:dyDescent="0.2"/>
    <row r="31839" hidden="1" x14ac:dyDescent="0.2"/>
    <row r="31840" hidden="1" x14ac:dyDescent="0.2"/>
    <row r="31841" hidden="1" x14ac:dyDescent="0.2"/>
    <row r="31842" hidden="1" x14ac:dyDescent="0.2"/>
    <row r="31843" hidden="1" x14ac:dyDescent="0.2"/>
    <row r="31844" hidden="1" x14ac:dyDescent="0.2"/>
    <row r="31845" hidden="1" x14ac:dyDescent="0.2"/>
    <row r="31846" hidden="1" x14ac:dyDescent="0.2"/>
    <row r="31847" hidden="1" x14ac:dyDescent="0.2"/>
    <row r="31848" hidden="1" x14ac:dyDescent="0.2"/>
    <row r="31849" hidden="1" x14ac:dyDescent="0.2"/>
    <row r="31850" hidden="1" x14ac:dyDescent="0.2"/>
    <row r="31851" hidden="1" x14ac:dyDescent="0.2"/>
    <row r="31852" hidden="1" x14ac:dyDescent="0.2"/>
    <row r="31853" hidden="1" x14ac:dyDescent="0.2"/>
    <row r="31854" hidden="1" x14ac:dyDescent="0.2"/>
    <row r="31855" hidden="1" x14ac:dyDescent="0.2"/>
    <row r="31856" hidden="1" x14ac:dyDescent="0.2"/>
    <row r="31857" hidden="1" x14ac:dyDescent="0.2"/>
    <row r="31858" hidden="1" x14ac:dyDescent="0.2"/>
    <row r="31859" hidden="1" x14ac:dyDescent="0.2"/>
    <row r="31860" hidden="1" x14ac:dyDescent="0.2"/>
    <row r="31861" hidden="1" x14ac:dyDescent="0.2"/>
    <row r="31862" hidden="1" x14ac:dyDescent="0.2"/>
    <row r="31863" hidden="1" x14ac:dyDescent="0.2"/>
    <row r="31864" hidden="1" x14ac:dyDescent="0.2"/>
    <row r="31865" hidden="1" x14ac:dyDescent="0.2"/>
    <row r="31866" hidden="1" x14ac:dyDescent="0.2"/>
    <row r="31867" hidden="1" x14ac:dyDescent="0.2"/>
    <row r="31868" hidden="1" x14ac:dyDescent="0.2"/>
    <row r="31869" hidden="1" x14ac:dyDescent="0.2"/>
    <row r="31870" hidden="1" x14ac:dyDescent="0.2"/>
    <row r="31871" hidden="1" x14ac:dyDescent="0.2"/>
    <row r="31872" hidden="1" x14ac:dyDescent="0.2"/>
    <row r="31873" hidden="1" x14ac:dyDescent="0.2"/>
    <row r="31874" hidden="1" x14ac:dyDescent="0.2"/>
    <row r="31875" hidden="1" x14ac:dyDescent="0.2"/>
    <row r="31876" hidden="1" x14ac:dyDescent="0.2"/>
    <row r="31877" hidden="1" x14ac:dyDescent="0.2"/>
    <row r="31878" hidden="1" x14ac:dyDescent="0.2"/>
    <row r="31879" hidden="1" x14ac:dyDescent="0.2"/>
    <row r="31880" hidden="1" x14ac:dyDescent="0.2"/>
    <row r="31881" hidden="1" x14ac:dyDescent="0.2"/>
    <row r="31882" hidden="1" x14ac:dyDescent="0.2"/>
    <row r="31883" hidden="1" x14ac:dyDescent="0.2"/>
    <row r="31884" hidden="1" x14ac:dyDescent="0.2"/>
    <row r="31885" hidden="1" x14ac:dyDescent="0.2"/>
    <row r="31886" hidden="1" x14ac:dyDescent="0.2"/>
    <row r="31887" hidden="1" x14ac:dyDescent="0.2"/>
    <row r="31888" hidden="1" x14ac:dyDescent="0.2"/>
    <row r="31889" hidden="1" x14ac:dyDescent="0.2"/>
    <row r="31890" hidden="1" x14ac:dyDescent="0.2"/>
    <row r="31891" hidden="1" x14ac:dyDescent="0.2"/>
    <row r="31892" hidden="1" x14ac:dyDescent="0.2"/>
    <row r="31893" hidden="1" x14ac:dyDescent="0.2"/>
    <row r="31894" hidden="1" x14ac:dyDescent="0.2"/>
    <row r="31895" hidden="1" x14ac:dyDescent="0.2"/>
    <row r="31896" hidden="1" x14ac:dyDescent="0.2"/>
    <row r="31897" hidden="1" x14ac:dyDescent="0.2"/>
    <row r="31898" hidden="1" x14ac:dyDescent="0.2"/>
    <row r="31899" hidden="1" x14ac:dyDescent="0.2"/>
    <row r="31900" hidden="1" x14ac:dyDescent="0.2"/>
    <row r="31901" hidden="1" x14ac:dyDescent="0.2"/>
    <row r="31902" hidden="1" x14ac:dyDescent="0.2"/>
    <row r="31903" hidden="1" x14ac:dyDescent="0.2"/>
    <row r="31904" hidden="1" x14ac:dyDescent="0.2"/>
    <row r="31905" hidden="1" x14ac:dyDescent="0.2"/>
    <row r="31906" hidden="1" x14ac:dyDescent="0.2"/>
    <row r="31907" hidden="1" x14ac:dyDescent="0.2"/>
    <row r="31908" hidden="1" x14ac:dyDescent="0.2"/>
    <row r="31909" hidden="1" x14ac:dyDescent="0.2"/>
    <row r="31910" hidden="1" x14ac:dyDescent="0.2"/>
    <row r="31911" hidden="1" x14ac:dyDescent="0.2"/>
    <row r="31912" hidden="1" x14ac:dyDescent="0.2"/>
    <row r="31913" hidden="1" x14ac:dyDescent="0.2"/>
    <row r="31914" hidden="1" x14ac:dyDescent="0.2"/>
    <row r="31915" hidden="1" x14ac:dyDescent="0.2"/>
    <row r="31916" hidden="1" x14ac:dyDescent="0.2"/>
    <row r="31917" hidden="1" x14ac:dyDescent="0.2"/>
    <row r="31918" hidden="1" x14ac:dyDescent="0.2"/>
    <row r="31919" hidden="1" x14ac:dyDescent="0.2"/>
    <row r="31920" hidden="1" x14ac:dyDescent="0.2"/>
    <row r="31921" hidden="1" x14ac:dyDescent="0.2"/>
    <row r="31922" hidden="1" x14ac:dyDescent="0.2"/>
    <row r="31923" hidden="1" x14ac:dyDescent="0.2"/>
    <row r="31924" hidden="1" x14ac:dyDescent="0.2"/>
    <row r="31925" hidden="1" x14ac:dyDescent="0.2"/>
    <row r="31926" hidden="1" x14ac:dyDescent="0.2"/>
    <row r="31927" hidden="1" x14ac:dyDescent="0.2"/>
    <row r="31928" hidden="1" x14ac:dyDescent="0.2"/>
    <row r="31929" hidden="1" x14ac:dyDescent="0.2"/>
    <row r="31930" hidden="1" x14ac:dyDescent="0.2"/>
    <row r="31931" hidden="1" x14ac:dyDescent="0.2"/>
    <row r="31932" hidden="1" x14ac:dyDescent="0.2"/>
    <row r="31933" hidden="1" x14ac:dyDescent="0.2"/>
    <row r="31934" hidden="1" x14ac:dyDescent="0.2"/>
    <row r="31935" hidden="1" x14ac:dyDescent="0.2"/>
    <row r="31936" hidden="1" x14ac:dyDescent="0.2"/>
    <row r="31937" hidden="1" x14ac:dyDescent="0.2"/>
    <row r="31938" hidden="1" x14ac:dyDescent="0.2"/>
    <row r="31939" hidden="1" x14ac:dyDescent="0.2"/>
    <row r="31940" hidden="1" x14ac:dyDescent="0.2"/>
    <row r="31941" hidden="1" x14ac:dyDescent="0.2"/>
    <row r="31942" hidden="1" x14ac:dyDescent="0.2"/>
    <row r="31943" hidden="1" x14ac:dyDescent="0.2"/>
    <row r="31944" hidden="1" x14ac:dyDescent="0.2"/>
    <row r="31945" hidden="1" x14ac:dyDescent="0.2"/>
    <row r="31946" hidden="1" x14ac:dyDescent="0.2"/>
    <row r="31947" hidden="1" x14ac:dyDescent="0.2"/>
    <row r="31948" hidden="1" x14ac:dyDescent="0.2"/>
    <row r="31949" hidden="1" x14ac:dyDescent="0.2"/>
    <row r="31950" hidden="1" x14ac:dyDescent="0.2"/>
    <row r="31951" hidden="1" x14ac:dyDescent="0.2"/>
    <row r="31952" hidden="1" x14ac:dyDescent="0.2"/>
    <row r="31953" hidden="1" x14ac:dyDescent="0.2"/>
    <row r="31954" hidden="1" x14ac:dyDescent="0.2"/>
    <row r="31955" hidden="1" x14ac:dyDescent="0.2"/>
    <row r="31956" hidden="1" x14ac:dyDescent="0.2"/>
    <row r="31957" hidden="1" x14ac:dyDescent="0.2"/>
    <row r="31958" hidden="1" x14ac:dyDescent="0.2"/>
    <row r="31959" hidden="1" x14ac:dyDescent="0.2"/>
    <row r="31960" hidden="1" x14ac:dyDescent="0.2"/>
    <row r="31961" hidden="1" x14ac:dyDescent="0.2"/>
    <row r="31962" hidden="1" x14ac:dyDescent="0.2"/>
    <row r="31963" hidden="1" x14ac:dyDescent="0.2"/>
    <row r="31964" hidden="1" x14ac:dyDescent="0.2"/>
    <row r="31965" hidden="1" x14ac:dyDescent="0.2"/>
    <row r="31966" hidden="1" x14ac:dyDescent="0.2"/>
    <row r="31967" hidden="1" x14ac:dyDescent="0.2"/>
    <row r="31968" hidden="1" x14ac:dyDescent="0.2"/>
    <row r="31969" hidden="1" x14ac:dyDescent="0.2"/>
    <row r="31970" hidden="1" x14ac:dyDescent="0.2"/>
    <row r="31971" hidden="1" x14ac:dyDescent="0.2"/>
    <row r="31972" hidden="1" x14ac:dyDescent="0.2"/>
    <row r="31973" hidden="1" x14ac:dyDescent="0.2"/>
    <row r="31974" hidden="1" x14ac:dyDescent="0.2"/>
    <row r="31975" hidden="1" x14ac:dyDescent="0.2"/>
    <row r="31976" hidden="1" x14ac:dyDescent="0.2"/>
    <row r="31977" hidden="1" x14ac:dyDescent="0.2"/>
    <row r="31978" hidden="1" x14ac:dyDescent="0.2"/>
    <row r="31979" hidden="1" x14ac:dyDescent="0.2"/>
    <row r="31980" hidden="1" x14ac:dyDescent="0.2"/>
    <row r="31981" hidden="1" x14ac:dyDescent="0.2"/>
    <row r="31982" hidden="1" x14ac:dyDescent="0.2"/>
    <row r="31983" hidden="1" x14ac:dyDescent="0.2"/>
    <row r="31984" hidden="1" x14ac:dyDescent="0.2"/>
    <row r="31985" hidden="1" x14ac:dyDescent="0.2"/>
    <row r="31986" hidden="1" x14ac:dyDescent="0.2"/>
    <row r="31987" hidden="1" x14ac:dyDescent="0.2"/>
    <row r="31988" hidden="1" x14ac:dyDescent="0.2"/>
    <row r="31989" hidden="1" x14ac:dyDescent="0.2"/>
    <row r="31990" hidden="1" x14ac:dyDescent="0.2"/>
    <row r="31991" hidden="1" x14ac:dyDescent="0.2"/>
    <row r="31992" hidden="1" x14ac:dyDescent="0.2"/>
    <row r="31993" hidden="1" x14ac:dyDescent="0.2"/>
    <row r="31994" hidden="1" x14ac:dyDescent="0.2"/>
    <row r="31995" hidden="1" x14ac:dyDescent="0.2"/>
    <row r="31996" hidden="1" x14ac:dyDescent="0.2"/>
    <row r="31997" hidden="1" x14ac:dyDescent="0.2"/>
    <row r="31998" hidden="1" x14ac:dyDescent="0.2"/>
    <row r="31999" hidden="1" x14ac:dyDescent="0.2"/>
    <row r="32000" hidden="1" x14ac:dyDescent="0.2"/>
    <row r="32001" hidden="1" x14ac:dyDescent="0.2"/>
    <row r="32002" hidden="1" x14ac:dyDescent="0.2"/>
    <row r="32003" hidden="1" x14ac:dyDescent="0.2"/>
    <row r="32004" hidden="1" x14ac:dyDescent="0.2"/>
    <row r="32005" hidden="1" x14ac:dyDescent="0.2"/>
    <row r="32006" hidden="1" x14ac:dyDescent="0.2"/>
    <row r="32007" hidden="1" x14ac:dyDescent="0.2"/>
    <row r="32008" hidden="1" x14ac:dyDescent="0.2"/>
    <row r="32009" hidden="1" x14ac:dyDescent="0.2"/>
    <row r="32010" hidden="1" x14ac:dyDescent="0.2"/>
    <row r="32011" hidden="1" x14ac:dyDescent="0.2"/>
    <row r="32012" hidden="1" x14ac:dyDescent="0.2"/>
    <row r="32013" hidden="1" x14ac:dyDescent="0.2"/>
    <row r="32014" hidden="1" x14ac:dyDescent="0.2"/>
    <row r="32015" hidden="1" x14ac:dyDescent="0.2"/>
    <row r="32016" hidden="1" x14ac:dyDescent="0.2"/>
    <row r="32017" hidden="1" x14ac:dyDescent="0.2"/>
    <row r="32018" hidden="1" x14ac:dyDescent="0.2"/>
    <row r="32019" hidden="1" x14ac:dyDescent="0.2"/>
    <row r="32020" hidden="1" x14ac:dyDescent="0.2"/>
    <row r="32021" hidden="1" x14ac:dyDescent="0.2"/>
    <row r="32022" hidden="1" x14ac:dyDescent="0.2"/>
    <row r="32023" hidden="1" x14ac:dyDescent="0.2"/>
    <row r="32024" hidden="1" x14ac:dyDescent="0.2"/>
    <row r="32025" hidden="1" x14ac:dyDescent="0.2"/>
    <row r="32026" hidden="1" x14ac:dyDescent="0.2"/>
    <row r="32027" hidden="1" x14ac:dyDescent="0.2"/>
    <row r="32028" hidden="1" x14ac:dyDescent="0.2"/>
    <row r="32029" hidden="1" x14ac:dyDescent="0.2"/>
    <row r="32030" hidden="1" x14ac:dyDescent="0.2"/>
    <row r="32031" hidden="1" x14ac:dyDescent="0.2"/>
    <row r="32032" hidden="1" x14ac:dyDescent="0.2"/>
    <row r="32033" hidden="1" x14ac:dyDescent="0.2"/>
    <row r="32034" hidden="1" x14ac:dyDescent="0.2"/>
    <row r="32035" hidden="1" x14ac:dyDescent="0.2"/>
    <row r="32036" hidden="1" x14ac:dyDescent="0.2"/>
    <row r="32037" hidden="1" x14ac:dyDescent="0.2"/>
    <row r="32038" hidden="1" x14ac:dyDescent="0.2"/>
    <row r="32039" hidden="1" x14ac:dyDescent="0.2"/>
    <row r="32040" hidden="1" x14ac:dyDescent="0.2"/>
    <row r="32041" hidden="1" x14ac:dyDescent="0.2"/>
    <row r="32042" hidden="1" x14ac:dyDescent="0.2"/>
    <row r="32043" hidden="1" x14ac:dyDescent="0.2"/>
    <row r="32044" hidden="1" x14ac:dyDescent="0.2"/>
    <row r="32045" hidden="1" x14ac:dyDescent="0.2"/>
    <row r="32046" hidden="1" x14ac:dyDescent="0.2"/>
    <row r="32047" hidden="1" x14ac:dyDescent="0.2"/>
    <row r="32048" hidden="1" x14ac:dyDescent="0.2"/>
    <row r="32049" hidden="1" x14ac:dyDescent="0.2"/>
    <row r="32050" hidden="1" x14ac:dyDescent="0.2"/>
    <row r="32051" hidden="1" x14ac:dyDescent="0.2"/>
    <row r="32052" hidden="1" x14ac:dyDescent="0.2"/>
    <row r="32053" hidden="1" x14ac:dyDescent="0.2"/>
    <row r="32054" hidden="1" x14ac:dyDescent="0.2"/>
    <row r="32055" hidden="1" x14ac:dyDescent="0.2"/>
    <row r="32056" hidden="1" x14ac:dyDescent="0.2"/>
    <row r="32057" hidden="1" x14ac:dyDescent="0.2"/>
    <row r="32058" hidden="1" x14ac:dyDescent="0.2"/>
    <row r="32059" hidden="1" x14ac:dyDescent="0.2"/>
    <row r="32060" hidden="1" x14ac:dyDescent="0.2"/>
    <row r="32061" hidden="1" x14ac:dyDescent="0.2"/>
    <row r="32062" hidden="1" x14ac:dyDescent="0.2"/>
    <row r="32063" hidden="1" x14ac:dyDescent="0.2"/>
    <row r="32064" hidden="1" x14ac:dyDescent="0.2"/>
    <row r="32065" hidden="1" x14ac:dyDescent="0.2"/>
    <row r="32066" hidden="1" x14ac:dyDescent="0.2"/>
    <row r="32067" hidden="1" x14ac:dyDescent="0.2"/>
    <row r="32068" hidden="1" x14ac:dyDescent="0.2"/>
    <row r="32069" hidden="1" x14ac:dyDescent="0.2"/>
    <row r="32070" hidden="1" x14ac:dyDescent="0.2"/>
    <row r="32071" hidden="1" x14ac:dyDescent="0.2"/>
    <row r="32072" hidden="1" x14ac:dyDescent="0.2"/>
    <row r="32073" hidden="1" x14ac:dyDescent="0.2"/>
    <row r="32074" hidden="1" x14ac:dyDescent="0.2"/>
    <row r="32075" hidden="1" x14ac:dyDescent="0.2"/>
    <row r="32076" hidden="1" x14ac:dyDescent="0.2"/>
    <row r="32077" hidden="1" x14ac:dyDescent="0.2"/>
    <row r="32078" hidden="1" x14ac:dyDescent="0.2"/>
    <row r="32079" hidden="1" x14ac:dyDescent="0.2"/>
    <row r="32080" hidden="1" x14ac:dyDescent="0.2"/>
    <row r="32081" hidden="1" x14ac:dyDescent="0.2"/>
    <row r="32082" hidden="1" x14ac:dyDescent="0.2"/>
    <row r="32083" hidden="1" x14ac:dyDescent="0.2"/>
    <row r="32084" hidden="1" x14ac:dyDescent="0.2"/>
    <row r="32085" hidden="1" x14ac:dyDescent="0.2"/>
    <row r="32086" hidden="1" x14ac:dyDescent="0.2"/>
    <row r="32087" hidden="1" x14ac:dyDescent="0.2"/>
    <row r="32088" hidden="1" x14ac:dyDescent="0.2"/>
    <row r="32089" hidden="1" x14ac:dyDescent="0.2"/>
    <row r="32090" hidden="1" x14ac:dyDescent="0.2"/>
    <row r="32091" hidden="1" x14ac:dyDescent="0.2"/>
    <row r="32092" hidden="1" x14ac:dyDescent="0.2"/>
    <row r="32093" hidden="1" x14ac:dyDescent="0.2"/>
    <row r="32094" hidden="1" x14ac:dyDescent="0.2"/>
    <row r="32095" hidden="1" x14ac:dyDescent="0.2"/>
    <row r="32096" hidden="1" x14ac:dyDescent="0.2"/>
    <row r="32097" hidden="1" x14ac:dyDescent="0.2"/>
    <row r="32098" hidden="1" x14ac:dyDescent="0.2"/>
    <row r="32099" hidden="1" x14ac:dyDescent="0.2"/>
    <row r="32100" hidden="1" x14ac:dyDescent="0.2"/>
    <row r="32101" hidden="1" x14ac:dyDescent="0.2"/>
    <row r="32102" hidden="1" x14ac:dyDescent="0.2"/>
    <row r="32103" hidden="1" x14ac:dyDescent="0.2"/>
    <row r="32104" hidden="1" x14ac:dyDescent="0.2"/>
    <row r="32105" hidden="1" x14ac:dyDescent="0.2"/>
    <row r="32106" hidden="1" x14ac:dyDescent="0.2"/>
    <row r="32107" hidden="1" x14ac:dyDescent="0.2"/>
    <row r="32108" hidden="1" x14ac:dyDescent="0.2"/>
    <row r="32109" hidden="1" x14ac:dyDescent="0.2"/>
    <row r="32110" hidden="1" x14ac:dyDescent="0.2"/>
    <row r="32111" hidden="1" x14ac:dyDescent="0.2"/>
    <row r="32112" hidden="1" x14ac:dyDescent="0.2"/>
    <row r="32113" hidden="1" x14ac:dyDescent="0.2"/>
    <row r="32114" hidden="1" x14ac:dyDescent="0.2"/>
    <row r="32115" hidden="1" x14ac:dyDescent="0.2"/>
    <row r="32116" hidden="1" x14ac:dyDescent="0.2"/>
    <row r="32117" hidden="1" x14ac:dyDescent="0.2"/>
    <row r="32118" hidden="1" x14ac:dyDescent="0.2"/>
    <row r="32119" hidden="1" x14ac:dyDescent="0.2"/>
    <row r="32120" hidden="1" x14ac:dyDescent="0.2"/>
    <row r="32121" hidden="1" x14ac:dyDescent="0.2"/>
    <row r="32122" hidden="1" x14ac:dyDescent="0.2"/>
    <row r="32123" hidden="1" x14ac:dyDescent="0.2"/>
    <row r="32124" hidden="1" x14ac:dyDescent="0.2"/>
    <row r="32125" hidden="1" x14ac:dyDescent="0.2"/>
    <row r="32126" hidden="1" x14ac:dyDescent="0.2"/>
    <row r="32127" hidden="1" x14ac:dyDescent="0.2"/>
    <row r="32128" hidden="1" x14ac:dyDescent="0.2"/>
    <row r="32129" hidden="1" x14ac:dyDescent="0.2"/>
    <row r="32130" hidden="1" x14ac:dyDescent="0.2"/>
    <row r="32131" hidden="1" x14ac:dyDescent="0.2"/>
    <row r="32132" hidden="1" x14ac:dyDescent="0.2"/>
    <row r="32133" hidden="1" x14ac:dyDescent="0.2"/>
    <row r="32134" hidden="1" x14ac:dyDescent="0.2"/>
    <row r="32135" hidden="1" x14ac:dyDescent="0.2"/>
    <row r="32136" hidden="1" x14ac:dyDescent="0.2"/>
    <row r="32137" hidden="1" x14ac:dyDescent="0.2"/>
    <row r="32138" hidden="1" x14ac:dyDescent="0.2"/>
    <row r="32139" hidden="1" x14ac:dyDescent="0.2"/>
    <row r="32140" hidden="1" x14ac:dyDescent="0.2"/>
    <row r="32141" hidden="1" x14ac:dyDescent="0.2"/>
    <row r="32142" hidden="1" x14ac:dyDescent="0.2"/>
    <row r="32143" hidden="1" x14ac:dyDescent="0.2"/>
    <row r="32144" hidden="1" x14ac:dyDescent="0.2"/>
    <row r="32145" hidden="1" x14ac:dyDescent="0.2"/>
    <row r="32146" hidden="1" x14ac:dyDescent="0.2"/>
    <row r="32147" hidden="1" x14ac:dyDescent="0.2"/>
    <row r="32148" hidden="1" x14ac:dyDescent="0.2"/>
    <row r="32149" hidden="1" x14ac:dyDescent="0.2"/>
    <row r="32150" hidden="1" x14ac:dyDescent="0.2"/>
    <row r="32151" hidden="1" x14ac:dyDescent="0.2"/>
    <row r="32152" hidden="1" x14ac:dyDescent="0.2"/>
    <row r="32153" hidden="1" x14ac:dyDescent="0.2"/>
    <row r="32154" hidden="1" x14ac:dyDescent="0.2"/>
    <row r="32155" hidden="1" x14ac:dyDescent="0.2"/>
    <row r="32156" hidden="1" x14ac:dyDescent="0.2"/>
    <row r="32157" hidden="1" x14ac:dyDescent="0.2"/>
    <row r="32158" hidden="1" x14ac:dyDescent="0.2"/>
    <row r="32159" hidden="1" x14ac:dyDescent="0.2"/>
    <row r="32160" hidden="1" x14ac:dyDescent="0.2"/>
    <row r="32161" hidden="1" x14ac:dyDescent="0.2"/>
    <row r="32162" hidden="1" x14ac:dyDescent="0.2"/>
    <row r="32163" hidden="1" x14ac:dyDescent="0.2"/>
    <row r="32164" hidden="1" x14ac:dyDescent="0.2"/>
    <row r="32165" hidden="1" x14ac:dyDescent="0.2"/>
    <row r="32166" hidden="1" x14ac:dyDescent="0.2"/>
    <row r="32167" hidden="1" x14ac:dyDescent="0.2"/>
    <row r="32168" hidden="1" x14ac:dyDescent="0.2"/>
    <row r="32169" hidden="1" x14ac:dyDescent="0.2"/>
    <row r="32170" hidden="1" x14ac:dyDescent="0.2"/>
    <row r="32171" hidden="1" x14ac:dyDescent="0.2"/>
    <row r="32172" hidden="1" x14ac:dyDescent="0.2"/>
    <row r="32173" hidden="1" x14ac:dyDescent="0.2"/>
    <row r="32174" hidden="1" x14ac:dyDescent="0.2"/>
    <row r="32175" hidden="1" x14ac:dyDescent="0.2"/>
    <row r="32176" hidden="1" x14ac:dyDescent="0.2"/>
    <row r="32177" hidden="1" x14ac:dyDescent="0.2"/>
    <row r="32178" hidden="1" x14ac:dyDescent="0.2"/>
    <row r="32179" hidden="1" x14ac:dyDescent="0.2"/>
    <row r="32180" hidden="1" x14ac:dyDescent="0.2"/>
    <row r="32181" hidden="1" x14ac:dyDescent="0.2"/>
    <row r="32182" hidden="1" x14ac:dyDescent="0.2"/>
    <row r="32183" hidden="1" x14ac:dyDescent="0.2"/>
    <row r="32184" hidden="1" x14ac:dyDescent="0.2"/>
    <row r="32185" hidden="1" x14ac:dyDescent="0.2"/>
    <row r="32186" hidden="1" x14ac:dyDescent="0.2"/>
    <row r="32187" hidden="1" x14ac:dyDescent="0.2"/>
    <row r="32188" hidden="1" x14ac:dyDescent="0.2"/>
    <row r="32189" hidden="1" x14ac:dyDescent="0.2"/>
    <row r="32190" hidden="1" x14ac:dyDescent="0.2"/>
    <row r="32191" hidden="1" x14ac:dyDescent="0.2"/>
    <row r="32192" hidden="1" x14ac:dyDescent="0.2"/>
    <row r="32193" hidden="1" x14ac:dyDescent="0.2"/>
    <row r="32194" hidden="1" x14ac:dyDescent="0.2"/>
    <row r="32195" hidden="1" x14ac:dyDescent="0.2"/>
    <row r="32196" hidden="1" x14ac:dyDescent="0.2"/>
    <row r="32197" hidden="1" x14ac:dyDescent="0.2"/>
    <row r="32198" hidden="1" x14ac:dyDescent="0.2"/>
    <row r="32199" hidden="1" x14ac:dyDescent="0.2"/>
    <row r="32200" hidden="1" x14ac:dyDescent="0.2"/>
    <row r="32201" hidden="1" x14ac:dyDescent="0.2"/>
    <row r="32202" hidden="1" x14ac:dyDescent="0.2"/>
    <row r="32203" hidden="1" x14ac:dyDescent="0.2"/>
    <row r="32204" hidden="1" x14ac:dyDescent="0.2"/>
    <row r="32205" hidden="1" x14ac:dyDescent="0.2"/>
    <row r="32206" hidden="1" x14ac:dyDescent="0.2"/>
    <row r="32207" hidden="1" x14ac:dyDescent="0.2"/>
    <row r="32208" hidden="1" x14ac:dyDescent="0.2"/>
    <row r="32209" hidden="1" x14ac:dyDescent="0.2"/>
    <row r="32210" hidden="1" x14ac:dyDescent="0.2"/>
    <row r="32211" hidden="1" x14ac:dyDescent="0.2"/>
    <row r="32212" hidden="1" x14ac:dyDescent="0.2"/>
    <row r="32213" hidden="1" x14ac:dyDescent="0.2"/>
    <row r="32214" hidden="1" x14ac:dyDescent="0.2"/>
    <row r="32215" hidden="1" x14ac:dyDescent="0.2"/>
    <row r="32216" hidden="1" x14ac:dyDescent="0.2"/>
    <row r="32217" hidden="1" x14ac:dyDescent="0.2"/>
    <row r="32218" hidden="1" x14ac:dyDescent="0.2"/>
    <row r="32219" hidden="1" x14ac:dyDescent="0.2"/>
    <row r="32220" hidden="1" x14ac:dyDescent="0.2"/>
    <row r="32221" hidden="1" x14ac:dyDescent="0.2"/>
    <row r="32222" hidden="1" x14ac:dyDescent="0.2"/>
    <row r="32223" hidden="1" x14ac:dyDescent="0.2"/>
    <row r="32224" hidden="1" x14ac:dyDescent="0.2"/>
    <row r="32225" hidden="1" x14ac:dyDescent="0.2"/>
    <row r="32226" hidden="1" x14ac:dyDescent="0.2"/>
    <row r="32227" hidden="1" x14ac:dyDescent="0.2"/>
    <row r="32228" hidden="1" x14ac:dyDescent="0.2"/>
    <row r="32229" hidden="1" x14ac:dyDescent="0.2"/>
    <row r="32230" hidden="1" x14ac:dyDescent="0.2"/>
    <row r="32231" hidden="1" x14ac:dyDescent="0.2"/>
    <row r="32232" hidden="1" x14ac:dyDescent="0.2"/>
    <row r="32233" hidden="1" x14ac:dyDescent="0.2"/>
    <row r="32234" hidden="1" x14ac:dyDescent="0.2"/>
    <row r="32235" hidden="1" x14ac:dyDescent="0.2"/>
    <row r="32236" hidden="1" x14ac:dyDescent="0.2"/>
    <row r="32237" hidden="1" x14ac:dyDescent="0.2"/>
    <row r="32238" hidden="1" x14ac:dyDescent="0.2"/>
    <row r="32239" hidden="1" x14ac:dyDescent="0.2"/>
    <row r="32240" hidden="1" x14ac:dyDescent="0.2"/>
    <row r="32241" hidden="1" x14ac:dyDescent="0.2"/>
    <row r="32242" hidden="1" x14ac:dyDescent="0.2"/>
    <row r="32243" hidden="1" x14ac:dyDescent="0.2"/>
    <row r="32244" hidden="1" x14ac:dyDescent="0.2"/>
    <row r="32245" hidden="1" x14ac:dyDescent="0.2"/>
    <row r="32246" hidden="1" x14ac:dyDescent="0.2"/>
    <row r="32247" hidden="1" x14ac:dyDescent="0.2"/>
    <row r="32248" hidden="1" x14ac:dyDescent="0.2"/>
    <row r="32249" hidden="1" x14ac:dyDescent="0.2"/>
    <row r="32250" hidden="1" x14ac:dyDescent="0.2"/>
    <row r="32251" hidden="1" x14ac:dyDescent="0.2"/>
    <row r="32252" hidden="1" x14ac:dyDescent="0.2"/>
    <row r="32253" hidden="1" x14ac:dyDescent="0.2"/>
    <row r="32254" hidden="1" x14ac:dyDescent="0.2"/>
    <row r="32255" hidden="1" x14ac:dyDescent="0.2"/>
    <row r="32256" hidden="1" x14ac:dyDescent="0.2"/>
    <row r="32257" hidden="1" x14ac:dyDescent="0.2"/>
    <row r="32258" hidden="1" x14ac:dyDescent="0.2"/>
    <row r="32259" hidden="1" x14ac:dyDescent="0.2"/>
    <row r="32260" hidden="1" x14ac:dyDescent="0.2"/>
    <row r="32261" hidden="1" x14ac:dyDescent="0.2"/>
    <row r="32262" hidden="1" x14ac:dyDescent="0.2"/>
    <row r="32263" hidden="1" x14ac:dyDescent="0.2"/>
    <row r="32264" hidden="1" x14ac:dyDescent="0.2"/>
    <row r="32265" hidden="1" x14ac:dyDescent="0.2"/>
    <row r="32266" hidden="1" x14ac:dyDescent="0.2"/>
    <row r="32267" hidden="1" x14ac:dyDescent="0.2"/>
    <row r="32268" hidden="1" x14ac:dyDescent="0.2"/>
    <row r="32269" hidden="1" x14ac:dyDescent="0.2"/>
    <row r="32270" hidden="1" x14ac:dyDescent="0.2"/>
    <row r="32271" hidden="1" x14ac:dyDescent="0.2"/>
    <row r="32272" hidden="1" x14ac:dyDescent="0.2"/>
    <row r="32273" hidden="1" x14ac:dyDescent="0.2"/>
    <row r="32274" hidden="1" x14ac:dyDescent="0.2"/>
    <row r="32275" hidden="1" x14ac:dyDescent="0.2"/>
    <row r="32276" hidden="1" x14ac:dyDescent="0.2"/>
    <row r="32277" hidden="1" x14ac:dyDescent="0.2"/>
    <row r="32278" hidden="1" x14ac:dyDescent="0.2"/>
    <row r="32279" hidden="1" x14ac:dyDescent="0.2"/>
    <row r="32280" hidden="1" x14ac:dyDescent="0.2"/>
    <row r="32281" hidden="1" x14ac:dyDescent="0.2"/>
    <row r="32282" hidden="1" x14ac:dyDescent="0.2"/>
    <row r="32283" hidden="1" x14ac:dyDescent="0.2"/>
    <row r="32284" hidden="1" x14ac:dyDescent="0.2"/>
    <row r="32285" hidden="1" x14ac:dyDescent="0.2"/>
    <row r="32286" hidden="1" x14ac:dyDescent="0.2"/>
    <row r="32287" hidden="1" x14ac:dyDescent="0.2"/>
    <row r="32288" hidden="1" x14ac:dyDescent="0.2"/>
    <row r="32289" hidden="1" x14ac:dyDescent="0.2"/>
    <row r="32290" hidden="1" x14ac:dyDescent="0.2"/>
    <row r="32291" hidden="1" x14ac:dyDescent="0.2"/>
    <row r="32292" hidden="1" x14ac:dyDescent="0.2"/>
    <row r="32293" hidden="1" x14ac:dyDescent="0.2"/>
    <row r="32294" hidden="1" x14ac:dyDescent="0.2"/>
    <row r="32295" hidden="1" x14ac:dyDescent="0.2"/>
    <row r="32296" hidden="1" x14ac:dyDescent="0.2"/>
    <row r="32297" hidden="1" x14ac:dyDescent="0.2"/>
    <row r="32298" hidden="1" x14ac:dyDescent="0.2"/>
    <row r="32299" hidden="1" x14ac:dyDescent="0.2"/>
    <row r="32300" hidden="1" x14ac:dyDescent="0.2"/>
    <row r="32301" hidden="1" x14ac:dyDescent="0.2"/>
    <row r="32302" hidden="1" x14ac:dyDescent="0.2"/>
    <row r="32303" hidden="1" x14ac:dyDescent="0.2"/>
    <row r="32304" hidden="1" x14ac:dyDescent="0.2"/>
    <row r="32305" hidden="1" x14ac:dyDescent="0.2"/>
    <row r="32306" hidden="1" x14ac:dyDescent="0.2"/>
    <row r="32307" hidden="1" x14ac:dyDescent="0.2"/>
    <row r="32308" hidden="1" x14ac:dyDescent="0.2"/>
    <row r="32309" hidden="1" x14ac:dyDescent="0.2"/>
    <row r="32310" hidden="1" x14ac:dyDescent="0.2"/>
    <row r="32311" hidden="1" x14ac:dyDescent="0.2"/>
    <row r="32312" hidden="1" x14ac:dyDescent="0.2"/>
    <row r="32313" hidden="1" x14ac:dyDescent="0.2"/>
    <row r="32314" hidden="1" x14ac:dyDescent="0.2"/>
    <row r="32315" hidden="1" x14ac:dyDescent="0.2"/>
    <row r="32316" hidden="1" x14ac:dyDescent="0.2"/>
    <row r="32317" hidden="1" x14ac:dyDescent="0.2"/>
    <row r="32318" hidden="1" x14ac:dyDescent="0.2"/>
    <row r="32319" hidden="1" x14ac:dyDescent="0.2"/>
    <row r="32320" hidden="1" x14ac:dyDescent="0.2"/>
    <row r="32321" hidden="1" x14ac:dyDescent="0.2"/>
    <row r="32322" hidden="1" x14ac:dyDescent="0.2"/>
    <row r="32323" hidden="1" x14ac:dyDescent="0.2"/>
    <row r="32324" hidden="1" x14ac:dyDescent="0.2"/>
    <row r="32325" hidden="1" x14ac:dyDescent="0.2"/>
    <row r="32326" hidden="1" x14ac:dyDescent="0.2"/>
    <row r="32327" hidden="1" x14ac:dyDescent="0.2"/>
    <row r="32328" hidden="1" x14ac:dyDescent="0.2"/>
    <row r="32329" hidden="1" x14ac:dyDescent="0.2"/>
    <row r="32330" hidden="1" x14ac:dyDescent="0.2"/>
    <row r="32331" hidden="1" x14ac:dyDescent="0.2"/>
    <row r="32332" hidden="1" x14ac:dyDescent="0.2"/>
    <row r="32333" hidden="1" x14ac:dyDescent="0.2"/>
    <row r="32334" hidden="1" x14ac:dyDescent="0.2"/>
    <row r="32335" hidden="1" x14ac:dyDescent="0.2"/>
    <row r="32336" hidden="1" x14ac:dyDescent="0.2"/>
    <row r="32337" hidden="1" x14ac:dyDescent="0.2"/>
    <row r="32338" hidden="1" x14ac:dyDescent="0.2"/>
    <row r="32339" hidden="1" x14ac:dyDescent="0.2"/>
    <row r="32340" hidden="1" x14ac:dyDescent="0.2"/>
    <row r="32341" hidden="1" x14ac:dyDescent="0.2"/>
    <row r="32342" hidden="1" x14ac:dyDescent="0.2"/>
    <row r="32343" hidden="1" x14ac:dyDescent="0.2"/>
    <row r="32344" hidden="1" x14ac:dyDescent="0.2"/>
    <row r="32345" hidden="1" x14ac:dyDescent="0.2"/>
    <row r="32346" hidden="1" x14ac:dyDescent="0.2"/>
    <row r="32347" hidden="1" x14ac:dyDescent="0.2"/>
    <row r="32348" hidden="1" x14ac:dyDescent="0.2"/>
    <row r="32349" hidden="1" x14ac:dyDescent="0.2"/>
    <row r="32350" hidden="1" x14ac:dyDescent="0.2"/>
    <row r="32351" hidden="1" x14ac:dyDescent="0.2"/>
    <row r="32352" hidden="1" x14ac:dyDescent="0.2"/>
    <row r="32353" hidden="1" x14ac:dyDescent="0.2"/>
    <row r="32354" hidden="1" x14ac:dyDescent="0.2"/>
    <row r="32355" hidden="1" x14ac:dyDescent="0.2"/>
    <row r="32356" hidden="1" x14ac:dyDescent="0.2"/>
    <row r="32357" hidden="1" x14ac:dyDescent="0.2"/>
    <row r="32358" hidden="1" x14ac:dyDescent="0.2"/>
    <row r="32359" hidden="1" x14ac:dyDescent="0.2"/>
    <row r="32360" hidden="1" x14ac:dyDescent="0.2"/>
    <row r="32361" hidden="1" x14ac:dyDescent="0.2"/>
    <row r="32362" hidden="1" x14ac:dyDescent="0.2"/>
    <row r="32363" hidden="1" x14ac:dyDescent="0.2"/>
    <row r="32364" hidden="1" x14ac:dyDescent="0.2"/>
    <row r="32365" hidden="1" x14ac:dyDescent="0.2"/>
    <row r="32366" hidden="1" x14ac:dyDescent="0.2"/>
    <row r="32367" hidden="1" x14ac:dyDescent="0.2"/>
    <row r="32368" hidden="1" x14ac:dyDescent="0.2"/>
    <row r="32369" hidden="1" x14ac:dyDescent="0.2"/>
    <row r="32370" hidden="1" x14ac:dyDescent="0.2"/>
    <row r="32371" hidden="1" x14ac:dyDescent="0.2"/>
    <row r="32372" hidden="1" x14ac:dyDescent="0.2"/>
    <row r="32373" hidden="1" x14ac:dyDescent="0.2"/>
    <row r="32374" hidden="1" x14ac:dyDescent="0.2"/>
    <row r="32375" hidden="1" x14ac:dyDescent="0.2"/>
    <row r="32376" hidden="1" x14ac:dyDescent="0.2"/>
    <row r="32377" hidden="1" x14ac:dyDescent="0.2"/>
    <row r="32378" hidden="1" x14ac:dyDescent="0.2"/>
    <row r="32379" hidden="1" x14ac:dyDescent="0.2"/>
    <row r="32380" hidden="1" x14ac:dyDescent="0.2"/>
    <row r="32381" hidden="1" x14ac:dyDescent="0.2"/>
    <row r="32382" hidden="1" x14ac:dyDescent="0.2"/>
    <row r="32383" hidden="1" x14ac:dyDescent="0.2"/>
    <row r="32384" hidden="1" x14ac:dyDescent="0.2"/>
    <row r="32385" hidden="1" x14ac:dyDescent="0.2"/>
    <row r="32386" hidden="1" x14ac:dyDescent="0.2"/>
    <row r="32387" hidden="1" x14ac:dyDescent="0.2"/>
    <row r="32388" hidden="1" x14ac:dyDescent="0.2"/>
    <row r="32389" hidden="1" x14ac:dyDescent="0.2"/>
    <row r="32390" hidden="1" x14ac:dyDescent="0.2"/>
    <row r="32391" hidden="1" x14ac:dyDescent="0.2"/>
    <row r="32392" hidden="1" x14ac:dyDescent="0.2"/>
    <row r="32393" hidden="1" x14ac:dyDescent="0.2"/>
    <row r="32394" hidden="1" x14ac:dyDescent="0.2"/>
    <row r="32395" hidden="1" x14ac:dyDescent="0.2"/>
    <row r="32396" hidden="1" x14ac:dyDescent="0.2"/>
    <row r="32397" hidden="1" x14ac:dyDescent="0.2"/>
    <row r="32398" hidden="1" x14ac:dyDescent="0.2"/>
    <row r="32399" hidden="1" x14ac:dyDescent="0.2"/>
    <row r="32400" hidden="1" x14ac:dyDescent="0.2"/>
    <row r="32401" hidden="1" x14ac:dyDescent="0.2"/>
    <row r="32402" hidden="1" x14ac:dyDescent="0.2"/>
    <row r="32403" hidden="1" x14ac:dyDescent="0.2"/>
    <row r="32404" hidden="1" x14ac:dyDescent="0.2"/>
    <row r="32405" hidden="1" x14ac:dyDescent="0.2"/>
    <row r="32406" hidden="1" x14ac:dyDescent="0.2"/>
    <row r="32407" hidden="1" x14ac:dyDescent="0.2"/>
    <row r="32408" hidden="1" x14ac:dyDescent="0.2"/>
    <row r="32409" hidden="1" x14ac:dyDescent="0.2"/>
    <row r="32410" hidden="1" x14ac:dyDescent="0.2"/>
    <row r="32411" hidden="1" x14ac:dyDescent="0.2"/>
    <row r="32412" hidden="1" x14ac:dyDescent="0.2"/>
    <row r="32413" hidden="1" x14ac:dyDescent="0.2"/>
    <row r="32414" hidden="1" x14ac:dyDescent="0.2"/>
    <row r="32415" hidden="1" x14ac:dyDescent="0.2"/>
    <row r="32416" hidden="1" x14ac:dyDescent="0.2"/>
    <row r="32417" hidden="1" x14ac:dyDescent="0.2"/>
    <row r="32418" hidden="1" x14ac:dyDescent="0.2"/>
    <row r="32419" hidden="1" x14ac:dyDescent="0.2"/>
    <row r="32420" hidden="1" x14ac:dyDescent="0.2"/>
    <row r="32421" hidden="1" x14ac:dyDescent="0.2"/>
    <row r="32422" hidden="1" x14ac:dyDescent="0.2"/>
    <row r="32423" hidden="1" x14ac:dyDescent="0.2"/>
    <row r="32424" hidden="1" x14ac:dyDescent="0.2"/>
    <row r="32425" hidden="1" x14ac:dyDescent="0.2"/>
    <row r="32426" hidden="1" x14ac:dyDescent="0.2"/>
    <row r="32427" hidden="1" x14ac:dyDescent="0.2"/>
    <row r="32428" hidden="1" x14ac:dyDescent="0.2"/>
    <row r="32429" hidden="1" x14ac:dyDescent="0.2"/>
    <row r="32430" hidden="1" x14ac:dyDescent="0.2"/>
    <row r="32431" hidden="1" x14ac:dyDescent="0.2"/>
    <row r="32432" hidden="1" x14ac:dyDescent="0.2"/>
    <row r="32433" hidden="1" x14ac:dyDescent="0.2"/>
    <row r="32434" hidden="1" x14ac:dyDescent="0.2"/>
    <row r="32435" hidden="1" x14ac:dyDescent="0.2"/>
    <row r="32436" hidden="1" x14ac:dyDescent="0.2"/>
    <row r="32437" hidden="1" x14ac:dyDescent="0.2"/>
    <row r="32438" hidden="1" x14ac:dyDescent="0.2"/>
    <row r="32439" hidden="1" x14ac:dyDescent="0.2"/>
    <row r="32440" hidden="1" x14ac:dyDescent="0.2"/>
    <row r="32441" hidden="1" x14ac:dyDescent="0.2"/>
    <row r="32442" hidden="1" x14ac:dyDescent="0.2"/>
    <row r="32443" hidden="1" x14ac:dyDescent="0.2"/>
    <row r="32444" hidden="1" x14ac:dyDescent="0.2"/>
    <row r="32445" hidden="1" x14ac:dyDescent="0.2"/>
    <row r="32446" hidden="1" x14ac:dyDescent="0.2"/>
    <row r="32447" hidden="1" x14ac:dyDescent="0.2"/>
    <row r="32448" hidden="1" x14ac:dyDescent="0.2"/>
    <row r="32449" hidden="1" x14ac:dyDescent="0.2"/>
    <row r="32450" hidden="1" x14ac:dyDescent="0.2"/>
    <row r="32451" hidden="1" x14ac:dyDescent="0.2"/>
    <row r="32452" hidden="1" x14ac:dyDescent="0.2"/>
    <row r="32453" hidden="1" x14ac:dyDescent="0.2"/>
    <row r="32454" hidden="1" x14ac:dyDescent="0.2"/>
    <row r="32455" hidden="1" x14ac:dyDescent="0.2"/>
    <row r="32456" hidden="1" x14ac:dyDescent="0.2"/>
    <row r="32457" hidden="1" x14ac:dyDescent="0.2"/>
    <row r="32458" hidden="1" x14ac:dyDescent="0.2"/>
    <row r="32459" hidden="1" x14ac:dyDescent="0.2"/>
    <row r="32460" hidden="1" x14ac:dyDescent="0.2"/>
    <row r="32461" hidden="1" x14ac:dyDescent="0.2"/>
    <row r="32462" hidden="1" x14ac:dyDescent="0.2"/>
    <row r="32463" hidden="1" x14ac:dyDescent="0.2"/>
    <row r="32464" hidden="1" x14ac:dyDescent="0.2"/>
    <row r="32465" hidden="1" x14ac:dyDescent="0.2"/>
    <row r="32466" hidden="1" x14ac:dyDescent="0.2"/>
    <row r="32467" hidden="1" x14ac:dyDescent="0.2"/>
    <row r="32468" hidden="1" x14ac:dyDescent="0.2"/>
    <row r="32469" hidden="1" x14ac:dyDescent="0.2"/>
    <row r="32470" hidden="1" x14ac:dyDescent="0.2"/>
    <row r="32471" hidden="1" x14ac:dyDescent="0.2"/>
    <row r="32472" hidden="1" x14ac:dyDescent="0.2"/>
    <row r="32473" hidden="1" x14ac:dyDescent="0.2"/>
    <row r="32474" hidden="1" x14ac:dyDescent="0.2"/>
    <row r="32475" hidden="1" x14ac:dyDescent="0.2"/>
    <row r="32476" hidden="1" x14ac:dyDescent="0.2"/>
    <row r="32477" hidden="1" x14ac:dyDescent="0.2"/>
    <row r="32478" hidden="1" x14ac:dyDescent="0.2"/>
    <row r="32479" hidden="1" x14ac:dyDescent="0.2"/>
    <row r="32480" hidden="1" x14ac:dyDescent="0.2"/>
    <row r="32481" hidden="1" x14ac:dyDescent="0.2"/>
    <row r="32482" hidden="1" x14ac:dyDescent="0.2"/>
    <row r="32483" hidden="1" x14ac:dyDescent="0.2"/>
    <row r="32484" hidden="1" x14ac:dyDescent="0.2"/>
    <row r="32485" hidden="1" x14ac:dyDescent="0.2"/>
    <row r="32486" hidden="1" x14ac:dyDescent="0.2"/>
    <row r="32487" hidden="1" x14ac:dyDescent="0.2"/>
    <row r="32488" hidden="1" x14ac:dyDescent="0.2"/>
    <row r="32489" hidden="1" x14ac:dyDescent="0.2"/>
    <row r="32490" hidden="1" x14ac:dyDescent="0.2"/>
    <row r="32491" hidden="1" x14ac:dyDescent="0.2"/>
    <row r="32492" hidden="1" x14ac:dyDescent="0.2"/>
    <row r="32493" hidden="1" x14ac:dyDescent="0.2"/>
    <row r="32494" hidden="1" x14ac:dyDescent="0.2"/>
    <row r="32495" hidden="1" x14ac:dyDescent="0.2"/>
    <row r="32496" hidden="1" x14ac:dyDescent="0.2"/>
    <row r="32497" hidden="1" x14ac:dyDescent="0.2"/>
    <row r="32498" hidden="1" x14ac:dyDescent="0.2"/>
    <row r="32499" hidden="1" x14ac:dyDescent="0.2"/>
    <row r="32500" hidden="1" x14ac:dyDescent="0.2"/>
    <row r="32501" hidden="1" x14ac:dyDescent="0.2"/>
    <row r="32502" hidden="1" x14ac:dyDescent="0.2"/>
    <row r="32503" hidden="1" x14ac:dyDescent="0.2"/>
    <row r="32504" hidden="1" x14ac:dyDescent="0.2"/>
    <row r="32505" hidden="1" x14ac:dyDescent="0.2"/>
    <row r="32506" hidden="1" x14ac:dyDescent="0.2"/>
    <row r="32507" hidden="1" x14ac:dyDescent="0.2"/>
    <row r="32508" hidden="1" x14ac:dyDescent="0.2"/>
    <row r="32509" hidden="1" x14ac:dyDescent="0.2"/>
    <row r="32510" hidden="1" x14ac:dyDescent="0.2"/>
    <row r="32511" hidden="1" x14ac:dyDescent="0.2"/>
    <row r="32512" hidden="1" x14ac:dyDescent="0.2"/>
    <row r="32513" hidden="1" x14ac:dyDescent="0.2"/>
    <row r="32514" hidden="1" x14ac:dyDescent="0.2"/>
    <row r="32515" hidden="1" x14ac:dyDescent="0.2"/>
    <row r="32516" hidden="1" x14ac:dyDescent="0.2"/>
    <row r="32517" hidden="1" x14ac:dyDescent="0.2"/>
    <row r="32518" hidden="1" x14ac:dyDescent="0.2"/>
    <row r="32519" hidden="1" x14ac:dyDescent="0.2"/>
    <row r="32520" hidden="1" x14ac:dyDescent="0.2"/>
    <row r="32521" hidden="1" x14ac:dyDescent="0.2"/>
    <row r="32522" hidden="1" x14ac:dyDescent="0.2"/>
    <row r="32523" hidden="1" x14ac:dyDescent="0.2"/>
    <row r="32524" hidden="1" x14ac:dyDescent="0.2"/>
    <row r="32525" hidden="1" x14ac:dyDescent="0.2"/>
    <row r="32526" hidden="1" x14ac:dyDescent="0.2"/>
    <row r="32527" hidden="1" x14ac:dyDescent="0.2"/>
    <row r="32528" hidden="1" x14ac:dyDescent="0.2"/>
    <row r="32529" hidden="1" x14ac:dyDescent="0.2"/>
    <row r="32530" hidden="1" x14ac:dyDescent="0.2"/>
    <row r="32531" hidden="1" x14ac:dyDescent="0.2"/>
    <row r="32532" hidden="1" x14ac:dyDescent="0.2"/>
    <row r="32533" hidden="1" x14ac:dyDescent="0.2"/>
    <row r="32534" hidden="1" x14ac:dyDescent="0.2"/>
    <row r="32535" hidden="1" x14ac:dyDescent="0.2"/>
    <row r="32536" hidden="1" x14ac:dyDescent="0.2"/>
    <row r="32537" hidden="1" x14ac:dyDescent="0.2"/>
    <row r="32538" hidden="1" x14ac:dyDescent="0.2"/>
    <row r="32539" hidden="1" x14ac:dyDescent="0.2"/>
    <row r="32540" hidden="1" x14ac:dyDescent="0.2"/>
    <row r="32541" hidden="1" x14ac:dyDescent="0.2"/>
    <row r="32542" hidden="1" x14ac:dyDescent="0.2"/>
    <row r="32543" hidden="1" x14ac:dyDescent="0.2"/>
    <row r="32544" hidden="1" x14ac:dyDescent="0.2"/>
    <row r="32545" hidden="1" x14ac:dyDescent="0.2"/>
    <row r="32546" hidden="1" x14ac:dyDescent="0.2"/>
    <row r="32547" hidden="1" x14ac:dyDescent="0.2"/>
    <row r="32548" hidden="1" x14ac:dyDescent="0.2"/>
    <row r="32549" hidden="1" x14ac:dyDescent="0.2"/>
    <row r="32550" hidden="1" x14ac:dyDescent="0.2"/>
    <row r="32551" hidden="1" x14ac:dyDescent="0.2"/>
    <row r="32552" hidden="1" x14ac:dyDescent="0.2"/>
    <row r="32553" hidden="1" x14ac:dyDescent="0.2"/>
    <row r="32554" hidden="1" x14ac:dyDescent="0.2"/>
    <row r="32555" hidden="1" x14ac:dyDescent="0.2"/>
    <row r="32556" hidden="1" x14ac:dyDescent="0.2"/>
    <row r="32557" hidden="1" x14ac:dyDescent="0.2"/>
    <row r="32558" hidden="1" x14ac:dyDescent="0.2"/>
    <row r="32559" hidden="1" x14ac:dyDescent="0.2"/>
    <row r="32560" hidden="1" x14ac:dyDescent="0.2"/>
    <row r="32561" hidden="1" x14ac:dyDescent="0.2"/>
    <row r="32562" hidden="1" x14ac:dyDescent="0.2"/>
    <row r="32563" hidden="1" x14ac:dyDescent="0.2"/>
    <row r="32564" hidden="1" x14ac:dyDescent="0.2"/>
    <row r="32565" hidden="1" x14ac:dyDescent="0.2"/>
    <row r="32566" hidden="1" x14ac:dyDescent="0.2"/>
    <row r="32567" hidden="1" x14ac:dyDescent="0.2"/>
    <row r="32568" hidden="1" x14ac:dyDescent="0.2"/>
    <row r="32569" hidden="1" x14ac:dyDescent="0.2"/>
    <row r="32570" hidden="1" x14ac:dyDescent="0.2"/>
    <row r="32571" hidden="1" x14ac:dyDescent="0.2"/>
    <row r="32572" hidden="1" x14ac:dyDescent="0.2"/>
    <row r="32573" hidden="1" x14ac:dyDescent="0.2"/>
    <row r="32574" hidden="1" x14ac:dyDescent="0.2"/>
    <row r="32575" hidden="1" x14ac:dyDescent="0.2"/>
    <row r="32576" hidden="1" x14ac:dyDescent="0.2"/>
    <row r="32577" hidden="1" x14ac:dyDescent="0.2"/>
    <row r="32578" hidden="1" x14ac:dyDescent="0.2"/>
    <row r="32579" hidden="1" x14ac:dyDescent="0.2"/>
    <row r="32580" hidden="1" x14ac:dyDescent="0.2"/>
    <row r="32581" hidden="1" x14ac:dyDescent="0.2"/>
    <row r="32582" hidden="1" x14ac:dyDescent="0.2"/>
    <row r="32583" hidden="1" x14ac:dyDescent="0.2"/>
    <row r="32584" hidden="1" x14ac:dyDescent="0.2"/>
    <row r="32585" hidden="1" x14ac:dyDescent="0.2"/>
    <row r="32586" hidden="1" x14ac:dyDescent="0.2"/>
    <row r="32587" hidden="1" x14ac:dyDescent="0.2"/>
    <row r="32588" hidden="1" x14ac:dyDescent="0.2"/>
    <row r="32589" hidden="1" x14ac:dyDescent="0.2"/>
    <row r="32590" hidden="1" x14ac:dyDescent="0.2"/>
    <row r="32591" hidden="1" x14ac:dyDescent="0.2"/>
    <row r="32592" hidden="1" x14ac:dyDescent="0.2"/>
    <row r="32593" hidden="1" x14ac:dyDescent="0.2"/>
    <row r="32594" hidden="1" x14ac:dyDescent="0.2"/>
    <row r="32595" hidden="1" x14ac:dyDescent="0.2"/>
    <row r="32596" hidden="1" x14ac:dyDescent="0.2"/>
    <row r="32597" hidden="1" x14ac:dyDescent="0.2"/>
    <row r="32598" hidden="1" x14ac:dyDescent="0.2"/>
    <row r="32599" hidden="1" x14ac:dyDescent="0.2"/>
    <row r="32600" hidden="1" x14ac:dyDescent="0.2"/>
    <row r="32601" hidden="1" x14ac:dyDescent="0.2"/>
    <row r="32602" hidden="1" x14ac:dyDescent="0.2"/>
    <row r="32603" hidden="1" x14ac:dyDescent="0.2"/>
    <row r="32604" hidden="1" x14ac:dyDescent="0.2"/>
    <row r="32605" hidden="1" x14ac:dyDescent="0.2"/>
    <row r="32606" hidden="1" x14ac:dyDescent="0.2"/>
    <row r="32607" hidden="1" x14ac:dyDescent="0.2"/>
    <row r="32608" hidden="1" x14ac:dyDescent="0.2"/>
    <row r="32609" hidden="1" x14ac:dyDescent="0.2"/>
    <row r="32610" hidden="1" x14ac:dyDescent="0.2"/>
    <row r="32611" hidden="1" x14ac:dyDescent="0.2"/>
    <row r="32612" hidden="1" x14ac:dyDescent="0.2"/>
    <row r="32613" hidden="1" x14ac:dyDescent="0.2"/>
    <row r="32614" hidden="1" x14ac:dyDescent="0.2"/>
    <row r="32615" hidden="1" x14ac:dyDescent="0.2"/>
    <row r="32616" hidden="1" x14ac:dyDescent="0.2"/>
    <row r="32617" hidden="1" x14ac:dyDescent="0.2"/>
    <row r="32618" hidden="1" x14ac:dyDescent="0.2"/>
    <row r="32619" hidden="1" x14ac:dyDescent="0.2"/>
    <row r="32620" hidden="1" x14ac:dyDescent="0.2"/>
    <row r="32621" hidden="1" x14ac:dyDescent="0.2"/>
    <row r="32622" hidden="1" x14ac:dyDescent="0.2"/>
    <row r="32623" hidden="1" x14ac:dyDescent="0.2"/>
    <row r="32624" hidden="1" x14ac:dyDescent="0.2"/>
    <row r="32625" hidden="1" x14ac:dyDescent="0.2"/>
    <row r="32626" hidden="1" x14ac:dyDescent="0.2"/>
    <row r="32627" hidden="1" x14ac:dyDescent="0.2"/>
    <row r="32628" hidden="1" x14ac:dyDescent="0.2"/>
    <row r="32629" hidden="1" x14ac:dyDescent="0.2"/>
    <row r="32630" hidden="1" x14ac:dyDescent="0.2"/>
    <row r="32631" hidden="1" x14ac:dyDescent="0.2"/>
    <row r="32632" hidden="1" x14ac:dyDescent="0.2"/>
    <row r="32633" hidden="1" x14ac:dyDescent="0.2"/>
    <row r="32634" hidden="1" x14ac:dyDescent="0.2"/>
    <row r="32635" hidden="1" x14ac:dyDescent="0.2"/>
    <row r="32636" hidden="1" x14ac:dyDescent="0.2"/>
    <row r="32637" hidden="1" x14ac:dyDescent="0.2"/>
    <row r="32638" hidden="1" x14ac:dyDescent="0.2"/>
    <row r="32639" hidden="1" x14ac:dyDescent="0.2"/>
    <row r="32640" hidden="1" x14ac:dyDescent="0.2"/>
    <row r="32641" hidden="1" x14ac:dyDescent="0.2"/>
    <row r="32642" hidden="1" x14ac:dyDescent="0.2"/>
    <row r="32643" hidden="1" x14ac:dyDescent="0.2"/>
    <row r="32644" hidden="1" x14ac:dyDescent="0.2"/>
    <row r="32645" hidden="1" x14ac:dyDescent="0.2"/>
    <row r="32646" hidden="1" x14ac:dyDescent="0.2"/>
    <row r="32647" hidden="1" x14ac:dyDescent="0.2"/>
    <row r="32648" hidden="1" x14ac:dyDescent="0.2"/>
    <row r="32649" hidden="1" x14ac:dyDescent="0.2"/>
    <row r="32650" hidden="1" x14ac:dyDescent="0.2"/>
    <row r="32651" hidden="1" x14ac:dyDescent="0.2"/>
    <row r="32652" hidden="1" x14ac:dyDescent="0.2"/>
    <row r="32653" hidden="1" x14ac:dyDescent="0.2"/>
    <row r="32654" hidden="1" x14ac:dyDescent="0.2"/>
    <row r="32655" hidden="1" x14ac:dyDescent="0.2"/>
    <row r="32656" hidden="1" x14ac:dyDescent="0.2"/>
    <row r="32657" hidden="1" x14ac:dyDescent="0.2"/>
    <row r="32658" hidden="1" x14ac:dyDescent="0.2"/>
    <row r="32659" hidden="1" x14ac:dyDescent="0.2"/>
    <row r="32660" hidden="1" x14ac:dyDescent="0.2"/>
    <row r="32661" hidden="1" x14ac:dyDescent="0.2"/>
    <row r="32662" hidden="1" x14ac:dyDescent="0.2"/>
    <row r="32663" hidden="1" x14ac:dyDescent="0.2"/>
    <row r="32664" hidden="1" x14ac:dyDescent="0.2"/>
    <row r="32665" hidden="1" x14ac:dyDescent="0.2"/>
    <row r="32666" hidden="1" x14ac:dyDescent="0.2"/>
    <row r="32667" hidden="1" x14ac:dyDescent="0.2"/>
    <row r="32668" hidden="1" x14ac:dyDescent="0.2"/>
    <row r="32669" hidden="1" x14ac:dyDescent="0.2"/>
    <row r="32670" hidden="1" x14ac:dyDescent="0.2"/>
    <row r="32671" hidden="1" x14ac:dyDescent="0.2"/>
    <row r="32672" hidden="1" x14ac:dyDescent="0.2"/>
    <row r="32673" hidden="1" x14ac:dyDescent="0.2"/>
    <row r="32674" hidden="1" x14ac:dyDescent="0.2"/>
    <row r="32675" hidden="1" x14ac:dyDescent="0.2"/>
    <row r="32676" hidden="1" x14ac:dyDescent="0.2"/>
    <row r="32677" hidden="1" x14ac:dyDescent="0.2"/>
    <row r="32678" hidden="1" x14ac:dyDescent="0.2"/>
    <row r="32679" hidden="1" x14ac:dyDescent="0.2"/>
    <row r="32680" hidden="1" x14ac:dyDescent="0.2"/>
    <row r="32681" hidden="1" x14ac:dyDescent="0.2"/>
    <row r="32682" hidden="1" x14ac:dyDescent="0.2"/>
    <row r="32683" hidden="1" x14ac:dyDescent="0.2"/>
    <row r="32684" hidden="1" x14ac:dyDescent="0.2"/>
    <row r="32685" hidden="1" x14ac:dyDescent="0.2"/>
    <row r="32686" hidden="1" x14ac:dyDescent="0.2"/>
    <row r="32687" hidden="1" x14ac:dyDescent="0.2"/>
    <row r="32688" hidden="1" x14ac:dyDescent="0.2"/>
    <row r="32689" hidden="1" x14ac:dyDescent="0.2"/>
    <row r="32690" hidden="1" x14ac:dyDescent="0.2"/>
    <row r="32691" hidden="1" x14ac:dyDescent="0.2"/>
    <row r="32692" hidden="1" x14ac:dyDescent="0.2"/>
    <row r="32693" hidden="1" x14ac:dyDescent="0.2"/>
    <row r="32694" hidden="1" x14ac:dyDescent="0.2"/>
    <row r="32695" hidden="1" x14ac:dyDescent="0.2"/>
    <row r="32696" hidden="1" x14ac:dyDescent="0.2"/>
    <row r="32697" hidden="1" x14ac:dyDescent="0.2"/>
    <row r="32698" hidden="1" x14ac:dyDescent="0.2"/>
    <row r="32699" hidden="1" x14ac:dyDescent="0.2"/>
    <row r="32700" hidden="1" x14ac:dyDescent="0.2"/>
    <row r="32701" hidden="1" x14ac:dyDescent="0.2"/>
    <row r="32702" hidden="1" x14ac:dyDescent="0.2"/>
    <row r="32703" hidden="1" x14ac:dyDescent="0.2"/>
    <row r="32704" hidden="1" x14ac:dyDescent="0.2"/>
    <row r="32705" hidden="1" x14ac:dyDescent="0.2"/>
    <row r="32706" hidden="1" x14ac:dyDescent="0.2"/>
    <row r="32707" hidden="1" x14ac:dyDescent="0.2"/>
    <row r="32708" hidden="1" x14ac:dyDescent="0.2"/>
    <row r="32709" hidden="1" x14ac:dyDescent="0.2"/>
    <row r="32710" hidden="1" x14ac:dyDescent="0.2"/>
    <row r="32711" hidden="1" x14ac:dyDescent="0.2"/>
    <row r="32712" hidden="1" x14ac:dyDescent="0.2"/>
    <row r="32713" hidden="1" x14ac:dyDescent="0.2"/>
    <row r="32714" hidden="1" x14ac:dyDescent="0.2"/>
    <row r="32715" hidden="1" x14ac:dyDescent="0.2"/>
    <row r="32716" hidden="1" x14ac:dyDescent="0.2"/>
    <row r="32717" hidden="1" x14ac:dyDescent="0.2"/>
    <row r="32718" hidden="1" x14ac:dyDescent="0.2"/>
    <row r="32719" hidden="1" x14ac:dyDescent="0.2"/>
    <row r="32720" hidden="1" x14ac:dyDescent="0.2"/>
    <row r="32721" hidden="1" x14ac:dyDescent="0.2"/>
    <row r="32722" hidden="1" x14ac:dyDescent="0.2"/>
    <row r="32723" hidden="1" x14ac:dyDescent="0.2"/>
    <row r="32724" hidden="1" x14ac:dyDescent="0.2"/>
    <row r="32725" hidden="1" x14ac:dyDescent="0.2"/>
    <row r="32726" hidden="1" x14ac:dyDescent="0.2"/>
    <row r="32727" hidden="1" x14ac:dyDescent="0.2"/>
    <row r="32728" hidden="1" x14ac:dyDescent="0.2"/>
    <row r="32729" hidden="1" x14ac:dyDescent="0.2"/>
    <row r="32730" hidden="1" x14ac:dyDescent="0.2"/>
    <row r="32731" hidden="1" x14ac:dyDescent="0.2"/>
    <row r="32732" hidden="1" x14ac:dyDescent="0.2"/>
    <row r="32733" hidden="1" x14ac:dyDescent="0.2"/>
    <row r="32734" hidden="1" x14ac:dyDescent="0.2"/>
    <row r="32735" hidden="1" x14ac:dyDescent="0.2"/>
    <row r="32736" hidden="1" x14ac:dyDescent="0.2"/>
    <row r="32737" hidden="1" x14ac:dyDescent="0.2"/>
    <row r="32738" hidden="1" x14ac:dyDescent="0.2"/>
    <row r="32739" hidden="1" x14ac:dyDescent="0.2"/>
    <row r="32740" hidden="1" x14ac:dyDescent="0.2"/>
    <row r="32741" hidden="1" x14ac:dyDescent="0.2"/>
    <row r="32742" hidden="1" x14ac:dyDescent="0.2"/>
    <row r="32743" hidden="1" x14ac:dyDescent="0.2"/>
    <row r="32744" hidden="1" x14ac:dyDescent="0.2"/>
    <row r="32745" hidden="1" x14ac:dyDescent="0.2"/>
    <row r="32746" hidden="1" x14ac:dyDescent="0.2"/>
    <row r="32747" hidden="1" x14ac:dyDescent="0.2"/>
    <row r="32748" hidden="1" x14ac:dyDescent="0.2"/>
    <row r="32749" hidden="1" x14ac:dyDescent="0.2"/>
    <row r="32750" hidden="1" x14ac:dyDescent="0.2"/>
    <row r="32751" hidden="1" x14ac:dyDescent="0.2"/>
    <row r="32752" hidden="1" x14ac:dyDescent="0.2"/>
    <row r="32753" hidden="1" x14ac:dyDescent="0.2"/>
    <row r="32754" hidden="1" x14ac:dyDescent="0.2"/>
    <row r="32755" hidden="1" x14ac:dyDescent="0.2"/>
    <row r="32756" hidden="1" x14ac:dyDescent="0.2"/>
    <row r="32757" hidden="1" x14ac:dyDescent="0.2"/>
    <row r="32758" hidden="1" x14ac:dyDescent="0.2"/>
    <row r="32759" hidden="1" x14ac:dyDescent="0.2"/>
    <row r="32760" hidden="1" x14ac:dyDescent="0.2"/>
    <row r="32761" hidden="1" x14ac:dyDescent="0.2"/>
    <row r="32762" hidden="1" x14ac:dyDescent="0.2"/>
    <row r="32763" hidden="1" x14ac:dyDescent="0.2"/>
    <row r="32764" hidden="1" x14ac:dyDescent="0.2"/>
    <row r="32765" hidden="1" x14ac:dyDescent="0.2"/>
    <row r="32766" hidden="1" x14ac:dyDescent="0.2"/>
    <row r="32767" hidden="1" x14ac:dyDescent="0.2"/>
    <row r="32768" hidden="1" x14ac:dyDescent="0.2"/>
    <row r="32769" hidden="1" x14ac:dyDescent="0.2"/>
    <row r="32770" hidden="1" x14ac:dyDescent="0.2"/>
    <row r="32771" hidden="1" x14ac:dyDescent="0.2"/>
    <row r="32772" hidden="1" x14ac:dyDescent="0.2"/>
    <row r="32773" hidden="1" x14ac:dyDescent="0.2"/>
    <row r="32774" hidden="1" x14ac:dyDescent="0.2"/>
    <row r="32775" hidden="1" x14ac:dyDescent="0.2"/>
    <row r="32776" hidden="1" x14ac:dyDescent="0.2"/>
    <row r="32777" hidden="1" x14ac:dyDescent="0.2"/>
    <row r="32778" hidden="1" x14ac:dyDescent="0.2"/>
    <row r="32779" hidden="1" x14ac:dyDescent="0.2"/>
    <row r="32780" hidden="1" x14ac:dyDescent="0.2"/>
    <row r="32781" hidden="1" x14ac:dyDescent="0.2"/>
    <row r="32782" hidden="1" x14ac:dyDescent="0.2"/>
    <row r="32783" hidden="1" x14ac:dyDescent="0.2"/>
    <row r="32784" hidden="1" x14ac:dyDescent="0.2"/>
    <row r="32785" hidden="1" x14ac:dyDescent="0.2"/>
    <row r="32786" hidden="1" x14ac:dyDescent="0.2"/>
    <row r="32787" hidden="1" x14ac:dyDescent="0.2"/>
    <row r="32788" hidden="1" x14ac:dyDescent="0.2"/>
    <row r="32789" hidden="1" x14ac:dyDescent="0.2"/>
    <row r="32790" hidden="1" x14ac:dyDescent="0.2"/>
    <row r="32791" hidden="1" x14ac:dyDescent="0.2"/>
    <row r="32792" hidden="1" x14ac:dyDescent="0.2"/>
    <row r="32793" hidden="1" x14ac:dyDescent="0.2"/>
    <row r="32794" hidden="1" x14ac:dyDescent="0.2"/>
    <row r="32795" hidden="1" x14ac:dyDescent="0.2"/>
    <row r="32796" hidden="1" x14ac:dyDescent="0.2"/>
    <row r="32797" hidden="1" x14ac:dyDescent="0.2"/>
    <row r="32798" hidden="1" x14ac:dyDescent="0.2"/>
    <row r="32799" hidden="1" x14ac:dyDescent="0.2"/>
    <row r="32800" hidden="1" x14ac:dyDescent="0.2"/>
    <row r="32801" hidden="1" x14ac:dyDescent="0.2"/>
    <row r="32802" hidden="1" x14ac:dyDescent="0.2"/>
    <row r="32803" hidden="1" x14ac:dyDescent="0.2"/>
    <row r="32804" hidden="1" x14ac:dyDescent="0.2"/>
    <row r="32805" hidden="1" x14ac:dyDescent="0.2"/>
    <row r="32806" hidden="1" x14ac:dyDescent="0.2"/>
    <row r="32807" hidden="1" x14ac:dyDescent="0.2"/>
    <row r="32808" hidden="1" x14ac:dyDescent="0.2"/>
    <row r="32809" hidden="1" x14ac:dyDescent="0.2"/>
    <row r="32810" hidden="1" x14ac:dyDescent="0.2"/>
    <row r="32811" hidden="1" x14ac:dyDescent="0.2"/>
    <row r="32812" hidden="1" x14ac:dyDescent="0.2"/>
    <row r="32813" hidden="1" x14ac:dyDescent="0.2"/>
    <row r="32814" hidden="1" x14ac:dyDescent="0.2"/>
    <row r="32815" hidden="1" x14ac:dyDescent="0.2"/>
    <row r="32816" hidden="1" x14ac:dyDescent="0.2"/>
    <row r="32817" hidden="1" x14ac:dyDescent="0.2"/>
    <row r="32818" hidden="1" x14ac:dyDescent="0.2"/>
    <row r="32819" hidden="1" x14ac:dyDescent="0.2"/>
    <row r="32820" hidden="1" x14ac:dyDescent="0.2"/>
    <row r="32821" hidden="1" x14ac:dyDescent="0.2"/>
    <row r="32822" hidden="1" x14ac:dyDescent="0.2"/>
    <row r="32823" hidden="1" x14ac:dyDescent="0.2"/>
    <row r="32824" hidden="1" x14ac:dyDescent="0.2"/>
    <row r="32825" hidden="1" x14ac:dyDescent="0.2"/>
    <row r="32826" hidden="1" x14ac:dyDescent="0.2"/>
    <row r="32827" hidden="1" x14ac:dyDescent="0.2"/>
    <row r="32828" hidden="1" x14ac:dyDescent="0.2"/>
    <row r="32829" hidden="1" x14ac:dyDescent="0.2"/>
    <row r="32830" hidden="1" x14ac:dyDescent="0.2"/>
    <row r="32831" hidden="1" x14ac:dyDescent="0.2"/>
    <row r="32832" hidden="1" x14ac:dyDescent="0.2"/>
    <row r="32833" hidden="1" x14ac:dyDescent="0.2"/>
    <row r="32834" hidden="1" x14ac:dyDescent="0.2"/>
    <row r="32835" hidden="1" x14ac:dyDescent="0.2"/>
    <row r="32836" hidden="1" x14ac:dyDescent="0.2"/>
    <row r="32837" hidden="1" x14ac:dyDescent="0.2"/>
    <row r="32838" hidden="1" x14ac:dyDescent="0.2"/>
    <row r="32839" hidden="1" x14ac:dyDescent="0.2"/>
    <row r="32840" hidden="1" x14ac:dyDescent="0.2"/>
    <row r="32841" hidden="1" x14ac:dyDescent="0.2"/>
    <row r="32842" hidden="1" x14ac:dyDescent="0.2"/>
    <row r="32843" hidden="1" x14ac:dyDescent="0.2"/>
    <row r="32844" hidden="1" x14ac:dyDescent="0.2"/>
    <row r="32845" hidden="1" x14ac:dyDescent="0.2"/>
    <row r="32846" hidden="1" x14ac:dyDescent="0.2"/>
    <row r="32847" hidden="1" x14ac:dyDescent="0.2"/>
    <row r="32848" hidden="1" x14ac:dyDescent="0.2"/>
    <row r="32849" hidden="1" x14ac:dyDescent="0.2"/>
    <row r="32850" hidden="1" x14ac:dyDescent="0.2"/>
    <row r="32851" hidden="1" x14ac:dyDescent="0.2"/>
    <row r="32852" hidden="1" x14ac:dyDescent="0.2"/>
    <row r="32853" hidden="1" x14ac:dyDescent="0.2"/>
    <row r="32854" hidden="1" x14ac:dyDescent="0.2"/>
    <row r="32855" hidden="1" x14ac:dyDescent="0.2"/>
    <row r="32856" hidden="1" x14ac:dyDescent="0.2"/>
    <row r="32857" hidden="1" x14ac:dyDescent="0.2"/>
    <row r="32858" hidden="1" x14ac:dyDescent="0.2"/>
    <row r="32859" hidden="1" x14ac:dyDescent="0.2"/>
    <row r="32860" hidden="1" x14ac:dyDescent="0.2"/>
    <row r="32861" hidden="1" x14ac:dyDescent="0.2"/>
    <row r="32862" hidden="1" x14ac:dyDescent="0.2"/>
    <row r="32863" hidden="1" x14ac:dyDescent="0.2"/>
    <row r="32864" hidden="1" x14ac:dyDescent="0.2"/>
    <row r="32865" hidden="1" x14ac:dyDescent="0.2"/>
    <row r="32866" hidden="1" x14ac:dyDescent="0.2"/>
    <row r="32867" hidden="1" x14ac:dyDescent="0.2"/>
    <row r="32868" hidden="1" x14ac:dyDescent="0.2"/>
    <row r="32869" hidden="1" x14ac:dyDescent="0.2"/>
    <row r="32870" hidden="1" x14ac:dyDescent="0.2"/>
    <row r="32871" hidden="1" x14ac:dyDescent="0.2"/>
    <row r="32872" hidden="1" x14ac:dyDescent="0.2"/>
    <row r="32873" hidden="1" x14ac:dyDescent="0.2"/>
    <row r="32874" hidden="1" x14ac:dyDescent="0.2"/>
    <row r="32875" hidden="1" x14ac:dyDescent="0.2"/>
    <row r="32876" hidden="1" x14ac:dyDescent="0.2"/>
    <row r="32877" hidden="1" x14ac:dyDescent="0.2"/>
    <row r="32878" hidden="1" x14ac:dyDescent="0.2"/>
    <row r="32879" hidden="1" x14ac:dyDescent="0.2"/>
    <row r="32880" hidden="1" x14ac:dyDescent="0.2"/>
    <row r="32881" hidden="1" x14ac:dyDescent="0.2"/>
    <row r="32882" hidden="1" x14ac:dyDescent="0.2"/>
    <row r="32883" hidden="1" x14ac:dyDescent="0.2"/>
    <row r="32884" hidden="1" x14ac:dyDescent="0.2"/>
    <row r="32885" hidden="1" x14ac:dyDescent="0.2"/>
    <row r="32886" hidden="1" x14ac:dyDescent="0.2"/>
    <row r="32887" hidden="1" x14ac:dyDescent="0.2"/>
    <row r="32888" hidden="1" x14ac:dyDescent="0.2"/>
    <row r="32889" hidden="1" x14ac:dyDescent="0.2"/>
    <row r="32890" hidden="1" x14ac:dyDescent="0.2"/>
    <row r="32891" hidden="1" x14ac:dyDescent="0.2"/>
    <row r="32892" hidden="1" x14ac:dyDescent="0.2"/>
    <row r="32893" hidden="1" x14ac:dyDescent="0.2"/>
    <row r="32894" hidden="1" x14ac:dyDescent="0.2"/>
    <row r="32895" hidden="1" x14ac:dyDescent="0.2"/>
    <row r="32896" hidden="1" x14ac:dyDescent="0.2"/>
    <row r="32897" hidden="1" x14ac:dyDescent="0.2"/>
    <row r="32898" hidden="1" x14ac:dyDescent="0.2"/>
    <row r="32899" hidden="1" x14ac:dyDescent="0.2"/>
    <row r="32900" hidden="1" x14ac:dyDescent="0.2"/>
    <row r="32901" hidden="1" x14ac:dyDescent="0.2"/>
    <row r="32902" hidden="1" x14ac:dyDescent="0.2"/>
    <row r="32903" hidden="1" x14ac:dyDescent="0.2"/>
    <row r="32904" hidden="1" x14ac:dyDescent="0.2"/>
    <row r="32905" hidden="1" x14ac:dyDescent="0.2"/>
    <row r="32906" hidden="1" x14ac:dyDescent="0.2"/>
    <row r="32907" hidden="1" x14ac:dyDescent="0.2"/>
    <row r="32908" hidden="1" x14ac:dyDescent="0.2"/>
    <row r="32909" hidden="1" x14ac:dyDescent="0.2"/>
    <row r="32910" hidden="1" x14ac:dyDescent="0.2"/>
    <row r="32911" hidden="1" x14ac:dyDescent="0.2"/>
    <row r="32912" hidden="1" x14ac:dyDescent="0.2"/>
    <row r="32913" hidden="1" x14ac:dyDescent="0.2"/>
    <row r="32914" hidden="1" x14ac:dyDescent="0.2"/>
    <row r="32915" hidden="1" x14ac:dyDescent="0.2"/>
    <row r="32916" hidden="1" x14ac:dyDescent="0.2"/>
    <row r="32917" hidden="1" x14ac:dyDescent="0.2"/>
    <row r="32918" hidden="1" x14ac:dyDescent="0.2"/>
    <row r="32919" hidden="1" x14ac:dyDescent="0.2"/>
    <row r="32920" hidden="1" x14ac:dyDescent="0.2"/>
    <row r="32921" hidden="1" x14ac:dyDescent="0.2"/>
    <row r="32922" hidden="1" x14ac:dyDescent="0.2"/>
    <row r="32923" hidden="1" x14ac:dyDescent="0.2"/>
    <row r="32924" hidden="1" x14ac:dyDescent="0.2"/>
    <row r="32925" hidden="1" x14ac:dyDescent="0.2"/>
    <row r="32926" hidden="1" x14ac:dyDescent="0.2"/>
    <row r="32927" hidden="1" x14ac:dyDescent="0.2"/>
    <row r="32928" hidden="1" x14ac:dyDescent="0.2"/>
    <row r="32929" hidden="1" x14ac:dyDescent="0.2"/>
    <row r="32930" hidden="1" x14ac:dyDescent="0.2"/>
    <row r="32931" hidden="1" x14ac:dyDescent="0.2"/>
    <row r="32932" hidden="1" x14ac:dyDescent="0.2"/>
    <row r="32933" hidden="1" x14ac:dyDescent="0.2"/>
    <row r="32934" hidden="1" x14ac:dyDescent="0.2"/>
    <row r="32935" hidden="1" x14ac:dyDescent="0.2"/>
    <row r="32936" hidden="1" x14ac:dyDescent="0.2"/>
    <row r="32937" hidden="1" x14ac:dyDescent="0.2"/>
    <row r="32938" hidden="1" x14ac:dyDescent="0.2"/>
    <row r="32939" hidden="1" x14ac:dyDescent="0.2"/>
    <row r="32940" hidden="1" x14ac:dyDescent="0.2"/>
    <row r="32941" hidden="1" x14ac:dyDescent="0.2"/>
    <row r="32942" hidden="1" x14ac:dyDescent="0.2"/>
    <row r="32943" hidden="1" x14ac:dyDescent="0.2"/>
    <row r="32944" hidden="1" x14ac:dyDescent="0.2"/>
    <row r="32945" hidden="1" x14ac:dyDescent="0.2"/>
    <row r="32946" hidden="1" x14ac:dyDescent="0.2"/>
    <row r="32947" hidden="1" x14ac:dyDescent="0.2"/>
    <row r="32948" hidden="1" x14ac:dyDescent="0.2"/>
    <row r="32949" hidden="1" x14ac:dyDescent="0.2"/>
    <row r="32950" hidden="1" x14ac:dyDescent="0.2"/>
    <row r="32951" hidden="1" x14ac:dyDescent="0.2"/>
    <row r="32952" hidden="1" x14ac:dyDescent="0.2"/>
    <row r="32953" hidden="1" x14ac:dyDescent="0.2"/>
    <row r="32954" hidden="1" x14ac:dyDescent="0.2"/>
    <row r="32955" hidden="1" x14ac:dyDescent="0.2"/>
    <row r="32956" hidden="1" x14ac:dyDescent="0.2"/>
    <row r="32957" hidden="1" x14ac:dyDescent="0.2"/>
    <row r="32958" hidden="1" x14ac:dyDescent="0.2"/>
    <row r="32959" hidden="1" x14ac:dyDescent="0.2"/>
    <row r="32960" hidden="1" x14ac:dyDescent="0.2"/>
    <row r="32961" hidden="1" x14ac:dyDescent="0.2"/>
    <row r="32962" hidden="1" x14ac:dyDescent="0.2"/>
    <row r="32963" hidden="1" x14ac:dyDescent="0.2"/>
    <row r="32964" hidden="1" x14ac:dyDescent="0.2"/>
    <row r="32965" hidden="1" x14ac:dyDescent="0.2"/>
    <row r="32966" hidden="1" x14ac:dyDescent="0.2"/>
    <row r="32967" hidden="1" x14ac:dyDescent="0.2"/>
    <row r="32968" hidden="1" x14ac:dyDescent="0.2"/>
    <row r="32969" hidden="1" x14ac:dyDescent="0.2"/>
    <row r="32970" hidden="1" x14ac:dyDescent="0.2"/>
    <row r="32971" hidden="1" x14ac:dyDescent="0.2"/>
    <row r="32972" hidden="1" x14ac:dyDescent="0.2"/>
    <row r="32973" hidden="1" x14ac:dyDescent="0.2"/>
    <row r="32974" hidden="1" x14ac:dyDescent="0.2"/>
    <row r="32975" hidden="1" x14ac:dyDescent="0.2"/>
    <row r="32976" hidden="1" x14ac:dyDescent="0.2"/>
    <row r="32977" hidden="1" x14ac:dyDescent="0.2"/>
    <row r="32978" hidden="1" x14ac:dyDescent="0.2"/>
    <row r="32979" hidden="1" x14ac:dyDescent="0.2"/>
    <row r="32980" hidden="1" x14ac:dyDescent="0.2"/>
    <row r="32981" hidden="1" x14ac:dyDescent="0.2"/>
    <row r="32982" hidden="1" x14ac:dyDescent="0.2"/>
    <row r="32983" hidden="1" x14ac:dyDescent="0.2"/>
    <row r="32984" hidden="1" x14ac:dyDescent="0.2"/>
    <row r="32985" hidden="1" x14ac:dyDescent="0.2"/>
    <row r="32986" hidden="1" x14ac:dyDescent="0.2"/>
    <row r="32987" hidden="1" x14ac:dyDescent="0.2"/>
    <row r="32988" hidden="1" x14ac:dyDescent="0.2"/>
    <row r="32989" hidden="1" x14ac:dyDescent="0.2"/>
    <row r="32990" hidden="1" x14ac:dyDescent="0.2"/>
    <row r="32991" hidden="1" x14ac:dyDescent="0.2"/>
    <row r="32992" hidden="1" x14ac:dyDescent="0.2"/>
    <row r="32993" hidden="1" x14ac:dyDescent="0.2"/>
    <row r="32994" hidden="1" x14ac:dyDescent="0.2"/>
    <row r="32995" hidden="1" x14ac:dyDescent="0.2"/>
    <row r="32996" hidden="1" x14ac:dyDescent="0.2"/>
    <row r="32997" hidden="1" x14ac:dyDescent="0.2"/>
    <row r="32998" hidden="1" x14ac:dyDescent="0.2"/>
    <row r="32999" hidden="1" x14ac:dyDescent="0.2"/>
    <row r="33000" hidden="1" x14ac:dyDescent="0.2"/>
    <row r="33001" hidden="1" x14ac:dyDescent="0.2"/>
    <row r="33002" hidden="1" x14ac:dyDescent="0.2"/>
    <row r="33003" hidden="1" x14ac:dyDescent="0.2"/>
    <row r="33004" hidden="1" x14ac:dyDescent="0.2"/>
    <row r="33005" hidden="1" x14ac:dyDescent="0.2"/>
    <row r="33006" hidden="1" x14ac:dyDescent="0.2"/>
    <row r="33007" hidden="1" x14ac:dyDescent="0.2"/>
    <row r="33008" hidden="1" x14ac:dyDescent="0.2"/>
    <row r="33009" hidden="1" x14ac:dyDescent="0.2"/>
    <row r="33010" hidden="1" x14ac:dyDescent="0.2"/>
    <row r="33011" hidden="1" x14ac:dyDescent="0.2"/>
    <row r="33012" hidden="1" x14ac:dyDescent="0.2"/>
    <row r="33013" hidden="1" x14ac:dyDescent="0.2"/>
    <row r="33014" hidden="1" x14ac:dyDescent="0.2"/>
    <row r="33015" hidden="1" x14ac:dyDescent="0.2"/>
    <row r="33016" hidden="1" x14ac:dyDescent="0.2"/>
    <row r="33017" hidden="1" x14ac:dyDescent="0.2"/>
    <row r="33018" hidden="1" x14ac:dyDescent="0.2"/>
    <row r="33019" hidden="1" x14ac:dyDescent="0.2"/>
    <row r="33020" hidden="1" x14ac:dyDescent="0.2"/>
    <row r="33021" hidden="1" x14ac:dyDescent="0.2"/>
    <row r="33022" hidden="1" x14ac:dyDescent="0.2"/>
    <row r="33023" hidden="1" x14ac:dyDescent="0.2"/>
    <row r="33024" hidden="1" x14ac:dyDescent="0.2"/>
    <row r="33025" hidden="1" x14ac:dyDescent="0.2"/>
    <row r="33026" hidden="1" x14ac:dyDescent="0.2"/>
    <row r="33027" hidden="1" x14ac:dyDescent="0.2"/>
    <row r="33028" hidden="1" x14ac:dyDescent="0.2"/>
    <row r="33029" hidden="1" x14ac:dyDescent="0.2"/>
    <row r="33030" hidden="1" x14ac:dyDescent="0.2"/>
    <row r="33031" hidden="1" x14ac:dyDescent="0.2"/>
    <row r="33032" hidden="1" x14ac:dyDescent="0.2"/>
    <row r="33033" hidden="1" x14ac:dyDescent="0.2"/>
    <row r="33034" hidden="1" x14ac:dyDescent="0.2"/>
    <row r="33035" hidden="1" x14ac:dyDescent="0.2"/>
    <row r="33036" hidden="1" x14ac:dyDescent="0.2"/>
    <row r="33037" hidden="1" x14ac:dyDescent="0.2"/>
    <row r="33038" hidden="1" x14ac:dyDescent="0.2"/>
    <row r="33039" hidden="1" x14ac:dyDescent="0.2"/>
    <row r="33040" hidden="1" x14ac:dyDescent="0.2"/>
    <row r="33041" hidden="1" x14ac:dyDescent="0.2"/>
    <row r="33042" hidden="1" x14ac:dyDescent="0.2"/>
    <row r="33043" hidden="1" x14ac:dyDescent="0.2"/>
    <row r="33044" hidden="1" x14ac:dyDescent="0.2"/>
    <row r="33045" hidden="1" x14ac:dyDescent="0.2"/>
    <row r="33046" hidden="1" x14ac:dyDescent="0.2"/>
    <row r="33047" hidden="1" x14ac:dyDescent="0.2"/>
    <row r="33048" hidden="1" x14ac:dyDescent="0.2"/>
    <row r="33049" hidden="1" x14ac:dyDescent="0.2"/>
    <row r="33050" hidden="1" x14ac:dyDescent="0.2"/>
    <row r="33051" hidden="1" x14ac:dyDescent="0.2"/>
    <row r="33052" hidden="1" x14ac:dyDescent="0.2"/>
    <row r="33053" hidden="1" x14ac:dyDescent="0.2"/>
    <row r="33054" hidden="1" x14ac:dyDescent="0.2"/>
    <row r="33055" hidden="1" x14ac:dyDescent="0.2"/>
    <row r="33056" hidden="1" x14ac:dyDescent="0.2"/>
    <row r="33057" hidden="1" x14ac:dyDescent="0.2"/>
    <row r="33058" hidden="1" x14ac:dyDescent="0.2"/>
    <row r="33059" hidden="1" x14ac:dyDescent="0.2"/>
    <row r="33060" hidden="1" x14ac:dyDescent="0.2"/>
    <row r="33061" hidden="1" x14ac:dyDescent="0.2"/>
    <row r="33062" hidden="1" x14ac:dyDescent="0.2"/>
    <row r="33063" hidden="1" x14ac:dyDescent="0.2"/>
    <row r="33064" hidden="1" x14ac:dyDescent="0.2"/>
    <row r="33065" hidden="1" x14ac:dyDescent="0.2"/>
    <row r="33066" hidden="1" x14ac:dyDescent="0.2"/>
    <row r="33067" hidden="1" x14ac:dyDescent="0.2"/>
    <row r="33068" hidden="1" x14ac:dyDescent="0.2"/>
    <row r="33069" hidden="1" x14ac:dyDescent="0.2"/>
    <row r="33070" hidden="1" x14ac:dyDescent="0.2"/>
    <row r="33071" hidden="1" x14ac:dyDescent="0.2"/>
    <row r="33072" hidden="1" x14ac:dyDescent="0.2"/>
    <row r="33073" hidden="1" x14ac:dyDescent="0.2"/>
    <row r="33074" hidden="1" x14ac:dyDescent="0.2"/>
    <row r="33075" hidden="1" x14ac:dyDescent="0.2"/>
    <row r="33076" hidden="1" x14ac:dyDescent="0.2"/>
    <row r="33077" hidden="1" x14ac:dyDescent="0.2"/>
    <row r="33078" hidden="1" x14ac:dyDescent="0.2"/>
    <row r="33079" hidden="1" x14ac:dyDescent="0.2"/>
    <row r="33080" hidden="1" x14ac:dyDescent="0.2"/>
    <row r="33081" hidden="1" x14ac:dyDescent="0.2"/>
    <row r="33082" hidden="1" x14ac:dyDescent="0.2"/>
    <row r="33083" hidden="1" x14ac:dyDescent="0.2"/>
    <row r="33084" hidden="1" x14ac:dyDescent="0.2"/>
    <row r="33085" hidden="1" x14ac:dyDescent="0.2"/>
    <row r="33086" hidden="1" x14ac:dyDescent="0.2"/>
    <row r="33087" hidden="1" x14ac:dyDescent="0.2"/>
    <row r="33088" hidden="1" x14ac:dyDescent="0.2"/>
    <row r="33089" hidden="1" x14ac:dyDescent="0.2"/>
    <row r="33090" hidden="1" x14ac:dyDescent="0.2"/>
    <row r="33091" hidden="1" x14ac:dyDescent="0.2"/>
    <row r="33092" hidden="1" x14ac:dyDescent="0.2"/>
    <row r="33093" hidden="1" x14ac:dyDescent="0.2"/>
    <row r="33094" hidden="1" x14ac:dyDescent="0.2"/>
    <row r="33095" hidden="1" x14ac:dyDescent="0.2"/>
    <row r="33096" hidden="1" x14ac:dyDescent="0.2"/>
    <row r="33097" hidden="1" x14ac:dyDescent="0.2"/>
    <row r="33098" hidden="1" x14ac:dyDescent="0.2"/>
    <row r="33099" hidden="1" x14ac:dyDescent="0.2"/>
    <row r="33100" hidden="1" x14ac:dyDescent="0.2"/>
    <row r="33101" hidden="1" x14ac:dyDescent="0.2"/>
    <row r="33102" hidden="1" x14ac:dyDescent="0.2"/>
    <row r="33103" hidden="1" x14ac:dyDescent="0.2"/>
    <row r="33104" hidden="1" x14ac:dyDescent="0.2"/>
    <row r="33105" hidden="1" x14ac:dyDescent="0.2"/>
    <row r="33106" hidden="1" x14ac:dyDescent="0.2"/>
    <row r="33107" hidden="1" x14ac:dyDescent="0.2"/>
    <row r="33108" hidden="1" x14ac:dyDescent="0.2"/>
    <row r="33109" hidden="1" x14ac:dyDescent="0.2"/>
    <row r="33110" hidden="1" x14ac:dyDescent="0.2"/>
    <row r="33111" hidden="1" x14ac:dyDescent="0.2"/>
    <row r="33112" hidden="1" x14ac:dyDescent="0.2"/>
    <row r="33113" hidden="1" x14ac:dyDescent="0.2"/>
    <row r="33114" hidden="1" x14ac:dyDescent="0.2"/>
    <row r="33115" hidden="1" x14ac:dyDescent="0.2"/>
    <row r="33116" hidden="1" x14ac:dyDescent="0.2"/>
    <row r="33117" hidden="1" x14ac:dyDescent="0.2"/>
    <row r="33118" hidden="1" x14ac:dyDescent="0.2"/>
    <row r="33119" hidden="1" x14ac:dyDescent="0.2"/>
    <row r="33120" hidden="1" x14ac:dyDescent="0.2"/>
    <row r="33121" hidden="1" x14ac:dyDescent="0.2"/>
    <row r="33122" hidden="1" x14ac:dyDescent="0.2"/>
    <row r="33123" hidden="1" x14ac:dyDescent="0.2"/>
    <row r="33124" hidden="1" x14ac:dyDescent="0.2"/>
    <row r="33125" hidden="1" x14ac:dyDescent="0.2"/>
    <row r="33126" hidden="1" x14ac:dyDescent="0.2"/>
    <row r="33127" hidden="1" x14ac:dyDescent="0.2"/>
    <row r="33128" hidden="1" x14ac:dyDescent="0.2"/>
    <row r="33129" hidden="1" x14ac:dyDescent="0.2"/>
    <row r="33130" hidden="1" x14ac:dyDescent="0.2"/>
    <row r="33131" hidden="1" x14ac:dyDescent="0.2"/>
    <row r="33132" hidden="1" x14ac:dyDescent="0.2"/>
    <row r="33133" hidden="1" x14ac:dyDescent="0.2"/>
    <row r="33134" hidden="1" x14ac:dyDescent="0.2"/>
    <row r="33135" hidden="1" x14ac:dyDescent="0.2"/>
    <row r="33136" hidden="1" x14ac:dyDescent="0.2"/>
    <row r="33137" hidden="1" x14ac:dyDescent="0.2"/>
    <row r="33138" hidden="1" x14ac:dyDescent="0.2"/>
    <row r="33139" hidden="1" x14ac:dyDescent="0.2"/>
    <row r="33140" hidden="1" x14ac:dyDescent="0.2"/>
    <row r="33141" hidden="1" x14ac:dyDescent="0.2"/>
    <row r="33142" hidden="1" x14ac:dyDescent="0.2"/>
    <row r="33143" hidden="1" x14ac:dyDescent="0.2"/>
    <row r="33144" hidden="1" x14ac:dyDescent="0.2"/>
    <row r="33145" hidden="1" x14ac:dyDescent="0.2"/>
    <row r="33146" hidden="1" x14ac:dyDescent="0.2"/>
    <row r="33147" hidden="1" x14ac:dyDescent="0.2"/>
    <row r="33148" hidden="1" x14ac:dyDescent="0.2"/>
    <row r="33149" hidden="1" x14ac:dyDescent="0.2"/>
    <row r="33150" hidden="1" x14ac:dyDescent="0.2"/>
    <row r="33151" hidden="1" x14ac:dyDescent="0.2"/>
    <row r="33152" hidden="1" x14ac:dyDescent="0.2"/>
    <row r="33153" hidden="1" x14ac:dyDescent="0.2"/>
    <row r="33154" hidden="1" x14ac:dyDescent="0.2"/>
    <row r="33155" hidden="1" x14ac:dyDescent="0.2"/>
    <row r="33156" hidden="1" x14ac:dyDescent="0.2"/>
    <row r="33157" hidden="1" x14ac:dyDescent="0.2"/>
    <row r="33158" hidden="1" x14ac:dyDescent="0.2"/>
    <row r="33159" hidden="1" x14ac:dyDescent="0.2"/>
    <row r="33160" hidden="1" x14ac:dyDescent="0.2"/>
    <row r="33161" hidden="1" x14ac:dyDescent="0.2"/>
    <row r="33162" hidden="1" x14ac:dyDescent="0.2"/>
    <row r="33163" hidden="1" x14ac:dyDescent="0.2"/>
    <row r="33164" hidden="1" x14ac:dyDescent="0.2"/>
    <row r="33165" hidden="1" x14ac:dyDescent="0.2"/>
    <row r="33166" hidden="1" x14ac:dyDescent="0.2"/>
    <row r="33167" hidden="1" x14ac:dyDescent="0.2"/>
    <row r="33168" hidden="1" x14ac:dyDescent="0.2"/>
    <row r="33169" hidden="1" x14ac:dyDescent="0.2"/>
    <row r="33170" hidden="1" x14ac:dyDescent="0.2"/>
    <row r="33171" hidden="1" x14ac:dyDescent="0.2"/>
    <row r="33172" hidden="1" x14ac:dyDescent="0.2"/>
    <row r="33173" hidden="1" x14ac:dyDescent="0.2"/>
    <row r="33174" hidden="1" x14ac:dyDescent="0.2"/>
    <row r="33175" hidden="1" x14ac:dyDescent="0.2"/>
    <row r="33176" hidden="1" x14ac:dyDescent="0.2"/>
    <row r="33177" hidden="1" x14ac:dyDescent="0.2"/>
    <row r="33178" hidden="1" x14ac:dyDescent="0.2"/>
    <row r="33179" hidden="1" x14ac:dyDescent="0.2"/>
    <row r="33180" hidden="1" x14ac:dyDescent="0.2"/>
    <row r="33181" hidden="1" x14ac:dyDescent="0.2"/>
    <row r="33182" hidden="1" x14ac:dyDescent="0.2"/>
    <row r="33183" hidden="1" x14ac:dyDescent="0.2"/>
    <row r="33184" hidden="1" x14ac:dyDescent="0.2"/>
    <row r="33185" hidden="1" x14ac:dyDescent="0.2"/>
    <row r="33186" hidden="1" x14ac:dyDescent="0.2"/>
    <row r="33187" hidden="1" x14ac:dyDescent="0.2"/>
    <row r="33188" hidden="1" x14ac:dyDescent="0.2"/>
    <row r="33189" hidden="1" x14ac:dyDescent="0.2"/>
    <row r="33190" hidden="1" x14ac:dyDescent="0.2"/>
    <row r="33191" hidden="1" x14ac:dyDescent="0.2"/>
    <row r="33192" hidden="1" x14ac:dyDescent="0.2"/>
    <row r="33193" hidden="1" x14ac:dyDescent="0.2"/>
    <row r="33194" hidden="1" x14ac:dyDescent="0.2"/>
    <row r="33195" hidden="1" x14ac:dyDescent="0.2"/>
    <row r="33196" hidden="1" x14ac:dyDescent="0.2"/>
    <row r="33197" hidden="1" x14ac:dyDescent="0.2"/>
    <row r="33198" hidden="1" x14ac:dyDescent="0.2"/>
    <row r="33199" hidden="1" x14ac:dyDescent="0.2"/>
    <row r="33200" hidden="1" x14ac:dyDescent="0.2"/>
    <row r="33201" hidden="1" x14ac:dyDescent="0.2"/>
    <row r="33202" hidden="1" x14ac:dyDescent="0.2"/>
    <row r="33203" hidden="1" x14ac:dyDescent="0.2"/>
    <row r="33204" hidden="1" x14ac:dyDescent="0.2"/>
    <row r="33205" hidden="1" x14ac:dyDescent="0.2"/>
    <row r="33206" hidden="1" x14ac:dyDescent="0.2"/>
    <row r="33207" hidden="1" x14ac:dyDescent="0.2"/>
    <row r="33208" hidden="1" x14ac:dyDescent="0.2"/>
    <row r="33209" hidden="1" x14ac:dyDescent="0.2"/>
    <row r="33210" hidden="1" x14ac:dyDescent="0.2"/>
    <row r="33211" hidden="1" x14ac:dyDescent="0.2"/>
    <row r="33212" hidden="1" x14ac:dyDescent="0.2"/>
    <row r="33213" hidden="1" x14ac:dyDescent="0.2"/>
    <row r="33214" hidden="1" x14ac:dyDescent="0.2"/>
    <row r="33215" hidden="1" x14ac:dyDescent="0.2"/>
    <row r="33216" hidden="1" x14ac:dyDescent="0.2"/>
    <row r="33217" hidden="1" x14ac:dyDescent="0.2"/>
    <row r="33218" hidden="1" x14ac:dyDescent="0.2"/>
    <row r="33219" hidden="1" x14ac:dyDescent="0.2"/>
    <row r="33220" hidden="1" x14ac:dyDescent="0.2"/>
    <row r="33221" hidden="1" x14ac:dyDescent="0.2"/>
    <row r="33222" hidden="1" x14ac:dyDescent="0.2"/>
    <row r="33223" hidden="1" x14ac:dyDescent="0.2"/>
    <row r="33224" hidden="1" x14ac:dyDescent="0.2"/>
    <row r="33225" hidden="1" x14ac:dyDescent="0.2"/>
    <row r="33226" hidden="1" x14ac:dyDescent="0.2"/>
    <row r="33227" hidden="1" x14ac:dyDescent="0.2"/>
    <row r="33228" hidden="1" x14ac:dyDescent="0.2"/>
    <row r="33229" hidden="1" x14ac:dyDescent="0.2"/>
    <row r="33230" hidden="1" x14ac:dyDescent="0.2"/>
    <row r="33231" hidden="1" x14ac:dyDescent="0.2"/>
    <row r="33232" hidden="1" x14ac:dyDescent="0.2"/>
    <row r="33233" hidden="1" x14ac:dyDescent="0.2"/>
    <row r="33234" hidden="1" x14ac:dyDescent="0.2"/>
    <row r="33235" hidden="1" x14ac:dyDescent="0.2"/>
    <row r="33236" hidden="1" x14ac:dyDescent="0.2"/>
    <row r="33237" hidden="1" x14ac:dyDescent="0.2"/>
    <row r="33238" hidden="1" x14ac:dyDescent="0.2"/>
    <row r="33239" hidden="1" x14ac:dyDescent="0.2"/>
    <row r="33240" hidden="1" x14ac:dyDescent="0.2"/>
    <row r="33241" hidden="1" x14ac:dyDescent="0.2"/>
    <row r="33242" hidden="1" x14ac:dyDescent="0.2"/>
    <row r="33243" hidden="1" x14ac:dyDescent="0.2"/>
    <row r="33244" hidden="1" x14ac:dyDescent="0.2"/>
    <row r="33245" hidden="1" x14ac:dyDescent="0.2"/>
    <row r="33246" hidden="1" x14ac:dyDescent="0.2"/>
    <row r="33247" hidden="1" x14ac:dyDescent="0.2"/>
    <row r="33248" hidden="1" x14ac:dyDescent="0.2"/>
    <row r="33249" hidden="1" x14ac:dyDescent="0.2"/>
    <row r="33250" hidden="1" x14ac:dyDescent="0.2"/>
    <row r="33251" hidden="1" x14ac:dyDescent="0.2"/>
    <row r="33252" hidden="1" x14ac:dyDescent="0.2"/>
    <row r="33253" hidden="1" x14ac:dyDescent="0.2"/>
    <row r="33254" hidden="1" x14ac:dyDescent="0.2"/>
    <row r="33255" hidden="1" x14ac:dyDescent="0.2"/>
    <row r="33256" hidden="1" x14ac:dyDescent="0.2"/>
    <row r="33257" hidden="1" x14ac:dyDescent="0.2"/>
    <row r="33258" hidden="1" x14ac:dyDescent="0.2"/>
    <row r="33259" hidden="1" x14ac:dyDescent="0.2"/>
    <row r="33260" hidden="1" x14ac:dyDescent="0.2"/>
    <row r="33261" hidden="1" x14ac:dyDescent="0.2"/>
    <row r="33262" hidden="1" x14ac:dyDescent="0.2"/>
    <row r="33263" hidden="1" x14ac:dyDescent="0.2"/>
    <row r="33264" hidden="1" x14ac:dyDescent="0.2"/>
    <row r="33265" hidden="1" x14ac:dyDescent="0.2"/>
    <row r="33266" hidden="1" x14ac:dyDescent="0.2"/>
    <row r="33267" hidden="1" x14ac:dyDescent="0.2"/>
    <row r="33268" hidden="1" x14ac:dyDescent="0.2"/>
    <row r="33269" hidden="1" x14ac:dyDescent="0.2"/>
    <row r="33270" hidden="1" x14ac:dyDescent="0.2"/>
    <row r="33271" hidden="1" x14ac:dyDescent="0.2"/>
    <row r="33272" hidden="1" x14ac:dyDescent="0.2"/>
    <row r="33273" hidden="1" x14ac:dyDescent="0.2"/>
    <row r="33274" hidden="1" x14ac:dyDescent="0.2"/>
    <row r="33275" hidden="1" x14ac:dyDescent="0.2"/>
    <row r="33276" hidden="1" x14ac:dyDescent="0.2"/>
    <row r="33277" hidden="1" x14ac:dyDescent="0.2"/>
    <row r="33278" hidden="1" x14ac:dyDescent="0.2"/>
    <row r="33279" hidden="1" x14ac:dyDescent="0.2"/>
    <row r="33280" hidden="1" x14ac:dyDescent="0.2"/>
    <row r="33281" hidden="1" x14ac:dyDescent="0.2"/>
    <row r="33282" hidden="1" x14ac:dyDescent="0.2"/>
    <row r="33283" hidden="1" x14ac:dyDescent="0.2"/>
    <row r="33284" hidden="1" x14ac:dyDescent="0.2"/>
    <row r="33285" hidden="1" x14ac:dyDescent="0.2"/>
    <row r="33286" hidden="1" x14ac:dyDescent="0.2"/>
    <row r="33287" hidden="1" x14ac:dyDescent="0.2"/>
    <row r="33288" hidden="1" x14ac:dyDescent="0.2"/>
    <row r="33289" hidden="1" x14ac:dyDescent="0.2"/>
    <row r="33290" hidden="1" x14ac:dyDescent="0.2"/>
    <row r="33291" hidden="1" x14ac:dyDescent="0.2"/>
    <row r="33292" hidden="1" x14ac:dyDescent="0.2"/>
    <row r="33293" hidden="1" x14ac:dyDescent="0.2"/>
    <row r="33294" hidden="1" x14ac:dyDescent="0.2"/>
    <row r="33295" hidden="1" x14ac:dyDescent="0.2"/>
    <row r="33296" hidden="1" x14ac:dyDescent="0.2"/>
    <row r="33297" hidden="1" x14ac:dyDescent="0.2"/>
    <row r="33298" hidden="1" x14ac:dyDescent="0.2"/>
    <row r="33299" hidden="1" x14ac:dyDescent="0.2"/>
    <row r="33300" hidden="1" x14ac:dyDescent="0.2"/>
    <row r="33301" hidden="1" x14ac:dyDescent="0.2"/>
    <row r="33302" hidden="1" x14ac:dyDescent="0.2"/>
    <row r="33303" hidden="1" x14ac:dyDescent="0.2"/>
    <row r="33304" hidden="1" x14ac:dyDescent="0.2"/>
    <row r="33305" hidden="1" x14ac:dyDescent="0.2"/>
    <row r="33306" hidden="1" x14ac:dyDescent="0.2"/>
    <row r="33307" hidden="1" x14ac:dyDescent="0.2"/>
    <row r="33308" hidden="1" x14ac:dyDescent="0.2"/>
    <row r="33309" hidden="1" x14ac:dyDescent="0.2"/>
    <row r="33310" hidden="1" x14ac:dyDescent="0.2"/>
    <row r="33311" hidden="1" x14ac:dyDescent="0.2"/>
    <row r="33312" hidden="1" x14ac:dyDescent="0.2"/>
    <row r="33313" hidden="1" x14ac:dyDescent="0.2"/>
    <row r="33314" hidden="1" x14ac:dyDescent="0.2"/>
    <row r="33315" hidden="1" x14ac:dyDescent="0.2"/>
    <row r="33316" hidden="1" x14ac:dyDescent="0.2"/>
    <row r="33317" hidden="1" x14ac:dyDescent="0.2"/>
    <row r="33318" hidden="1" x14ac:dyDescent="0.2"/>
    <row r="33319" hidden="1" x14ac:dyDescent="0.2"/>
    <row r="33320" hidden="1" x14ac:dyDescent="0.2"/>
    <row r="33321" hidden="1" x14ac:dyDescent="0.2"/>
    <row r="33322" hidden="1" x14ac:dyDescent="0.2"/>
    <row r="33323" hidden="1" x14ac:dyDescent="0.2"/>
    <row r="33324" hidden="1" x14ac:dyDescent="0.2"/>
    <row r="33325" hidden="1" x14ac:dyDescent="0.2"/>
    <row r="33326" hidden="1" x14ac:dyDescent="0.2"/>
    <row r="33327" hidden="1" x14ac:dyDescent="0.2"/>
    <row r="33328" hidden="1" x14ac:dyDescent="0.2"/>
    <row r="33329" hidden="1" x14ac:dyDescent="0.2"/>
    <row r="33330" hidden="1" x14ac:dyDescent="0.2"/>
    <row r="33331" hidden="1" x14ac:dyDescent="0.2"/>
    <row r="33332" hidden="1" x14ac:dyDescent="0.2"/>
    <row r="33333" hidden="1" x14ac:dyDescent="0.2"/>
    <row r="33334" hidden="1" x14ac:dyDescent="0.2"/>
    <row r="33335" hidden="1" x14ac:dyDescent="0.2"/>
    <row r="33336" hidden="1" x14ac:dyDescent="0.2"/>
    <row r="33337" hidden="1" x14ac:dyDescent="0.2"/>
    <row r="33338" hidden="1" x14ac:dyDescent="0.2"/>
    <row r="33339" hidden="1" x14ac:dyDescent="0.2"/>
    <row r="33340" hidden="1" x14ac:dyDescent="0.2"/>
    <row r="33341" hidden="1" x14ac:dyDescent="0.2"/>
    <row r="33342" hidden="1" x14ac:dyDescent="0.2"/>
    <row r="33343" hidden="1" x14ac:dyDescent="0.2"/>
    <row r="33344" hidden="1" x14ac:dyDescent="0.2"/>
    <row r="33345" hidden="1" x14ac:dyDescent="0.2"/>
    <row r="33346" hidden="1" x14ac:dyDescent="0.2"/>
    <row r="33347" hidden="1" x14ac:dyDescent="0.2"/>
    <row r="33348" hidden="1" x14ac:dyDescent="0.2"/>
    <row r="33349" hidden="1" x14ac:dyDescent="0.2"/>
    <row r="33350" hidden="1" x14ac:dyDescent="0.2"/>
    <row r="33351" hidden="1" x14ac:dyDescent="0.2"/>
    <row r="33352" hidden="1" x14ac:dyDescent="0.2"/>
    <row r="33353" hidden="1" x14ac:dyDescent="0.2"/>
    <row r="33354" hidden="1" x14ac:dyDescent="0.2"/>
    <row r="33355" hidden="1" x14ac:dyDescent="0.2"/>
    <row r="33356" hidden="1" x14ac:dyDescent="0.2"/>
    <row r="33357" hidden="1" x14ac:dyDescent="0.2"/>
    <row r="33358" hidden="1" x14ac:dyDescent="0.2"/>
    <row r="33359" hidden="1" x14ac:dyDescent="0.2"/>
    <row r="33360" hidden="1" x14ac:dyDescent="0.2"/>
    <row r="33361" hidden="1" x14ac:dyDescent="0.2"/>
    <row r="33362" hidden="1" x14ac:dyDescent="0.2"/>
    <row r="33363" hidden="1" x14ac:dyDescent="0.2"/>
    <row r="33364" hidden="1" x14ac:dyDescent="0.2"/>
    <row r="33365" hidden="1" x14ac:dyDescent="0.2"/>
    <row r="33366" hidden="1" x14ac:dyDescent="0.2"/>
    <row r="33367" hidden="1" x14ac:dyDescent="0.2"/>
    <row r="33368" hidden="1" x14ac:dyDescent="0.2"/>
    <row r="33369" hidden="1" x14ac:dyDescent="0.2"/>
    <row r="33370" hidden="1" x14ac:dyDescent="0.2"/>
    <row r="33371" hidden="1" x14ac:dyDescent="0.2"/>
    <row r="33372" hidden="1" x14ac:dyDescent="0.2"/>
    <row r="33373" hidden="1" x14ac:dyDescent="0.2"/>
    <row r="33374" hidden="1" x14ac:dyDescent="0.2"/>
    <row r="33375" hidden="1" x14ac:dyDescent="0.2"/>
    <row r="33376" hidden="1" x14ac:dyDescent="0.2"/>
    <row r="33377" hidden="1" x14ac:dyDescent="0.2"/>
    <row r="33378" hidden="1" x14ac:dyDescent="0.2"/>
    <row r="33379" hidden="1" x14ac:dyDescent="0.2"/>
    <row r="33380" hidden="1" x14ac:dyDescent="0.2"/>
    <row r="33381" hidden="1" x14ac:dyDescent="0.2"/>
    <row r="33382" hidden="1" x14ac:dyDescent="0.2"/>
    <row r="33383" hidden="1" x14ac:dyDescent="0.2"/>
    <row r="33384" hidden="1" x14ac:dyDescent="0.2"/>
    <row r="33385" hidden="1" x14ac:dyDescent="0.2"/>
    <row r="33386" hidden="1" x14ac:dyDescent="0.2"/>
    <row r="33387" hidden="1" x14ac:dyDescent="0.2"/>
    <row r="33388" hidden="1" x14ac:dyDescent="0.2"/>
    <row r="33389" hidden="1" x14ac:dyDescent="0.2"/>
    <row r="33390" hidden="1" x14ac:dyDescent="0.2"/>
    <row r="33391" hidden="1" x14ac:dyDescent="0.2"/>
    <row r="33392" hidden="1" x14ac:dyDescent="0.2"/>
    <row r="33393" hidden="1" x14ac:dyDescent="0.2"/>
    <row r="33394" hidden="1" x14ac:dyDescent="0.2"/>
    <row r="33395" hidden="1" x14ac:dyDescent="0.2"/>
    <row r="33396" hidden="1" x14ac:dyDescent="0.2"/>
    <row r="33397" hidden="1" x14ac:dyDescent="0.2"/>
    <row r="33398" hidden="1" x14ac:dyDescent="0.2"/>
    <row r="33399" hidden="1" x14ac:dyDescent="0.2"/>
    <row r="33400" hidden="1" x14ac:dyDescent="0.2"/>
    <row r="33401" hidden="1" x14ac:dyDescent="0.2"/>
    <row r="33402" hidden="1" x14ac:dyDescent="0.2"/>
    <row r="33403" hidden="1" x14ac:dyDescent="0.2"/>
    <row r="33404" hidden="1" x14ac:dyDescent="0.2"/>
    <row r="33405" hidden="1" x14ac:dyDescent="0.2"/>
    <row r="33406" hidden="1" x14ac:dyDescent="0.2"/>
    <row r="33407" hidden="1" x14ac:dyDescent="0.2"/>
    <row r="33408" hidden="1" x14ac:dyDescent="0.2"/>
    <row r="33409" hidden="1" x14ac:dyDescent="0.2"/>
    <row r="33410" hidden="1" x14ac:dyDescent="0.2"/>
    <row r="33411" hidden="1" x14ac:dyDescent="0.2"/>
    <row r="33412" hidden="1" x14ac:dyDescent="0.2"/>
    <row r="33413" hidden="1" x14ac:dyDescent="0.2"/>
    <row r="33414" hidden="1" x14ac:dyDescent="0.2"/>
    <row r="33415" hidden="1" x14ac:dyDescent="0.2"/>
    <row r="33416" hidden="1" x14ac:dyDescent="0.2"/>
    <row r="33417" hidden="1" x14ac:dyDescent="0.2"/>
    <row r="33418" hidden="1" x14ac:dyDescent="0.2"/>
    <row r="33419" hidden="1" x14ac:dyDescent="0.2"/>
    <row r="33420" hidden="1" x14ac:dyDescent="0.2"/>
    <row r="33421" hidden="1" x14ac:dyDescent="0.2"/>
    <row r="33422" hidden="1" x14ac:dyDescent="0.2"/>
    <row r="33423" hidden="1" x14ac:dyDescent="0.2"/>
    <row r="33424" hidden="1" x14ac:dyDescent="0.2"/>
    <row r="33425" hidden="1" x14ac:dyDescent="0.2"/>
    <row r="33426" hidden="1" x14ac:dyDescent="0.2"/>
    <row r="33427" hidden="1" x14ac:dyDescent="0.2"/>
    <row r="33428" hidden="1" x14ac:dyDescent="0.2"/>
    <row r="33429" hidden="1" x14ac:dyDescent="0.2"/>
    <row r="33430" hidden="1" x14ac:dyDescent="0.2"/>
    <row r="33431" hidden="1" x14ac:dyDescent="0.2"/>
    <row r="33432" hidden="1" x14ac:dyDescent="0.2"/>
    <row r="33433" hidden="1" x14ac:dyDescent="0.2"/>
    <row r="33434" hidden="1" x14ac:dyDescent="0.2"/>
    <row r="33435" hidden="1" x14ac:dyDescent="0.2"/>
    <row r="33436" hidden="1" x14ac:dyDescent="0.2"/>
    <row r="33437" hidden="1" x14ac:dyDescent="0.2"/>
    <row r="33438" hidden="1" x14ac:dyDescent="0.2"/>
    <row r="33439" hidden="1" x14ac:dyDescent="0.2"/>
    <row r="33440" hidden="1" x14ac:dyDescent="0.2"/>
    <row r="33441" hidden="1" x14ac:dyDescent="0.2"/>
    <row r="33442" hidden="1" x14ac:dyDescent="0.2"/>
    <row r="33443" hidden="1" x14ac:dyDescent="0.2"/>
    <row r="33444" hidden="1" x14ac:dyDescent="0.2"/>
    <row r="33445" hidden="1" x14ac:dyDescent="0.2"/>
    <row r="33446" hidden="1" x14ac:dyDescent="0.2"/>
    <row r="33447" hidden="1" x14ac:dyDescent="0.2"/>
    <row r="33448" hidden="1" x14ac:dyDescent="0.2"/>
    <row r="33449" hidden="1" x14ac:dyDescent="0.2"/>
    <row r="33450" hidden="1" x14ac:dyDescent="0.2"/>
    <row r="33451" hidden="1" x14ac:dyDescent="0.2"/>
    <row r="33452" hidden="1" x14ac:dyDescent="0.2"/>
    <row r="33453" hidden="1" x14ac:dyDescent="0.2"/>
    <row r="33454" hidden="1" x14ac:dyDescent="0.2"/>
    <row r="33455" hidden="1" x14ac:dyDescent="0.2"/>
    <row r="33456" hidden="1" x14ac:dyDescent="0.2"/>
    <row r="33457" hidden="1" x14ac:dyDescent="0.2"/>
    <row r="33458" hidden="1" x14ac:dyDescent="0.2"/>
    <row r="33459" hidden="1" x14ac:dyDescent="0.2"/>
    <row r="33460" hidden="1" x14ac:dyDescent="0.2"/>
    <row r="33461" hidden="1" x14ac:dyDescent="0.2"/>
    <row r="33462" hidden="1" x14ac:dyDescent="0.2"/>
    <row r="33463" hidden="1" x14ac:dyDescent="0.2"/>
    <row r="33464" hidden="1" x14ac:dyDescent="0.2"/>
    <row r="33465" hidden="1" x14ac:dyDescent="0.2"/>
    <row r="33466" hidden="1" x14ac:dyDescent="0.2"/>
    <row r="33467" hidden="1" x14ac:dyDescent="0.2"/>
    <row r="33468" hidden="1" x14ac:dyDescent="0.2"/>
    <row r="33469" hidden="1" x14ac:dyDescent="0.2"/>
    <row r="33470" hidden="1" x14ac:dyDescent="0.2"/>
    <row r="33471" hidden="1" x14ac:dyDescent="0.2"/>
    <row r="33472" hidden="1" x14ac:dyDescent="0.2"/>
    <row r="33473" hidden="1" x14ac:dyDescent="0.2"/>
    <row r="33474" hidden="1" x14ac:dyDescent="0.2"/>
    <row r="33475" hidden="1" x14ac:dyDescent="0.2"/>
    <row r="33476" hidden="1" x14ac:dyDescent="0.2"/>
    <row r="33477" hidden="1" x14ac:dyDescent="0.2"/>
    <row r="33478" hidden="1" x14ac:dyDescent="0.2"/>
    <row r="33479" hidden="1" x14ac:dyDescent="0.2"/>
    <row r="33480" hidden="1" x14ac:dyDescent="0.2"/>
    <row r="33481" hidden="1" x14ac:dyDescent="0.2"/>
    <row r="33482" hidden="1" x14ac:dyDescent="0.2"/>
    <row r="33483" hidden="1" x14ac:dyDescent="0.2"/>
    <row r="33484" hidden="1" x14ac:dyDescent="0.2"/>
    <row r="33485" hidden="1" x14ac:dyDescent="0.2"/>
    <row r="33486" hidden="1" x14ac:dyDescent="0.2"/>
    <row r="33487" hidden="1" x14ac:dyDescent="0.2"/>
    <row r="33488" hidden="1" x14ac:dyDescent="0.2"/>
    <row r="33489" hidden="1" x14ac:dyDescent="0.2"/>
    <row r="33490" hidden="1" x14ac:dyDescent="0.2"/>
    <row r="33491" hidden="1" x14ac:dyDescent="0.2"/>
    <row r="33492" hidden="1" x14ac:dyDescent="0.2"/>
    <row r="33493" hidden="1" x14ac:dyDescent="0.2"/>
    <row r="33494" hidden="1" x14ac:dyDescent="0.2"/>
    <row r="33495" hidden="1" x14ac:dyDescent="0.2"/>
    <row r="33496" hidden="1" x14ac:dyDescent="0.2"/>
    <row r="33497" hidden="1" x14ac:dyDescent="0.2"/>
    <row r="33498" hidden="1" x14ac:dyDescent="0.2"/>
    <row r="33499" hidden="1" x14ac:dyDescent="0.2"/>
    <row r="33500" hidden="1" x14ac:dyDescent="0.2"/>
    <row r="33501" hidden="1" x14ac:dyDescent="0.2"/>
    <row r="33502" hidden="1" x14ac:dyDescent="0.2"/>
    <row r="33503" hidden="1" x14ac:dyDescent="0.2"/>
    <row r="33504" hidden="1" x14ac:dyDescent="0.2"/>
    <row r="33505" hidden="1" x14ac:dyDescent="0.2"/>
    <row r="33506" hidden="1" x14ac:dyDescent="0.2"/>
    <row r="33507" hidden="1" x14ac:dyDescent="0.2"/>
    <row r="33508" hidden="1" x14ac:dyDescent="0.2"/>
    <row r="33509" hidden="1" x14ac:dyDescent="0.2"/>
    <row r="33510" hidden="1" x14ac:dyDescent="0.2"/>
    <row r="33511" hidden="1" x14ac:dyDescent="0.2"/>
    <row r="33512" hidden="1" x14ac:dyDescent="0.2"/>
    <row r="33513" hidden="1" x14ac:dyDescent="0.2"/>
    <row r="33514" hidden="1" x14ac:dyDescent="0.2"/>
    <row r="33515" hidden="1" x14ac:dyDescent="0.2"/>
    <row r="33516" hidden="1" x14ac:dyDescent="0.2"/>
    <row r="33517" hidden="1" x14ac:dyDescent="0.2"/>
    <row r="33518" hidden="1" x14ac:dyDescent="0.2"/>
    <row r="33519" hidden="1" x14ac:dyDescent="0.2"/>
    <row r="33520" hidden="1" x14ac:dyDescent="0.2"/>
    <row r="33521" hidden="1" x14ac:dyDescent="0.2"/>
    <row r="33522" hidden="1" x14ac:dyDescent="0.2"/>
    <row r="33523" hidden="1" x14ac:dyDescent="0.2"/>
    <row r="33524" hidden="1" x14ac:dyDescent="0.2"/>
    <row r="33525" hidden="1" x14ac:dyDescent="0.2"/>
    <row r="33526" hidden="1" x14ac:dyDescent="0.2"/>
    <row r="33527" hidden="1" x14ac:dyDescent="0.2"/>
    <row r="33528" hidden="1" x14ac:dyDescent="0.2"/>
    <row r="33529" hidden="1" x14ac:dyDescent="0.2"/>
    <row r="33530" hidden="1" x14ac:dyDescent="0.2"/>
    <row r="33531" hidden="1" x14ac:dyDescent="0.2"/>
    <row r="33532" hidden="1" x14ac:dyDescent="0.2"/>
    <row r="33533" hidden="1" x14ac:dyDescent="0.2"/>
    <row r="33534" hidden="1" x14ac:dyDescent="0.2"/>
    <row r="33535" hidden="1" x14ac:dyDescent="0.2"/>
    <row r="33536" hidden="1" x14ac:dyDescent="0.2"/>
    <row r="33537" hidden="1" x14ac:dyDescent="0.2"/>
    <row r="33538" hidden="1" x14ac:dyDescent="0.2"/>
    <row r="33539" hidden="1" x14ac:dyDescent="0.2"/>
    <row r="33540" hidden="1" x14ac:dyDescent="0.2"/>
    <row r="33541" hidden="1" x14ac:dyDescent="0.2"/>
    <row r="33542" hidden="1" x14ac:dyDescent="0.2"/>
    <row r="33543" hidden="1" x14ac:dyDescent="0.2"/>
    <row r="33544" hidden="1" x14ac:dyDescent="0.2"/>
    <row r="33545" hidden="1" x14ac:dyDescent="0.2"/>
    <row r="33546" hidden="1" x14ac:dyDescent="0.2"/>
    <row r="33547" hidden="1" x14ac:dyDescent="0.2"/>
    <row r="33548" hidden="1" x14ac:dyDescent="0.2"/>
    <row r="33549" hidden="1" x14ac:dyDescent="0.2"/>
    <row r="33550" hidden="1" x14ac:dyDescent="0.2"/>
    <row r="33551" hidden="1" x14ac:dyDescent="0.2"/>
    <row r="33552" hidden="1" x14ac:dyDescent="0.2"/>
    <row r="33553" hidden="1" x14ac:dyDescent="0.2"/>
    <row r="33554" hidden="1" x14ac:dyDescent="0.2"/>
    <row r="33555" hidden="1" x14ac:dyDescent="0.2"/>
    <row r="33556" hidden="1" x14ac:dyDescent="0.2"/>
    <row r="33557" hidden="1" x14ac:dyDescent="0.2"/>
    <row r="33558" hidden="1" x14ac:dyDescent="0.2"/>
    <row r="33559" hidden="1" x14ac:dyDescent="0.2"/>
    <row r="33560" hidden="1" x14ac:dyDescent="0.2"/>
    <row r="33561" hidden="1" x14ac:dyDescent="0.2"/>
    <row r="33562" hidden="1" x14ac:dyDescent="0.2"/>
    <row r="33563" hidden="1" x14ac:dyDescent="0.2"/>
    <row r="33564" hidden="1" x14ac:dyDescent="0.2"/>
    <row r="33565" hidden="1" x14ac:dyDescent="0.2"/>
    <row r="33566" hidden="1" x14ac:dyDescent="0.2"/>
    <row r="33567" hidden="1" x14ac:dyDescent="0.2"/>
    <row r="33568" hidden="1" x14ac:dyDescent="0.2"/>
    <row r="33569" hidden="1" x14ac:dyDescent="0.2"/>
    <row r="33570" hidden="1" x14ac:dyDescent="0.2"/>
    <row r="33571" hidden="1" x14ac:dyDescent="0.2"/>
    <row r="33572" hidden="1" x14ac:dyDescent="0.2"/>
    <row r="33573" hidden="1" x14ac:dyDescent="0.2"/>
    <row r="33574" hidden="1" x14ac:dyDescent="0.2"/>
    <row r="33575" hidden="1" x14ac:dyDescent="0.2"/>
    <row r="33576" hidden="1" x14ac:dyDescent="0.2"/>
    <row r="33577" hidden="1" x14ac:dyDescent="0.2"/>
    <row r="33578" hidden="1" x14ac:dyDescent="0.2"/>
    <row r="33579" hidden="1" x14ac:dyDescent="0.2"/>
    <row r="33580" hidden="1" x14ac:dyDescent="0.2"/>
    <row r="33581" hidden="1" x14ac:dyDescent="0.2"/>
    <row r="33582" hidden="1" x14ac:dyDescent="0.2"/>
    <row r="33583" hidden="1" x14ac:dyDescent="0.2"/>
    <row r="33584" hidden="1" x14ac:dyDescent="0.2"/>
    <row r="33585" hidden="1" x14ac:dyDescent="0.2"/>
    <row r="33586" hidden="1" x14ac:dyDescent="0.2"/>
    <row r="33587" hidden="1" x14ac:dyDescent="0.2"/>
    <row r="33588" hidden="1" x14ac:dyDescent="0.2"/>
    <row r="33589" hidden="1" x14ac:dyDescent="0.2"/>
    <row r="33590" hidden="1" x14ac:dyDescent="0.2"/>
    <row r="33591" hidden="1" x14ac:dyDescent="0.2"/>
    <row r="33592" hidden="1" x14ac:dyDescent="0.2"/>
    <row r="33593" hidden="1" x14ac:dyDescent="0.2"/>
    <row r="33594" hidden="1" x14ac:dyDescent="0.2"/>
    <row r="33595" hidden="1" x14ac:dyDescent="0.2"/>
    <row r="33596" hidden="1" x14ac:dyDescent="0.2"/>
    <row r="33597" hidden="1" x14ac:dyDescent="0.2"/>
    <row r="33598" hidden="1" x14ac:dyDescent="0.2"/>
    <row r="33599" hidden="1" x14ac:dyDescent="0.2"/>
    <row r="33600" hidden="1" x14ac:dyDescent="0.2"/>
    <row r="33601" hidden="1" x14ac:dyDescent="0.2"/>
    <row r="33602" hidden="1" x14ac:dyDescent="0.2"/>
    <row r="33603" hidden="1" x14ac:dyDescent="0.2"/>
    <row r="33604" hidden="1" x14ac:dyDescent="0.2"/>
    <row r="33605" hidden="1" x14ac:dyDescent="0.2"/>
    <row r="33606" hidden="1" x14ac:dyDescent="0.2"/>
    <row r="33607" hidden="1" x14ac:dyDescent="0.2"/>
    <row r="33608" hidden="1" x14ac:dyDescent="0.2"/>
    <row r="33609" hidden="1" x14ac:dyDescent="0.2"/>
    <row r="33610" hidden="1" x14ac:dyDescent="0.2"/>
    <row r="33611" hidden="1" x14ac:dyDescent="0.2"/>
    <row r="33612" hidden="1" x14ac:dyDescent="0.2"/>
    <row r="33613" hidden="1" x14ac:dyDescent="0.2"/>
    <row r="33614" hidden="1" x14ac:dyDescent="0.2"/>
    <row r="33615" hidden="1" x14ac:dyDescent="0.2"/>
    <row r="33616" hidden="1" x14ac:dyDescent="0.2"/>
    <row r="33617" hidden="1" x14ac:dyDescent="0.2"/>
    <row r="33618" hidden="1" x14ac:dyDescent="0.2"/>
    <row r="33619" hidden="1" x14ac:dyDescent="0.2"/>
    <row r="33620" hidden="1" x14ac:dyDescent="0.2"/>
    <row r="33621" hidden="1" x14ac:dyDescent="0.2"/>
    <row r="33622" hidden="1" x14ac:dyDescent="0.2"/>
    <row r="33623" hidden="1" x14ac:dyDescent="0.2"/>
    <row r="33624" hidden="1" x14ac:dyDescent="0.2"/>
    <row r="33625" hidden="1" x14ac:dyDescent="0.2"/>
    <row r="33626" hidden="1" x14ac:dyDescent="0.2"/>
    <row r="33627" hidden="1" x14ac:dyDescent="0.2"/>
    <row r="33628" hidden="1" x14ac:dyDescent="0.2"/>
    <row r="33629" hidden="1" x14ac:dyDescent="0.2"/>
    <row r="33630" hidden="1" x14ac:dyDescent="0.2"/>
    <row r="33631" hidden="1" x14ac:dyDescent="0.2"/>
    <row r="33632" hidden="1" x14ac:dyDescent="0.2"/>
    <row r="33633" hidden="1" x14ac:dyDescent="0.2"/>
    <row r="33634" hidden="1" x14ac:dyDescent="0.2"/>
    <row r="33635" hidden="1" x14ac:dyDescent="0.2"/>
    <row r="33636" hidden="1" x14ac:dyDescent="0.2"/>
    <row r="33637" hidden="1" x14ac:dyDescent="0.2"/>
    <row r="33638" hidden="1" x14ac:dyDescent="0.2"/>
    <row r="33639" hidden="1" x14ac:dyDescent="0.2"/>
    <row r="33640" hidden="1" x14ac:dyDescent="0.2"/>
    <row r="33641" hidden="1" x14ac:dyDescent="0.2"/>
    <row r="33642" hidden="1" x14ac:dyDescent="0.2"/>
    <row r="33643" hidden="1" x14ac:dyDescent="0.2"/>
    <row r="33644" hidden="1" x14ac:dyDescent="0.2"/>
    <row r="33645" hidden="1" x14ac:dyDescent="0.2"/>
    <row r="33646" hidden="1" x14ac:dyDescent="0.2"/>
    <row r="33647" hidden="1" x14ac:dyDescent="0.2"/>
    <row r="33648" hidden="1" x14ac:dyDescent="0.2"/>
    <row r="33649" hidden="1" x14ac:dyDescent="0.2"/>
    <row r="33650" hidden="1" x14ac:dyDescent="0.2"/>
    <row r="33651" hidden="1" x14ac:dyDescent="0.2"/>
    <row r="33652" hidden="1" x14ac:dyDescent="0.2"/>
    <row r="33653" hidden="1" x14ac:dyDescent="0.2"/>
    <row r="33654" hidden="1" x14ac:dyDescent="0.2"/>
    <row r="33655" hidden="1" x14ac:dyDescent="0.2"/>
    <row r="33656" hidden="1" x14ac:dyDescent="0.2"/>
    <row r="33657" hidden="1" x14ac:dyDescent="0.2"/>
    <row r="33658" hidden="1" x14ac:dyDescent="0.2"/>
    <row r="33659" hidden="1" x14ac:dyDescent="0.2"/>
    <row r="33660" hidden="1" x14ac:dyDescent="0.2"/>
    <row r="33661" hidden="1" x14ac:dyDescent="0.2"/>
    <row r="33662" hidden="1" x14ac:dyDescent="0.2"/>
    <row r="33663" hidden="1" x14ac:dyDescent="0.2"/>
    <row r="33664" hidden="1" x14ac:dyDescent="0.2"/>
    <row r="33665" hidden="1" x14ac:dyDescent="0.2"/>
    <row r="33666" hidden="1" x14ac:dyDescent="0.2"/>
    <row r="33667" hidden="1" x14ac:dyDescent="0.2"/>
    <row r="33668" hidden="1" x14ac:dyDescent="0.2"/>
    <row r="33669" hidden="1" x14ac:dyDescent="0.2"/>
    <row r="33670" hidden="1" x14ac:dyDescent="0.2"/>
    <row r="33671" hidden="1" x14ac:dyDescent="0.2"/>
    <row r="33672" hidden="1" x14ac:dyDescent="0.2"/>
    <row r="33673" hidden="1" x14ac:dyDescent="0.2"/>
    <row r="33674" hidden="1" x14ac:dyDescent="0.2"/>
    <row r="33675" hidden="1" x14ac:dyDescent="0.2"/>
    <row r="33676" hidden="1" x14ac:dyDescent="0.2"/>
    <row r="33677" hidden="1" x14ac:dyDescent="0.2"/>
    <row r="33678" hidden="1" x14ac:dyDescent="0.2"/>
    <row r="33679" hidden="1" x14ac:dyDescent="0.2"/>
    <row r="33680" hidden="1" x14ac:dyDescent="0.2"/>
    <row r="33681" hidden="1" x14ac:dyDescent="0.2"/>
    <row r="33682" hidden="1" x14ac:dyDescent="0.2"/>
    <row r="33683" hidden="1" x14ac:dyDescent="0.2"/>
    <row r="33684" hidden="1" x14ac:dyDescent="0.2"/>
    <row r="33685" hidden="1" x14ac:dyDescent="0.2"/>
    <row r="33686" hidden="1" x14ac:dyDescent="0.2"/>
    <row r="33687" hidden="1" x14ac:dyDescent="0.2"/>
    <row r="33688" hidden="1" x14ac:dyDescent="0.2"/>
    <row r="33689" hidden="1" x14ac:dyDescent="0.2"/>
    <row r="33690" hidden="1" x14ac:dyDescent="0.2"/>
    <row r="33691" hidden="1" x14ac:dyDescent="0.2"/>
    <row r="33692" hidden="1" x14ac:dyDescent="0.2"/>
    <row r="33693" hidden="1" x14ac:dyDescent="0.2"/>
    <row r="33694" hidden="1" x14ac:dyDescent="0.2"/>
    <row r="33695" hidden="1" x14ac:dyDescent="0.2"/>
    <row r="33696" hidden="1" x14ac:dyDescent="0.2"/>
    <row r="33697" hidden="1" x14ac:dyDescent="0.2"/>
    <row r="33698" hidden="1" x14ac:dyDescent="0.2"/>
    <row r="33699" hidden="1" x14ac:dyDescent="0.2"/>
    <row r="33700" hidden="1" x14ac:dyDescent="0.2"/>
    <row r="33701" hidden="1" x14ac:dyDescent="0.2"/>
    <row r="33702" hidden="1" x14ac:dyDescent="0.2"/>
    <row r="33703" hidden="1" x14ac:dyDescent="0.2"/>
    <row r="33704" hidden="1" x14ac:dyDescent="0.2"/>
    <row r="33705" hidden="1" x14ac:dyDescent="0.2"/>
    <row r="33706" hidden="1" x14ac:dyDescent="0.2"/>
    <row r="33707" hidden="1" x14ac:dyDescent="0.2"/>
    <row r="33708" hidden="1" x14ac:dyDescent="0.2"/>
    <row r="33709" hidden="1" x14ac:dyDescent="0.2"/>
    <row r="33710" hidden="1" x14ac:dyDescent="0.2"/>
    <row r="33711" hidden="1" x14ac:dyDescent="0.2"/>
    <row r="33712" hidden="1" x14ac:dyDescent="0.2"/>
    <row r="33713" hidden="1" x14ac:dyDescent="0.2"/>
    <row r="33714" hidden="1" x14ac:dyDescent="0.2"/>
    <row r="33715" hidden="1" x14ac:dyDescent="0.2"/>
    <row r="33716" hidden="1" x14ac:dyDescent="0.2"/>
    <row r="33717" hidden="1" x14ac:dyDescent="0.2"/>
    <row r="33718" hidden="1" x14ac:dyDescent="0.2"/>
    <row r="33719" hidden="1" x14ac:dyDescent="0.2"/>
    <row r="33720" hidden="1" x14ac:dyDescent="0.2"/>
    <row r="33721" hidden="1" x14ac:dyDescent="0.2"/>
    <row r="33722" hidden="1" x14ac:dyDescent="0.2"/>
    <row r="33723" hidden="1" x14ac:dyDescent="0.2"/>
    <row r="33724" hidden="1" x14ac:dyDescent="0.2"/>
    <row r="33725" hidden="1" x14ac:dyDescent="0.2"/>
    <row r="33726" hidden="1" x14ac:dyDescent="0.2"/>
    <row r="33727" hidden="1" x14ac:dyDescent="0.2"/>
    <row r="33728" hidden="1" x14ac:dyDescent="0.2"/>
    <row r="33729" hidden="1" x14ac:dyDescent="0.2"/>
    <row r="33730" hidden="1" x14ac:dyDescent="0.2"/>
    <row r="33731" hidden="1" x14ac:dyDescent="0.2"/>
    <row r="33732" hidden="1" x14ac:dyDescent="0.2"/>
    <row r="33733" hidden="1" x14ac:dyDescent="0.2"/>
    <row r="33734" hidden="1" x14ac:dyDescent="0.2"/>
    <row r="33735" hidden="1" x14ac:dyDescent="0.2"/>
    <row r="33736" hidden="1" x14ac:dyDescent="0.2"/>
    <row r="33737" hidden="1" x14ac:dyDescent="0.2"/>
    <row r="33738" hidden="1" x14ac:dyDescent="0.2"/>
    <row r="33739" hidden="1" x14ac:dyDescent="0.2"/>
    <row r="33740" hidden="1" x14ac:dyDescent="0.2"/>
    <row r="33741" hidden="1" x14ac:dyDescent="0.2"/>
    <row r="33742" hidden="1" x14ac:dyDescent="0.2"/>
    <row r="33743" hidden="1" x14ac:dyDescent="0.2"/>
    <row r="33744" hidden="1" x14ac:dyDescent="0.2"/>
    <row r="33745" hidden="1" x14ac:dyDescent="0.2"/>
    <row r="33746" hidden="1" x14ac:dyDescent="0.2"/>
    <row r="33747" hidden="1" x14ac:dyDescent="0.2"/>
    <row r="33748" hidden="1" x14ac:dyDescent="0.2"/>
    <row r="33749" hidden="1" x14ac:dyDescent="0.2"/>
    <row r="33750" hidden="1" x14ac:dyDescent="0.2"/>
    <row r="33751" hidden="1" x14ac:dyDescent="0.2"/>
    <row r="33752" hidden="1" x14ac:dyDescent="0.2"/>
    <row r="33753" hidden="1" x14ac:dyDescent="0.2"/>
    <row r="33754" hidden="1" x14ac:dyDescent="0.2"/>
    <row r="33755" hidden="1" x14ac:dyDescent="0.2"/>
    <row r="33756" hidden="1" x14ac:dyDescent="0.2"/>
    <row r="33757" hidden="1" x14ac:dyDescent="0.2"/>
    <row r="33758" hidden="1" x14ac:dyDescent="0.2"/>
    <row r="33759" hidden="1" x14ac:dyDescent="0.2"/>
    <row r="33760" hidden="1" x14ac:dyDescent="0.2"/>
    <row r="33761" hidden="1" x14ac:dyDescent="0.2"/>
    <row r="33762" hidden="1" x14ac:dyDescent="0.2"/>
    <row r="33763" hidden="1" x14ac:dyDescent="0.2"/>
    <row r="33764" hidden="1" x14ac:dyDescent="0.2"/>
    <row r="33765" hidden="1" x14ac:dyDescent="0.2"/>
    <row r="33766" hidden="1" x14ac:dyDescent="0.2"/>
    <row r="33767" hidden="1" x14ac:dyDescent="0.2"/>
    <row r="33768" hidden="1" x14ac:dyDescent="0.2"/>
    <row r="33769" hidden="1" x14ac:dyDescent="0.2"/>
    <row r="33770" hidden="1" x14ac:dyDescent="0.2"/>
    <row r="33771" hidden="1" x14ac:dyDescent="0.2"/>
    <row r="33772" hidden="1" x14ac:dyDescent="0.2"/>
    <row r="33773" hidden="1" x14ac:dyDescent="0.2"/>
    <row r="33774" hidden="1" x14ac:dyDescent="0.2"/>
    <row r="33775" hidden="1" x14ac:dyDescent="0.2"/>
    <row r="33776" hidden="1" x14ac:dyDescent="0.2"/>
    <row r="33777" hidden="1" x14ac:dyDescent="0.2"/>
    <row r="33778" hidden="1" x14ac:dyDescent="0.2"/>
    <row r="33779" hidden="1" x14ac:dyDescent="0.2"/>
    <row r="33780" hidden="1" x14ac:dyDescent="0.2"/>
    <row r="33781" hidden="1" x14ac:dyDescent="0.2"/>
    <row r="33782" hidden="1" x14ac:dyDescent="0.2"/>
    <row r="33783" hidden="1" x14ac:dyDescent="0.2"/>
    <row r="33784" hidden="1" x14ac:dyDescent="0.2"/>
    <row r="33785" hidden="1" x14ac:dyDescent="0.2"/>
    <row r="33786" hidden="1" x14ac:dyDescent="0.2"/>
    <row r="33787" hidden="1" x14ac:dyDescent="0.2"/>
    <row r="33788" hidden="1" x14ac:dyDescent="0.2"/>
    <row r="33789" hidden="1" x14ac:dyDescent="0.2"/>
    <row r="33790" hidden="1" x14ac:dyDescent="0.2"/>
    <row r="33791" hidden="1" x14ac:dyDescent="0.2"/>
    <row r="33792" hidden="1" x14ac:dyDescent="0.2"/>
    <row r="33793" hidden="1" x14ac:dyDescent="0.2"/>
    <row r="33794" hidden="1" x14ac:dyDescent="0.2"/>
    <row r="33795" hidden="1" x14ac:dyDescent="0.2"/>
    <row r="33796" hidden="1" x14ac:dyDescent="0.2"/>
    <row r="33797" hidden="1" x14ac:dyDescent="0.2"/>
    <row r="33798" hidden="1" x14ac:dyDescent="0.2"/>
    <row r="33799" hidden="1" x14ac:dyDescent="0.2"/>
    <row r="33800" hidden="1" x14ac:dyDescent="0.2"/>
    <row r="33801" hidden="1" x14ac:dyDescent="0.2"/>
    <row r="33802" hidden="1" x14ac:dyDescent="0.2"/>
    <row r="33803" hidden="1" x14ac:dyDescent="0.2"/>
    <row r="33804" hidden="1" x14ac:dyDescent="0.2"/>
    <row r="33805" hidden="1" x14ac:dyDescent="0.2"/>
    <row r="33806" hidden="1" x14ac:dyDescent="0.2"/>
    <row r="33807" hidden="1" x14ac:dyDescent="0.2"/>
    <row r="33808" hidden="1" x14ac:dyDescent="0.2"/>
    <row r="33809" hidden="1" x14ac:dyDescent="0.2"/>
    <row r="33810" hidden="1" x14ac:dyDescent="0.2"/>
    <row r="33811" hidden="1" x14ac:dyDescent="0.2"/>
    <row r="33812" hidden="1" x14ac:dyDescent="0.2"/>
    <row r="33813" hidden="1" x14ac:dyDescent="0.2"/>
    <row r="33814" hidden="1" x14ac:dyDescent="0.2"/>
    <row r="33815" hidden="1" x14ac:dyDescent="0.2"/>
    <row r="33816" hidden="1" x14ac:dyDescent="0.2"/>
    <row r="33817" hidden="1" x14ac:dyDescent="0.2"/>
    <row r="33818" hidden="1" x14ac:dyDescent="0.2"/>
    <row r="33819" hidden="1" x14ac:dyDescent="0.2"/>
    <row r="33820" hidden="1" x14ac:dyDescent="0.2"/>
    <row r="33821" hidden="1" x14ac:dyDescent="0.2"/>
    <row r="33822" hidden="1" x14ac:dyDescent="0.2"/>
    <row r="33823" hidden="1" x14ac:dyDescent="0.2"/>
    <row r="33824" hidden="1" x14ac:dyDescent="0.2"/>
    <row r="33825" hidden="1" x14ac:dyDescent="0.2"/>
    <row r="33826" hidden="1" x14ac:dyDescent="0.2"/>
    <row r="33827" hidden="1" x14ac:dyDescent="0.2"/>
    <row r="33828" hidden="1" x14ac:dyDescent="0.2"/>
    <row r="33829" hidden="1" x14ac:dyDescent="0.2"/>
    <row r="33830" hidden="1" x14ac:dyDescent="0.2"/>
    <row r="33831" hidden="1" x14ac:dyDescent="0.2"/>
    <row r="33832" hidden="1" x14ac:dyDescent="0.2"/>
    <row r="33833" hidden="1" x14ac:dyDescent="0.2"/>
    <row r="33834" hidden="1" x14ac:dyDescent="0.2"/>
    <row r="33835" hidden="1" x14ac:dyDescent="0.2"/>
    <row r="33836" hidden="1" x14ac:dyDescent="0.2"/>
    <row r="33837" hidden="1" x14ac:dyDescent="0.2"/>
    <row r="33838" hidden="1" x14ac:dyDescent="0.2"/>
    <row r="33839" hidden="1" x14ac:dyDescent="0.2"/>
    <row r="33840" hidden="1" x14ac:dyDescent="0.2"/>
    <row r="33841" hidden="1" x14ac:dyDescent="0.2"/>
    <row r="33842" hidden="1" x14ac:dyDescent="0.2"/>
    <row r="33843" hidden="1" x14ac:dyDescent="0.2"/>
    <row r="33844" hidden="1" x14ac:dyDescent="0.2"/>
    <row r="33845" hidden="1" x14ac:dyDescent="0.2"/>
    <row r="33846" hidden="1" x14ac:dyDescent="0.2"/>
    <row r="33847" hidden="1" x14ac:dyDescent="0.2"/>
    <row r="33848" hidden="1" x14ac:dyDescent="0.2"/>
    <row r="33849" hidden="1" x14ac:dyDescent="0.2"/>
    <row r="33850" hidden="1" x14ac:dyDescent="0.2"/>
    <row r="33851" hidden="1" x14ac:dyDescent="0.2"/>
    <row r="33852" hidden="1" x14ac:dyDescent="0.2"/>
    <row r="33853" hidden="1" x14ac:dyDescent="0.2"/>
    <row r="33854" hidden="1" x14ac:dyDescent="0.2"/>
    <row r="33855" hidden="1" x14ac:dyDescent="0.2"/>
    <row r="33856" hidden="1" x14ac:dyDescent="0.2"/>
    <row r="33857" hidden="1" x14ac:dyDescent="0.2"/>
    <row r="33858" hidden="1" x14ac:dyDescent="0.2"/>
    <row r="33859" hidden="1" x14ac:dyDescent="0.2"/>
    <row r="33860" hidden="1" x14ac:dyDescent="0.2"/>
    <row r="33861" hidden="1" x14ac:dyDescent="0.2"/>
    <row r="33862" hidden="1" x14ac:dyDescent="0.2"/>
    <row r="33863" hidden="1" x14ac:dyDescent="0.2"/>
    <row r="33864" hidden="1" x14ac:dyDescent="0.2"/>
    <row r="33865" hidden="1" x14ac:dyDescent="0.2"/>
    <row r="33866" hidden="1" x14ac:dyDescent="0.2"/>
    <row r="33867" hidden="1" x14ac:dyDescent="0.2"/>
    <row r="33868" hidden="1" x14ac:dyDescent="0.2"/>
    <row r="33869" hidden="1" x14ac:dyDescent="0.2"/>
    <row r="33870" hidden="1" x14ac:dyDescent="0.2"/>
    <row r="33871" hidden="1" x14ac:dyDescent="0.2"/>
    <row r="33872" hidden="1" x14ac:dyDescent="0.2"/>
    <row r="33873" hidden="1" x14ac:dyDescent="0.2"/>
    <row r="33874" hidden="1" x14ac:dyDescent="0.2"/>
    <row r="33875" hidden="1" x14ac:dyDescent="0.2"/>
    <row r="33876" hidden="1" x14ac:dyDescent="0.2"/>
    <row r="33877" hidden="1" x14ac:dyDescent="0.2"/>
    <row r="33878" hidden="1" x14ac:dyDescent="0.2"/>
    <row r="33879" hidden="1" x14ac:dyDescent="0.2"/>
    <row r="33880" hidden="1" x14ac:dyDescent="0.2"/>
    <row r="33881" hidden="1" x14ac:dyDescent="0.2"/>
    <row r="33882" hidden="1" x14ac:dyDescent="0.2"/>
    <row r="33883" hidden="1" x14ac:dyDescent="0.2"/>
    <row r="33884" hidden="1" x14ac:dyDescent="0.2"/>
    <row r="33885" hidden="1" x14ac:dyDescent="0.2"/>
    <row r="33886" hidden="1" x14ac:dyDescent="0.2"/>
    <row r="33887" hidden="1" x14ac:dyDescent="0.2"/>
    <row r="33888" hidden="1" x14ac:dyDescent="0.2"/>
    <row r="33889" hidden="1" x14ac:dyDescent="0.2"/>
    <row r="33890" hidden="1" x14ac:dyDescent="0.2"/>
    <row r="33891" hidden="1" x14ac:dyDescent="0.2"/>
    <row r="33892" hidden="1" x14ac:dyDescent="0.2"/>
    <row r="33893" hidden="1" x14ac:dyDescent="0.2"/>
    <row r="33894" hidden="1" x14ac:dyDescent="0.2"/>
    <row r="33895" hidden="1" x14ac:dyDescent="0.2"/>
    <row r="33896" hidden="1" x14ac:dyDescent="0.2"/>
    <row r="33897" hidden="1" x14ac:dyDescent="0.2"/>
    <row r="33898" hidden="1" x14ac:dyDescent="0.2"/>
    <row r="33899" hidden="1" x14ac:dyDescent="0.2"/>
    <row r="33900" hidden="1" x14ac:dyDescent="0.2"/>
    <row r="33901" hidden="1" x14ac:dyDescent="0.2"/>
    <row r="33902" hidden="1" x14ac:dyDescent="0.2"/>
    <row r="33903" hidden="1" x14ac:dyDescent="0.2"/>
    <row r="33904" hidden="1" x14ac:dyDescent="0.2"/>
    <row r="33905" hidden="1" x14ac:dyDescent="0.2"/>
    <row r="33906" hidden="1" x14ac:dyDescent="0.2"/>
    <row r="33907" hidden="1" x14ac:dyDescent="0.2"/>
    <row r="33908" hidden="1" x14ac:dyDescent="0.2"/>
    <row r="33909" hidden="1" x14ac:dyDescent="0.2"/>
    <row r="33910" hidden="1" x14ac:dyDescent="0.2"/>
    <row r="33911" hidden="1" x14ac:dyDescent="0.2"/>
    <row r="33912" hidden="1" x14ac:dyDescent="0.2"/>
    <row r="33913" hidden="1" x14ac:dyDescent="0.2"/>
    <row r="33914" hidden="1" x14ac:dyDescent="0.2"/>
    <row r="33915" hidden="1" x14ac:dyDescent="0.2"/>
    <row r="33916" hidden="1" x14ac:dyDescent="0.2"/>
    <row r="33917" hidden="1" x14ac:dyDescent="0.2"/>
    <row r="33918" hidden="1" x14ac:dyDescent="0.2"/>
    <row r="33919" hidden="1" x14ac:dyDescent="0.2"/>
    <row r="33920" hidden="1" x14ac:dyDescent="0.2"/>
    <row r="33921" hidden="1" x14ac:dyDescent="0.2"/>
    <row r="33922" hidden="1" x14ac:dyDescent="0.2"/>
    <row r="33923" hidden="1" x14ac:dyDescent="0.2"/>
    <row r="33924" hidden="1" x14ac:dyDescent="0.2"/>
    <row r="33925" hidden="1" x14ac:dyDescent="0.2"/>
    <row r="33926" hidden="1" x14ac:dyDescent="0.2"/>
    <row r="33927" hidden="1" x14ac:dyDescent="0.2"/>
    <row r="33928" hidden="1" x14ac:dyDescent="0.2"/>
    <row r="33929" hidden="1" x14ac:dyDescent="0.2"/>
    <row r="33930" hidden="1" x14ac:dyDescent="0.2"/>
    <row r="33931" hidden="1" x14ac:dyDescent="0.2"/>
    <row r="33932" hidden="1" x14ac:dyDescent="0.2"/>
    <row r="33933" hidden="1" x14ac:dyDescent="0.2"/>
    <row r="33934" hidden="1" x14ac:dyDescent="0.2"/>
    <row r="33935" hidden="1" x14ac:dyDescent="0.2"/>
    <row r="33936" hidden="1" x14ac:dyDescent="0.2"/>
    <row r="33937" hidden="1" x14ac:dyDescent="0.2"/>
    <row r="33938" hidden="1" x14ac:dyDescent="0.2"/>
    <row r="33939" hidden="1" x14ac:dyDescent="0.2"/>
    <row r="33940" hidden="1" x14ac:dyDescent="0.2"/>
    <row r="33941" hidden="1" x14ac:dyDescent="0.2"/>
    <row r="33942" hidden="1" x14ac:dyDescent="0.2"/>
    <row r="33943" hidden="1" x14ac:dyDescent="0.2"/>
    <row r="33944" hidden="1" x14ac:dyDescent="0.2"/>
    <row r="33945" hidden="1" x14ac:dyDescent="0.2"/>
    <row r="33946" hidden="1" x14ac:dyDescent="0.2"/>
    <row r="33947" hidden="1" x14ac:dyDescent="0.2"/>
    <row r="33948" hidden="1" x14ac:dyDescent="0.2"/>
    <row r="33949" hidden="1" x14ac:dyDescent="0.2"/>
    <row r="33950" hidden="1" x14ac:dyDescent="0.2"/>
    <row r="33951" hidden="1" x14ac:dyDescent="0.2"/>
    <row r="33952" hidden="1" x14ac:dyDescent="0.2"/>
    <row r="33953" hidden="1" x14ac:dyDescent="0.2"/>
    <row r="33954" hidden="1" x14ac:dyDescent="0.2"/>
    <row r="33955" hidden="1" x14ac:dyDescent="0.2"/>
    <row r="33956" hidden="1" x14ac:dyDescent="0.2"/>
    <row r="33957" hidden="1" x14ac:dyDescent="0.2"/>
    <row r="33958" hidden="1" x14ac:dyDescent="0.2"/>
    <row r="33959" hidden="1" x14ac:dyDescent="0.2"/>
    <row r="33960" hidden="1" x14ac:dyDescent="0.2"/>
    <row r="33961" hidden="1" x14ac:dyDescent="0.2"/>
    <row r="33962" hidden="1" x14ac:dyDescent="0.2"/>
    <row r="33963" hidden="1" x14ac:dyDescent="0.2"/>
    <row r="33964" hidden="1" x14ac:dyDescent="0.2"/>
    <row r="33965" hidden="1" x14ac:dyDescent="0.2"/>
    <row r="33966" hidden="1" x14ac:dyDescent="0.2"/>
    <row r="33967" hidden="1" x14ac:dyDescent="0.2"/>
    <row r="33968" hidden="1" x14ac:dyDescent="0.2"/>
    <row r="33969" hidden="1" x14ac:dyDescent="0.2"/>
    <row r="33970" hidden="1" x14ac:dyDescent="0.2"/>
    <row r="33971" hidden="1" x14ac:dyDescent="0.2"/>
    <row r="33972" hidden="1" x14ac:dyDescent="0.2"/>
    <row r="33973" hidden="1" x14ac:dyDescent="0.2"/>
    <row r="33974" hidden="1" x14ac:dyDescent="0.2"/>
    <row r="33975" hidden="1" x14ac:dyDescent="0.2"/>
    <row r="33976" hidden="1" x14ac:dyDescent="0.2"/>
    <row r="33977" hidden="1" x14ac:dyDescent="0.2"/>
    <row r="33978" hidden="1" x14ac:dyDescent="0.2"/>
    <row r="33979" hidden="1" x14ac:dyDescent="0.2"/>
    <row r="33980" hidden="1" x14ac:dyDescent="0.2"/>
    <row r="33981" hidden="1" x14ac:dyDescent="0.2"/>
    <row r="33982" hidden="1" x14ac:dyDescent="0.2"/>
    <row r="33983" hidden="1" x14ac:dyDescent="0.2"/>
    <row r="33984" hidden="1" x14ac:dyDescent="0.2"/>
    <row r="33985" hidden="1" x14ac:dyDescent="0.2"/>
    <row r="33986" hidden="1" x14ac:dyDescent="0.2"/>
    <row r="33987" hidden="1" x14ac:dyDescent="0.2"/>
    <row r="33988" hidden="1" x14ac:dyDescent="0.2"/>
    <row r="33989" hidden="1" x14ac:dyDescent="0.2"/>
    <row r="33990" hidden="1" x14ac:dyDescent="0.2"/>
    <row r="33991" hidden="1" x14ac:dyDescent="0.2"/>
    <row r="33992" hidden="1" x14ac:dyDescent="0.2"/>
    <row r="33993" hidden="1" x14ac:dyDescent="0.2"/>
    <row r="33994" hidden="1" x14ac:dyDescent="0.2"/>
    <row r="33995" hidden="1" x14ac:dyDescent="0.2"/>
    <row r="33996" hidden="1" x14ac:dyDescent="0.2"/>
    <row r="33997" hidden="1" x14ac:dyDescent="0.2"/>
    <row r="33998" hidden="1" x14ac:dyDescent="0.2"/>
    <row r="33999" hidden="1" x14ac:dyDescent="0.2"/>
    <row r="34000" hidden="1" x14ac:dyDescent="0.2"/>
    <row r="34001" hidden="1" x14ac:dyDescent="0.2"/>
    <row r="34002" hidden="1" x14ac:dyDescent="0.2"/>
    <row r="34003" hidden="1" x14ac:dyDescent="0.2"/>
    <row r="34004" hidden="1" x14ac:dyDescent="0.2"/>
    <row r="34005" hidden="1" x14ac:dyDescent="0.2"/>
    <row r="34006" hidden="1" x14ac:dyDescent="0.2"/>
    <row r="34007" hidden="1" x14ac:dyDescent="0.2"/>
    <row r="34008" hidden="1" x14ac:dyDescent="0.2"/>
    <row r="34009" hidden="1" x14ac:dyDescent="0.2"/>
    <row r="34010" hidden="1" x14ac:dyDescent="0.2"/>
    <row r="34011" hidden="1" x14ac:dyDescent="0.2"/>
    <row r="34012" hidden="1" x14ac:dyDescent="0.2"/>
    <row r="34013" hidden="1" x14ac:dyDescent="0.2"/>
    <row r="34014" hidden="1" x14ac:dyDescent="0.2"/>
    <row r="34015" hidden="1" x14ac:dyDescent="0.2"/>
    <row r="34016" hidden="1" x14ac:dyDescent="0.2"/>
    <row r="34017" hidden="1" x14ac:dyDescent="0.2"/>
    <row r="34018" hidden="1" x14ac:dyDescent="0.2"/>
    <row r="34019" hidden="1" x14ac:dyDescent="0.2"/>
    <row r="34020" hidden="1" x14ac:dyDescent="0.2"/>
    <row r="34021" hidden="1" x14ac:dyDescent="0.2"/>
    <row r="34022" hidden="1" x14ac:dyDescent="0.2"/>
    <row r="34023" hidden="1" x14ac:dyDescent="0.2"/>
    <row r="34024" hidden="1" x14ac:dyDescent="0.2"/>
    <row r="34025" hidden="1" x14ac:dyDescent="0.2"/>
    <row r="34026" hidden="1" x14ac:dyDescent="0.2"/>
    <row r="34027" hidden="1" x14ac:dyDescent="0.2"/>
    <row r="34028" hidden="1" x14ac:dyDescent="0.2"/>
    <row r="34029" hidden="1" x14ac:dyDescent="0.2"/>
    <row r="34030" hidden="1" x14ac:dyDescent="0.2"/>
    <row r="34031" hidden="1" x14ac:dyDescent="0.2"/>
    <row r="34032" hidden="1" x14ac:dyDescent="0.2"/>
    <row r="34033" hidden="1" x14ac:dyDescent="0.2"/>
    <row r="34034" hidden="1" x14ac:dyDescent="0.2"/>
    <row r="34035" hidden="1" x14ac:dyDescent="0.2"/>
    <row r="34036" hidden="1" x14ac:dyDescent="0.2"/>
    <row r="34037" hidden="1" x14ac:dyDescent="0.2"/>
    <row r="34038" hidden="1" x14ac:dyDescent="0.2"/>
    <row r="34039" hidden="1" x14ac:dyDescent="0.2"/>
    <row r="34040" hidden="1" x14ac:dyDescent="0.2"/>
    <row r="34041" hidden="1" x14ac:dyDescent="0.2"/>
    <row r="34042" hidden="1" x14ac:dyDescent="0.2"/>
    <row r="34043" hidden="1" x14ac:dyDescent="0.2"/>
    <row r="34044" hidden="1" x14ac:dyDescent="0.2"/>
    <row r="34045" hidden="1" x14ac:dyDescent="0.2"/>
    <row r="34046" hidden="1" x14ac:dyDescent="0.2"/>
    <row r="34047" hidden="1" x14ac:dyDescent="0.2"/>
    <row r="34048" hidden="1" x14ac:dyDescent="0.2"/>
    <row r="34049" hidden="1" x14ac:dyDescent="0.2"/>
    <row r="34050" hidden="1" x14ac:dyDescent="0.2"/>
    <row r="34051" hidden="1" x14ac:dyDescent="0.2"/>
    <row r="34052" hidden="1" x14ac:dyDescent="0.2"/>
    <row r="34053" hidden="1" x14ac:dyDescent="0.2"/>
    <row r="34054" hidden="1" x14ac:dyDescent="0.2"/>
    <row r="34055" hidden="1" x14ac:dyDescent="0.2"/>
    <row r="34056" hidden="1" x14ac:dyDescent="0.2"/>
    <row r="34057" hidden="1" x14ac:dyDescent="0.2"/>
    <row r="34058" hidden="1" x14ac:dyDescent="0.2"/>
    <row r="34059" hidden="1" x14ac:dyDescent="0.2"/>
    <row r="34060" hidden="1" x14ac:dyDescent="0.2"/>
    <row r="34061" hidden="1" x14ac:dyDescent="0.2"/>
    <row r="34062" hidden="1" x14ac:dyDescent="0.2"/>
    <row r="34063" hidden="1" x14ac:dyDescent="0.2"/>
    <row r="34064" hidden="1" x14ac:dyDescent="0.2"/>
    <row r="34065" hidden="1" x14ac:dyDescent="0.2"/>
    <row r="34066" hidden="1" x14ac:dyDescent="0.2"/>
    <row r="34067" hidden="1" x14ac:dyDescent="0.2"/>
    <row r="34068" hidden="1" x14ac:dyDescent="0.2"/>
    <row r="34069" hidden="1" x14ac:dyDescent="0.2"/>
    <row r="34070" hidden="1" x14ac:dyDescent="0.2"/>
    <row r="34071" hidden="1" x14ac:dyDescent="0.2"/>
    <row r="34072" hidden="1" x14ac:dyDescent="0.2"/>
    <row r="34073" hidden="1" x14ac:dyDescent="0.2"/>
    <row r="34074" hidden="1" x14ac:dyDescent="0.2"/>
    <row r="34075" hidden="1" x14ac:dyDescent="0.2"/>
    <row r="34076" hidden="1" x14ac:dyDescent="0.2"/>
    <row r="34077" hidden="1" x14ac:dyDescent="0.2"/>
    <row r="34078" hidden="1" x14ac:dyDescent="0.2"/>
    <row r="34079" hidden="1" x14ac:dyDescent="0.2"/>
    <row r="34080" hidden="1" x14ac:dyDescent="0.2"/>
    <row r="34081" hidden="1" x14ac:dyDescent="0.2"/>
    <row r="34082" hidden="1" x14ac:dyDescent="0.2"/>
    <row r="34083" hidden="1" x14ac:dyDescent="0.2"/>
    <row r="34084" hidden="1" x14ac:dyDescent="0.2"/>
    <row r="34085" hidden="1" x14ac:dyDescent="0.2"/>
    <row r="34086" hidden="1" x14ac:dyDescent="0.2"/>
    <row r="34087" hidden="1" x14ac:dyDescent="0.2"/>
    <row r="34088" hidden="1" x14ac:dyDescent="0.2"/>
    <row r="34089" hidden="1" x14ac:dyDescent="0.2"/>
    <row r="34090" hidden="1" x14ac:dyDescent="0.2"/>
    <row r="34091" hidden="1" x14ac:dyDescent="0.2"/>
    <row r="34092" hidden="1" x14ac:dyDescent="0.2"/>
    <row r="34093" hidden="1" x14ac:dyDescent="0.2"/>
    <row r="34094" hidden="1" x14ac:dyDescent="0.2"/>
    <row r="34095" hidden="1" x14ac:dyDescent="0.2"/>
    <row r="34096" hidden="1" x14ac:dyDescent="0.2"/>
    <row r="34097" hidden="1" x14ac:dyDescent="0.2"/>
    <row r="34098" hidden="1" x14ac:dyDescent="0.2"/>
    <row r="34099" hidden="1" x14ac:dyDescent="0.2"/>
    <row r="34100" hidden="1" x14ac:dyDescent="0.2"/>
    <row r="34101" hidden="1" x14ac:dyDescent="0.2"/>
    <row r="34102" hidden="1" x14ac:dyDescent="0.2"/>
    <row r="34103" hidden="1" x14ac:dyDescent="0.2"/>
    <row r="34104" hidden="1" x14ac:dyDescent="0.2"/>
    <row r="34105" hidden="1" x14ac:dyDescent="0.2"/>
    <row r="34106" hidden="1" x14ac:dyDescent="0.2"/>
    <row r="34107" hidden="1" x14ac:dyDescent="0.2"/>
    <row r="34108" hidden="1" x14ac:dyDescent="0.2"/>
    <row r="34109" hidden="1" x14ac:dyDescent="0.2"/>
    <row r="34110" hidden="1" x14ac:dyDescent="0.2"/>
    <row r="34111" hidden="1" x14ac:dyDescent="0.2"/>
    <row r="34112" hidden="1" x14ac:dyDescent="0.2"/>
    <row r="34113" hidden="1" x14ac:dyDescent="0.2"/>
    <row r="34114" hidden="1" x14ac:dyDescent="0.2"/>
    <row r="34115" hidden="1" x14ac:dyDescent="0.2"/>
    <row r="34116" hidden="1" x14ac:dyDescent="0.2"/>
    <row r="34117" hidden="1" x14ac:dyDescent="0.2"/>
    <row r="34118" hidden="1" x14ac:dyDescent="0.2"/>
    <row r="34119" hidden="1" x14ac:dyDescent="0.2"/>
    <row r="34120" hidden="1" x14ac:dyDescent="0.2"/>
    <row r="34121" hidden="1" x14ac:dyDescent="0.2"/>
    <row r="34122" hidden="1" x14ac:dyDescent="0.2"/>
    <row r="34123" hidden="1" x14ac:dyDescent="0.2"/>
    <row r="34124" hidden="1" x14ac:dyDescent="0.2"/>
    <row r="34125" hidden="1" x14ac:dyDescent="0.2"/>
    <row r="34126" hidden="1" x14ac:dyDescent="0.2"/>
    <row r="34127" hidden="1" x14ac:dyDescent="0.2"/>
    <row r="34128" hidden="1" x14ac:dyDescent="0.2"/>
    <row r="34129" hidden="1" x14ac:dyDescent="0.2"/>
    <row r="34130" hidden="1" x14ac:dyDescent="0.2"/>
    <row r="34131" hidden="1" x14ac:dyDescent="0.2"/>
    <row r="34132" hidden="1" x14ac:dyDescent="0.2"/>
    <row r="34133" hidden="1" x14ac:dyDescent="0.2"/>
    <row r="34134" hidden="1" x14ac:dyDescent="0.2"/>
    <row r="34135" hidden="1" x14ac:dyDescent="0.2"/>
    <row r="34136" hidden="1" x14ac:dyDescent="0.2"/>
    <row r="34137" hidden="1" x14ac:dyDescent="0.2"/>
    <row r="34138" hidden="1" x14ac:dyDescent="0.2"/>
    <row r="34139" hidden="1" x14ac:dyDescent="0.2"/>
    <row r="34140" hidden="1" x14ac:dyDescent="0.2"/>
    <row r="34141" hidden="1" x14ac:dyDescent="0.2"/>
    <row r="34142" hidden="1" x14ac:dyDescent="0.2"/>
    <row r="34143" hidden="1" x14ac:dyDescent="0.2"/>
    <row r="34144" hidden="1" x14ac:dyDescent="0.2"/>
    <row r="34145" hidden="1" x14ac:dyDescent="0.2"/>
    <row r="34146" hidden="1" x14ac:dyDescent="0.2"/>
    <row r="34147" hidden="1" x14ac:dyDescent="0.2"/>
    <row r="34148" hidden="1" x14ac:dyDescent="0.2"/>
    <row r="34149" hidden="1" x14ac:dyDescent="0.2"/>
    <row r="34150" hidden="1" x14ac:dyDescent="0.2"/>
    <row r="34151" hidden="1" x14ac:dyDescent="0.2"/>
    <row r="34152" hidden="1" x14ac:dyDescent="0.2"/>
    <row r="34153" hidden="1" x14ac:dyDescent="0.2"/>
    <row r="34154" hidden="1" x14ac:dyDescent="0.2"/>
    <row r="34155" hidden="1" x14ac:dyDescent="0.2"/>
    <row r="34156" hidden="1" x14ac:dyDescent="0.2"/>
    <row r="34157" hidden="1" x14ac:dyDescent="0.2"/>
    <row r="34158" hidden="1" x14ac:dyDescent="0.2"/>
    <row r="34159" hidden="1" x14ac:dyDescent="0.2"/>
    <row r="34160" hidden="1" x14ac:dyDescent="0.2"/>
    <row r="34161" hidden="1" x14ac:dyDescent="0.2"/>
    <row r="34162" hidden="1" x14ac:dyDescent="0.2"/>
    <row r="34163" hidden="1" x14ac:dyDescent="0.2"/>
    <row r="34164" hidden="1" x14ac:dyDescent="0.2"/>
    <row r="34165" hidden="1" x14ac:dyDescent="0.2"/>
    <row r="34166" hidden="1" x14ac:dyDescent="0.2"/>
    <row r="34167" hidden="1" x14ac:dyDescent="0.2"/>
    <row r="34168" hidden="1" x14ac:dyDescent="0.2"/>
    <row r="34169" hidden="1" x14ac:dyDescent="0.2"/>
    <row r="34170" hidden="1" x14ac:dyDescent="0.2"/>
    <row r="34171" hidden="1" x14ac:dyDescent="0.2"/>
    <row r="34172" hidden="1" x14ac:dyDescent="0.2"/>
    <row r="34173" hidden="1" x14ac:dyDescent="0.2"/>
    <row r="34174" hidden="1" x14ac:dyDescent="0.2"/>
    <row r="34175" hidden="1" x14ac:dyDescent="0.2"/>
    <row r="34176" hidden="1" x14ac:dyDescent="0.2"/>
    <row r="34177" hidden="1" x14ac:dyDescent="0.2"/>
    <row r="34178" hidden="1" x14ac:dyDescent="0.2"/>
    <row r="34179" hidden="1" x14ac:dyDescent="0.2"/>
    <row r="34180" hidden="1" x14ac:dyDescent="0.2"/>
    <row r="34181" hidden="1" x14ac:dyDescent="0.2"/>
    <row r="34182" hidden="1" x14ac:dyDescent="0.2"/>
    <row r="34183" hidden="1" x14ac:dyDescent="0.2"/>
    <row r="34184" hidden="1" x14ac:dyDescent="0.2"/>
    <row r="34185" hidden="1" x14ac:dyDescent="0.2"/>
    <row r="34186" hidden="1" x14ac:dyDescent="0.2"/>
    <row r="34187" hidden="1" x14ac:dyDescent="0.2"/>
    <row r="34188" hidden="1" x14ac:dyDescent="0.2"/>
    <row r="34189" hidden="1" x14ac:dyDescent="0.2"/>
    <row r="34190" hidden="1" x14ac:dyDescent="0.2"/>
    <row r="34191" hidden="1" x14ac:dyDescent="0.2"/>
    <row r="34192" hidden="1" x14ac:dyDescent="0.2"/>
    <row r="34193" hidden="1" x14ac:dyDescent="0.2"/>
    <row r="34194" hidden="1" x14ac:dyDescent="0.2"/>
    <row r="34195" hidden="1" x14ac:dyDescent="0.2"/>
    <row r="34196" hidden="1" x14ac:dyDescent="0.2"/>
    <row r="34197" hidden="1" x14ac:dyDescent="0.2"/>
    <row r="34198" hidden="1" x14ac:dyDescent="0.2"/>
    <row r="34199" hidden="1" x14ac:dyDescent="0.2"/>
    <row r="34200" hidden="1" x14ac:dyDescent="0.2"/>
    <row r="34201" hidden="1" x14ac:dyDescent="0.2"/>
    <row r="34202" hidden="1" x14ac:dyDescent="0.2"/>
    <row r="34203" hidden="1" x14ac:dyDescent="0.2"/>
    <row r="34204" hidden="1" x14ac:dyDescent="0.2"/>
    <row r="34205" hidden="1" x14ac:dyDescent="0.2"/>
    <row r="34206" hidden="1" x14ac:dyDescent="0.2"/>
    <row r="34207" hidden="1" x14ac:dyDescent="0.2"/>
    <row r="34208" hidden="1" x14ac:dyDescent="0.2"/>
    <row r="34209" hidden="1" x14ac:dyDescent="0.2"/>
    <row r="34210" hidden="1" x14ac:dyDescent="0.2"/>
    <row r="34211" hidden="1" x14ac:dyDescent="0.2"/>
    <row r="34212" hidden="1" x14ac:dyDescent="0.2"/>
    <row r="34213" hidden="1" x14ac:dyDescent="0.2"/>
    <row r="34214" hidden="1" x14ac:dyDescent="0.2"/>
    <row r="34215" hidden="1" x14ac:dyDescent="0.2"/>
    <row r="34216" hidden="1" x14ac:dyDescent="0.2"/>
    <row r="34217" hidden="1" x14ac:dyDescent="0.2"/>
    <row r="34218" hidden="1" x14ac:dyDescent="0.2"/>
    <row r="34219" hidden="1" x14ac:dyDescent="0.2"/>
    <row r="34220" hidden="1" x14ac:dyDescent="0.2"/>
    <row r="34221" hidden="1" x14ac:dyDescent="0.2"/>
    <row r="34222" hidden="1" x14ac:dyDescent="0.2"/>
    <row r="34223" hidden="1" x14ac:dyDescent="0.2"/>
    <row r="34224" hidden="1" x14ac:dyDescent="0.2"/>
    <row r="34225" hidden="1" x14ac:dyDescent="0.2"/>
    <row r="34226" hidden="1" x14ac:dyDescent="0.2"/>
    <row r="34227" hidden="1" x14ac:dyDescent="0.2"/>
    <row r="34228" hidden="1" x14ac:dyDescent="0.2"/>
    <row r="34229" hidden="1" x14ac:dyDescent="0.2"/>
    <row r="34230" hidden="1" x14ac:dyDescent="0.2"/>
    <row r="34231" hidden="1" x14ac:dyDescent="0.2"/>
    <row r="34232" hidden="1" x14ac:dyDescent="0.2"/>
    <row r="34233" hidden="1" x14ac:dyDescent="0.2"/>
    <row r="34234" hidden="1" x14ac:dyDescent="0.2"/>
    <row r="34235" hidden="1" x14ac:dyDescent="0.2"/>
    <row r="34236" hidden="1" x14ac:dyDescent="0.2"/>
    <row r="34237" hidden="1" x14ac:dyDescent="0.2"/>
    <row r="34238" hidden="1" x14ac:dyDescent="0.2"/>
    <row r="34239" hidden="1" x14ac:dyDescent="0.2"/>
    <row r="34240" hidden="1" x14ac:dyDescent="0.2"/>
    <row r="34241" hidden="1" x14ac:dyDescent="0.2"/>
    <row r="34242" hidden="1" x14ac:dyDescent="0.2"/>
    <row r="34243" hidden="1" x14ac:dyDescent="0.2"/>
    <row r="34244" hidden="1" x14ac:dyDescent="0.2"/>
    <row r="34245" hidden="1" x14ac:dyDescent="0.2"/>
    <row r="34246" hidden="1" x14ac:dyDescent="0.2"/>
    <row r="34247" hidden="1" x14ac:dyDescent="0.2"/>
    <row r="34248" hidden="1" x14ac:dyDescent="0.2"/>
    <row r="34249" hidden="1" x14ac:dyDescent="0.2"/>
    <row r="34250" hidden="1" x14ac:dyDescent="0.2"/>
    <row r="34251" hidden="1" x14ac:dyDescent="0.2"/>
    <row r="34252" hidden="1" x14ac:dyDescent="0.2"/>
    <row r="34253" hidden="1" x14ac:dyDescent="0.2"/>
    <row r="34254" hidden="1" x14ac:dyDescent="0.2"/>
    <row r="34255" hidden="1" x14ac:dyDescent="0.2"/>
    <row r="34256" hidden="1" x14ac:dyDescent="0.2"/>
    <row r="34257" hidden="1" x14ac:dyDescent="0.2"/>
    <row r="34258" hidden="1" x14ac:dyDescent="0.2"/>
    <row r="34259" hidden="1" x14ac:dyDescent="0.2"/>
    <row r="34260" hidden="1" x14ac:dyDescent="0.2"/>
    <row r="34261" hidden="1" x14ac:dyDescent="0.2"/>
    <row r="34262" hidden="1" x14ac:dyDescent="0.2"/>
    <row r="34263" hidden="1" x14ac:dyDescent="0.2"/>
    <row r="34264" hidden="1" x14ac:dyDescent="0.2"/>
    <row r="34265" hidden="1" x14ac:dyDescent="0.2"/>
    <row r="34266" hidden="1" x14ac:dyDescent="0.2"/>
    <row r="34267" hidden="1" x14ac:dyDescent="0.2"/>
    <row r="34268" hidden="1" x14ac:dyDescent="0.2"/>
    <row r="34269" hidden="1" x14ac:dyDescent="0.2"/>
    <row r="34270" hidden="1" x14ac:dyDescent="0.2"/>
    <row r="34271" hidden="1" x14ac:dyDescent="0.2"/>
    <row r="34272" hidden="1" x14ac:dyDescent="0.2"/>
    <row r="34273" hidden="1" x14ac:dyDescent="0.2"/>
    <row r="34274" hidden="1" x14ac:dyDescent="0.2"/>
    <row r="34275" hidden="1" x14ac:dyDescent="0.2"/>
    <row r="34276" hidden="1" x14ac:dyDescent="0.2"/>
    <row r="34277" hidden="1" x14ac:dyDescent="0.2"/>
    <row r="34278" hidden="1" x14ac:dyDescent="0.2"/>
    <row r="34279" hidden="1" x14ac:dyDescent="0.2"/>
    <row r="34280" hidden="1" x14ac:dyDescent="0.2"/>
    <row r="34281" hidden="1" x14ac:dyDescent="0.2"/>
    <row r="34282" hidden="1" x14ac:dyDescent="0.2"/>
    <row r="34283" hidden="1" x14ac:dyDescent="0.2"/>
    <row r="34284" hidden="1" x14ac:dyDescent="0.2"/>
    <row r="34285" hidden="1" x14ac:dyDescent="0.2"/>
    <row r="34286" hidden="1" x14ac:dyDescent="0.2"/>
    <row r="34287" hidden="1" x14ac:dyDescent="0.2"/>
    <row r="34288" hidden="1" x14ac:dyDescent="0.2"/>
    <row r="34289" hidden="1" x14ac:dyDescent="0.2"/>
    <row r="34290" hidden="1" x14ac:dyDescent="0.2"/>
    <row r="34291" hidden="1" x14ac:dyDescent="0.2"/>
    <row r="34292" hidden="1" x14ac:dyDescent="0.2"/>
    <row r="34293" hidden="1" x14ac:dyDescent="0.2"/>
    <row r="34294" hidden="1" x14ac:dyDescent="0.2"/>
    <row r="34295" hidden="1" x14ac:dyDescent="0.2"/>
    <row r="34296" hidden="1" x14ac:dyDescent="0.2"/>
    <row r="34297" hidden="1" x14ac:dyDescent="0.2"/>
    <row r="34298" hidden="1" x14ac:dyDescent="0.2"/>
    <row r="34299" hidden="1" x14ac:dyDescent="0.2"/>
    <row r="34300" hidden="1" x14ac:dyDescent="0.2"/>
    <row r="34301" hidden="1" x14ac:dyDescent="0.2"/>
    <row r="34302" hidden="1" x14ac:dyDescent="0.2"/>
    <row r="34303" hidden="1" x14ac:dyDescent="0.2"/>
    <row r="34304" hidden="1" x14ac:dyDescent="0.2"/>
    <row r="34305" hidden="1" x14ac:dyDescent="0.2"/>
    <row r="34306" hidden="1" x14ac:dyDescent="0.2"/>
    <row r="34307" hidden="1" x14ac:dyDescent="0.2"/>
    <row r="34308" hidden="1" x14ac:dyDescent="0.2"/>
    <row r="34309" hidden="1" x14ac:dyDescent="0.2"/>
    <row r="34310" hidden="1" x14ac:dyDescent="0.2"/>
    <row r="34311" hidden="1" x14ac:dyDescent="0.2"/>
    <row r="34312" hidden="1" x14ac:dyDescent="0.2"/>
    <row r="34313" hidden="1" x14ac:dyDescent="0.2"/>
    <row r="34314" hidden="1" x14ac:dyDescent="0.2"/>
    <row r="34315" hidden="1" x14ac:dyDescent="0.2"/>
    <row r="34316" hidden="1" x14ac:dyDescent="0.2"/>
    <row r="34317" hidden="1" x14ac:dyDescent="0.2"/>
    <row r="34318" hidden="1" x14ac:dyDescent="0.2"/>
    <row r="34319" hidden="1" x14ac:dyDescent="0.2"/>
    <row r="34320" hidden="1" x14ac:dyDescent="0.2"/>
    <row r="34321" hidden="1" x14ac:dyDescent="0.2"/>
    <row r="34322" hidden="1" x14ac:dyDescent="0.2"/>
    <row r="34323" hidden="1" x14ac:dyDescent="0.2"/>
    <row r="34324" hidden="1" x14ac:dyDescent="0.2"/>
    <row r="34325" hidden="1" x14ac:dyDescent="0.2"/>
    <row r="34326" hidden="1" x14ac:dyDescent="0.2"/>
    <row r="34327" hidden="1" x14ac:dyDescent="0.2"/>
    <row r="34328" hidden="1" x14ac:dyDescent="0.2"/>
    <row r="34329" hidden="1" x14ac:dyDescent="0.2"/>
    <row r="34330" hidden="1" x14ac:dyDescent="0.2"/>
    <row r="34331" hidden="1" x14ac:dyDescent="0.2"/>
    <row r="34332" hidden="1" x14ac:dyDescent="0.2"/>
    <row r="34333" hidden="1" x14ac:dyDescent="0.2"/>
    <row r="34334" hidden="1" x14ac:dyDescent="0.2"/>
    <row r="34335" hidden="1" x14ac:dyDescent="0.2"/>
    <row r="34336" hidden="1" x14ac:dyDescent="0.2"/>
    <row r="34337" hidden="1" x14ac:dyDescent="0.2"/>
    <row r="34338" hidden="1" x14ac:dyDescent="0.2"/>
    <row r="34339" hidden="1" x14ac:dyDescent="0.2"/>
    <row r="34340" hidden="1" x14ac:dyDescent="0.2"/>
    <row r="34341" hidden="1" x14ac:dyDescent="0.2"/>
    <row r="34342" hidden="1" x14ac:dyDescent="0.2"/>
    <row r="34343" hidden="1" x14ac:dyDescent="0.2"/>
    <row r="34344" hidden="1" x14ac:dyDescent="0.2"/>
    <row r="34345" hidden="1" x14ac:dyDescent="0.2"/>
    <row r="34346" hidden="1" x14ac:dyDescent="0.2"/>
    <row r="34347" hidden="1" x14ac:dyDescent="0.2"/>
    <row r="34348" hidden="1" x14ac:dyDescent="0.2"/>
    <row r="34349" hidden="1" x14ac:dyDescent="0.2"/>
    <row r="34350" hidden="1" x14ac:dyDescent="0.2"/>
    <row r="34351" hidden="1" x14ac:dyDescent="0.2"/>
    <row r="34352" hidden="1" x14ac:dyDescent="0.2"/>
    <row r="34353" hidden="1" x14ac:dyDescent="0.2"/>
    <row r="34354" hidden="1" x14ac:dyDescent="0.2"/>
    <row r="34355" hidden="1" x14ac:dyDescent="0.2"/>
    <row r="34356" hidden="1" x14ac:dyDescent="0.2"/>
    <row r="34357" hidden="1" x14ac:dyDescent="0.2"/>
    <row r="34358" hidden="1" x14ac:dyDescent="0.2"/>
    <row r="34359" hidden="1" x14ac:dyDescent="0.2"/>
    <row r="34360" hidden="1" x14ac:dyDescent="0.2"/>
    <row r="34361" hidden="1" x14ac:dyDescent="0.2"/>
    <row r="34362" hidden="1" x14ac:dyDescent="0.2"/>
    <row r="34363" hidden="1" x14ac:dyDescent="0.2"/>
    <row r="34364" hidden="1" x14ac:dyDescent="0.2"/>
    <row r="34365" hidden="1" x14ac:dyDescent="0.2"/>
    <row r="34366" hidden="1" x14ac:dyDescent="0.2"/>
    <row r="34367" hidden="1" x14ac:dyDescent="0.2"/>
    <row r="34368" hidden="1" x14ac:dyDescent="0.2"/>
    <row r="34369" hidden="1" x14ac:dyDescent="0.2"/>
    <row r="34370" hidden="1" x14ac:dyDescent="0.2"/>
    <row r="34371" hidden="1" x14ac:dyDescent="0.2"/>
    <row r="34372" hidden="1" x14ac:dyDescent="0.2"/>
    <row r="34373" hidden="1" x14ac:dyDescent="0.2"/>
    <row r="34374" hidden="1" x14ac:dyDescent="0.2"/>
    <row r="34375" hidden="1" x14ac:dyDescent="0.2"/>
    <row r="34376" hidden="1" x14ac:dyDescent="0.2"/>
    <row r="34377" hidden="1" x14ac:dyDescent="0.2"/>
    <row r="34378" hidden="1" x14ac:dyDescent="0.2"/>
    <row r="34379" hidden="1" x14ac:dyDescent="0.2"/>
    <row r="34380" hidden="1" x14ac:dyDescent="0.2"/>
    <row r="34381" hidden="1" x14ac:dyDescent="0.2"/>
    <row r="34382" hidden="1" x14ac:dyDescent="0.2"/>
    <row r="34383" hidden="1" x14ac:dyDescent="0.2"/>
    <row r="34384" hidden="1" x14ac:dyDescent="0.2"/>
    <row r="34385" hidden="1" x14ac:dyDescent="0.2"/>
    <row r="34386" hidden="1" x14ac:dyDescent="0.2"/>
    <row r="34387" hidden="1" x14ac:dyDescent="0.2"/>
    <row r="34388" hidden="1" x14ac:dyDescent="0.2"/>
    <row r="34389" hidden="1" x14ac:dyDescent="0.2"/>
    <row r="34390" hidden="1" x14ac:dyDescent="0.2"/>
    <row r="34391" hidden="1" x14ac:dyDescent="0.2"/>
    <row r="34392" hidden="1" x14ac:dyDescent="0.2"/>
    <row r="34393" hidden="1" x14ac:dyDescent="0.2"/>
    <row r="34394" hidden="1" x14ac:dyDescent="0.2"/>
    <row r="34395" hidden="1" x14ac:dyDescent="0.2"/>
    <row r="34396" hidden="1" x14ac:dyDescent="0.2"/>
    <row r="34397" hidden="1" x14ac:dyDescent="0.2"/>
    <row r="34398" hidden="1" x14ac:dyDescent="0.2"/>
    <row r="34399" hidden="1" x14ac:dyDescent="0.2"/>
    <row r="34400" hidden="1" x14ac:dyDescent="0.2"/>
    <row r="34401" hidden="1" x14ac:dyDescent="0.2"/>
    <row r="34402" hidden="1" x14ac:dyDescent="0.2"/>
    <row r="34403" hidden="1" x14ac:dyDescent="0.2"/>
    <row r="34404" hidden="1" x14ac:dyDescent="0.2"/>
    <row r="34405" hidden="1" x14ac:dyDescent="0.2"/>
    <row r="34406" hidden="1" x14ac:dyDescent="0.2"/>
    <row r="34407" hidden="1" x14ac:dyDescent="0.2"/>
    <row r="34408" hidden="1" x14ac:dyDescent="0.2"/>
    <row r="34409" hidden="1" x14ac:dyDescent="0.2"/>
    <row r="34410" hidden="1" x14ac:dyDescent="0.2"/>
    <row r="34411" hidden="1" x14ac:dyDescent="0.2"/>
    <row r="34412" hidden="1" x14ac:dyDescent="0.2"/>
    <row r="34413" hidden="1" x14ac:dyDescent="0.2"/>
    <row r="34414" hidden="1" x14ac:dyDescent="0.2"/>
    <row r="34415" hidden="1" x14ac:dyDescent="0.2"/>
    <row r="34416" hidden="1" x14ac:dyDescent="0.2"/>
    <row r="34417" hidden="1" x14ac:dyDescent="0.2"/>
    <row r="34418" hidden="1" x14ac:dyDescent="0.2"/>
    <row r="34419" hidden="1" x14ac:dyDescent="0.2"/>
    <row r="34420" hidden="1" x14ac:dyDescent="0.2"/>
    <row r="34421" hidden="1" x14ac:dyDescent="0.2"/>
    <row r="34422" hidden="1" x14ac:dyDescent="0.2"/>
    <row r="34423" hidden="1" x14ac:dyDescent="0.2"/>
    <row r="34424" hidden="1" x14ac:dyDescent="0.2"/>
    <row r="34425" hidden="1" x14ac:dyDescent="0.2"/>
    <row r="34426" hidden="1" x14ac:dyDescent="0.2"/>
    <row r="34427" hidden="1" x14ac:dyDescent="0.2"/>
    <row r="34428" hidden="1" x14ac:dyDescent="0.2"/>
    <row r="34429" hidden="1" x14ac:dyDescent="0.2"/>
    <row r="34430" hidden="1" x14ac:dyDescent="0.2"/>
    <row r="34431" hidden="1" x14ac:dyDescent="0.2"/>
    <row r="34432" hidden="1" x14ac:dyDescent="0.2"/>
    <row r="34433" hidden="1" x14ac:dyDescent="0.2"/>
    <row r="34434" hidden="1" x14ac:dyDescent="0.2"/>
    <row r="34435" hidden="1" x14ac:dyDescent="0.2"/>
    <row r="34436" hidden="1" x14ac:dyDescent="0.2"/>
    <row r="34437" hidden="1" x14ac:dyDescent="0.2"/>
    <row r="34438" hidden="1" x14ac:dyDescent="0.2"/>
    <row r="34439" hidden="1" x14ac:dyDescent="0.2"/>
    <row r="34440" hidden="1" x14ac:dyDescent="0.2"/>
    <row r="34441" hidden="1" x14ac:dyDescent="0.2"/>
    <row r="34442" hidden="1" x14ac:dyDescent="0.2"/>
    <row r="34443" hidden="1" x14ac:dyDescent="0.2"/>
    <row r="34444" hidden="1" x14ac:dyDescent="0.2"/>
    <row r="34445" hidden="1" x14ac:dyDescent="0.2"/>
    <row r="34446" hidden="1" x14ac:dyDescent="0.2"/>
    <row r="34447" hidden="1" x14ac:dyDescent="0.2"/>
    <row r="34448" hidden="1" x14ac:dyDescent="0.2"/>
    <row r="34449" hidden="1" x14ac:dyDescent="0.2"/>
    <row r="34450" hidden="1" x14ac:dyDescent="0.2"/>
    <row r="34451" hidden="1" x14ac:dyDescent="0.2"/>
    <row r="34452" hidden="1" x14ac:dyDescent="0.2"/>
    <row r="34453" hidden="1" x14ac:dyDescent="0.2"/>
    <row r="34454" hidden="1" x14ac:dyDescent="0.2"/>
    <row r="34455" hidden="1" x14ac:dyDescent="0.2"/>
    <row r="34456" hidden="1" x14ac:dyDescent="0.2"/>
    <row r="34457" hidden="1" x14ac:dyDescent="0.2"/>
    <row r="34458" hidden="1" x14ac:dyDescent="0.2"/>
    <row r="34459" hidden="1" x14ac:dyDescent="0.2"/>
    <row r="34460" hidden="1" x14ac:dyDescent="0.2"/>
    <row r="34461" hidden="1" x14ac:dyDescent="0.2"/>
    <row r="34462" hidden="1" x14ac:dyDescent="0.2"/>
    <row r="34463" hidden="1" x14ac:dyDescent="0.2"/>
    <row r="34464" hidden="1" x14ac:dyDescent="0.2"/>
    <row r="34465" hidden="1" x14ac:dyDescent="0.2"/>
    <row r="34466" hidden="1" x14ac:dyDescent="0.2"/>
    <row r="34467" hidden="1" x14ac:dyDescent="0.2"/>
    <row r="34468" hidden="1" x14ac:dyDescent="0.2"/>
    <row r="34469" hidden="1" x14ac:dyDescent="0.2"/>
    <row r="34470" hidden="1" x14ac:dyDescent="0.2"/>
    <row r="34471" hidden="1" x14ac:dyDescent="0.2"/>
    <row r="34472" hidden="1" x14ac:dyDescent="0.2"/>
    <row r="34473" hidden="1" x14ac:dyDescent="0.2"/>
    <row r="34474" hidden="1" x14ac:dyDescent="0.2"/>
    <row r="34475" hidden="1" x14ac:dyDescent="0.2"/>
    <row r="34476" hidden="1" x14ac:dyDescent="0.2"/>
    <row r="34477" hidden="1" x14ac:dyDescent="0.2"/>
    <row r="34478" hidden="1" x14ac:dyDescent="0.2"/>
    <row r="34479" hidden="1" x14ac:dyDescent="0.2"/>
    <row r="34480" hidden="1" x14ac:dyDescent="0.2"/>
    <row r="34481" hidden="1" x14ac:dyDescent="0.2"/>
    <row r="34482" hidden="1" x14ac:dyDescent="0.2"/>
    <row r="34483" hidden="1" x14ac:dyDescent="0.2"/>
    <row r="34484" hidden="1" x14ac:dyDescent="0.2"/>
    <row r="34485" hidden="1" x14ac:dyDescent="0.2"/>
    <row r="34486" hidden="1" x14ac:dyDescent="0.2"/>
    <row r="34487" hidden="1" x14ac:dyDescent="0.2"/>
    <row r="34488" hidden="1" x14ac:dyDescent="0.2"/>
    <row r="34489" hidden="1" x14ac:dyDescent="0.2"/>
    <row r="34490" hidden="1" x14ac:dyDescent="0.2"/>
    <row r="34491" hidden="1" x14ac:dyDescent="0.2"/>
    <row r="34492" hidden="1" x14ac:dyDescent="0.2"/>
    <row r="34493" hidden="1" x14ac:dyDescent="0.2"/>
    <row r="34494" hidden="1" x14ac:dyDescent="0.2"/>
    <row r="34495" hidden="1" x14ac:dyDescent="0.2"/>
    <row r="34496" hidden="1" x14ac:dyDescent="0.2"/>
    <row r="34497" hidden="1" x14ac:dyDescent="0.2"/>
    <row r="34498" hidden="1" x14ac:dyDescent="0.2"/>
    <row r="34499" hidden="1" x14ac:dyDescent="0.2"/>
    <row r="34500" hidden="1" x14ac:dyDescent="0.2"/>
    <row r="34501" hidden="1" x14ac:dyDescent="0.2"/>
    <row r="34502" hidden="1" x14ac:dyDescent="0.2"/>
    <row r="34503" hidden="1" x14ac:dyDescent="0.2"/>
    <row r="34504" hidden="1" x14ac:dyDescent="0.2"/>
    <row r="34505" hidden="1" x14ac:dyDescent="0.2"/>
    <row r="34506" hidden="1" x14ac:dyDescent="0.2"/>
    <row r="34507" hidden="1" x14ac:dyDescent="0.2"/>
    <row r="34508" hidden="1" x14ac:dyDescent="0.2"/>
    <row r="34509" hidden="1" x14ac:dyDescent="0.2"/>
    <row r="34510" hidden="1" x14ac:dyDescent="0.2"/>
    <row r="34511" hidden="1" x14ac:dyDescent="0.2"/>
    <row r="34512" hidden="1" x14ac:dyDescent="0.2"/>
    <row r="34513" hidden="1" x14ac:dyDescent="0.2"/>
    <row r="34514" hidden="1" x14ac:dyDescent="0.2"/>
    <row r="34515" hidden="1" x14ac:dyDescent="0.2"/>
    <row r="34516" hidden="1" x14ac:dyDescent="0.2"/>
    <row r="34517" hidden="1" x14ac:dyDescent="0.2"/>
    <row r="34518" hidden="1" x14ac:dyDescent="0.2"/>
    <row r="34519" hidden="1" x14ac:dyDescent="0.2"/>
    <row r="34520" hidden="1" x14ac:dyDescent="0.2"/>
    <row r="34521" hidden="1" x14ac:dyDescent="0.2"/>
    <row r="34522" hidden="1" x14ac:dyDescent="0.2"/>
    <row r="34523" hidden="1" x14ac:dyDescent="0.2"/>
    <row r="34524" hidden="1" x14ac:dyDescent="0.2"/>
    <row r="34525" hidden="1" x14ac:dyDescent="0.2"/>
    <row r="34526" hidden="1" x14ac:dyDescent="0.2"/>
    <row r="34527" hidden="1" x14ac:dyDescent="0.2"/>
    <row r="34528" hidden="1" x14ac:dyDescent="0.2"/>
    <row r="34529" hidden="1" x14ac:dyDescent="0.2"/>
    <row r="34530" hidden="1" x14ac:dyDescent="0.2"/>
    <row r="34531" hidden="1" x14ac:dyDescent="0.2"/>
    <row r="34532" hidden="1" x14ac:dyDescent="0.2"/>
    <row r="34533" hidden="1" x14ac:dyDescent="0.2"/>
    <row r="34534" hidden="1" x14ac:dyDescent="0.2"/>
    <row r="34535" hidden="1" x14ac:dyDescent="0.2"/>
    <row r="34536" hidden="1" x14ac:dyDescent="0.2"/>
    <row r="34537" hidden="1" x14ac:dyDescent="0.2"/>
    <row r="34538" hidden="1" x14ac:dyDescent="0.2"/>
    <row r="34539" hidden="1" x14ac:dyDescent="0.2"/>
    <row r="34540" hidden="1" x14ac:dyDescent="0.2"/>
    <row r="34541" hidden="1" x14ac:dyDescent="0.2"/>
    <row r="34542" hidden="1" x14ac:dyDescent="0.2"/>
    <row r="34543" hidden="1" x14ac:dyDescent="0.2"/>
    <row r="34544" hidden="1" x14ac:dyDescent="0.2"/>
    <row r="34545" hidden="1" x14ac:dyDescent="0.2"/>
    <row r="34546" hidden="1" x14ac:dyDescent="0.2"/>
    <row r="34547" hidden="1" x14ac:dyDescent="0.2"/>
    <row r="34548" hidden="1" x14ac:dyDescent="0.2"/>
    <row r="34549" hidden="1" x14ac:dyDescent="0.2"/>
    <row r="34550" hidden="1" x14ac:dyDescent="0.2"/>
    <row r="34551" hidden="1" x14ac:dyDescent="0.2"/>
    <row r="34552" hidden="1" x14ac:dyDescent="0.2"/>
    <row r="34553" hidden="1" x14ac:dyDescent="0.2"/>
    <row r="34554" hidden="1" x14ac:dyDescent="0.2"/>
    <row r="34555" hidden="1" x14ac:dyDescent="0.2"/>
    <row r="34556" hidden="1" x14ac:dyDescent="0.2"/>
    <row r="34557" hidden="1" x14ac:dyDescent="0.2"/>
    <row r="34558" hidden="1" x14ac:dyDescent="0.2"/>
    <row r="34559" hidden="1" x14ac:dyDescent="0.2"/>
    <row r="34560" hidden="1" x14ac:dyDescent="0.2"/>
    <row r="34561" hidden="1" x14ac:dyDescent="0.2"/>
    <row r="34562" hidden="1" x14ac:dyDescent="0.2"/>
    <row r="34563" hidden="1" x14ac:dyDescent="0.2"/>
    <row r="34564" hidden="1" x14ac:dyDescent="0.2"/>
    <row r="34565" hidden="1" x14ac:dyDescent="0.2"/>
    <row r="34566" hidden="1" x14ac:dyDescent="0.2"/>
    <row r="34567" hidden="1" x14ac:dyDescent="0.2"/>
    <row r="34568" hidden="1" x14ac:dyDescent="0.2"/>
    <row r="34569" hidden="1" x14ac:dyDescent="0.2"/>
    <row r="34570" hidden="1" x14ac:dyDescent="0.2"/>
    <row r="34571" hidden="1" x14ac:dyDescent="0.2"/>
    <row r="34572" hidden="1" x14ac:dyDescent="0.2"/>
    <row r="34573" hidden="1" x14ac:dyDescent="0.2"/>
    <row r="34574" hidden="1" x14ac:dyDescent="0.2"/>
    <row r="34575" hidden="1" x14ac:dyDescent="0.2"/>
    <row r="34576" hidden="1" x14ac:dyDescent="0.2"/>
    <row r="34577" hidden="1" x14ac:dyDescent="0.2"/>
    <row r="34578" hidden="1" x14ac:dyDescent="0.2"/>
    <row r="34579" hidden="1" x14ac:dyDescent="0.2"/>
    <row r="34580" hidden="1" x14ac:dyDescent="0.2"/>
    <row r="34581" hidden="1" x14ac:dyDescent="0.2"/>
    <row r="34582" hidden="1" x14ac:dyDescent="0.2"/>
    <row r="34583" hidden="1" x14ac:dyDescent="0.2"/>
    <row r="34584" hidden="1" x14ac:dyDescent="0.2"/>
    <row r="34585" hidden="1" x14ac:dyDescent="0.2"/>
    <row r="34586" hidden="1" x14ac:dyDescent="0.2"/>
    <row r="34587" hidden="1" x14ac:dyDescent="0.2"/>
    <row r="34588" hidden="1" x14ac:dyDescent="0.2"/>
    <row r="34589" hidden="1" x14ac:dyDescent="0.2"/>
    <row r="34590" hidden="1" x14ac:dyDescent="0.2"/>
    <row r="34591" hidden="1" x14ac:dyDescent="0.2"/>
    <row r="34592" hidden="1" x14ac:dyDescent="0.2"/>
    <row r="34593" hidden="1" x14ac:dyDescent="0.2"/>
    <row r="34594" hidden="1" x14ac:dyDescent="0.2"/>
    <row r="34595" hidden="1" x14ac:dyDescent="0.2"/>
    <row r="34596" hidden="1" x14ac:dyDescent="0.2"/>
    <row r="34597" hidden="1" x14ac:dyDescent="0.2"/>
    <row r="34598" hidden="1" x14ac:dyDescent="0.2"/>
    <row r="34599" hidden="1" x14ac:dyDescent="0.2"/>
    <row r="34600" hidden="1" x14ac:dyDescent="0.2"/>
    <row r="34601" hidden="1" x14ac:dyDescent="0.2"/>
    <row r="34602" hidden="1" x14ac:dyDescent="0.2"/>
    <row r="34603" hidden="1" x14ac:dyDescent="0.2"/>
    <row r="34604" hidden="1" x14ac:dyDescent="0.2"/>
    <row r="34605" hidden="1" x14ac:dyDescent="0.2"/>
    <row r="34606" hidden="1" x14ac:dyDescent="0.2"/>
    <row r="34607" hidden="1" x14ac:dyDescent="0.2"/>
    <row r="34608" hidden="1" x14ac:dyDescent="0.2"/>
    <row r="34609" hidden="1" x14ac:dyDescent="0.2"/>
    <row r="34610" hidden="1" x14ac:dyDescent="0.2"/>
    <row r="34611" hidden="1" x14ac:dyDescent="0.2"/>
    <row r="34612" hidden="1" x14ac:dyDescent="0.2"/>
    <row r="34613" hidden="1" x14ac:dyDescent="0.2"/>
    <row r="34614" hidden="1" x14ac:dyDescent="0.2"/>
    <row r="34615" hidden="1" x14ac:dyDescent="0.2"/>
    <row r="34616" hidden="1" x14ac:dyDescent="0.2"/>
    <row r="34617" hidden="1" x14ac:dyDescent="0.2"/>
    <row r="34618" hidden="1" x14ac:dyDescent="0.2"/>
    <row r="34619" hidden="1" x14ac:dyDescent="0.2"/>
    <row r="34620" hidden="1" x14ac:dyDescent="0.2"/>
    <row r="34621" hidden="1" x14ac:dyDescent="0.2"/>
    <row r="34622" hidden="1" x14ac:dyDescent="0.2"/>
    <row r="34623" hidden="1" x14ac:dyDescent="0.2"/>
    <row r="34624" hidden="1" x14ac:dyDescent="0.2"/>
    <row r="34625" hidden="1" x14ac:dyDescent="0.2"/>
    <row r="34626" hidden="1" x14ac:dyDescent="0.2"/>
    <row r="34627" hidden="1" x14ac:dyDescent="0.2"/>
    <row r="34628" hidden="1" x14ac:dyDescent="0.2"/>
    <row r="34629" hidden="1" x14ac:dyDescent="0.2"/>
    <row r="34630" hidden="1" x14ac:dyDescent="0.2"/>
    <row r="34631" hidden="1" x14ac:dyDescent="0.2"/>
    <row r="34632" hidden="1" x14ac:dyDescent="0.2"/>
    <row r="34633" hidden="1" x14ac:dyDescent="0.2"/>
    <row r="34634" hidden="1" x14ac:dyDescent="0.2"/>
    <row r="34635" hidden="1" x14ac:dyDescent="0.2"/>
    <row r="34636" hidden="1" x14ac:dyDescent="0.2"/>
    <row r="34637" hidden="1" x14ac:dyDescent="0.2"/>
    <row r="34638" hidden="1" x14ac:dyDescent="0.2"/>
    <row r="34639" hidden="1" x14ac:dyDescent="0.2"/>
    <row r="34640" hidden="1" x14ac:dyDescent="0.2"/>
    <row r="34641" hidden="1" x14ac:dyDescent="0.2"/>
    <row r="34642" hidden="1" x14ac:dyDescent="0.2"/>
    <row r="34643" hidden="1" x14ac:dyDescent="0.2"/>
    <row r="34644" hidden="1" x14ac:dyDescent="0.2"/>
    <row r="34645" hidden="1" x14ac:dyDescent="0.2"/>
    <row r="34646" hidden="1" x14ac:dyDescent="0.2"/>
    <row r="34647" hidden="1" x14ac:dyDescent="0.2"/>
    <row r="34648" hidden="1" x14ac:dyDescent="0.2"/>
    <row r="34649" hidden="1" x14ac:dyDescent="0.2"/>
    <row r="34650" hidden="1" x14ac:dyDescent="0.2"/>
    <row r="34651" hidden="1" x14ac:dyDescent="0.2"/>
    <row r="34652" hidden="1" x14ac:dyDescent="0.2"/>
    <row r="34653" hidden="1" x14ac:dyDescent="0.2"/>
    <row r="34654" hidden="1" x14ac:dyDescent="0.2"/>
    <row r="34655" hidden="1" x14ac:dyDescent="0.2"/>
    <row r="34656" hidden="1" x14ac:dyDescent="0.2"/>
    <row r="34657" hidden="1" x14ac:dyDescent="0.2"/>
    <row r="34658" hidden="1" x14ac:dyDescent="0.2"/>
    <row r="34659" hidden="1" x14ac:dyDescent="0.2"/>
    <row r="34660" hidden="1" x14ac:dyDescent="0.2"/>
    <row r="34661" hidden="1" x14ac:dyDescent="0.2"/>
    <row r="34662" hidden="1" x14ac:dyDescent="0.2"/>
    <row r="34663" hidden="1" x14ac:dyDescent="0.2"/>
    <row r="34664" hidden="1" x14ac:dyDescent="0.2"/>
    <row r="34665" hidden="1" x14ac:dyDescent="0.2"/>
    <row r="34666" hidden="1" x14ac:dyDescent="0.2"/>
    <row r="34667" hidden="1" x14ac:dyDescent="0.2"/>
    <row r="34668" hidden="1" x14ac:dyDescent="0.2"/>
    <row r="34669" hidden="1" x14ac:dyDescent="0.2"/>
    <row r="34670" hidden="1" x14ac:dyDescent="0.2"/>
    <row r="34671" hidden="1" x14ac:dyDescent="0.2"/>
    <row r="34672" hidden="1" x14ac:dyDescent="0.2"/>
    <row r="34673" hidden="1" x14ac:dyDescent="0.2"/>
    <row r="34674" hidden="1" x14ac:dyDescent="0.2"/>
    <row r="34675" hidden="1" x14ac:dyDescent="0.2"/>
    <row r="34676" hidden="1" x14ac:dyDescent="0.2"/>
    <row r="34677" hidden="1" x14ac:dyDescent="0.2"/>
    <row r="34678" hidden="1" x14ac:dyDescent="0.2"/>
    <row r="34679" hidden="1" x14ac:dyDescent="0.2"/>
    <row r="34680" hidden="1" x14ac:dyDescent="0.2"/>
    <row r="34681" hidden="1" x14ac:dyDescent="0.2"/>
    <row r="34682" hidden="1" x14ac:dyDescent="0.2"/>
    <row r="34683" hidden="1" x14ac:dyDescent="0.2"/>
    <row r="34684" hidden="1" x14ac:dyDescent="0.2"/>
    <row r="34685" hidden="1" x14ac:dyDescent="0.2"/>
    <row r="34686" hidden="1" x14ac:dyDescent="0.2"/>
    <row r="34687" hidden="1" x14ac:dyDescent="0.2"/>
    <row r="34688" hidden="1" x14ac:dyDescent="0.2"/>
    <row r="34689" hidden="1" x14ac:dyDescent="0.2"/>
    <row r="34690" hidden="1" x14ac:dyDescent="0.2"/>
    <row r="34691" hidden="1" x14ac:dyDescent="0.2"/>
    <row r="34692" hidden="1" x14ac:dyDescent="0.2"/>
    <row r="34693" hidden="1" x14ac:dyDescent="0.2"/>
    <row r="34694" hidden="1" x14ac:dyDescent="0.2"/>
    <row r="34695" hidden="1" x14ac:dyDescent="0.2"/>
    <row r="34696" hidden="1" x14ac:dyDescent="0.2"/>
    <row r="34697" hidden="1" x14ac:dyDescent="0.2"/>
    <row r="34698" hidden="1" x14ac:dyDescent="0.2"/>
    <row r="34699" hidden="1" x14ac:dyDescent="0.2"/>
    <row r="34700" hidden="1" x14ac:dyDescent="0.2"/>
    <row r="34701" hidden="1" x14ac:dyDescent="0.2"/>
    <row r="34702" hidden="1" x14ac:dyDescent="0.2"/>
    <row r="34703" hidden="1" x14ac:dyDescent="0.2"/>
    <row r="34704" hidden="1" x14ac:dyDescent="0.2"/>
    <row r="34705" hidden="1" x14ac:dyDescent="0.2"/>
    <row r="34706" hidden="1" x14ac:dyDescent="0.2"/>
    <row r="34707" hidden="1" x14ac:dyDescent="0.2"/>
    <row r="34708" hidden="1" x14ac:dyDescent="0.2"/>
    <row r="34709" hidden="1" x14ac:dyDescent="0.2"/>
    <row r="34710" hidden="1" x14ac:dyDescent="0.2"/>
    <row r="34711" hidden="1" x14ac:dyDescent="0.2"/>
    <row r="34712" hidden="1" x14ac:dyDescent="0.2"/>
    <row r="34713" hidden="1" x14ac:dyDescent="0.2"/>
    <row r="34714" hidden="1" x14ac:dyDescent="0.2"/>
    <row r="34715" hidden="1" x14ac:dyDescent="0.2"/>
    <row r="34716" hidden="1" x14ac:dyDescent="0.2"/>
    <row r="34717" hidden="1" x14ac:dyDescent="0.2"/>
    <row r="34718" hidden="1" x14ac:dyDescent="0.2"/>
    <row r="34719" hidden="1" x14ac:dyDescent="0.2"/>
    <row r="34720" hidden="1" x14ac:dyDescent="0.2"/>
    <row r="34721" hidden="1" x14ac:dyDescent="0.2"/>
    <row r="34722" hidden="1" x14ac:dyDescent="0.2"/>
    <row r="34723" hidden="1" x14ac:dyDescent="0.2"/>
    <row r="34724" hidden="1" x14ac:dyDescent="0.2"/>
    <row r="34725" hidden="1" x14ac:dyDescent="0.2"/>
    <row r="34726" hidden="1" x14ac:dyDescent="0.2"/>
    <row r="34727" hidden="1" x14ac:dyDescent="0.2"/>
    <row r="34728" hidden="1" x14ac:dyDescent="0.2"/>
    <row r="34729" hidden="1" x14ac:dyDescent="0.2"/>
    <row r="34730" hidden="1" x14ac:dyDescent="0.2"/>
    <row r="34731" hidden="1" x14ac:dyDescent="0.2"/>
    <row r="34732" hidden="1" x14ac:dyDescent="0.2"/>
    <row r="34733" hidden="1" x14ac:dyDescent="0.2"/>
    <row r="34734" hidden="1" x14ac:dyDescent="0.2"/>
    <row r="34735" hidden="1" x14ac:dyDescent="0.2"/>
    <row r="34736" hidden="1" x14ac:dyDescent="0.2"/>
    <row r="34737" hidden="1" x14ac:dyDescent="0.2"/>
    <row r="34738" hidden="1" x14ac:dyDescent="0.2"/>
    <row r="34739" hidden="1" x14ac:dyDescent="0.2"/>
    <row r="34740" hidden="1" x14ac:dyDescent="0.2"/>
    <row r="34741" hidden="1" x14ac:dyDescent="0.2"/>
    <row r="34742" hidden="1" x14ac:dyDescent="0.2"/>
    <row r="34743" hidden="1" x14ac:dyDescent="0.2"/>
    <row r="34744" hidden="1" x14ac:dyDescent="0.2"/>
    <row r="34745" hidden="1" x14ac:dyDescent="0.2"/>
    <row r="34746" hidden="1" x14ac:dyDescent="0.2"/>
    <row r="34747" hidden="1" x14ac:dyDescent="0.2"/>
    <row r="34748" hidden="1" x14ac:dyDescent="0.2"/>
    <row r="34749" hidden="1" x14ac:dyDescent="0.2"/>
    <row r="34750" hidden="1" x14ac:dyDescent="0.2"/>
    <row r="34751" hidden="1" x14ac:dyDescent="0.2"/>
    <row r="34752" hidden="1" x14ac:dyDescent="0.2"/>
    <row r="34753" hidden="1" x14ac:dyDescent="0.2"/>
    <row r="34754" hidden="1" x14ac:dyDescent="0.2"/>
    <row r="34755" hidden="1" x14ac:dyDescent="0.2"/>
    <row r="34756" hidden="1" x14ac:dyDescent="0.2"/>
    <row r="34757" hidden="1" x14ac:dyDescent="0.2"/>
    <row r="34758" hidden="1" x14ac:dyDescent="0.2"/>
    <row r="34759" hidden="1" x14ac:dyDescent="0.2"/>
    <row r="34760" hidden="1" x14ac:dyDescent="0.2"/>
    <row r="34761" hidden="1" x14ac:dyDescent="0.2"/>
    <row r="34762" hidden="1" x14ac:dyDescent="0.2"/>
    <row r="34763" hidden="1" x14ac:dyDescent="0.2"/>
    <row r="34764" hidden="1" x14ac:dyDescent="0.2"/>
    <row r="34765" hidden="1" x14ac:dyDescent="0.2"/>
    <row r="34766" hidden="1" x14ac:dyDescent="0.2"/>
    <row r="34767" hidden="1" x14ac:dyDescent="0.2"/>
    <row r="34768" hidden="1" x14ac:dyDescent="0.2"/>
    <row r="34769" hidden="1" x14ac:dyDescent="0.2"/>
    <row r="34770" hidden="1" x14ac:dyDescent="0.2"/>
    <row r="34771" hidden="1" x14ac:dyDescent="0.2"/>
    <row r="34772" hidden="1" x14ac:dyDescent="0.2"/>
    <row r="34773" hidden="1" x14ac:dyDescent="0.2"/>
    <row r="34774" hidden="1" x14ac:dyDescent="0.2"/>
    <row r="34775" hidden="1" x14ac:dyDescent="0.2"/>
    <row r="34776" hidden="1" x14ac:dyDescent="0.2"/>
    <row r="34777" hidden="1" x14ac:dyDescent="0.2"/>
    <row r="34778" hidden="1" x14ac:dyDescent="0.2"/>
    <row r="34779" hidden="1" x14ac:dyDescent="0.2"/>
    <row r="34780" hidden="1" x14ac:dyDescent="0.2"/>
    <row r="34781" hidden="1" x14ac:dyDescent="0.2"/>
    <row r="34782" hidden="1" x14ac:dyDescent="0.2"/>
    <row r="34783" hidden="1" x14ac:dyDescent="0.2"/>
    <row r="34784" hidden="1" x14ac:dyDescent="0.2"/>
    <row r="34785" hidden="1" x14ac:dyDescent="0.2"/>
    <row r="34786" hidden="1" x14ac:dyDescent="0.2"/>
    <row r="34787" hidden="1" x14ac:dyDescent="0.2"/>
    <row r="34788" hidden="1" x14ac:dyDescent="0.2"/>
    <row r="34789" hidden="1" x14ac:dyDescent="0.2"/>
    <row r="34790" hidden="1" x14ac:dyDescent="0.2"/>
    <row r="34791" hidden="1" x14ac:dyDescent="0.2"/>
    <row r="34792" hidden="1" x14ac:dyDescent="0.2"/>
    <row r="34793" hidden="1" x14ac:dyDescent="0.2"/>
    <row r="34794" hidden="1" x14ac:dyDescent="0.2"/>
    <row r="34795" hidden="1" x14ac:dyDescent="0.2"/>
    <row r="34796" hidden="1" x14ac:dyDescent="0.2"/>
    <row r="34797" hidden="1" x14ac:dyDescent="0.2"/>
    <row r="34798" hidden="1" x14ac:dyDescent="0.2"/>
    <row r="34799" hidden="1" x14ac:dyDescent="0.2"/>
    <row r="34800" hidden="1" x14ac:dyDescent="0.2"/>
    <row r="34801" hidden="1" x14ac:dyDescent="0.2"/>
    <row r="34802" hidden="1" x14ac:dyDescent="0.2"/>
    <row r="34803" hidden="1" x14ac:dyDescent="0.2"/>
    <row r="34804" hidden="1" x14ac:dyDescent="0.2"/>
    <row r="34805" hidden="1" x14ac:dyDescent="0.2"/>
    <row r="34806" hidden="1" x14ac:dyDescent="0.2"/>
    <row r="34807" hidden="1" x14ac:dyDescent="0.2"/>
    <row r="34808" hidden="1" x14ac:dyDescent="0.2"/>
    <row r="34809" hidden="1" x14ac:dyDescent="0.2"/>
    <row r="34810" hidden="1" x14ac:dyDescent="0.2"/>
    <row r="34811" hidden="1" x14ac:dyDescent="0.2"/>
    <row r="34812" hidden="1" x14ac:dyDescent="0.2"/>
    <row r="34813" hidden="1" x14ac:dyDescent="0.2"/>
    <row r="34814" hidden="1" x14ac:dyDescent="0.2"/>
    <row r="34815" hidden="1" x14ac:dyDescent="0.2"/>
    <row r="34816" hidden="1" x14ac:dyDescent="0.2"/>
    <row r="34817" hidden="1" x14ac:dyDescent="0.2"/>
    <row r="34818" hidden="1" x14ac:dyDescent="0.2"/>
    <row r="34819" hidden="1" x14ac:dyDescent="0.2"/>
    <row r="34820" hidden="1" x14ac:dyDescent="0.2"/>
    <row r="34821" hidden="1" x14ac:dyDescent="0.2"/>
    <row r="34822" hidden="1" x14ac:dyDescent="0.2"/>
    <row r="34823" hidden="1" x14ac:dyDescent="0.2"/>
    <row r="34824" hidden="1" x14ac:dyDescent="0.2"/>
    <row r="34825" hidden="1" x14ac:dyDescent="0.2"/>
    <row r="34826" hidden="1" x14ac:dyDescent="0.2"/>
    <row r="34827" hidden="1" x14ac:dyDescent="0.2"/>
    <row r="34828" hidden="1" x14ac:dyDescent="0.2"/>
    <row r="34829" hidden="1" x14ac:dyDescent="0.2"/>
    <row r="34830" hidden="1" x14ac:dyDescent="0.2"/>
    <row r="34831" hidden="1" x14ac:dyDescent="0.2"/>
    <row r="34832" hidden="1" x14ac:dyDescent="0.2"/>
    <row r="34833" hidden="1" x14ac:dyDescent="0.2"/>
    <row r="34834" hidden="1" x14ac:dyDescent="0.2"/>
    <row r="34835" hidden="1" x14ac:dyDescent="0.2"/>
    <row r="34836" hidden="1" x14ac:dyDescent="0.2"/>
    <row r="34837" hidden="1" x14ac:dyDescent="0.2"/>
    <row r="34838" hidden="1" x14ac:dyDescent="0.2"/>
    <row r="34839" hidden="1" x14ac:dyDescent="0.2"/>
    <row r="34840" hidden="1" x14ac:dyDescent="0.2"/>
    <row r="34841" hidden="1" x14ac:dyDescent="0.2"/>
    <row r="34842" hidden="1" x14ac:dyDescent="0.2"/>
    <row r="34843" hidden="1" x14ac:dyDescent="0.2"/>
    <row r="34844" hidden="1" x14ac:dyDescent="0.2"/>
    <row r="34845" hidden="1" x14ac:dyDescent="0.2"/>
    <row r="34846" hidden="1" x14ac:dyDescent="0.2"/>
    <row r="34847" hidden="1" x14ac:dyDescent="0.2"/>
    <row r="34848" hidden="1" x14ac:dyDescent="0.2"/>
    <row r="34849" hidden="1" x14ac:dyDescent="0.2"/>
    <row r="34850" hidden="1" x14ac:dyDescent="0.2"/>
    <row r="34851" hidden="1" x14ac:dyDescent="0.2"/>
    <row r="34852" hidden="1" x14ac:dyDescent="0.2"/>
    <row r="34853" hidden="1" x14ac:dyDescent="0.2"/>
    <row r="34854" hidden="1" x14ac:dyDescent="0.2"/>
    <row r="34855" hidden="1" x14ac:dyDescent="0.2"/>
    <row r="34856" hidden="1" x14ac:dyDescent="0.2"/>
    <row r="34857" hidden="1" x14ac:dyDescent="0.2"/>
    <row r="34858" hidden="1" x14ac:dyDescent="0.2"/>
    <row r="34859" hidden="1" x14ac:dyDescent="0.2"/>
    <row r="34860" hidden="1" x14ac:dyDescent="0.2"/>
    <row r="34861" hidden="1" x14ac:dyDescent="0.2"/>
    <row r="34862" hidden="1" x14ac:dyDescent="0.2"/>
    <row r="34863" hidden="1" x14ac:dyDescent="0.2"/>
    <row r="34864" hidden="1" x14ac:dyDescent="0.2"/>
    <row r="34865" hidden="1" x14ac:dyDescent="0.2"/>
    <row r="34866" hidden="1" x14ac:dyDescent="0.2"/>
    <row r="34867" hidden="1" x14ac:dyDescent="0.2"/>
    <row r="34868" hidden="1" x14ac:dyDescent="0.2"/>
    <row r="34869" hidden="1" x14ac:dyDescent="0.2"/>
    <row r="34870" hidden="1" x14ac:dyDescent="0.2"/>
    <row r="34871" hidden="1" x14ac:dyDescent="0.2"/>
    <row r="34872" hidden="1" x14ac:dyDescent="0.2"/>
    <row r="34873" hidden="1" x14ac:dyDescent="0.2"/>
    <row r="34874" hidden="1" x14ac:dyDescent="0.2"/>
    <row r="34875" hidden="1" x14ac:dyDescent="0.2"/>
    <row r="34876" hidden="1" x14ac:dyDescent="0.2"/>
    <row r="34877" hidden="1" x14ac:dyDescent="0.2"/>
    <row r="34878" hidden="1" x14ac:dyDescent="0.2"/>
    <row r="34879" hidden="1" x14ac:dyDescent="0.2"/>
    <row r="34880" hidden="1" x14ac:dyDescent="0.2"/>
    <row r="34881" hidden="1" x14ac:dyDescent="0.2"/>
    <row r="34882" hidden="1" x14ac:dyDescent="0.2"/>
    <row r="34883" hidden="1" x14ac:dyDescent="0.2"/>
    <row r="34884" hidden="1" x14ac:dyDescent="0.2"/>
    <row r="34885" hidden="1" x14ac:dyDescent="0.2"/>
    <row r="34886" hidden="1" x14ac:dyDescent="0.2"/>
    <row r="34887" hidden="1" x14ac:dyDescent="0.2"/>
    <row r="34888" hidden="1" x14ac:dyDescent="0.2"/>
    <row r="34889" hidden="1" x14ac:dyDescent="0.2"/>
    <row r="34890" hidden="1" x14ac:dyDescent="0.2"/>
    <row r="34891" hidden="1" x14ac:dyDescent="0.2"/>
    <row r="34892" hidden="1" x14ac:dyDescent="0.2"/>
    <row r="34893" hidden="1" x14ac:dyDescent="0.2"/>
    <row r="34894" hidden="1" x14ac:dyDescent="0.2"/>
    <row r="34895" hidden="1" x14ac:dyDescent="0.2"/>
    <row r="34896" hidden="1" x14ac:dyDescent="0.2"/>
    <row r="34897" hidden="1" x14ac:dyDescent="0.2"/>
    <row r="34898" hidden="1" x14ac:dyDescent="0.2"/>
    <row r="34899" hidden="1" x14ac:dyDescent="0.2"/>
    <row r="34900" hidden="1" x14ac:dyDescent="0.2"/>
    <row r="34901" hidden="1" x14ac:dyDescent="0.2"/>
    <row r="34902" hidden="1" x14ac:dyDescent="0.2"/>
    <row r="34903" hidden="1" x14ac:dyDescent="0.2"/>
    <row r="34904" hidden="1" x14ac:dyDescent="0.2"/>
    <row r="34905" hidden="1" x14ac:dyDescent="0.2"/>
    <row r="34906" hidden="1" x14ac:dyDescent="0.2"/>
    <row r="34907" hidden="1" x14ac:dyDescent="0.2"/>
    <row r="34908" hidden="1" x14ac:dyDescent="0.2"/>
    <row r="34909" hidden="1" x14ac:dyDescent="0.2"/>
    <row r="34910" hidden="1" x14ac:dyDescent="0.2"/>
    <row r="34911" hidden="1" x14ac:dyDescent="0.2"/>
    <row r="34912" hidden="1" x14ac:dyDescent="0.2"/>
    <row r="34913" hidden="1" x14ac:dyDescent="0.2"/>
    <row r="34914" hidden="1" x14ac:dyDescent="0.2"/>
    <row r="34915" hidden="1" x14ac:dyDescent="0.2"/>
    <row r="34916" hidden="1" x14ac:dyDescent="0.2"/>
    <row r="34917" hidden="1" x14ac:dyDescent="0.2"/>
    <row r="34918" hidden="1" x14ac:dyDescent="0.2"/>
    <row r="34919" hidden="1" x14ac:dyDescent="0.2"/>
    <row r="34920" hidden="1" x14ac:dyDescent="0.2"/>
    <row r="34921" hidden="1" x14ac:dyDescent="0.2"/>
    <row r="34922" hidden="1" x14ac:dyDescent="0.2"/>
    <row r="34923" hidden="1" x14ac:dyDescent="0.2"/>
    <row r="34924" hidden="1" x14ac:dyDescent="0.2"/>
    <row r="34925" hidden="1" x14ac:dyDescent="0.2"/>
    <row r="34926" hidden="1" x14ac:dyDescent="0.2"/>
    <row r="34927" hidden="1" x14ac:dyDescent="0.2"/>
    <row r="34928" hidden="1" x14ac:dyDescent="0.2"/>
    <row r="34929" hidden="1" x14ac:dyDescent="0.2"/>
    <row r="34930" hidden="1" x14ac:dyDescent="0.2"/>
    <row r="34931" hidden="1" x14ac:dyDescent="0.2"/>
    <row r="34932" hidden="1" x14ac:dyDescent="0.2"/>
    <row r="34933" hidden="1" x14ac:dyDescent="0.2"/>
    <row r="34934" hidden="1" x14ac:dyDescent="0.2"/>
    <row r="34935" hidden="1" x14ac:dyDescent="0.2"/>
    <row r="34936" hidden="1" x14ac:dyDescent="0.2"/>
    <row r="34937" hidden="1" x14ac:dyDescent="0.2"/>
    <row r="34938" hidden="1" x14ac:dyDescent="0.2"/>
    <row r="34939" hidden="1" x14ac:dyDescent="0.2"/>
    <row r="34940" hidden="1" x14ac:dyDescent="0.2"/>
    <row r="34941" hidden="1" x14ac:dyDescent="0.2"/>
    <row r="34942" hidden="1" x14ac:dyDescent="0.2"/>
    <row r="34943" hidden="1" x14ac:dyDescent="0.2"/>
    <row r="34944" hidden="1" x14ac:dyDescent="0.2"/>
    <row r="34945" hidden="1" x14ac:dyDescent="0.2"/>
    <row r="34946" hidden="1" x14ac:dyDescent="0.2"/>
    <row r="34947" hidden="1" x14ac:dyDescent="0.2"/>
    <row r="34948" hidden="1" x14ac:dyDescent="0.2"/>
    <row r="34949" hidden="1" x14ac:dyDescent="0.2"/>
    <row r="34950" hidden="1" x14ac:dyDescent="0.2"/>
    <row r="34951" hidden="1" x14ac:dyDescent="0.2"/>
    <row r="34952" hidden="1" x14ac:dyDescent="0.2"/>
    <row r="34953" hidden="1" x14ac:dyDescent="0.2"/>
    <row r="34954" hidden="1" x14ac:dyDescent="0.2"/>
    <row r="34955" hidden="1" x14ac:dyDescent="0.2"/>
    <row r="34956" hidden="1" x14ac:dyDescent="0.2"/>
    <row r="34957" hidden="1" x14ac:dyDescent="0.2"/>
    <row r="34958" hidden="1" x14ac:dyDescent="0.2"/>
    <row r="34959" hidden="1" x14ac:dyDescent="0.2"/>
    <row r="34960" hidden="1" x14ac:dyDescent="0.2"/>
    <row r="34961" hidden="1" x14ac:dyDescent="0.2"/>
    <row r="34962" hidden="1" x14ac:dyDescent="0.2"/>
    <row r="34963" hidden="1" x14ac:dyDescent="0.2"/>
    <row r="34964" hidden="1" x14ac:dyDescent="0.2"/>
    <row r="34965" hidden="1" x14ac:dyDescent="0.2"/>
    <row r="34966" hidden="1" x14ac:dyDescent="0.2"/>
    <row r="34967" hidden="1" x14ac:dyDescent="0.2"/>
    <row r="34968" hidden="1" x14ac:dyDescent="0.2"/>
    <row r="34969" hidden="1" x14ac:dyDescent="0.2"/>
    <row r="34970" hidden="1" x14ac:dyDescent="0.2"/>
    <row r="34971" hidden="1" x14ac:dyDescent="0.2"/>
    <row r="34972" hidden="1" x14ac:dyDescent="0.2"/>
    <row r="34973" hidden="1" x14ac:dyDescent="0.2"/>
    <row r="34974" hidden="1" x14ac:dyDescent="0.2"/>
    <row r="34975" hidden="1" x14ac:dyDescent="0.2"/>
    <row r="34976" hidden="1" x14ac:dyDescent="0.2"/>
    <row r="34977" hidden="1" x14ac:dyDescent="0.2"/>
    <row r="34978" hidden="1" x14ac:dyDescent="0.2"/>
    <row r="34979" hidden="1" x14ac:dyDescent="0.2"/>
    <row r="34980" hidden="1" x14ac:dyDescent="0.2"/>
    <row r="34981" hidden="1" x14ac:dyDescent="0.2"/>
    <row r="34982" hidden="1" x14ac:dyDescent="0.2"/>
    <row r="34983" hidden="1" x14ac:dyDescent="0.2"/>
    <row r="34984" hidden="1" x14ac:dyDescent="0.2"/>
    <row r="34985" hidden="1" x14ac:dyDescent="0.2"/>
    <row r="34986" hidden="1" x14ac:dyDescent="0.2"/>
    <row r="34987" hidden="1" x14ac:dyDescent="0.2"/>
    <row r="34988" hidden="1" x14ac:dyDescent="0.2"/>
    <row r="34989" hidden="1" x14ac:dyDescent="0.2"/>
    <row r="34990" hidden="1" x14ac:dyDescent="0.2"/>
    <row r="34991" hidden="1" x14ac:dyDescent="0.2"/>
    <row r="34992" hidden="1" x14ac:dyDescent="0.2"/>
    <row r="34993" hidden="1" x14ac:dyDescent="0.2"/>
    <row r="34994" hidden="1" x14ac:dyDescent="0.2"/>
    <row r="34995" hidden="1" x14ac:dyDescent="0.2"/>
    <row r="34996" hidden="1" x14ac:dyDescent="0.2"/>
    <row r="34997" hidden="1" x14ac:dyDescent="0.2"/>
    <row r="34998" hidden="1" x14ac:dyDescent="0.2"/>
    <row r="34999" hidden="1" x14ac:dyDescent="0.2"/>
    <row r="35000" hidden="1" x14ac:dyDescent="0.2"/>
    <row r="35001" hidden="1" x14ac:dyDescent="0.2"/>
    <row r="35002" hidden="1" x14ac:dyDescent="0.2"/>
    <row r="35003" hidden="1" x14ac:dyDescent="0.2"/>
    <row r="35004" hidden="1" x14ac:dyDescent="0.2"/>
    <row r="35005" hidden="1" x14ac:dyDescent="0.2"/>
    <row r="35006" hidden="1" x14ac:dyDescent="0.2"/>
    <row r="35007" hidden="1" x14ac:dyDescent="0.2"/>
    <row r="35008" hidden="1" x14ac:dyDescent="0.2"/>
    <row r="35009" hidden="1" x14ac:dyDescent="0.2"/>
    <row r="35010" hidden="1" x14ac:dyDescent="0.2"/>
    <row r="35011" hidden="1" x14ac:dyDescent="0.2"/>
    <row r="35012" hidden="1" x14ac:dyDescent="0.2"/>
    <row r="35013" hidden="1" x14ac:dyDescent="0.2"/>
    <row r="35014" hidden="1" x14ac:dyDescent="0.2"/>
    <row r="35015" hidden="1" x14ac:dyDescent="0.2"/>
    <row r="35016" hidden="1" x14ac:dyDescent="0.2"/>
    <row r="35017" hidden="1" x14ac:dyDescent="0.2"/>
    <row r="35018" hidden="1" x14ac:dyDescent="0.2"/>
    <row r="35019" hidden="1" x14ac:dyDescent="0.2"/>
    <row r="35020" hidden="1" x14ac:dyDescent="0.2"/>
    <row r="35021" hidden="1" x14ac:dyDescent="0.2"/>
    <row r="35022" hidden="1" x14ac:dyDescent="0.2"/>
    <row r="35023" hidden="1" x14ac:dyDescent="0.2"/>
    <row r="35024" hidden="1" x14ac:dyDescent="0.2"/>
    <row r="35025" hidden="1" x14ac:dyDescent="0.2"/>
    <row r="35026" hidden="1" x14ac:dyDescent="0.2"/>
    <row r="35027" hidden="1" x14ac:dyDescent="0.2"/>
    <row r="35028" hidden="1" x14ac:dyDescent="0.2"/>
    <row r="35029" hidden="1" x14ac:dyDescent="0.2"/>
    <row r="35030" hidden="1" x14ac:dyDescent="0.2"/>
    <row r="35031" hidden="1" x14ac:dyDescent="0.2"/>
    <row r="35032" hidden="1" x14ac:dyDescent="0.2"/>
    <row r="35033" hidden="1" x14ac:dyDescent="0.2"/>
    <row r="35034" hidden="1" x14ac:dyDescent="0.2"/>
    <row r="35035" hidden="1" x14ac:dyDescent="0.2"/>
    <row r="35036" hidden="1" x14ac:dyDescent="0.2"/>
    <row r="35037" hidden="1" x14ac:dyDescent="0.2"/>
    <row r="35038" hidden="1" x14ac:dyDescent="0.2"/>
    <row r="35039" hidden="1" x14ac:dyDescent="0.2"/>
    <row r="35040" hidden="1" x14ac:dyDescent="0.2"/>
    <row r="35041" hidden="1" x14ac:dyDescent="0.2"/>
    <row r="35042" hidden="1" x14ac:dyDescent="0.2"/>
    <row r="35043" hidden="1" x14ac:dyDescent="0.2"/>
    <row r="35044" hidden="1" x14ac:dyDescent="0.2"/>
    <row r="35045" hidden="1" x14ac:dyDescent="0.2"/>
    <row r="35046" hidden="1" x14ac:dyDescent="0.2"/>
    <row r="35047" hidden="1" x14ac:dyDescent="0.2"/>
    <row r="35048" hidden="1" x14ac:dyDescent="0.2"/>
    <row r="35049" hidden="1" x14ac:dyDescent="0.2"/>
    <row r="35050" hidden="1" x14ac:dyDescent="0.2"/>
    <row r="35051" hidden="1" x14ac:dyDescent="0.2"/>
    <row r="35052" hidden="1" x14ac:dyDescent="0.2"/>
    <row r="35053" hidden="1" x14ac:dyDescent="0.2"/>
    <row r="35054" hidden="1" x14ac:dyDescent="0.2"/>
    <row r="35055" hidden="1" x14ac:dyDescent="0.2"/>
    <row r="35056" hidden="1" x14ac:dyDescent="0.2"/>
    <row r="35057" hidden="1" x14ac:dyDescent="0.2"/>
    <row r="35058" hidden="1" x14ac:dyDescent="0.2"/>
    <row r="35059" hidden="1" x14ac:dyDescent="0.2"/>
    <row r="35060" hidden="1" x14ac:dyDescent="0.2"/>
    <row r="35061" hidden="1" x14ac:dyDescent="0.2"/>
    <row r="35062" hidden="1" x14ac:dyDescent="0.2"/>
    <row r="35063" hidden="1" x14ac:dyDescent="0.2"/>
    <row r="35064" hidden="1" x14ac:dyDescent="0.2"/>
    <row r="35065" hidden="1" x14ac:dyDescent="0.2"/>
    <row r="35066" hidden="1" x14ac:dyDescent="0.2"/>
    <row r="35067" hidden="1" x14ac:dyDescent="0.2"/>
    <row r="35068" hidden="1" x14ac:dyDescent="0.2"/>
    <row r="35069" hidden="1" x14ac:dyDescent="0.2"/>
    <row r="35070" hidden="1" x14ac:dyDescent="0.2"/>
    <row r="35071" hidden="1" x14ac:dyDescent="0.2"/>
    <row r="35072" hidden="1" x14ac:dyDescent="0.2"/>
    <row r="35073" hidden="1" x14ac:dyDescent="0.2"/>
    <row r="35074" hidden="1" x14ac:dyDescent="0.2"/>
    <row r="35075" hidden="1" x14ac:dyDescent="0.2"/>
    <row r="35076" hidden="1" x14ac:dyDescent="0.2"/>
    <row r="35077" hidden="1" x14ac:dyDescent="0.2"/>
    <row r="35078" hidden="1" x14ac:dyDescent="0.2"/>
    <row r="35079" hidden="1" x14ac:dyDescent="0.2"/>
    <row r="35080" hidden="1" x14ac:dyDescent="0.2"/>
    <row r="35081" hidden="1" x14ac:dyDescent="0.2"/>
    <row r="35082" hidden="1" x14ac:dyDescent="0.2"/>
    <row r="35083" hidden="1" x14ac:dyDescent="0.2"/>
    <row r="35084" hidden="1" x14ac:dyDescent="0.2"/>
    <row r="35085" hidden="1" x14ac:dyDescent="0.2"/>
    <row r="35086" hidden="1" x14ac:dyDescent="0.2"/>
    <row r="35087" hidden="1" x14ac:dyDescent="0.2"/>
    <row r="35088" hidden="1" x14ac:dyDescent="0.2"/>
    <row r="35089" hidden="1" x14ac:dyDescent="0.2"/>
    <row r="35090" hidden="1" x14ac:dyDescent="0.2"/>
    <row r="35091" hidden="1" x14ac:dyDescent="0.2"/>
    <row r="35092" hidden="1" x14ac:dyDescent="0.2"/>
    <row r="35093" hidden="1" x14ac:dyDescent="0.2"/>
    <row r="35094" hidden="1" x14ac:dyDescent="0.2"/>
    <row r="35095" hidden="1" x14ac:dyDescent="0.2"/>
    <row r="35096" hidden="1" x14ac:dyDescent="0.2"/>
    <row r="35097" hidden="1" x14ac:dyDescent="0.2"/>
    <row r="35098" hidden="1" x14ac:dyDescent="0.2"/>
    <row r="35099" hidden="1" x14ac:dyDescent="0.2"/>
    <row r="35100" hidden="1" x14ac:dyDescent="0.2"/>
    <row r="35101" hidden="1" x14ac:dyDescent="0.2"/>
    <row r="35102" hidden="1" x14ac:dyDescent="0.2"/>
    <row r="35103" hidden="1" x14ac:dyDescent="0.2"/>
    <row r="35104" hidden="1" x14ac:dyDescent="0.2"/>
    <row r="35105" hidden="1" x14ac:dyDescent="0.2"/>
    <row r="35106" hidden="1" x14ac:dyDescent="0.2"/>
    <row r="35107" hidden="1" x14ac:dyDescent="0.2"/>
    <row r="35108" hidden="1" x14ac:dyDescent="0.2"/>
    <row r="35109" hidden="1" x14ac:dyDescent="0.2"/>
    <row r="35110" hidden="1" x14ac:dyDescent="0.2"/>
    <row r="35111" hidden="1" x14ac:dyDescent="0.2"/>
    <row r="35112" hidden="1" x14ac:dyDescent="0.2"/>
    <row r="35113" hidden="1" x14ac:dyDescent="0.2"/>
    <row r="35114" hidden="1" x14ac:dyDescent="0.2"/>
    <row r="35115" hidden="1" x14ac:dyDescent="0.2"/>
    <row r="35116" hidden="1" x14ac:dyDescent="0.2"/>
    <row r="35117" hidden="1" x14ac:dyDescent="0.2"/>
    <row r="35118" hidden="1" x14ac:dyDescent="0.2"/>
    <row r="35119" hidden="1" x14ac:dyDescent="0.2"/>
    <row r="35120" hidden="1" x14ac:dyDescent="0.2"/>
    <row r="35121" hidden="1" x14ac:dyDescent="0.2"/>
    <row r="35122" hidden="1" x14ac:dyDescent="0.2"/>
    <row r="35123" hidden="1" x14ac:dyDescent="0.2"/>
    <row r="35124" hidden="1" x14ac:dyDescent="0.2"/>
    <row r="35125" hidden="1" x14ac:dyDescent="0.2"/>
    <row r="35126" hidden="1" x14ac:dyDescent="0.2"/>
    <row r="35127" hidden="1" x14ac:dyDescent="0.2"/>
    <row r="35128" hidden="1" x14ac:dyDescent="0.2"/>
    <row r="35129" hidden="1" x14ac:dyDescent="0.2"/>
    <row r="35130" hidden="1" x14ac:dyDescent="0.2"/>
    <row r="35131" hidden="1" x14ac:dyDescent="0.2"/>
    <row r="35132" hidden="1" x14ac:dyDescent="0.2"/>
    <row r="35133" hidden="1" x14ac:dyDescent="0.2"/>
    <row r="35134" hidden="1" x14ac:dyDescent="0.2"/>
    <row r="35135" hidden="1" x14ac:dyDescent="0.2"/>
    <row r="35136" hidden="1" x14ac:dyDescent="0.2"/>
    <row r="35137" hidden="1" x14ac:dyDescent="0.2"/>
    <row r="35138" hidden="1" x14ac:dyDescent="0.2"/>
    <row r="35139" hidden="1" x14ac:dyDescent="0.2"/>
    <row r="35140" hidden="1" x14ac:dyDescent="0.2"/>
    <row r="35141" hidden="1" x14ac:dyDescent="0.2"/>
    <row r="35142" hidden="1" x14ac:dyDescent="0.2"/>
    <row r="35143" hidden="1" x14ac:dyDescent="0.2"/>
    <row r="35144" hidden="1" x14ac:dyDescent="0.2"/>
    <row r="35145" hidden="1" x14ac:dyDescent="0.2"/>
    <row r="35146" hidden="1" x14ac:dyDescent="0.2"/>
    <row r="35147" hidden="1" x14ac:dyDescent="0.2"/>
    <row r="35148" hidden="1" x14ac:dyDescent="0.2"/>
    <row r="35149" hidden="1" x14ac:dyDescent="0.2"/>
    <row r="35150" hidden="1" x14ac:dyDescent="0.2"/>
    <row r="35151" hidden="1" x14ac:dyDescent="0.2"/>
    <row r="35152" hidden="1" x14ac:dyDescent="0.2"/>
    <row r="35153" hidden="1" x14ac:dyDescent="0.2"/>
    <row r="35154" hidden="1" x14ac:dyDescent="0.2"/>
    <row r="35155" hidden="1" x14ac:dyDescent="0.2"/>
    <row r="35156" hidden="1" x14ac:dyDescent="0.2"/>
    <row r="35157" hidden="1" x14ac:dyDescent="0.2"/>
    <row r="35158" hidden="1" x14ac:dyDescent="0.2"/>
    <row r="35159" hidden="1" x14ac:dyDescent="0.2"/>
    <row r="35160" hidden="1" x14ac:dyDescent="0.2"/>
    <row r="35161" hidden="1" x14ac:dyDescent="0.2"/>
    <row r="35162" hidden="1" x14ac:dyDescent="0.2"/>
    <row r="35163" hidden="1" x14ac:dyDescent="0.2"/>
    <row r="35164" hidden="1" x14ac:dyDescent="0.2"/>
    <row r="35165" hidden="1" x14ac:dyDescent="0.2"/>
    <row r="35166" hidden="1" x14ac:dyDescent="0.2"/>
    <row r="35167" hidden="1" x14ac:dyDescent="0.2"/>
    <row r="35168" hidden="1" x14ac:dyDescent="0.2"/>
    <row r="35169" hidden="1" x14ac:dyDescent="0.2"/>
    <row r="35170" hidden="1" x14ac:dyDescent="0.2"/>
    <row r="35171" hidden="1" x14ac:dyDescent="0.2"/>
    <row r="35172" hidden="1" x14ac:dyDescent="0.2"/>
    <row r="35173" hidden="1" x14ac:dyDescent="0.2"/>
    <row r="35174" hidden="1" x14ac:dyDescent="0.2"/>
    <row r="35175" hidden="1" x14ac:dyDescent="0.2"/>
    <row r="35176" hidden="1" x14ac:dyDescent="0.2"/>
    <row r="35177" hidden="1" x14ac:dyDescent="0.2"/>
    <row r="35178" hidden="1" x14ac:dyDescent="0.2"/>
    <row r="35179" hidden="1" x14ac:dyDescent="0.2"/>
    <row r="35180" hidden="1" x14ac:dyDescent="0.2"/>
    <row r="35181" hidden="1" x14ac:dyDescent="0.2"/>
    <row r="35182" hidden="1" x14ac:dyDescent="0.2"/>
    <row r="35183" hidden="1" x14ac:dyDescent="0.2"/>
    <row r="35184" hidden="1" x14ac:dyDescent="0.2"/>
    <row r="35185" hidden="1" x14ac:dyDescent="0.2"/>
    <row r="35186" hidden="1" x14ac:dyDescent="0.2"/>
    <row r="35187" hidden="1" x14ac:dyDescent="0.2"/>
    <row r="35188" hidden="1" x14ac:dyDescent="0.2"/>
    <row r="35189" hidden="1" x14ac:dyDescent="0.2"/>
    <row r="35190" hidden="1" x14ac:dyDescent="0.2"/>
    <row r="35191" hidden="1" x14ac:dyDescent="0.2"/>
    <row r="35192" hidden="1" x14ac:dyDescent="0.2"/>
    <row r="35193" hidden="1" x14ac:dyDescent="0.2"/>
    <row r="35194" hidden="1" x14ac:dyDescent="0.2"/>
    <row r="35195" hidden="1" x14ac:dyDescent="0.2"/>
    <row r="35196" hidden="1" x14ac:dyDescent="0.2"/>
    <row r="35197" hidden="1" x14ac:dyDescent="0.2"/>
    <row r="35198" hidden="1" x14ac:dyDescent="0.2"/>
    <row r="35199" hidden="1" x14ac:dyDescent="0.2"/>
    <row r="35200" hidden="1" x14ac:dyDescent="0.2"/>
    <row r="35201" hidden="1" x14ac:dyDescent="0.2"/>
    <row r="35202" hidden="1" x14ac:dyDescent="0.2"/>
    <row r="35203" hidden="1" x14ac:dyDescent="0.2"/>
    <row r="35204" hidden="1" x14ac:dyDescent="0.2"/>
    <row r="35205" hidden="1" x14ac:dyDescent="0.2"/>
    <row r="35206" hidden="1" x14ac:dyDescent="0.2"/>
    <row r="35207" hidden="1" x14ac:dyDescent="0.2"/>
    <row r="35208" hidden="1" x14ac:dyDescent="0.2"/>
    <row r="35209" hidden="1" x14ac:dyDescent="0.2"/>
    <row r="35210" hidden="1" x14ac:dyDescent="0.2"/>
    <row r="35211" hidden="1" x14ac:dyDescent="0.2"/>
    <row r="35212" hidden="1" x14ac:dyDescent="0.2"/>
    <row r="35213" hidden="1" x14ac:dyDescent="0.2"/>
    <row r="35214" hidden="1" x14ac:dyDescent="0.2"/>
    <row r="35215" hidden="1" x14ac:dyDescent="0.2"/>
    <row r="35216" hidden="1" x14ac:dyDescent="0.2"/>
    <row r="35217" hidden="1" x14ac:dyDescent="0.2"/>
    <row r="35218" hidden="1" x14ac:dyDescent="0.2"/>
    <row r="35219" hidden="1" x14ac:dyDescent="0.2"/>
    <row r="35220" hidden="1" x14ac:dyDescent="0.2"/>
    <row r="35221" hidden="1" x14ac:dyDescent="0.2"/>
    <row r="35222" hidden="1" x14ac:dyDescent="0.2"/>
    <row r="35223" hidden="1" x14ac:dyDescent="0.2"/>
    <row r="35224" hidden="1" x14ac:dyDescent="0.2"/>
    <row r="35225" hidden="1" x14ac:dyDescent="0.2"/>
    <row r="35226" hidden="1" x14ac:dyDescent="0.2"/>
    <row r="35227" hidden="1" x14ac:dyDescent="0.2"/>
    <row r="35228" hidden="1" x14ac:dyDescent="0.2"/>
    <row r="35229" hidden="1" x14ac:dyDescent="0.2"/>
    <row r="35230" hidden="1" x14ac:dyDescent="0.2"/>
    <row r="35231" hidden="1" x14ac:dyDescent="0.2"/>
    <row r="35232" hidden="1" x14ac:dyDescent="0.2"/>
    <row r="35233" hidden="1" x14ac:dyDescent="0.2"/>
    <row r="35234" hidden="1" x14ac:dyDescent="0.2"/>
    <row r="35235" hidden="1" x14ac:dyDescent="0.2"/>
    <row r="35236" hidden="1" x14ac:dyDescent="0.2"/>
    <row r="35237" hidden="1" x14ac:dyDescent="0.2"/>
    <row r="35238" hidden="1" x14ac:dyDescent="0.2"/>
    <row r="35239" hidden="1" x14ac:dyDescent="0.2"/>
    <row r="35240" hidden="1" x14ac:dyDescent="0.2"/>
    <row r="35241" hidden="1" x14ac:dyDescent="0.2"/>
    <row r="35242" hidden="1" x14ac:dyDescent="0.2"/>
    <row r="35243" hidden="1" x14ac:dyDescent="0.2"/>
    <row r="35244" hidden="1" x14ac:dyDescent="0.2"/>
    <row r="35245" hidden="1" x14ac:dyDescent="0.2"/>
    <row r="35246" hidden="1" x14ac:dyDescent="0.2"/>
    <row r="35247" hidden="1" x14ac:dyDescent="0.2"/>
    <row r="35248" hidden="1" x14ac:dyDescent="0.2"/>
    <row r="35249" hidden="1" x14ac:dyDescent="0.2"/>
    <row r="35250" hidden="1" x14ac:dyDescent="0.2"/>
    <row r="35251" hidden="1" x14ac:dyDescent="0.2"/>
    <row r="35252" hidden="1" x14ac:dyDescent="0.2"/>
    <row r="35253" hidden="1" x14ac:dyDescent="0.2"/>
    <row r="35254" hidden="1" x14ac:dyDescent="0.2"/>
    <row r="35255" hidden="1" x14ac:dyDescent="0.2"/>
    <row r="35256" hidden="1" x14ac:dyDescent="0.2"/>
    <row r="35257" hidden="1" x14ac:dyDescent="0.2"/>
    <row r="35258" hidden="1" x14ac:dyDescent="0.2"/>
    <row r="35259" hidden="1" x14ac:dyDescent="0.2"/>
    <row r="35260" hidden="1" x14ac:dyDescent="0.2"/>
    <row r="35261" hidden="1" x14ac:dyDescent="0.2"/>
    <row r="35262" hidden="1" x14ac:dyDescent="0.2"/>
    <row r="35263" hidden="1" x14ac:dyDescent="0.2"/>
    <row r="35264" hidden="1" x14ac:dyDescent="0.2"/>
    <row r="35265" hidden="1" x14ac:dyDescent="0.2"/>
    <row r="35266" hidden="1" x14ac:dyDescent="0.2"/>
    <row r="35267" hidden="1" x14ac:dyDescent="0.2"/>
    <row r="35268" hidden="1" x14ac:dyDescent="0.2"/>
    <row r="35269" hidden="1" x14ac:dyDescent="0.2"/>
    <row r="35270" hidden="1" x14ac:dyDescent="0.2"/>
    <row r="35271" hidden="1" x14ac:dyDescent="0.2"/>
    <row r="35272" hidden="1" x14ac:dyDescent="0.2"/>
    <row r="35273" hidden="1" x14ac:dyDescent="0.2"/>
    <row r="35274" hidden="1" x14ac:dyDescent="0.2"/>
    <row r="35275" hidden="1" x14ac:dyDescent="0.2"/>
    <row r="35276" hidden="1" x14ac:dyDescent="0.2"/>
    <row r="35277" hidden="1" x14ac:dyDescent="0.2"/>
    <row r="35278" hidden="1" x14ac:dyDescent="0.2"/>
    <row r="35279" hidden="1" x14ac:dyDescent="0.2"/>
    <row r="35280" hidden="1" x14ac:dyDescent="0.2"/>
    <row r="35281" hidden="1" x14ac:dyDescent="0.2"/>
    <row r="35282" hidden="1" x14ac:dyDescent="0.2"/>
    <row r="35283" hidden="1" x14ac:dyDescent="0.2"/>
    <row r="35284" hidden="1" x14ac:dyDescent="0.2"/>
    <row r="35285" hidden="1" x14ac:dyDescent="0.2"/>
    <row r="35286" hidden="1" x14ac:dyDescent="0.2"/>
    <row r="35287" hidden="1" x14ac:dyDescent="0.2"/>
    <row r="35288" hidden="1" x14ac:dyDescent="0.2"/>
    <row r="35289" hidden="1" x14ac:dyDescent="0.2"/>
    <row r="35290" hidden="1" x14ac:dyDescent="0.2"/>
    <row r="35291" hidden="1" x14ac:dyDescent="0.2"/>
    <row r="35292" hidden="1" x14ac:dyDescent="0.2"/>
    <row r="35293" hidden="1" x14ac:dyDescent="0.2"/>
    <row r="35294" hidden="1" x14ac:dyDescent="0.2"/>
    <row r="35295" hidden="1" x14ac:dyDescent="0.2"/>
    <row r="35296" hidden="1" x14ac:dyDescent="0.2"/>
    <row r="35297" hidden="1" x14ac:dyDescent="0.2"/>
    <row r="35298" hidden="1" x14ac:dyDescent="0.2"/>
    <row r="35299" hidden="1" x14ac:dyDescent="0.2"/>
    <row r="35300" hidden="1" x14ac:dyDescent="0.2"/>
    <row r="35301" hidden="1" x14ac:dyDescent="0.2"/>
    <row r="35302" hidden="1" x14ac:dyDescent="0.2"/>
    <row r="35303" hidden="1" x14ac:dyDescent="0.2"/>
    <row r="35304" hidden="1" x14ac:dyDescent="0.2"/>
    <row r="35305" hidden="1" x14ac:dyDescent="0.2"/>
    <row r="35306" hidden="1" x14ac:dyDescent="0.2"/>
    <row r="35307" hidden="1" x14ac:dyDescent="0.2"/>
    <row r="35308" hidden="1" x14ac:dyDescent="0.2"/>
    <row r="35309" hidden="1" x14ac:dyDescent="0.2"/>
    <row r="35310" hidden="1" x14ac:dyDescent="0.2"/>
    <row r="35311" hidden="1" x14ac:dyDescent="0.2"/>
    <row r="35312" hidden="1" x14ac:dyDescent="0.2"/>
    <row r="35313" hidden="1" x14ac:dyDescent="0.2"/>
    <row r="35314" hidden="1" x14ac:dyDescent="0.2"/>
    <row r="35315" hidden="1" x14ac:dyDescent="0.2"/>
    <row r="35316" hidden="1" x14ac:dyDescent="0.2"/>
    <row r="35317" hidden="1" x14ac:dyDescent="0.2"/>
    <row r="35318" hidden="1" x14ac:dyDescent="0.2"/>
    <row r="35319" hidden="1" x14ac:dyDescent="0.2"/>
    <row r="35320" hidden="1" x14ac:dyDescent="0.2"/>
    <row r="35321" hidden="1" x14ac:dyDescent="0.2"/>
    <row r="35322" hidden="1" x14ac:dyDescent="0.2"/>
    <row r="35323" hidden="1" x14ac:dyDescent="0.2"/>
    <row r="35324" hidden="1" x14ac:dyDescent="0.2"/>
    <row r="35325" hidden="1" x14ac:dyDescent="0.2"/>
    <row r="35326" hidden="1" x14ac:dyDescent="0.2"/>
    <row r="35327" hidden="1" x14ac:dyDescent="0.2"/>
    <row r="35328" hidden="1" x14ac:dyDescent="0.2"/>
    <row r="35329" hidden="1" x14ac:dyDescent="0.2"/>
    <row r="35330" hidden="1" x14ac:dyDescent="0.2"/>
    <row r="35331" hidden="1" x14ac:dyDescent="0.2"/>
    <row r="35332" hidden="1" x14ac:dyDescent="0.2"/>
    <row r="35333" hidden="1" x14ac:dyDescent="0.2"/>
    <row r="35334" hidden="1" x14ac:dyDescent="0.2"/>
    <row r="35335" hidden="1" x14ac:dyDescent="0.2"/>
    <row r="35336" hidden="1" x14ac:dyDescent="0.2"/>
    <row r="35337" hidden="1" x14ac:dyDescent="0.2"/>
    <row r="35338" hidden="1" x14ac:dyDescent="0.2"/>
    <row r="35339" hidden="1" x14ac:dyDescent="0.2"/>
    <row r="35340" hidden="1" x14ac:dyDescent="0.2"/>
    <row r="35341" hidden="1" x14ac:dyDescent="0.2"/>
    <row r="35342" hidden="1" x14ac:dyDescent="0.2"/>
    <row r="35343" hidden="1" x14ac:dyDescent="0.2"/>
    <row r="35344" hidden="1" x14ac:dyDescent="0.2"/>
    <row r="35345" hidden="1" x14ac:dyDescent="0.2"/>
    <row r="35346" hidden="1" x14ac:dyDescent="0.2"/>
    <row r="35347" hidden="1" x14ac:dyDescent="0.2"/>
    <row r="35348" hidden="1" x14ac:dyDescent="0.2"/>
    <row r="35349" hidden="1" x14ac:dyDescent="0.2"/>
    <row r="35350" hidden="1" x14ac:dyDescent="0.2"/>
    <row r="35351" hidden="1" x14ac:dyDescent="0.2"/>
    <row r="35352" hidden="1" x14ac:dyDescent="0.2"/>
    <row r="35353" hidden="1" x14ac:dyDescent="0.2"/>
    <row r="35354" hidden="1" x14ac:dyDescent="0.2"/>
    <row r="35355" hidden="1" x14ac:dyDescent="0.2"/>
    <row r="35356" hidden="1" x14ac:dyDescent="0.2"/>
    <row r="35357" hidden="1" x14ac:dyDescent="0.2"/>
    <row r="35358" hidden="1" x14ac:dyDescent="0.2"/>
    <row r="35359" hidden="1" x14ac:dyDescent="0.2"/>
    <row r="35360" hidden="1" x14ac:dyDescent="0.2"/>
    <row r="35361" hidden="1" x14ac:dyDescent="0.2"/>
    <row r="35362" hidden="1" x14ac:dyDescent="0.2"/>
    <row r="35363" hidden="1" x14ac:dyDescent="0.2"/>
    <row r="35364" hidden="1" x14ac:dyDescent="0.2"/>
    <row r="35365" hidden="1" x14ac:dyDescent="0.2"/>
    <row r="35366" hidden="1" x14ac:dyDescent="0.2"/>
    <row r="35367" hidden="1" x14ac:dyDescent="0.2"/>
    <row r="35368" hidden="1" x14ac:dyDescent="0.2"/>
    <row r="35369" hidden="1" x14ac:dyDescent="0.2"/>
    <row r="35370" hidden="1" x14ac:dyDescent="0.2"/>
    <row r="35371" hidden="1" x14ac:dyDescent="0.2"/>
    <row r="35372" hidden="1" x14ac:dyDescent="0.2"/>
    <row r="35373" hidden="1" x14ac:dyDescent="0.2"/>
    <row r="35374" hidden="1" x14ac:dyDescent="0.2"/>
    <row r="35375" hidden="1" x14ac:dyDescent="0.2"/>
    <row r="35376" hidden="1" x14ac:dyDescent="0.2"/>
    <row r="35377" hidden="1" x14ac:dyDescent="0.2"/>
    <row r="35378" hidden="1" x14ac:dyDescent="0.2"/>
    <row r="35379" hidden="1" x14ac:dyDescent="0.2"/>
    <row r="35380" hidden="1" x14ac:dyDescent="0.2"/>
    <row r="35381" hidden="1" x14ac:dyDescent="0.2"/>
    <row r="35382" hidden="1" x14ac:dyDescent="0.2"/>
    <row r="35383" hidden="1" x14ac:dyDescent="0.2"/>
    <row r="35384" hidden="1" x14ac:dyDescent="0.2"/>
    <row r="35385" hidden="1" x14ac:dyDescent="0.2"/>
    <row r="35386" hidden="1" x14ac:dyDescent="0.2"/>
    <row r="35387" hidden="1" x14ac:dyDescent="0.2"/>
    <row r="35388" hidden="1" x14ac:dyDescent="0.2"/>
    <row r="35389" hidden="1" x14ac:dyDescent="0.2"/>
    <row r="35390" hidden="1" x14ac:dyDescent="0.2"/>
    <row r="35391" hidden="1" x14ac:dyDescent="0.2"/>
    <row r="35392" hidden="1" x14ac:dyDescent="0.2"/>
    <row r="35393" hidden="1" x14ac:dyDescent="0.2"/>
    <row r="35394" hidden="1" x14ac:dyDescent="0.2"/>
    <row r="35395" hidden="1" x14ac:dyDescent="0.2"/>
    <row r="35396" hidden="1" x14ac:dyDescent="0.2"/>
    <row r="35397" hidden="1" x14ac:dyDescent="0.2"/>
    <row r="35398" hidden="1" x14ac:dyDescent="0.2"/>
    <row r="35399" hidden="1" x14ac:dyDescent="0.2"/>
    <row r="35400" hidden="1" x14ac:dyDescent="0.2"/>
    <row r="35401" hidden="1" x14ac:dyDescent="0.2"/>
    <row r="35402" hidden="1" x14ac:dyDescent="0.2"/>
    <row r="35403" hidden="1" x14ac:dyDescent="0.2"/>
    <row r="35404" hidden="1" x14ac:dyDescent="0.2"/>
    <row r="35405" hidden="1" x14ac:dyDescent="0.2"/>
    <row r="35406" hidden="1" x14ac:dyDescent="0.2"/>
    <row r="35407" hidden="1" x14ac:dyDescent="0.2"/>
    <row r="35408" hidden="1" x14ac:dyDescent="0.2"/>
    <row r="35409" hidden="1" x14ac:dyDescent="0.2"/>
    <row r="35410" hidden="1" x14ac:dyDescent="0.2"/>
    <row r="35411" hidden="1" x14ac:dyDescent="0.2"/>
    <row r="35412" hidden="1" x14ac:dyDescent="0.2"/>
    <row r="35413" hidden="1" x14ac:dyDescent="0.2"/>
    <row r="35414" hidden="1" x14ac:dyDescent="0.2"/>
    <row r="35415" hidden="1" x14ac:dyDescent="0.2"/>
    <row r="35416" hidden="1" x14ac:dyDescent="0.2"/>
    <row r="35417" hidden="1" x14ac:dyDescent="0.2"/>
    <row r="35418" hidden="1" x14ac:dyDescent="0.2"/>
    <row r="35419" hidden="1" x14ac:dyDescent="0.2"/>
    <row r="35420" hidden="1" x14ac:dyDescent="0.2"/>
    <row r="35421" hidden="1" x14ac:dyDescent="0.2"/>
    <row r="35422" hidden="1" x14ac:dyDescent="0.2"/>
    <row r="35423" hidden="1" x14ac:dyDescent="0.2"/>
    <row r="35424" hidden="1" x14ac:dyDescent="0.2"/>
    <row r="35425" hidden="1" x14ac:dyDescent="0.2"/>
    <row r="35426" hidden="1" x14ac:dyDescent="0.2"/>
    <row r="35427" hidden="1" x14ac:dyDescent="0.2"/>
    <row r="35428" hidden="1" x14ac:dyDescent="0.2"/>
    <row r="35429" hidden="1" x14ac:dyDescent="0.2"/>
    <row r="35430" hidden="1" x14ac:dyDescent="0.2"/>
    <row r="35431" hidden="1" x14ac:dyDescent="0.2"/>
    <row r="35432" hidden="1" x14ac:dyDescent="0.2"/>
    <row r="35433" hidden="1" x14ac:dyDescent="0.2"/>
    <row r="35434" hidden="1" x14ac:dyDescent="0.2"/>
    <row r="35435" hidden="1" x14ac:dyDescent="0.2"/>
    <row r="35436" hidden="1" x14ac:dyDescent="0.2"/>
    <row r="35437" hidden="1" x14ac:dyDescent="0.2"/>
    <row r="35438" hidden="1" x14ac:dyDescent="0.2"/>
    <row r="35439" hidden="1" x14ac:dyDescent="0.2"/>
    <row r="35440" hidden="1" x14ac:dyDescent="0.2"/>
    <row r="35441" hidden="1" x14ac:dyDescent="0.2"/>
    <row r="35442" hidden="1" x14ac:dyDescent="0.2"/>
    <row r="35443" hidden="1" x14ac:dyDescent="0.2"/>
    <row r="35444" hidden="1" x14ac:dyDescent="0.2"/>
    <row r="35445" hidden="1" x14ac:dyDescent="0.2"/>
    <row r="35446" hidden="1" x14ac:dyDescent="0.2"/>
    <row r="35447" hidden="1" x14ac:dyDescent="0.2"/>
    <row r="35448" hidden="1" x14ac:dyDescent="0.2"/>
    <row r="35449" hidden="1" x14ac:dyDescent="0.2"/>
    <row r="35450" hidden="1" x14ac:dyDescent="0.2"/>
    <row r="35451" hidden="1" x14ac:dyDescent="0.2"/>
    <row r="35452" hidden="1" x14ac:dyDescent="0.2"/>
    <row r="35453" hidden="1" x14ac:dyDescent="0.2"/>
    <row r="35454" hidden="1" x14ac:dyDescent="0.2"/>
    <row r="35455" hidden="1" x14ac:dyDescent="0.2"/>
    <row r="35456" hidden="1" x14ac:dyDescent="0.2"/>
    <row r="35457" hidden="1" x14ac:dyDescent="0.2"/>
    <row r="35458" hidden="1" x14ac:dyDescent="0.2"/>
    <row r="35459" hidden="1" x14ac:dyDescent="0.2"/>
    <row r="35460" hidden="1" x14ac:dyDescent="0.2"/>
    <row r="35461" hidden="1" x14ac:dyDescent="0.2"/>
    <row r="35462" hidden="1" x14ac:dyDescent="0.2"/>
    <row r="35463" hidden="1" x14ac:dyDescent="0.2"/>
    <row r="35464" hidden="1" x14ac:dyDescent="0.2"/>
    <row r="35465" hidden="1" x14ac:dyDescent="0.2"/>
    <row r="35466" hidden="1" x14ac:dyDescent="0.2"/>
    <row r="35467" hidden="1" x14ac:dyDescent="0.2"/>
    <row r="35468" hidden="1" x14ac:dyDescent="0.2"/>
    <row r="35469" hidden="1" x14ac:dyDescent="0.2"/>
    <row r="35470" hidden="1" x14ac:dyDescent="0.2"/>
    <row r="35471" hidden="1" x14ac:dyDescent="0.2"/>
    <row r="35472" hidden="1" x14ac:dyDescent="0.2"/>
    <row r="35473" hidden="1" x14ac:dyDescent="0.2"/>
    <row r="35474" hidden="1" x14ac:dyDescent="0.2"/>
    <row r="35475" hidden="1" x14ac:dyDescent="0.2"/>
    <row r="35476" hidden="1" x14ac:dyDescent="0.2"/>
    <row r="35477" hidden="1" x14ac:dyDescent="0.2"/>
    <row r="35478" hidden="1" x14ac:dyDescent="0.2"/>
    <row r="35479" hidden="1" x14ac:dyDescent="0.2"/>
    <row r="35480" hidden="1" x14ac:dyDescent="0.2"/>
    <row r="35481" hidden="1" x14ac:dyDescent="0.2"/>
    <row r="35482" hidden="1" x14ac:dyDescent="0.2"/>
    <row r="35483" hidden="1" x14ac:dyDescent="0.2"/>
    <row r="35484" hidden="1" x14ac:dyDescent="0.2"/>
    <row r="35485" hidden="1" x14ac:dyDescent="0.2"/>
    <row r="35486" hidden="1" x14ac:dyDescent="0.2"/>
    <row r="35487" hidden="1" x14ac:dyDescent="0.2"/>
    <row r="35488" hidden="1" x14ac:dyDescent="0.2"/>
    <row r="35489" hidden="1" x14ac:dyDescent="0.2"/>
    <row r="35490" hidden="1" x14ac:dyDescent="0.2"/>
    <row r="35491" hidden="1" x14ac:dyDescent="0.2"/>
    <row r="35492" hidden="1" x14ac:dyDescent="0.2"/>
    <row r="35493" hidden="1" x14ac:dyDescent="0.2"/>
    <row r="35494" hidden="1" x14ac:dyDescent="0.2"/>
    <row r="35495" hidden="1" x14ac:dyDescent="0.2"/>
    <row r="35496" hidden="1" x14ac:dyDescent="0.2"/>
    <row r="35497" hidden="1" x14ac:dyDescent="0.2"/>
    <row r="35498" hidden="1" x14ac:dyDescent="0.2"/>
    <row r="35499" hidden="1" x14ac:dyDescent="0.2"/>
    <row r="35500" hidden="1" x14ac:dyDescent="0.2"/>
    <row r="35501" hidden="1" x14ac:dyDescent="0.2"/>
    <row r="35502" hidden="1" x14ac:dyDescent="0.2"/>
    <row r="35503" hidden="1" x14ac:dyDescent="0.2"/>
    <row r="35504" hidden="1" x14ac:dyDescent="0.2"/>
    <row r="35505" hidden="1" x14ac:dyDescent="0.2"/>
    <row r="35506" hidden="1" x14ac:dyDescent="0.2"/>
    <row r="35507" hidden="1" x14ac:dyDescent="0.2"/>
    <row r="35508" hidden="1" x14ac:dyDescent="0.2"/>
    <row r="35509" hidden="1" x14ac:dyDescent="0.2"/>
    <row r="35510" hidden="1" x14ac:dyDescent="0.2"/>
    <row r="35511" hidden="1" x14ac:dyDescent="0.2"/>
    <row r="35512" hidden="1" x14ac:dyDescent="0.2"/>
    <row r="35513" hidden="1" x14ac:dyDescent="0.2"/>
    <row r="35514" hidden="1" x14ac:dyDescent="0.2"/>
    <row r="35515" hidden="1" x14ac:dyDescent="0.2"/>
    <row r="35516" hidden="1" x14ac:dyDescent="0.2"/>
    <row r="35517" hidden="1" x14ac:dyDescent="0.2"/>
    <row r="35518" hidden="1" x14ac:dyDescent="0.2"/>
    <row r="35519" hidden="1" x14ac:dyDescent="0.2"/>
    <row r="35520" hidden="1" x14ac:dyDescent="0.2"/>
    <row r="35521" hidden="1" x14ac:dyDescent="0.2"/>
    <row r="35522" hidden="1" x14ac:dyDescent="0.2"/>
    <row r="35523" hidden="1" x14ac:dyDescent="0.2"/>
    <row r="35524" hidden="1" x14ac:dyDescent="0.2"/>
    <row r="35525" hidden="1" x14ac:dyDescent="0.2"/>
    <row r="35526" hidden="1" x14ac:dyDescent="0.2"/>
    <row r="35527" hidden="1" x14ac:dyDescent="0.2"/>
    <row r="35528" hidden="1" x14ac:dyDescent="0.2"/>
    <row r="35529" hidden="1" x14ac:dyDescent="0.2"/>
    <row r="35530" hidden="1" x14ac:dyDescent="0.2"/>
    <row r="35531" hidden="1" x14ac:dyDescent="0.2"/>
    <row r="35532" hidden="1" x14ac:dyDescent="0.2"/>
    <row r="35533" hidden="1" x14ac:dyDescent="0.2"/>
    <row r="35534" hidden="1" x14ac:dyDescent="0.2"/>
    <row r="35535" hidden="1" x14ac:dyDescent="0.2"/>
    <row r="35536" hidden="1" x14ac:dyDescent="0.2"/>
    <row r="35537" hidden="1" x14ac:dyDescent="0.2"/>
    <row r="35538" hidden="1" x14ac:dyDescent="0.2"/>
    <row r="35539" hidden="1" x14ac:dyDescent="0.2"/>
    <row r="35540" hidden="1" x14ac:dyDescent="0.2"/>
    <row r="35541" hidden="1" x14ac:dyDescent="0.2"/>
    <row r="35542" hidden="1" x14ac:dyDescent="0.2"/>
    <row r="35543" hidden="1" x14ac:dyDescent="0.2"/>
    <row r="35544" hidden="1" x14ac:dyDescent="0.2"/>
    <row r="35545" hidden="1" x14ac:dyDescent="0.2"/>
    <row r="35546" hidden="1" x14ac:dyDescent="0.2"/>
    <row r="35547" hidden="1" x14ac:dyDescent="0.2"/>
    <row r="35548" hidden="1" x14ac:dyDescent="0.2"/>
    <row r="35549" hidden="1" x14ac:dyDescent="0.2"/>
    <row r="35550" hidden="1" x14ac:dyDescent="0.2"/>
    <row r="35551" hidden="1" x14ac:dyDescent="0.2"/>
    <row r="35552" hidden="1" x14ac:dyDescent="0.2"/>
    <row r="35553" hidden="1" x14ac:dyDescent="0.2"/>
    <row r="35554" hidden="1" x14ac:dyDescent="0.2"/>
    <row r="35555" hidden="1" x14ac:dyDescent="0.2"/>
    <row r="35556" hidden="1" x14ac:dyDescent="0.2"/>
    <row r="35557" hidden="1" x14ac:dyDescent="0.2"/>
    <row r="35558" hidden="1" x14ac:dyDescent="0.2"/>
    <row r="35559" hidden="1" x14ac:dyDescent="0.2"/>
    <row r="35560" hidden="1" x14ac:dyDescent="0.2"/>
    <row r="35561" hidden="1" x14ac:dyDescent="0.2"/>
    <row r="35562" hidden="1" x14ac:dyDescent="0.2"/>
    <row r="35563" hidden="1" x14ac:dyDescent="0.2"/>
    <row r="35564" hidden="1" x14ac:dyDescent="0.2"/>
    <row r="35565" hidden="1" x14ac:dyDescent="0.2"/>
    <row r="35566" hidden="1" x14ac:dyDescent="0.2"/>
    <row r="35567" hidden="1" x14ac:dyDescent="0.2"/>
    <row r="35568" hidden="1" x14ac:dyDescent="0.2"/>
    <row r="35569" hidden="1" x14ac:dyDescent="0.2"/>
    <row r="35570" hidden="1" x14ac:dyDescent="0.2"/>
    <row r="35571" hidden="1" x14ac:dyDescent="0.2"/>
    <row r="35572" hidden="1" x14ac:dyDescent="0.2"/>
    <row r="35573" hidden="1" x14ac:dyDescent="0.2"/>
    <row r="35574" hidden="1" x14ac:dyDescent="0.2"/>
    <row r="35575" hidden="1" x14ac:dyDescent="0.2"/>
    <row r="35576" hidden="1" x14ac:dyDescent="0.2"/>
    <row r="35577" hidden="1" x14ac:dyDescent="0.2"/>
    <row r="35578" hidden="1" x14ac:dyDescent="0.2"/>
    <row r="35579" hidden="1" x14ac:dyDescent="0.2"/>
    <row r="35580" hidden="1" x14ac:dyDescent="0.2"/>
    <row r="35581" hidden="1" x14ac:dyDescent="0.2"/>
    <row r="35582" hidden="1" x14ac:dyDescent="0.2"/>
    <row r="35583" hidden="1" x14ac:dyDescent="0.2"/>
    <row r="35584" hidden="1" x14ac:dyDescent="0.2"/>
    <row r="35585" hidden="1" x14ac:dyDescent="0.2"/>
    <row r="35586" hidden="1" x14ac:dyDescent="0.2"/>
    <row r="35587" hidden="1" x14ac:dyDescent="0.2"/>
    <row r="35588" hidden="1" x14ac:dyDescent="0.2"/>
    <row r="35589" hidden="1" x14ac:dyDescent="0.2"/>
    <row r="35590" hidden="1" x14ac:dyDescent="0.2"/>
    <row r="35591" hidden="1" x14ac:dyDescent="0.2"/>
    <row r="35592" hidden="1" x14ac:dyDescent="0.2"/>
    <row r="35593" hidden="1" x14ac:dyDescent="0.2"/>
    <row r="35594" hidden="1" x14ac:dyDescent="0.2"/>
    <row r="35595" hidden="1" x14ac:dyDescent="0.2"/>
    <row r="35596" hidden="1" x14ac:dyDescent="0.2"/>
    <row r="35597" hidden="1" x14ac:dyDescent="0.2"/>
    <row r="35598" hidden="1" x14ac:dyDescent="0.2"/>
    <row r="35599" hidden="1" x14ac:dyDescent="0.2"/>
    <row r="35600" hidden="1" x14ac:dyDescent="0.2"/>
    <row r="35601" hidden="1" x14ac:dyDescent="0.2"/>
    <row r="35602" hidden="1" x14ac:dyDescent="0.2"/>
    <row r="35603" hidden="1" x14ac:dyDescent="0.2"/>
    <row r="35604" hidden="1" x14ac:dyDescent="0.2"/>
    <row r="35605" hidden="1" x14ac:dyDescent="0.2"/>
    <row r="35606" hidden="1" x14ac:dyDescent="0.2"/>
    <row r="35607" hidden="1" x14ac:dyDescent="0.2"/>
    <row r="35608" hidden="1" x14ac:dyDescent="0.2"/>
    <row r="35609" hidden="1" x14ac:dyDescent="0.2"/>
    <row r="35610" hidden="1" x14ac:dyDescent="0.2"/>
    <row r="35611" hidden="1" x14ac:dyDescent="0.2"/>
    <row r="35612" hidden="1" x14ac:dyDescent="0.2"/>
    <row r="35613" hidden="1" x14ac:dyDescent="0.2"/>
    <row r="35614" hidden="1" x14ac:dyDescent="0.2"/>
    <row r="35615" hidden="1" x14ac:dyDescent="0.2"/>
    <row r="35616" hidden="1" x14ac:dyDescent="0.2"/>
    <row r="35617" hidden="1" x14ac:dyDescent="0.2"/>
    <row r="35618" hidden="1" x14ac:dyDescent="0.2"/>
    <row r="35619" hidden="1" x14ac:dyDescent="0.2"/>
    <row r="35620" hidden="1" x14ac:dyDescent="0.2"/>
    <row r="35621" hidden="1" x14ac:dyDescent="0.2"/>
    <row r="35622" hidden="1" x14ac:dyDescent="0.2"/>
    <row r="35623" hidden="1" x14ac:dyDescent="0.2"/>
    <row r="35624" hidden="1" x14ac:dyDescent="0.2"/>
    <row r="35625" hidden="1" x14ac:dyDescent="0.2"/>
    <row r="35626" hidden="1" x14ac:dyDescent="0.2"/>
    <row r="35627" hidden="1" x14ac:dyDescent="0.2"/>
    <row r="35628" hidden="1" x14ac:dyDescent="0.2"/>
    <row r="35629" hidden="1" x14ac:dyDescent="0.2"/>
    <row r="35630" hidden="1" x14ac:dyDescent="0.2"/>
    <row r="35631" hidden="1" x14ac:dyDescent="0.2"/>
    <row r="35632" hidden="1" x14ac:dyDescent="0.2"/>
    <row r="35633" hidden="1" x14ac:dyDescent="0.2"/>
    <row r="35634" hidden="1" x14ac:dyDescent="0.2"/>
    <row r="35635" hidden="1" x14ac:dyDescent="0.2"/>
    <row r="35636" hidden="1" x14ac:dyDescent="0.2"/>
    <row r="35637" hidden="1" x14ac:dyDescent="0.2"/>
    <row r="35638" hidden="1" x14ac:dyDescent="0.2"/>
    <row r="35639" hidden="1" x14ac:dyDescent="0.2"/>
    <row r="35640" hidden="1" x14ac:dyDescent="0.2"/>
    <row r="35641" hidden="1" x14ac:dyDescent="0.2"/>
    <row r="35642" hidden="1" x14ac:dyDescent="0.2"/>
    <row r="35643" hidden="1" x14ac:dyDescent="0.2"/>
    <row r="35644" hidden="1" x14ac:dyDescent="0.2"/>
    <row r="35645" hidden="1" x14ac:dyDescent="0.2"/>
    <row r="35646" hidden="1" x14ac:dyDescent="0.2"/>
    <row r="35647" hidden="1" x14ac:dyDescent="0.2"/>
    <row r="35648" hidden="1" x14ac:dyDescent="0.2"/>
    <row r="35649" hidden="1" x14ac:dyDescent="0.2"/>
    <row r="35650" hidden="1" x14ac:dyDescent="0.2"/>
    <row r="35651" hidden="1" x14ac:dyDescent="0.2"/>
    <row r="35652" hidden="1" x14ac:dyDescent="0.2"/>
    <row r="35653" hidden="1" x14ac:dyDescent="0.2"/>
    <row r="35654" hidden="1" x14ac:dyDescent="0.2"/>
    <row r="35655" hidden="1" x14ac:dyDescent="0.2"/>
    <row r="35656" hidden="1" x14ac:dyDescent="0.2"/>
    <row r="35657" hidden="1" x14ac:dyDescent="0.2"/>
    <row r="35658" hidden="1" x14ac:dyDescent="0.2"/>
    <row r="35659" hidden="1" x14ac:dyDescent="0.2"/>
    <row r="35660" hidden="1" x14ac:dyDescent="0.2"/>
    <row r="35661" hidden="1" x14ac:dyDescent="0.2"/>
    <row r="35662" hidden="1" x14ac:dyDescent="0.2"/>
    <row r="35663" hidden="1" x14ac:dyDescent="0.2"/>
    <row r="35664" hidden="1" x14ac:dyDescent="0.2"/>
    <row r="35665" hidden="1" x14ac:dyDescent="0.2"/>
    <row r="35666" hidden="1" x14ac:dyDescent="0.2"/>
    <row r="35667" hidden="1" x14ac:dyDescent="0.2"/>
    <row r="35668" hidden="1" x14ac:dyDescent="0.2"/>
    <row r="35669" hidden="1" x14ac:dyDescent="0.2"/>
    <row r="35670" hidden="1" x14ac:dyDescent="0.2"/>
    <row r="35671" hidden="1" x14ac:dyDescent="0.2"/>
    <row r="35672" hidden="1" x14ac:dyDescent="0.2"/>
    <row r="35673" hidden="1" x14ac:dyDescent="0.2"/>
    <row r="35674" hidden="1" x14ac:dyDescent="0.2"/>
    <row r="35675" hidden="1" x14ac:dyDescent="0.2"/>
    <row r="35676" hidden="1" x14ac:dyDescent="0.2"/>
    <row r="35677" hidden="1" x14ac:dyDescent="0.2"/>
    <row r="35678" hidden="1" x14ac:dyDescent="0.2"/>
    <row r="35679" hidden="1" x14ac:dyDescent="0.2"/>
    <row r="35680" hidden="1" x14ac:dyDescent="0.2"/>
    <row r="35681" hidden="1" x14ac:dyDescent="0.2"/>
    <row r="35682" hidden="1" x14ac:dyDescent="0.2"/>
    <row r="35683" hidden="1" x14ac:dyDescent="0.2"/>
    <row r="35684" hidden="1" x14ac:dyDescent="0.2"/>
    <row r="35685" hidden="1" x14ac:dyDescent="0.2"/>
    <row r="35686" hidden="1" x14ac:dyDescent="0.2"/>
    <row r="35687" hidden="1" x14ac:dyDescent="0.2"/>
    <row r="35688" hidden="1" x14ac:dyDescent="0.2"/>
    <row r="35689" hidden="1" x14ac:dyDescent="0.2"/>
    <row r="35690" hidden="1" x14ac:dyDescent="0.2"/>
    <row r="35691" hidden="1" x14ac:dyDescent="0.2"/>
    <row r="35692" hidden="1" x14ac:dyDescent="0.2"/>
    <row r="35693" hidden="1" x14ac:dyDescent="0.2"/>
    <row r="35694" hidden="1" x14ac:dyDescent="0.2"/>
    <row r="35695" hidden="1" x14ac:dyDescent="0.2"/>
    <row r="35696" hidden="1" x14ac:dyDescent="0.2"/>
    <row r="35697" hidden="1" x14ac:dyDescent="0.2"/>
    <row r="35698" hidden="1" x14ac:dyDescent="0.2"/>
    <row r="35699" hidden="1" x14ac:dyDescent="0.2"/>
    <row r="35700" hidden="1" x14ac:dyDescent="0.2"/>
    <row r="35701" hidden="1" x14ac:dyDescent="0.2"/>
    <row r="35702" hidden="1" x14ac:dyDescent="0.2"/>
    <row r="35703" hidden="1" x14ac:dyDescent="0.2"/>
    <row r="35704" hidden="1" x14ac:dyDescent="0.2"/>
    <row r="35705" hidden="1" x14ac:dyDescent="0.2"/>
    <row r="35706" hidden="1" x14ac:dyDescent="0.2"/>
    <row r="35707" hidden="1" x14ac:dyDescent="0.2"/>
    <row r="35708" hidden="1" x14ac:dyDescent="0.2"/>
    <row r="35709" hidden="1" x14ac:dyDescent="0.2"/>
    <row r="35710" hidden="1" x14ac:dyDescent="0.2"/>
    <row r="35711" hidden="1" x14ac:dyDescent="0.2"/>
    <row r="35712" hidden="1" x14ac:dyDescent="0.2"/>
    <row r="35713" hidden="1" x14ac:dyDescent="0.2"/>
    <row r="35714" hidden="1" x14ac:dyDescent="0.2"/>
    <row r="35715" hidden="1" x14ac:dyDescent="0.2"/>
    <row r="35716" hidden="1" x14ac:dyDescent="0.2"/>
    <row r="35717" hidden="1" x14ac:dyDescent="0.2"/>
    <row r="35718" hidden="1" x14ac:dyDescent="0.2"/>
    <row r="35719" hidden="1" x14ac:dyDescent="0.2"/>
    <row r="35720" hidden="1" x14ac:dyDescent="0.2"/>
    <row r="35721" hidden="1" x14ac:dyDescent="0.2"/>
    <row r="35722" hidden="1" x14ac:dyDescent="0.2"/>
    <row r="35723" hidden="1" x14ac:dyDescent="0.2"/>
    <row r="35724" hidden="1" x14ac:dyDescent="0.2"/>
    <row r="35725" hidden="1" x14ac:dyDescent="0.2"/>
    <row r="35726" hidden="1" x14ac:dyDescent="0.2"/>
    <row r="35727" hidden="1" x14ac:dyDescent="0.2"/>
    <row r="35728" hidden="1" x14ac:dyDescent="0.2"/>
    <row r="35729" hidden="1" x14ac:dyDescent="0.2"/>
    <row r="35730" hidden="1" x14ac:dyDescent="0.2"/>
    <row r="35731" hidden="1" x14ac:dyDescent="0.2"/>
    <row r="35732" hidden="1" x14ac:dyDescent="0.2"/>
    <row r="35733" hidden="1" x14ac:dyDescent="0.2"/>
    <row r="35734" hidden="1" x14ac:dyDescent="0.2"/>
    <row r="35735" hidden="1" x14ac:dyDescent="0.2"/>
    <row r="35736" hidden="1" x14ac:dyDescent="0.2"/>
    <row r="35737" hidden="1" x14ac:dyDescent="0.2"/>
    <row r="35738" hidden="1" x14ac:dyDescent="0.2"/>
    <row r="35739" hidden="1" x14ac:dyDescent="0.2"/>
    <row r="35740" hidden="1" x14ac:dyDescent="0.2"/>
    <row r="35741" hidden="1" x14ac:dyDescent="0.2"/>
    <row r="35742" hidden="1" x14ac:dyDescent="0.2"/>
    <row r="35743" hidden="1" x14ac:dyDescent="0.2"/>
    <row r="35744" hidden="1" x14ac:dyDescent="0.2"/>
    <row r="35745" hidden="1" x14ac:dyDescent="0.2"/>
    <row r="35746" hidden="1" x14ac:dyDescent="0.2"/>
    <row r="35747" hidden="1" x14ac:dyDescent="0.2"/>
    <row r="35748" hidden="1" x14ac:dyDescent="0.2"/>
    <row r="35749" hidden="1" x14ac:dyDescent="0.2"/>
    <row r="35750" hidden="1" x14ac:dyDescent="0.2"/>
    <row r="35751" hidden="1" x14ac:dyDescent="0.2"/>
    <row r="35752" hidden="1" x14ac:dyDescent="0.2"/>
    <row r="35753" hidden="1" x14ac:dyDescent="0.2"/>
    <row r="35754" hidden="1" x14ac:dyDescent="0.2"/>
    <row r="35755" hidden="1" x14ac:dyDescent="0.2"/>
    <row r="35756" hidden="1" x14ac:dyDescent="0.2"/>
    <row r="35757" hidden="1" x14ac:dyDescent="0.2"/>
    <row r="35758" hidden="1" x14ac:dyDescent="0.2"/>
    <row r="35759" hidden="1" x14ac:dyDescent="0.2"/>
    <row r="35760" hidden="1" x14ac:dyDescent="0.2"/>
    <row r="35761" hidden="1" x14ac:dyDescent="0.2"/>
    <row r="35762" hidden="1" x14ac:dyDescent="0.2"/>
    <row r="35763" hidden="1" x14ac:dyDescent="0.2"/>
    <row r="35764" hidden="1" x14ac:dyDescent="0.2"/>
    <row r="35765" hidden="1" x14ac:dyDescent="0.2"/>
    <row r="35766" hidden="1" x14ac:dyDescent="0.2"/>
    <row r="35767" hidden="1" x14ac:dyDescent="0.2"/>
    <row r="35768" hidden="1" x14ac:dyDescent="0.2"/>
    <row r="35769" hidden="1" x14ac:dyDescent="0.2"/>
    <row r="35770" hidden="1" x14ac:dyDescent="0.2"/>
    <row r="35771" hidden="1" x14ac:dyDescent="0.2"/>
    <row r="35772" hidden="1" x14ac:dyDescent="0.2"/>
    <row r="35773" hidden="1" x14ac:dyDescent="0.2"/>
    <row r="35774" hidden="1" x14ac:dyDescent="0.2"/>
    <row r="35775" hidden="1" x14ac:dyDescent="0.2"/>
    <row r="35776" hidden="1" x14ac:dyDescent="0.2"/>
    <row r="35777" hidden="1" x14ac:dyDescent="0.2"/>
    <row r="35778" hidden="1" x14ac:dyDescent="0.2"/>
    <row r="35779" hidden="1" x14ac:dyDescent="0.2"/>
    <row r="35780" hidden="1" x14ac:dyDescent="0.2"/>
    <row r="35781" hidden="1" x14ac:dyDescent="0.2"/>
    <row r="35782" hidden="1" x14ac:dyDescent="0.2"/>
    <row r="35783" hidden="1" x14ac:dyDescent="0.2"/>
    <row r="35784" hidden="1" x14ac:dyDescent="0.2"/>
    <row r="35785" hidden="1" x14ac:dyDescent="0.2"/>
    <row r="35786" hidden="1" x14ac:dyDescent="0.2"/>
    <row r="35787" hidden="1" x14ac:dyDescent="0.2"/>
    <row r="35788" hidden="1" x14ac:dyDescent="0.2"/>
    <row r="35789" hidden="1" x14ac:dyDescent="0.2"/>
    <row r="35790" hidden="1" x14ac:dyDescent="0.2"/>
    <row r="35791" hidden="1" x14ac:dyDescent="0.2"/>
    <row r="35792" hidden="1" x14ac:dyDescent="0.2"/>
    <row r="35793" hidden="1" x14ac:dyDescent="0.2"/>
    <row r="35794" hidden="1" x14ac:dyDescent="0.2"/>
    <row r="35795" hidden="1" x14ac:dyDescent="0.2"/>
    <row r="35796" hidden="1" x14ac:dyDescent="0.2"/>
    <row r="35797" hidden="1" x14ac:dyDescent="0.2"/>
    <row r="35798" hidden="1" x14ac:dyDescent="0.2"/>
    <row r="35799" hidden="1" x14ac:dyDescent="0.2"/>
    <row r="35800" hidden="1" x14ac:dyDescent="0.2"/>
    <row r="35801" hidden="1" x14ac:dyDescent="0.2"/>
    <row r="35802" hidden="1" x14ac:dyDescent="0.2"/>
    <row r="35803" hidden="1" x14ac:dyDescent="0.2"/>
    <row r="35804" hidden="1" x14ac:dyDescent="0.2"/>
    <row r="35805" hidden="1" x14ac:dyDescent="0.2"/>
    <row r="35806" hidden="1" x14ac:dyDescent="0.2"/>
    <row r="35807" hidden="1" x14ac:dyDescent="0.2"/>
    <row r="35808" hidden="1" x14ac:dyDescent="0.2"/>
    <row r="35809" hidden="1" x14ac:dyDescent="0.2"/>
    <row r="35810" hidden="1" x14ac:dyDescent="0.2"/>
    <row r="35811" hidden="1" x14ac:dyDescent="0.2"/>
    <row r="35812" hidden="1" x14ac:dyDescent="0.2"/>
    <row r="35813" hidden="1" x14ac:dyDescent="0.2"/>
    <row r="35814" hidden="1" x14ac:dyDescent="0.2"/>
    <row r="35815" hidden="1" x14ac:dyDescent="0.2"/>
    <row r="35816" hidden="1" x14ac:dyDescent="0.2"/>
    <row r="35817" hidden="1" x14ac:dyDescent="0.2"/>
    <row r="35818" hidden="1" x14ac:dyDescent="0.2"/>
    <row r="35819" hidden="1" x14ac:dyDescent="0.2"/>
    <row r="35820" hidden="1" x14ac:dyDescent="0.2"/>
    <row r="35821" hidden="1" x14ac:dyDescent="0.2"/>
    <row r="35822" hidden="1" x14ac:dyDescent="0.2"/>
    <row r="35823" hidden="1" x14ac:dyDescent="0.2"/>
    <row r="35824" hidden="1" x14ac:dyDescent="0.2"/>
    <row r="35825" hidden="1" x14ac:dyDescent="0.2"/>
    <row r="35826" hidden="1" x14ac:dyDescent="0.2"/>
    <row r="35827" hidden="1" x14ac:dyDescent="0.2"/>
    <row r="35828" hidden="1" x14ac:dyDescent="0.2"/>
    <row r="35829" hidden="1" x14ac:dyDescent="0.2"/>
    <row r="35830" hidden="1" x14ac:dyDescent="0.2"/>
    <row r="35831" hidden="1" x14ac:dyDescent="0.2"/>
    <row r="35832" hidden="1" x14ac:dyDescent="0.2"/>
    <row r="35833" hidden="1" x14ac:dyDescent="0.2"/>
    <row r="35834" hidden="1" x14ac:dyDescent="0.2"/>
    <row r="35835" hidden="1" x14ac:dyDescent="0.2"/>
    <row r="35836" hidden="1" x14ac:dyDescent="0.2"/>
    <row r="35837" hidden="1" x14ac:dyDescent="0.2"/>
    <row r="35838" hidden="1" x14ac:dyDescent="0.2"/>
    <row r="35839" hidden="1" x14ac:dyDescent="0.2"/>
    <row r="35840" hidden="1" x14ac:dyDescent="0.2"/>
    <row r="35841" hidden="1" x14ac:dyDescent="0.2"/>
    <row r="35842" hidden="1" x14ac:dyDescent="0.2"/>
    <row r="35843" hidden="1" x14ac:dyDescent="0.2"/>
    <row r="35844" hidden="1" x14ac:dyDescent="0.2"/>
    <row r="35845" hidden="1" x14ac:dyDescent="0.2"/>
    <row r="35846" hidden="1" x14ac:dyDescent="0.2"/>
    <row r="35847" hidden="1" x14ac:dyDescent="0.2"/>
    <row r="35848" hidden="1" x14ac:dyDescent="0.2"/>
    <row r="35849" hidden="1" x14ac:dyDescent="0.2"/>
    <row r="35850" hidden="1" x14ac:dyDescent="0.2"/>
    <row r="35851" hidden="1" x14ac:dyDescent="0.2"/>
    <row r="35852" hidden="1" x14ac:dyDescent="0.2"/>
    <row r="35853" hidden="1" x14ac:dyDescent="0.2"/>
    <row r="35854" hidden="1" x14ac:dyDescent="0.2"/>
    <row r="35855" hidden="1" x14ac:dyDescent="0.2"/>
    <row r="35856" hidden="1" x14ac:dyDescent="0.2"/>
    <row r="35857" hidden="1" x14ac:dyDescent="0.2"/>
    <row r="35858" hidden="1" x14ac:dyDescent="0.2"/>
    <row r="35859" hidden="1" x14ac:dyDescent="0.2"/>
    <row r="35860" hidden="1" x14ac:dyDescent="0.2"/>
    <row r="35861" hidden="1" x14ac:dyDescent="0.2"/>
    <row r="35862" hidden="1" x14ac:dyDescent="0.2"/>
    <row r="35863" hidden="1" x14ac:dyDescent="0.2"/>
    <row r="35864" hidden="1" x14ac:dyDescent="0.2"/>
    <row r="35865" hidden="1" x14ac:dyDescent="0.2"/>
    <row r="35866" hidden="1" x14ac:dyDescent="0.2"/>
    <row r="35867" hidden="1" x14ac:dyDescent="0.2"/>
    <row r="35868" hidden="1" x14ac:dyDescent="0.2"/>
    <row r="35869" hidden="1" x14ac:dyDescent="0.2"/>
    <row r="35870" hidden="1" x14ac:dyDescent="0.2"/>
    <row r="35871" hidden="1" x14ac:dyDescent="0.2"/>
    <row r="35872" hidden="1" x14ac:dyDescent="0.2"/>
    <row r="35873" hidden="1" x14ac:dyDescent="0.2"/>
    <row r="35874" hidden="1" x14ac:dyDescent="0.2"/>
    <row r="35875" hidden="1" x14ac:dyDescent="0.2"/>
    <row r="35876" hidden="1" x14ac:dyDescent="0.2"/>
    <row r="35877" hidden="1" x14ac:dyDescent="0.2"/>
    <row r="35878" hidden="1" x14ac:dyDescent="0.2"/>
    <row r="35879" hidden="1" x14ac:dyDescent="0.2"/>
    <row r="35880" hidden="1" x14ac:dyDescent="0.2"/>
    <row r="35881" hidden="1" x14ac:dyDescent="0.2"/>
    <row r="35882" hidden="1" x14ac:dyDescent="0.2"/>
    <row r="35883" hidden="1" x14ac:dyDescent="0.2"/>
    <row r="35884" hidden="1" x14ac:dyDescent="0.2"/>
    <row r="35885" hidden="1" x14ac:dyDescent="0.2"/>
    <row r="35886" hidden="1" x14ac:dyDescent="0.2"/>
    <row r="35887" hidden="1" x14ac:dyDescent="0.2"/>
    <row r="35888" hidden="1" x14ac:dyDescent="0.2"/>
    <row r="35889" hidden="1" x14ac:dyDescent="0.2"/>
    <row r="35890" hidden="1" x14ac:dyDescent="0.2"/>
    <row r="35891" hidden="1" x14ac:dyDescent="0.2"/>
    <row r="35892" hidden="1" x14ac:dyDescent="0.2"/>
    <row r="35893" hidden="1" x14ac:dyDescent="0.2"/>
    <row r="35894" hidden="1" x14ac:dyDescent="0.2"/>
    <row r="35895" hidden="1" x14ac:dyDescent="0.2"/>
    <row r="35896" hidden="1" x14ac:dyDescent="0.2"/>
    <row r="35897" hidden="1" x14ac:dyDescent="0.2"/>
    <row r="35898" hidden="1" x14ac:dyDescent="0.2"/>
    <row r="35899" hidden="1" x14ac:dyDescent="0.2"/>
    <row r="35900" hidden="1" x14ac:dyDescent="0.2"/>
    <row r="35901" hidden="1" x14ac:dyDescent="0.2"/>
    <row r="35902" hidden="1" x14ac:dyDescent="0.2"/>
    <row r="35903" hidden="1" x14ac:dyDescent="0.2"/>
    <row r="35904" hidden="1" x14ac:dyDescent="0.2"/>
    <row r="35905" hidden="1" x14ac:dyDescent="0.2"/>
    <row r="35906" hidden="1" x14ac:dyDescent="0.2"/>
    <row r="35907" hidden="1" x14ac:dyDescent="0.2"/>
    <row r="35908" hidden="1" x14ac:dyDescent="0.2"/>
    <row r="35909" hidden="1" x14ac:dyDescent="0.2"/>
    <row r="35910" hidden="1" x14ac:dyDescent="0.2"/>
    <row r="35911" hidden="1" x14ac:dyDescent="0.2"/>
    <row r="35912" hidden="1" x14ac:dyDescent="0.2"/>
    <row r="35913" hidden="1" x14ac:dyDescent="0.2"/>
    <row r="35914" hidden="1" x14ac:dyDescent="0.2"/>
    <row r="35915" hidden="1" x14ac:dyDescent="0.2"/>
    <row r="35916" hidden="1" x14ac:dyDescent="0.2"/>
    <row r="35917" hidden="1" x14ac:dyDescent="0.2"/>
    <row r="35918" hidden="1" x14ac:dyDescent="0.2"/>
    <row r="35919" hidden="1" x14ac:dyDescent="0.2"/>
    <row r="35920" hidden="1" x14ac:dyDescent="0.2"/>
    <row r="35921" hidden="1" x14ac:dyDescent="0.2"/>
    <row r="35922" hidden="1" x14ac:dyDescent="0.2"/>
    <row r="35923" hidden="1" x14ac:dyDescent="0.2"/>
    <row r="35924" hidden="1" x14ac:dyDescent="0.2"/>
    <row r="35925" hidden="1" x14ac:dyDescent="0.2"/>
    <row r="35926" hidden="1" x14ac:dyDescent="0.2"/>
    <row r="35927" hidden="1" x14ac:dyDescent="0.2"/>
    <row r="35928" hidden="1" x14ac:dyDescent="0.2"/>
    <row r="35929" hidden="1" x14ac:dyDescent="0.2"/>
    <row r="35930" hidden="1" x14ac:dyDescent="0.2"/>
    <row r="35931" hidden="1" x14ac:dyDescent="0.2"/>
    <row r="35932" hidden="1" x14ac:dyDescent="0.2"/>
    <row r="35933" hidden="1" x14ac:dyDescent="0.2"/>
    <row r="35934" hidden="1" x14ac:dyDescent="0.2"/>
    <row r="35935" hidden="1" x14ac:dyDescent="0.2"/>
    <row r="35936" hidden="1" x14ac:dyDescent="0.2"/>
    <row r="35937" hidden="1" x14ac:dyDescent="0.2"/>
    <row r="35938" hidden="1" x14ac:dyDescent="0.2"/>
    <row r="35939" hidden="1" x14ac:dyDescent="0.2"/>
    <row r="35940" hidden="1" x14ac:dyDescent="0.2"/>
    <row r="35941" hidden="1" x14ac:dyDescent="0.2"/>
    <row r="35942" hidden="1" x14ac:dyDescent="0.2"/>
    <row r="35943" hidden="1" x14ac:dyDescent="0.2"/>
    <row r="35944" hidden="1" x14ac:dyDescent="0.2"/>
    <row r="35945" hidden="1" x14ac:dyDescent="0.2"/>
    <row r="35946" hidden="1" x14ac:dyDescent="0.2"/>
    <row r="35947" hidden="1" x14ac:dyDescent="0.2"/>
    <row r="35948" hidden="1" x14ac:dyDescent="0.2"/>
    <row r="35949" hidden="1" x14ac:dyDescent="0.2"/>
    <row r="35950" hidden="1" x14ac:dyDescent="0.2"/>
    <row r="35951" hidden="1" x14ac:dyDescent="0.2"/>
    <row r="35952" hidden="1" x14ac:dyDescent="0.2"/>
    <row r="35953" hidden="1" x14ac:dyDescent="0.2"/>
    <row r="35954" hidden="1" x14ac:dyDescent="0.2"/>
    <row r="35955" hidden="1" x14ac:dyDescent="0.2"/>
    <row r="35956" hidden="1" x14ac:dyDescent="0.2"/>
    <row r="35957" hidden="1" x14ac:dyDescent="0.2"/>
    <row r="35958" hidden="1" x14ac:dyDescent="0.2"/>
    <row r="35959" hidden="1" x14ac:dyDescent="0.2"/>
    <row r="35960" hidden="1" x14ac:dyDescent="0.2"/>
    <row r="35961" hidden="1" x14ac:dyDescent="0.2"/>
    <row r="35962" hidden="1" x14ac:dyDescent="0.2"/>
    <row r="35963" hidden="1" x14ac:dyDescent="0.2"/>
    <row r="35964" hidden="1" x14ac:dyDescent="0.2"/>
    <row r="35965" hidden="1" x14ac:dyDescent="0.2"/>
    <row r="35966" hidden="1" x14ac:dyDescent="0.2"/>
    <row r="35967" hidden="1" x14ac:dyDescent="0.2"/>
    <row r="35968" hidden="1" x14ac:dyDescent="0.2"/>
    <row r="35969" hidden="1" x14ac:dyDescent="0.2"/>
    <row r="35970" hidden="1" x14ac:dyDescent="0.2"/>
    <row r="35971" hidden="1" x14ac:dyDescent="0.2"/>
    <row r="35972" hidden="1" x14ac:dyDescent="0.2"/>
    <row r="35973" hidden="1" x14ac:dyDescent="0.2"/>
    <row r="35974" hidden="1" x14ac:dyDescent="0.2"/>
    <row r="35975" hidden="1" x14ac:dyDescent="0.2"/>
    <row r="35976" hidden="1" x14ac:dyDescent="0.2"/>
    <row r="35977" hidden="1" x14ac:dyDescent="0.2"/>
    <row r="35978" hidden="1" x14ac:dyDescent="0.2"/>
    <row r="35979" hidden="1" x14ac:dyDescent="0.2"/>
    <row r="35980" hidden="1" x14ac:dyDescent="0.2"/>
    <row r="35981" hidden="1" x14ac:dyDescent="0.2"/>
    <row r="35982" hidden="1" x14ac:dyDescent="0.2"/>
    <row r="35983" hidden="1" x14ac:dyDescent="0.2"/>
    <row r="35984" hidden="1" x14ac:dyDescent="0.2"/>
    <row r="35985" hidden="1" x14ac:dyDescent="0.2"/>
    <row r="35986" hidden="1" x14ac:dyDescent="0.2"/>
    <row r="35987" hidden="1" x14ac:dyDescent="0.2"/>
    <row r="35988" hidden="1" x14ac:dyDescent="0.2"/>
    <row r="35989" hidden="1" x14ac:dyDescent="0.2"/>
    <row r="35990" hidden="1" x14ac:dyDescent="0.2"/>
    <row r="35991" hidden="1" x14ac:dyDescent="0.2"/>
    <row r="35992" hidden="1" x14ac:dyDescent="0.2"/>
    <row r="35993" hidden="1" x14ac:dyDescent="0.2"/>
    <row r="35994" hidden="1" x14ac:dyDescent="0.2"/>
    <row r="35995" hidden="1" x14ac:dyDescent="0.2"/>
    <row r="35996" hidden="1" x14ac:dyDescent="0.2"/>
    <row r="35997" hidden="1" x14ac:dyDescent="0.2"/>
    <row r="35998" hidden="1" x14ac:dyDescent="0.2"/>
    <row r="35999" hidden="1" x14ac:dyDescent="0.2"/>
    <row r="36000" hidden="1" x14ac:dyDescent="0.2"/>
    <row r="36001" hidden="1" x14ac:dyDescent="0.2"/>
    <row r="36002" hidden="1" x14ac:dyDescent="0.2"/>
    <row r="36003" hidden="1" x14ac:dyDescent="0.2"/>
    <row r="36004" hidden="1" x14ac:dyDescent="0.2"/>
    <row r="36005" hidden="1" x14ac:dyDescent="0.2"/>
    <row r="36006" hidden="1" x14ac:dyDescent="0.2"/>
    <row r="36007" hidden="1" x14ac:dyDescent="0.2"/>
    <row r="36008" hidden="1" x14ac:dyDescent="0.2"/>
    <row r="36009" hidden="1" x14ac:dyDescent="0.2"/>
    <row r="36010" hidden="1" x14ac:dyDescent="0.2"/>
    <row r="36011" hidden="1" x14ac:dyDescent="0.2"/>
    <row r="36012" hidden="1" x14ac:dyDescent="0.2"/>
    <row r="36013" hidden="1" x14ac:dyDescent="0.2"/>
    <row r="36014" hidden="1" x14ac:dyDescent="0.2"/>
    <row r="36015" hidden="1" x14ac:dyDescent="0.2"/>
    <row r="36016" hidden="1" x14ac:dyDescent="0.2"/>
    <row r="36017" hidden="1" x14ac:dyDescent="0.2"/>
    <row r="36018" hidden="1" x14ac:dyDescent="0.2"/>
    <row r="36019" hidden="1" x14ac:dyDescent="0.2"/>
    <row r="36020" hidden="1" x14ac:dyDescent="0.2"/>
    <row r="36021" hidden="1" x14ac:dyDescent="0.2"/>
    <row r="36022" hidden="1" x14ac:dyDescent="0.2"/>
    <row r="36023" hidden="1" x14ac:dyDescent="0.2"/>
    <row r="36024" hidden="1" x14ac:dyDescent="0.2"/>
    <row r="36025" hidden="1" x14ac:dyDescent="0.2"/>
    <row r="36026" hidden="1" x14ac:dyDescent="0.2"/>
    <row r="36027" hidden="1" x14ac:dyDescent="0.2"/>
    <row r="36028" hidden="1" x14ac:dyDescent="0.2"/>
    <row r="36029" hidden="1" x14ac:dyDescent="0.2"/>
    <row r="36030" hidden="1" x14ac:dyDescent="0.2"/>
    <row r="36031" hidden="1" x14ac:dyDescent="0.2"/>
    <row r="36032" hidden="1" x14ac:dyDescent="0.2"/>
    <row r="36033" hidden="1" x14ac:dyDescent="0.2"/>
    <row r="36034" hidden="1" x14ac:dyDescent="0.2"/>
    <row r="36035" hidden="1" x14ac:dyDescent="0.2"/>
    <row r="36036" hidden="1" x14ac:dyDescent="0.2"/>
    <row r="36037" hidden="1" x14ac:dyDescent="0.2"/>
    <row r="36038" hidden="1" x14ac:dyDescent="0.2"/>
    <row r="36039" hidden="1" x14ac:dyDescent="0.2"/>
    <row r="36040" hidden="1" x14ac:dyDescent="0.2"/>
    <row r="36041" hidden="1" x14ac:dyDescent="0.2"/>
    <row r="36042" hidden="1" x14ac:dyDescent="0.2"/>
    <row r="36043" hidden="1" x14ac:dyDescent="0.2"/>
    <row r="36044" hidden="1" x14ac:dyDescent="0.2"/>
    <row r="36045" hidden="1" x14ac:dyDescent="0.2"/>
    <row r="36046" hidden="1" x14ac:dyDescent="0.2"/>
    <row r="36047" hidden="1" x14ac:dyDescent="0.2"/>
    <row r="36048" hidden="1" x14ac:dyDescent="0.2"/>
    <row r="36049" hidden="1" x14ac:dyDescent="0.2"/>
    <row r="36050" hidden="1" x14ac:dyDescent="0.2"/>
    <row r="36051" hidden="1" x14ac:dyDescent="0.2"/>
    <row r="36052" hidden="1" x14ac:dyDescent="0.2"/>
    <row r="36053" hidden="1" x14ac:dyDescent="0.2"/>
    <row r="36054" hidden="1" x14ac:dyDescent="0.2"/>
    <row r="36055" hidden="1" x14ac:dyDescent="0.2"/>
    <row r="36056" hidden="1" x14ac:dyDescent="0.2"/>
    <row r="36057" hidden="1" x14ac:dyDescent="0.2"/>
    <row r="36058" hidden="1" x14ac:dyDescent="0.2"/>
    <row r="36059" hidden="1" x14ac:dyDescent="0.2"/>
    <row r="36060" hidden="1" x14ac:dyDescent="0.2"/>
    <row r="36061" hidden="1" x14ac:dyDescent="0.2"/>
    <row r="36062" hidden="1" x14ac:dyDescent="0.2"/>
    <row r="36063" hidden="1" x14ac:dyDescent="0.2"/>
    <row r="36064" hidden="1" x14ac:dyDescent="0.2"/>
    <row r="36065" hidden="1" x14ac:dyDescent="0.2"/>
    <row r="36066" hidden="1" x14ac:dyDescent="0.2"/>
    <row r="36067" hidden="1" x14ac:dyDescent="0.2"/>
    <row r="36068" hidden="1" x14ac:dyDescent="0.2"/>
    <row r="36069" hidden="1" x14ac:dyDescent="0.2"/>
    <row r="36070" hidden="1" x14ac:dyDescent="0.2"/>
    <row r="36071" hidden="1" x14ac:dyDescent="0.2"/>
    <row r="36072" hidden="1" x14ac:dyDescent="0.2"/>
    <row r="36073" hidden="1" x14ac:dyDescent="0.2"/>
    <row r="36074" hidden="1" x14ac:dyDescent="0.2"/>
    <row r="36075" hidden="1" x14ac:dyDescent="0.2"/>
    <row r="36076" hidden="1" x14ac:dyDescent="0.2"/>
    <row r="36077" hidden="1" x14ac:dyDescent="0.2"/>
    <row r="36078" hidden="1" x14ac:dyDescent="0.2"/>
    <row r="36079" hidden="1" x14ac:dyDescent="0.2"/>
    <row r="36080" hidden="1" x14ac:dyDescent="0.2"/>
    <row r="36081" hidden="1" x14ac:dyDescent="0.2"/>
    <row r="36082" hidden="1" x14ac:dyDescent="0.2"/>
    <row r="36083" hidden="1" x14ac:dyDescent="0.2"/>
    <row r="36084" hidden="1" x14ac:dyDescent="0.2"/>
    <row r="36085" hidden="1" x14ac:dyDescent="0.2"/>
    <row r="36086" hidden="1" x14ac:dyDescent="0.2"/>
    <row r="36087" hidden="1" x14ac:dyDescent="0.2"/>
    <row r="36088" hidden="1" x14ac:dyDescent="0.2"/>
    <row r="36089" hidden="1" x14ac:dyDescent="0.2"/>
    <row r="36090" hidden="1" x14ac:dyDescent="0.2"/>
    <row r="36091" hidden="1" x14ac:dyDescent="0.2"/>
    <row r="36092" hidden="1" x14ac:dyDescent="0.2"/>
    <row r="36093" hidden="1" x14ac:dyDescent="0.2"/>
    <row r="36094" hidden="1" x14ac:dyDescent="0.2"/>
    <row r="36095" hidden="1" x14ac:dyDescent="0.2"/>
    <row r="36096" hidden="1" x14ac:dyDescent="0.2"/>
    <row r="36097" hidden="1" x14ac:dyDescent="0.2"/>
    <row r="36098" hidden="1" x14ac:dyDescent="0.2"/>
    <row r="36099" hidden="1" x14ac:dyDescent="0.2"/>
    <row r="36100" hidden="1" x14ac:dyDescent="0.2"/>
    <row r="36101" hidden="1" x14ac:dyDescent="0.2"/>
    <row r="36102" hidden="1" x14ac:dyDescent="0.2"/>
    <row r="36103" hidden="1" x14ac:dyDescent="0.2"/>
    <row r="36104" hidden="1" x14ac:dyDescent="0.2"/>
    <row r="36105" hidden="1" x14ac:dyDescent="0.2"/>
    <row r="36106" hidden="1" x14ac:dyDescent="0.2"/>
    <row r="36107" hidden="1" x14ac:dyDescent="0.2"/>
    <row r="36108" hidden="1" x14ac:dyDescent="0.2"/>
    <row r="36109" hidden="1" x14ac:dyDescent="0.2"/>
    <row r="36110" hidden="1" x14ac:dyDescent="0.2"/>
    <row r="36111" hidden="1" x14ac:dyDescent="0.2"/>
    <row r="36112" hidden="1" x14ac:dyDescent="0.2"/>
    <row r="36113" hidden="1" x14ac:dyDescent="0.2"/>
    <row r="36114" hidden="1" x14ac:dyDescent="0.2"/>
    <row r="36115" hidden="1" x14ac:dyDescent="0.2"/>
    <row r="36116" hidden="1" x14ac:dyDescent="0.2"/>
    <row r="36117" hidden="1" x14ac:dyDescent="0.2"/>
    <row r="36118" hidden="1" x14ac:dyDescent="0.2"/>
    <row r="36119" hidden="1" x14ac:dyDescent="0.2"/>
    <row r="36120" hidden="1" x14ac:dyDescent="0.2"/>
    <row r="36121" hidden="1" x14ac:dyDescent="0.2"/>
    <row r="36122" hidden="1" x14ac:dyDescent="0.2"/>
    <row r="36123" hidden="1" x14ac:dyDescent="0.2"/>
    <row r="36124" hidden="1" x14ac:dyDescent="0.2"/>
    <row r="36125" hidden="1" x14ac:dyDescent="0.2"/>
    <row r="36126" hidden="1" x14ac:dyDescent="0.2"/>
    <row r="36127" hidden="1" x14ac:dyDescent="0.2"/>
    <row r="36128" hidden="1" x14ac:dyDescent="0.2"/>
    <row r="36129" hidden="1" x14ac:dyDescent="0.2"/>
    <row r="36130" hidden="1" x14ac:dyDescent="0.2"/>
    <row r="36131" hidden="1" x14ac:dyDescent="0.2"/>
    <row r="36132" hidden="1" x14ac:dyDescent="0.2"/>
    <row r="36133" hidden="1" x14ac:dyDescent="0.2"/>
    <row r="36134" hidden="1" x14ac:dyDescent="0.2"/>
    <row r="36135" hidden="1" x14ac:dyDescent="0.2"/>
    <row r="36136" hidden="1" x14ac:dyDescent="0.2"/>
    <row r="36137" hidden="1" x14ac:dyDescent="0.2"/>
    <row r="36138" hidden="1" x14ac:dyDescent="0.2"/>
    <row r="36139" hidden="1" x14ac:dyDescent="0.2"/>
    <row r="36140" hidden="1" x14ac:dyDescent="0.2"/>
    <row r="36141" hidden="1" x14ac:dyDescent="0.2"/>
    <row r="36142" hidden="1" x14ac:dyDescent="0.2"/>
    <row r="36143" hidden="1" x14ac:dyDescent="0.2"/>
    <row r="36144" hidden="1" x14ac:dyDescent="0.2"/>
    <row r="36145" hidden="1" x14ac:dyDescent="0.2"/>
    <row r="36146" hidden="1" x14ac:dyDescent="0.2"/>
    <row r="36147" hidden="1" x14ac:dyDescent="0.2"/>
    <row r="36148" hidden="1" x14ac:dyDescent="0.2"/>
    <row r="36149" hidden="1" x14ac:dyDescent="0.2"/>
    <row r="36150" hidden="1" x14ac:dyDescent="0.2"/>
    <row r="36151" hidden="1" x14ac:dyDescent="0.2"/>
    <row r="36152" hidden="1" x14ac:dyDescent="0.2"/>
    <row r="36153" hidden="1" x14ac:dyDescent="0.2"/>
    <row r="36154" hidden="1" x14ac:dyDescent="0.2"/>
    <row r="36155" hidden="1" x14ac:dyDescent="0.2"/>
    <row r="36156" hidden="1" x14ac:dyDescent="0.2"/>
    <row r="36157" hidden="1" x14ac:dyDescent="0.2"/>
    <row r="36158" hidden="1" x14ac:dyDescent="0.2"/>
    <row r="36159" hidden="1" x14ac:dyDescent="0.2"/>
    <row r="36160" hidden="1" x14ac:dyDescent="0.2"/>
    <row r="36161" hidden="1" x14ac:dyDescent="0.2"/>
    <row r="36162" hidden="1" x14ac:dyDescent="0.2"/>
    <row r="36163" hidden="1" x14ac:dyDescent="0.2"/>
    <row r="36164" hidden="1" x14ac:dyDescent="0.2"/>
    <row r="36165" hidden="1" x14ac:dyDescent="0.2"/>
    <row r="36166" hidden="1" x14ac:dyDescent="0.2"/>
    <row r="36167" hidden="1" x14ac:dyDescent="0.2"/>
    <row r="36168" hidden="1" x14ac:dyDescent="0.2"/>
    <row r="36169" hidden="1" x14ac:dyDescent="0.2"/>
    <row r="36170" hidden="1" x14ac:dyDescent="0.2"/>
    <row r="36171" hidden="1" x14ac:dyDescent="0.2"/>
    <row r="36172" hidden="1" x14ac:dyDescent="0.2"/>
    <row r="36173" hidden="1" x14ac:dyDescent="0.2"/>
    <row r="36174" hidden="1" x14ac:dyDescent="0.2"/>
    <row r="36175" hidden="1" x14ac:dyDescent="0.2"/>
    <row r="36176" hidden="1" x14ac:dyDescent="0.2"/>
    <row r="36177" hidden="1" x14ac:dyDescent="0.2"/>
    <row r="36178" hidden="1" x14ac:dyDescent="0.2"/>
    <row r="36179" hidden="1" x14ac:dyDescent="0.2"/>
    <row r="36180" hidden="1" x14ac:dyDescent="0.2"/>
    <row r="36181" hidden="1" x14ac:dyDescent="0.2"/>
    <row r="36182" hidden="1" x14ac:dyDescent="0.2"/>
    <row r="36183" hidden="1" x14ac:dyDescent="0.2"/>
    <row r="36184" hidden="1" x14ac:dyDescent="0.2"/>
    <row r="36185" hidden="1" x14ac:dyDescent="0.2"/>
    <row r="36186" hidden="1" x14ac:dyDescent="0.2"/>
    <row r="36187" hidden="1" x14ac:dyDescent="0.2"/>
    <row r="36188" hidden="1" x14ac:dyDescent="0.2"/>
    <row r="36189" hidden="1" x14ac:dyDescent="0.2"/>
    <row r="36190" hidden="1" x14ac:dyDescent="0.2"/>
    <row r="36191" hidden="1" x14ac:dyDescent="0.2"/>
    <row r="36192" hidden="1" x14ac:dyDescent="0.2"/>
    <row r="36193" hidden="1" x14ac:dyDescent="0.2"/>
    <row r="36194" hidden="1" x14ac:dyDescent="0.2"/>
    <row r="36195" hidden="1" x14ac:dyDescent="0.2"/>
    <row r="36196" hidden="1" x14ac:dyDescent="0.2"/>
    <row r="36197" hidden="1" x14ac:dyDescent="0.2"/>
    <row r="36198" hidden="1" x14ac:dyDescent="0.2"/>
    <row r="36199" hidden="1" x14ac:dyDescent="0.2"/>
    <row r="36200" hidden="1" x14ac:dyDescent="0.2"/>
    <row r="36201" hidden="1" x14ac:dyDescent="0.2"/>
    <row r="36202" hidden="1" x14ac:dyDescent="0.2"/>
    <row r="36203" hidden="1" x14ac:dyDescent="0.2"/>
    <row r="36204" hidden="1" x14ac:dyDescent="0.2"/>
    <row r="36205" hidden="1" x14ac:dyDescent="0.2"/>
    <row r="36206" hidden="1" x14ac:dyDescent="0.2"/>
    <row r="36207" hidden="1" x14ac:dyDescent="0.2"/>
    <row r="36208" hidden="1" x14ac:dyDescent="0.2"/>
    <row r="36209" hidden="1" x14ac:dyDescent="0.2"/>
    <row r="36210" hidden="1" x14ac:dyDescent="0.2"/>
    <row r="36211" hidden="1" x14ac:dyDescent="0.2"/>
    <row r="36212" hidden="1" x14ac:dyDescent="0.2"/>
    <row r="36213" hidden="1" x14ac:dyDescent="0.2"/>
    <row r="36214" hidden="1" x14ac:dyDescent="0.2"/>
    <row r="36215" hidden="1" x14ac:dyDescent="0.2"/>
    <row r="36216" hidden="1" x14ac:dyDescent="0.2"/>
    <row r="36217" hidden="1" x14ac:dyDescent="0.2"/>
    <row r="36218" hidden="1" x14ac:dyDescent="0.2"/>
    <row r="36219" hidden="1" x14ac:dyDescent="0.2"/>
    <row r="36220" hidden="1" x14ac:dyDescent="0.2"/>
    <row r="36221" hidden="1" x14ac:dyDescent="0.2"/>
    <row r="36222" hidden="1" x14ac:dyDescent="0.2"/>
    <row r="36223" hidden="1" x14ac:dyDescent="0.2"/>
    <row r="36224" hidden="1" x14ac:dyDescent="0.2"/>
    <row r="36225" hidden="1" x14ac:dyDescent="0.2"/>
    <row r="36226" hidden="1" x14ac:dyDescent="0.2"/>
    <row r="36227" hidden="1" x14ac:dyDescent="0.2"/>
    <row r="36228" hidden="1" x14ac:dyDescent="0.2"/>
    <row r="36229" hidden="1" x14ac:dyDescent="0.2"/>
    <row r="36230" hidden="1" x14ac:dyDescent="0.2"/>
    <row r="36231" hidden="1" x14ac:dyDescent="0.2"/>
    <row r="36232" hidden="1" x14ac:dyDescent="0.2"/>
    <row r="36233" hidden="1" x14ac:dyDescent="0.2"/>
    <row r="36234" hidden="1" x14ac:dyDescent="0.2"/>
    <row r="36235" hidden="1" x14ac:dyDescent="0.2"/>
    <row r="36236" hidden="1" x14ac:dyDescent="0.2"/>
    <row r="36237" hidden="1" x14ac:dyDescent="0.2"/>
    <row r="36238" hidden="1" x14ac:dyDescent="0.2"/>
    <row r="36239" hidden="1" x14ac:dyDescent="0.2"/>
    <row r="36240" hidden="1" x14ac:dyDescent="0.2"/>
    <row r="36241" hidden="1" x14ac:dyDescent="0.2"/>
    <row r="36242" hidden="1" x14ac:dyDescent="0.2"/>
    <row r="36243" hidden="1" x14ac:dyDescent="0.2"/>
    <row r="36244" hidden="1" x14ac:dyDescent="0.2"/>
    <row r="36245" hidden="1" x14ac:dyDescent="0.2"/>
    <row r="36246" hidden="1" x14ac:dyDescent="0.2"/>
    <row r="36247" hidden="1" x14ac:dyDescent="0.2"/>
    <row r="36248" hidden="1" x14ac:dyDescent="0.2"/>
    <row r="36249" hidden="1" x14ac:dyDescent="0.2"/>
    <row r="36250" hidden="1" x14ac:dyDescent="0.2"/>
    <row r="36251" hidden="1" x14ac:dyDescent="0.2"/>
    <row r="36252" hidden="1" x14ac:dyDescent="0.2"/>
    <row r="36253" hidden="1" x14ac:dyDescent="0.2"/>
    <row r="36254" hidden="1" x14ac:dyDescent="0.2"/>
    <row r="36255" hidden="1" x14ac:dyDescent="0.2"/>
    <row r="36256" hidden="1" x14ac:dyDescent="0.2"/>
    <row r="36257" hidden="1" x14ac:dyDescent="0.2"/>
    <row r="36258" hidden="1" x14ac:dyDescent="0.2"/>
    <row r="36259" hidden="1" x14ac:dyDescent="0.2"/>
    <row r="36260" hidden="1" x14ac:dyDescent="0.2"/>
    <row r="36261" hidden="1" x14ac:dyDescent="0.2"/>
    <row r="36262" hidden="1" x14ac:dyDescent="0.2"/>
    <row r="36263" hidden="1" x14ac:dyDescent="0.2"/>
    <row r="36264" hidden="1" x14ac:dyDescent="0.2"/>
    <row r="36265" hidden="1" x14ac:dyDescent="0.2"/>
    <row r="36266" hidden="1" x14ac:dyDescent="0.2"/>
    <row r="36267" hidden="1" x14ac:dyDescent="0.2"/>
    <row r="36268" hidden="1" x14ac:dyDescent="0.2"/>
    <row r="36269" hidden="1" x14ac:dyDescent="0.2"/>
    <row r="36270" hidden="1" x14ac:dyDescent="0.2"/>
    <row r="36271" hidden="1" x14ac:dyDescent="0.2"/>
    <row r="36272" hidden="1" x14ac:dyDescent="0.2"/>
    <row r="36273" hidden="1" x14ac:dyDescent="0.2"/>
    <row r="36274" hidden="1" x14ac:dyDescent="0.2"/>
    <row r="36275" hidden="1" x14ac:dyDescent="0.2"/>
    <row r="36276" hidden="1" x14ac:dyDescent="0.2"/>
    <row r="36277" hidden="1" x14ac:dyDescent="0.2"/>
    <row r="36278" hidden="1" x14ac:dyDescent="0.2"/>
    <row r="36279" hidden="1" x14ac:dyDescent="0.2"/>
    <row r="36280" hidden="1" x14ac:dyDescent="0.2"/>
    <row r="36281" hidden="1" x14ac:dyDescent="0.2"/>
    <row r="36282" hidden="1" x14ac:dyDescent="0.2"/>
    <row r="36283" hidden="1" x14ac:dyDescent="0.2"/>
    <row r="36284" hidden="1" x14ac:dyDescent="0.2"/>
    <row r="36285" hidden="1" x14ac:dyDescent="0.2"/>
    <row r="36286" hidden="1" x14ac:dyDescent="0.2"/>
    <row r="36287" hidden="1" x14ac:dyDescent="0.2"/>
    <row r="36288" hidden="1" x14ac:dyDescent="0.2"/>
    <row r="36289" hidden="1" x14ac:dyDescent="0.2"/>
    <row r="36290" hidden="1" x14ac:dyDescent="0.2"/>
    <row r="36291" hidden="1" x14ac:dyDescent="0.2"/>
    <row r="36292" hidden="1" x14ac:dyDescent="0.2"/>
    <row r="36293" hidden="1" x14ac:dyDescent="0.2"/>
    <row r="36294" hidden="1" x14ac:dyDescent="0.2"/>
    <row r="36295" hidden="1" x14ac:dyDescent="0.2"/>
    <row r="36296" hidden="1" x14ac:dyDescent="0.2"/>
    <row r="36297" hidden="1" x14ac:dyDescent="0.2"/>
    <row r="36298" hidden="1" x14ac:dyDescent="0.2"/>
    <row r="36299" hidden="1" x14ac:dyDescent="0.2"/>
    <row r="36300" hidden="1" x14ac:dyDescent="0.2"/>
    <row r="36301" hidden="1" x14ac:dyDescent="0.2"/>
    <row r="36302" hidden="1" x14ac:dyDescent="0.2"/>
    <row r="36303" hidden="1" x14ac:dyDescent="0.2"/>
    <row r="36304" hidden="1" x14ac:dyDescent="0.2"/>
    <row r="36305" hidden="1" x14ac:dyDescent="0.2"/>
    <row r="36306" hidden="1" x14ac:dyDescent="0.2"/>
    <row r="36307" hidden="1" x14ac:dyDescent="0.2"/>
    <row r="36308" hidden="1" x14ac:dyDescent="0.2"/>
    <row r="36309" hidden="1" x14ac:dyDescent="0.2"/>
    <row r="36310" hidden="1" x14ac:dyDescent="0.2"/>
    <row r="36311" hidden="1" x14ac:dyDescent="0.2"/>
    <row r="36312" hidden="1" x14ac:dyDescent="0.2"/>
    <row r="36313" hidden="1" x14ac:dyDescent="0.2"/>
    <row r="36314" hidden="1" x14ac:dyDescent="0.2"/>
    <row r="36315" hidden="1" x14ac:dyDescent="0.2"/>
    <row r="36316" hidden="1" x14ac:dyDescent="0.2"/>
    <row r="36317" hidden="1" x14ac:dyDescent="0.2"/>
    <row r="36318" hidden="1" x14ac:dyDescent="0.2"/>
    <row r="36319" hidden="1" x14ac:dyDescent="0.2"/>
    <row r="36320" hidden="1" x14ac:dyDescent="0.2"/>
    <row r="36321" hidden="1" x14ac:dyDescent="0.2"/>
    <row r="36322" hidden="1" x14ac:dyDescent="0.2"/>
    <row r="36323" hidden="1" x14ac:dyDescent="0.2"/>
    <row r="36324" hidden="1" x14ac:dyDescent="0.2"/>
    <row r="36325" hidden="1" x14ac:dyDescent="0.2"/>
    <row r="36326" hidden="1" x14ac:dyDescent="0.2"/>
    <row r="36327" hidden="1" x14ac:dyDescent="0.2"/>
    <row r="36328" hidden="1" x14ac:dyDescent="0.2"/>
    <row r="36329" hidden="1" x14ac:dyDescent="0.2"/>
    <row r="36330" hidden="1" x14ac:dyDescent="0.2"/>
    <row r="36331" hidden="1" x14ac:dyDescent="0.2"/>
    <row r="36332" hidden="1" x14ac:dyDescent="0.2"/>
    <row r="36333" hidden="1" x14ac:dyDescent="0.2"/>
    <row r="36334" hidden="1" x14ac:dyDescent="0.2"/>
    <row r="36335" hidden="1" x14ac:dyDescent="0.2"/>
    <row r="36336" hidden="1" x14ac:dyDescent="0.2"/>
    <row r="36337" hidden="1" x14ac:dyDescent="0.2"/>
    <row r="36338" hidden="1" x14ac:dyDescent="0.2"/>
    <row r="36339" hidden="1" x14ac:dyDescent="0.2"/>
    <row r="36340" hidden="1" x14ac:dyDescent="0.2"/>
    <row r="36341" hidden="1" x14ac:dyDescent="0.2"/>
    <row r="36342" hidden="1" x14ac:dyDescent="0.2"/>
    <row r="36343" hidden="1" x14ac:dyDescent="0.2"/>
    <row r="36344" hidden="1" x14ac:dyDescent="0.2"/>
    <row r="36345" hidden="1" x14ac:dyDescent="0.2"/>
    <row r="36346" hidden="1" x14ac:dyDescent="0.2"/>
    <row r="36347" hidden="1" x14ac:dyDescent="0.2"/>
    <row r="36348" hidden="1" x14ac:dyDescent="0.2"/>
    <row r="36349" hidden="1" x14ac:dyDescent="0.2"/>
    <row r="36350" hidden="1" x14ac:dyDescent="0.2"/>
    <row r="36351" hidden="1" x14ac:dyDescent="0.2"/>
    <row r="36352" hidden="1" x14ac:dyDescent="0.2"/>
    <row r="36353" hidden="1" x14ac:dyDescent="0.2"/>
    <row r="36354" hidden="1" x14ac:dyDescent="0.2"/>
    <row r="36355" hidden="1" x14ac:dyDescent="0.2"/>
    <row r="36356" hidden="1" x14ac:dyDescent="0.2"/>
    <row r="36357" hidden="1" x14ac:dyDescent="0.2"/>
    <row r="36358" hidden="1" x14ac:dyDescent="0.2"/>
    <row r="36359" hidden="1" x14ac:dyDescent="0.2"/>
    <row r="36360" hidden="1" x14ac:dyDescent="0.2"/>
    <row r="36361" hidden="1" x14ac:dyDescent="0.2"/>
    <row r="36362" hidden="1" x14ac:dyDescent="0.2"/>
    <row r="36363" hidden="1" x14ac:dyDescent="0.2"/>
    <row r="36364" hidden="1" x14ac:dyDescent="0.2"/>
    <row r="36365" hidden="1" x14ac:dyDescent="0.2"/>
    <row r="36366" hidden="1" x14ac:dyDescent="0.2"/>
    <row r="36367" hidden="1" x14ac:dyDescent="0.2"/>
    <row r="36368" hidden="1" x14ac:dyDescent="0.2"/>
    <row r="36369" hidden="1" x14ac:dyDescent="0.2"/>
    <row r="36370" hidden="1" x14ac:dyDescent="0.2"/>
    <row r="36371" hidden="1" x14ac:dyDescent="0.2"/>
    <row r="36372" hidden="1" x14ac:dyDescent="0.2"/>
    <row r="36373" hidden="1" x14ac:dyDescent="0.2"/>
    <row r="36374" hidden="1" x14ac:dyDescent="0.2"/>
    <row r="36375" hidden="1" x14ac:dyDescent="0.2"/>
    <row r="36376" hidden="1" x14ac:dyDescent="0.2"/>
    <row r="36377" hidden="1" x14ac:dyDescent="0.2"/>
    <row r="36378" hidden="1" x14ac:dyDescent="0.2"/>
    <row r="36379" hidden="1" x14ac:dyDescent="0.2"/>
    <row r="36380" hidden="1" x14ac:dyDescent="0.2"/>
    <row r="36381" hidden="1" x14ac:dyDescent="0.2"/>
    <row r="36382" hidden="1" x14ac:dyDescent="0.2"/>
    <row r="36383" hidden="1" x14ac:dyDescent="0.2"/>
    <row r="36384" hidden="1" x14ac:dyDescent="0.2"/>
    <row r="36385" hidden="1" x14ac:dyDescent="0.2"/>
    <row r="36386" hidden="1" x14ac:dyDescent="0.2"/>
    <row r="36387" hidden="1" x14ac:dyDescent="0.2"/>
    <row r="36388" hidden="1" x14ac:dyDescent="0.2"/>
    <row r="36389" hidden="1" x14ac:dyDescent="0.2"/>
    <row r="36390" hidden="1" x14ac:dyDescent="0.2"/>
    <row r="36391" hidden="1" x14ac:dyDescent="0.2"/>
    <row r="36392" hidden="1" x14ac:dyDescent="0.2"/>
    <row r="36393" hidden="1" x14ac:dyDescent="0.2"/>
    <row r="36394" hidden="1" x14ac:dyDescent="0.2"/>
    <row r="36395" hidden="1" x14ac:dyDescent="0.2"/>
    <row r="36396" hidden="1" x14ac:dyDescent="0.2"/>
    <row r="36397" hidden="1" x14ac:dyDescent="0.2"/>
    <row r="36398" hidden="1" x14ac:dyDescent="0.2"/>
    <row r="36399" hidden="1" x14ac:dyDescent="0.2"/>
    <row r="36400" hidden="1" x14ac:dyDescent="0.2"/>
    <row r="36401" hidden="1" x14ac:dyDescent="0.2"/>
    <row r="36402" hidden="1" x14ac:dyDescent="0.2"/>
    <row r="36403" hidden="1" x14ac:dyDescent="0.2"/>
    <row r="36404" hidden="1" x14ac:dyDescent="0.2"/>
    <row r="36405" hidden="1" x14ac:dyDescent="0.2"/>
    <row r="36406" hidden="1" x14ac:dyDescent="0.2"/>
    <row r="36407" hidden="1" x14ac:dyDescent="0.2"/>
    <row r="36408" hidden="1" x14ac:dyDescent="0.2"/>
    <row r="36409" hidden="1" x14ac:dyDescent="0.2"/>
    <row r="36410" hidden="1" x14ac:dyDescent="0.2"/>
    <row r="36411" hidden="1" x14ac:dyDescent="0.2"/>
    <row r="36412" hidden="1" x14ac:dyDescent="0.2"/>
    <row r="36413" hidden="1" x14ac:dyDescent="0.2"/>
    <row r="36414" hidden="1" x14ac:dyDescent="0.2"/>
    <row r="36415" hidden="1" x14ac:dyDescent="0.2"/>
    <row r="36416" hidden="1" x14ac:dyDescent="0.2"/>
    <row r="36417" hidden="1" x14ac:dyDescent="0.2"/>
    <row r="36418" hidden="1" x14ac:dyDescent="0.2"/>
    <row r="36419" hidden="1" x14ac:dyDescent="0.2"/>
    <row r="36420" hidden="1" x14ac:dyDescent="0.2"/>
    <row r="36421" hidden="1" x14ac:dyDescent="0.2"/>
    <row r="36422" hidden="1" x14ac:dyDescent="0.2"/>
    <row r="36423" hidden="1" x14ac:dyDescent="0.2"/>
    <row r="36424" hidden="1" x14ac:dyDescent="0.2"/>
    <row r="36425" hidden="1" x14ac:dyDescent="0.2"/>
    <row r="36426" hidden="1" x14ac:dyDescent="0.2"/>
    <row r="36427" hidden="1" x14ac:dyDescent="0.2"/>
    <row r="36428" hidden="1" x14ac:dyDescent="0.2"/>
    <row r="36429" hidden="1" x14ac:dyDescent="0.2"/>
    <row r="36430" hidden="1" x14ac:dyDescent="0.2"/>
    <row r="36431" hidden="1" x14ac:dyDescent="0.2"/>
    <row r="36432" hidden="1" x14ac:dyDescent="0.2"/>
    <row r="36433" hidden="1" x14ac:dyDescent="0.2"/>
    <row r="36434" hidden="1" x14ac:dyDescent="0.2"/>
    <row r="36435" hidden="1" x14ac:dyDescent="0.2"/>
    <row r="36436" hidden="1" x14ac:dyDescent="0.2"/>
    <row r="36437" hidden="1" x14ac:dyDescent="0.2"/>
    <row r="36438" hidden="1" x14ac:dyDescent="0.2"/>
    <row r="36439" hidden="1" x14ac:dyDescent="0.2"/>
    <row r="36440" hidden="1" x14ac:dyDescent="0.2"/>
    <row r="36441" hidden="1" x14ac:dyDescent="0.2"/>
    <row r="36442" hidden="1" x14ac:dyDescent="0.2"/>
    <row r="36443" hidden="1" x14ac:dyDescent="0.2"/>
    <row r="36444" hidden="1" x14ac:dyDescent="0.2"/>
    <row r="36445" hidden="1" x14ac:dyDescent="0.2"/>
    <row r="36446" hidden="1" x14ac:dyDescent="0.2"/>
    <row r="36447" hidden="1" x14ac:dyDescent="0.2"/>
    <row r="36448" hidden="1" x14ac:dyDescent="0.2"/>
    <row r="36449" hidden="1" x14ac:dyDescent="0.2"/>
    <row r="36450" hidden="1" x14ac:dyDescent="0.2"/>
    <row r="36451" hidden="1" x14ac:dyDescent="0.2"/>
    <row r="36452" hidden="1" x14ac:dyDescent="0.2"/>
    <row r="36453" hidden="1" x14ac:dyDescent="0.2"/>
    <row r="36454" hidden="1" x14ac:dyDescent="0.2"/>
    <row r="36455" hidden="1" x14ac:dyDescent="0.2"/>
    <row r="36456" hidden="1" x14ac:dyDescent="0.2"/>
    <row r="36457" hidden="1" x14ac:dyDescent="0.2"/>
    <row r="36458" hidden="1" x14ac:dyDescent="0.2"/>
    <row r="36459" hidden="1" x14ac:dyDescent="0.2"/>
    <row r="36460" hidden="1" x14ac:dyDescent="0.2"/>
    <row r="36461" hidden="1" x14ac:dyDescent="0.2"/>
    <row r="36462" hidden="1" x14ac:dyDescent="0.2"/>
    <row r="36463" hidden="1" x14ac:dyDescent="0.2"/>
    <row r="36464" hidden="1" x14ac:dyDescent="0.2"/>
    <row r="36465" hidden="1" x14ac:dyDescent="0.2"/>
    <row r="36466" hidden="1" x14ac:dyDescent="0.2"/>
    <row r="36467" hidden="1" x14ac:dyDescent="0.2"/>
    <row r="36468" hidden="1" x14ac:dyDescent="0.2"/>
    <row r="36469" hidden="1" x14ac:dyDescent="0.2"/>
    <row r="36470" hidden="1" x14ac:dyDescent="0.2"/>
    <row r="36471" hidden="1" x14ac:dyDescent="0.2"/>
    <row r="36472" hidden="1" x14ac:dyDescent="0.2"/>
    <row r="36473" hidden="1" x14ac:dyDescent="0.2"/>
    <row r="36474" hidden="1" x14ac:dyDescent="0.2"/>
    <row r="36475" hidden="1" x14ac:dyDescent="0.2"/>
    <row r="36476" hidden="1" x14ac:dyDescent="0.2"/>
    <row r="36477" hidden="1" x14ac:dyDescent="0.2"/>
    <row r="36478" hidden="1" x14ac:dyDescent="0.2"/>
    <row r="36479" hidden="1" x14ac:dyDescent="0.2"/>
    <row r="36480" hidden="1" x14ac:dyDescent="0.2"/>
    <row r="36481" hidden="1" x14ac:dyDescent="0.2"/>
    <row r="36482" hidden="1" x14ac:dyDescent="0.2"/>
    <row r="36483" hidden="1" x14ac:dyDescent="0.2"/>
    <row r="36484" hidden="1" x14ac:dyDescent="0.2"/>
    <row r="36485" hidden="1" x14ac:dyDescent="0.2"/>
    <row r="36486" hidden="1" x14ac:dyDescent="0.2"/>
    <row r="36487" hidden="1" x14ac:dyDescent="0.2"/>
    <row r="36488" hidden="1" x14ac:dyDescent="0.2"/>
    <row r="36489" hidden="1" x14ac:dyDescent="0.2"/>
    <row r="36490" hidden="1" x14ac:dyDescent="0.2"/>
    <row r="36491" hidden="1" x14ac:dyDescent="0.2"/>
    <row r="36492" hidden="1" x14ac:dyDescent="0.2"/>
    <row r="36493" hidden="1" x14ac:dyDescent="0.2"/>
    <row r="36494" hidden="1" x14ac:dyDescent="0.2"/>
    <row r="36495" hidden="1" x14ac:dyDescent="0.2"/>
    <row r="36496" hidden="1" x14ac:dyDescent="0.2"/>
    <row r="36497" hidden="1" x14ac:dyDescent="0.2"/>
    <row r="36498" hidden="1" x14ac:dyDescent="0.2"/>
    <row r="36499" hidden="1" x14ac:dyDescent="0.2"/>
    <row r="36500" hidden="1" x14ac:dyDescent="0.2"/>
    <row r="36501" hidden="1" x14ac:dyDescent="0.2"/>
    <row r="36502" hidden="1" x14ac:dyDescent="0.2"/>
    <row r="36503" hidden="1" x14ac:dyDescent="0.2"/>
    <row r="36504" hidden="1" x14ac:dyDescent="0.2"/>
    <row r="36505" hidden="1" x14ac:dyDescent="0.2"/>
    <row r="36506" hidden="1" x14ac:dyDescent="0.2"/>
    <row r="36507" hidden="1" x14ac:dyDescent="0.2"/>
    <row r="36508" hidden="1" x14ac:dyDescent="0.2"/>
    <row r="36509" hidden="1" x14ac:dyDescent="0.2"/>
    <row r="36510" hidden="1" x14ac:dyDescent="0.2"/>
    <row r="36511" hidden="1" x14ac:dyDescent="0.2"/>
    <row r="36512" hidden="1" x14ac:dyDescent="0.2"/>
    <row r="36513" hidden="1" x14ac:dyDescent="0.2"/>
    <row r="36514" hidden="1" x14ac:dyDescent="0.2"/>
    <row r="36515" hidden="1" x14ac:dyDescent="0.2"/>
    <row r="36516" hidden="1" x14ac:dyDescent="0.2"/>
    <row r="36517" hidden="1" x14ac:dyDescent="0.2"/>
    <row r="36518" hidden="1" x14ac:dyDescent="0.2"/>
    <row r="36519" hidden="1" x14ac:dyDescent="0.2"/>
    <row r="36520" hidden="1" x14ac:dyDescent="0.2"/>
    <row r="36521" hidden="1" x14ac:dyDescent="0.2"/>
    <row r="36522" hidden="1" x14ac:dyDescent="0.2"/>
    <row r="36523" hidden="1" x14ac:dyDescent="0.2"/>
    <row r="36524" hidden="1" x14ac:dyDescent="0.2"/>
    <row r="36525" hidden="1" x14ac:dyDescent="0.2"/>
    <row r="36526" hidden="1" x14ac:dyDescent="0.2"/>
    <row r="36527" hidden="1" x14ac:dyDescent="0.2"/>
    <row r="36528" hidden="1" x14ac:dyDescent="0.2"/>
    <row r="36529" hidden="1" x14ac:dyDescent="0.2"/>
    <row r="36530" hidden="1" x14ac:dyDescent="0.2"/>
    <row r="36531" hidden="1" x14ac:dyDescent="0.2"/>
    <row r="36532" hidden="1" x14ac:dyDescent="0.2"/>
    <row r="36533" hidden="1" x14ac:dyDescent="0.2"/>
    <row r="36534" hidden="1" x14ac:dyDescent="0.2"/>
    <row r="36535" hidden="1" x14ac:dyDescent="0.2"/>
    <row r="36536" hidden="1" x14ac:dyDescent="0.2"/>
    <row r="36537" hidden="1" x14ac:dyDescent="0.2"/>
    <row r="36538" hidden="1" x14ac:dyDescent="0.2"/>
    <row r="36539" hidden="1" x14ac:dyDescent="0.2"/>
    <row r="36540" hidden="1" x14ac:dyDescent="0.2"/>
    <row r="36541" hidden="1" x14ac:dyDescent="0.2"/>
    <row r="36542" hidden="1" x14ac:dyDescent="0.2"/>
    <row r="36543" hidden="1" x14ac:dyDescent="0.2"/>
    <row r="36544" hidden="1" x14ac:dyDescent="0.2"/>
    <row r="36545" hidden="1" x14ac:dyDescent="0.2"/>
    <row r="36546" hidden="1" x14ac:dyDescent="0.2"/>
    <row r="36547" hidden="1" x14ac:dyDescent="0.2"/>
    <row r="36548" hidden="1" x14ac:dyDescent="0.2"/>
    <row r="36549" hidden="1" x14ac:dyDescent="0.2"/>
    <row r="36550" hidden="1" x14ac:dyDescent="0.2"/>
    <row r="36551" hidden="1" x14ac:dyDescent="0.2"/>
    <row r="36552" hidden="1" x14ac:dyDescent="0.2"/>
    <row r="36553" hidden="1" x14ac:dyDescent="0.2"/>
    <row r="36554" hidden="1" x14ac:dyDescent="0.2"/>
    <row r="36555" hidden="1" x14ac:dyDescent="0.2"/>
    <row r="36556" hidden="1" x14ac:dyDescent="0.2"/>
    <row r="36557" hidden="1" x14ac:dyDescent="0.2"/>
    <row r="36558" hidden="1" x14ac:dyDescent="0.2"/>
    <row r="36559" hidden="1" x14ac:dyDescent="0.2"/>
    <row r="36560" hidden="1" x14ac:dyDescent="0.2"/>
    <row r="36561" hidden="1" x14ac:dyDescent="0.2"/>
    <row r="36562" hidden="1" x14ac:dyDescent="0.2"/>
    <row r="36563" hidden="1" x14ac:dyDescent="0.2"/>
    <row r="36564" hidden="1" x14ac:dyDescent="0.2"/>
    <row r="36565" hidden="1" x14ac:dyDescent="0.2"/>
    <row r="36566" hidden="1" x14ac:dyDescent="0.2"/>
    <row r="36567" hidden="1" x14ac:dyDescent="0.2"/>
    <row r="36568" hidden="1" x14ac:dyDescent="0.2"/>
    <row r="36569" hidden="1" x14ac:dyDescent="0.2"/>
    <row r="36570" hidden="1" x14ac:dyDescent="0.2"/>
    <row r="36571" hidden="1" x14ac:dyDescent="0.2"/>
    <row r="36572" hidden="1" x14ac:dyDescent="0.2"/>
    <row r="36573" hidden="1" x14ac:dyDescent="0.2"/>
    <row r="36574" hidden="1" x14ac:dyDescent="0.2"/>
    <row r="36575" hidden="1" x14ac:dyDescent="0.2"/>
    <row r="36576" hidden="1" x14ac:dyDescent="0.2"/>
    <row r="36577" hidden="1" x14ac:dyDescent="0.2"/>
    <row r="36578" hidden="1" x14ac:dyDescent="0.2"/>
    <row r="36579" hidden="1" x14ac:dyDescent="0.2"/>
    <row r="36580" hidden="1" x14ac:dyDescent="0.2"/>
    <row r="36581" hidden="1" x14ac:dyDescent="0.2"/>
    <row r="36582" hidden="1" x14ac:dyDescent="0.2"/>
    <row r="36583" hidden="1" x14ac:dyDescent="0.2"/>
    <row r="36584" hidden="1" x14ac:dyDescent="0.2"/>
    <row r="36585" hidden="1" x14ac:dyDescent="0.2"/>
    <row r="36586" hidden="1" x14ac:dyDescent="0.2"/>
    <row r="36587" hidden="1" x14ac:dyDescent="0.2"/>
    <row r="36588" hidden="1" x14ac:dyDescent="0.2"/>
    <row r="36589" hidden="1" x14ac:dyDescent="0.2"/>
    <row r="36590" hidden="1" x14ac:dyDescent="0.2"/>
    <row r="36591" hidden="1" x14ac:dyDescent="0.2"/>
    <row r="36592" hidden="1" x14ac:dyDescent="0.2"/>
    <row r="36593" hidden="1" x14ac:dyDescent="0.2"/>
    <row r="36594" hidden="1" x14ac:dyDescent="0.2"/>
    <row r="36595" hidden="1" x14ac:dyDescent="0.2"/>
    <row r="36596" hidden="1" x14ac:dyDescent="0.2"/>
    <row r="36597" hidden="1" x14ac:dyDescent="0.2"/>
    <row r="36598" hidden="1" x14ac:dyDescent="0.2"/>
    <row r="36599" hidden="1" x14ac:dyDescent="0.2"/>
    <row r="36600" hidden="1" x14ac:dyDescent="0.2"/>
    <row r="36601" hidden="1" x14ac:dyDescent="0.2"/>
    <row r="36602" hidden="1" x14ac:dyDescent="0.2"/>
    <row r="36603" hidden="1" x14ac:dyDescent="0.2"/>
    <row r="36604" hidden="1" x14ac:dyDescent="0.2"/>
    <row r="36605" hidden="1" x14ac:dyDescent="0.2"/>
    <row r="36606" hidden="1" x14ac:dyDescent="0.2"/>
    <row r="36607" hidden="1" x14ac:dyDescent="0.2"/>
    <row r="36608" hidden="1" x14ac:dyDescent="0.2"/>
    <row r="36609" hidden="1" x14ac:dyDescent="0.2"/>
    <row r="36610" hidden="1" x14ac:dyDescent="0.2"/>
    <row r="36611" hidden="1" x14ac:dyDescent="0.2"/>
    <row r="36612" hidden="1" x14ac:dyDescent="0.2"/>
    <row r="36613" hidden="1" x14ac:dyDescent="0.2"/>
    <row r="36614" hidden="1" x14ac:dyDescent="0.2"/>
    <row r="36615" hidden="1" x14ac:dyDescent="0.2"/>
    <row r="36616" hidden="1" x14ac:dyDescent="0.2"/>
    <row r="36617" hidden="1" x14ac:dyDescent="0.2"/>
    <row r="36618" hidden="1" x14ac:dyDescent="0.2"/>
    <row r="36619" hidden="1" x14ac:dyDescent="0.2"/>
    <row r="36620" hidden="1" x14ac:dyDescent="0.2"/>
    <row r="36621" hidden="1" x14ac:dyDescent="0.2"/>
    <row r="36622" hidden="1" x14ac:dyDescent="0.2"/>
    <row r="36623" hidden="1" x14ac:dyDescent="0.2"/>
    <row r="36624" hidden="1" x14ac:dyDescent="0.2"/>
    <row r="36625" hidden="1" x14ac:dyDescent="0.2"/>
    <row r="36626" hidden="1" x14ac:dyDescent="0.2"/>
    <row r="36627" hidden="1" x14ac:dyDescent="0.2"/>
    <row r="36628" hidden="1" x14ac:dyDescent="0.2"/>
    <row r="36629" hidden="1" x14ac:dyDescent="0.2"/>
    <row r="36630" hidden="1" x14ac:dyDescent="0.2"/>
    <row r="36631" hidden="1" x14ac:dyDescent="0.2"/>
    <row r="36632" hidden="1" x14ac:dyDescent="0.2"/>
    <row r="36633" hidden="1" x14ac:dyDescent="0.2"/>
    <row r="36634" hidden="1" x14ac:dyDescent="0.2"/>
    <row r="36635" hidden="1" x14ac:dyDescent="0.2"/>
    <row r="36636" hidden="1" x14ac:dyDescent="0.2"/>
    <row r="36637" hidden="1" x14ac:dyDescent="0.2"/>
    <row r="36638" hidden="1" x14ac:dyDescent="0.2"/>
    <row r="36639" hidden="1" x14ac:dyDescent="0.2"/>
    <row r="36640" hidden="1" x14ac:dyDescent="0.2"/>
    <row r="36641" hidden="1" x14ac:dyDescent="0.2"/>
    <row r="36642" hidden="1" x14ac:dyDescent="0.2"/>
    <row r="36643" hidden="1" x14ac:dyDescent="0.2"/>
    <row r="36644" hidden="1" x14ac:dyDescent="0.2"/>
    <row r="36645" hidden="1" x14ac:dyDescent="0.2"/>
    <row r="36646" hidden="1" x14ac:dyDescent="0.2"/>
    <row r="36647" hidden="1" x14ac:dyDescent="0.2"/>
    <row r="36648" hidden="1" x14ac:dyDescent="0.2"/>
    <row r="36649" hidden="1" x14ac:dyDescent="0.2"/>
    <row r="36650" hidden="1" x14ac:dyDescent="0.2"/>
    <row r="36651" hidden="1" x14ac:dyDescent="0.2"/>
    <row r="36652" hidden="1" x14ac:dyDescent="0.2"/>
    <row r="36653" hidden="1" x14ac:dyDescent="0.2"/>
    <row r="36654" hidden="1" x14ac:dyDescent="0.2"/>
    <row r="36655" hidden="1" x14ac:dyDescent="0.2"/>
    <row r="36656" hidden="1" x14ac:dyDescent="0.2"/>
    <row r="36657" hidden="1" x14ac:dyDescent="0.2"/>
    <row r="36658" hidden="1" x14ac:dyDescent="0.2"/>
    <row r="36659" hidden="1" x14ac:dyDescent="0.2"/>
    <row r="36660" hidden="1" x14ac:dyDescent="0.2"/>
    <row r="36661" hidden="1" x14ac:dyDescent="0.2"/>
    <row r="36662" hidden="1" x14ac:dyDescent="0.2"/>
    <row r="36663" hidden="1" x14ac:dyDescent="0.2"/>
    <row r="36664" hidden="1" x14ac:dyDescent="0.2"/>
    <row r="36665" hidden="1" x14ac:dyDescent="0.2"/>
    <row r="36666" hidden="1" x14ac:dyDescent="0.2"/>
    <row r="36667" hidden="1" x14ac:dyDescent="0.2"/>
    <row r="36668" hidden="1" x14ac:dyDescent="0.2"/>
    <row r="36669" hidden="1" x14ac:dyDescent="0.2"/>
    <row r="36670" hidden="1" x14ac:dyDescent="0.2"/>
    <row r="36671" hidden="1" x14ac:dyDescent="0.2"/>
    <row r="36672" hidden="1" x14ac:dyDescent="0.2"/>
    <row r="36673" hidden="1" x14ac:dyDescent="0.2"/>
    <row r="36674" hidden="1" x14ac:dyDescent="0.2"/>
    <row r="36675" hidden="1" x14ac:dyDescent="0.2"/>
    <row r="36676" hidden="1" x14ac:dyDescent="0.2"/>
    <row r="36677" hidden="1" x14ac:dyDescent="0.2"/>
    <row r="36678" hidden="1" x14ac:dyDescent="0.2"/>
    <row r="36679" hidden="1" x14ac:dyDescent="0.2"/>
    <row r="36680" hidden="1" x14ac:dyDescent="0.2"/>
    <row r="36681" hidden="1" x14ac:dyDescent="0.2"/>
    <row r="36682" hidden="1" x14ac:dyDescent="0.2"/>
    <row r="36683" hidden="1" x14ac:dyDescent="0.2"/>
    <row r="36684" hidden="1" x14ac:dyDescent="0.2"/>
    <row r="36685" hidden="1" x14ac:dyDescent="0.2"/>
    <row r="36686" hidden="1" x14ac:dyDescent="0.2"/>
    <row r="36687" hidden="1" x14ac:dyDescent="0.2"/>
    <row r="36688" hidden="1" x14ac:dyDescent="0.2"/>
    <row r="36689" hidden="1" x14ac:dyDescent="0.2"/>
    <row r="36690" hidden="1" x14ac:dyDescent="0.2"/>
    <row r="36691" hidden="1" x14ac:dyDescent="0.2"/>
    <row r="36692" hidden="1" x14ac:dyDescent="0.2"/>
    <row r="36693" hidden="1" x14ac:dyDescent="0.2"/>
    <row r="36694" hidden="1" x14ac:dyDescent="0.2"/>
    <row r="36695" hidden="1" x14ac:dyDescent="0.2"/>
    <row r="36696" hidden="1" x14ac:dyDescent="0.2"/>
    <row r="36697" hidden="1" x14ac:dyDescent="0.2"/>
    <row r="36698" hidden="1" x14ac:dyDescent="0.2"/>
    <row r="36699" hidden="1" x14ac:dyDescent="0.2"/>
    <row r="36700" hidden="1" x14ac:dyDescent="0.2"/>
    <row r="36701" hidden="1" x14ac:dyDescent="0.2"/>
    <row r="36702" hidden="1" x14ac:dyDescent="0.2"/>
    <row r="36703" hidden="1" x14ac:dyDescent="0.2"/>
    <row r="36704" hidden="1" x14ac:dyDescent="0.2"/>
    <row r="36705" hidden="1" x14ac:dyDescent="0.2"/>
    <row r="36706" hidden="1" x14ac:dyDescent="0.2"/>
    <row r="36707" hidden="1" x14ac:dyDescent="0.2"/>
    <row r="36708" hidden="1" x14ac:dyDescent="0.2"/>
    <row r="36709" hidden="1" x14ac:dyDescent="0.2"/>
    <row r="36710" hidden="1" x14ac:dyDescent="0.2"/>
    <row r="36711" hidden="1" x14ac:dyDescent="0.2"/>
    <row r="36712" hidden="1" x14ac:dyDescent="0.2"/>
    <row r="36713" hidden="1" x14ac:dyDescent="0.2"/>
    <row r="36714" hidden="1" x14ac:dyDescent="0.2"/>
    <row r="36715" hidden="1" x14ac:dyDescent="0.2"/>
    <row r="36716" hidden="1" x14ac:dyDescent="0.2"/>
    <row r="36717" hidden="1" x14ac:dyDescent="0.2"/>
    <row r="36718" hidden="1" x14ac:dyDescent="0.2"/>
    <row r="36719" hidden="1" x14ac:dyDescent="0.2"/>
    <row r="36720" hidden="1" x14ac:dyDescent="0.2"/>
    <row r="36721" hidden="1" x14ac:dyDescent="0.2"/>
    <row r="36722" hidden="1" x14ac:dyDescent="0.2"/>
    <row r="36723" hidden="1" x14ac:dyDescent="0.2"/>
    <row r="36724" hidden="1" x14ac:dyDescent="0.2"/>
    <row r="36725" hidden="1" x14ac:dyDescent="0.2"/>
    <row r="36726" hidden="1" x14ac:dyDescent="0.2"/>
    <row r="36727" hidden="1" x14ac:dyDescent="0.2"/>
    <row r="36728" hidden="1" x14ac:dyDescent="0.2"/>
    <row r="36729" hidden="1" x14ac:dyDescent="0.2"/>
    <row r="36730" hidden="1" x14ac:dyDescent="0.2"/>
    <row r="36731" hidden="1" x14ac:dyDescent="0.2"/>
    <row r="36732" hidden="1" x14ac:dyDescent="0.2"/>
    <row r="36733" hidden="1" x14ac:dyDescent="0.2"/>
    <row r="36734" hidden="1" x14ac:dyDescent="0.2"/>
    <row r="36735" hidden="1" x14ac:dyDescent="0.2"/>
    <row r="36736" hidden="1" x14ac:dyDescent="0.2"/>
    <row r="36737" hidden="1" x14ac:dyDescent="0.2"/>
    <row r="36738" hidden="1" x14ac:dyDescent="0.2"/>
    <row r="36739" hidden="1" x14ac:dyDescent="0.2"/>
    <row r="36740" hidden="1" x14ac:dyDescent="0.2"/>
    <row r="36741" hidden="1" x14ac:dyDescent="0.2"/>
    <row r="36742" hidden="1" x14ac:dyDescent="0.2"/>
    <row r="36743" hidden="1" x14ac:dyDescent="0.2"/>
    <row r="36744" hidden="1" x14ac:dyDescent="0.2"/>
    <row r="36745" hidden="1" x14ac:dyDescent="0.2"/>
    <row r="36746" hidden="1" x14ac:dyDescent="0.2"/>
    <row r="36747" hidden="1" x14ac:dyDescent="0.2"/>
    <row r="36748" hidden="1" x14ac:dyDescent="0.2"/>
    <row r="36749" hidden="1" x14ac:dyDescent="0.2"/>
    <row r="36750" hidden="1" x14ac:dyDescent="0.2"/>
    <row r="36751" hidden="1" x14ac:dyDescent="0.2"/>
    <row r="36752" hidden="1" x14ac:dyDescent="0.2"/>
    <row r="36753" hidden="1" x14ac:dyDescent="0.2"/>
    <row r="36754" hidden="1" x14ac:dyDescent="0.2"/>
    <row r="36755" hidden="1" x14ac:dyDescent="0.2"/>
    <row r="36756" hidden="1" x14ac:dyDescent="0.2"/>
    <row r="36757" hidden="1" x14ac:dyDescent="0.2"/>
    <row r="36758" hidden="1" x14ac:dyDescent="0.2"/>
    <row r="36759" hidden="1" x14ac:dyDescent="0.2"/>
    <row r="36760" hidden="1" x14ac:dyDescent="0.2"/>
    <row r="36761" hidden="1" x14ac:dyDescent="0.2"/>
    <row r="36762" hidden="1" x14ac:dyDescent="0.2"/>
    <row r="36763" hidden="1" x14ac:dyDescent="0.2"/>
    <row r="36764" hidden="1" x14ac:dyDescent="0.2"/>
    <row r="36765" hidden="1" x14ac:dyDescent="0.2"/>
    <row r="36766" hidden="1" x14ac:dyDescent="0.2"/>
    <row r="36767" hidden="1" x14ac:dyDescent="0.2"/>
    <row r="36768" hidden="1" x14ac:dyDescent="0.2"/>
    <row r="36769" hidden="1" x14ac:dyDescent="0.2"/>
    <row r="36770" hidden="1" x14ac:dyDescent="0.2"/>
    <row r="36771" hidden="1" x14ac:dyDescent="0.2"/>
    <row r="36772" hidden="1" x14ac:dyDescent="0.2"/>
    <row r="36773" hidden="1" x14ac:dyDescent="0.2"/>
    <row r="36774" hidden="1" x14ac:dyDescent="0.2"/>
    <row r="36775" hidden="1" x14ac:dyDescent="0.2"/>
    <row r="36776" hidden="1" x14ac:dyDescent="0.2"/>
    <row r="36777" hidden="1" x14ac:dyDescent="0.2"/>
    <row r="36778" hidden="1" x14ac:dyDescent="0.2"/>
    <row r="36779" hidden="1" x14ac:dyDescent="0.2"/>
    <row r="36780" hidden="1" x14ac:dyDescent="0.2"/>
    <row r="36781" hidden="1" x14ac:dyDescent="0.2"/>
    <row r="36782" hidden="1" x14ac:dyDescent="0.2"/>
    <row r="36783" hidden="1" x14ac:dyDescent="0.2"/>
    <row r="36784" hidden="1" x14ac:dyDescent="0.2"/>
    <row r="36785" hidden="1" x14ac:dyDescent="0.2"/>
    <row r="36786" hidden="1" x14ac:dyDescent="0.2"/>
    <row r="36787" hidden="1" x14ac:dyDescent="0.2"/>
    <row r="36788" hidden="1" x14ac:dyDescent="0.2"/>
    <row r="36789" hidden="1" x14ac:dyDescent="0.2"/>
    <row r="36790" hidden="1" x14ac:dyDescent="0.2"/>
    <row r="36791" hidden="1" x14ac:dyDescent="0.2"/>
    <row r="36792" hidden="1" x14ac:dyDescent="0.2"/>
    <row r="36793" hidden="1" x14ac:dyDescent="0.2"/>
    <row r="36794" hidden="1" x14ac:dyDescent="0.2"/>
    <row r="36795" hidden="1" x14ac:dyDescent="0.2"/>
    <row r="36796" hidden="1" x14ac:dyDescent="0.2"/>
    <row r="36797" hidden="1" x14ac:dyDescent="0.2"/>
    <row r="36798" hidden="1" x14ac:dyDescent="0.2"/>
    <row r="36799" hidden="1" x14ac:dyDescent="0.2"/>
    <row r="36800" hidden="1" x14ac:dyDescent="0.2"/>
    <row r="36801" hidden="1" x14ac:dyDescent="0.2"/>
    <row r="36802" hidden="1" x14ac:dyDescent="0.2"/>
    <row r="36803" hidden="1" x14ac:dyDescent="0.2"/>
    <row r="36804" hidden="1" x14ac:dyDescent="0.2"/>
    <row r="36805" hidden="1" x14ac:dyDescent="0.2"/>
    <row r="36806" hidden="1" x14ac:dyDescent="0.2"/>
    <row r="36807" hidden="1" x14ac:dyDescent="0.2"/>
    <row r="36808" hidden="1" x14ac:dyDescent="0.2"/>
    <row r="36809" hidden="1" x14ac:dyDescent="0.2"/>
    <row r="36810" hidden="1" x14ac:dyDescent="0.2"/>
    <row r="36811" hidden="1" x14ac:dyDescent="0.2"/>
    <row r="36812" hidden="1" x14ac:dyDescent="0.2"/>
    <row r="36813" hidden="1" x14ac:dyDescent="0.2"/>
    <row r="36814" hidden="1" x14ac:dyDescent="0.2"/>
    <row r="36815" hidden="1" x14ac:dyDescent="0.2"/>
    <row r="36816" hidden="1" x14ac:dyDescent="0.2"/>
    <row r="36817" hidden="1" x14ac:dyDescent="0.2"/>
    <row r="36818" hidden="1" x14ac:dyDescent="0.2"/>
    <row r="36819" hidden="1" x14ac:dyDescent="0.2"/>
    <row r="36820" hidden="1" x14ac:dyDescent="0.2"/>
    <row r="36821" hidden="1" x14ac:dyDescent="0.2"/>
    <row r="36822" hidden="1" x14ac:dyDescent="0.2"/>
    <row r="36823" hidden="1" x14ac:dyDescent="0.2"/>
    <row r="36824" hidden="1" x14ac:dyDescent="0.2"/>
    <row r="36825" hidden="1" x14ac:dyDescent="0.2"/>
    <row r="36826" hidden="1" x14ac:dyDescent="0.2"/>
    <row r="36827" hidden="1" x14ac:dyDescent="0.2"/>
    <row r="36828" hidden="1" x14ac:dyDescent="0.2"/>
    <row r="36829" hidden="1" x14ac:dyDescent="0.2"/>
    <row r="36830" hidden="1" x14ac:dyDescent="0.2"/>
    <row r="36831" hidden="1" x14ac:dyDescent="0.2"/>
    <row r="36832" hidden="1" x14ac:dyDescent="0.2"/>
    <row r="36833" hidden="1" x14ac:dyDescent="0.2"/>
    <row r="36834" hidden="1" x14ac:dyDescent="0.2"/>
    <row r="36835" hidden="1" x14ac:dyDescent="0.2"/>
    <row r="36836" hidden="1" x14ac:dyDescent="0.2"/>
    <row r="36837" hidden="1" x14ac:dyDescent="0.2"/>
    <row r="36838" hidden="1" x14ac:dyDescent="0.2"/>
    <row r="36839" hidden="1" x14ac:dyDescent="0.2"/>
    <row r="36840" hidden="1" x14ac:dyDescent="0.2"/>
    <row r="36841" hidden="1" x14ac:dyDescent="0.2"/>
    <row r="36842" hidden="1" x14ac:dyDescent="0.2"/>
    <row r="36843" hidden="1" x14ac:dyDescent="0.2"/>
    <row r="36844" hidden="1" x14ac:dyDescent="0.2"/>
    <row r="36845" hidden="1" x14ac:dyDescent="0.2"/>
    <row r="36846" hidden="1" x14ac:dyDescent="0.2"/>
    <row r="36847" hidden="1" x14ac:dyDescent="0.2"/>
    <row r="36848" hidden="1" x14ac:dyDescent="0.2"/>
    <row r="36849" hidden="1" x14ac:dyDescent="0.2"/>
    <row r="36850" hidden="1" x14ac:dyDescent="0.2"/>
    <row r="36851" hidden="1" x14ac:dyDescent="0.2"/>
    <row r="36852" hidden="1" x14ac:dyDescent="0.2"/>
    <row r="36853" hidden="1" x14ac:dyDescent="0.2"/>
    <row r="36854" hidden="1" x14ac:dyDescent="0.2"/>
    <row r="36855" hidden="1" x14ac:dyDescent="0.2"/>
    <row r="36856" hidden="1" x14ac:dyDescent="0.2"/>
    <row r="36857" hidden="1" x14ac:dyDescent="0.2"/>
    <row r="36858" hidden="1" x14ac:dyDescent="0.2"/>
    <row r="36859" hidden="1" x14ac:dyDescent="0.2"/>
    <row r="36860" hidden="1" x14ac:dyDescent="0.2"/>
    <row r="36861" hidden="1" x14ac:dyDescent="0.2"/>
    <row r="36862" hidden="1" x14ac:dyDescent="0.2"/>
    <row r="36863" hidden="1" x14ac:dyDescent="0.2"/>
    <row r="36864" hidden="1" x14ac:dyDescent="0.2"/>
    <row r="36865" hidden="1" x14ac:dyDescent="0.2"/>
    <row r="36866" hidden="1" x14ac:dyDescent="0.2"/>
    <row r="36867" hidden="1" x14ac:dyDescent="0.2"/>
    <row r="36868" hidden="1" x14ac:dyDescent="0.2"/>
    <row r="36869" hidden="1" x14ac:dyDescent="0.2"/>
    <row r="36870" hidden="1" x14ac:dyDescent="0.2"/>
    <row r="36871" hidden="1" x14ac:dyDescent="0.2"/>
    <row r="36872" hidden="1" x14ac:dyDescent="0.2"/>
    <row r="36873" hidden="1" x14ac:dyDescent="0.2"/>
    <row r="36874" hidden="1" x14ac:dyDescent="0.2"/>
    <row r="36875" hidden="1" x14ac:dyDescent="0.2"/>
    <row r="36876" hidden="1" x14ac:dyDescent="0.2"/>
    <row r="36877" hidden="1" x14ac:dyDescent="0.2"/>
    <row r="36878" hidden="1" x14ac:dyDescent="0.2"/>
    <row r="36879" hidden="1" x14ac:dyDescent="0.2"/>
    <row r="36880" hidden="1" x14ac:dyDescent="0.2"/>
    <row r="36881" hidden="1" x14ac:dyDescent="0.2"/>
    <row r="36882" hidden="1" x14ac:dyDescent="0.2"/>
    <row r="36883" hidden="1" x14ac:dyDescent="0.2"/>
    <row r="36884" hidden="1" x14ac:dyDescent="0.2"/>
    <row r="36885" hidden="1" x14ac:dyDescent="0.2"/>
    <row r="36886" hidden="1" x14ac:dyDescent="0.2"/>
    <row r="36887" hidden="1" x14ac:dyDescent="0.2"/>
    <row r="36888" hidden="1" x14ac:dyDescent="0.2"/>
    <row r="36889" hidden="1" x14ac:dyDescent="0.2"/>
    <row r="36890" hidden="1" x14ac:dyDescent="0.2"/>
    <row r="36891" hidden="1" x14ac:dyDescent="0.2"/>
    <row r="36892" hidden="1" x14ac:dyDescent="0.2"/>
    <row r="36893" hidden="1" x14ac:dyDescent="0.2"/>
    <row r="36894" hidden="1" x14ac:dyDescent="0.2"/>
    <row r="36895" hidden="1" x14ac:dyDescent="0.2"/>
    <row r="36896" hidden="1" x14ac:dyDescent="0.2"/>
    <row r="36897" hidden="1" x14ac:dyDescent="0.2"/>
    <row r="36898" hidden="1" x14ac:dyDescent="0.2"/>
    <row r="36899" hidden="1" x14ac:dyDescent="0.2"/>
    <row r="36900" hidden="1" x14ac:dyDescent="0.2"/>
    <row r="36901" hidden="1" x14ac:dyDescent="0.2"/>
    <row r="36902" hidden="1" x14ac:dyDescent="0.2"/>
    <row r="36903" hidden="1" x14ac:dyDescent="0.2"/>
    <row r="36904" hidden="1" x14ac:dyDescent="0.2"/>
    <row r="36905" hidden="1" x14ac:dyDescent="0.2"/>
    <row r="36906" hidden="1" x14ac:dyDescent="0.2"/>
    <row r="36907" hidden="1" x14ac:dyDescent="0.2"/>
    <row r="36908" hidden="1" x14ac:dyDescent="0.2"/>
    <row r="36909" hidden="1" x14ac:dyDescent="0.2"/>
    <row r="36910" hidden="1" x14ac:dyDescent="0.2"/>
    <row r="36911" hidden="1" x14ac:dyDescent="0.2"/>
    <row r="36912" hidden="1" x14ac:dyDescent="0.2"/>
    <row r="36913" hidden="1" x14ac:dyDescent="0.2"/>
    <row r="36914" hidden="1" x14ac:dyDescent="0.2"/>
    <row r="36915" hidden="1" x14ac:dyDescent="0.2"/>
    <row r="36916" hidden="1" x14ac:dyDescent="0.2"/>
    <row r="36917" hidden="1" x14ac:dyDescent="0.2"/>
    <row r="36918" hidden="1" x14ac:dyDescent="0.2"/>
    <row r="36919" hidden="1" x14ac:dyDescent="0.2"/>
    <row r="36920" hidden="1" x14ac:dyDescent="0.2"/>
    <row r="36921" hidden="1" x14ac:dyDescent="0.2"/>
    <row r="36922" hidden="1" x14ac:dyDescent="0.2"/>
    <row r="36923" hidden="1" x14ac:dyDescent="0.2"/>
    <row r="36924" hidden="1" x14ac:dyDescent="0.2"/>
    <row r="36925" hidden="1" x14ac:dyDescent="0.2"/>
    <row r="36926" hidden="1" x14ac:dyDescent="0.2"/>
    <row r="36927" hidden="1" x14ac:dyDescent="0.2"/>
    <row r="36928" hidden="1" x14ac:dyDescent="0.2"/>
    <row r="36929" hidden="1" x14ac:dyDescent="0.2"/>
    <row r="36930" hidden="1" x14ac:dyDescent="0.2"/>
    <row r="36931" hidden="1" x14ac:dyDescent="0.2"/>
    <row r="36932" hidden="1" x14ac:dyDescent="0.2"/>
    <row r="36933" hidden="1" x14ac:dyDescent="0.2"/>
    <row r="36934" hidden="1" x14ac:dyDescent="0.2"/>
    <row r="36935" hidden="1" x14ac:dyDescent="0.2"/>
    <row r="36936" hidden="1" x14ac:dyDescent="0.2"/>
    <row r="36937" hidden="1" x14ac:dyDescent="0.2"/>
    <row r="36938" hidden="1" x14ac:dyDescent="0.2"/>
    <row r="36939" hidden="1" x14ac:dyDescent="0.2"/>
    <row r="36940" hidden="1" x14ac:dyDescent="0.2"/>
    <row r="36941" hidden="1" x14ac:dyDescent="0.2"/>
    <row r="36942" hidden="1" x14ac:dyDescent="0.2"/>
    <row r="36943" hidden="1" x14ac:dyDescent="0.2"/>
    <row r="36944" hidden="1" x14ac:dyDescent="0.2"/>
    <row r="36945" hidden="1" x14ac:dyDescent="0.2"/>
    <row r="36946" hidden="1" x14ac:dyDescent="0.2"/>
    <row r="36947" hidden="1" x14ac:dyDescent="0.2"/>
    <row r="36948" hidden="1" x14ac:dyDescent="0.2"/>
    <row r="36949" hidden="1" x14ac:dyDescent="0.2"/>
    <row r="36950" hidden="1" x14ac:dyDescent="0.2"/>
    <row r="36951" hidden="1" x14ac:dyDescent="0.2"/>
    <row r="36952" hidden="1" x14ac:dyDescent="0.2"/>
    <row r="36953" hidden="1" x14ac:dyDescent="0.2"/>
    <row r="36954" hidden="1" x14ac:dyDescent="0.2"/>
    <row r="36955" hidden="1" x14ac:dyDescent="0.2"/>
    <row r="36956" hidden="1" x14ac:dyDescent="0.2"/>
    <row r="36957" hidden="1" x14ac:dyDescent="0.2"/>
    <row r="36958" hidden="1" x14ac:dyDescent="0.2"/>
    <row r="36959" hidden="1" x14ac:dyDescent="0.2"/>
    <row r="36960" hidden="1" x14ac:dyDescent="0.2"/>
    <row r="36961" hidden="1" x14ac:dyDescent="0.2"/>
    <row r="36962" hidden="1" x14ac:dyDescent="0.2"/>
    <row r="36963" hidden="1" x14ac:dyDescent="0.2"/>
    <row r="36964" hidden="1" x14ac:dyDescent="0.2"/>
    <row r="36965" hidden="1" x14ac:dyDescent="0.2"/>
    <row r="36966" hidden="1" x14ac:dyDescent="0.2"/>
    <row r="36967" hidden="1" x14ac:dyDescent="0.2"/>
    <row r="36968" hidden="1" x14ac:dyDescent="0.2"/>
    <row r="36969" hidden="1" x14ac:dyDescent="0.2"/>
    <row r="36970" hidden="1" x14ac:dyDescent="0.2"/>
    <row r="36971" hidden="1" x14ac:dyDescent="0.2"/>
    <row r="36972" hidden="1" x14ac:dyDescent="0.2"/>
    <row r="36973" hidden="1" x14ac:dyDescent="0.2"/>
    <row r="36974" hidden="1" x14ac:dyDescent="0.2"/>
    <row r="36975" hidden="1" x14ac:dyDescent="0.2"/>
    <row r="36976" hidden="1" x14ac:dyDescent="0.2"/>
    <row r="36977" hidden="1" x14ac:dyDescent="0.2"/>
    <row r="36978" hidden="1" x14ac:dyDescent="0.2"/>
    <row r="36979" hidden="1" x14ac:dyDescent="0.2"/>
    <row r="36980" hidden="1" x14ac:dyDescent="0.2"/>
    <row r="36981" hidden="1" x14ac:dyDescent="0.2"/>
    <row r="36982" hidden="1" x14ac:dyDescent="0.2"/>
    <row r="36983" hidden="1" x14ac:dyDescent="0.2"/>
    <row r="36984" hidden="1" x14ac:dyDescent="0.2"/>
    <row r="36985" hidden="1" x14ac:dyDescent="0.2"/>
    <row r="36986" hidden="1" x14ac:dyDescent="0.2"/>
    <row r="36987" hidden="1" x14ac:dyDescent="0.2"/>
    <row r="36988" hidden="1" x14ac:dyDescent="0.2"/>
    <row r="36989" hidden="1" x14ac:dyDescent="0.2"/>
    <row r="36990" hidden="1" x14ac:dyDescent="0.2"/>
    <row r="36991" hidden="1" x14ac:dyDescent="0.2"/>
    <row r="36992" hidden="1" x14ac:dyDescent="0.2"/>
    <row r="36993" hidden="1" x14ac:dyDescent="0.2"/>
    <row r="36994" hidden="1" x14ac:dyDescent="0.2"/>
    <row r="36995" hidden="1" x14ac:dyDescent="0.2"/>
    <row r="36996" hidden="1" x14ac:dyDescent="0.2"/>
    <row r="36997" hidden="1" x14ac:dyDescent="0.2"/>
    <row r="36998" hidden="1" x14ac:dyDescent="0.2"/>
    <row r="36999" hidden="1" x14ac:dyDescent="0.2"/>
    <row r="37000" hidden="1" x14ac:dyDescent="0.2"/>
    <row r="37001" hidden="1" x14ac:dyDescent="0.2"/>
    <row r="37002" hidden="1" x14ac:dyDescent="0.2"/>
    <row r="37003" hidden="1" x14ac:dyDescent="0.2"/>
    <row r="37004" hidden="1" x14ac:dyDescent="0.2"/>
    <row r="37005" hidden="1" x14ac:dyDescent="0.2"/>
    <row r="37006" hidden="1" x14ac:dyDescent="0.2"/>
    <row r="37007" hidden="1" x14ac:dyDescent="0.2"/>
    <row r="37008" hidden="1" x14ac:dyDescent="0.2"/>
    <row r="37009" hidden="1" x14ac:dyDescent="0.2"/>
    <row r="37010" hidden="1" x14ac:dyDescent="0.2"/>
    <row r="37011" hidden="1" x14ac:dyDescent="0.2"/>
    <row r="37012" hidden="1" x14ac:dyDescent="0.2"/>
    <row r="37013" hidden="1" x14ac:dyDescent="0.2"/>
    <row r="37014" hidden="1" x14ac:dyDescent="0.2"/>
    <row r="37015" hidden="1" x14ac:dyDescent="0.2"/>
    <row r="37016" hidden="1" x14ac:dyDescent="0.2"/>
    <row r="37017" hidden="1" x14ac:dyDescent="0.2"/>
    <row r="37018" hidden="1" x14ac:dyDescent="0.2"/>
    <row r="37019" hidden="1" x14ac:dyDescent="0.2"/>
    <row r="37020" hidden="1" x14ac:dyDescent="0.2"/>
    <row r="37021" hidden="1" x14ac:dyDescent="0.2"/>
    <row r="37022" hidden="1" x14ac:dyDescent="0.2"/>
    <row r="37023" hidden="1" x14ac:dyDescent="0.2"/>
    <row r="37024" hidden="1" x14ac:dyDescent="0.2"/>
    <row r="37025" hidden="1" x14ac:dyDescent="0.2"/>
    <row r="37026" hidden="1" x14ac:dyDescent="0.2"/>
    <row r="37027" hidden="1" x14ac:dyDescent="0.2"/>
    <row r="37028" hidden="1" x14ac:dyDescent="0.2"/>
    <row r="37029" hidden="1" x14ac:dyDescent="0.2"/>
    <row r="37030" hidden="1" x14ac:dyDescent="0.2"/>
    <row r="37031" hidden="1" x14ac:dyDescent="0.2"/>
    <row r="37032" hidden="1" x14ac:dyDescent="0.2"/>
    <row r="37033" hidden="1" x14ac:dyDescent="0.2"/>
    <row r="37034" hidden="1" x14ac:dyDescent="0.2"/>
    <row r="37035" hidden="1" x14ac:dyDescent="0.2"/>
    <row r="37036" hidden="1" x14ac:dyDescent="0.2"/>
    <row r="37037" hidden="1" x14ac:dyDescent="0.2"/>
    <row r="37038" hidden="1" x14ac:dyDescent="0.2"/>
    <row r="37039" hidden="1" x14ac:dyDescent="0.2"/>
    <row r="37040" hidden="1" x14ac:dyDescent="0.2"/>
    <row r="37041" hidden="1" x14ac:dyDescent="0.2"/>
    <row r="37042" hidden="1" x14ac:dyDescent="0.2"/>
    <row r="37043" hidden="1" x14ac:dyDescent="0.2"/>
    <row r="37044" hidden="1" x14ac:dyDescent="0.2"/>
    <row r="37045" hidden="1" x14ac:dyDescent="0.2"/>
    <row r="37046" hidden="1" x14ac:dyDescent="0.2"/>
    <row r="37047" hidden="1" x14ac:dyDescent="0.2"/>
    <row r="37048" hidden="1" x14ac:dyDescent="0.2"/>
    <row r="37049" hidden="1" x14ac:dyDescent="0.2"/>
    <row r="37050" hidden="1" x14ac:dyDescent="0.2"/>
    <row r="37051" hidden="1" x14ac:dyDescent="0.2"/>
    <row r="37052" hidden="1" x14ac:dyDescent="0.2"/>
    <row r="37053" hidden="1" x14ac:dyDescent="0.2"/>
    <row r="37054" hidden="1" x14ac:dyDescent="0.2"/>
    <row r="37055" hidden="1" x14ac:dyDescent="0.2"/>
    <row r="37056" hidden="1" x14ac:dyDescent="0.2"/>
    <row r="37057" hidden="1" x14ac:dyDescent="0.2"/>
    <row r="37058" hidden="1" x14ac:dyDescent="0.2"/>
    <row r="37059" hidden="1" x14ac:dyDescent="0.2"/>
    <row r="37060" hidden="1" x14ac:dyDescent="0.2"/>
    <row r="37061" hidden="1" x14ac:dyDescent="0.2"/>
    <row r="37062" hidden="1" x14ac:dyDescent="0.2"/>
    <row r="37063" hidden="1" x14ac:dyDescent="0.2"/>
    <row r="37064" hidden="1" x14ac:dyDescent="0.2"/>
    <row r="37065" hidden="1" x14ac:dyDescent="0.2"/>
    <row r="37066" hidden="1" x14ac:dyDescent="0.2"/>
    <row r="37067" hidden="1" x14ac:dyDescent="0.2"/>
    <row r="37068" hidden="1" x14ac:dyDescent="0.2"/>
    <row r="37069" hidden="1" x14ac:dyDescent="0.2"/>
    <row r="37070" hidden="1" x14ac:dyDescent="0.2"/>
    <row r="37071" hidden="1" x14ac:dyDescent="0.2"/>
    <row r="37072" hidden="1" x14ac:dyDescent="0.2"/>
    <row r="37073" hidden="1" x14ac:dyDescent="0.2"/>
    <row r="37074" hidden="1" x14ac:dyDescent="0.2"/>
    <row r="37075" hidden="1" x14ac:dyDescent="0.2"/>
    <row r="37076" hidden="1" x14ac:dyDescent="0.2"/>
    <row r="37077" hidden="1" x14ac:dyDescent="0.2"/>
    <row r="37078" hidden="1" x14ac:dyDescent="0.2"/>
    <row r="37079" hidden="1" x14ac:dyDescent="0.2"/>
    <row r="37080" hidden="1" x14ac:dyDescent="0.2"/>
    <row r="37081" hidden="1" x14ac:dyDescent="0.2"/>
    <row r="37082" hidden="1" x14ac:dyDescent="0.2"/>
    <row r="37083" hidden="1" x14ac:dyDescent="0.2"/>
    <row r="37084" hidden="1" x14ac:dyDescent="0.2"/>
    <row r="37085" hidden="1" x14ac:dyDescent="0.2"/>
    <row r="37086" hidden="1" x14ac:dyDescent="0.2"/>
    <row r="37087" hidden="1" x14ac:dyDescent="0.2"/>
    <row r="37088" hidden="1" x14ac:dyDescent="0.2"/>
    <row r="37089" hidden="1" x14ac:dyDescent="0.2"/>
    <row r="37090" hidden="1" x14ac:dyDescent="0.2"/>
    <row r="37091" hidden="1" x14ac:dyDescent="0.2"/>
    <row r="37092" hidden="1" x14ac:dyDescent="0.2"/>
    <row r="37093" hidden="1" x14ac:dyDescent="0.2"/>
    <row r="37094" hidden="1" x14ac:dyDescent="0.2"/>
    <row r="37095" hidden="1" x14ac:dyDescent="0.2"/>
    <row r="37096" hidden="1" x14ac:dyDescent="0.2"/>
    <row r="37097" hidden="1" x14ac:dyDescent="0.2"/>
    <row r="37098" hidden="1" x14ac:dyDescent="0.2"/>
    <row r="37099" hidden="1" x14ac:dyDescent="0.2"/>
    <row r="37100" hidden="1" x14ac:dyDescent="0.2"/>
    <row r="37101" hidden="1" x14ac:dyDescent="0.2"/>
    <row r="37102" hidden="1" x14ac:dyDescent="0.2"/>
    <row r="37103" hidden="1" x14ac:dyDescent="0.2"/>
    <row r="37104" hidden="1" x14ac:dyDescent="0.2"/>
    <row r="37105" hidden="1" x14ac:dyDescent="0.2"/>
    <row r="37106" hidden="1" x14ac:dyDescent="0.2"/>
    <row r="37107" hidden="1" x14ac:dyDescent="0.2"/>
    <row r="37108" hidden="1" x14ac:dyDescent="0.2"/>
    <row r="37109" hidden="1" x14ac:dyDescent="0.2"/>
    <row r="37110" hidden="1" x14ac:dyDescent="0.2"/>
    <row r="37111" hidden="1" x14ac:dyDescent="0.2"/>
    <row r="37112" hidden="1" x14ac:dyDescent="0.2"/>
    <row r="37113" hidden="1" x14ac:dyDescent="0.2"/>
    <row r="37114" hidden="1" x14ac:dyDescent="0.2"/>
    <row r="37115" hidden="1" x14ac:dyDescent="0.2"/>
    <row r="37116" hidden="1" x14ac:dyDescent="0.2"/>
    <row r="37117" hidden="1" x14ac:dyDescent="0.2"/>
    <row r="37118" hidden="1" x14ac:dyDescent="0.2"/>
    <row r="37119" hidden="1" x14ac:dyDescent="0.2"/>
    <row r="37120" hidden="1" x14ac:dyDescent="0.2"/>
    <row r="37121" hidden="1" x14ac:dyDescent="0.2"/>
    <row r="37122" hidden="1" x14ac:dyDescent="0.2"/>
    <row r="37123" hidden="1" x14ac:dyDescent="0.2"/>
    <row r="37124" hidden="1" x14ac:dyDescent="0.2"/>
    <row r="37125" hidden="1" x14ac:dyDescent="0.2"/>
    <row r="37126" hidden="1" x14ac:dyDescent="0.2"/>
    <row r="37127" hidden="1" x14ac:dyDescent="0.2"/>
    <row r="37128" hidden="1" x14ac:dyDescent="0.2"/>
    <row r="37129" hidden="1" x14ac:dyDescent="0.2"/>
    <row r="37130" hidden="1" x14ac:dyDescent="0.2"/>
    <row r="37131" hidden="1" x14ac:dyDescent="0.2"/>
    <row r="37132" hidden="1" x14ac:dyDescent="0.2"/>
    <row r="37133" hidden="1" x14ac:dyDescent="0.2"/>
    <row r="37134" hidden="1" x14ac:dyDescent="0.2"/>
    <row r="37135" hidden="1" x14ac:dyDescent="0.2"/>
    <row r="37136" hidden="1" x14ac:dyDescent="0.2"/>
    <row r="37137" hidden="1" x14ac:dyDescent="0.2"/>
    <row r="37138" hidden="1" x14ac:dyDescent="0.2"/>
    <row r="37139" hidden="1" x14ac:dyDescent="0.2"/>
    <row r="37140" hidden="1" x14ac:dyDescent="0.2"/>
    <row r="37141" hidden="1" x14ac:dyDescent="0.2"/>
    <row r="37142" hidden="1" x14ac:dyDescent="0.2"/>
    <row r="37143" hidden="1" x14ac:dyDescent="0.2"/>
    <row r="37144" hidden="1" x14ac:dyDescent="0.2"/>
    <row r="37145" hidden="1" x14ac:dyDescent="0.2"/>
    <row r="37146" hidden="1" x14ac:dyDescent="0.2"/>
    <row r="37147" hidden="1" x14ac:dyDescent="0.2"/>
    <row r="37148" hidden="1" x14ac:dyDescent="0.2"/>
    <row r="37149" hidden="1" x14ac:dyDescent="0.2"/>
    <row r="37150" hidden="1" x14ac:dyDescent="0.2"/>
    <row r="37151" hidden="1" x14ac:dyDescent="0.2"/>
    <row r="37152" hidden="1" x14ac:dyDescent="0.2"/>
    <row r="37153" hidden="1" x14ac:dyDescent="0.2"/>
    <row r="37154" hidden="1" x14ac:dyDescent="0.2"/>
    <row r="37155" hidden="1" x14ac:dyDescent="0.2"/>
    <row r="37156" hidden="1" x14ac:dyDescent="0.2"/>
    <row r="37157" hidden="1" x14ac:dyDescent="0.2"/>
    <row r="37158" hidden="1" x14ac:dyDescent="0.2"/>
    <row r="37159" hidden="1" x14ac:dyDescent="0.2"/>
    <row r="37160" hidden="1" x14ac:dyDescent="0.2"/>
    <row r="37161" hidden="1" x14ac:dyDescent="0.2"/>
    <row r="37162" hidden="1" x14ac:dyDescent="0.2"/>
    <row r="37163" hidden="1" x14ac:dyDescent="0.2"/>
    <row r="37164" hidden="1" x14ac:dyDescent="0.2"/>
    <row r="37165" hidden="1" x14ac:dyDescent="0.2"/>
    <row r="37166" hidden="1" x14ac:dyDescent="0.2"/>
    <row r="37167" hidden="1" x14ac:dyDescent="0.2"/>
    <row r="37168" hidden="1" x14ac:dyDescent="0.2"/>
    <row r="37169" hidden="1" x14ac:dyDescent="0.2"/>
    <row r="37170" hidden="1" x14ac:dyDescent="0.2"/>
    <row r="37171" hidden="1" x14ac:dyDescent="0.2"/>
    <row r="37172" hidden="1" x14ac:dyDescent="0.2"/>
    <row r="37173" hidden="1" x14ac:dyDescent="0.2"/>
    <row r="37174" hidden="1" x14ac:dyDescent="0.2"/>
    <row r="37175" hidden="1" x14ac:dyDescent="0.2"/>
    <row r="37176" hidden="1" x14ac:dyDescent="0.2"/>
    <row r="37177" hidden="1" x14ac:dyDescent="0.2"/>
    <row r="37178" hidden="1" x14ac:dyDescent="0.2"/>
    <row r="37179" hidden="1" x14ac:dyDescent="0.2"/>
    <row r="37180" hidden="1" x14ac:dyDescent="0.2"/>
    <row r="37181" hidden="1" x14ac:dyDescent="0.2"/>
    <row r="37182" hidden="1" x14ac:dyDescent="0.2"/>
    <row r="37183" hidden="1" x14ac:dyDescent="0.2"/>
    <row r="37184" hidden="1" x14ac:dyDescent="0.2"/>
    <row r="37185" hidden="1" x14ac:dyDescent="0.2"/>
    <row r="37186" hidden="1" x14ac:dyDescent="0.2"/>
    <row r="37187" hidden="1" x14ac:dyDescent="0.2"/>
    <row r="37188" hidden="1" x14ac:dyDescent="0.2"/>
    <row r="37189" hidden="1" x14ac:dyDescent="0.2"/>
    <row r="37190" hidden="1" x14ac:dyDescent="0.2"/>
    <row r="37191" hidden="1" x14ac:dyDescent="0.2"/>
    <row r="37192" hidden="1" x14ac:dyDescent="0.2"/>
    <row r="37193" hidden="1" x14ac:dyDescent="0.2"/>
    <row r="37194" hidden="1" x14ac:dyDescent="0.2"/>
    <row r="37195" hidden="1" x14ac:dyDescent="0.2"/>
    <row r="37196" hidden="1" x14ac:dyDescent="0.2"/>
    <row r="37197" hidden="1" x14ac:dyDescent="0.2"/>
    <row r="37198" hidden="1" x14ac:dyDescent="0.2"/>
    <row r="37199" hidden="1" x14ac:dyDescent="0.2"/>
    <row r="37200" hidden="1" x14ac:dyDescent="0.2"/>
    <row r="37201" hidden="1" x14ac:dyDescent="0.2"/>
    <row r="37202" hidden="1" x14ac:dyDescent="0.2"/>
    <row r="37203" hidden="1" x14ac:dyDescent="0.2"/>
    <row r="37204" hidden="1" x14ac:dyDescent="0.2"/>
    <row r="37205" hidden="1" x14ac:dyDescent="0.2"/>
    <row r="37206" hidden="1" x14ac:dyDescent="0.2"/>
    <row r="37207" hidden="1" x14ac:dyDescent="0.2"/>
    <row r="37208" hidden="1" x14ac:dyDescent="0.2"/>
    <row r="37209" hidden="1" x14ac:dyDescent="0.2"/>
    <row r="37210" hidden="1" x14ac:dyDescent="0.2"/>
    <row r="37211" hidden="1" x14ac:dyDescent="0.2"/>
    <row r="37212" hidden="1" x14ac:dyDescent="0.2"/>
    <row r="37213" hidden="1" x14ac:dyDescent="0.2"/>
    <row r="37214" hidden="1" x14ac:dyDescent="0.2"/>
    <row r="37215" hidden="1" x14ac:dyDescent="0.2"/>
    <row r="37216" hidden="1" x14ac:dyDescent="0.2"/>
    <row r="37217" hidden="1" x14ac:dyDescent="0.2"/>
    <row r="37218" hidden="1" x14ac:dyDescent="0.2"/>
    <row r="37219" hidden="1" x14ac:dyDescent="0.2"/>
    <row r="37220" hidden="1" x14ac:dyDescent="0.2"/>
    <row r="37221" hidden="1" x14ac:dyDescent="0.2"/>
    <row r="37222" hidden="1" x14ac:dyDescent="0.2"/>
    <row r="37223" hidden="1" x14ac:dyDescent="0.2"/>
    <row r="37224" hidden="1" x14ac:dyDescent="0.2"/>
    <row r="37225" hidden="1" x14ac:dyDescent="0.2"/>
    <row r="37226" hidden="1" x14ac:dyDescent="0.2"/>
    <row r="37227" hidden="1" x14ac:dyDescent="0.2"/>
    <row r="37228" hidden="1" x14ac:dyDescent="0.2"/>
    <row r="37229" hidden="1" x14ac:dyDescent="0.2"/>
    <row r="37230" hidden="1" x14ac:dyDescent="0.2"/>
    <row r="37231" hidden="1" x14ac:dyDescent="0.2"/>
    <row r="37232" hidden="1" x14ac:dyDescent="0.2"/>
    <row r="37233" hidden="1" x14ac:dyDescent="0.2"/>
    <row r="37234" hidden="1" x14ac:dyDescent="0.2"/>
    <row r="37235" hidden="1" x14ac:dyDescent="0.2"/>
    <row r="37236" hidden="1" x14ac:dyDescent="0.2"/>
    <row r="37237" hidden="1" x14ac:dyDescent="0.2"/>
    <row r="37238" hidden="1" x14ac:dyDescent="0.2"/>
    <row r="37239" hidden="1" x14ac:dyDescent="0.2"/>
    <row r="37240" hidden="1" x14ac:dyDescent="0.2"/>
    <row r="37241" hidden="1" x14ac:dyDescent="0.2"/>
    <row r="37242" hidden="1" x14ac:dyDescent="0.2"/>
    <row r="37243" hidden="1" x14ac:dyDescent="0.2"/>
    <row r="37244" hidden="1" x14ac:dyDescent="0.2"/>
    <row r="37245" hidden="1" x14ac:dyDescent="0.2"/>
    <row r="37246" hidden="1" x14ac:dyDescent="0.2"/>
    <row r="37247" hidden="1" x14ac:dyDescent="0.2"/>
    <row r="37248" hidden="1" x14ac:dyDescent="0.2"/>
    <row r="37249" hidden="1" x14ac:dyDescent="0.2"/>
    <row r="37250" hidden="1" x14ac:dyDescent="0.2"/>
    <row r="37251" hidden="1" x14ac:dyDescent="0.2"/>
    <row r="37252" hidden="1" x14ac:dyDescent="0.2"/>
    <row r="37253" hidden="1" x14ac:dyDescent="0.2"/>
    <row r="37254" hidden="1" x14ac:dyDescent="0.2"/>
    <row r="37255" hidden="1" x14ac:dyDescent="0.2"/>
    <row r="37256" hidden="1" x14ac:dyDescent="0.2"/>
    <row r="37257" hidden="1" x14ac:dyDescent="0.2"/>
    <row r="37258" hidden="1" x14ac:dyDescent="0.2"/>
    <row r="37259" hidden="1" x14ac:dyDescent="0.2"/>
    <row r="37260" hidden="1" x14ac:dyDescent="0.2"/>
    <row r="37261" hidden="1" x14ac:dyDescent="0.2"/>
    <row r="37262" hidden="1" x14ac:dyDescent="0.2"/>
    <row r="37263" hidden="1" x14ac:dyDescent="0.2"/>
    <row r="37264" hidden="1" x14ac:dyDescent="0.2"/>
    <row r="37265" hidden="1" x14ac:dyDescent="0.2"/>
    <row r="37266" hidden="1" x14ac:dyDescent="0.2"/>
    <row r="37267" hidden="1" x14ac:dyDescent="0.2"/>
    <row r="37268" hidden="1" x14ac:dyDescent="0.2"/>
    <row r="37269" hidden="1" x14ac:dyDescent="0.2"/>
    <row r="37270" hidden="1" x14ac:dyDescent="0.2"/>
    <row r="37271" hidden="1" x14ac:dyDescent="0.2"/>
    <row r="37272" hidden="1" x14ac:dyDescent="0.2"/>
    <row r="37273" hidden="1" x14ac:dyDescent="0.2"/>
    <row r="37274" hidden="1" x14ac:dyDescent="0.2"/>
    <row r="37275" hidden="1" x14ac:dyDescent="0.2"/>
    <row r="37276" hidden="1" x14ac:dyDescent="0.2"/>
    <row r="37277" hidden="1" x14ac:dyDescent="0.2"/>
    <row r="37278" hidden="1" x14ac:dyDescent="0.2"/>
    <row r="37279" hidden="1" x14ac:dyDescent="0.2"/>
    <row r="37280" hidden="1" x14ac:dyDescent="0.2"/>
    <row r="37281" hidden="1" x14ac:dyDescent="0.2"/>
    <row r="37282" hidden="1" x14ac:dyDescent="0.2"/>
    <row r="37283" hidden="1" x14ac:dyDescent="0.2"/>
    <row r="37284" hidden="1" x14ac:dyDescent="0.2"/>
    <row r="37285" hidden="1" x14ac:dyDescent="0.2"/>
    <row r="37286" hidden="1" x14ac:dyDescent="0.2"/>
    <row r="37287" hidden="1" x14ac:dyDescent="0.2"/>
    <row r="37288" hidden="1" x14ac:dyDescent="0.2"/>
    <row r="37289" hidden="1" x14ac:dyDescent="0.2"/>
    <row r="37290" hidden="1" x14ac:dyDescent="0.2"/>
    <row r="37291" hidden="1" x14ac:dyDescent="0.2"/>
    <row r="37292" hidden="1" x14ac:dyDescent="0.2"/>
    <row r="37293" hidden="1" x14ac:dyDescent="0.2"/>
    <row r="37294" hidden="1" x14ac:dyDescent="0.2"/>
    <row r="37295" hidden="1" x14ac:dyDescent="0.2"/>
    <row r="37296" hidden="1" x14ac:dyDescent="0.2"/>
    <row r="37297" hidden="1" x14ac:dyDescent="0.2"/>
    <row r="37298" hidden="1" x14ac:dyDescent="0.2"/>
    <row r="37299" hidden="1" x14ac:dyDescent="0.2"/>
    <row r="37300" hidden="1" x14ac:dyDescent="0.2"/>
    <row r="37301" hidden="1" x14ac:dyDescent="0.2"/>
    <row r="37302" hidden="1" x14ac:dyDescent="0.2"/>
    <row r="37303" hidden="1" x14ac:dyDescent="0.2"/>
    <row r="37304" hidden="1" x14ac:dyDescent="0.2"/>
    <row r="37305" hidden="1" x14ac:dyDescent="0.2"/>
    <row r="37306" hidden="1" x14ac:dyDescent="0.2"/>
    <row r="37307" hidden="1" x14ac:dyDescent="0.2"/>
    <row r="37308" hidden="1" x14ac:dyDescent="0.2"/>
    <row r="37309" hidden="1" x14ac:dyDescent="0.2"/>
    <row r="37310" hidden="1" x14ac:dyDescent="0.2"/>
    <row r="37311" hidden="1" x14ac:dyDescent="0.2"/>
    <row r="37312" hidden="1" x14ac:dyDescent="0.2"/>
    <row r="37313" hidden="1" x14ac:dyDescent="0.2"/>
    <row r="37314" hidden="1" x14ac:dyDescent="0.2"/>
    <row r="37315" hidden="1" x14ac:dyDescent="0.2"/>
    <row r="37316" hidden="1" x14ac:dyDescent="0.2"/>
    <row r="37317" hidden="1" x14ac:dyDescent="0.2"/>
    <row r="37318" hidden="1" x14ac:dyDescent="0.2"/>
    <row r="37319" hidden="1" x14ac:dyDescent="0.2"/>
    <row r="37320" hidden="1" x14ac:dyDescent="0.2"/>
    <row r="37321" hidden="1" x14ac:dyDescent="0.2"/>
    <row r="37322" hidden="1" x14ac:dyDescent="0.2"/>
    <row r="37323" hidden="1" x14ac:dyDescent="0.2"/>
    <row r="37324" hidden="1" x14ac:dyDescent="0.2"/>
    <row r="37325" hidden="1" x14ac:dyDescent="0.2"/>
    <row r="37326" hidden="1" x14ac:dyDescent="0.2"/>
    <row r="37327" hidden="1" x14ac:dyDescent="0.2"/>
    <row r="37328" hidden="1" x14ac:dyDescent="0.2"/>
    <row r="37329" hidden="1" x14ac:dyDescent="0.2"/>
    <row r="37330" hidden="1" x14ac:dyDescent="0.2"/>
    <row r="37331" hidden="1" x14ac:dyDescent="0.2"/>
    <row r="37332" hidden="1" x14ac:dyDescent="0.2"/>
    <row r="37333" hidden="1" x14ac:dyDescent="0.2"/>
    <row r="37334" hidden="1" x14ac:dyDescent="0.2"/>
    <row r="37335" hidden="1" x14ac:dyDescent="0.2"/>
    <row r="37336" hidden="1" x14ac:dyDescent="0.2"/>
    <row r="37337" hidden="1" x14ac:dyDescent="0.2"/>
    <row r="37338" hidden="1" x14ac:dyDescent="0.2"/>
    <row r="37339" hidden="1" x14ac:dyDescent="0.2"/>
    <row r="37340" hidden="1" x14ac:dyDescent="0.2"/>
    <row r="37341" hidden="1" x14ac:dyDescent="0.2"/>
    <row r="37342" hidden="1" x14ac:dyDescent="0.2"/>
    <row r="37343" hidden="1" x14ac:dyDescent="0.2"/>
    <row r="37344" hidden="1" x14ac:dyDescent="0.2"/>
    <row r="37345" hidden="1" x14ac:dyDescent="0.2"/>
    <row r="37346" hidden="1" x14ac:dyDescent="0.2"/>
    <row r="37347" hidden="1" x14ac:dyDescent="0.2"/>
    <row r="37348" hidden="1" x14ac:dyDescent="0.2"/>
    <row r="37349" hidden="1" x14ac:dyDescent="0.2"/>
    <row r="37350" hidden="1" x14ac:dyDescent="0.2"/>
    <row r="37351" hidden="1" x14ac:dyDescent="0.2"/>
    <row r="37352" hidden="1" x14ac:dyDescent="0.2"/>
    <row r="37353" hidden="1" x14ac:dyDescent="0.2"/>
    <row r="37354" hidden="1" x14ac:dyDescent="0.2"/>
    <row r="37355" hidden="1" x14ac:dyDescent="0.2"/>
    <row r="37356" hidden="1" x14ac:dyDescent="0.2"/>
    <row r="37357" hidden="1" x14ac:dyDescent="0.2"/>
    <row r="37358" hidden="1" x14ac:dyDescent="0.2"/>
    <row r="37359" hidden="1" x14ac:dyDescent="0.2"/>
    <row r="37360" hidden="1" x14ac:dyDescent="0.2"/>
    <row r="37361" hidden="1" x14ac:dyDescent="0.2"/>
    <row r="37362" hidden="1" x14ac:dyDescent="0.2"/>
    <row r="37363" hidden="1" x14ac:dyDescent="0.2"/>
    <row r="37364" hidden="1" x14ac:dyDescent="0.2"/>
    <row r="37365" hidden="1" x14ac:dyDescent="0.2"/>
    <row r="37366" hidden="1" x14ac:dyDescent="0.2"/>
    <row r="37367" hidden="1" x14ac:dyDescent="0.2"/>
    <row r="37368" hidden="1" x14ac:dyDescent="0.2"/>
    <row r="37369" hidden="1" x14ac:dyDescent="0.2"/>
    <row r="37370" hidden="1" x14ac:dyDescent="0.2"/>
    <row r="37371" hidden="1" x14ac:dyDescent="0.2"/>
    <row r="37372" hidden="1" x14ac:dyDescent="0.2"/>
    <row r="37373" hidden="1" x14ac:dyDescent="0.2"/>
    <row r="37374" hidden="1" x14ac:dyDescent="0.2"/>
    <row r="37375" hidden="1" x14ac:dyDescent="0.2"/>
    <row r="37376" hidden="1" x14ac:dyDescent="0.2"/>
    <row r="37377" hidden="1" x14ac:dyDescent="0.2"/>
    <row r="37378" hidden="1" x14ac:dyDescent="0.2"/>
    <row r="37379" hidden="1" x14ac:dyDescent="0.2"/>
    <row r="37380" hidden="1" x14ac:dyDescent="0.2"/>
    <row r="37381" hidden="1" x14ac:dyDescent="0.2"/>
    <row r="37382" hidden="1" x14ac:dyDescent="0.2"/>
    <row r="37383" hidden="1" x14ac:dyDescent="0.2"/>
    <row r="37384" hidden="1" x14ac:dyDescent="0.2"/>
    <row r="37385" hidden="1" x14ac:dyDescent="0.2"/>
    <row r="37386" hidden="1" x14ac:dyDescent="0.2"/>
    <row r="37387" hidden="1" x14ac:dyDescent="0.2"/>
    <row r="37388" hidden="1" x14ac:dyDescent="0.2"/>
    <row r="37389" hidden="1" x14ac:dyDescent="0.2"/>
    <row r="37390" hidden="1" x14ac:dyDescent="0.2"/>
    <row r="37391" hidden="1" x14ac:dyDescent="0.2"/>
    <row r="37392" hidden="1" x14ac:dyDescent="0.2"/>
    <row r="37393" hidden="1" x14ac:dyDescent="0.2"/>
    <row r="37394" hidden="1" x14ac:dyDescent="0.2"/>
    <row r="37395" hidden="1" x14ac:dyDescent="0.2"/>
    <row r="37396" hidden="1" x14ac:dyDescent="0.2"/>
    <row r="37397" hidden="1" x14ac:dyDescent="0.2"/>
    <row r="37398" hidden="1" x14ac:dyDescent="0.2"/>
    <row r="37399" hidden="1" x14ac:dyDescent="0.2"/>
    <row r="37400" hidden="1" x14ac:dyDescent="0.2"/>
    <row r="37401" hidden="1" x14ac:dyDescent="0.2"/>
    <row r="37402" hidden="1" x14ac:dyDescent="0.2"/>
    <row r="37403" hidden="1" x14ac:dyDescent="0.2"/>
    <row r="37404" hidden="1" x14ac:dyDescent="0.2"/>
    <row r="37405" hidden="1" x14ac:dyDescent="0.2"/>
    <row r="37406" hidden="1" x14ac:dyDescent="0.2"/>
    <row r="37407" hidden="1" x14ac:dyDescent="0.2"/>
    <row r="37408" hidden="1" x14ac:dyDescent="0.2"/>
    <row r="37409" hidden="1" x14ac:dyDescent="0.2"/>
    <row r="37410" hidden="1" x14ac:dyDescent="0.2"/>
    <row r="37411" hidden="1" x14ac:dyDescent="0.2"/>
    <row r="37412" hidden="1" x14ac:dyDescent="0.2"/>
    <row r="37413" hidden="1" x14ac:dyDescent="0.2"/>
    <row r="37414" hidden="1" x14ac:dyDescent="0.2"/>
    <row r="37415" hidden="1" x14ac:dyDescent="0.2"/>
    <row r="37416" hidden="1" x14ac:dyDescent="0.2"/>
    <row r="37417" hidden="1" x14ac:dyDescent="0.2"/>
    <row r="37418" hidden="1" x14ac:dyDescent="0.2"/>
    <row r="37419" hidden="1" x14ac:dyDescent="0.2"/>
    <row r="37420" hidden="1" x14ac:dyDescent="0.2"/>
    <row r="37421" hidden="1" x14ac:dyDescent="0.2"/>
    <row r="37422" hidden="1" x14ac:dyDescent="0.2"/>
    <row r="37423" hidden="1" x14ac:dyDescent="0.2"/>
    <row r="37424" hidden="1" x14ac:dyDescent="0.2"/>
    <row r="37425" hidden="1" x14ac:dyDescent="0.2"/>
    <row r="37426" hidden="1" x14ac:dyDescent="0.2"/>
    <row r="37427" hidden="1" x14ac:dyDescent="0.2"/>
    <row r="37428" hidden="1" x14ac:dyDescent="0.2"/>
    <row r="37429" hidden="1" x14ac:dyDescent="0.2"/>
    <row r="37430" hidden="1" x14ac:dyDescent="0.2"/>
    <row r="37431" hidden="1" x14ac:dyDescent="0.2"/>
    <row r="37432" hidden="1" x14ac:dyDescent="0.2"/>
    <row r="37433" hidden="1" x14ac:dyDescent="0.2"/>
    <row r="37434" hidden="1" x14ac:dyDescent="0.2"/>
    <row r="37435" hidden="1" x14ac:dyDescent="0.2"/>
    <row r="37436" hidden="1" x14ac:dyDescent="0.2"/>
    <row r="37437" hidden="1" x14ac:dyDescent="0.2"/>
    <row r="37438" hidden="1" x14ac:dyDescent="0.2"/>
    <row r="37439" hidden="1" x14ac:dyDescent="0.2"/>
    <row r="37440" hidden="1" x14ac:dyDescent="0.2"/>
    <row r="37441" hidden="1" x14ac:dyDescent="0.2"/>
    <row r="37442" hidden="1" x14ac:dyDescent="0.2"/>
    <row r="37443" hidden="1" x14ac:dyDescent="0.2"/>
    <row r="37444" hidden="1" x14ac:dyDescent="0.2"/>
    <row r="37445" hidden="1" x14ac:dyDescent="0.2"/>
    <row r="37446" hidden="1" x14ac:dyDescent="0.2"/>
    <row r="37447" hidden="1" x14ac:dyDescent="0.2"/>
    <row r="37448" hidden="1" x14ac:dyDescent="0.2"/>
    <row r="37449" hidden="1" x14ac:dyDescent="0.2"/>
    <row r="37450" hidden="1" x14ac:dyDescent="0.2"/>
    <row r="37451" hidden="1" x14ac:dyDescent="0.2"/>
    <row r="37452" hidden="1" x14ac:dyDescent="0.2"/>
    <row r="37453" hidden="1" x14ac:dyDescent="0.2"/>
    <row r="37454" hidden="1" x14ac:dyDescent="0.2"/>
    <row r="37455" hidden="1" x14ac:dyDescent="0.2"/>
    <row r="37456" hidden="1" x14ac:dyDescent="0.2"/>
    <row r="37457" hidden="1" x14ac:dyDescent="0.2"/>
    <row r="37458" hidden="1" x14ac:dyDescent="0.2"/>
    <row r="37459" hidden="1" x14ac:dyDescent="0.2"/>
    <row r="37460" hidden="1" x14ac:dyDescent="0.2"/>
    <row r="37461" hidden="1" x14ac:dyDescent="0.2"/>
    <row r="37462" hidden="1" x14ac:dyDescent="0.2"/>
    <row r="37463" hidden="1" x14ac:dyDescent="0.2"/>
    <row r="37464" hidden="1" x14ac:dyDescent="0.2"/>
    <row r="37465" hidden="1" x14ac:dyDescent="0.2"/>
    <row r="37466" hidden="1" x14ac:dyDescent="0.2"/>
    <row r="37467" hidden="1" x14ac:dyDescent="0.2"/>
    <row r="37468" hidden="1" x14ac:dyDescent="0.2"/>
    <row r="37469" hidden="1" x14ac:dyDescent="0.2"/>
    <row r="37470" hidden="1" x14ac:dyDescent="0.2"/>
    <row r="37471" hidden="1" x14ac:dyDescent="0.2"/>
    <row r="37472" hidden="1" x14ac:dyDescent="0.2"/>
    <row r="37473" hidden="1" x14ac:dyDescent="0.2"/>
    <row r="37474" hidden="1" x14ac:dyDescent="0.2"/>
    <row r="37475" hidden="1" x14ac:dyDescent="0.2"/>
    <row r="37476" hidden="1" x14ac:dyDescent="0.2"/>
    <row r="37477" hidden="1" x14ac:dyDescent="0.2"/>
    <row r="37478" hidden="1" x14ac:dyDescent="0.2"/>
    <row r="37479" hidden="1" x14ac:dyDescent="0.2"/>
    <row r="37480" hidden="1" x14ac:dyDescent="0.2"/>
    <row r="37481" hidden="1" x14ac:dyDescent="0.2"/>
    <row r="37482" hidden="1" x14ac:dyDescent="0.2"/>
    <row r="37483" hidden="1" x14ac:dyDescent="0.2"/>
    <row r="37484" hidden="1" x14ac:dyDescent="0.2"/>
    <row r="37485" hidden="1" x14ac:dyDescent="0.2"/>
    <row r="37486" hidden="1" x14ac:dyDescent="0.2"/>
    <row r="37487" hidden="1" x14ac:dyDescent="0.2"/>
    <row r="37488" hidden="1" x14ac:dyDescent="0.2"/>
    <row r="37489" hidden="1" x14ac:dyDescent="0.2"/>
    <row r="37490" hidden="1" x14ac:dyDescent="0.2"/>
    <row r="37491" hidden="1" x14ac:dyDescent="0.2"/>
    <row r="37492" hidden="1" x14ac:dyDescent="0.2"/>
    <row r="37493" hidden="1" x14ac:dyDescent="0.2"/>
    <row r="37494" hidden="1" x14ac:dyDescent="0.2"/>
    <row r="37495" hidden="1" x14ac:dyDescent="0.2"/>
    <row r="37496" hidden="1" x14ac:dyDescent="0.2"/>
    <row r="37497" hidden="1" x14ac:dyDescent="0.2"/>
    <row r="37498" hidden="1" x14ac:dyDescent="0.2"/>
    <row r="37499" hidden="1" x14ac:dyDescent="0.2"/>
    <row r="37500" hidden="1" x14ac:dyDescent="0.2"/>
    <row r="37501" hidden="1" x14ac:dyDescent="0.2"/>
    <row r="37502" hidden="1" x14ac:dyDescent="0.2"/>
    <row r="37503" hidden="1" x14ac:dyDescent="0.2"/>
    <row r="37504" hidden="1" x14ac:dyDescent="0.2"/>
    <row r="37505" hidden="1" x14ac:dyDescent="0.2"/>
    <row r="37506" hidden="1" x14ac:dyDescent="0.2"/>
    <row r="37507" hidden="1" x14ac:dyDescent="0.2"/>
    <row r="37508" hidden="1" x14ac:dyDescent="0.2"/>
    <row r="37509" hidden="1" x14ac:dyDescent="0.2"/>
    <row r="37510" hidden="1" x14ac:dyDescent="0.2"/>
    <row r="37511" hidden="1" x14ac:dyDescent="0.2"/>
    <row r="37512" hidden="1" x14ac:dyDescent="0.2"/>
    <row r="37513" hidden="1" x14ac:dyDescent="0.2"/>
    <row r="37514" hidden="1" x14ac:dyDescent="0.2"/>
    <row r="37515" hidden="1" x14ac:dyDescent="0.2"/>
    <row r="37516" hidden="1" x14ac:dyDescent="0.2"/>
    <row r="37517" hidden="1" x14ac:dyDescent="0.2"/>
    <row r="37518" hidden="1" x14ac:dyDescent="0.2"/>
    <row r="37519" hidden="1" x14ac:dyDescent="0.2"/>
    <row r="37520" hidden="1" x14ac:dyDescent="0.2"/>
    <row r="37521" hidden="1" x14ac:dyDescent="0.2"/>
    <row r="37522" hidden="1" x14ac:dyDescent="0.2"/>
    <row r="37523" hidden="1" x14ac:dyDescent="0.2"/>
    <row r="37524" hidden="1" x14ac:dyDescent="0.2"/>
    <row r="37525" hidden="1" x14ac:dyDescent="0.2"/>
    <row r="37526" hidden="1" x14ac:dyDescent="0.2"/>
    <row r="37527" hidden="1" x14ac:dyDescent="0.2"/>
    <row r="37528" hidden="1" x14ac:dyDescent="0.2"/>
    <row r="37529" hidden="1" x14ac:dyDescent="0.2"/>
    <row r="37530" hidden="1" x14ac:dyDescent="0.2"/>
    <row r="37531" hidden="1" x14ac:dyDescent="0.2"/>
    <row r="37532" hidden="1" x14ac:dyDescent="0.2"/>
    <row r="37533" hidden="1" x14ac:dyDescent="0.2"/>
    <row r="37534" hidden="1" x14ac:dyDescent="0.2"/>
    <row r="37535" hidden="1" x14ac:dyDescent="0.2"/>
    <row r="37536" hidden="1" x14ac:dyDescent="0.2"/>
    <row r="37537" hidden="1" x14ac:dyDescent="0.2"/>
    <row r="37538" hidden="1" x14ac:dyDescent="0.2"/>
    <row r="37539" hidden="1" x14ac:dyDescent="0.2"/>
    <row r="37540" hidden="1" x14ac:dyDescent="0.2"/>
    <row r="37541" hidden="1" x14ac:dyDescent="0.2"/>
    <row r="37542" hidden="1" x14ac:dyDescent="0.2"/>
    <row r="37543" hidden="1" x14ac:dyDescent="0.2"/>
    <row r="37544" hidden="1" x14ac:dyDescent="0.2"/>
    <row r="37545" hidden="1" x14ac:dyDescent="0.2"/>
    <row r="37546" hidden="1" x14ac:dyDescent="0.2"/>
    <row r="37547" hidden="1" x14ac:dyDescent="0.2"/>
    <row r="37548" hidden="1" x14ac:dyDescent="0.2"/>
    <row r="37549" hidden="1" x14ac:dyDescent="0.2"/>
    <row r="37550" hidden="1" x14ac:dyDescent="0.2"/>
    <row r="37551" hidden="1" x14ac:dyDescent="0.2"/>
    <row r="37552" hidden="1" x14ac:dyDescent="0.2"/>
    <row r="37553" hidden="1" x14ac:dyDescent="0.2"/>
    <row r="37554" hidden="1" x14ac:dyDescent="0.2"/>
    <row r="37555" hidden="1" x14ac:dyDescent="0.2"/>
    <row r="37556" hidden="1" x14ac:dyDescent="0.2"/>
    <row r="37557" hidden="1" x14ac:dyDescent="0.2"/>
    <row r="37558" hidden="1" x14ac:dyDescent="0.2"/>
    <row r="37559" hidden="1" x14ac:dyDescent="0.2"/>
    <row r="37560" hidden="1" x14ac:dyDescent="0.2"/>
    <row r="37561" hidden="1" x14ac:dyDescent="0.2"/>
    <row r="37562" hidden="1" x14ac:dyDescent="0.2"/>
    <row r="37563" hidden="1" x14ac:dyDescent="0.2"/>
    <row r="37564" hidden="1" x14ac:dyDescent="0.2"/>
    <row r="37565" hidden="1" x14ac:dyDescent="0.2"/>
    <row r="37566" hidden="1" x14ac:dyDescent="0.2"/>
    <row r="37567" hidden="1" x14ac:dyDescent="0.2"/>
    <row r="37568" hidden="1" x14ac:dyDescent="0.2"/>
    <row r="37569" hidden="1" x14ac:dyDescent="0.2"/>
    <row r="37570" hidden="1" x14ac:dyDescent="0.2"/>
    <row r="37571" hidden="1" x14ac:dyDescent="0.2"/>
    <row r="37572" hidden="1" x14ac:dyDescent="0.2"/>
    <row r="37573" hidden="1" x14ac:dyDescent="0.2"/>
    <row r="37574" hidden="1" x14ac:dyDescent="0.2"/>
    <row r="37575" hidden="1" x14ac:dyDescent="0.2"/>
    <row r="37576" hidden="1" x14ac:dyDescent="0.2"/>
    <row r="37577" hidden="1" x14ac:dyDescent="0.2"/>
    <row r="37578" hidden="1" x14ac:dyDescent="0.2"/>
    <row r="37579" hidden="1" x14ac:dyDescent="0.2"/>
    <row r="37580" hidden="1" x14ac:dyDescent="0.2"/>
    <row r="37581" hidden="1" x14ac:dyDescent="0.2"/>
    <row r="37582" hidden="1" x14ac:dyDescent="0.2"/>
    <row r="37583" hidden="1" x14ac:dyDescent="0.2"/>
    <row r="37584" hidden="1" x14ac:dyDescent="0.2"/>
    <row r="37585" hidden="1" x14ac:dyDescent="0.2"/>
    <row r="37586" hidden="1" x14ac:dyDescent="0.2"/>
    <row r="37587" hidden="1" x14ac:dyDescent="0.2"/>
    <row r="37588" hidden="1" x14ac:dyDescent="0.2"/>
    <row r="37589" hidden="1" x14ac:dyDescent="0.2"/>
    <row r="37590" hidden="1" x14ac:dyDescent="0.2"/>
    <row r="37591" hidden="1" x14ac:dyDescent="0.2"/>
    <row r="37592" hidden="1" x14ac:dyDescent="0.2"/>
    <row r="37593" hidden="1" x14ac:dyDescent="0.2"/>
    <row r="37594" hidden="1" x14ac:dyDescent="0.2"/>
    <row r="37595" hidden="1" x14ac:dyDescent="0.2"/>
    <row r="37596" hidden="1" x14ac:dyDescent="0.2"/>
    <row r="37597" hidden="1" x14ac:dyDescent="0.2"/>
    <row r="37598" hidden="1" x14ac:dyDescent="0.2"/>
    <row r="37599" hidden="1" x14ac:dyDescent="0.2"/>
    <row r="37600" hidden="1" x14ac:dyDescent="0.2"/>
    <row r="37601" hidden="1" x14ac:dyDescent="0.2"/>
    <row r="37602" hidden="1" x14ac:dyDescent="0.2"/>
    <row r="37603" hidden="1" x14ac:dyDescent="0.2"/>
    <row r="37604" hidden="1" x14ac:dyDescent="0.2"/>
    <row r="37605" hidden="1" x14ac:dyDescent="0.2"/>
    <row r="37606" hidden="1" x14ac:dyDescent="0.2"/>
    <row r="37607" hidden="1" x14ac:dyDescent="0.2"/>
    <row r="37608" hidden="1" x14ac:dyDescent="0.2"/>
    <row r="37609" hidden="1" x14ac:dyDescent="0.2"/>
    <row r="37610" hidden="1" x14ac:dyDescent="0.2"/>
    <row r="37611" hidden="1" x14ac:dyDescent="0.2"/>
    <row r="37612" hidden="1" x14ac:dyDescent="0.2"/>
    <row r="37613" hidden="1" x14ac:dyDescent="0.2"/>
    <row r="37614" hidden="1" x14ac:dyDescent="0.2"/>
    <row r="37615" hidden="1" x14ac:dyDescent="0.2"/>
    <row r="37616" hidden="1" x14ac:dyDescent="0.2"/>
    <row r="37617" hidden="1" x14ac:dyDescent="0.2"/>
    <row r="37618" hidden="1" x14ac:dyDescent="0.2"/>
    <row r="37619" hidden="1" x14ac:dyDescent="0.2"/>
    <row r="37620" hidden="1" x14ac:dyDescent="0.2"/>
    <row r="37621" hidden="1" x14ac:dyDescent="0.2"/>
    <row r="37622" hidden="1" x14ac:dyDescent="0.2"/>
    <row r="37623" hidden="1" x14ac:dyDescent="0.2"/>
    <row r="37624" hidden="1" x14ac:dyDescent="0.2"/>
    <row r="37625" hidden="1" x14ac:dyDescent="0.2"/>
    <row r="37626" hidden="1" x14ac:dyDescent="0.2"/>
    <row r="37627" hidden="1" x14ac:dyDescent="0.2"/>
    <row r="37628" hidden="1" x14ac:dyDescent="0.2"/>
    <row r="37629" hidden="1" x14ac:dyDescent="0.2"/>
    <row r="37630" hidden="1" x14ac:dyDescent="0.2"/>
    <row r="37631" hidden="1" x14ac:dyDescent="0.2"/>
    <row r="37632" hidden="1" x14ac:dyDescent="0.2"/>
    <row r="37633" hidden="1" x14ac:dyDescent="0.2"/>
    <row r="37634" hidden="1" x14ac:dyDescent="0.2"/>
    <row r="37635" hidden="1" x14ac:dyDescent="0.2"/>
    <row r="37636" hidden="1" x14ac:dyDescent="0.2"/>
    <row r="37637" hidden="1" x14ac:dyDescent="0.2"/>
    <row r="37638" hidden="1" x14ac:dyDescent="0.2"/>
    <row r="37639" hidden="1" x14ac:dyDescent="0.2"/>
    <row r="37640" hidden="1" x14ac:dyDescent="0.2"/>
    <row r="37641" hidden="1" x14ac:dyDescent="0.2"/>
    <row r="37642" hidden="1" x14ac:dyDescent="0.2"/>
    <row r="37643" hidden="1" x14ac:dyDescent="0.2"/>
    <row r="37644" hidden="1" x14ac:dyDescent="0.2"/>
    <row r="37645" hidden="1" x14ac:dyDescent="0.2"/>
    <row r="37646" hidden="1" x14ac:dyDescent="0.2"/>
    <row r="37647" hidden="1" x14ac:dyDescent="0.2"/>
    <row r="37648" hidden="1" x14ac:dyDescent="0.2"/>
    <row r="37649" hidden="1" x14ac:dyDescent="0.2"/>
    <row r="37650" hidden="1" x14ac:dyDescent="0.2"/>
    <row r="37651" hidden="1" x14ac:dyDescent="0.2"/>
    <row r="37652" hidden="1" x14ac:dyDescent="0.2"/>
    <row r="37653" hidden="1" x14ac:dyDescent="0.2"/>
    <row r="37654" hidden="1" x14ac:dyDescent="0.2"/>
    <row r="37655" hidden="1" x14ac:dyDescent="0.2"/>
    <row r="37656" hidden="1" x14ac:dyDescent="0.2"/>
    <row r="37657" hidden="1" x14ac:dyDescent="0.2"/>
    <row r="37658" hidden="1" x14ac:dyDescent="0.2"/>
    <row r="37659" hidden="1" x14ac:dyDescent="0.2"/>
    <row r="37660" hidden="1" x14ac:dyDescent="0.2"/>
    <row r="37661" hidden="1" x14ac:dyDescent="0.2"/>
    <row r="37662" hidden="1" x14ac:dyDescent="0.2"/>
    <row r="37663" hidden="1" x14ac:dyDescent="0.2"/>
    <row r="37664" hidden="1" x14ac:dyDescent="0.2"/>
    <row r="37665" hidden="1" x14ac:dyDescent="0.2"/>
    <row r="37666" hidden="1" x14ac:dyDescent="0.2"/>
    <row r="37667" hidden="1" x14ac:dyDescent="0.2"/>
    <row r="37668" hidden="1" x14ac:dyDescent="0.2"/>
    <row r="37669" hidden="1" x14ac:dyDescent="0.2"/>
    <row r="37670" hidden="1" x14ac:dyDescent="0.2"/>
    <row r="37671" hidden="1" x14ac:dyDescent="0.2"/>
    <row r="37672" hidden="1" x14ac:dyDescent="0.2"/>
    <row r="37673" hidden="1" x14ac:dyDescent="0.2"/>
    <row r="37674" hidden="1" x14ac:dyDescent="0.2"/>
    <row r="37675" hidden="1" x14ac:dyDescent="0.2"/>
    <row r="37676" hidden="1" x14ac:dyDescent="0.2"/>
    <row r="37677" hidden="1" x14ac:dyDescent="0.2"/>
    <row r="37678" hidden="1" x14ac:dyDescent="0.2"/>
    <row r="37679" hidden="1" x14ac:dyDescent="0.2"/>
    <row r="37680" hidden="1" x14ac:dyDescent="0.2"/>
    <row r="37681" hidden="1" x14ac:dyDescent="0.2"/>
    <row r="37682" hidden="1" x14ac:dyDescent="0.2"/>
    <row r="37683" hidden="1" x14ac:dyDescent="0.2"/>
    <row r="37684" hidden="1" x14ac:dyDescent="0.2"/>
    <row r="37685" hidden="1" x14ac:dyDescent="0.2"/>
    <row r="37686" hidden="1" x14ac:dyDescent="0.2"/>
    <row r="37687" hidden="1" x14ac:dyDescent="0.2"/>
    <row r="37688" hidden="1" x14ac:dyDescent="0.2"/>
    <row r="37689" hidden="1" x14ac:dyDescent="0.2"/>
    <row r="37690" hidden="1" x14ac:dyDescent="0.2"/>
    <row r="37691" hidden="1" x14ac:dyDescent="0.2"/>
    <row r="37692" hidden="1" x14ac:dyDescent="0.2"/>
    <row r="37693" hidden="1" x14ac:dyDescent="0.2"/>
    <row r="37694" hidden="1" x14ac:dyDescent="0.2"/>
    <row r="37695" hidden="1" x14ac:dyDescent="0.2"/>
    <row r="37696" hidden="1" x14ac:dyDescent="0.2"/>
    <row r="37697" hidden="1" x14ac:dyDescent="0.2"/>
    <row r="37698" hidden="1" x14ac:dyDescent="0.2"/>
    <row r="37699" hidden="1" x14ac:dyDescent="0.2"/>
    <row r="37700" hidden="1" x14ac:dyDescent="0.2"/>
    <row r="37701" hidden="1" x14ac:dyDescent="0.2"/>
    <row r="37702" hidden="1" x14ac:dyDescent="0.2"/>
    <row r="37703" hidden="1" x14ac:dyDescent="0.2"/>
    <row r="37704" hidden="1" x14ac:dyDescent="0.2"/>
    <row r="37705" hidden="1" x14ac:dyDescent="0.2"/>
    <row r="37706" hidden="1" x14ac:dyDescent="0.2"/>
    <row r="37707" hidden="1" x14ac:dyDescent="0.2"/>
    <row r="37708" hidden="1" x14ac:dyDescent="0.2"/>
    <row r="37709" hidden="1" x14ac:dyDescent="0.2"/>
    <row r="37710" hidden="1" x14ac:dyDescent="0.2"/>
    <row r="37711" hidden="1" x14ac:dyDescent="0.2"/>
    <row r="37712" hidden="1" x14ac:dyDescent="0.2"/>
    <row r="37713" hidden="1" x14ac:dyDescent="0.2"/>
    <row r="37714" hidden="1" x14ac:dyDescent="0.2"/>
    <row r="37715" hidden="1" x14ac:dyDescent="0.2"/>
    <row r="37716" hidden="1" x14ac:dyDescent="0.2"/>
    <row r="37717" hidden="1" x14ac:dyDescent="0.2"/>
    <row r="37718" hidden="1" x14ac:dyDescent="0.2"/>
    <row r="37719" hidden="1" x14ac:dyDescent="0.2"/>
    <row r="37720" hidden="1" x14ac:dyDescent="0.2"/>
    <row r="37721" hidden="1" x14ac:dyDescent="0.2"/>
    <row r="37722" hidden="1" x14ac:dyDescent="0.2"/>
    <row r="37723" hidden="1" x14ac:dyDescent="0.2"/>
    <row r="37724" hidden="1" x14ac:dyDescent="0.2"/>
    <row r="37725" hidden="1" x14ac:dyDescent="0.2"/>
    <row r="37726" hidden="1" x14ac:dyDescent="0.2"/>
    <row r="37727" hidden="1" x14ac:dyDescent="0.2"/>
    <row r="37728" hidden="1" x14ac:dyDescent="0.2"/>
    <row r="37729" hidden="1" x14ac:dyDescent="0.2"/>
    <row r="37730" hidden="1" x14ac:dyDescent="0.2"/>
    <row r="37731" hidden="1" x14ac:dyDescent="0.2"/>
    <row r="37732" hidden="1" x14ac:dyDescent="0.2"/>
    <row r="37733" hidden="1" x14ac:dyDescent="0.2"/>
    <row r="37734" hidden="1" x14ac:dyDescent="0.2"/>
    <row r="37735" hidden="1" x14ac:dyDescent="0.2"/>
    <row r="37736" hidden="1" x14ac:dyDescent="0.2"/>
    <row r="37737" hidden="1" x14ac:dyDescent="0.2"/>
    <row r="37738" hidden="1" x14ac:dyDescent="0.2"/>
    <row r="37739" hidden="1" x14ac:dyDescent="0.2"/>
    <row r="37740" hidden="1" x14ac:dyDescent="0.2"/>
    <row r="37741" hidden="1" x14ac:dyDescent="0.2"/>
    <row r="37742" hidden="1" x14ac:dyDescent="0.2"/>
    <row r="37743" hidden="1" x14ac:dyDescent="0.2"/>
    <row r="37744" hidden="1" x14ac:dyDescent="0.2"/>
    <row r="37745" hidden="1" x14ac:dyDescent="0.2"/>
    <row r="37746" hidden="1" x14ac:dyDescent="0.2"/>
    <row r="37747" hidden="1" x14ac:dyDescent="0.2"/>
    <row r="37748" hidden="1" x14ac:dyDescent="0.2"/>
    <row r="37749" hidden="1" x14ac:dyDescent="0.2"/>
    <row r="37750" hidden="1" x14ac:dyDescent="0.2"/>
    <row r="37751" hidden="1" x14ac:dyDescent="0.2"/>
    <row r="37752" hidden="1" x14ac:dyDescent="0.2"/>
    <row r="37753" hidden="1" x14ac:dyDescent="0.2"/>
    <row r="37754" hidden="1" x14ac:dyDescent="0.2"/>
    <row r="37755" hidden="1" x14ac:dyDescent="0.2"/>
    <row r="37756" hidden="1" x14ac:dyDescent="0.2"/>
    <row r="37757" hidden="1" x14ac:dyDescent="0.2"/>
    <row r="37758" hidden="1" x14ac:dyDescent="0.2"/>
    <row r="37759" hidden="1" x14ac:dyDescent="0.2"/>
    <row r="37760" hidden="1" x14ac:dyDescent="0.2"/>
    <row r="37761" hidden="1" x14ac:dyDescent="0.2"/>
    <row r="37762" hidden="1" x14ac:dyDescent="0.2"/>
    <row r="37763" hidden="1" x14ac:dyDescent="0.2"/>
    <row r="37764" hidden="1" x14ac:dyDescent="0.2"/>
    <row r="37765" hidden="1" x14ac:dyDescent="0.2"/>
    <row r="37766" hidden="1" x14ac:dyDescent="0.2"/>
    <row r="37767" hidden="1" x14ac:dyDescent="0.2"/>
    <row r="37768" hidden="1" x14ac:dyDescent="0.2"/>
    <row r="37769" hidden="1" x14ac:dyDescent="0.2"/>
    <row r="37770" hidden="1" x14ac:dyDescent="0.2"/>
    <row r="37771" hidden="1" x14ac:dyDescent="0.2"/>
    <row r="37772" hidden="1" x14ac:dyDescent="0.2"/>
    <row r="37773" hidden="1" x14ac:dyDescent="0.2"/>
    <row r="37774" hidden="1" x14ac:dyDescent="0.2"/>
    <row r="37775" hidden="1" x14ac:dyDescent="0.2"/>
    <row r="37776" hidden="1" x14ac:dyDescent="0.2"/>
    <row r="37777" hidden="1" x14ac:dyDescent="0.2"/>
    <row r="37778" hidden="1" x14ac:dyDescent="0.2"/>
    <row r="37779" hidden="1" x14ac:dyDescent="0.2"/>
    <row r="37780" hidden="1" x14ac:dyDescent="0.2"/>
    <row r="37781" hidden="1" x14ac:dyDescent="0.2"/>
    <row r="37782" hidden="1" x14ac:dyDescent="0.2"/>
    <row r="37783" hidden="1" x14ac:dyDescent="0.2"/>
    <row r="37784" hidden="1" x14ac:dyDescent="0.2"/>
    <row r="37785" hidden="1" x14ac:dyDescent="0.2"/>
    <row r="37786" hidden="1" x14ac:dyDescent="0.2"/>
    <row r="37787" hidden="1" x14ac:dyDescent="0.2"/>
    <row r="37788" hidden="1" x14ac:dyDescent="0.2"/>
    <row r="37789" hidden="1" x14ac:dyDescent="0.2"/>
    <row r="37790" hidden="1" x14ac:dyDescent="0.2"/>
    <row r="37791" hidden="1" x14ac:dyDescent="0.2"/>
    <row r="37792" hidden="1" x14ac:dyDescent="0.2"/>
    <row r="37793" hidden="1" x14ac:dyDescent="0.2"/>
    <row r="37794" hidden="1" x14ac:dyDescent="0.2"/>
    <row r="37795" hidden="1" x14ac:dyDescent="0.2"/>
    <row r="37796" hidden="1" x14ac:dyDescent="0.2"/>
    <row r="37797" hidden="1" x14ac:dyDescent="0.2"/>
    <row r="37798" hidden="1" x14ac:dyDescent="0.2"/>
    <row r="37799" hidden="1" x14ac:dyDescent="0.2"/>
    <row r="37800" hidden="1" x14ac:dyDescent="0.2"/>
    <row r="37801" hidden="1" x14ac:dyDescent="0.2"/>
    <row r="37802" hidden="1" x14ac:dyDescent="0.2"/>
    <row r="37803" hidden="1" x14ac:dyDescent="0.2"/>
    <row r="37804" hidden="1" x14ac:dyDescent="0.2"/>
    <row r="37805" hidden="1" x14ac:dyDescent="0.2"/>
    <row r="37806" hidden="1" x14ac:dyDescent="0.2"/>
    <row r="37807" hidden="1" x14ac:dyDescent="0.2"/>
    <row r="37808" hidden="1" x14ac:dyDescent="0.2"/>
    <row r="37809" hidden="1" x14ac:dyDescent="0.2"/>
    <row r="37810" hidden="1" x14ac:dyDescent="0.2"/>
    <row r="37811" hidden="1" x14ac:dyDescent="0.2"/>
    <row r="37812" hidden="1" x14ac:dyDescent="0.2"/>
    <row r="37813" hidden="1" x14ac:dyDescent="0.2"/>
    <row r="37814" hidden="1" x14ac:dyDescent="0.2"/>
    <row r="37815" hidden="1" x14ac:dyDescent="0.2"/>
    <row r="37816" hidden="1" x14ac:dyDescent="0.2"/>
    <row r="37817" hidden="1" x14ac:dyDescent="0.2"/>
    <row r="37818" hidden="1" x14ac:dyDescent="0.2"/>
    <row r="37819" hidden="1" x14ac:dyDescent="0.2"/>
    <row r="37820" hidden="1" x14ac:dyDescent="0.2"/>
    <row r="37821" hidden="1" x14ac:dyDescent="0.2"/>
    <row r="37822" hidden="1" x14ac:dyDescent="0.2"/>
    <row r="37823" hidden="1" x14ac:dyDescent="0.2"/>
    <row r="37824" hidden="1" x14ac:dyDescent="0.2"/>
    <row r="37825" hidden="1" x14ac:dyDescent="0.2"/>
    <row r="37826" hidden="1" x14ac:dyDescent="0.2"/>
    <row r="37827" hidden="1" x14ac:dyDescent="0.2"/>
    <row r="37828" hidden="1" x14ac:dyDescent="0.2"/>
    <row r="37829" hidden="1" x14ac:dyDescent="0.2"/>
    <row r="37830" hidden="1" x14ac:dyDescent="0.2"/>
    <row r="37831" hidden="1" x14ac:dyDescent="0.2"/>
    <row r="37832" hidden="1" x14ac:dyDescent="0.2"/>
    <row r="37833" hidden="1" x14ac:dyDescent="0.2"/>
    <row r="37834" hidden="1" x14ac:dyDescent="0.2"/>
    <row r="37835" hidden="1" x14ac:dyDescent="0.2"/>
    <row r="37836" hidden="1" x14ac:dyDescent="0.2"/>
    <row r="37837" hidden="1" x14ac:dyDescent="0.2"/>
    <row r="37838" hidden="1" x14ac:dyDescent="0.2"/>
    <row r="37839" hidden="1" x14ac:dyDescent="0.2"/>
    <row r="37840" hidden="1" x14ac:dyDescent="0.2"/>
    <row r="37841" hidden="1" x14ac:dyDescent="0.2"/>
    <row r="37842" hidden="1" x14ac:dyDescent="0.2"/>
    <row r="37843" hidden="1" x14ac:dyDescent="0.2"/>
    <row r="37844" hidden="1" x14ac:dyDescent="0.2"/>
    <row r="37845" hidden="1" x14ac:dyDescent="0.2"/>
    <row r="37846" hidden="1" x14ac:dyDescent="0.2"/>
    <row r="37847" hidden="1" x14ac:dyDescent="0.2"/>
    <row r="37848" hidden="1" x14ac:dyDescent="0.2"/>
    <row r="37849" hidden="1" x14ac:dyDescent="0.2"/>
    <row r="37850" hidden="1" x14ac:dyDescent="0.2"/>
    <row r="37851" hidden="1" x14ac:dyDescent="0.2"/>
    <row r="37852" hidden="1" x14ac:dyDescent="0.2"/>
    <row r="37853" hidden="1" x14ac:dyDescent="0.2"/>
    <row r="37854" hidden="1" x14ac:dyDescent="0.2"/>
    <row r="37855" hidden="1" x14ac:dyDescent="0.2"/>
    <row r="37856" hidden="1" x14ac:dyDescent="0.2"/>
    <row r="37857" hidden="1" x14ac:dyDescent="0.2"/>
    <row r="37858" hidden="1" x14ac:dyDescent="0.2"/>
    <row r="37859" hidden="1" x14ac:dyDescent="0.2"/>
    <row r="37860" hidden="1" x14ac:dyDescent="0.2"/>
    <row r="37861" hidden="1" x14ac:dyDescent="0.2"/>
    <row r="37862" hidden="1" x14ac:dyDescent="0.2"/>
    <row r="37863" hidden="1" x14ac:dyDescent="0.2"/>
    <row r="37864" hidden="1" x14ac:dyDescent="0.2"/>
    <row r="37865" hidden="1" x14ac:dyDescent="0.2"/>
    <row r="37866" hidden="1" x14ac:dyDescent="0.2"/>
    <row r="37867" hidden="1" x14ac:dyDescent="0.2"/>
    <row r="37868" hidden="1" x14ac:dyDescent="0.2"/>
    <row r="37869" hidden="1" x14ac:dyDescent="0.2"/>
    <row r="37870" hidden="1" x14ac:dyDescent="0.2"/>
    <row r="37871" hidden="1" x14ac:dyDescent="0.2"/>
    <row r="37872" hidden="1" x14ac:dyDescent="0.2"/>
    <row r="37873" hidden="1" x14ac:dyDescent="0.2"/>
    <row r="37874" hidden="1" x14ac:dyDescent="0.2"/>
    <row r="37875" hidden="1" x14ac:dyDescent="0.2"/>
    <row r="37876" hidden="1" x14ac:dyDescent="0.2"/>
    <row r="37877" hidden="1" x14ac:dyDescent="0.2"/>
    <row r="37878" hidden="1" x14ac:dyDescent="0.2"/>
    <row r="37879" hidden="1" x14ac:dyDescent="0.2"/>
    <row r="37880" hidden="1" x14ac:dyDescent="0.2"/>
    <row r="37881" hidden="1" x14ac:dyDescent="0.2"/>
    <row r="37882" hidden="1" x14ac:dyDescent="0.2"/>
    <row r="37883" hidden="1" x14ac:dyDescent="0.2"/>
    <row r="37884" hidden="1" x14ac:dyDescent="0.2"/>
    <row r="37885" hidden="1" x14ac:dyDescent="0.2"/>
    <row r="37886" hidden="1" x14ac:dyDescent="0.2"/>
    <row r="37887" hidden="1" x14ac:dyDescent="0.2"/>
    <row r="37888" hidden="1" x14ac:dyDescent="0.2"/>
    <row r="37889" hidden="1" x14ac:dyDescent="0.2"/>
    <row r="37890" hidden="1" x14ac:dyDescent="0.2"/>
    <row r="37891" hidden="1" x14ac:dyDescent="0.2"/>
    <row r="37892" hidden="1" x14ac:dyDescent="0.2"/>
    <row r="37893" hidden="1" x14ac:dyDescent="0.2"/>
    <row r="37894" hidden="1" x14ac:dyDescent="0.2"/>
    <row r="37895" hidden="1" x14ac:dyDescent="0.2"/>
    <row r="37896" hidden="1" x14ac:dyDescent="0.2"/>
    <row r="37897" hidden="1" x14ac:dyDescent="0.2"/>
    <row r="37898" hidden="1" x14ac:dyDescent="0.2"/>
    <row r="37899" hidden="1" x14ac:dyDescent="0.2"/>
    <row r="37900" hidden="1" x14ac:dyDescent="0.2"/>
    <row r="37901" hidden="1" x14ac:dyDescent="0.2"/>
    <row r="37902" hidden="1" x14ac:dyDescent="0.2"/>
    <row r="37903" hidden="1" x14ac:dyDescent="0.2"/>
    <row r="37904" hidden="1" x14ac:dyDescent="0.2"/>
    <row r="37905" hidden="1" x14ac:dyDescent="0.2"/>
    <row r="37906" hidden="1" x14ac:dyDescent="0.2"/>
    <row r="37907" hidden="1" x14ac:dyDescent="0.2"/>
    <row r="37908" hidden="1" x14ac:dyDescent="0.2"/>
    <row r="37909" hidden="1" x14ac:dyDescent="0.2"/>
    <row r="37910" hidden="1" x14ac:dyDescent="0.2"/>
    <row r="37911" hidden="1" x14ac:dyDescent="0.2"/>
    <row r="37912" hidden="1" x14ac:dyDescent="0.2"/>
    <row r="37913" hidden="1" x14ac:dyDescent="0.2"/>
    <row r="37914" hidden="1" x14ac:dyDescent="0.2"/>
    <row r="37915" hidden="1" x14ac:dyDescent="0.2"/>
    <row r="37916" hidden="1" x14ac:dyDescent="0.2"/>
    <row r="37917" hidden="1" x14ac:dyDescent="0.2"/>
    <row r="37918" hidden="1" x14ac:dyDescent="0.2"/>
    <row r="37919" hidden="1" x14ac:dyDescent="0.2"/>
    <row r="37920" hidden="1" x14ac:dyDescent="0.2"/>
    <row r="37921" hidden="1" x14ac:dyDescent="0.2"/>
    <row r="37922" hidden="1" x14ac:dyDescent="0.2"/>
    <row r="37923" hidden="1" x14ac:dyDescent="0.2"/>
    <row r="37924" hidden="1" x14ac:dyDescent="0.2"/>
    <row r="37925" hidden="1" x14ac:dyDescent="0.2"/>
    <row r="37926" hidden="1" x14ac:dyDescent="0.2"/>
    <row r="37927" hidden="1" x14ac:dyDescent="0.2"/>
    <row r="37928" hidden="1" x14ac:dyDescent="0.2"/>
    <row r="37929" hidden="1" x14ac:dyDescent="0.2"/>
    <row r="37930" hidden="1" x14ac:dyDescent="0.2"/>
    <row r="37931" hidden="1" x14ac:dyDescent="0.2"/>
    <row r="37932" hidden="1" x14ac:dyDescent="0.2"/>
    <row r="37933" hidden="1" x14ac:dyDescent="0.2"/>
    <row r="37934" hidden="1" x14ac:dyDescent="0.2"/>
    <row r="37935" hidden="1" x14ac:dyDescent="0.2"/>
    <row r="37936" hidden="1" x14ac:dyDescent="0.2"/>
    <row r="37937" hidden="1" x14ac:dyDescent="0.2"/>
    <row r="37938" hidden="1" x14ac:dyDescent="0.2"/>
    <row r="37939" hidden="1" x14ac:dyDescent="0.2"/>
    <row r="37940" hidden="1" x14ac:dyDescent="0.2"/>
    <row r="37941" hidden="1" x14ac:dyDescent="0.2"/>
    <row r="37942" hidden="1" x14ac:dyDescent="0.2"/>
    <row r="37943" hidden="1" x14ac:dyDescent="0.2"/>
    <row r="37944" hidden="1" x14ac:dyDescent="0.2"/>
    <row r="37945" hidden="1" x14ac:dyDescent="0.2"/>
    <row r="37946" hidden="1" x14ac:dyDescent="0.2"/>
    <row r="37947" hidden="1" x14ac:dyDescent="0.2"/>
    <row r="37948" hidden="1" x14ac:dyDescent="0.2"/>
    <row r="37949" hidden="1" x14ac:dyDescent="0.2"/>
    <row r="37950" hidden="1" x14ac:dyDescent="0.2"/>
    <row r="37951" hidden="1" x14ac:dyDescent="0.2"/>
    <row r="37952" hidden="1" x14ac:dyDescent="0.2"/>
    <row r="37953" hidden="1" x14ac:dyDescent="0.2"/>
    <row r="37954" hidden="1" x14ac:dyDescent="0.2"/>
    <row r="37955" hidden="1" x14ac:dyDescent="0.2"/>
    <row r="37956" hidden="1" x14ac:dyDescent="0.2"/>
    <row r="37957" hidden="1" x14ac:dyDescent="0.2"/>
    <row r="37958" hidden="1" x14ac:dyDescent="0.2"/>
    <row r="37959" hidden="1" x14ac:dyDescent="0.2"/>
    <row r="37960" hidden="1" x14ac:dyDescent="0.2"/>
    <row r="37961" hidden="1" x14ac:dyDescent="0.2"/>
    <row r="37962" hidden="1" x14ac:dyDescent="0.2"/>
    <row r="37963" hidden="1" x14ac:dyDescent="0.2"/>
    <row r="37964" hidden="1" x14ac:dyDescent="0.2"/>
    <row r="37965" hidden="1" x14ac:dyDescent="0.2"/>
    <row r="37966" hidden="1" x14ac:dyDescent="0.2"/>
    <row r="37967" hidden="1" x14ac:dyDescent="0.2"/>
    <row r="37968" hidden="1" x14ac:dyDescent="0.2"/>
    <row r="37969" hidden="1" x14ac:dyDescent="0.2"/>
    <row r="37970" hidden="1" x14ac:dyDescent="0.2"/>
    <row r="37971" hidden="1" x14ac:dyDescent="0.2"/>
    <row r="37972" hidden="1" x14ac:dyDescent="0.2"/>
    <row r="37973" hidden="1" x14ac:dyDescent="0.2"/>
    <row r="37974" hidden="1" x14ac:dyDescent="0.2"/>
    <row r="37975" hidden="1" x14ac:dyDescent="0.2"/>
    <row r="37976" hidden="1" x14ac:dyDescent="0.2"/>
    <row r="37977" hidden="1" x14ac:dyDescent="0.2"/>
    <row r="37978" hidden="1" x14ac:dyDescent="0.2"/>
    <row r="37979" hidden="1" x14ac:dyDescent="0.2"/>
    <row r="37980" hidden="1" x14ac:dyDescent="0.2"/>
    <row r="37981" hidden="1" x14ac:dyDescent="0.2"/>
    <row r="37982" hidden="1" x14ac:dyDescent="0.2"/>
    <row r="37983" hidden="1" x14ac:dyDescent="0.2"/>
    <row r="37984" hidden="1" x14ac:dyDescent="0.2"/>
    <row r="37985" hidden="1" x14ac:dyDescent="0.2"/>
    <row r="37986" hidden="1" x14ac:dyDescent="0.2"/>
    <row r="37987" hidden="1" x14ac:dyDescent="0.2"/>
    <row r="37988" hidden="1" x14ac:dyDescent="0.2"/>
    <row r="37989" hidden="1" x14ac:dyDescent="0.2"/>
    <row r="37990" hidden="1" x14ac:dyDescent="0.2"/>
    <row r="37991" hidden="1" x14ac:dyDescent="0.2"/>
    <row r="37992" hidden="1" x14ac:dyDescent="0.2"/>
    <row r="37993" hidden="1" x14ac:dyDescent="0.2"/>
    <row r="37994" hidden="1" x14ac:dyDescent="0.2"/>
    <row r="37995" hidden="1" x14ac:dyDescent="0.2"/>
    <row r="37996" hidden="1" x14ac:dyDescent="0.2"/>
    <row r="37997" hidden="1" x14ac:dyDescent="0.2"/>
    <row r="37998" hidden="1" x14ac:dyDescent="0.2"/>
    <row r="37999" hidden="1" x14ac:dyDescent="0.2"/>
    <row r="38000" hidden="1" x14ac:dyDescent="0.2"/>
    <row r="38001" hidden="1" x14ac:dyDescent="0.2"/>
    <row r="38002" hidden="1" x14ac:dyDescent="0.2"/>
    <row r="38003" hidden="1" x14ac:dyDescent="0.2"/>
    <row r="38004" hidden="1" x14ac:dyDescent="0.2"/>
    <row r="38005" hidden="1" x14ac:dyDescent="0.2"/>
    <row r="38006" hidden="1" x14ac:dyDescent="0.2"/>
    <row r="38007" hidden="1" x14ac:dyDescent="0.2"/>
    <row r="38008" hidden="1" x14ac:dyDescent="0.2"/>
    <row r="38009" hidden="1" x14ac:dyDescent="0.2"/>
    <row r="38010" hidden="1" x14ac:dyDescent="0.2"/>
    <row r="38011" hidden="1" x14ac:dyDescent="0.2"/>
    <row r="38012" hidden="1" x14ac:dyDescent="0.2"/>
    <row r="38013" hidden="1" x14ac:dyDescent="0.2"/>
    <row r="38014" hidden="1" x14ac:dyDescent="0.2"/>
    <row r="38015" hidden="1" x14ac:dyDescent="0.2"/>
    <row r="38016" hidden="1" x14ac:dyDescent="0.2"/>
    <row r="38017" hidden="1" x14ac:dyDescent="0.2"/>
    <row r="38018" hidden="1" x14ac:dyDescent="0.2"/>
    <row r="38019" hidden="1" x14ac:dyDescent="0.2"/>
    <row r="38020" hidden="1" x14ac:dyDescent="0.2"/>
    <row r="38021" hidden="1" x14ac:dyDescent="0.2"/>
    <row r="38022" hidden="1" x14ac:dyDescent="0.2"/>
    <row r="38023" hidden="1" x14ac:dyDescent="0.2"/>
    <row r="38024" hidden="1" x14ac:dyDescent="0.2"/>
    <row r="38025" hidden="1" x14ac:dyDescent="0.2"/>
    <row r="38026" hidden="1" x14ac:dyDescent="0.2"/>
    <row r="38027" hidden="1" x14ac:dyDescent="0.2"/>
    <row r="38028" hidden="1" x14ac:dyDescent="0.2"/>
    <row r="38029" hidden="1" x14ac:dyDescent="0.2"/>
    <row r="38030" hidden="1" x14ac:dyDescent="0.2"/>
    <row r="38031" hidden="1" x14ac:dyDescent="0.2"/>
    <row r="38032" hidden="1" x14ac:dyDescent="0.2"/>
    <row r="38033" hidden="1" x14ac:dyDescent="0.2"/>
    <row r="38034" hidden="1" x14ac:dyDescent="0.2"/>
    <row r="38035" hidden="1" x14ac:dyDescent="0.2"/>
    <row r="38036" hidden="1" x14ac:dyDescent="0.2"/>
    <row r="38037" hidden="1" x14ac:dyDescent="0.2"/>
    <row r="38038" hidden="1" x14ac:dyDescent="0.2"/>
    <row r="38039" hidden="1" x14ac:dyDescent="0.2"/>
    <row r="38040" hidden="1" x14ac:dyDescent="0.2"/>
    <row r="38041" hidden="1" x14ac:dyDescent="0.2"/>
    <row r="38042" hidden="1" x14ac:dyDescent="0.2"/>
    <row r="38043" hidden="1" x14ac:dyDescent="0.2"/>
    <row r="38044" hidden="1" x14ac:dyDescent="0.2"/>
    <row r="38045" hidden="1" x14ac:dyDescent="0.2"/>
    <row r="38046" hidden="1" x14ac:dyDescent="0.2"/>
    <row r="38047" hidden="1" x14ac:dyDescent="0.2"/>
    <row r="38048" hidden="1" x14ac:dyDescent="0.2"/>
    <row r="38049" hidden="1" x14ac:dyDescent="0.2"/>
    <row r="38050" hidden="1" x14ac:dyDescent="0.2"/>
    <row r="38051" hidden="1" x14ac:dyDescent="0.2"/>
    <row r="38052" hidden="1" x14ac:dyDescent="0.2"/>
    <row r="38053" hidden="1" x14ac:dyDescent="0.2"/>
    <row r="38054" hidden="1" x14ac:dyDescent="0.2"/>
    <row r="38055" hidden="1" x14ac:dyDescent="0.2"/>
    <row r="38056" hidden="1" x14ac:dyDescent="0.2"/>
    <row r="38057" hidden="1" x14ac:dyDescent="0.2"/>
    <row r="38058" hidden="1" x14ac:dyDescent="0.2"/>
    <row r="38059" hidden="1" x14ac:dyDescent="0.2"/>
    <row r="38060" hidden="1" x14ac:dyDescent="0.2"/>
    <row r="38061" hidden="1" x14ac:dyDescent="0.2"/>
    <row r="38062" hidden="1" x14ac:dyDescent="0.2"/>
    <row r="38063" hidden="1" x14ac:dyDescent="0.2"/>
    <row r="38064" hidden="1" x14ac:dyDescent="0.2"/>
    <row r="38065" hidden="1" x14ac:dyDescent="0.2"/>
    <row r="38066" hidden="1" x14ac:dyDescent="0.2"/>
    <row r="38067" hidden="1" x14ac:dyDescent="0.2"/>
    <row r="38068" hidden="1" x14ac:dyDescent="0.2"/>
    <row r="38069" hidden="1" x14ac:dyDescent="0.2"/>
    <row r="38070" hidden="1" x14ac:dyDescent="0.2"/>
    <row r="38071" hidden="1" x14ac:dyDescent="0.2"/>
    <row r="38072" hidden="1" x14ac:dyDescent="0.2"/>
    <row r="38073" hidden="1" x14ac:dyDescent="0.2"/>
    <row r="38074" hidden="1" x14ac:dyDescent="0.2"/>
    <row r="38075" hidden="1" x14ac:dyDescent="0.2"/>
    <row r="38076" hidden="1" x14ac:dyDescent="0.2"/>
    <row r="38077" hidden="1" x14ac:dyDescent="0.2"/>
    <row r="38078" hidden="1" x14ac:dyDescent="0.2"/>
    <row r="38079" hidden="1" x14ac:dyDescent="0.2"/>
    <row r="38080" hidden="1" x14ac:dyDescent="0.2"/>
    <row r="38081" hidden="1" x14ac:dyDescent="0.2"/>
    <row r="38082" hidden="1" x14ac:dyDescent="0.2"/>
    <row r="38083" hidden="1" x14ac:dyDescent="0.2"/>
    <row r="38084" hidden="1" x14ac:dyDescent="0.2"/>
    <row r="38085" hidden="1" x14ac:dyDescent="0.2"/>
    <row r="38086" hidden="1" x14ac:dyDescent="0.2"/>
    <row r="38087" hidden="1" x14ac:dyDescent="0.2"/>
    <row r="38088" hidden="1" x14ac:dyDescent="0.2"/>
    <row r="38089" hidden="1" x14ac:dyDescent="0.2"/>
    <row r="38090" hidden="1" x14ac:dyDescent="0.2"/>
    <row r="38091" hidden="1" x14ac:dyDescent="0.2"/>
    <row r="38092" hidden="1" x14ac:dyDescent="0.2"/>
    <row r="38093" hidden="1" x14ac:dyDescent="0.2"/>
    <row r="38094" hidden="1" x14ac:dyDescent="0.2"/>
    <row r="38095" hidden="1" x14ac:dyDescent="0.2"/>
    <row r="38096" hidden="1" x14ac:dyDescent="0.2"/>
    <row r="38097" hidden="1" x14ac:dyDescent="0.2"/>
    <row r="38098" hidden="1" x14ac:dyDescent="0.2"/>
    <row r="38099" hidden="1" x14ac:dyDescent="0.2"/>
    <row r="38100" hidden="1" x14ac:dyDescent="0.2"/>
    <row r="38101" hidden="1" x14ac:dyDescent="0.2"/>
    <row r="38102" hidden="1" x14ac:dyDescent="0.2"/>
    <row r="38103" hidden="1" x14ac:dyDescent="0.2"/>
    <row r="38104" hidden="1" x14ac:dyDescent="0.2"/>
    <row r="38105" hidden="1" x14ac:dyDescent="0.2"/>
    <row r="38106" hidden="1" x14ac:dyDescent="0.2"/>
    <row r="38107" hidden="1" x14ac:dyDescent="0.2"/>
    <row r="38108" hidden="1" x14ac:dyDescent="0.2"/>
    <row r="38109" hidden="1" x14ac:dyDescent="0.2"/>
    <row r="38110" hidden="1" x14ac:dyDescent="0.2"/>
    <row r="38111" hidden="1" x14ac:dyDescent="0.2"/>
    <row r="38112" hidden="1" x14ac:dyDescent="0.2"/>
    <row r="38113" hidden="1" x14ac:dyDescent="0.2"/>
    <row r="38114" hidden="1" x14ac:dyDescent="0.2"/>
    <row r="38115" hidden="1" x14ac:dyDescent="0.2"/>
    <row r="38116" hidden="1" x14ac:dyDescent="0.2"/>
    <row r="38117" hidden="1" x14ac:dyDescent="0.2"/>
    <row r="38118" hidden="1" x14ac:dyDescent="0.2"/>
    <row r="38119" hidden="1" x14ac:dyDescent="0.2"/>
    <row r="38120" hidden="1" x14ac:dyDescent="0.2"/>
    <row r="38121" hidden="1" x14ac:dyDescent="0.2"/>
    <row r="38122" hidden="1" x14ac:dyDescent="0.2"/>
    <row r="38123" hidden="1" x14ac:dyDescent="0.2"/>
    <row r="38124" hidden="1" x14ac:dyDescent="0.2"/>
    <row r="38125" hidden="1" x14ac:dyDescent="0.2"/>
    <row r="38126" hidden="1" x14ac:dyDescent="0.2"/>
    <row r="38127" hidden="1" x14ac:dyDescent="0.2"/>
    <row r="38128" hidden="1" x14ac:dyDescent="0.2"/>
    <row r="38129" hidden="1" x14ac:dyDescent="0.2"/>
    <row r="38130" hidden="1" x14ac:dyDescent="0.2"/>
    <row r="38131" hidden="1" x14ac:dyDescent="0.2"/>
    <row r="38132" hidden="1" x14ac:dyDescent="0.2"/>
    <row r="38133" hidden="1" x14ac:dyDescent="0.2"/>
    <row r="38134" hidden="1" x14ac:dyDescent="0.2"/>
    <row r="38135" hidden="1" x14ac:dyDescent="0.2"/>
    <row r="38136" hidden="1" x14ac:dyDescent="0.2"/>
    <row r="38137" hidden="1" x14ac:dyDescent="0.2"/>
    <row r="38138" hidden="1" x14ac:dyDescent="0.2"/>
    <row r="38139" hidden="1" x14ac:dyDescent="0.2"/>
    <row r="38140" hidden="1" x14ac:dyDescent="0.2"/>
    <row r="38141" hidden="1" x14ac:dyDescent="0.2"/>
    <row r="38142" hidden="1" x14ac:dyDescent="0.2"/>
    <row r="38143" hidden="1" x14ac:dyDescent="0.2"/>
    <row r="38144" hidden="1" x14ac:dyDescent="0.2"/>
    <row r="38145" hidden="1" x14ac:dyDescent="0.2"/>
    <row r="38146" hidden="1" x14ac:dyDescent="0.2"/>
    <row r="38147" hidden="1" x14ac:dyDescent="0.2"/>
    <row r="38148" hidden="1" x14ac:dyDescent="0.2"/>
    <row r="38149" hidden="1" x14ac:dyDescent="0.2"/>
    <row r="38150" hidden="1" x14ac:dyDescent="0.2"/>
    <row r="38151" hidden="1" x14ac:dyDescent="0.2"/>
    <row r="38152" hidden="1" x14ac:dyDescent="0.2"/>
    <row r="38153" hidden="1" x14ac:dyDescent="0.2"/>
    <row r="38154" hidden="1" x14ac:dyDescent="0.2"/>
    <row r="38155" hidden="1" x14ac:dyDescent="0.2"/>
    <row r="38156" hidden="1" x14ac:dyDescent="0.2"/>
    <row r="38157" hidden="1" x14ac:dyDescent="0.2"/>
    <row r="38158" hidden="1" x14ac:dyDescent="0.2"/>
    <row r="38159" hidden="1" x14ac:dyDescent="0.2"/>
    <row r="38160" hidden="1" x14ac:dyDescent="0.2"/>
    <row r="38161" hidden="1" x14ac:dyDescent="0.2"/>
    <row r="38162" hidden="1" x14ac:dyDescent="0.2"/>
    <row r="38163" hidden="1" x14ac:dyDescent="0.2"/>
    <row r="38164" hidden="1" x14ac:dyDescent="0.2"/>
    <row r="38165" hidden="1" x14ac:dyDescent="0.2"/>
    <row r="38166" hidden="1" x14ac:dyDescent="0.2"/>
    <row r="38167" hidden="1" x14ac:dyDescent="0.2"/>
    <row r="38168" hidden="1" x14ac:dyDescent="0.2"/>
    <row r="38169" hidden="1" x14ac:dyDescent="0.2"/>
    <row r="38170" hidden="1" x14ac:dyDescent="0.2"/>
    <row r="38171" hidden="1" x14ac:dyDescent="0.2"/>
    <row r="38172" hidden="1" x14ac:dyDescent="0.2"/>
    <row r="38173" hidden="1" x14ac:dyDescent="0.2"/>
    <row r="38174" hidden="1" x14ac:dyDescent="0.2"/>
    <row r="38175" hidden="1" x14ac:dyDescent="0.2"/>
    <row r="38176" hidden="1" x14ac:dyDescent="0.2"/>
    <row r="38177" hidden="1" x14ac:dyDescent="0.2"/>
    <row r="38178" hidden="1" x14ac:dyDescent="0.2"/>
    <row r="38179" hidden="1" x14ac:dyDescent="0.2"/>
    <row r="38180" hidden="1" x14ac:dyDescent="0.2"/>
    <row r="38181" hidden="1" x14ac:dyDescent="0.2"/>
    <row r="38182" hidden="1" x14ac:dyDescent="0.2"/>
    <row r="38183" hidden="1" x14ac:dyDescent="0.2"/>
    <row r="38184" hidden="1" x14ac:dyDescent="0.2"/>
    <row r="38185" hidden="1" x14ac:dyDescent="0.2"/>
    <row r="38186" hidden="1" x14ac:dyDescent="0.2"/>
    <row r="38187" hidden="1" x14ac:dyDescent="0.2"/>
    <row r="38188" hidden="1" x14ac:dyDescent="0.2"/>
    <row r="38189" hidden="1" x14ac:dyDescent="0.2"/>
    <row r="38190" hidden="1" x14ac:dyDescent="0.2"/>
    <row r="38191" hidden="1" x14ac:dyDescent="0.2"/>
    <row r="38192" hidden="1" x14ac:dyDescent="0.2"/>
    <row r="38193" hidden="1" x14ac:dyDescent="0.2"/>
    <row r="38194" hidden="1" x14ac:dyDescent="0.2"/>
    <row r="38195" hidden="1" x14ac:dyDescent="0.2"/>
    <row r="38196" hidden="1" x14ac:dyDescent="0.2"/>
    <row r="38197" hidden="1" x14ac:dyDescent="0.2"/>
    <row r="38198" hidden="1" x14ac:dyDescent="0.2"/>
    <row r="38199" hidden="1" x14ac:dyDescent="0.2"/>
    <row r="38200" hidden="1" x14ac:dyDescent="0.2"/>
    <row r="38201" hidden="1" x14ac:dyDescent="0.2"/>
    <row r="38202" hidden="1" x14ac:dyDescent="0.2"/>
    <row r="38203" hidden="1" x14ac:dyDescent="0.2"/>
    <row r="38204" hidden="1" x14ac:dyDescent="0.2"/>
    <row r="38205" hidden="1" x14ac:dyDescent="0.2"/>
    <row r="38206" hidden="1" x14ac:dyDescent="0.2"/>
    <row r="38207" hidden="1" x14ac:dyDescent="0.2"/>
    <row r="38208" hidden="1" x14ac:dyDescent="0.2"/>
    <row r="38209" hidden="1" x14ac:dyDescent="0.2"/>
    <row r="38210" hidden="1" x14ac:dyDescent="0.2"/>
    <row r="38211" hidden="1" x14ac:dyDescent="0.2"/>
    <row r="38212" hidden="1" x14ac:dyDescent="0.2"/>
    <row r="38213" hidden="1" x14ac:dyDescent="0.2"/>
    <row r="38214" hidden="1" x14ac:dyDescent="0.2"/>
    <row r="38215" hidden="1" x14ac:dyDescent="0.2"/>
    <row r="38216" hidden="1" x14ac:dyDescent="0.2"/>
    <row r="38217" hidden="1" x14ac:dyDescent="0.2"/>
    <row r="38218" hidden="1" x14ac:dyDescent="0.2"/>
    <row r="38219" hidden="1" x14ac:dyDescent="0.2"/>
    <row r="38220" hidden="1" x14ac:dyDescent="0.2"/>
    <row r="38221" hidden="1" x14ac:dyDescent="0.2"/>
    <row r="38222" hidden="1" x14ac:dyDescent="0.2"/>
    <row r="38223" hidden="1" x14ac:dyDescent="0.2"/>
    <row r="38224" hidden="1" x14ac:dyDescent="0.2"/>
    <row r="38225" hidden="1" x14ac:dyDescent="0.2"/>
    <row r="38226" hidden="1" x14ac:dyDescent="0.2"/>
    <row r="38227" hidden="1" x14ac:dyDescent="0.2"/>
    <row r="38228" hidden="1" x14ac:dyDescent="0.2"/>
    <row r="38229" hidden="1" x14ac:dyDescent="0.2"/>
    <row r="38230" hidden="1" x14ac:dyDescent="0.2"/>
    <row r="38231" hidden="1" x14ac:dyDescent="0.2"/>
    <row r="38232" hidden="1" x14ac:dyDescent="0.2"/>
    <row r="38233" hidden="1" x14ac:dyDescent="0.2"/>
    <row r="38234" hidden="1" x14ac:dyDescent="0.2"/>
    <row r="38235" hidden="1" x14ac:dyDescent="0.2"/>
    <row r="38236" hidden="1" x14ac:dyDescent="0.2"/>
    <row r="38237" hidden="1" x14ac:dyDescent="0.2"/>
    <row r="38238" hidden="1" x14ac:dyDescent="0.2"/>
    <row r="38239" hidden="1" x14ac:dyDescent="0.2"/>
    <row r="38240" hidden="1" x14ac:dyDescent="0.2"/>
    <row r="38241" hidden="1" x14ac:dyDescent="0.2"/>
    <row r="38242" hidden="1" x14ac:dyDescent="0.2"/>
    <row r="38243" hidden="1" x14ac:dyDescent="0.2"/>
    <row r="38244" hidden="1" x14ac:dyDescent="0.2"/>
    <row r="38245" hidden="1" x14ac:dyDescent="0.2"/>
    <row r="38246" hidden="1" x14ac:dyDescent="0.2"/>
    <row r="38247" hidden="1" x14ac:dyDescent="0.2"/>
    <row r="38248" hidden="1" x14ac:dyDescent="0.2"/>
    <row r="38249" hidden="1" x14ac:dyDescent="0.2"/>
    <row r="38250" hidden="1" x14ac:dyDescent="0.2"/>
    <row r="38251" hidden="1" x14ac:dyDescent="0.2"/>
    <row r="38252" hidden="1" x14ac:dyDescent="0.2"/>
    <row r="38253" hidden="1" x14ac:dyDescent="0.2"/>
    <row r="38254" hidden="1" x14ac:dyDescent="0.2"/>
    <row r="38255" hidden="1" x14ac:dyDescent="0.2"/>
    <row r="38256" hidden="1" x14ac:dyDescent="0.2"/>
    <row r="38257" hidden="1" x14ac:dyDescent="0.2"/>
    <row r="38258" hidden="1" x14ac:dyDescent="0.2"/>
    <row r="38259" hidden="1" x14ac:dyDescent="0.2"/>
    <row r="38260" hidden="1" x14ac:dyDescent="0.2"/>
    <row r="38261" hidden="1" x14ac:dyDescent="0.2"/>
    <row r="38262" hidden="1" x14ac:dyDescent="0.2"/>
    <row r="38263" hidden="1" x14ac:dyDescent="0.2"/>
    <row r="38264" hidden="1" x14ac:dyDescent="0.2"/>
    <row r="38265" hidden="1" x14ac:dyDescent="0.2"/>
    <row r="38266" hidden="1" x14ac:dyDescent="0.2"/>
    <row r="38267" hidden="1" x14ac:dyDescent="0.2"/>
    <row r="38268" hidden="1" x14ac:dyDescent="0.2"/>
    <row r="38269" hidden="1" x14ac:dyDescent="0.2"/>
    <row r="38270" hidden="1" x14ac:dyDescent="0.2"/>
    <row r="38271" hidden="1" x14ac:dyDescent="0.2"/>
    <row r="38272" hidden="1" x14ac:dyDescent="0.2"/>
    <row r="38273" hidden="1" x14ac:dyDescent="0.2"/>
    <row r="38274" hidden="1" x14ac:dyDescent="0.2"/>
    <row r="38275" hidden="1" x14ac:dyDescent="0.2"/>
    <row r="38276" hidden="1" x14ac:dyDescent="0.2"/>
    <row r="38277" hidden="1" x14ac:dyDescent="0.2"/>
    <row r="38278" hidden="1" x14ac:dyDescent="0.2"/>
    <row r="38279" hidden="1" x14ac:dyDescent="0.2"/>
    <row r="38280" hidden="1" x14ac:dyDescent="0.2"/>
    <row r="38281" hidden="1" x14ac:dyDescent="0.2"/>
    <row r="38282" hidden="1" x14ac:dyDescent="0.2"/>
    <row r="38283" hidden="1" x14ac:dyDescent="0.2"/>
    <row r="38284" hidden="1" x14ac:dyDescent="0.2"/>
    <row r="38285" hidden="1" x14ac:dyDescent="0.2"/>
    <row r="38286" hidden="1" x14ac:dyDescent="0.2"/>
    <row r="38287" hidden="1" x14ac:dyDescent="0.2"/>
    <row r="38288" hidden="1" x14ac:dyDescent="0.2"/>
    <row r="38289" hidden="1" x14ac:dyDescent="0.2"/>
    <row r="38290" hidden="1" x14ac:dyDescent="0.2"/>
    <row r="38291" hidden="1" x14ac:dyDescent="0.2"/>
    <row r="38292" hidden="1" x14ac:dyDescent="0.2"/>
    <row r="38293" hidden="1" x14ac:dyDescent="0.2"/>
    <row r="38294" hidden="1" x14ac:dyDescent="0.2"/>
    <row r="38295" hidden="1" x14ac:dyDescent="0.2"/>
    <row r="38296" hidden="1" x14ac:dyDescent="0.2"/>
    <row r="38297" hidden="1" x14ac:dyDescent="0.2"/>
    <row r="38298" hidden="1" x14ac:dyDescent="0.2"/>
    <row r="38299" hidden="1" x14ac:dyDescent="0.2"/>
    <row r="38300" hidden="1" x14ac:dyDescent="0.2"/>
    <row r="38301" hidden="1" x14ac:dyDescent="0.2"/>
    <row r="38302" hidden="1" x14ac:dyDescent="0.2"/>
    <row r="38303" hidden="1" x14ac:dyDescent="0.2"/>
    <row r="38304" hidden="1" x14ac:dyDescent="0.2"/>
    <row r="38305" hidden="1" x14ac:dyDescent="0.2"/>
    <row r="38306" hidden="1" x14ac:dyDescent="0.2"/>
    <row r="38307" hidden="1" x14ac:dyDescent="0.2"/>
    <row r="38308" hidden="1" x14ac:dyDescent="0.2"/>
    <row r="38309" hidden="1" x14ac:dyDescent="0.2"/>
    <row r="38310" hidden="1" x14ac:dyDescent="0.2"/>
    <row r="38311" hidden="1" x14ac:dyDescent="0.2"/>
    <row r="38312" hidden="1" x14ac:dyDescent="0.2"/>
    <row r="38313" hidden="1" x14ac:dyDescent="0.2"/>
    <row r="38314" hidden="1" x14ac:dyDescent="0.2"/>
    <row r="38315" hidden="1" x14ac:dyDescent="0.2"/>
    <row r="38316" hidden="1" x14ac:dyDescent="0.2"/>
    <row r="38317" hidden="1" x14ac:dyDescent="0.2"/>
    <row r="38318" hidden="1" x14ac:dyDescent="0.2"/>
    <row r="38319" hidden="1" x14ac:dyDescent="0.2"/>
    <row r="38320" hidden="1" x14ac:dyDescent="0.2"/>
    <row r="38321" hidden="1" x14ac:dyDescent="0.2"/>
    <row r="38322" hidden="1" x14ac:dyDescent="0.2"/>
    <row r="38323" hidden="1" x14ac:dyDescent="0.2"/>
    <row r="38324" hidden="1" x14ac:dyDescent="0.2"/>
    <row r="38325" hidden="1" x14ac:dyDescent="0.2"/>
    <row r="38326" hidden="1" x14ac:dyDescent="0.2"/>
    <row r="38327" hidden="1" x14ac:dyDescent="0.2"/>
    <row r="38328" hidden="1" x14ac:dyDescent="0.2"/>
    <row r="38329" hidden="1" x14ac:dyDescent="0.2"/>
    <row r="38330" hidden="1" x14ac:dyDescent="0.2"/>
    <row r="38331" hidden="1" x14ac:dyDescent="0.2"/>
    <row r="38332" hidden="1" x14ac:dyDescent="0.2"/>
    <row r="38333" hidden="1" x14ac:dyDescent="0.2"/>
    <row r="38334" hidden="1" x14ac:dyDescent="0.2"/>
    <row r="38335" hidden="1" x14ac:dyDescent="0.2"/>
    <row r="38336" hidden="1" x14ac:dyDescent="0.2"/>
    <row r="38337" hidden="1" x14ac:dyDescent="0.2"/>
    <row r="38338" hidden="1" x14ac:dyDescent="0.2"/>
    <row r="38339" hidden="1" x14ac:dyDescent="0.2"/>
    <row r="38340" hidden="1" x14ac:dyDescent="0.2"/>
    <row r="38341" hidden="1" x14ac:dyDescent="0.2"/>
    <row r="38342" hidden="1" x14ac:dyDescent="0.2"/>
    <row r="38343" hidden="1" x14ac:dyDescent="0.2"/>
    <row r="38344" hidden="1" x14ac:dyDescent="0.2"/>
    <row r="38345" hidden="1" x14ac:dyDescent="0.2"/>
    <row r="38346" hidden="1" x14ac:dyDescent="0.2"/>
    <row r="38347" hidden="1" x14ac:dyDescent="0.2"/>
    <row r="38348" hidden="1" x14ac:dyDescent="0.2"/>
    <row r="38349" hidden="1" x14ac:dyDescent="0.2"/>
    <row r="38350" hidden="1" x14ac:dyDescent="0.2"/>
    <row r="38351" hidden="1" x14ac:dyDescent="0.2"/>
    <row r="38352" hidden="1" x14ac:dyDescent="0.2"/>
    <row r="38353" hidden="1" x14ac:dyDescent="0.2"/>
    <row r="38354" hidden="1" x14ac:dyDescent="0.2"/>
    <row r="38355" hidden="1" x14ac:dyDescent="0.2"/>
    <row r="38356" hidden="1" x14ac:dyDescent="0.2"/>
    <row r="38357" hidden="1" x14ac:dyDescent="0.2"/>
    <row r="38358" hidden="1" x14ac:dyDescent="0.2"/>
    <row r="38359" hidden="1" x14ac:dyDescent="0.2"/>
    <row r="38360" hidden="1" x14ac:dyDescent="0.2"/>
    <row r="38361" hidden="1" x14ac:dyDescent="0.2"/>
    <row r="38362" hidden="1" x14ac:dyDescent="0.2"/>
    <row r="38363" hidden="1" x14ac:dyDescent="0.2"/>
    <row r="38364" hidden="1" x14ac:dyDescent="0.2"/>
    <row r="38365" hidden="1" x14ac:dyDescent="0.2"/>
    <row r="38366" hidden="1" x14ac:dyDescent="0.2"/>
    <row r="38367" hidden="1" x14ac:dyDescent="0.2"/>
    <row r="38368" hidden="1" x14ac:dyDescent="0.2"/>
    <row r="38369" hidden="1" x14ac:dyDescent="0.2"/>
    <row r="38370" hidden="1" x14ac:dyDescent="0.2"/>
    <row r="38371" hidden="1" x14ac:dyDescent="0.2"/>
    <row r="38372" hidden="1" x14ac:dyDescent="0.2"/>
    <row r="38373" hidden="1" x14ac:dyDescent="0.2"/>
    <row r="38374" hidden="1" x14ac:dyDescent="0.2"/>
    <row r="38375" hidden="1" x14ac:dyDescent="0.2"/>
    <row r="38376" hidden="1" x14ac:dyDescent="0.2"/>
    <row r="38377" hidden="1" x14ac:dyDescent="0.2"/>
    <row r="38378" hidden="1" x14ac:dyDescent="0.2"/>
    <row r="38379" hidden="1" x14ac:dyDescent="0.2"/>
    <row r="38380" hidden="1" x14ac:dyDescent="0.2"/>
    <row r="38381" hidden="1" x14ac:dyDescent="0.2"/>
    <row r="38382" hidden="1" x14ac:dyDescent="0.2"/>
    <row r="38383" hidden="1" x14ac:dyDescent="0.2"/>
    <row r="38384" hidden="1" x14ac:dyDescent="0.2"/>
    <row r="38385" hidden="1" x14ac:dyDescent="0.2"/>
    <row r="38386" hidden="1" x14ac:dyDescent="0.2"/>
    <row r="38387" hidden="1" x14ac:dyDescent="0.2"/>
    <row r="38388" hidden="1" x14ac:dyDescent="0.2"/>
    <row r="38389" hidden="1" x14ac:dyDescent="0.2"/>
    <row r="38390" hidden="1" x14ac:dyDescent="0.2"/>
    <row r="38391" hidden="1" x14ac:dyDescent="0.2"/>
    <row r="38392" hidden="1" x14ac:dyDescent="0.2"/>
    <row r="38393" hidden="1" x14ac:dyDescent="0.2"/>
    <row r="38394" hidden="1" x14ac:dyDescent="0.2"/>
    <row r="38395" hidden="1" x14ac:dyDescent="0.2"/>
    <row r="38396" hidden="1" x14ac:dyDescent="0.2"/>
    <row r="38397" hidden="1" x14ac:dyDescent="0.2"/>
    <row r="38398" hidden="1" x14ac:dyDescent="0.2"/>
    <row r="38399" hidden="1" x14ac:dyDescent="0.2"/>
    <row r="38400" hidden="1" x14ac:dyDescent="0.2"/>
    <row r="38401" hidden="1" x14ac:dyDescent="0.2"/>
    <row r="38402" hidden="1" x14ac:dyDescent="0.2"/>
    <row r="38403" hidden="1" x14ac:dyDescent="0.2"/>
    <row r="38404" hidden="1" x14ac:dyDescent="0.2"/>
    <row r="38405" hidden="1" x14ac:dyDescent="0.2"/>
    <row r="38406" hidden="1" x14ac:dyDescent="0.2"/>
    <row r="38407" hidden="1" x14ac:dyDescent="0.2"/>
    <row r="38408" hidden="1" x14ac:dyDescent="0.2"/>
    <row r="38409" hidden="1" x14ac:dyDescent="0.2"/>
    <row r="38410" hidden="1" x14ac:dyDescent="0.2"/>
    <row r="38411" hidden="1" x14ac:dyDescent="0.2"/>
    <row r="38412" hidden="1" x14ac:dyDescent="0.2"/>
    <row r="38413" hidden="1" x14ac:dyDescent="0.2"/>
    <row r="38414" hidden="1" x14ac:dyDescent="0.2"/>
    <row r="38415" hidden="1" x14ac:dyDescent="0.2"/>
    <row r="38416" hidden="1" x14ac:dyDescent="0.2"/>
    <row r="38417" hidden="1" x14ac:dyDescent="0.2"/>
    <row r="38418" hidden="1" x14ac:dyDescent="0.2"/>
    <row r="38419" hidden="1" x14ac:dyDescent="0.2"/>
    <row r="38420" hidden="1" x14ac:dyDescent="0.2"/>
    <row r="38421" hidden="1" x14ac:dyDescent="0.2"/>
    <row r="38422" hidden="1" x14ac:dyDescent="0.2"/>
    <row r="38423" hidden="1" x14ac:dyDescent="0.2"/>
    <row r="38424" hidden="1" x14ac:dyDescent="0.2"/>
    <row r="38425" hidden="1" x14ac:dyDescent="0.2"/>
    <row r="38426" hidden="1" x14ac:dyDescent="0.2"/>
    <row r="38427" hidden="1" x14ac:dyDescent="0.2"/>
    <row r="38428" hidden="1" x14ac:dyDescent="0.2"/>
    <row r="38429" hidden="1" x14ac:dyDescent="0.2"/>
    <row r="38430" hidden="1" x14ac:dyDescent="0.2"/>
    <row r="38431" hidden="1" x14ac:dyDescent="0.2"/>
    <row r="38432" hidden="1" x14ac:dyDescent="0.2"/>
    <row r="38433" hidden="1" x14ac:dyDescent="0.2"/>
    <row r="38434" hidden="1" x14ac:dyDescent="0.2"/>
    <row r="38435" hidden="1" x14ac:dyDescent="0.2"/>
    <row r="38436" hidden="1" x14ac:dyDescent="0.2"/>
    <row r="38437" hidden="1" x14ac:dyDescent="0.2"/>
    <row r="38438" hidden="1" x14ac:dyDescent="0.2"/>
    <row r="38439" hidden="1" x14ac:dyDescent="0.2"/>
    <row r="38440" hidden="1" x14ac:dyDescent="0.2"/>
    <row r="38441" hidden="1" x14ac:dyDescent="0.2"/>
    <row r="38442" hidden="1" x14ac:dyDescent="0.2"/>
    <row r="38443" hidden="1" x14ac:dyDescent="0.2"/>
    <row r="38444" hidden="1" x14ac:dyDescent="0.2"/>
    <row r="38445" hidden="1" x14ac:dyDescent="0.2"/>
    <row r="38446" hidden="1" x14ac:dyDescent="0.2"/>
    <row r="38447" hidden="1" x14ac:dyDescent="0.2"/>
    <row r="38448" hidden="1" x14ac:dyDescent="0.2"/>
    <row r="38449" hidden="1" x14ac:dyDescent="0.2"/>
    <row r="38450" hidden="1" x14ac:dyDescent="0.2"/>
    <row r="38451" hidden="1" x14ac:dyDescent="0.2"/>
    <row r="38452" hidden="1" x14ac:dyDescent="0.2"/>
    <row r="38453" hidden="1" x14ac:dyDescent="0.2"/>
    <row r="38454" hidden="1" x14ac:dyDescent="0.2"/>
    <row r="38455" hidden="1" x14ac:dyDescent="0.2"/>
    <row r="38456" hidden="1" x14ac:dyDescent="0.2"/>
    <row r="38457" hidden="1" x14ac:dyDescent="0.2"/>
    <row r="38458" hidden="1" x14ac:dyDescent="0.2"/>
    <row r="38459" hidden="1" x14ac:dyDescent="0.2"/>
    <row r="38460" hidden="1" x14ac:dyDescent="0.2"/>
    <row r="38461" hidden="1" x14ac:dyDescent="0.2"/>
    <row r="38462" hidden="1" x14ac:dyDescent="0.2"/>
    <row r="38463" hidden="1" x14ac:dyDescent="0.2"/>
    <row r="38464" hidden="1" x14ac:dyDescent="0.2"/>
    <row r="38465" hidden="1" x14ac:dyDescent="0.2"/>
    <row r="38466" hidden="1" x14ac:dyDescent="0.2"/>
    <row r="38467" hidden="1" x14ac:dyDescent="0.2"/>
    <row r="38468" hidden="1" x14ac:dyDescent="0.2"/>
    <row r="38469" hidden="1" x14ac:dyDescent="0.2"/>
    <row r="38470" hidden="1" x14ac:dyDescent="0.2"/>
    <row r="38471" hidden="1" x14ac:dyDescent="0.2"/>
    <row r="38472" hidden="1" x14ac:dyDescent="0.2"/>
    <row r="38473" hidden="1" x14ac:dyDescent="0.2"/>
    <row r="38474" hidden="1" x14ac:dyDescent="0.2"/>
    <row r="38475" hidden="1" x14ac:dyDescent="0.2"/>
    <row r="38476" hidden="1" x14ac:dyDescent="0.2"/>
    <row r="38477" hidden="1" x14ac:dyDescent="0.2"/>
    <row r="38478" hidden="1" x14ac:dyDescent="0.2"/>
    <row r="38479" hidden="1" x14ac:dyDescent="0.2"/>
    <row r="38480" hidden="1" x14ac:dyDescent="0.2"/>
    <row r="38481" hidden="1" x14ac:dyDescent="0.2"/>
    <row r="38482" hidden="1" x14ac:dyDescent="0.2"/>
    <row r="38483" hidden="1" x14ac:dyDescent="0.2"/>
    <row r="38484" hidden="1" x14ac:dyDescent="0.2"/>
    <row r="38485" hidden="1" x14ac:dyDescent="0.2"/>
    <row r="38486" hidden="1" x14ac:dyDescent="0.2"/>
    <row r="38487" hidden="1" x14ac:dyDescent="0.2"/>
    <row r="38488" hidden="1" x14ac:dyDescent="0.2"/>
    <row r="38489" hidden="1" x14ac:dyDescent="0.2"/>
    <row r="38490" hidden="1" x14ac:dyDescent="0.2"/>
    <row r="38491" hidden="1" x14ac:dyDescent="0.2"/>
    <row r="38492" hidden="1" x14ac:dyDescent="0.2"/>
    <row r="38493" hidden="1" x14ac:dyDescent="0.2"/>
    <row r="38494" hidden="1" x14ac:dyDescent="0.2"/>
    <row r="38495" hidden="1" x14ac:dyDescent="0.2"/>
    <row r="38496" hidden="1" x14ac:dyDescent="0.2"/>
    <row r="38497" hidden="1" x14ac:dyDescent="0.2"/>
    <row r="38498" hidden="1" x14ac:dyDescent="0.2"/>
    <row r="38499" hidden="1" x14ac:dyDescent="0.2"/>
    <row r="38500" hidden="1" x14ac:dyDescent="0.2"/>
    <row r="38501" hidden="1" x14ac:dyDescent="0.2"/>
    <row r="38502" hidden="1" x14ac:dyDescent="0.2"/>
    <row r="38503" hidden="1" x14ac:dyDescent="0.2"/>
    <row r="38504" hidden="1" x14ac:dyDescent="0.2"/>
    <row r="38505" hidden="1" x14ac:dyDescent="0.2"/>
    <row r="38506" hidden="1" x14ac:dyDescent="0.2"/>
    <row r="38507" hidden="1" x14ac:dyDescent="0.2"/>
    <row r="38508" hidden="1" x14ac:dyDescent="0.2"/>
    <row r="38509" hidden="1" x14ac:dyDescent="0.2"/>
    <row r="38510" hidden="1" x14ac:dyDescent="0.2"/>
    <row r="38511" hidden="1" x14ac:dyDescent="0.2"/>
    <row r="38512" hidden="1" x14ac:dyDescent="0.2"/>
    <row r="38513" hidden="1" x14ac:dyDescent="0.2"/>
    <row r="38514" hidden="1" x14ac:dyDescent="0.2"/>
    <row r="38515" hidden="1" x14ac:dyDescent="0.2"/>
    <row r="38516" hidden="1" x14ac:dyDescent="0.2"/>
    <row r="38517" hidden="1" x14ac:dyDescent="0.2"/>
    <row r="38518" hidden="1" x14ac:dyDescent="0.2"/>
    <row r="38519" hidden="1" x14ac:dyDescent="0.2"/>
    <row r="38520" hidden="1" x14ac:dyDescent="0.2"/>
    <row r="38521" hidden="1" x14ac:dyDescent="0.2"/>
    <row r="38522" hidden="1" x14ac:dyDescent="0.2"/>
    <row r="38523" hidden="1" x14ac:dyDescent="0.2"/>
    <row r="38524" hidden="1" x14ac:dyDescent="0.2"/>
    <row r="38525" hidden="1" x14ac:dyDescent="0.2"/>
    <row r="38526" hidden="1" x14ac:dyDescent="0.2"/>
    <row r="38527" hidden="1" x14ac:dyDescent="0.2"/>
    <row r="38528" hidden="1" x14ac:dyDescent="0.2"/>
    <row r="38529" hidden="1" x14ac:dyDescent="0.2"/>
    <row r="38530" hidden="1" x14ac:dyDescent="0.2"/>
    <row r="38531" hidden="1" x14ac:dyDescent="0.2"/>
    <row r="38532" hidden="1" x14ac:dyDescent="0.2"/>
    <row r="38533" hidden="1" x14ac:dyDescent="0.2"/>
    <row r="38534" hidden="1" x14ac:dyDescent="0.2"/>
    <row r="38535" hidden="1" x14ac:dyDescent="0.2"/>
    <row r="38536" hidden="1" x14ac:dyDescent="0.2"/>
    <row r="38537" hidden="1" x14ac:dyDescent="0.2"/>
    <row r="38538" hidden="1" x14ac:dyDescent="0.2"/>
    <row r="38539" hidden="1" x14ac:dyDescent="0.2"/>
    <row r="38540" hidden="1" x14ac:dyDescent="0.2"/>
    <row r="38541" hidden="1" x14ac:dyDescent="0.2"/>
    <row r="38542" hidden="1" x14ac:dyDescent="0.2"/>
    <row r="38543" hidden="1" x14ac:dyDescent="0.2"/>
    <row r="38544" hidden="1" x14ac:dyDescent="0.2"/>
    <row r="38545" hidden="1" x14ac:dyDescent="0.2"/>
    <row r="38546" hidden="1" x14ac:dyDescent="0.2"/>
    <row r="38547" hidden="1" x14ac:dyDescent="0.2"/>
    <row r="38548" hidden="1" x14ac:dyDescent="0.2"/>
    <row r="38549" hidden="1" x14ac:dyDescent="0.2"/>
    <row r="38550" hidden="1" x14ac:dyDescent="0.2"/>
    <row r="38551" hidden="1" x14ac:dyDescent="0.2"/>
    <row r="38552" hidden="1" x14ac:dyDescent="0.2"/>
    <row r="38553" hidden="1" x14ac:dyDescent="0.2"/>
    <row r="38554" hidden="1" x14ac:dyDescent="0.2"/>
    <row r="38555" hidden="1" x14ac:dyDescent="0.2"/>
    <row r="38556" hidden="1" x14ac:dyDescent="0.2"/>
    <row r="38557" hidden="1" x14ac:dyDescent="0.2"/>
    <row r="38558" hidden="1" x14ac:dyDescent="0.2"/>
    <row r="38559" hidden="1" x14ac:dyDescent="0.2"/>
    <row r="38560" hidden="1" x14ac:dyDescent="0.2"/>
    <row r="38561" hidden="1" x14ac:dyDescent="0.2"/>
    <row r="38562" hidden="1" x14ac:dyDescent="0.2"/>
    <row r="38563" hidden="1" x14ac:dyDescent="0.2"/>
    <row r="38564" hidden="1" x14ac:dyDescent="0.2"/>
    <row r="38565" hidden="1" x14ac:dyDescent="0.2"/>
    <row r="38566" hidden="1" x14ac:dyDescent="0.2"/>
    <row r="38567" hidden="1" x14ac:dyDescent="0.2"/>
    <row r="38568" hidden="1" x14ac:dyDescent="0.2"/>
    <row r="38569" hidden="1" x14ac:dyDescent="0.2"/>
    <row r="38570" hidden="1" x14ac:dyDescent="0.2"/>
    <row r="38571" hidden="1" x14ac:dyDescent="0.2"/>
    <row r="38572" hidden="1" x14ac:dyDescent="0.2"/>
    <row r="38573" hidden="1" x14ac:dyDescent="0.2"/>
    <row r="38574" hidden="1" x14ac:dyDescent="0.2"/>
    <row r="38575" hidden="1" x14ac:dyDescent="0.2"/>
    <row r="38576" hidden="1" x14ac:dyDescent="0.2"/>
    <row r="38577" hidden="1" x14ac:dyDescent="0.2"/>
    <row r="38578" hidden="1" x14ac:dyDescent="0.2"/>
    <row r="38579" hidden="1" x14ac:dyDescent="0.2"/>
    <row r="38580" hidden="1" x14ac:dyDescent="0.2"/>
    <row r="38581" hidden="1" x14ac:dyDescent="0.2"/>
    <row r="38582" hidden="1" x14ac:dyDescent="0.2"/>
    <row r="38583" hidden="1" x14ac:dyDescent="0.2"/>
    <row r="38584" hidden="1" x14ac:dyDescent="0.2"/>
    <row r="38585" hidden="1" x14ac:dyDescent="0.2"/>
    <row r="38586" hidden="1" x14ac:dyDescent="0.2"/>
    <row r="38587" hidden="1" x14ac:dyDescent="0.2"/>
    <row r="38588" hidden="1" x14ac:dyDescent="0.2"/>
    <row r="38589" hidden="1" x14ac:dyDescent="0.2"/>
    <row r="38590" hidden="1" x14ac:dyDescent="0.2"/>
    <row r="38591" hidden="1" x14ac:dyDescent="0.2"/>
    <row r="38592" hidden="1" x14ac:dyDescent="0.2"/>
    <row r="38593" hidden="1" x14ac:dyDescent="0.2"/>
    <row r="38594" hidden="1" x14ac:dyDescent="0.2"/>
    <row r="38595" hidden="1" x14ac:dyDescent="0.2"/>
    <row r="38596" hidden="1" x14ac:dyDescent="0.2"/>
    <row r="38597" hidden="1" x14ac:dyDescent="0.2"/>
    <row r="38598" hidden="1" x14ac:dyDescent="0.2"/>
    <row r="38599" hidden="1" x14ac:dyDescent="0.2"/>
    <row r="38600" hidden="1" x14ac:dyDescent="0.2"/>
    <row r="38601" hidden="1" x14ac:dyDescent="0.2"/>
    <row r="38602" hidden="1" x14ac:dyDescent="0.2"/>
    <row r="38603" hidden="1" x14ac:dyDescent="0.2"/>
    <row r="38604" hidden="1" x14ac:dyDescent="0.2"/>
    <row r="38605" hidden="1" x14ac:dyDescent="0.2"/>
    <row r="38606" hidden="1" x14ac:dyDescent="0.2"/>
    <row r="38607" hidden="1" x14ac:dyDescent="0.2"/>
    <row r="38608" hidden="1" x14ac:dyDescent="0.2"/>
    <row r="38609" hidden="1" x14ac:dyDescent="0.2"/>
    <row r="38610" hidden="1" x14ac:dyDescent="0.2"/>
    <row r="38611" hidden="1" x14ac:dyDescent="0.2"/>
    <row r="38612" hidden="1" x14ac:dyDescent="0.2"/>
    <row r="38613" hidden="1" x14ac:dyDescent="0.2"/>
    <row r="38614" hidden="1" x14ac:dyDescent="0.2"/>
    <row r="38615" hidden="1" x14ac:dyDescent="0.2"/>
    <row r="38616" hidden="1" x14ac:dyDescent="0.2"/>
    <row r="38617" hidden="1" x14ac:dyDescent="0.2"/>
    <row r="38618" hidden="1" x14ac:dyDescent="0.2"/>
    <row r="38619" hidden="1" x14ac:dyDescent="0.2"/>
    <row r="38620" hidden="1" x14ac:dyDescent="0.2"/>
    <row r="38621" hidden="1" x14ac:dyDescent="0.2"/>
    <row r="38622" hidden="1" x14ac:dyDescent="0.2"/>
    <row r="38623" hidden="1" x14ac:dyDescent="0.2"/>
    <row r="38624" hidden="1" x14ac:dyDescent="0.2"/>
    <row r="38625" hidden="1" x14ac:dyDescent="0.2"/>
    <row r="38626" hidden="1" x14ac:dyDescent="0.2"/>
    <row r="38627" hidden="1" x14ac:dyDescent="0.2"/>
    <row r="38628" hidden="1" x14ac:dyDescent="0.2"/>
    <row r="38629" hidden="1" x14ac:dyDescent="0.2"/>
    <row r="38630" hidden="1" x14ac:dyDescent="0.2"/>
    <row r="38631" hidden="1" x14ac:dyDescent="0.2"/>
    <row r="38632" hidden="1" x14ac:dyDescent="0.2"/>
    <row r="38633" hidden="1" x14ac:dyDescent="0.2"/>
    <row r="38634" hidden="1" x14ac:dyDescent="0.2"/>
    <row r="38635" hidden="1" x14ac:dyDescent="0.2"/>
    <row r="38636" hidden="1" x14ac:dyDescent="0.2"/>
    <row r="38637" hidden="1" x14ac:dyDescent="0.2"/>
    <row r="38638" hidden="1" x14ac:dyDescent="0.2"/>
    <row r="38639" hidden="1" x14ac:dyDescent="0.2"/>
    <row r="38640" hidden="1" x14ac:dyDescent="0.2"/>
    <row r="38641" hidden="1" x14ac:dyDescent="0.2"/>
    <row r="38642" hidden="1" x14ac:dyDescent="0.2"/>
    <row r="38643" hidden="1" x14ac:dyDescent="0.2"/>
    <row r="38644" hidden="1" x14ac:dyDescent="0.2"/>
    <row r="38645" hidden="1" x14ac:dyDescent="0.2"/>
    <row r="38646" hidden="1" x14ac:dyDescent="0.2"/>
    <row r="38647" hidden="1" x14ac:dyDescent="0.2"/>
    <row r="38648" hidden="1" x14ac:dyDescent="0.2"/>
    <row r="38649" hidden="1" x14ac:dyDescent="0.2"/>
    <row r="38650" hidden="1" x14ac:dyDescent="0.2"/>
    <row r="38651" hidden="1" x14ac:dyDescent="0.2"/>
    <row r="38652" hidden="1" x14ac:dyDescent="0.2"/>
    <row r="38653" hidden="1" x14ac:dyDescent="0.2"/>
    <row r="38654" hidden="1" x14ac:dyDescent="0.2"/>
    <row r="38655" hidden="1" x14ac:dyDescent="0.2"/>
    <row r="38656" hidden="1" x14ac:dyDescent="0.2"/>
    <row r="38657" hidden="1" x14ac:dyDescent="0.2"/>
    <row r="38658" hidden="1" x14ac:dyDescent="0.2"/>
    <row r="38659" hidden="1" x14ac:dyDescent="0.2"/>
    <row r="38660" hidden="1" x14ac:dyDescent="0.2"/>
    <row r="38661" hidden="1" x14ac:dyDescent="0.2"/>
    <row r="38662" hidden="1" x14ac:dyDescent="0.2"/>
    <row r="38663" hidden="1" x14ac:dyDescent="0.2"/>
    <row r="38664" hidden="1" x14ac:dyDescent="0.2"/>
    <row r="38665" hidden="1" x14ac:dyDescent="0.2"/>
    <row r="38666" hidden="1" x14ac:dyDescent="0.2"/>
    <row r="38667" hidden="1" x14ac:dyDescent="0.2"/>
    <row r="38668" hidden="1" x14ac:dyDescent="0.2"/>
    <row r="38669" hidden="1" x14ac:dyDescent="0.2"/>
    <row r="38670" hidden="1" x14ac:dyDescent="0.2"/>
    <row r="38671" hidden="1" x14ac:dyDescent="0.2"/>
    <row r="38672" hidden="1" x14ac:dyDescent="0.2"/>
    <row r="38673" hidden="1" x14ac:dyDescent="0.2"/>
    <row r="38674" hidden="1" x14ac:dyDescent="0.2"/>
    <row r="38675" hidden="1" x14ac:dyDescent="0.2"/>
    <row r="38676" hidden="1" x14ac:dyDescent="0.2"/>
    <row r="38677" hidden="1" x14ac:dyDescent="0.2"/>
    <row r="38678" hidden="1" x14ac:dyDescent="0.2"/>
    <row r="38679" hidden="1" x14ac:dyDescent="0.2"/>
    <row r="38680" hidden="1" x14ac:dyDescent="0.2"/>
    <row r="38681" hidden="1" x14ac:dyDescent="0.2"/>
    <row r="38682" hidden="1" x14ac:dyDescent="0.2"/>
    <row r="38683" hidden="1" x14ac:dyDescent="0.2"/>
    <row r="38684" hidden="1" x14ac:dyDescent="0.2"/>
    <row r="38685" hidden="1" x14ac:dyDescent="0.2"/>
    <row r="38686" hidden="1" x14ac:dyDescent="0.2"/>
    <row r="38687" hidden="1" x14ac:dyDescent="0.2"/>
    <row r="38688" hidden="1" x14ac:dyDescent="0.2"/>
    <row r="38689" hidden="1" x14ac:dyDescent="0.2"/>
    <row r="38690" hidden="1" x14ac:dyDescent="0.2"/>
    <row r="38691" hidden="1" x14ac:dyDescent="0.2"/>
    <row r="38692" hidden="1" x14ac:dyDescent="0.2"/>
    <row r="38693" hidden="1" x14ac:dyDescent="0.2"/>
    <row r="38694" hidden="1" x14ac:dyDescent="0.2"/>
    <row r="38695" hidden="1" x14ac:dyDescent="0.2"/>
    <row r="38696" hidden="1" x14ac:dyDescent="0.2"/>
    <row r="38697" hidden="1" x14ac:dyDescent="0.2"/>
    <row r="38698" hidden="1" x14ac:dyDescent="0.2"/>
    <row r="38699" hidden="1" x14ac:dyDescent="0.2"/>
    <row r="38700" hidden="1" x14ac:dyDescent="0.2"/>
    <row r="38701" hidden="1" x14ac:dyDescent="0.2"/>
    <row r="38702" hidden="1" x14ac:dyDescent="0.2"/>
    <row r="38703" hidden="1" x14ac:dyDescent="0.2"/>
    <row r="38704" hidden="1" x14ac:dyDescent="0.2"/>
    <row r="38705" hidden="1" x14ac:dyDescent="0.2"/>
    <row r="38706" hidden="1" x14ac:dyDescent="0.2"/>
    <row r="38707" hidden="1" x14ac:dyDescent="0.2"/>
    <row r="38708" hidden="1" x14ac:dyDescent="0.2"/>
    <row r="38709" hidden="1" x14ac:dyDescent="0.2"/>
    <row r="38710" hidden="1" x14ac:dyDescent="0.2"/>
    <row r="38711" hidden="1" x14ac:dyDescent="0.2"/>
    <row r="38712" hidden="1" x14ac:dyDescent="0.2"/>
    <row r="38713" hidden="1" x14ac:dyDescent="0.2"/>
    <row r="38714" hidden="1" x14ac:dyDescent="0.2"/>
    <row r="38715" hidden="1" x14ac:dyDescent="0.2"/>
    <row r="38716" hidden="1" x14ac:dyDescent="0.2"/>
    <row r="38717" hidden="1" x14ac:dyDescent="0.2"/>
    <row r="38718" hidden="1" x14ac:dyDescent="0.2"/>
    <row r="38719" hidden="1" x14ac:dyDescent="0.2"/>
    <row r="38720" hidden="1" x14ac:dyDescent="0.2"/>
    <row r="38721" hidden="1" x14ac:dyDescent="0.2"/>
    <row r="38722" hidden="1" x14ac:dyDescent="0.2"/>
    <row r="38723" hidden="1" x14ac:dyDescent="0.2"/>
    <row r="38724" hidden="1" x14ac:dyDescent="0.2"/>
    <row r="38725" hidden="1" x14ac:dyDescent="0.2"/>
    <row r="38726" hidden="1" x14ac:dyDescent="0.2"/>
    <row r="38727" hidden="1" x14ac:dyDescent="0.2"/>
    <row r="38728" hidden="1" x14ac:dyDescent="0.2"/>
    <row r="38729" hidden="1" x14ac:dyDescent="0.2"/>
    <row r="38730" hidden="1" x14ac:dyDescent="0.2"/>
    <row r="38731" hidden="1" x14ac:dyDescent="0.2"/>
    <row r="38732" hidden="1" x14ac:dyDescent="0.2"/>
    <row r="38733" hidden="1" x14ac:dyDescent="0.2"/>
    <row r="38734" hidden="1" x14ac:dyDescent="0.2"/>
    <row r="38735" hidden="1" x14ac:dyDescent="0.2"/>
    <row r="38736" hidden="1" x14ac:dyDescent="0.2"/>
    <row r="38737" hidden="1" x14ac:dyDescent="0.2"/>
    <row r="38738" hidden="1" x14ac:dyDescent="0.2"/>
    <row r="38739" hidden="1" x14ac:dyDescent="0.2"/>
    <row r="38740" hidden="1" x14ac:dyDescent="0.2"/>
    <row r="38741" hidden="1" x14ac:dyDescent="0.2"/>
    <row r="38742" hidden="1" x14ac:dyDescent="0.2"/>
    <row r="38743" hidden="1" x14ac:dyDescent="0.2"/>
    <row r="38744" hidden="1" x14ac:dyDescent="0.2"/>
    <row r="38745" hidden="1" x14ac:dyDescent="0.2"/>
    <row r="38746" hidden="1" x14ac:dyDescent="0.2"/>
    <row r="38747" hidden="1" x14ac:dyDescent="0.2"/>
    <row r="38748" hidden="1" x14ac:dyDescent="0.2"/>
    <row r="38749" hidden="1" x14ac:dyDescent="0.2"/>
    <row r="38750" hidden="1" x14ac:dyDescent="0.2"/>
    <row r="38751" hidden="1" x14ac:dyDescent="0.2"/>
    <row r="38752" hidden="1" x14ac:dyDescent="0.2"/>
    <row r="38753" hidden="1" x14ac:dyDescent="0.2"/>
    <row r="38754" hidden="1" x14ac:dyDescent="0.2"/>
    <row r="38755" hidden="1" x14ac:dyDescent="0.2"/>
    <row r="38756" hidden="1" x14ac:dyDescent="0.2"/>
    <row r="38757" hidden="1" x14ac:dyDescent="0.2"/>
    <row r="38758" hidden="1" x14ac:dyDescent="0.2"/>
    <row r="38759" hidden="1" x14ac:dyDescent="0.2"/>
    <row r="38760" hidden="1" x14ac:dyDescent="0.2"/>
    <row r="38761" hidden="1" x14ac:dyDescent="0.2"/>
    <row r="38762" hidden="1" x14ac:dyDescent="0.2"/>
    <row r="38763" hidden="1" x14ac:dyDescent="0.2"/>
    <row r="38764" hidden="1" x14ac:dyDescent="0.2"/>
    <row r="38765" hidden="1" x14ac:dyDescent="0.2"/>
    <row r="38766" hidden="1" x14ac:dyDescent="0.2"/>
    <row r="38767" hidden="1" x14ac:dyDescent="0.2"/>
    <row r="38768" hidden="1" x14ac:dyDescent="0.2"/>
    <row r="38769" hidden="1" x14ac:dyDescent="0.2"/>
    <row r="38770" hidden="1" x14ac:dyDescent="0.2"/>
    <row r="38771" hidden="1" x14ac:dyDescent="0.2"/>
    <row r="38772" hidden="1" x14ac:dyDescent="0.2"/>
    <row r="38773" hidden="1" x14ac:dyDescent="0.2"/>
    <row r="38774" hidden="1" x14ac:dyDescent="0.2"/>
    <row r="38775" hidden="1" x14ac:dyDescent="0.2"/>
    <row r="38776" hidden="1" x14ac:dyDescent="0.2"/>
    <row r="38777" hidden="1" x14ac:dyDescent="0.2"/>
    <row r="38778" hidden="1" x14ac:dyDescent="0.2"/>
    <row r="38779" hidden="1" x14ac:dyDescent="0.2"/>
    <row r="38780" hidden="1" x14ac:dyDescent="0.2"/>
    <row r="38781" hidden="1" x14ac:dyDescent="0.2"/>
    <row r="38782" hidden="1" x14ac:dyDescent="0.2"/>
    <row r="38783" hidden="1" x14ac:dyDescent="0.2"/>
    <row r="38784" hidden="1" x14ac:dyDescent="0.2"/>
    <row r="38785" hidden="1" x14ac:dyDescent="0.2"/>
    <row r="38786" hidden="1" x14ac:dyDescent="0.2"/>
    <row r="38787" hidden="1" x14ac:dyDescent="0.2"/>
    <row r="38788" hidden="1" x14ac:dyDescent="0.2"/>
    <row r="38789" hidden="1" x14ac:dyDescent="0.2"/>
    <row r="38790" hidden="1" x14ac:dyDescent="0.2"/>
    <row r="38791" hidden="1" x14ac:dyDescent="0.2"/>
    <row r="38792" hidden="1" x14ac:dyDescent="0.2"/>
    <row r="38793" hidden="1" x14ac:dyDescent="0.2"/>
    <row r="38794" hidden="1" x14ac:dyDescent="0.2"/>
    <row r="38795" hidden="1" x14ac:dyDescent="0.2"/>
    <row r="38796" hidden="1" x14ac:dyDescent="0.2"/>
    <row r="38797" hidden="1" x14ac:dyDescent="0.2"/>
    <row r="38798" hidden="1" x14ac:dyDescent="0.2"/>
    <row r="38799" hidden="1" x14ac:dyDescent="0.2"/>
    <row r="38800" hidden="1" x14ac:dyDescent="0.2"/>
    <row r="38801" hidden="1" x14ac:dyDescent="0.2"/>
    <row r="38802" hidden="1" x14ac:dyDescent="0.2"/>
    <row r="38803" hidden="1" x14ac:dyDescent="0.2"/>
    <row r="38804" hidden="1" x14ac:dyDescent="0.2"/>
    <row r="38805" hidden="1" x14ac:dyDescent="0.2"/>
    <row r="38806" hidden="1" x14ac:dyDescent="0.2"/>
    <row r="38807" hidden="1" x14ac:dyDescent="0.2"/>
    <row r="38808" hidden="1" x14ac:dyDescent="0.2"/>
    <row r="38809" hidden="1" x14ac:dyDescent="0.2"/>
    <row r="38810" hidden="1" x14ac:dyDescent="0.2"/>
    <row r="38811" hidden="1" x14ac:dyDescent="0.2"/>
    <row r="38812" hidden="1" x14ac:dyDescent="0.2"/>
    <row r="38813" hidden="1" x14ac:dyDescent="0.2"/>
    <row r="38814" hidden="1" x14ac:dyDescent="0.2"/>
    <row r="38815" hidden="1" x14ac:dyDescent="0.2"/>
    <row r="38816" hidden="1" x14ac:dyDescent="0.2"/>
    <row r="38817" hidden="1" x14ac:dyDescent="0.2"/>
    <row r="38818" hidden="1" x14ac:dyDescent="0.2"/>
    <row r="38819" hidden="1" x14ac:dyDescent="0.2"/>
    <row r="38820" hidden="1" x14ac:dyDescent="0.2"/>
    <row r="38821" hidden="1" x14ac:dyDescent="0.2"/>
    <row r="38822" hidden="1" x14ac:dyDescent="0.2"/>
    <row r="38823" hidden="1" x14ac:dyDescent="0.2"/>
    <row r="38824" hidden="1" x14ac:dyDescent="0.2"/>
    <row r="38825" hidden="1" x14ac:dyDescent="0.2"/>
    <row r="38826" hidden="1" x14ac:dyDescent="0.2"/>
    <row r="38827" hidden="1" x14ac:dyDescent="0.2"/>
    <row r="38828" hidden="1" x14ac:dyDescent="0.2"/>
    <row r="38829" hidden="1" x14ac:dyDescent="0.2"/>
    <row r="38830" hidden="1" x14ac:dyDescent="0.2"/>
    <row r="38831" hidden="1" x14ac:dyDescent="0.2"/>
    <row r="38832" hidden="1" x14ac:dyDescent="0.2"/>
    <row r="38833" hidden="1" x14ac:dyDescent="0.2"/>
    <row r="38834" hidden="1" x14ac:dyDescent="0.2"/>
    <row r="38835" hidden="1" x14ac:dyDescent="0.2"/>
    <row r="38836" hidden="1" x14ac:dyDescent="0.2"/>
    <row r="38837" hidden="1" x14ac:dyDescent="0.2"/>
    <row r="38838" hidden="1" x14ac:dyDescent="0.2"/>
    <row r="38839" hidden="1" x14ac:dyDescent="0.2"/>
    <row r="38840" hidden="1" x14ac:dyDescent="0.2"/>
    <row r="38841" hidden="1" x14ac:dyDescent="0.2"/>
    <row r="38842" hidden="1" x14ac:dyDescent="0.2"/>
    <row r="38843" hidden="1" x14ac:dyDescent="0.2"/>
    <row r="38844" hidden="1" x14ac:dyDescent="0.2"/>
    <row r="38845" hidden="1" x14ac:dyDescent="0.2"/>
    <row r="38846" hidden="1" x14ac:dyDescent="0.2"/>
    <row r="38847" hidden="1" x14ac:dyDescent="0.2"/>
    <row r="38848" hidden="1" x14ac:dyDescent="0.2"/>
    <row r="38849" hidden="1" x14ac:dyDescent="0.2"/>
    <row r="38850" hidden="1" x14ac:dyDescent="0.2"/>
    <row r="38851" hidden="1" x14ac:dyDescent="0.2"/>
    <row r="38852" hidden="1" x14ac:dyDescent="0.2"/>
    <row r="38853" hidden="1" x14ac:dyDescent="0.2"/>
    <row r="38854" hidden="1" x14ac:dyDescent="0.2"/>
    <row r="38855" hidden="1" x14ac:dyDescent="0.2"/>
    <row r="38856" hidden="1" x14ac:dyDescent="0.2"/>
    <row r="38857" hidden="1" x14ac:dyDescent="0.2"/>
    <row r="38858" hidden="1" x14ac:dyDescent="0.2"/>
    <row r="38859" hidden="1" x14ac:dyDescent="0.2"/>
    <row r="38860" hidden="1" x14ac:dyDescent="0.2"/>
    <row r="38861" hidden="1" x14ac:dyDescent="0.2"/>
    <row r="38862" hidden="1" x14ac:dyDescent="0.2"/>
    <row r="38863" hidden="1" x14ac:dyDescent="0.2"/>
    <row r="38864" hidden="1" x14ac:dyDescent="0.2"/>
    <row r="38865" hidden="1" x14ac:dyDescent="0.2"/>
    <row r="38866" hidden="1" x14ac:dyDescent="0.2"/>
    <row r="38867" hidden="1" x14ac:dyDescent="0.2"/>
    <row r="38868" hidden="1" x14ac:dyDescent="0.2"/>
    <row r="38869" hidden="1" x14ac:dyDescent="0.2"/>
    <row r="38870" hidden="1" x14ac:dyDescent="0.2"/>
    <row r="38871" hidden="1" x14ac:dyDescent="0.2"/>
    <row r="38872" hidden="1" x14ac:dyDescent="0.2"/>
    <row r="38873" hidden="1" x14ac:dyDescent="0.2"/>
    <row r="38874" hidden="1" x14ac:dyDescent="0.2"/>
    <row r="38875" hidden="1" x14ac:dyDescent="0.2"/>
    <row r="38876" hidden="1" x14ac:dyDescent="0.2"/>
    <row r="38877" hidden="1" x14ac:dyDescent="0.2"/>
    <row r="38878" hidden="1" x14ac:dyDescent="0.2"/>
    <row r="38879" hidden="1" x14ac:dyDescent="0.2"/>
    <row r="38880" hidden="1" x14ac:dyDescent="0.2"/>
    <row r="38881" hidden="1" x14ac:dyDescent="0.2"/>
    <row r="38882" hidden="1" x14ac:dyDescent="0.2"/>
    <row r="38883" hidden="1" x14ac:dyDescent="0.2"/>
    <row r="38884" hidden="1" x14ac:dyDescent="0.2"/>
    <row r="38885" hidden="1" x14ac:dyDescent="0.2"/>
    <row r="38886" hidden="1" x14ac:dyDescent="0.2"/>
    <row r="38887" hidden="1" x14ac:dyDescent="0.2"/>
    <row r="38888" hidden="1" x14ac:dyDescent="0.2"/>
    <row r="38889" hidden="1" x14ac:dyDescent="0.2"/>
    <row r="38890" hidden="1" x14ac:dyDescent="0.2"/>
    <row r="38891" hidden="1" x14ac:dyDescent="0.2"/>
    <row r="38892" hidden="1" x14ac:dyDescent="0.2"/>
    <row r="38893" hidden="1" x14ac:dyDescent="0.2"/>
    <row r="38894" hidden="1" x14ac:dyDescent="0.2"/>
    <row r="38895" hidden="1" x14ac:dyDescent="0.2"/>
    <row r="38896" hidden="1" x14ac:dyDescent="0.2"/>
    <row r="38897" hidden="1" x14ac:dyDescent="0.2"/>
    <row r="38898" hidden="1" x14ac:dyDescent="0.2"/>
    <row r="38899" hidden="1" x14ac:dyDescent="0.2"/>
    <row r="38900" hidden="1" x14ac:dyDescent="0.2"/>
    <row r="38901" hidden="1" x14ac:dyDescent="0.2"/>
    <row r="38902" hidden="1" x14ac:dyDescent="0.2"/>
    <row r="38903" hidden="1" x14ac:dyDescent="0.2"/>
    <row r="38904" hidden="1" x14ac:dyDescent="0.2"/>
    <row r="38905" hidden="1" x14ac:dyDescent="0.2"/>
    <row r="38906" hidden="1" x14ac:dyDescent="0.2"/>
    <row r="38907" hidden="1" x14ac:dyDescent="0.2"/>
    <row r="38908" hidden="1" x14ac:dyDescent="0.2"/>
    <row r="38909" hidden="1" x14ac:dyDescent="0.2"/>
    <row r="38910" hidden="1" x14ac:dyDescent="0.2"/>
    <row r="38911" hidden="1" x14ac:dyDescent="0.2"/>
    <row r="38912" hidden="1" x14ac:dyDescent="0.2"/>
    <row r="38913" hidden="1" x14ac:dyDescent="0.2"/>
    <row r="38914" hidden="1" x14ac:dyDescent="0.2"/>
    <row r="38915" hidden="1" x14ac:dyDescent="0.2"/>
    <row r="38916" hidden="1" x14ac:dyDescent="0.2"/>
    <row r="38917" hidden="1" x14ac:dyDescent="0.2"/>
    <row r="38918" hidden="1" x14ac:dyDescent="0.2"/>
    <row r="38919" hidden="1" x14ac:dyDescent="0.2"/>
    <row r="38920" hidden="1" x14ac:dyDescent="0.2"/>
    <row r="38921" hidden="1" x14ac:dyDescent="0.2"/>
    <row r="38922" hidden="1" x14ac:dyDescent="0.2"/>
    <row r="38923" hidden="1" x14ac:dyDescent="0.2"/>
    <row r="38924" hidden="1" x14ac:dyDescent="0.2"/>
    <row r="38925" hidden="1" x14ac:dyDescent="0.2"/>
    <row r="38926" hidden="1" x14ac:dyDescent="0.2"/>
    <row r="38927" hidden="1" x14ac:dyDescent="0.2"/>
    <row r="38928" hidden="1" x14ac:dyDescent="0.2"/>
    <row r="38929" hidden="1" x14ac:dyDescent="0.2"/>
    <row r="38930" hidden="1" x14ac:dyDescent="0.2"/>
    <row r="38931" hidden="1" x14ac:dyDescent="0.2"/>
    <row r="38932" hidden="1" x14ac:dyDescent="0.2"/>
    <row r="38933" hidden="1" x14ac:dyDescent="0.2"/>
    <row r="38934" hidden="1" x14ac:dyDescent="0.2"/>
    <row r="38935" hidden="1" x14ac:dyDescent="0.2"/>
    <row r="38936" hidden="1" x14ac:dyDescent="0.2"/>
    <row r="38937" hidden="1" x14ac:dyDescent="0.2"/>
    <row r="38938" hidden="1" x14ac:dyDescent="0.2"/>
    <row r="38939" hidden="1" x14ac:dyDescent="0.2"/>
    <row r="38940" hidden="1" x14ac:dyDescent="0.2"/>
    <row r="38941" hidden="1" x14ac:dyDescent="0.2"/>
    <row r="38942" hidden="1" x14ac:dyDescent="0.2"/>
    <row r="38943" hidden="1" x14ac:dyDescent="0.2"/>
    <row r="38944" hidden="1" x14ac:dyDescent="0.2"/>
    <row r="38945" hidden="1" x14ac:dyDescent="0.2"/>
    <row r="38946" hidden="1" x14ac:dyDescent="0.2"/>
    <row r="38947" hidden="1" x14ac:dyDescent="0.2"/>
    <row r="38948" hidden="1" x14ac:dyDescent="0.2"/>
    <row r="38949" hidden="1" x14ac:dyDescent="0.2"/>
    <row r="38950" hidden="1" x14ac:dyDescent="0.2"/>
    <row r="38951" hidden="1" x14ac:dyDescent="0.2"/>
    <row r="38952" hidden="1" x14ac:dyDescent="0.2"/>
    <row r="38953" hidden="1" x14ac:dyDescent="0.2"/>
    <row r="38954" hidden="1" x14ac:dyDescent="0.2"/>
    <row r="38955" hidden="1" x14ac:dyDescent="0.2"/>
    <row r="38956" hidden="1" x14ac:dyDescent="0.2"/>
    <row r="38957" hidden="1" x14ac:dyDescent="0.2"/>
    <row r="38958" hidden="1" x14ac:dyDescent="0.2"/>
    <row r="38959" hidden="1" x14ac:dyDescent="0.2"/>
    <row r="38960" hidden="1" x14ac:dyDescent="0.2"/>
    <row r="38961" hidden="1" x14ac:dyDescent="0.2"/>
    <row r="38962" hidden="1" x14ac:dyDescent="0.2"/>
    <row r="38963" hidden="1" x14ac:dyDescent="0.2"/>
    <row r="38964" hidden="1" x14ac:dyDescent="0.2"/>
    <row r="38965" hidden="1" x14ac:dyDescent="0.2"/>
    <row r="38966" hidden="1" x14ac:dyDescent="0.2"/>
    <row r="38967" hidden="1" x14ac:dyDescent="0.2"/>
    <row r="38968" hidden="1" x14ac:dyDescent="0.2"/>
    <row r="38969" hidden="1" x14ac:dyDescent="0.2"/>
    <row r="38970" hidden="1" x14ac:dyDescent="0.2"/>
    <row r="38971" hidden="1" x14ac:dyDescent="0.2"/>
    <row r="38972" hidden="1" x14ac:dyDescent="0.2"/>
    <row r="38973" hidden="1" x14ac:dyDescent="0.2"/>
    <row r="38974" hidden="1" x14ac:dyDescent="0.2"/>
    <row r="38975" hidden="1" x14ac:dyDescent="0.2"/>
    <row r="38976" hidden="1" x14ac:dyDescent="0.2"/>
    <row r="38977" hidden="1" x14ac:dyDescent="0.2"/>
    <row r="38978" hidden="1" x14ac:dyDescent="0.2"/>
    <row r="38979" hidden="1" x14ac:dyDescent="0.2"/>
    <row r="38980" hidden="1" x14ac:dyDescent="0.2"/>
    <row r="38981" hidden="1" x14ac:dyDescent="0.2"/>
    <row r="38982" hidden="1" x14ac:dyDescent="0.2"/>
    <row r="38983" hidden="1" x14ac:dyDescent="0.2"/>
    <row r="38984" hidden="1" x14ac:dyDescent="0.2"/>
    <row r="38985" hidden="1" x14ac:dyDescent="0.2"/>
    <row r="38986" hidden="1" x14ac:dyDescent="0.2"/>
    <row r="38987" hidden="1" x14ac:dyDescent="0.2"/>
    <row r="38988" hidden="1" x14ac:dyDescent="0.2"/>
    <row r="38989" hidden="1" x14ac:dyDescent="0.2"/>
    <row r="38990" hidden="1" x14ac:dyDescent="0.2"/>
    <row r="38991" hidden="1" x14ac:dyDescent="0.2"/>
    <row r="38992" hidden="1" x14ac:dyDescent="0.2"/>
    <row r="38993" hidden="1" x14ac:dyDescent="0.2"/>
    <row r="38994" hidden="1" x14ac:dyDescent="0.2"/>
    <row r="38995" hidden="1" x14ac:dyDescent="0.2"/>
    <row r="38996" hidden="1" x14ac:dyDescent="0.2"/>
    <row r="38997" hidden="1" x14ac:dyDescent="0.2"/>
    <row r="38998" hidden="1" x14ac:dyDescent="0.2"/>
    <row r="38999" hidden="1" x14ac:dyDescent="0.2"/>
    <row r="39000" hidden="1" x14ac:dyDescent="0.2"/>
    <row r="39001" hidden="1" x14ac:dyDescent="0.2"/>
    <row r="39002" hidden="1" x14ac:dyDescent="0.2"/>
    <row r="39003" hidden="1" x14ac:dyDescent="0.2"/>
    <row r="39004" hidden="1" x14ac:dyDescent="0.2"/>
    <row r="39005" hidden="1" x14ac:dyDescent="0.2"/>
    <row r="39006" hidden="1" x14ac:dyDescent="0.2"/>
    <row r="39007" hidden="1" x14ac:dyDescent="0.2"/>
    <row r="39008" hidden="1" x14ac:dyDescent="0.2"/>
    <row r="39009" hidden="1" x14ac:dyDescent="0.2"/>
    <row r="39010" hidden="1" x14ac:dyDescent="0.2"/>
    <row r="39011" hidden="1" x14ac:dyDescent="0.2"/>
    <row r="39012" hidden="1" x14ac:dyDescent="0.2"/>
    <row r="39013" hidden="1" x14ac:dyDescent="0.2"/>
    <row r="39014" hidden="1" x14ac:dyDescent="0.2"/>
    <row r="39015" hidden="1" x14ac:dyDescent="0.2"/>
    <row r="39016" hidden="1" x14ac:dyDescent="0.2"/>
    <row r="39017" hidden="1" x14ac:dyDescent="0.2"/>
    <row r="39018" hidden="1" x14ac:dyDescent="0.2"/>
    <row r="39019" hidden="1" x14ac:dyDescent="0.2"/>
    <row r="39020" hidden="1" x14ac:dyDescent="0.2"/>
    <row r="39021" hidden="1" x14ac:dyDescent="0.2"/>
    <row r="39022" hidden="1" x14ac:dyDescent="0.2"/>
    <row r="39023" hidden="1" x14ac:dyDescent="0.2"/>
    <row r="39024" hidden="1" x14ac:dyDescent="0.2"/>
    <row r="39025" hidden="1" x14ac:dyDescent="0.2"/>
    <row r="39026" hidden="1" x14ac:dyDescent="0.2"/>
    <row r="39027" hidden="1" x14ac:dyDescent="0.2"/>
    <row r="39028" hidden="1" x14ac:dyDescent="0.2"/>
    <row r="39029" hidden="1" x14ac:dyDescent="0.2"/>
    <row r="39030" hidden="1" x14ac:dyDescent="0.2"/>
    <row r="39031" hidden="1" x14ac:dyDescent="0.2"/>
    <row r="39032" hidden="1" x14ac:dyDescent="0.2"/>
    <row r="39033" hidden="1" x14ac:dyDescent="0.2"/>
    <row r="39034" hidden="1" x14ac:dyDescent="0.2"/>
    <row r="39035" hidden="1" x14ac:dyDescent="0.2"/>
    <row r="39036" hidden="1" x14ac:dyDescent="0.2"/>
    <row r="39037" hidden="1" x14ac:dyDescent="0.2"/>
    <row r="39038" hidden="1" x14ac:dyDescent="0.2"/>
    <row r="39039" hidden="1" x14ac:dyDescent="0.2"/>
    <row r="39040" hidden="1" x14ac:dyDescent="0.2"/>
    <row r="39041" hidden="1" x14ac:dyDescent="0.2"/>
    <row r="39042" hidden="1" x14ac:dyDescent="0.2"/>
    <row r="39043" hidden="1" x14ac:dyDescent="0.2"/>
    <row r="39044" hidden="1" x14ac:dyDescent="0.2"/>
    <row r="39045" hidden="1" x14ac:dyDescent="0.2"/>
    <row r="39046" hidden="1" x14ac:dyDescent="0.2"/>
    <row r="39047" hidden="1" x14ac:dyDescent="0.2"/>
    <row r="39048" hidden="1" x14ac:dyDescent="0.2"/>
    <row r="39049" hidden="1" x14ac:dyDescent="0.2"/>
    <row r="39050" hidden="1" x14ac:dyDescent="0.2"/>
    <row r="39051" hidden="1" x14ac:dyDescent="0.2"/>
    <row r="39052" hidden="1" x14ac:dyDescent="0.2"/>
    <row r="39053" hidden="1" x14ac:dyDescent="0.2"/>
    <row r="39054" hidden="1" x14ac:dyDescent="0.2"/>
    <row r="39055" hidden="1" x14ac:dyDescent="0.2"/>
    <row r="39056" hidden="1" x14ac:dyDescent="0.2"/>
    <row r="39057" hidden="1" x14ac:dyDescent="0.2"/>
    <row r="39058" hidden="1" x14ac:dyDescent="0.2"/>
    <row r="39059" hidden="1" x14ac:dyDescent="0.2"/>
    <row r="39060" hidden="1" x14ac:dyDescent="0.2"/>
    <row r="39061" hidden="1" x14ac:dyDescent="0.2"/>
    <row r="39062" hidden="1" x14ac:dyDescent="0.2"/>
    <row r="39063" hidden="1" x14ac:dyDescent="0.2"/>
    <row r="39064" hidden="1" x14ac:dyDescent="0.2"/>
    <row r="39065" hidden="1" x14ac:dyDescent="0.2"/>
    <row r="39066" hidden="1" x14ac:dyDescent="0.2"/>
    <row r="39067" hidden="1" x14ac:dyDescent="0.2"/>
    <row r="39068" hidden="1" x14ac:dyDescent="0.2"/>
    <row r="39069" hidden="1" x14ac:dyDescent="0.2"/>
    <row r="39070" hidden="1" x14ac:dyDescent="0.2"/>
    <row r="39071" hidden="1" x14ac:dyDescent="0.2"/>
    <row r="39072" hidden="1" x14ac:dyDescent="0.2"/>
    <row r="39073" hidden="1" x14ac:dyDescent="0.2"/>
    <row r="39074" hidden="1" x14ac:dyDescent="0.2"/>
    <row r="39075" hidden="1" x14ac:dyDescent="0.2"/>
    <row r="39076" hidden="1" x14ac:dyDescent="0.2"/>
    <row r="39077" hidden="1" x14ac:dyDescent="0.2"/>
    <row r="39078" hidden="1" x14ac:dyDescent="0.2"/>
    <row r="39079" hidden="1" x14ac:dyDescent="0.2"/>
    <row r="39080" hidden="1" x14ac:dyDescent="0.2"/>
    <row r="39081" hidden="1" x14ac:dyDescent="0.2"/>
    <row r="39082" hidden="1" x14ac:dyDescent="0.2"/>
    <row r="39083" hidden="1" x14ac:dyDescent="0.2"/>
    <row r="39084" hidden="1" x14ac:dyDescent="0.2"/>
    <row r="39085" hidden="1" x14ac:dyDescent="0.2"/>
    <row r="39086" hidden="1" x14ac:dyDescent="0.2"/>
    <row r="39087" hidden="1" x14ac:dyDescent="0.2"/>
    <row r="39088" hidden="1" x14ac:dyDescent="0.2"/>
    <row r="39089" hidden="1" x14ac:dyDescent="0.2"/>
    <row r="39090" hidden="1" x14ac:dyDescent="0.2"/>
    <row r="39091" hidden="1" x14ac:dyDescent="0.2"/>
    <row r="39092" hidden="1" x14ac:dyDescent="0.2"/>
    <row r="39093" hidden="1" x14ac:dyDescent="0.2"/>
    <row r="39094" hidden="1" x14ac:dyDescent="0.2"/>
    <row r="39095" hidden="1" x14ac:dyDescent="0.2"/>
    <row r="39096" hidden="1" x14ac:dyDescent="0.2"/>
    <row r="39097" hidden="1" x14ac:dyDescent="0.2"/>
    <row r="39098" hidden="1" x14ac:dyDescent="0.2"/>
    <row r="39099" hidden="1" x14ac:dyDescent="0.2"/>
    <row r="39100" hidden="1" x14ac:dyDescent="0.2"/>
    <row r="39101" hidden="1" x14ac:dyDescent="0.2"/>
    <row r="39102" hidden="1" x14ac:dyDescent="0.2"/>
    <row r="39103" hidden="1" x14ac:dyDescent="0.2"/>
    <row r="39104" hidden="1" x14ac:dyDescent="0.2"/>
    <row r="39105" hidden="1" x14ac:dyDescent="0.2"/>
    <row r="39106" hidden="1" x14ac:dyDescent="0.2"/>
    <row r="39107" hidden="1" x14ac:dyDescent="0.2"/>
    <row r="39108" hidden="1" x14ac:dyDescent="0.2"/>
    <row r="39109" hidden="1" x14ac:dyDescent="0.2"/>
    <row r="39110" hidden="1" x14ac:dyDescent="0.2"/>
    <row r="39111" hidden="1" x14ac:dyDescent="0.2"/>
    <row r="39112" hidden="1" x14ac:dyDescent="0.2"/>
    <row r="39113" hidden="1" x14ac:dyDescent="0.2"/>
    <row r="39114" hidden="1" x14ac:dyDescent="0.2"/>
    <row r="39115" hidden="1" x14ac:dyDescent="0.2"/>
    <row r="39116" hidden="1" x14ac:dyDescent="0.2"/>
    <row r="39117" hidden="1" x14ac:dyDescent="0.2"/>
    <row r="39118" hidden="1" x14ac:dyDescent="0.2"/>
    <row r="39119" hidden="1" x14ac:dyDescent="0.2"/>
    <row r="39120" hidden="1" x14ac:dyDescent="0.2"/>
    <row r="39121" hidden="1" x14ac:dyDescent="0.2"/>
    <row r="39122" hidden="1" x14ac:dyDescent="0.2"/>
    <row r="39123" hidden="1" x14ac:dyDescent="0.2"/>
    <row r="39124" hidden="1" x14ac:dyDescent="0.2"/>
    <row r="39125" hidden="1" x14ac:dyDescent="0.2"/>
    <row r="39126" hidden="1" x14ac:dyDescent="0.2"/>
    <row r="39127" hidden="1" x14ac:dyDescent="0.2"/>
    <row r="39128" hidden="1" x14ac:dyDescent="0.2"/>
    <row r="39129" hidden="1" x14ac:dyDescent="0.2"/>
    <row r="39130" hidden="1" x14ac:dyDescent="0.2"/>
    <row r="39131" hidden="1" x14ac:dyDescent="0.2"/>
    <row r="39132" hidden="1" x14ac:dyDescent="0.2"/>
    <row r="39133" hidden="1" x14ac:dyDescent="0.2"/>
    <row r="39134" hidden="1" x14ac:dyDescent="0.2"/>
    <row r="39135" hidden="1" x14ac:dyDescent="0.2"/>
    <row r="39136" hidden="1" x14ac:dyDescent="0.2"/>
    <row r="39137" hidden="1" x14ac:dyDescent="0.2"/>
    <row r="39138" hidden="1" x14ac:dyDescent="0.2"/>
    <row r="39139" hidden="1" x14ac:dyDescent="0.2"/>
    <row r="39140" hidden="1" x14ac:dyDescent="0.2"/>
    <row r="39141" hidden="1" x14ac:dyDescent="0.2"/>
    <row r="39142" hidden="1" x14ac:dyDescent="0.2"/>
    <row r="39143" hidden="1" x14ac:dyDescent="0.2"/>
    <row r="39144" hidden="1" x14ac:dyDescent="0.2"/>
    <row r="39145" hidden="1" x14ac:dyDescent="0.2"/>
    <row r="39146" hidden="1" x14ac:dyDescent="0.2"/>
    <row r="39147" hidden="1" x14ac:dyDescent="0.2"/>
    <row r="39148" hidden="1" x14ac:dyDescent="0.2"/>
    <row r="39149" hidden="1" x14ac:dyDescent="0.2"/>
    <row r="39150" hidden="1" x14ac:dyDescent="0.2"/>
    <row r="39151" hidden="1" x14ac:dyDescent="0.2"/>
    <row r="39152" hidden="1" x14ac:dyDescent="0.2"/>
    <row r="39153" hidden="1" x14ac:dyDescent="0.2"/>
    <row r="39154" hidden="1" x14ac:dyDescent="0.2"/>
    <row r="39155" hidden="1" x14ac:dyDescent="0.2"/>
    <row r="39156" hidden="1" x14ac:dyDescent="0.2"/>
    <row r="39157" hidden="1" x14ac:dyDescent="0.2"/>
    <row r="39158" hidden="1" x14ac:dyDescent="0.2"/>
    <row r="39159" hidden="1" x14ac:dyDescent="0.2"/>
    <row r="39160" hidden="1" x14ac:dyDescent="0.2"/>
    <row r="39161" hidden="1" x14ac:dyDescent="0.2"/>
    <row r="39162" hidden="1" x14ac:dyDescent="0.2"/>
    <row r="39163" hidden="1" x14ac:dyDescent="0.2"/>
    <row r="39164" hidden="1" x14ac:dyDescent="0.2"/>
    <row r="39165" hidden="1" x14ac:dyDescent="0.2"/>
    <row r="39166" hidden="1" x14ac:dyDescent="0.2"/>
    <row r="39167" hidden="1" x14ac:dyDescent="0.2"/>
    <row r="39168" hidden="1" x14ac:dyDescent="0.2"/>
    <row r="39169" hidden="1" x14ac:dyDescent="0.2"/>
    <row r="39170" hidden="1" x14ac:dyDescent="0.2"/>
    <row r="39171" hidden="1" x14ac:dyDescent="0.2"/>
    <row r="39172" hidden="1" x14ac:dyDescent="0.2"/>
    <row r="39173" hidden="1" x14ac:dyDescent="0.2"/>
    <row r="39174" hidden="1" x14ac:dyDescent="0.2"/>
    <row r="39175" hidden="1" x14ac:dyDescent="0.2"/>
    <row r="39176" hidden="1" x14ac:dyDescent="0.2"/>
    <row r="39177" hidden="1" x14ac:dyDescent="0.2"/>
    <row r="39178" hidden="1" x14ac:dyDescent="0.2"/>
    <row r="39179" hidden="1" x14ac:dyDescent="0.2"/>
    <row r="39180" hidden="1" x14ac:dyDescent="0.2"/>
    <row r="39181" hidden="1" x14ac:dyDescent="0.2"/>
    <row r="39182" hidden="1" x14ac:dyDescent="0.2"/>
    <row r="39183" hidden="1" x14ac:dyDescent="0.2"/>
    <row r="39184" hidden="1" x14ac:dyDescent="0.2"/>
    <row r="39185" hidden="1" x14ac:dyDescent="0.2"/>
    <row r="39186" hidden="1" x14ac:dyDescent="0.2"/>
    <row r="39187" hidden="1" x14ac:dyDescent="0.2"/>
    <row r="39188" hidden="1" x14ac:dyDescent="0.2"/>
    <row r="39189" hidden="1" x14ac:dyDescent="0.2"/>
    <row r="39190" hidden="1" x14ac:dyDescent="0.2"/>
    <row r="39191" hidden="1" x14ac:dyDescent="0.2"/>
    <row r="39192" hidden="1" x14ac:dyDescent="0.2"/>
    <row r="39193" hidden="1" x14ac:dyDescent="0.2"/>
    <row r="39194" hidden="1" x14ac:dyDescent="0.2"/>
    <row r="39195" hidden="1" x14ac:dyDescent="0.2"/>
    <row r="39196" hidden="1" x14ac:dyDescent="0.2"/>
    <row r="39197" hidden="1" x14ac:dyDescent="0.2"/>
    <row r="39198" hidden="1" x14ac:dyDescent="0.2"/>
    <row r="39199" hidden="1" x14ac:dyDescent="0.2"/>
    <row r="39200" hidden="1" x14ac:dyDescent="0.2"/>
    <row r="39201" hidden="1" x14ac:dyDescent="0.2"/>
    <row r="39202" hidden="1" x14ac:dyDescent="0.2"/>
    <row r="39203" hidden="1" x14ac:dyDescent="0.2"/>
    <row r="39204" hidden="1" x14ac:dyDescent="0.2"/>
    <row r="39205" hidden="1" x14ac:dyDescent="0.2"/>
    <row r="39206" hidden="1" x14ac:dyDescent="0.2"/>
    <row r="39207" hidden="1" x14ac:dyDescent="0.2"/>
    <row r="39208" hidden="1" x14ac:dyDescent="0.2"/>
    <row r="39209" hidden="1" x14ac:dyDescent="0.2"/>
    <row r="39210" hidden="1" x14ac:dyDescent="0.2"/>
    <row r="39211" hidden="1" x14ac:dyDescent="0.2"/>
    <row r="39212" hidden="1" x14ac:dyDescent="0.2"/>
    <row r="39213" hidden="1" x14ac:dyDescent="0.2"/>
    <row r="39214" hidden="1" x14ac:dyDescent="0.2"/>
    <row r="39215" hidden="1" x14ac:dyDescent="0.2"/>
    <row r="39216" hidden="1" x14ac:dyDescent="0.2"/>
    <row r="39217" hidden="1" x14ac:dyDescent="0.2"/>
    <row r="39218" hidden="1" x14ac:dyDescent="0.2"/>
    <row r="39219" hidden="1" x14ac:dyDescent="0.2"/>
    <row r="39220" hidden="1" x14ac:dyDescent="0.2"/>
    <row r="39221" hidden="1" x14ac:dyDescent="0.2"/>
    <row r="39222" hidden="1" x14ac:dyDescent="0.2"/>
    <row r="39223" hidden="1" x14ac:dyDescent="0.2"/>
    <row r="39224" hidden="1" x14ac:dyDescent="0.2"/>
    <row r="39225" hidden="1" x14ac:dyDescent="0.2"/>
    <row r="39226" hidden="1" x14ac:dyDescent="0.2"/>
    <row r="39227" hidden="1" x14ac:dyDescent="0.2"/>
    <row r="39228" hidden="1" x14ac:dyDescent="0.2"/>
    <row r="39229" hidden="1" x14ac:dyDescent="0.2"/>
    <row r="39230" hidden="1" x14ac:dyDescent="0.2"/>
    <row r="39231" hidden="1" x14ac:dyDescent="0.2"/>
    <row r="39232" hidden="1" x14ac:dyDescent="0.2"/>
    <row r="39233" hidden="1" x14ac:dyDescent="0.2"/>
    <row r="39234" hidden="1" x14ac:dyDescent="0.2"/>
    <row r="39235" hidden="1" x14ac:dyDescent="0.2"/>
    <row r="39236" hidden="1" x14ac:dyDescent="0.2"/>
    <row r="39237" hidden="1" x14ac:dyDescent="0.2"/>
    <row r="39238" hidden="1" x14ac:dyDescent="0.2"/>
    <row r="39239" hidden="1" x14ac:dyDescent="0.2"/>
    <row r="39240" hidden="1" x14ac:dyDescent="0.2"/>
    <row r="39241" hidden="1" x14ac:dyDescent="0.2"/>
    <row r="39242" hidden="1" x14ac:dyDescent="0.2"/>
    <row r="39243" hidden="1" x14ac:dyDescent="0.2"/>
    <row r="39244" hidden="1" x14ac:dyDescent="0.2"/>
    <row r="39245" hidden="1" x14ac:dyDescent="0.2"/>
    <row r="39246" hidden="1" x14ac:dyDescent="0.2"/>
    <row r="39247" hidden="1" x14ac:dyDescent="0.2"/>
    <row r="39248" hidden="1" x14ac:dyDescent="0.2"/>
    <row r="39249" hidden="1" x14ac:dyDescent="0.2"/>
    <row r="39250" hidden="1" x14ac:dyDescent="0.2"/>
    <row r="39251" hidden="1" x14ac:dyDescent="0.2"/>
    <row r="39252" hidden="1" x14ac:dyDescent="0.2"/>
    <row r="39253" hidden="1" x14ac:dyDescent="0.2"/>
    <row r="39254" hidden="1" x14ac:dyDescent="0.2"/>
    <row r="39255" hidden="1" x14ac:dyDescent="0.2"/>
    <row r="39256" hidden="1" x14ac:dyDescent="0.2"/>
    <row r="39257" hidden="1" x14ac:dyDescent="0.2"/>
    <row r="39258" hidden="1" x14ac:dyDescent="0.2"/>
    <row r="39259" hidden="1" x14ac:dyDescent="0.2"/>
    <row r="39260" hidden="1" x14ac:dyDescent="0.2"/>
    <row r="39261" hidden="1" x14ac:dyDescent="0.2"/>
    <row r="39262" hidden="1" x14ac:dyDescent="0.2"/>
    <row r="39263" hidden="1" x14ac:dyDescent="0.2"/>
    <row r="39264" hidden="1" x14ac:dyDescent="0.2"/>
    <row r="39265" hidden="1" x14ac:dyDescent="0.2"/>
    <row r="39266" hidden="1" x14ac:dyDescent="0.2"/>
    <row r="39267" hidden="1" x14ac:dyDescent="0.2"/>
    <row r="39268" hidden="1" x14ac:dyDescent="0.2"/>
    <row r="39269" hidden="1" x14ac:dyDescent="0.2"/>
    <row r="39270" hidden="1" x14ac:dyDescent="0.2"/>
    <row r="39271" hidden="1" x14ac:dyDescent="0.2"/>
    <row r="39272" hidden="1" x14ac:dyDescent="0.2"/>
    <row r="39273" hidden="1" x14ac:dyDescent="0.2"/>
    <row r="39274" hidden="1" x14ac:dyDescent="0.2"/>
    <row r="39275" hidden="1" x14ac:dyDescent="0.2"/>
    <row r="39276" hidden="1" x14ac:dyDescent="0.2"/>
    <row r="39277" hidden="1" x14ac:dyDescent="0.2"/>
    <row r="39278" hidden="1" x14ac:dyDescent="0.2"/>
    <row r="39279" hidden="1" x14ac:dyDescent="0.2"/>
    <row r="39280" hidden="1" x14ac:dyDescent="0.2"/>
    <row r="39281" hidden="1" x14ac:dyDescent="0.2"/>
    <row r="39282" hidden="1" x14ac:dyDescent="0.2"/>
    <row r="39283" hidden="1" x14ac:dyDescent="0.2"/>
    <row r="39284" hidden="1" x14ac:dyDescent="0.2"/>
    <row r="39285" hidden="1" x14ac:dyDescent="0.2"/>
    <row r="39286" hidden="1" x14ac:dyDescent="0.2"/>
    <row r="39287" hidden="1" x14ac:dyDescent="0.2"/>
    <row r="39288" hidden="1" x14ac:dyDescent="0.2"/>
    <row r="39289" hidden="1" x14ac:dyDescent="0.2"/>
    <row r="39290" hidden="1" x14ac:dyDescent="0.2"/>
    <row r="39291" hidden="1" x14ac:dyDescent="0.2"/>
    <row r="39292" hidden="1" x14ac:dyDescent="0.2"/>
    <row r="39293" hidden="1" x14ac:dyDescent="0.2"/>
    <row r="39294" hidden="1" x14ac:dyDescent="0.2"/>
    <row r="39295" hidden="1" x14ac:dyDescent="0.2"/>
    <row r="39296" hidden="1" x14ac:dyDescent="0.2"/>
    <row r="39297" hidden="1" x14ac:dyDescent="0.2"/>
    <row r="39298" hidden="1" x14ac:dyDescent="0.2"/>
    <row r="39299" hidden="1" x14ac:dyDescent="0.2"/>
    <row r="39300" hidden="1" x14ac:dyDescent="0.2"/>
    <row r="39301" hidden="1" x14ac:dyDescent="0.2"/>
    <row r="39302" hidden="1" x14ac:dyDescent="0.2"/>
    <row r="39303" hidden="1" x14ac:dyDescent="0.2"/>
    <row r="39304" hidden="1" x14ac:dyDescent="0.2"/>
    <row r="39305" hidden="1" x14ac:dyDescent="0.2"/>
    <row r="39306" hidden="1" x14ac:dyDescent="0.2"/>
    <row r="39307" hidden="1" x14ac:dyDescent="0.2"/>
    <row r="39308" hidden="1" x14ac:dyDescent="0.2"/>
    <row r="39309" hidden="1" x14ac:dyDescent="0.2"/>
    <row r="39310" hidden="1" x14ac:dyDescent="0.2"/>
    <row r="39311" hidden="1" x14ac:dyDescent="0.2"/>
    <row r="39312" hidden="1" x14ac:dyDescent="0.2"/>
    <row r="39313" hidden="1" x14ac:dyDescent="0.2"/>
    <row r="39314" hidden="1" x14ac:dyDescent="0.2"/>
    <row r="39315" hidden="1" x14ac:dyDescent="0.2"/>
    <row r="39316" hidden="1" x14ac:dyDescent="0.2"/>
    <row r="39317" hidden="1" x14ac:dyDescent="0.2"/>
    <row r="39318" hidden="1" x14ac:dyDescent="0.2"/>
    <row r="39319" hidden="1" x14ac:dyDescent="0.2"/>
    <row r="39320" hidden="1" x14ac:dyDescent="0.2"/>
    <row r="39321" hidden="1" x14ac:dyDescent="0.2"/>
    <row r="39322" hidden="1" x14ac:dyDescent="0.2"/>
    <row r="39323" hidden="1" x14ac:dyDescent="0.2"/>
    <row r="39324" hidden="1" x14ac:dyDescent="0.2"/>
    <row r="39325" hidden="1" x14ac:dyDescent="0.2"/>
    <row r="39326" hidden="1" x14ac:dyDescent="0.2"/>
    <row r="39327" hidden="1" x14ac:dyDescent="0.2"/>
    <row r="39328" hidden="1" x14ac:dyDescent="0.2"/>
    <row r="39329" hidden="1" x14ac:dyDescent="0.2"/>
    <row r="39330" hidden="1" x14ac:dyDescent="0.2"/>
    <row r="39331" hidden="1" x14ac:dyDescent="0.2"/>
    <row r="39332" hidden="1" x14ac:dyDescent="0.2"/>
    <row r="39333" hidden="1" x14ac:dyDescent="0.2"/>
    <row r="39334" hidden="1" x14ac:dyDescent="0.2"/>
    <row r="39335" hidden="1" x14ac:dyDescent="0.2"/>
    <row r="39336" hidden="1" x14ac:dyDescent="0.2"/>
    <row r="39337" hidden="1" x14ac:dyDescent="0.2"/>
    <row r="39338" hidden="1" x14ac:dyDescent="0.2"/>
    <row r="39339" hidden="1" x14ac:dyDescent="0.2"/>
    <row r="39340" hidden="1" x14ac:dyDescent="0.2"/>
    <row r="39341" hidden="1" x14ac:dyDescent="0.2"/>
    <row r="39342" hidden="1" x14ac:dyDescent="0.2"/>
    <row r="39343" hidden="1" x14ac:dyDescent="0.2"/>
    <row r="39344" hidden="1" x14ac:dyDescent="0.2"/>
    <row r="39345" hidden="1" x14ac:dyDescent="0.2"/>
    <row r="39346" hidden="1" x14ac:dyDescent="0.2"/>
    <row r="39347" hidden="1" x14ac:dyDescent="0.2"/>
    <row r="39348" hidden="1" x14ac:dyDescent="0.2"/>
    <row r="39349" hidden="1" x14ac:dyDescent="0.2"/>
    <row r="39350" hidden="1" x14ac:dyDescent="0.2"/>
    <row r="39351" hidden="1" x14ac:dyDescent="0.2"/>
    <row r="39352" hidden="1" x14ac:dyDescent="0.2"/>
    <row r="39353" hidden="1" x14ac:dyDescent="0.2"/>
    <row r="39354" hidden="1" x14ac:dyDescent="0.2"/>
    <row r="39355" hidden="1" x14ac:dyDescent="0.2"/>
    <row r="39356" hidden="1" x14ac:dyDescent="0.2"/>
    <row r="39357" hidden="1" x14ac:dyDescent="0.2"/>
    <row r="39358" hidden="1" x14ac:dyDescent="0.2"/>
    <row r="39359" hidden="1" x14ac:dyDescent="0.2"/>
    <row r="39360" hidden="1" x14ac:dyDescent="0.2"/>
    <row r="39361" hidden="1" x14ac:dyDescent="0.2"/>
    <row r="39362" hidden="1" x14ac:dyDescent="0.2"/>
    <row r="39363" hidden="1" x14ac:dyDescent="0.2"/>
    <row r="39364" hidden="1" x14ac:dyDescent="0.2"/>
    <row r="39365" hidden="1" x14ac:dyDescent="0.2"/>
    <row r="39366" hidden="1" x14ac:dyDescent="0.2"/>
    <row r="39367" hidden="1" x14ac:dyDescent="0.2"/>
    <row r="39368" hidden="1" x14ac:dyDescent="0.2"/>
    <row r="39369" hidden="1" x14ac:dyDescent="0.2"/>
    <row r="39370" hidden="1" x14ac:dyDescent="0.2"/>
    <row r="39371" hidden="1" x14ac:dyDescent="0.2"/>
    <row r="39372" hidden="1" x14ac:dyDescent="0.2"/>
    <row r="39373" hidden="1" x14ac:dyDescent="0.2"/>
    <row r="39374" hidden="1" x14ac:dyDescent="0.2"/>
    <row r="39375" hidden="1" x14ac:dyDescent="0.2"/>
    <row r="39376" hidden="1" x14ac:dyDescent="0.2"/>
    <row r="39377" hidden="1" x14ac:dyDescent="0.2"/>
    <row r="39378" hidden="1" x14ac:dyDescent="0.2"/>
    <row r="39379" hidden="1" x14ac:dyDescent="0.2"/>
    <row r="39380" hidden="1" x14ac:dyDescent="0.2"/>
    <row r="39381" hidden="1" x14ac:dyDescent="0.2"/>
    <row r="39382" hidden="1" x14ac:dyDescent="0.2"/>
    <row r="39383" hidden="1" x14ac:dyDescent="0.2"/>
    <row r="39384" hidden="1" x14ac:dyDescent="0.2"/>
    <row r="39385" hidden="1" x14ac:dyDescent="0.2"/>
    <row r="39386" hidden="1" x14ac:dyDescent="0.2"/>
    <row r="39387" hidden="1" x14ac:dyDescent="0.2"/>
    <row r="39388" hidden="1" x14ac:dyDescent="0.2"/>
    <row r="39389" hidden="1" x14ac:dyDescent="0.2"/>
    <row r="39390" hidden="1" x14ac:dyDescent="0.2"/>
    <row r="39391" hidden="1" x14ac:dyDescent="0.2"/>
    <row r="39392" hidden="1" x14ac:dyDescent="0.2"/>
    <row r="39393" hidden="1" x14ac:dyDescent="0.2"/>
    <row r="39394" hidden="1" x14ac:dyDescent="0.2"/>
    <row r="39395" hidden="1" x14ac:dyDescent="0.2"/>
    <row r="39396" hidden="1" x14ac:dyDescent="0.2"/>
    <row r="39397" hidden="1" x14ac:dyDescent="0.2"/>
    <row r="39398" hidden="1" x14ac:dyDescent="0.2"/>
    <row r="39399" hidden="1" x14ac:dyDescent="0.2"/>
    <row r="39400" hidden="1" x14ac:dyDescent="0.2"/>
    <row r="39401" hidden="1" x14ac:dyDescent="0.2"/>
    <row r="39402" hidden="1" x14ac:dyDescent="0.2"/>
    <row r="39403" hidden="1" x14ac:dyDescent="0.2"/>
    <row r="39404" hidden="1" x14ac:dyDescent="0.2"/>
    <row r="39405" hidden="1" x14ac:dyDescent="0.2"/>
    <row r="39406" hidden="1" x14ac:dyDescent="0.2"/>
    <row r="39407" hidden="1" x14ac:dyDescent="0.2"/>
    <row r="39408" hidden="1" x14ac:dyDescent="0.2"/>
    <row r="39409" hidden="1" x14ac:dyDescent="0.2"/>
    <row r="39410" hidden="1" x14ac:dyDescent="0.2"/>
    <row r="39411" hidden="1" x14ac:dyDescent="0.2"/>
    <row r="39412" hidden="1" x14ac:dyDescent="0.2"/>
    <row r="39413" hidden="1" x14ac:dyDescent="0.2"/>
    <row r="39414" hidden="1" x14ac:dyDescent="0.2"/>
    <row r="39415" hidden="1" x14ac:dyDescent="0.2"/>
    <row r="39416" hidden="1" x14ac:dyDescent="0.2"/>
    <row r="39417" hidden="1" x14ac:dyDescent="0.2"/>
    <row r="39418" hidden="1" x14ac:dyDescent="0.2"/>
    <row r="39419" hidden="1" x14ac:dyDescent="0.2"/>
    <row r="39420" hidden="1" x14ac:dyDescent="0.2"/>
    <row r="39421" hidden="1" x14ac:dyDescent="0.2"/>
    <row r="39422" hidden="1" x14ac:dyDescent="0.2"/>
    <row r="39423" hidden="1" x14ac:dyDescent="0.2"/>
    <row r="39424" hidden="1" x14ac:dyDescent="0.2"/>
    <row r="39425" hidden="1" x14ac:dyDescent="0.2"/>
    <row r="39426" hidden="1" x14ac:dyDescent="0.2"/>
    <row r="39427" hidden="1" x14ac:dyDescent="0.2"/>
    <row r="39428" hidden="1" x14ac:dyDescent="0.2"/>
    <row r="39429" hidden="1" x14ac:dyDescent="0.2"/>
    <row r="39430" hidden="1" x14ac:dyDescent="0.2"/>
    <row r="39431" hidden="1" x14ac:dyDescent="0.2"/>
    <row r="39432" hidden="1" x14ac:dyDescent="0.2"/>
    <row r="39433" hidden="1" x14ac:dyDescent="0.2"/>
    <row r="39434" hidden="1" x14ac:dyDescent="0.2"/>
    <row r="39435" hidden="1" x14ac:dyDescent="0.2"/>
    <row r="39436" hidden="1" x14ac:dyDescent="0.2"/>
    <row r="39437" hidden="1" x14ac:dyDescent="0.2"/>
    <row r="39438" hidden="1" x14ac:dyDescent="0.2"/>
    <row r="39439" hidden="1" x14ac:dyDescent="0.2"/>
    <row r="39440" hidden="1" x14ac:dyDescent="0.2"/>
    <row r="39441" hidden="1" x14ac:dyDescent="0.2"/>
    <row r="39442" hidden="1" x14ac:dyDescent="0.2"/>
    <row r="39443" hidden="1" x14ac:dyDescent="0.2"/>
    <row r="39444" hidden="1" x14ac:dyDescent="0.2"/>
    <row r="39445" hidden="1" x14ac:dyDescent="0.2"/>
    <row r="39446" hidden="1" x14ac:dyDescent="0.2"/>
    <row r="39447" hidden="1" x14ac:dyDescent="0.2"/>
    <row r="39448" hidden="1" x14ac:dyDescent="0.2"/>
    <row r="39449" hidden="1" x14ac:dyDescent="0.2"/>
    <row r="39450" hidden="1" x14ac:dyDescent="0.2"/>
    <row r="39451" hidden="1" x14ac:dyDescent="0.2"/>
    <row r="39452" hidden="1" x14ac:dyDescent="0.2"/>
    <row r="39453" hidden="1" x14ac:dyDescent="0.2"/>
    <row r="39454" hidden="1" x14ac:dyDescent="0.2"/>
    <row r="39455" hidden="1" x14ac:dyDescent="0.2"/>
    <row r="39456" hidden="1" x14ac:dyDescent="0.2"/>
    <row r="39457" hidden="1" x14ac:dyDescent="0.2"/>
    <row r="39458" hidden="1" x14ac:dyDescent="0.2"/>
    <row r="39459" hidden="1" x14ac:dyDescent="0.2"/>
    <row r="39460" hidden="1" x14ac:dyDescent="0.2"/>
    <row r="39461" hidden="1" x14ac:dyDescent="0.2"/>
    <row r="39462" hidden="1" x14ac:dyDescent="0.2"/>
    <row r="39463" hidden="1" x14ac:dyDescent="0.2"/>
    <row r="39464" hidden="1" x14ac:dyDescent="0.2"/>
    <row r="39465" hidden="1" x14ac:dyDescent="0.2"/>
    <row r="39466" hidden="1" x14ac:dyDescent="0.2"/>
    <row r="39467" hidden="1" x14ac:dyDescent="0.2"/>
    <row r="39468" hidden="1" x14ac:dyDescent="0.2"/>
    <row r="39469" hidden="1" x14ac:dyDescent="0.2"/>
    <row r="39470" hidden="1" x14ac:dyDescent="0.2"/>
    <row r="39471" hidden="1" x14ac:dyDescent="0.2"/>
    <row r="39472" hidden="1" x14ac:dyDescent="0.2"/>
    <row r="39473" hidden="1" x14ac:dyDescent="0.2"/>
    <row r="39474" hidden="1" x14ac:dyDescent="0.2"/>
    <row r="39475" hidden="1" x14ac:dyDescent="0.2"/>
    <row r="39476" hidden="1" x14ac:dyDescent="0.2"/>
    <row r="39477" hidden="1" x14ac:dyDescent="0.2"/>
    <row r="39478" hidden="1" x14ac:dyDescent="0.2"/>
    <row r="39479" hidden="1" x14ac:dyDescent="0.2"/>
    <row r="39480" hidden="1" x14ac:dyDescent="0.2"/>
    <row r="39481" hidden="1" x14ac:dyDescent="0.2"/>
    <row r="39482" hidden="1" x14ac:dyDescent="0.2"/>
    <row r="39483" hidden="1" x14ac:dyDescent="0.2"/>
    <row r="39484" hidden="1" x14ac:dyDescent="0.2"/>
    <row r="39485" hidden="1" x14ac:dyDescent="0.2"/>
    <row r="39486" hidden="1" x14ac:dyDescent="0.2"/>
    <row r="39487" hidden="1" x14ac:dyDescent="0.2"/>
    <row r="39488" hidden="1" x14ac:dyDescent="0.2"/>
    <row r="39489" hidden="1" x14ac:dyDescent="0.2"/>
    <row r="39490" hidden="1" x14ac:dyDescent="0.2"/>
    <row r="39491" hidden="1" x14ac:dyDescent="0.2"/>
    <row r="39492" hidden="1" x14ac:dyDescent="0.2"/>
    <row r="39493" hidden="1" x14ac:dyDescent="0.2"/>
    <row r="39494" hidden="1" x14ac:dyDescent="0.2"/>
    <row r="39495" hidden="1" x14ac:dyDescent="0.2"/>
    <row r="39496" hidden="1" x14ac:dyDescent="0.2"/>
    <row r="39497" hidden="1" x14ac:dyDescent="0.2"/>
    <row r="39498" hidden="1" x14ac:dyDescent="0.2"/>
    <row r="39499" hidden="1" x14ac:dyDescent="0.2"/>
    <row r="39500" hidden="1" x14ac:dyDescent="0.2"/>
    <row r="39501" hidden="1" x14ac:dyDescent="0.2"/>
    <row r="39502" hidden="1" x14ac:dyDescent="0.2"/>
    <row r="39503" hidden="1" x14ac:dyDescent="0.2"/>
    <row r="39504" hidden="1" x14ac:dyDescent="0.2"/>
    <row r="39505" hidden="1" x14ac:dyDescent="0.2"/>
    <row r="39506" hidden="1" x14ac:dyDescent="0.2"/>
    <row r="39507" hidden="1" x14ac:dyDescent="0.2"/>
    <row r="39508" hidden="1" x14ac:dyDescent="0.2"/>
    <row r="39509" hidden="1" x14ac:dyDescent="0.2"/>
    <row r="39510" hidden="1" x14ac:dyDescent="0.2"/>
    <row r="39511" hidden="1" x14ac:dyDescent="0.2"/>
    <row r="39512" hidden="1" x14ac:dyDescent="0.2"/>
    <row r="39513" hidden="1" x14ac:dyDescent="0.2"/>
    <row r="39514" hidden="1" x14ac:dyDescent="0.2"/>
    <row r="39515" hidden="1" x14ac:dyDescent="0.2"/>
    <row r="39516" hidden="1" x14ac:dyDescent="0.2"/>
    <row r="39517" hidden="1" x14ac:dyDescent="0.2"/>
    <row r="39518" hidden="1" x14ac:dyDescent="0.2"/>
    <row r="39519" hidden="1" x14ac:dyDescent="0.2"/>
    <row r="39520" hidden="1" x14ac:dyDescent="0.2"/>
    <row r="39521" hidden="1" x14ac:dyDescent="0.2"/>
    <row r="39522" hidden="1" x14ac:dyDescent="0.2"/>
    <row r="39523" hidden="1" x14ac:dyDescent="0.2"/>
    <row r="39524" hidden="1" x14ac:dyDescent="0.2"/>
    <row r="39525" hidden="1" x14ac:dyDescent="0.2"/>
    <row r="39526" hidden="1" x14ac:dyDescent="0.2"/>
    <row r="39527" hidden="1" x14ac:dyDescent="0.2"/>
    <row r="39528" hidden="1" x14ac:dyDescent="0.2"/>
    <row r="39529" hidden="1" x14ac:dyDescent="0.2"/>
    <row r="39530" hidden="1" x14ac:dyDescent="0.2"/>
    <row r="39531" hidden="1" x14ac:dyDescent="0.2"/>
    <row r="39532" hidden="1" x14ac:dyDescent="0.2"/>
    <row r="39533" hidden="1" x14ac:dyDescent="0.2"/>
    <row r="39534" hidden="1" x14ac:dyDescent="0.2"/>
    <row r="39535" hidden="1" x14ac:dyDescent="0.2"/>
    <row r="39536" hidden="1" x14ac:dyDescent="0.2"/>
    <row r="39537" hidden="1" x14ac:dyDescent="0.2"/>
    <row r="39538" hidden="1" x14ac:dyDescent="0.2"/>
    <row r="39539" hidden="1" x14ac:dyDescent="0.2"/>
    <row r="39540" hidden="1" x14ac:dyDescent="0.2"/>
    <row r="39541" hidden="1" x14ac:dyDescent="0.2"/>
    <row r="39542" hidden="1" x14ac:dyDescent="0.2"/>
    <row r="39543" hidden="1" x14ac:dyDescent="0.2"/>
    <row r="39544" hidden="1" x14ac:dyDescent="0.2"/>
    <row r="39545" hidden="1" x14ac:dyDescent="0.2"/>
    <row r="39546" hidden="1" x14ac:dyDescent="0.2"/>
    <row r="39547" hidden="1" x14ac:dyDescent="0.2"/>
    <row r="39548" hidden="1" x14ac:dyDescent="0.2"/>
    <row r="39549" hidden="1" x14ac:dyDescent="0.2"/>
    <row r="39550" hidden="1" x14ac:dyDescent="0.2"/>
    <row r="39551" hidden="1" x14ac:dyDescent="0.2"/>
    <row r="39552" hidden="1" x14ac:dyDescent="0.2"/>
    <row r="39553" hidden="1" x14ac:dyDescent="0.2"/>
    <row r="39554" hidden="1" x14ac:dyDescent="0.2"/>
    <row r="39555" hidden="1" x14ac:dyDescent="0.2"/>
    <row r="39556" hidden="1" x14ac:dyDescent="0.2"/>
    <row r="39557" hidden="1" x14ac:dyDescent="0.2"/>
    <row r="39558" hidden="1" x14ac:dyDescent="0.2"/>
    <row r="39559" hidden="1" x14ac:dyDescent="0.2"/>
    <row r="39560" hidden="1" x14ac:dyDescent="0.2"/>
    <row r="39561" hidden="1" x14ac:dyDescent="0.2"/>
    <row r="39562" hidden="1" x14ac:dyDescent="0.2"/>
    <row r="39563" hidden="1" x14ac:dyDescent="0.2"/>
    <row r="39564" hidden="1" x14ac:dyDescent="0.2"/>
    <row r="39565" hidden="1" x14ac:dyDescent="0.2"/>
    <row r="39566" hidden="1" x14ac:dyDescent="0.2"/>
    <row r="39567" hidden="1" x14ac:dyDescent="0.2"/>
    <row r="39568" hidden="1" x14ac:dyDescent="0.2"/>
    <row r="39569" hidden="1" x14ac:dyDescent="0.2"/>
    <row r="39570" hidden="1" x14ac:dyDescent="0.2"/>
    <row r="39571" hidden="1" x14ac:dyDescent="0.2"/>
    <row r="39572" hidden="1" x14ac:dyDescent="0.2"/>
    <row r="39573" hidden="1" x14ac:dyDescent="0.2"/>
    <row r="39574" hidden="1" x14ac:dyDescent="0.2"/>
    <row r="39575" hidden="1" x14ac:dyDescent="0.2"/>
    <row r="39576" hidden="1" x14ac:dyDescent="0.2"/>
    <row r="39577" hidden="1" x14ac:dyDescent="0.2"/>
    <row r="39578" hidden="1" x14ac:dyDescent="0.2"/>
    <row r="39579" hidden="1" x14ac:dyDescent="0.2"/>
    <row r="39580" hidden="1" x14ac:dyDescent="0.2"/>
    <row r="39581" hidden="1" x14ac:dyDescent="0.2"/>
    <row r="39582" hidden="1" x14ac:dyDescent="0.2"/>
    <row r="39583" hidden="1" x14ac:dyDescent="0.2"/>
    <row r="39584" hidden="1" x14ac:dyDescent="0.2"/>
    <row r="39585" hidden="1" x14ac:dyDescent="0.2"/>
    <row r="39586" hidden="1" x14ac:dyDescent="0.2"/>
    <row r="39587" hidden="1" x14ac:dyDescent="0.2"/>
    <row r="39588" hidden="1" x14ac:dyDescent="0.2"/>
    <row r="39589" hidden="1" x14ac:dyDescent="0.2"/>
    <row r="39590" hidden="1" x14ac:dyDescent="0.2"/>
    <row r="39591" hidden="1" x14ac:dyDescent="0.2"/>
    <row r="39592" hidden="1" x14ac:dyDescent="0.2"/>
    <row r="39593" hidden="1" x14ac:dyDescent="0.2"/>
    <row r="39594" hidden="1" x14ac:dyDescent="0.2"/>
    <row r="39595" hidden="1" x14ac:dyDescent="0.2"/>
    <row r="39596" hidden="1" x14ac:dyDescent="0.2"/>
    <row r="39597" hidden="1" x14ac:dyDescent="0.2"/>
    <row r="39598" hidden="1" x14ac:dyDescent="0.2"/>
    <row r="39599" hidden="1" x14ac:dyDescent="0.2"/>
    <row r="39600" hidden="1" x14ac:dyDescent="0.2"/>
    <row r="39601" hidden="1" x14ac:dyDescent="0.2"/>
    <row r="39602" hidden="1" x14ac:dyDescent="0.2"/>
    <row r="39603" hidden="1" x14ac:dyDescent="0.2"/>
    <row r="39604" hidden="1" x14ac:dyDescent="0.2"/>
    <row r="39605" hidden="1" x14ac:dyDescent="0.2"/>
    <row r="39606" hidden="1" x14ac:dyDescent="0.2"/>
    <row r="39607" hidden="1" x14ac:dyDescent="0.2"/>
    <row r="39608" hidden="1" x14ac:dyDescent="0.2"/>
    <row r="39609" hidden="1" x14ac:dyDescent="0.2"/>
    <row r="39610" hidden="1" x14ac:dyDescent="0.2"/>
    <row r="39611" hidden="1" x14ac:dyDescent="0.2"/>
    <row r="39612" hidden="1" x14ac:dyDescent="0.2"/>
    <row r="39613" hidden="1" x14ac:dyDescent="0.2"/>
    <row r="39614" hidden="1" x14ac:dyDescent="0.2"/>
    <row r="39615" hidden="1" x14ac:dyDescent="0.2"/>
    <row r="39616" hidden="1" x14ac:dyDescent="0.2"/>
    <row r="39617" hidden="1" x14ac:dyDescent="0.2"/>
    <row r="39618" hidden="1" x14ac:dyDescent="0.2"/>
    <row r="39619" hidden="1" x14ac:dyDescent="0.2"/>
    <row r="39620" hidden="1" x14ac:dyDescent="0.2"/>
    <row r="39621" hidden="1" x14ac:dyDescent="0.2"/>
    <row r="39622" hidden="1" x14ac:dyDescent="0.2"/>
    <row r="39623" hidden="1" x14ac:dyDescent="0.2"/>
    <row r="39624" hidden="1" x14ac:dyDescent="0.2"/>
    <row r="39625" hidden="1" x14ac:dyDescent="0.2"/>
    <row r="39626" hidden="1" x14ac:dyDescent="0.2"/>
    <row r="39627" hidden="1" x14ac:dyDescent="0.2"/>
    <row r="39628" hidden="1" x14ac:dyDescent="0.2"/>
    <row r="39629" hidden="1" x14ac:dyDescent="0.2"/>
    <row r="39630" hidden="1" x14ac:dyDescent="0.2"/>
    <row r="39631" hidden="1" x14ac:dyDescent="0.2"/>
    <row r="39632" hidden="1" x14ac:dyDescent="0.2"/>
    <row r="39633" hidden="1" x14ac:dyDescent="0.2"/>
    <row r="39634" hidden="1" x14ac:dyDescent="0.2"/>
    <row r="39635" hidden="1" x14ac:dyDescent="0.2"/>
    <row r="39636" hidden="1" x14ac:dyDescent="0.2"/>
    <row r="39637" hidden="1" x14ac:dyDescent="0.2"/>
    <row r="39638" hidden="1" x14ac:dyDescent="0.2"/>
    <row r="39639" hidden="1" x14ac:dyDescent="0.2"/>
    <row r="39640" hidden="1" x14ac:dyDescent="0.2"/>
    <row r="39641" hidden="1" x14ac:dyDescent="0.2"/>
    <row r="39642" hidden="1" x14ac:dyDescent="0.2"/>
    <row r="39643" hidden="1" x14ac:dyDescent="0.2"/>
    <row r="39644" hidden="1" x14ac:dyDescent="0.2"/>
    <row r="39645" hidden="1" x14ac:dyDescent="0.2"/>
    <row r="39646" hidden="1" x14ac:dyDescent="0.2"/>
    <row r="39647" hidden="1" x14ac:dyDescent="0.2"/>
    <row r="39648" hidden="1" x14ac:dyDescent="0.2"/>
    <row r="39649" hidden="1" x14ac:dyDescent="0.2"/>
    <row r="39650" hidden="1" x14ac:dyDescent="0.2"/>
    <row r="39651" hidden="1" x14ac:dyDescent="0.2"/>
    <row r="39652" hidden="1" x14ac:dyDescent="0.2"/>
    <row r="39653" hidden="1" x14ac:dyDescent="0.2"/>
    <row r="39654" hidden="1" x14ac:dyDescent="0.2"/>
    <row r="39655" hidden="1" x14ac:dyDescent="0.2"/>
    <row r="39656" hidden="1" x14ac:dyDescent="0.2"/>
    <row r="39657" hidden="1" x14ac:dyDescent="0.2"/>
    <row r="39658" hidden="1" x14ac:dyDescent="0.2"/>
    <row r="39659" hidden="1" x14ac:dyDescent="0.2"/>
    <row r="39660" hidden="1" x14ac:dyDescent="0.2"/>
    <row r="39661" hidden="1" x14ac:dyDescent="0.2"/>
    <row r="39662" hidden="1" x14ac:dyDescent="0.2"/>
    <row r="39663" hidden="1" x14ac:dyDescent="0.2"/>
    <row r="39664" hidden="1" x14ac:dyDescent="0.2"/>
    <row r="39665" hidden="1" x14ac:dyDescent="0.2"/>
    <row r="39666" hidden="1" x14ac:dyDescent="0.2"/>
    <row r="39667" hidden="1" x14ac:dyDescent="0.2"/>
    <row r="39668" hidden="1" x14ac:dyDescent="0.2"/>
    <row r="39669" hidden="1" x14ac:dyDescent="0.2"/>
    <row r="39670" hidden="1" x14ac:dyDescent="0.2"/>
    <row r="39671" hidden="1" x14ac:dyDescent="0.2"/>
    <row r="39672" hidden="1" x14ac:dyDescent="0.2"/>
    <row r="39673" hidden="1" x14ac:dyDescent="0.2"/>
    <row r="39674" hidden="1" x14ac:dyDescent="0.2"/>
    <row r="39675" hidden="1" x14ac:dyDescent="0.2"/>
    <row r="39676" hidden="1" x14ac:dyDescent="0.2"/>
    <row r="39677" hidden="1" x14ac:dyDescent="0.2"/>
    <row r="39678" hidden="1" x14ac:dyDescent="0.2"/>
    <row r="39679" hidden="1" x14ac:dyDescent="0.2"/>
    <row r="39680" hidden="1" x14ac:dyDescent="0.2"/>
    <row r="39681" hidden="1" x14ac:dyDescent="0.2"/>
    <row r="39682" hidden="1" x14ac:dyDescent="0.2"/>
    <row r="39683" hidden="1" x14ac:dyDescent="0.2"/>
    <row r="39684" hidden="1" x14ac:dyDescent="0.2"/>
    <row r="39685" hidden="1" x14ac:dyDescent="0.2"/>
    <row r="39686" hidden="1" x14ac:dyDescent="0.2"/>
    <row r="39687" hidden="1" x14ac:dyDescent="0.2"/>
    <row r="39688" hidden="1" x14ac:dyDescent="0.2"/>
    <row r="39689" hidden="1" x14ac:dyDescent="0.2"/>
    <row r="39690" hidden="1" x14ac:dyDescent="0.2"/>
    <row r="39691" hidden="1" x14ac:dyDescent="0.2"/>
    <row r="39692" hidden="1" x14ac:dyDescent="0.2"/>
    <row r="39693" hidden="1" x14ac:dyDescent="0.2"/>
    <row r="39694" hidden="1" x14ac:dyDescent="0.2"/>
    <row r="39695" hidden="1" x14ac:dyDescent="0.2"/>
    <row r="39696" hidden="1" x14ac:dyDescent="0.2"/>
    <row r="39697" hidden="1" x14ac:dyDescent="0.2"/>
    <row r="39698" hidden="1" x14ac:dyDescent="0.2"/>
    <row r="39699" hidden="1" x14ac:dyDescent="0.2"/>
    <row r="39700" hidden="1" x14ac:dyDescent="0.2"/>
    <row r="39701" hidden="1" x14ac:dyDescent="0.2"/>
    <row r="39702" hidden="1" x14ac:dyDescent="0.2"/>
    <row r="39703" hidden="1" x14ac:dyDescent="0.2"/>
    <row r="39704" hidden="1" x14ac:dyDescent="0.2"/>
    <row r="39705" hidden="1" x14ac:dyDescent="0.2"/>
    <row r="39706" hidden="1" x14ac:dyDescent="0.2"/>
    <row r="39707" hidden="1" x14ac:dyDescent="0.2"/>
    <row r="39708" hidden="1" x14ac:dyDescent="0.2"/>
    <row r="39709" hidden="1" x14ac:dyDescent="0.2"/>
    <row r="39710" hidden="1" x14ac:dyDescent="0.2"/>
    <row r="39711" hidden="1" x14ac:dyDescent="0.2"/>
    <row r="39712" hidden="1" x14ac:dyDescent="0.2"/>
    <row r="39713" hidden="1" x14ac:dyDescent="0.2"/>
    <row r="39714" hidden="1" x14ac:dyDescent="0.2"/>
    <row r="39715" hidden="1" x14ac:dyDescent="0.2"/>
    <row r="39716" hidden="1" x14ac:dyDescent="0.2"/>
    <row r="39717" hidden="1" x14ac:dyDescent="0.2"/>
    <row r="39718" hidden="1" x14ac:dyDescent="0.2"/>
    <row r="39719" hidden="1" x14ac:dyDescent="0.2"/>
    <row r="39720" hidden="1" x14ac:dyDescent="0.2"/>
    <row r="39721" hidden="1" x14ac:dyDescent="0.2"/>
    <row r="39722" hidden="1" x14ac:dyDescent="0.2"/>
    <row r="39723" hidden="1" x14ac:dyDescent="0.2"/>
    <row r="39724" hidden="1" x14ac:dyDescent="0.2"/>
    <row r="39725" hidden="1" x14ac:dyDescent="0.2"/>
    <row r="39726" hidden="1" x14ac:dyDescent="0.2"/>
    <row r="39727" hidden="1" x14ac:dyDescent="0.2"/>
    <row r="39728" hidden="1" x14ac:dyDescent="0.2"/>
    <row r="39729" hidden="1" x14ac:dyDescent="0.2"/>
    <row r="39730" hidden="1" x14ac:dyDescent="0.2"/>
    <row r="39731" hidden="1" x14ac:dyDescent="0.2"/>
    <row r="39732" hidden="1" x14ac:dyDescent="0.2"/>
    <row r="39733" hidden="1" x14ac:dyDescent="0.2"/>
    <row r="39734" hidden="1" x14ac:dyDescent="0.2"/>
    <row r="39735" hidden="1" x14ac:dyDescent="0.2"/>
    <row r="39736" hidden="1" x14ac:dyDescent="0.2"/>
    <row r="39737" hidden="1" x14ac:dyDescent="0.2"/>
    <row r="39738" hidden="1" x14ac:dyDescent="0.2"/>
    <row r="39739" hidden="1" x14ac:dyDescent="0.2"/>
    <row r="39740" hidden="1" x14ac:dyDescent="0.2"/>
    <row r="39741" hidden="1" x14ac:dyDescent="0.2"/>
    <row r="39742" hidden="1" x14ac:dyDescent="0.2"/>
    <row r="39743" hidden="1" x14ac:dyDescent="0.2"/>
    <row r="39744" hidden="1" x14ac:dyDescent="0.2"/>
    <row r="39745" hidden="1" x14ac:dyDescent="0.2"/>
    <row r="39746" hidden="1" x14ac:dyDescent="0.2"/>
    <row r="39747" hidden="1" x14ac:dyDescent="0.2"/>
    <row r="39748" hidden="1" x14ac:dyDescent="0.2"/>
    <row r="39749" hidden="1" x14ac:dyDescent="0.2"/>
    <row r="39750" hidden="1" x14ac:dyDescent="0.2"/>
    <row r="39751" hidden="1" x14ac:dyDescent="0.2"/>
    <row r="39752" hidden="1" x14ac:dyDescent="0.2"/>
    <row r="39753" hidden="1" x14ac:dyDescent="0.2"/>
    <row r="39754" hidden="1" x14ac:dyDescent="0.2"/>
    <row r="39755" hidden="1" x14ac:dyDescent="0.2"/>
    <row r="39756" hidden="1" x14ac:dyDescent="0.2"/>
    <row r="39757" hidden="1" x14ac:dyDescent="0.2"/>
    <row r="39758" hidden="1" x14ac:dyDescent="0.2"/>
    <row r="39759" hidden="1" x14ac:dyDescent="0.2"/>
    <row r="39760" hidden="1" x14ac:dyDescent="0.2"/>
    <row r="39761" hidden="1" x14ac:dyDescent="0.2"/>
    <row r="39762" hidden="1" x14ac:dyDescent="0.2"/>
    <row r="39763" hidden="1" x14ac:dyDescent="0.2"/>
    <row r="39764" hidden="1" x14ac:dyDescent="0.2"/>
    <row r="39765" hidden="1" x14ac:dyDescent="0.2"/>
    <row r="39766" hidden="1" x14ac:dyDescent="0.2"/>
    <row r="39767" hidden="1" x14ac:dyDescent="0.2"/>
    <row r="39768" hidden="1" x14ac:dyDescent="0.2"/>
    <row r="39769" hidden="1" x14ac:dyDescent="0.2"/>
    <row r="39770" hidden="1" x14ac:dyDescent="0.2"/>
    <row r="39771" hidden="1" x14ac:dyDescent="0.2"/>
    <row r="39772" hidden="1" x14ac:dyDescent="0.2"/>
    <row r="39773" hidden="1" x14ac:dyDescent="0.2"/>
    <row r="39774" hidden="1" x14ac:dyDescent="0.2"/>
    <row r="39775" hidden="1" x14ac:dyDescent="0.2"/>
    <row r="39776" hidden="1" x14ac:dyDescent="0.2"/>
    <row r="39777" hidden="1" x14ac:dyDescent="0.2"/>
    <row r="39778" hidden="1" x14ac:dyDescent="0.2"/>
    <row r="39779" hidden="1" x14ac:dyDescent="0.2"/>
    <row r="39780" hidden="1" x14ac:dyDescent="0.2"/>
    <row r="39781" hidden="1" x14ac:dyDescent="0.2"/>
    <row r="39782" hidden="1" x14ac:dyDescent="0.2"/>
    <row r="39783" hidden="1" x14ac:dyDescent="0.2"/>
    <row r="39784" hidden="1" x14ac:dyDescent="0.2"/>
    <row r="39785" hidden="1" x14ac:dyDescent="0.2"/>
    <row r="39786" hidden="1" x14ac:dyDescent="0.2"/>
    <row r="39787" hidden="1" x14ac:dyDescent="0.2"/>
    <row r="39788" hidden="1" x14ac:dyDescent="0.2"/>
    <row r="39789" hidden="1" x14ac:dyDescent="0.2"/>
    <row r="39790" hidden="1" x14ac:dyDescent="0.2"/>
    <row r="39791" hidden="1" x14ac:dyDescent="0.2"/>
    <row r="39792" hidden="1" x14ac:dyDescent="0.2"/>
    <row r="39793" hidden="1" x14ac:dyDescent="0.2"/>
    <row r="39794" hidden="1" x14ac:dyDescent="0.2"/>
    <row r="39795" hidden="1" x14ac:dyDescent="0.2"/>
    <row r="39796" hidden="1" x14ac:dyDescent="0.2"/>
    <row r="39797" hidden="1" x14ac:dyDescent="0.2"/>
    <row r="39798" hidden="1" x14ac:dyDescent="0.2"/>
    <row r="39799" hidden="1" x14ac:dyDescent="0.2"/>
    <row r="39800" hidden="1" x14ac:dyDescent="0.2"/>
    <row r="39801" hidden="1" x14ac:dyDescent="0.2"/>
    <row r="39802" hidden="1" x14ac:dyDescent="0.2"/>
    <row r="39803" hidden="1" x14ac:dyDescent="0.2"/>
    <row r="39804" hidden="1" x14ac:dyDescent="0.2"/>
    <row r="39805" hidden="1" x14ac:dyDescent="0.2"/>
    <row r="39806" hidden="1" x14ac:dyDescent="0.2"/>
    <row r="39807" hidden="1" x14ac:dyDescent="0.2"/>
    <row r="39808" hidden="1" x14ac:dyDescent="0.2"/>
    <row r="39809" hidden="1" x14ac:dyDescent="0.2"/>
    <row r="39810" hidden="1" x14ac:dyDescent="0.2"/>
    <row r="39811" hidden="1" x14ac:dyDescent="0.2"/>
    <row r="39812" hidden="1" x14ac:dyDescent="0.2"/>
    <row r="39813" hidden="1" x14ac:dyDescent="0.2"/>
    <row r="39814" hidden="1" x14ac:dyDescent="0.2"/>
    <row r="39815" hidden="1" x14ac:dyDescent="0.2"/>
    <row r="39816" hidden="1" x14ac:dyDescent="0.2"/>
    <row r="39817" hidden="1" x14ac:dyDescent="0.2"/>
    <row r="39818" hidden="1" x14ac:dyDescent="0.2"/>
    <row r="39819" hidden="1" x14ac:dyDescent="0.2"/>
    <row r="39820" hidden="1" x14ac:dyDescent="0.2"/>
    <row r="39821" hidden="1" x14ac:dyDescent="0.2"/>
    <row r="39822" hidden="1" x14ac:dyDescent="0.2"/>
    <row r="39823" hidden="1" x14ac:dyDescent="0.2"/>
    <row r="39824" hidden="1" x14ac:dyDescent="0.2"/>
    <row r="39825" hidden="1" x14ac:dyDescent="0.2"/>
    <row r="39826" hidden="1" x14ac:dyDescent="0.2"/>
    <row r="39827" hidden="1" x14ac:dyDescent="0.2"/>
    <row r="39828" hidden="1" x14ac:dyDescent="0.2"/>
    <row r="39829" hidden="1" x14ac:dyDescent="0.2"/>
    <row r="39830" hidden="1" x14ac:dyDescent="0.2"/>
    <row r="39831" hidden="1" x14ac:dyDescent="0.2"/>
    <row r="39832" hidden="1" x14ac:dyDescent="0.2"/>
    <row r="39833" hidden="1" x14ac:dyDescent="0.2"/>
    <row r="39834" hidden="1" x14ac:dyDescent="0.2"/>
    <row r="39835" hidden="1" x14ac:dyDescent="0.2"/>
    <row r="39836" hidden="1" x14ac:dyDescent="0.2"/>
    <row r="39837" hidden="1" x14ac:dyDescent="0.2"/>
    <row r="39838" hidden="1" x14ac:dyDescent="0.2"/>
    <row r="39839" hidden="1" x14ac:dyDescent="0.2"/>
    <row r="39840" hidden="1" x14ac:dyDescent="0.2"/>
    <row r="39841" hidden="1" x14ac:dyDescent="0.2"/>
    <row r="39842" hidden="1" x14ac:dyDescent="0.2"/>
    <row r="39843" hidden="1" x14ac:dyDescent="0.2"/>
    <row r="39844" hidden="1" x14ac:dyDescent="0.2"/>
    <row r="39845" hidden="1" x14ac:dyDescent="0.2"/>
    <row r="39846" hidden="1" x14ac:dyDescent="0.2"/>
    <row r="39847" hidden="1" x14ac:dyDescent="0.2"/>
    <row r="39848" hidden="1" x14ac:dyDescent="0.2"/>
    <row r="39849" hidden="1" x14ac:dyDescent="0.2"/>
    <row r="39850" hidden="1" x14ac:dyDescent="0.2"/>
    <row r="39851" hidden="1" x14ac:dyDescent="0.2"/>
    <row r="39852" hidden="1" x14ac:dyDescent="0.2"/>
    <row r="39853" hidden="1" x14ac:dyDescent="0.2"/>
    <row r="39854" hidden="1" x14ac:dyDescent="0.2"/>
    <row r="39855" hidden="1" x14ac:dyDescent="0.2"/>
    <row r="39856" hidden="1" x14ac:dyDescent="0.2"/>
    <row r="39857" hidden="1" x14ac:dyDescent="0.2"/>
    <row r="39858" hidden="1" x14ac:dyDescent="0.2"/>
    <row r="39859" hidden="1" x14ac:dyDescent="0.2"/>
    <row r="39860" hidden="1" x14ac:dyDescent="0.2"/>
    <row r="39861" hidden="1" x14ac:dyDescent="0.2"/>
    <row r="39862" hidden="1" x14ac:dyDescent="0.2"/>
    <row r="39863" hidden="1" x14ac:dyDescent="0.2"/>
    <row r="39864" hidden="1" x14ac:dyDescent="0.2"/>
    <row r="39865" hidden="1" x14ac:dyDescent="0.2"/>
    <row r="39866" hidden="1" x14ac:dyDescent="0.2"/>
    <row r="39867" hidden="1" x14ac:dyDescent="0.2"/>
    <row r="39868" hidden="1" x14ac:dyDescent="0.2"/>
    <row r="39869" hidden="1" x14ac:dyDescent="0.2"/>
    <row r="39870" hidden="1" x14ac:dyDescent="0.2"/>
    <row r="39871" hidden="1" x14ac:dyDescent="0.2"/>
    <row r="39872" hidden="1" x14ac:dyDescent="0.2"/>
    <row r="39873" hidden="1" x14ac:dyDescent="0.2"/>
    <row r="39874" hidden="1" x14ac:dyDescent="0.2"/>
    <row r="39875" hidden="1" x14ac:dyDescent="0.2"/>
    <row r="39876" hidden="1" x14ac:dyDescent="0.2"/>
    <row r="39877" hidden="1" x14ac:dyDescent="0.2"/>
    <row r="39878" hidden="1" x14ac:dyDescent="0.2"/>
    <row r="39879" hidden="1" x14ac:dyDescent="0.2"/>
    <row r="39880" hidden="1" x14ac:dyDescent="0.2"/>
    <row r="39881" hidden="1" x14ac:dyDescent="0.2"/>
    <row r="39882" hidden="1" x14ac:dyDescent="0.2"/>
    <row r="39883" hidden="1" x14ac:dyDescent="0.2"/>
    <row r="39884" hidden="1" x14ac:dyDescent="0.2"/>
    <row r="39885" hidden="1" x14ac:dyDescent="0.2"/>
    <row r="39886" hidden="1" x14ac:dyDescent="0.2"/>
    <row r="39887" hidden="1" x14ac:dyDescent="0.2"/>
    <row r="39888" hidden="1" x14ac:dyDescent="0.2"/>
    <row r="39889" hidden="1" x14ac:dyDescent="0.2"/>
    <row r="39890" hidden="1" x14ac:dyDescent="0.2"/>
    <row r="39891" hidden="1" x14ac:dyDescent="0.2"/>
    <row r="39892" hidden="1" x14ac:dyDescent="0.2"/>
    <row r="39893" hidden="1" x14ac:dyDescent="0.2"/>
    <row r="39894" hidden="1" x14ac:dyDescent="0.2"/>
    <row r="39895" hidden="1" x14ac:dyDescent="0.2"/>
    <row r="39896" hidden="1" x14ac:dyDescent="0.2"/>
    <row r="39897" hidden="1" x14ac:dyDescent="0.2"/>
    <row r="39898" hidden="1" x14ac:dyDescent="0.2"/>
    <row r="39899" hidden="1" x14ac:dyDescent="0.2"/>
    <row r="39900" hidden="1" x14ac:dyDescent="0.2"/>
    <row r="39901" hidden="1" x14ac:dyDescent="0.2"/>
    <row r="39902" hidden="1" x14ac:dyDescent="0.2"/>
    <row r="39903" hidden="1" x14ac:dyDescent="0.2"/>
    <row r="39904" hidden="1" x14ac:dyDescent="0.2"/>
    <row r="39905" hidden="1" x14ac:dyDescent="0.2"/>
    <row r="39906" hidden="1" x14ac:dyDescent="0.2"/>
    <row r="39907" hidden="1" x14ac:dyDescent="0.2"/>
    <row r="39908" hidden="1" x14ac:dyDescent="0.2"/>
    <row r="39909" hidden="1" x14ac:dyDescent="0.2"/>
    <row r="39910" hidden="1" x14ac:dyDescent="0.2"/>
    <row r="39911" hidden="1" x14ac:dyDescent="0.2"/>
    <row r="39912" hidden="1" x14ac:dyDescent="0.2"/>
    <row r="39913" hidden="1" x14ac:dyDescent="0.2"/>
    <row r="39914" hidden="1" x14ac:dyDescent="0.2"/>
    <row r="39915" hidden="1" x14ac:dyDescent="0.2"/>
    <row r="39916" hidden="1" x14ac:dyDescent="0.2"/>
    <row r="39917" hidden="1" x14ac:dyDescent="0.2"/>
    <row r="39918" hidden="1" x14ac:dyDescent="0.2"/>
    <row r="39919" hidden="1" x14ac:dyDescent="0.2"/>
    <row r="39920" hidden="1" x14ac:dyDescent="0.2"/>
    <row r="39921" hidden="1" x14ac:dyDescent="0.2"/>
    <row r="39922" hidden="1" x14ac:dyDescent="0.2"/>
    <row r="39923" hidden="1" x14ac:dyDescent="0.2"/>
    <row r="39924" hidden="1" x14ac:dyDescent="0.2"/>
    <row r="39925" hidden="1" x14ac:dyDescent="0.2"/>
    <row r="39926" hidden="1" x14ac:dyDescent="0.2"/>
    <row r="39927" hidden="1" x14ac:dyDescent="0.2"/>
    <row r="39928" hidden="1" x14ac:dyDescent="0.2"/>
    <row r="39929" hidden="1" x14ac:dyDescent="0.2"/>
    <row r="39930" hidden="1" x14ac:dyDescent="0.2"/>
    <row r="39931" hidden="1" x14ac:dyDescent="0.2"/>
    <row r="39932" hidden="1" x14ac:dyDescent="0.2"/>
    <row r="39933" hidden="1" x14ac:dyDescent="0.2"/>
    <row r="39934" hidden="1" x14ac:dyDescent="0.2"/>
    <row r="39935" hidden="1" x14ac:dyDescent="0.2"/>
    <row r="39936" hidden="1" x14ac:dyDescent="0.2"/>
    <row r="39937" hidden="1" x14ac:dyDescent="0.2"/>
    <row r="39938" hidden="1" x14ac:dyDescent="0.2"/>
    <row r="39939" hidden="1" x14ac:dyDescent="0.2"/>
    <row r="39940" hidden="1" x14ac:dyDescent="0.2"/>
    <row r="39941" hidden="1" x14ac:dyDescent="0.2"/>
    <row r="39942" hidden="1" x14ac:dyDescent="0.2"/>
    <row r="39943" hidden="1" x14ac:dyDescent="0.2"/>
    <row r="39944" hidden="1" x14ac:dyDescent="0.2"/>
    <row r="39945" hidden="1" x14ac:dyDescent="0.2"/>
    <row r="39946" hidden="1" x14ac:dyDescent="0.2"/>
    <row r="39947" hidden="1" x14ac:dyDescent="0.2"/>
    <row r="39948" hidden="1" x14ac:dyDescent="0.2"/>
    <row r="39949" hidden="1" x14ac:dyDescent="0.2"/>
    <row r="39950" hidden="1" x14ac:dyDescent="0.2"/>
    <row r="39951" hidden="1" x14ac:dyDescent="0.2"/>
    <row r="39952" hidden="1" x14ac:dyDescent="0.2"/>
    <row r="39953" hidden="1" x14ac:dyDescent="0.2"/>
    <row r="39954" hidden="1" x14ac:dyDescent="0.2"/>
    <row r="39955" hidden="1" x14ac:dyDescent="0.2"/>
    <row r="39956" hidden="1" x14ac:dyDescent="0.2"/>
    <row r="39957" hidden="1" x14ac:dyDescent="0.2"/>
    <row r="39958" hidden="1" x14ac:dyDescent="0.2"/>
    <row r="39959" hidden="1" x14ac:dyDescent="0.2"/>
    <row r="39960" hidden="1" x14ac:dyDescent="0.2"/>
    <row r="39961" hidden="1" x14ac:dyDescent="0.2"/>
    <row r="39962" hidden="1" x14ac:dyDescent="0.2"/>
    <row r="39963" hidden="1" x14ac:dyDescent="0.2"/>
    <row r="39964" hidden="1" x14ac:dyDescent="0.2"/>
    <row r="39965" hidden="1" x14ac:dyDescent="0.2"/>
    <row r="39966" hidden="1" x14ac:dyDescent="0.2"/>
    <row r="39967" hidden="1" x14ac:dyDescent="0.2"/>
    <row r="39968" hidden="1" x14ac:dyDescent="0.2"/>
    <row r="39969" hidden="1" x14ac:dyDescent="0.2"/>
    <row r="39970" hidden="1" x14ac:dyDescent="0.2"/>
    <row r="39971" hidden="1" x14ac:dyDescent="0.2"/>
    <row r="39972" hidden="1" x14ac:dyDescent="0.2"/>
    <row r="39973" hidden="1" x14ac:dyDescent="0.2"/>
    <row r="39974" hidden="1" x14ac:dyDescent="0.2"/>
    <row r="39975" hidden="1" x14ac:dyDescent="0.2"/>
    <row r="39976" hidden="1" x14ac:dyDescent="0.2"/>
    <row r="39977" hidden="1" x14ac:dyDescent="0.2"/>
    <row r="39978" hidden="1" x14ac:dyDescent="0.2"/>
    <row r="39979" hidden="1" x14ac:dyDescent="0.2"/>
    <row r="39980" hidden="1" x14ac:dyDescent="0.2"/>
    <row r="39981" hidden="1" x14ac:dyDescent="0.2"/>
    <row r="39982" hidden="1" x14ac:dyDescent="0.2"/>
    <row r="39983" hidden="1" x14ac:dyDescent="0.2"/>
    <row r="39984" hidden="1" x14ac:dyDescent="0.2"/>
    <row r="39985" hidden="1" x14ac:dyDescent="0.2"/>
    <row r="39986" hidden="1" x14ac:dyDescent="0.2"/>
    <row r="39987" hidden="1" x14ac:dyDescent="0.2"/>
    <row r="39988" hidden="1" x14ac:dyDescent="0.2"/>
    <row r="39989" hidden="1" x14ac:dyDescent="0.2"/>
    <row r="39990" hidden="1" x14ac:dyDescent="0.2"/>
    <row r="39991" hidden="1" x14ac:dyDescent="0.2"/>
    <row r="39992" hidden="1" x14ac:dyDescent="0.2"/>
    <row r="39993" hidden="1" x14ac:dyDescent="0.2"/>
    <row r="39994" hidden="1" x14ac:dyDescent="0.2"/>
    <row r="39995" hidden="1" x14ac:dyDescent="0.2"/>
    <row r="39996" hidden="1" x14ac:dyDescent="0.2"/>
    <row r="39997" hidden="1" x14ac:dyDescent="0.2"/>
    <row r="39998" hidden="1" x14ac:dyDescent="0.2"/>
    <row r="39999" hidden="1" x14ac:dyDescent="0.2"/>
    <row r="40000" hidden="1" x14ac:dyDescent="0.2"/>
    <row r="40001" hidden="1" x14ac:dyDescent="0.2"/>
    <row r="40002" hidden="1" x14ac:dyDescent="0.2"/>
    <row r="40003" hidden="1" x14ac:dyDescent="0.2"/>
    <row r="40004" hidden="1" x14ac:dyDescent="0.2"/>
    <row r="40005" hidden="1" x14ac:dyDescent="0.2"/>
    <row r="40006" hidden="1" x14ac:dyDescent="0.2"/>
    <row r="40007" hidden="1" x14ac:dyDescent="0.2"/>
    <row r="40008" hidden="1" x14ac:dyDescent="0.2"/>
    <row r="40009" hidden="1" x14ac:dyDescent="0.2"/>
    <row r="40010" hidden="1" x14ac:dyDescent="0.2"/>
    <row r="40011" hidden="1" x14ac:dyDescent="0.2"/>
    <row r="40012" hidden="1" x14ac:dyDescent="0.2"/>
    <row r="40013" hidden="1" x14ac:dyDescent="0.2"/>
    <row r="40014" hidden="1" x14ac:dyDescent="0.2"/>
    <row r="40015" hidden="1" x14ac:dyDescent="0.2"/>
    <row r="40016" hidden="1" x14ac:dyDescent="0.2"/>
    <row r="40017" hidden="1" x14ac:dyDescent="0.2"/>
    <row r="40018" hidden="1" x14ac:dyDescent="0.2"/>
    <row r="40019" hidden="1" x14ac:dyDescent="0.2"/>
    <row r="40020" hidden="1" x14ac:dyDescent="0.2"/>
    <row r="40021" hidden="1" x14ac:dyDescent="0.2"/>
    <row r="40022" hidden="1" x14ac:dyDescent="0.2"/>
    <row r="40023" hidden="1" x14ac:dyDescent="0.2"/>
    <row r="40024" hidden="1" x14ac:dyDescent="0.2"/>
    <row r="40025" hidden="1" x14ac:dyDescent="0.2"/>
    <row r="40026" hidden="1" x14ac:dyDescent="0.2"/>
    <row r="40027" hidden="1" x14ac:dyDescent="0.2"/>
    <row r="40028" hidden="1" x14ac:dyDescent="0.2"/>
    <row r="40029" hidden="1" x14ac:dyDescent="0.2"/>
    <row r="40030" hidden="1" x14ac:dyDescent="0.2"/>
    <row r="40031" hidden="1" x14ac:dyDescent="0.2"/>
    <row r="40032" hidden="1" x14ac:dyDescent="0.2"/>
    <row r="40033" hidden="1" x14ac:dyDescent="0.2"/>
    <row r="40034" hidden="1" x14ac:dyDescent="0.2"/>
    <row r="40035" hidden="1" x14ac:dyDescent="0.2"/>
    <row r="40036" hidden="1" x14ac:dyDescent="0.2"/>
    <row r="40037" hidden="1" x14ac:dyDescent="0.2"/>
    <row r="40038" hidden="1" x14ac:dyDescent="0.2"/>
    <row r="40039" hidden="1" x14ac:dyDescent="0.2"/>
    <row r="40040" hidden="1" x14ac:dyDescent="0.2"/>
    <row r="40041" hidden="1" x14ac:dyDescent="0.2"/>
    <row r="40042" hidden="1" x14ac:dyDescent="0.2"/>
    <row r="40043" hidden="1" x14ac:dyDescent="0.2"/>
    <row r="40044" hidden="1" x14ac:dyDescent="0.2"/>
    <row r="40045" hidden="1" x14ac:dyDescent="0.2"/>
    <row r="40046" hidden="1" x14ac:dyDescent="0.2"/>
    <row r="40047" hidden="1" x14ac:dyDescent="0.2"/>
    <row r="40048" hidden="1" x14ac:dyDescent="0.2"/>
    <row r="40049" hidden="1" x14ac:dyDescent="0.2"/>
    <row r="40050" hidden="1" x14ac:dyDescent="0.2"/>
    <row r="40051" hidden="1" x14ac:dyDescent="0.2"/>
    <row r="40052" hidden="1" x14ac:dyDescent="0.2"/>
    <row r="40053" hidden="1" x14ac:dyDescent="0.2"/>
    <row r="40054" hidden="1" x14ac:dyDescent="0.2"/>
    <row r="40055" hidden="1" x14ac:dyDescent="0.2"/>
    <row r="40056" hidden="1" x14ac:dyDescent="0.2"/>
    <row r="40057" hidden="1" x14ac:dyDescent="0.2"/>
    <row r="40058" hidden="1" x14ac:dyDescent="0.2"/>
    <row r="40059" hidden="1" x14ac:dyDescent="0.2"/>
    <row r="40060" hidden="1" x14ac:dyDescent="0.2"/>
    <row r="40061" hidden="1" x14ac:dyDescent="0.2"/>
    <row r="40062" hidden="1" x14ac:dyDescent="0.2"/>
    <row r="40063" hidden="1" x14ac:dyDescent="0.2"/>
    <row r="40064" hidden="1" x14ac:dyDescent="0.2"/>
    <row r="40065" hidden="1" x14ac:dyDescent="0.2"/>
    <row r="40066" hidden="1" x14ac:dyDescent="0.2"/>
    <row r="40067" hidden="1" x14ac:dyDescent="0.2"/>
    <row r="40068" hidden="1" x14ac:dyDescent="0.2"/>
    <row r="40069" hidden="1" x14ac:dyDescent="0.2"/>
    <row r="40070" hidden="1" x14ac:dyDescent="0.2"/>
    <row r="40071" hidden="1" x14ac:dyDescent="0.2"/>
    <row r="40072" hidden="1" x14ac:dyDescent="0.2"/>
    <row r="40073" hidden="1" x14ac:dyDescent="0.2"/>
    <row r="40074" hidden="1" x14ac:dyDescent="0.2"/>
    <row r="40075" hidden="1" x14ac:dyDescent="0.2"/>
    <row r="40076" hidden="1" x14ac:dyDescent="0.2"/>
    <row r="40077" hidden="1" x14ac:dyDescent="0.2"/>
    <row r="40078" hidden="1" x14ac:dyDescent="0.2"/>
    <row r="40079" hidden="1" x14ac:dyDescent="0.2"/>
    <row r="40080" hidden="1" x14ac:dyDescent="0.2"/>
    <row r="40081" hidden="1" x14ac:dyDescent="0.2"/>
    <row r="40082" hidden="1" x14ac:dyDescent="0.2"/>
    <row r="40083" hidden="1" x14ac:dyDescent="0.2"/>
    <row r="40084" hidden="1" x14ac:dyDescent="0.2"/>
    <row r="40085" hidden="1" x14ac:dyDescent="0.2"/>
    <row r="40086" hidden="1" x14ac:dyDescent="0.2"/>
    <row r="40087" hidden="1" x14ac:dyDescent="0.2"/>
    <row r="40088" hidden="1" x14ac:dyDescent="0.2"/>
    <row r="40089" hidden="1" x14ac:dyDescent="0.2"/>
    <row r="40090" hidden="1" x14ac:dyDescent="0.2"/>
    <row r="40091" hidden="1" x14ac:dyDescent="0.2"/>
    <row r="40092" hidden="1" x14ac:dyDescent="0.2"/>
    <row r="40093" hidden="1" x14ac:dyDescent="0.2"/>
    <row r="40094" hidden="1" x14ac:dyDescent="0.2"/>
    <row r="40095" hidden="1" x14ac:dyDescent="0.2"/>
    <row r="40096" hidden="1" x14ac:dyDescent="0.2"/>
    <row r="40097" hidden="1" x14ac:dyDescent="0.2"/>
    <row r="40098" hidden="1" x14ac:dyDescent="0.2"/>
    <row r="40099" hidden="1" x14ac:dyDescent="0.2"/>
    <row r="40100" hidden="1" x14ac:dyDescent="0.2"/>
    <row r="40101" hidden="1" x14ac:dyDescent="0.2"/>
    <row r="40102" hidden="1" x14ac:dyDescent="0.2"/>
    <row r="40103" hidden="1" x14ac:dyDescent="0.2"/>
    <row r="40104" hidden="1" x14ac:dyDescent="0.2"/>
    <row r="40105" hidden="1" x14ac:dyDescent="0.2"/>
    <row r="40106" hidden="1" x14ac:dyDescent="0.2"/>
    <row r="40107" hidden="1" x14ac:dyDescent="0.2"/>
    <row r="40108" hidden="1" x14ac:dyDescent="0.2"/>
    <row r="40109" hidden="1" x14ac:dyDescent="0.2"/>
    <row r="40110" hidden="1" x14ac:dyDescent="0.2"/>
    <row r="40111" hidden="1" x14ac:dyDescent="0.2"/>
    <row r="40112" hidden="1" x14ac:dyDescent="0.2"/>
    <row r="40113" hidden="1" x14ac:dyDescent="0.2"/>
    <row r="40114" hidden="1" x14ac:dyDescent="0.2"/>
    <row r="40115" hidden="1" x14ac:dyDescent="0.2"/>
    <row r="40116" hidden="1" x14ac:dyDescent="0.2"/>
    <row r="40117" hidden="1" x14ac:dyDescent="0.2"/>
    <row r="40118" hidden="1" x14ac:dyDescent="0.2"/>
    <row r="40119" hidden="1" x14ac:dyDescent="0.2"/>
    <row r="40120" hidden="1" x14ac:dyDescent="0.2"/>
    <row r="40121" hidden="1" x14ac:dyDescent="0.2"/>
    <row r="40122" hidden="1" x14ac:dyDescent="0.2"/>
    <row r="40123" hidden="1" x14ac:dyDescent="0.2"/>
    <row r="40124" hidden="1" x14ac:dyDescent="0.2"/>
    <row r="40125" hidden="1" x14ac:dyDescent="0.2"/>
    <row r="40126" hidden="1" x14ac:dyDescent="0.2"/>
    <row r="40127" hidden="1" x14ac:dyDescent="0.2"/>
    <row r="40128" hidden="1" x14ac:dyDescent="0.2"/>
    <row r="40129" hidden="1" x14ac:dyDescent="0.2"/>
    <row r="40130" hidden="1" x14ac:dyDescent="0.2"/>
    <row r="40131" hidden="1" x14ac:dyDescent="0.2"/>
    <row r="40132" hidden="1" x14ac:dyDescent="0.2"/>
    <row r="40133" hidden="1" x14ac:dyDescent="0.2"/>
    <row r="40134" hidden="1" x14ac:dyDescent="0.2"/>
    <row r="40135" hidden="1" x14ac:dyDescent="0.2"/>
    <row r="40136" hidden="1" x14ac:dyDescent="0.2"/>
    <row r="40137" hidden="1" x14ac:dyDescent="0.2"/>
    <row r="40138" hidden="1" x14ac:dyDescent="0.2"/>
    <row r="40139" hidden="1" x14ac:dyDescent="0.2"/>
    <row r="40140" hidden="1" x14ac:dyDescent="0.2"/>
    <row r="40141" hidden="1" x14ac:dyDescent="0.2"/>
    <row r="40142" hidden="1" x14ac:dyDescent="0.2"/>
    <row r="40143" hidden="1" x14ac:dyDescent="0.2"/>
    <row r="40144" hidden="1" x14ac:dyDescent="0.2"/>
    <row r="40145" hidden="1" x14ac:dyDescent="0.2"/>
    <row r="40146" hidden="1" x14ac:dyDescent="0.2"/>
    <row r="40147" hidden="1" x14ac:dyDescent="0.2"/>
    <row r="40148" hidden="1" x14ac:dyDescent="0.2"/>
    <row r="40149" hidden="1" x14ac:dyDescent="0.2"/>
    <row r="40150" hidden="1" x14ac:dyDescent="0.2"/>
    <row r="40151" hidden="1" x14ac:dyDescent="0.2"/>
    <row r="40152" hidden="1" x14ac:dyDescent="0.2"/>
    <row r="40153" hidden="1" x14ac:dyDescent="0.2"/>
    <row r="40154" hidden="1" x14ac:dyDescent="0.2"/>
    <row r="40155" hidden="1" x14ac:dyDescent="0.2"/>
    <row r="40156" hidden="1" x14ac:dyDescent="0.2"/>
    <row r="40157" hidden="1" x14ac:dyDescent="0.2"/>
    <row r="40158" hidden="1" x14ac:dyDescent="0.2"/>
    <row r="40159" hidden="1" x14ac:dyDescent="0.2"/>
    <row r="40160" hidden="1" x14ac:dyDescent="0.2"/>
    <row r="40161" hidden="1" x14ac:dyDescent="0.2"/>
    <row r="40162" hidden="1" x14ac:dyDescent="0.2"/>
    <row r="40163" hidden="1" x14ac:dyDescent="0.2"/>
    <row r="40164" hidden="1" x14ac:dyDescent="0.2"/>
    <row r="40165" hidden="1" x14ac:dyDescent="0.2"/>
    <row r="40166" hidden="1" x14ac:dyDescent="0.2"/>
    <row r="40167" hidden="1" x14ac:dyDescent="0.2"/>
    <row r="40168" hidden="1" x14ac:dyDescent="0.2"/>
    <row r="40169" hidden="1" x14ac:dyDescent="0.2"/>
    <row r="40170" hidden="1" x14ac:dyDescent="0.2"/>
    <row r="40171" hidden="1" x14ac:dyDescent="0.2"/>
    <row r="40172" hidden="1" x14ac:dyDescent="0.2"/>
    <row r="40173" hidden="1" x14ac:dyDescent="0.2"/>
    <row r="40174" hidden="1" x14ac:dyDescent="0.2"/>
    <row r="40175" hidden="1" x14ac:dyDescent="0.2"/>
    <row r="40176" hidden="1" x14ac:dyDescent="0.2"/>
    <row r="40177" hidden="1" x14ac:dyDescent="0.2"/>
    <row r="40178" hidden="1" x14ac:dyDescent="0.2"/>
    <row r="40179" hidden="1" x14ac:dyDescent="0.2"/>
    <row r="40180" hidden="1" x14ac:dyDescent="0.2"/>
    <row r="40181" hidden="1" x14ac:dyDescent="0.2"/>
    <row r="40182" hidden="1" x14ac:dyDescent="0.2"/>
    <row r="40183" hidden="1" x14ac:dyDescent="0.2"/>
    <row r="40184" hidden="1" x14ac:dyDescent="0.2"/>
    <row r="40185" hidden="1" x14ac:dyDescent="0.2"/>
    <row r="40186" hidden="1" x14ac:dyDescent="0.2"/>
    <row r="40187" hidden="1" x14ac:dyDescent="0.2"/>
    <row r="40188" hidden="1" x14ac:dyDescent="0.2"/>
    <row r="40189" hidden="1" x14ac:dyDescent="0.2"/>
    <row r="40190" hidden="1" x14ac:dyDescent="0.2"/>
    <row r="40191" hidden="1" x14ac:dyDescent="0.2"/>
    <row r="40192" hidden="1" x14ac:dyDescent="0.2"/>
    <row r="40193" hidden="1" x14ac:dyDescent="0.2"/>
    <row r="40194" hidden="1" x14ac:dyDescent="0.2"/>
    <row r="40195" hidden="1" x14ac:dyDescent="0.2"/>
    <row r="40196" hidden="1" x14ac:dyDescent="0.2"/>
    <row r="40197" hidden="1" x14ac:dyDescent="0.2"/>
    <row r="40198" hidden="1" x14ac:dyDescent="0.2"/>
    <row r="40199" hidden="1" x14ac:dyDescent="0.2"/>
    <row r="40200" hidden="1" x14ac:dyDescent="0.2"/>
    <row r="40201" hidden="1" x14ac:dyDescent="0.2"/>
    <row r="40202" hidden="1" x14ac:dyDescent="0.2"/>
    <row r="40203" hidden="1" x14ac:dyDescent="0.2"/>
    <row r="40204" hidden="1" x14ac:dyDescent="0.2"/>
    <row r="40205" hidden="1" x14ac:dyDescent="0.2"/>
    <row r="40206" hidden="1" x14ac:dyDescent="0.2"/>
    <row r="40207" hidden="1" x14ac:dyDescent="0.2"/>
    <row r="40208" hidden="1" x14ac:dyDescent="0.2"/>
    <row r="40209" hidden="1" x14ac:dyDescent="0.2"/>
    <row r="40210" hidden="1" x14ac:dyDescent="0.2"/>
    <row r="40211" hidden="1" x14ac:dyDescent="0.2"/>
    <row r="40212" hidden="1" x14ac:dyDescent="0.2"/>
    <row r="40213" hidden="1" x14ac:dyDescent="0.2"/>
    <row r="40214" hidden="1" x14ac:dyDescent="0.2"/>
    <row r="40215" hidden="1" x14ac:dyDescent="0.2"/>
    <row r="40216" hidden="1" x14ac:dyDescent="0.2"/>
    <row r="40217" hidden="1" x14ac:dyDescent="0.2"/>
    <row r="40218" hidden="1" x14ac:dyDescent="0.2"/>
    <row r="40219" hidden="1" x14ac:dyDescent="0.2"/>
    <row r="40220" hidden="1" x14ac:dyDescent="0.2"/>
    <row r="40221" hidden="1" x14ac:dyDescent="0.2"/>
    <row r="40222" hidden="1" x14ac:dyDescent="0.2"/>
    <row r="40223" hidden="1" x14ac:dyDescent="0.2"/>
    <row r="40224" hidden="1" x14ac:dyDescent="0.2"/>
    <row r="40225" hidden="1" x14ac:dyDescent="0.2"/>
    <row r="40226" hidden="1" x14ac:dyDescent="0.2"/>
    <row r="40227" hidden="1" x14ac:dyDescent="0.2"/>
    <row r="40228" hidden="1" x14ac:dyDescent="0.2"/>
    <row r="40229" hidden="1" x14ac:dyDescent="0.2"/>
    <row r="40230" hidden="1" x14ac:dyDescent="0.2"/>
    <row r="40231" hidden="1" x14ac:dyDescent="0.2"/>
    <row r="40232" hidden="1" x14ac:dyDescent="0.2"/>
    <row r="40233" hidden="1" x14ac:dyDescent="0.2"/>
    <row r="40234" hidden="1" x14ac:dyDescent="0.2"/>
    <row r="40235" hidden="1" x14ac:dyDescent="0.2"/>
    <row r="40236" hidden="1" x14ac:dyDescent="0.2"/>
    <row r="40237" hidden="1" x14ac:dyDescent="0.2"/>
    <row r="40238" hidden="1" x14ac:dyDescent="0.2"/>
    <row r="40239" hidden="1" x14ac:dyDescent="0.2"/>
    <row r="40240" hidden="1" x14ac:dyDescent="0.2"/>
    <row r="40241" hidden="1" x14ac:dyDescent="0.2"/>
    <row r="40242" hidden="1" x14ac:dyDescent="0.2"/>
    <row r="40243" hidden="1" x14ac:dyDescent="0.2"/>
    <row r="40244" hidden="1" x14ac:dyDescent="0.2"/>
    <row r="40245" hidden="1" x14ac:dyDescent="0.2"/>
    <row r="40246" hidden="1" x14ac:dyDescent="0.2"/>
    <row r="40247" hidden="1" x14ac:dyDescent="0.2"/>
    <row r="40248" hidden="1" x14ac:dyDescent="0.2"/>
    <row r="40249" hidden="1" x14ac:dyDescent="0.2"/>
    <row r="40250" hidden="1" x14ac:dyDescent="0.2"/>
    <row r="40251" hidden="1" x14ac:dyDescent="0.2"/>
    <row r="40252" hidden="1" x14ac:dyDescent="0.2"/>
    <row r="40253" hidden="1" x14ac:dyDescent="0.2"/>
    <row r="40254" hidden="1" x14ac:dyDescent="0.2"/>
    <row r="40255" hidden="1" x14ac:dyDescent="0.2"/>
    <row r="40256" hidden="1" x14ac:dyDescent="0.2"/>
    <row r="40257" hidden="1" x14ac:dyDescent="0.2"/>
    <row r="40258" hidden="1" x14ac:dyDescent="0.2"/>
    <row r="40259" hidden="1" x14ac:dyDescent="0.2"/>
    <row r="40260" hidden="1" x14ac:dyDescent="0.2"/>
    <row r="40261" hidden="1" x14ac:dyDescent="0.2"/>
    <row r="40262" hidden="1" x14ac:dyDescent="0.2"/>
    <row r="40263" hidden="1" x14ac:dyDescent="0.2"/>
    <row r="40264" hidden="1" x14ac:dyDescent="0.2"/>
    <row r="40265" hidden="1" x14ac:dyDescent="0.2"/>
    <row r="40266" hidden="1" x14ac:dyDescent="0.2"/>
    <row r="40267" hidden="1" x14ac:dyDescent="0.2"/>
    <row r="40268" hidden="1" x14ac:dyDescent="0.2"/>
    <row r="40269" hidden="1" x14ac:dyDescent="0.2"/>
    <row r="40270" hidden="1" x14ac:dyDescent="0.2"/>
    <row r="40271" hidden="1" x14ac:dyDescent="0.2"/>
    <row r="40272" hidden="1" x14ac:dyDescent="0.2"/>
    <row r="40273" hidden="1" x14ac:dyDescent="0.2"/>
    <row r="40274" hidden="1" x14ac:dyDescent="0.2"/>
    <row r="40275" hidden="1" x14ac:dyDescent="0.2"/>
    <row r="40276" hidden="1" x14ac:dyDescent="0.2"/>
    <row r="40277" hidden="1" x14ac:dyDescent="0.2"/>
    <row r="40278" hidden="1" x14ac:dyDescent="0.2"/>
    <row r="40279" hidden="1" x14ac:dyDescent="0.2"/>
    <row r="40280" hidden="1" x14ac:dyDescent="0.2"/>
    <row r="40281" hidden="1" x14ac:dyDescent="0.2"/>
    <row r="40282" hidden="1" x14ac:dyDescent="0.2"/>
    <row r="40283" hidden="1" x14ac:dyDescent="0.2"/>
    <row r="40284" hidden="1" x14ac:dyDescent="0.2"/>
    <row r="40285" hidden="1" x14ac:dyDescent="0.2"/>
    <row r="40286" hidden="1" x14ac:dyDescent="0.2"/>
    <row r="40287" hidden="1" x14ac:dyDescent="0.2"/>
    <row r="40288" hidden="1" x14ac:dyDescent="0.2"/>
    <row r="40289" hidden="1" x14ac:dyDescent="0.2"/>
    <row r="40290" hidden="1" x14ac:dyDescent="0.2"/>
    <row r="40291" hidden="1" x14ac:dyDescent="0.2"/>
    <row r="40292" hidden="1" x14ac:dyDescent="0.2"/>
    <row r="40293" hidden="1" x14ac:dyDescent="0.2"/>
    <row r="40294" hidden="1" x14ac:dyDescent="0.2"/>
    <row r="40295" hidden="1" x14ac:dyDescent="0.2"/>
    <row r="40296" hidden="1" x14ac:dyDescent="0.2"/>
    <row r="40297" hidden="1" x14ac:dyDescent="0.2"/>
    <row r="40298" hidden="1" x14ac:dyDescent="0.2"/>
    <row r="40299" hidden="1" x14ac:dyDescent="0.2"/>
    <row r="40300" hidden="1" x14ac:dyDescent="0.2"/>
    <row r="40301" hidden="1" x14ac:dyDescent="0.2"/>
    <row r="40302" hidden="1" x14ac:dyDescent="0.2"/>
    <row r="40303" hidden="1" x14ac:dyDescent="0.2"/>
    <row r="40304" hidden="1" x14ac:dyDescent="0.2"/>
    <row r="40305" hidden="1" x14ac:dyDescent="0.2"/>
    <row r="40306" hidden="1" x14ac:dyDescent="0.2"/>
    <row r="40307" hidden="1" x14ac:dyDescent="0.2"/>
    <row r="40308" hidden="1" x14ac:dyDescent="0.2"/>
    <row r="40309" hidden="1" x14ac:dyDescent="0.2"/>
    <row r="40310" hidden="1" x14ac:dyDescent="0.2"/>
    <row r="40311" hidden="1" x14ac:dyDescent="0.2"/>
    <row r="40312" hidden="1" x14ac:dyDescent="0.2"/>
    <row r="40313" hidden="1" x14ac:dyDescent="0.2"/>
    <row r="40314" hidden="1" x14ac:dyDescent="0.2"/>
    <row r="40315" hidden="1" x14ac:dyDescent="0.2"/>
    <row r="40316" hidden="1" x14ac:dyDescent="0.2"/>
    <row r="40317" hidden="1" x14ac:dyDescent="0.2"/>
    <row r="40318" hidden="1" x14ac:dyDescent="0.2"/>
    <row r="40319" hidden="1" x14ac:dyDescent="0.2"/>
    <row r="40320" hidden="1" x14ac:dyDescent="0.2"/>
    <row r="40321" hidden="1" x14ac:dyDescent="0.2"/>
    <row r="40322" hidden="1" x14ac:dyDescent="0.2"/>
    <row r="40323" hidden="1" x14ac:dyDescent="0.2"/>
    <row r="40324" hidden="1" x14ac:dyDescent="0.2"/>
    <row r="40325" hidden="1" x14ac:dyDescent="0.2"/>
    <row r="40326" hidden="1" x14ac:dyDescent="0.2"/>
    <row r="40327" hidden="1" x14ac:dyDescent="0.2"/>
    <row r="40328" hidden="1" x14ac:dyDescent="0.2"/>
    <row r="40329" hidden="1" x14ac:dyDescent="0.2"/>
    <row r="40330" hidden="1" x14ac:dyDescent="0.2"/>
    <row r="40331" hidden="1" x14ac:dyDescent="0.2"/>
    <row r="40332" hidden="1" x14ac:dyDescent="0.2"/>
    <row r="40333" hidden="1" x14ac:dyDescent="0.2"/>
    <row r="40334" hidden="1" x14ac:dyDescent="0.2"/>
    <row r="40335" hidden="1" x14ac:dyDescent="0.2"/>
    <row r="40336" hidden="1" x14ac:dyDescent="0.2"/>
    <row r="40337" hidden="1" x14ac:dyDescent="0.2"/>
    <row r="40338" hidden="1" x14ac:dyDescent="0.2"/>
    <row r="40339" hidden="1" x14ac:dyDescent="0.2"/>
    <row r="40340" hidden="1" x14ac:dyDescent="0.2"/>
    <row r="40341" hidden="1" x14ac:dyDescent="0.2"/>
    <row r="40342" hidden="1" x14ac:dyDescent="0.2"/>
    <row r="40343" hidden="1" x14ac:dyDescent="0.2"/>
    <row r="40344" hidden="1" x14ac:dyDescent="0.2"/>
    <row r="40345" hidden="1" x14ac:dyDescent="0.2"/>
    <row r="40346" hidden="1" x14ac:dyDescent="0.2"/>
    <row r="40347" hidden="1" x14ac:dyDescent="0.2"/>
    <row r="40348" hidden="1" x14ac:dyDescent="0.2"/>
    <row r="40349" hidden="1" x14ac:dyDescent="0.2"/>
    <row r="40350" hidden="1" x14ac:dyDescent="0.2"/>
    <row r="40351" hidden="1" x14ac:dyDescent="0.2"/>
    <row r="40352" hidden="1" x14ac:dyDescent="0.2"/>
    <row r="40353" hidden="1" x14ac:dyDescent="0.2"/>
    <row r="40354" hidden="1" x14ac:dyDescent="0.2"/>
    <row r="40355" hidden="1" x14ac:dyDescent="0.2"/>
    <row r="40356" hidden="1" x14ac:dyDescent="0.2"/>
    <row r="40357" hidden="1" x14ac:dyDescent="0.2"/>
    <row r="40358" hidden="1" x14ac:dyDescent="0.2"/>
    <row r="40359" hidden="1" x14ac:dyDescent="0.2"/>
    <row r="40360" hidden="1" x14ac:dyDescent="0.2"/>
    <row r="40361" hidden="1" x14ac:dyDescent="0.2"/>
    <row r="40362" hidden="1" x14ac:dyDescent="0.2"/>
    <row r="40363" hidden="1" x14ac:dyDescent="0.2"/>
    <row r="40364" hidden="1" x14ac:dyDescent="0.2"/>
    <row r="40365" hidden="1" x14ac:dyDescent="0.2"/>
    <row r="40366" hidden="1" x14ac:dyDescent="0.2"/>
    <row r="40367" hidden="1" x14ac:dyDescent="0.2"/>
    <row r="40368" hidden="1" x14ac:dyDescent="0.2"/>
    <row r="40369" hidden="1" x14ac:dyDescent="0.2"/>
    <row r="40370" hidden="1" x14ac:dyDescent="0.2"/>
    <row r="40371" hidden="1" x14ac:dyDescent="0.2"/>
    <row r="40372" hidden="1" x14ac:dyDescent="0.2"/>
    <row r="40373" hidden="1" x14ac:dyDescent="0.2"/>
    <row r="40374" hidden="1" x14ac:dyDescent="0.2"/>
    <row r="40375" hidden="1" x14ac:dyDescent="0.2"/>
    <row r="40376" hidden="1" x14ac:dyDescent="0.2"/>
    <row r="40377" hidden="1" x14ac:dyDescent="0.2"/>
    <row r="40378" hidden="1" x14ac:dyDescent="0.2"/>
    <row r="40379" hidden="1" x14ac:dyDescent="0.2"/>
    <row r="40380" hidden="1" x14ac:dyDescent="0.2"/>
    <row r="40381" hidden="1" x14ac:dyDescent="0.2"/>
    <row r="40382" hidden="1" x14ac:dyDescent="0.2"/>
    <row r="40383" hidden="1" x14ac:dyDescent="0.2"/>
    <row r="40384" hidden="1" x14ac:dyDescent="0.2"/>
    <row r="40385" hidden="1" x14ac:dyDescent="0.2"/>
    <row r="40386" hidden="1" x14ac:dyDescent="0.2"/>
    <row r="40387" hidden="1" x14ac:dyDescent="0.2"/>
    <row r="40388" hidden="1" x14ac:dyDescent="0.2"/>
    <row r="40389" hidden="1" x14ac:dyDescent="0.2"/>
    <row r="40390" hidden="1" x14ac:dyDescent="0.2"/>
    <row r="40391" hidden="1" x14ac:dyDescent="0.2"/>
    <row r="40392" hidden="1" x14ac:dyDescent="0.2"/>
    <row r="40393" hidden="1" x14ac:dyDescent="0.2"/>
    <row r="40394" hidden="1" x14ac:dyDescent="0.2"/>
    <row r="40395" hidden="1" x14ac:dyDescent="0.2"/>
    <row r="40396" hidden="1" x14ac:dyDescent="0.2"/>
    <row r="40397" hidden="1" x14ac:dyDescent="0.2"/>
    <row r="40398" hidden="1" x14ac:dyDescent="0.2"/>
    <row r="40399" hidden="1" x14ac:dyDescent="0.2"/>
    <row r="40400" hidden="1" x14ac:dyDescent="0.2"/>
    <row r="40401" hidden="1" x14ac:dyDescent="0.2"/>
    <row r="40402" hidden="1" x14ac:dyDescent="0.2"/>
    <row r="40403" hidden="1" x14ac:dyDescent="0.2"/>
    <row r="40404" hidden="1" x14ac:dyDescent="0.2"/>
    <row r="40405" hidden="1" x14ac:dyDescent="0.2"/>
    <row r="40406" hidden="1" x14ac:dyDescent="0.2"/>
    <row r="40407" hidden="1" x14ac:dyDescent="0.2"/>
    <row r="40408" hidden="1" x14ac:dyDescent="0.2"/>
    <row r="40409" hidden="1" x14ac:dyDescent="0.2"/>
    <row r="40410" hidden="1" x14ac:dyDescent="0.2"/>
    <row r="40411" hidden="1" x14ac:dyDescent="0.2"/>
    <row r="40412" hidden="1" x14ac:dyDescent="0.2"/>
    <row r="40413" hidden="1" x14ac:dyDescent="0.2"/>
    <row r="40414" hidden="1" x14ac:dyDescent="0.2"/>
    <row r="40415" hidden="1" x14ac:dyDescent="0.2"/>
    <row r="40416" hidden="1" x14ac:dyDescent="0.2"/>
    <row r="40417" hidden="1" x14ac:dyDescent="0.2"/>
    <row r="40418" hidden="1" x14ac:dyDescent="0.2"/>
    <row r="40419" hidden="1" x14ac:dyDescent="0.2"/>
    <row r="40420" hidden="1" x14ac:dyDescent="0.2"/>
    <row r="40421" hidden="1" x14ac:dyDescent="0.2"/>
    <row r="40422" hidden="1" x14ac:dyDescent="0.2"/>
    <row r="40423" hidden="1" x14ac:dyDescent="0.2"/>
    <row r="40424" hidden="1" x14ac:dyDescent="0.2"/>
    <row r="40425" hidden="1" x14ac:dyDescent="0.2"/>
    <row r="40426" hidden="1" x14ac:dyDescent="0.2"/>
    <row r="40427" hidden="1" x14ac:dyDescent="0.2"/>
    <row r="40428" hidden="1" x14ac:dyDescent="0.2"/>
    <row r="40429" hidden="1" x14ac:dyDescent="0.2"/>
    <row r="40430" hidden="1" x14ac:dyDescent="0.2"/>
    <row r="40431" hidden="1" x14ac:dyDescent="0.2"/>
    <row r="40432" hidden="1" x14ac:dyDescent="0.2"/>
    <row r="40433" hidden="1" x14ac:dyDescent="0.2"/>
    <row r="40434" hidden="1" x14ac:dyDescent="0.2"/>
    <row r="40435" hidden="1" x14ac:dyDescent="0.2"/>
    <row r="40436" hidden="1" x14ac:dyDescent="0.2"/>
    <row r="40437" hidden="1" x14ac:dyDescent="0.2"/>
    <row r="40438" hidden="1" x14ac:dyDescent="0.2"/>
    <row r="40439" hidden="1" x14ac:dyDescent="0.2"/>
    <row r="40440" hidden="1" x14ac:dyDescent="0.2"/>
    <row r="40441" hidden="1" x14ac:dyDescent="0.2"/>
    <row r="40442" hidden="1" x14ac:dyDescent="0.2"/>
    <row r="40443" hidden="1" x14ac:dyDescent="0.2"/>
    <row r="40444" hidden="1" x14ac:dyDescent="0.2"/>
    <row r="40445" hidden="1" x14ac:dyDescent="0.2"/>
    <row r="40446" hidden="1" x14ac:dyDescent="0.2"/>
    <row r="40447" hidden="1" x14ac:dyDescent="0.2"/>
    <row r="40448" hidden="1" x14ac:dyDescent="0.2"/>
    <row r="40449" hidden="1" x14ac:dyDescent="0.2"/>
    <row r="40450" hidden="1" x14ac:dyDescent="0.2"/>
    <row r="40451" hidden="1" x14ac:dyDescent="0.2"/>
    <row r="40452" hidden="1" x14ac:dyDescent="0.2"/>
    <row r="40453" hidden="1" x14ac:dyDescent="0.2"/>
    <row r="40454" hidden="1" x14ac:dyDescent="0.2"/>
    <row r="40455" hidden="1" x14ac:dyDescent="0.2"/>
    <row r="40456" hidden="1" x14ac:dyDescent="0.2"/>
    <row r="40457" hidden="1" x14ac:dyDescent="0.2"/>
    <row r="40458" hidden="1" x14ac:dyDescent="0.2"/>
    <row r="40459" hidden="1" x14ac:dyDescent="0.2"/>
    <row r="40460" hidden="1" x14ac:dyDescent="0.2"/>
    <row r="40461" hidden="1" x14ac:dyDescent="0.2"/>
    <row r="40462" hidden="1" x14ac:dyDescent="0.2"/>
    <row r="40463" hidden="1" x14ac:dyDescent="0.2"/>
    <row r="40464" hidden="1" x14ac:dyDescent="0.2"/>
    <row r="40465" hidden="1" x14ac:dyDescent="0.2"/>
    <row r="40466" hidden="1" x14ac:dyDescent="0.2"/>
    <row r="40467" hidden="1" x14ac:dyDescent="0.2"/>
    <row r="40468" hidden="1" x14ac:dyDescent="0.2"/>
    <row r="40469" hidden="1" x14ac:dyDescent="0.2"/>
    <row r="40470" hidden="1" x14ac:dyDescent="0.2"/>
    <row r="40471" hidden="1" x14ac:dyDescent="0.2"/>
    <row r="40472" hidden="1" x14ac:dyDescent="0.2"/>
    <row r="40473" hidden="1" x14ac:dyDescent="0.2"/>
    <row r="40474" hidden="1" x14ac:dyDescent="0.2"/>
    <row r="40475" hidden="1" x14ac:dyDescent="0.2"/>
    <row r="40476" hidden="1" x14ac:dyDescent="0.2"/>
    <row r="40477" hidden="1" x14ac:dyDescent="0.2"/>
    <row r="40478" hidden="1" x14ac:dyDescent="0.2"/>
    <row r="40479" hidden="1" x14ac:dyDescent="0.2"/>
    <row r="40480" hidden="1" x14ac:dyDescent="0.2"/>
    <row r="40481" hidden="1" x14ac:dyDescent="0.2"/>
    <row r="40482" hidden="1" x14ac:dyDescent="0.2"/>
    <row r="40483" hidden="1" x14ac:dyDescent="0.2"/>
    <row r="40484" hidden="1" x14ac:dyDescent="0.2"/>
    <row r="40485" hidden="1" x14ac:dyDescent="0.2"/>
    <row r="40486" hidden="1" x14ac:dyDescent="0.2"/>
    <row r="40487" hidden="1" x14ac:dyDescent="0.2"/>
    <row r="40488" hidden="1" x14ac:dyDescent="0.2"/>
    <row r="40489" hidden="1" x14ac:dyDescent="0.2"/>
    <row r="40490" hidden="1" x14ac:dyDescent="0.2"/>
    <row r="40491" hidden="1" x14ac:dyDescent="0.2"/>
    <row r="40492" hidden="1" x14ac:dyDescent="0.2"/>
    <row r="40493" hidden="1" x14ac:dyDescent="0.2"/>
    <row r="40494" hidden="1" x14ac:dyDescent="0.2"/>
    <row r="40495" hidden="1" x14ac:dyDescent="0.2"/>
    <row r="40496" hidden="1" x14ac:dyDescent="0.2"/>
    <row r="40497" hidden="1" x14ac:dyDescent="0.2"/>
    <row r="40498" hidden="1" x14ac:dyDescent="0.2"/>
    <row r="40499" hidden="1" x14ac:dyDescent="0.2"/>
    <row r="40500" hidden="1" x14ac:dyDescent="0.2"/>
    <row r="40501" hidden="1" x14ac:dyDescent="0.2"/>
    <row r="40502" hidden="1" x14ac:dyDescent="0.2"/>
    <row r="40503" hidden="1" x14ac:dyDescent="0.2"/>
    <row r="40504" hidden="1" x14ac:dyDescent="0.2"/>
    <row r="40505" hidden="1" x14ac:dyDescent="0.2"/>
    <row r="40506" hidden="1" x14ac:dyDescent="0.2"/>
    <row r="40507" hidden="1" x14ac:dyDescent="0.2"/>
    <row r="40508" hidden="1" x14ac:dyDescent="0.2"/>
    <row r="40509" hidden="1" x14ac:dyDescent="0.2"/>
    <row r="40510" hidden="1" x14ac:dyDescent="0.2"/>
    <row r="40511" hidden="1" x14ac:dyDescent="0.2"/>
    <row r="40512" hidden="1" x14ac:dyDescent="0.2"/>
    <row r="40513" hidden="1" x14ac:dyDescent="0.2"/>
    <row r="40514" hidden="1" x14ac:dyDescent="0.2"/>
    <row r="40515" hidden="1" x14ac:dyDescent="0.2"/>
    <row r="40516" hidden="1" x14ac:dyDescent="0.2"/>
    <row r="40517" hidden="1" x14ac:dyDescent="0.2"/>
    <row r="40518" hidden="1" x14ac:dyDescent="0.2"/>
    <row r="40519" hidden="1" x14ac:dyDescent="0.2"/>
    <row r="40520" hidden="1" x14ac:dyDescent="0.2"/>
    <row r="40521" hidden="1" x14ac:dyDescent="0.2"/>
    <row r="40522" hidden="1" x14ac:dyDescent="0.2"/>
    <row r="40523" hidden="1" x14ac:dyDescent="0.2"/>
    <row r="40524" hidden="1" x14ac:dyDescent="0.2"/>
    <row r="40525" hidden="1" x14ac:dyDescent="0.2"/>
    <row r="40526" hidden="1" x14ac:dyDescent="0.2"/>
    <row r="40527" hidden="1" x14ac:dyDescent="0.2"/>
    <row r="40528" hidden="1" x14ac:dyDescent="0.2"/>
    <row r="40529" hidden="1" x14ac:dyDescent="0.2"/>
    <row r="40530" hidden="1" x14ac:dyDescent="0.2"/>
    <row r="40531" hidden="1" x14ac:dyDescent="0.2"/>
    <row r="40532" hidden="1" x14ac:dyDescent="0.2"/>
    <row r="40533" hidden="1" x14ac:dyDescent="0.2"/>
    <row r="40534" hidden="1" x14ac:dyDescent="0.2"/>
    <row r="40535" hidden="1" x14ac:dyDescent="0.2"/>
    <row r="40536" hidden="1" x14ac:dyDescent="0.2"/>
    <row r="40537" hidden="1" x14ac:dyDescent="0.2"/>
    <row r="40538" hidden="1" x14ac:dyDescent="0.2"/>
    <row r="40539" hidden="1" x14ac:dyDescent="0.2"/>
    <row r="40540" hidden="1" x14ac:dyDescent="0.2"/>
    <row r="40541" hidden="1" x14ac:dyDescent="0.2"/>
    <row r="40542" hidden="1" x14ac:dyDescent="0.2"/>
    <row r="40543" hidden="1" x14ac:dyDescent="0.2"/>
    <row r="40544" hidden="1" x14ac:dyDescent="0.2"/>
    <row r="40545" hidden="1" x14ac:dyDescent="0.2"/>
    <row r="40546" hidden="1" x14ac:dyDescent="0.2"/>
    <row r="40547" hidden="1" x14ac:dyDescent="0.2"/>
    <row r="40548" hidden="1" x14ac:dyDescent="0.2"/>
    <row r="40549" hidden="1" x14ac:dyDescent="0.2"/>
    <row r="40550" hidden="1" x14ac:dyDescent="0.2"/>
    <row r="40551" hidden="1" x14ac:dyDescent="0.2"/>
    <row r="40552" hidden="1" x14ac:dyDescent="0.2"/>
    <row r="40553" hidden="1" x14ac:dyDescent="0.2"/>
    <row r="40554" hidden="1" x14ac:dyDescent="0.2"/>
    <row r="40555" hidden="1" x14ac:dyDescent="0.2"/>
    <row r="40556" hidden="1" x14ac:dyDescent="0.2"/>
    <row r="40557" hidden="1" x14ac:dyDescent="0.2"/>
    <row r="40558" hidden="1" x14ac:dyDescent="0.2"/>
    <row r="40559" hidden="1" x14ac:dyDescent="0.2"/>
    <row r="40560" hidden="1" x14ac:dyDescent="0.2"/>
    <row r="40561" hidden="1" x14ac:dyDescent="0.2"/>
    <row r="40562" hidden="1" x14ac:dyDescent="0.2"/>
    <row r="40563" hidden="1" x14ac:dyDescent="0.2"/>
    <row r="40564" hidden="1" x14ac:dyDescent="0.2"/>
    <row r="40565" hidden="1" x14ac:dyDescent="0.2"/>
    <row r="40566" hidden="1" x14ac:dyDescent="0.2"/>
    <row r="40567" hidden="1" x14ac:dyDescent="0.2"/>
    <row r="40568" hidden="1" x14ac:dyDescent="0.2"/>
    <row r="40569" hidden="1" x14ac:dyDescent="0.2"/>
    <row r="40570" hidden="1" x14ac:dyDescent="0.2"/>
    <row r="40571" hidden="1" x14ac:dyDescent="0.2"/>
    <row r="40572" hidden="1" x14ac:dyDescent="0.2"/>
    <row r="40573" hidden="1" x14ac:dyDescent="0.2"/>
    <row r="40574" hidden="1" x14ac:dyDescent="0.2"/>
    <row r="40575" hidden="1" x14ac:dyDescent="0.2"/>
    <row r="40576" hidden="1" x14ac:dyDescent="0.2"/>
    <row r="40577" hidden="1" x14ac:dyDescent="0.2"/>
    <row r="40578" hidden="1" x14ac:dyDescent="0.2"/>
    <row r="40579" hidden="1" x14ac:dyDescent="0.2"/>
    <row r="40580" hidden="1" x14ac:dyDescent="0.2"/>
    <row r="40581" hidden="1" x14ac:dyDescent="0.2"/>
    <row r="40582" hidden="1" x14ac:dyDescent="0.2"/>
    <row r="40583" hidden="1" x14ac:dyDescent="0.2"/>
    <row r="40584" hidden="1" x14ac:dyDescent="0.2"/>
    <row r="40585" hidden="1" x14ac:dyDescent="0.2"/>
    <row r="40586" hidden="1" x14ac:dyDescent="0.2"/>
    <row r="40587" hidden="1" x14ac:dyDescent="0.2"/>
    <row r="40588" hidden="1" x14ac:dyDescent="0.2"/>
    <row r="40589" hidden="1" x14ac:dyDescent="0.2"/>
    <row r="40590" hidden="1" x14ac:dyDescent="0.2"/>
    <row r="40591" hidden="1" x14ac:dyDescent="0.2"/>
    <row r="40592" hidden="1" x14ac:dyDescent="0.2"/>
    <row r="40593" hidden="1" x14ac:dyDescent="0.2"/>
    <row r="40594" hidden="1" x14ac:dyDescent="0.2"/>
    <row r="40595" hidden="1" x14ac:dyDescent="0.2"/>
    <row r="40596" hidden="1" x14ac:dyDescent="0.2"/>
    <row r="40597" hidden="1" x14ac:dyDescent="0.2"/>
    <row r="40598" hidden="1" x14ac:dyDescent="0.2"/>
    <row r="40599" hidden="1" x14ac:dyDescent="0.2"/>
    <row r="40600" hidden="1" x14ac:dyDescent="0.2"/>
    <row r="40601" hidden="1" x14ac:dyDescent="0.2"/>
    <row r="40602" hidden="1" x14ac:dyDescent="0.2"/>
    <row r="40603" hidden="1" x14ac:dyDescent="0.2"/>
    <row r="40604" hidden="1" x14ac:dyDescent="0.2"/>
    <row r="40605" hidden="1" x14ac:dyDescent="0.2"/>
    <row r="40606" hidden="1" x14ac:dyDescent="0.2"/>
    <row r="40607" hidden="1" x14ac:dyDescent="0.2"/>
    <row r="40608" hidden="1" x14ac:dyDescent="0.2"/>
    <row r="40609" hidden="1" x14ac:dyDescent="0.2"/>
    <row r="40610" hidden="1" x14ac:dyDescent="0.2"/>
    <row r="40611" hidden="1" x14ac:dyDescent="0.2"/>
    <row r="40612" hidden="1" x14ac:dyDescent="0.2"/>
    <row r="40613" hidden="1" x14ac:dyDescent="0.2"/>
    <row r="40614" hidden="1" x14ac:dyDescent="0.2"/>
    <row r="40615" hidden="1" x14ac:dyDescent="0.2"/>
    <row r="40616" hidden="1" x14ac:dyDescent="0.2"/>
    <row r="40617" hidden="1" x14ac:dyDescent="0.2"/>
    <row r="40618" hidden="1" x14ac:dyDescent="0.2"/>
    <row r="40619" hidden="1" x14ac:dyDescent="0.2"/>
    <row r="40620" hidden="1" x14ac:dyDescent="0.2"/>
    <row r="40621" hidden="1" x14ac:dyDescent="0.2"/>
    <row r="40622" hidden="1" x14ac:dyDescent="0.2"/>
    <row r="40623" hidden="1" x14ac:dyDescent="0.2"/>
    <row r="40624" hidden="1" x14ac:dyDescent="0.2"/>
    <row r="40625" hidden="1" x14ac:dyDescent="0.2"/>
    <row r="40626" hidden="1" x14ac:dyDescent="0.2"/>
    <row r="40627" hidden="1" x14ac:dyDescent="0.2"/>
    <row r="40628" hidden="1" x14ac:dyDescent="0.2"/>
    <row r="40629" hidden="1" x14ac:dyDescent="0.2"/>
    <row r="40630" hidden="1" x14ac:dyDescent="0.2"/>
    <row r="40631" hidden="1" x14ac:dyDescent="0.2"/>
    <row r="40632" hidden="1" x14ac:dyDescent="0.2"/>
    <row r="40633" hidden="1" x14ac:dyDescent="0.2"/>
    <row r="40634" hidden="1" x14ac:dyDescent="0.2"/>
    <row r="40635" hidden="1" x14ac:dyDescent="0.2"/>
    <row r="40636" hidden="1" x14ac:dyDescent="0.2"/>
    <row r="40637" hidden="1" x14ac:dyDescent="0.2"/>
    <row r="40638" hidden="1" x14ac:dyDescent="0.2"/>
    <row r="40639" hidden="1" x14ac:dyDescent="0.2"/>
    <row r="40640" hidden="1" x14ac:dyDescent="0.2"/>
    <row r="40641" hidden="1" x14ac:dyDescent="0.2"/>
    <row r="40642" hidden="1" x14ac:dyDescent="0.2"/>
    <row r="40643" hidden="1" x14ac:dyDescent="0.2"/>
    <row r="40644" hidden="1" x14ac:dyDescent="0.2"/>
    <row r="40645" hidden="1" x14ac:dyDescent="0.2"/>
    <row r="40646" hidden="1" x14ac:dyDescent="0.2"/>
    <row r="40647" hidden="1" x14ac:dyDescent="0.2"/>
    <row r="40648" hidden="1" x14ac:dyDescent="0.2"/>
    <row r="40649" hidden="1" x14ac:dyDescent="0.2"/>
    <row r="40650" hidden="1" x14ac:dyDescent="0.2"/>
    <row r="40651" hidden="1" x14ac:dyDescent="0.2"/>
    <row r="40652" hidden="1" x14ac:dyDescent="0.2"/>
    <row r="40653" hidden="1" x14ac:dyDescent="0.2"/>
    <row r="40654" hidden="1" x14ac:dyDescent="0.2"/>
    <row r="40655" hidden="1" x14ac:dyDescent="0.2"/>
    <row r="40656" hidden="1" x14ac:dyDescent="0.2"/>
    <row r="40657" hidden="1" x14ac:dyDescent="0.2"/>
    <row r="40658" hidden="1" x14ac:dyDescent="0.2"/>
    <row r="40659" hidden="1" x14ac:dyDescent="0.2"/>
    <row r="40660" hidden="1" x14ac:dyDescent="0.2"/>
    <row r="40661" hidden="1" x14ac:dyDescent="0.2"/>
    <row r="40662" hidden="1" x14ac:dyDescent="0.2"/>
    <row r="40663" hidden="1" x14ac:dyDescent="0.2"/>
    <row r="40664" hidden="1" x14ac:dyDescent="0.2"/>
    <row r="40665" hidden="1" x14ac:dyDescent="0.2"/>
    <row r="40666" hidden="1" x14ac:dyDescent="0.2"/>
    <row r="40667" hidden="1" x14ac:dyDescent="0.2"/>
    <row r="40668" hidden="1" x14ac:dyDescent="0.2"/>
    <row r="40669" hidden="1" x14ac:dyDescent="0.2"/>
    <row r="40670" hidden="1" x14ac:dyDescent="0.2"/>
    <row r="40671" hidden="1" x14ac:dyDescent="0.2"/>
    <row r="40672" hidden="1" x14ac:dyDescent="0.2"/>
    <row r="40673" hidden="1" x14ac:dyDescent="0.2"/>
    <row r="40674" hidden="1" x14ac:dyDescent="0.2"/>
    <row r="40675" hidden="1" x14ac:dyDescent="0.2"/>
    <row r="40676" hidden="1" x14ac:dyDescent="0.2"/>
    <row r="40677" hidden="1" x14ac:dyDescent="0.2"/>
    <row r="40678" hidden="1" x14ac:dyDescent="0.2"/>
    <row r="40679" hidden="1" x14ac:dyDescent="0.2"/>
    <row r="40680" hidden="1" x14ac:dyDescent="0.2"/>
    <row r="40681" hidden="1" x14ac:dyDescent="0.2"/>
    <row r="40682" hidden="1" x14ac:dyDescent="0.2"/>
    <row r="40683" hidden="1" x14ac:dyDescent="0.2"/>
    <row r="40684" hidden="1" x14ac:dyDescent="0.2"/>
    <row r="40685" hidden="1" x14ac:dyDescent="0.2"/>
    <row r="40686" hidden="1" x14ac:dyDescent="0.2"/>
    <row r="40687" hidden="1" x14ac:dyDescent="0.2"/>
    <row r="40688" hidden="1" x14ac:dyDescent="0.2"/>
    <row r="40689" hidden="1" x14ac:dyDescent="0.2"/>
    <row r="40690" hidden="1" x14ac:dyDescent="0.2"/>
    <row r="40691" hidden="1" x14ac:dyDescent="0.2"/>
    <row r="40692" hidden="1" x14ac:dyDescent="0.2"/>
    <row r="40693" hidden="1" x14ac:dyDescent="0.2"/>
    <row r="40694" hidden="1" x14ac:dyDescent="0.2"/>
    <row r="40695" hidden="1" x14ac:dyDescent="0.2"/>
    <row r="40696" hidden="1" x14ac:dyDescent="0.2"/>
    <row r="40697" hidden="1" x14ac:dyDescent="0.2"/>
    <row r="40698" hidden="1" x14ac:dyDescent="0.2"/>
    <row r="40699" hidden="1" x14ac:dyDescent="0.2"/>
    <row r="40700" hidden="1" x14ac:dyDescent="0.2"/>
    <row r="40701" hidden="1" x14ac:dyDescent="0.2"/>
    <row r="40702" hidden="1" x14ac:dyDescent="0.2"/>
    <row r="40703" hidden="1" x14ac:dyDescent="0.2"/>
    <row r="40704" hidden="1" x14ac:dyDescent="0.2"/>
    <row r="40705" hidden="1" x14ac:dyDescent="0.2"/>
    <row r="40706" hidden="1" x14ac:dyDescent="0.2"/>
    <row r="40707" hidden="1" x14ac:dyDescent="0.2"/>
    <row r="40708" hidden="1" x14ac:dyDescent="0.2"/>
    <row r="40709" hidden="1" x14ac:dyDescent="0.2"/>
    <row r="40710" hidden="1" x14ac:dyDescent="0.2"/>
    <row r="40711" hidden="1" x14ac:dyDescent="0.2"/>
    <row r="40712" hidden="1" x14ac:dyDescent="0.2"/>
    <row r="40713" hidden="1" x14ac:dyDescent="0.2"/>
    <row r="40714" hidden="1" x14ac:dyDescent="0.2"/>
    <row r="40715" hidden="1" x14ac:dyDescent="0.2"/>
    <row r="40716" hidden="1" x14ac:dyDescent="0.2"/>
    <row r="40717" hidden="1" x14ac:dyDescent="0.2"/>
    <row r="40718" hidden="1" x14ac:dyDescent="0.2"/>
    <row r="40719" hidden="1" x14ac:dyDescent="0.2"/>
    <row r="40720" hidden="1" x14ac:dyDescent="0.2"/>
    <row r="40721" hidden="1" x14ac:dyDescent="0.2"/>
    <row r="40722" hidden="1" x14ac:dyDescent="0.2"/>
    <row r="40723" hidden="1" x14ac:dyDescent="0.2"/>
    <row r="40724" hidden="1" x14ac:dyDescent="0.2"/>
    <row r="40725" hidden="1" x14ac:dyDescent="0.2"/>
    <row r="40726" hidden="1" x14ac:dyDescent="0.2"/>
    <row r="40727" hidden="1" x14ac:dyDescent="0.2"/>
    <row r="40728" hidden="1" x14ac:dyDescent="0.2"/>
    <row r="40729" hidden="1" x14ac:dyDescent="0.2"/>
    <row r="40730" hidden="1" x14ac:dyDescent="0.2"/>
    <row r="40731" hidden="1" x14ac:dyDescent="0.2"/>
    <row r="40732" hidden="1" x14ac:dyDescent="0.2"/>
    <row r="40733" hidden="1" x14ac:dyDescent="0.2"/>
    <row r="40734" hidden="1" x14ac:dyDescent="0.2"/>
    <row r="40735" hidden="1" x14ac:dyDescent="0.2"/>
    <row r="40736" hidden="1" x14ac:dyDescent="0.2"/>
    <row r="40737" hidden="1" x14ac:dyDescent="0.2"/>
    <row r="40738" hidden="1" x14ac:dyDescent="0.2"/>
    <row r="40739" hidden="1" x14ac:dyDescent="0.2"/>
    <row r="40740" hidden="1" x14ac:dyDescent="0.2"/>
    <row r="40741" hidden="1" x14ac:dyDescent="0.2"/>
    <row r="40742" hidden="1" x14ac:dyDescent="0.2"/>
    <row r="40743" hidden="1" x14ac:dyDescent="0.2"/>
    <row r="40744" hidden="1" x14ac:dyDescent="0.2"/>
    <row r="40745" hidden="1" x14ac:dyDescent="0.2"/>
    <row r="40746" hidden="1" x14ac:dyDescent="0.2"/>
    <row r="40747" hidden="1" x14ac:dyDescent="0.2"/>
    <row r="40748" hidden="1" x14ac:dyDescent="0.2"/>
    <row r="40749" hidden="1" x14ac:dyDescent="0.2"/>
    <row r="40750" hidden="1" x14ac:dyDescent="0.2"/>
    <row r="40751" hidden="1" x14ac:dyDescent="0.2"/>
    <row r="40752" hidden="1" x14ac:dyDescent="0.2"/>
    <row r="40753" hidden="1" x14ac:dyDescent="0.2"/>
    <row r="40754" hidden="1" x14ac:dyDescent="0.2"/>
    <row r="40755" hidden="1" x14ac:dyDescent="0.2"/>
    <row r="40756" hidden="1" x14ac:dyDescent="0.2"/>
    <row r="40757" hidden="1" x14ac:dyDescent="0.2"/>
    <row r="40758" hidden="1" x14ac:dyDescent="0.2"/>
    <row r="40759" hidden="1" x14ac:dyDescent="0.2"/>
    <row r="40760" hidden="1" x14ac:dyDescent="0.2"/>
    <row r="40761" hidden="1" x14ac:dyDescent="0.2"/>
    <row r="40762" hidden="1" x14ac:dyDescent="0.2"/>
    <row r="40763" hidden="1" x14ac:dyDescent="0.2"/>
    <row r="40764" hidden="1" x14ac:dyDescent="0.2"/>
    <row r="40765" hidden="1" x14ac:dyDescent="0.2"/>
    <row r="40766" hidden="1" x14ac:dyDescent="0.2"/>
    <row r="40767" hidden="1" x14ac:dyDescent="0.2"/>
    <row r="40768" hidden="1" x14ac:dyDescent="0.2"/>
    <row r="40769" hidden="1" x14ac:dyDescent="0.2"/>
    <row r="40770" hidden="1" x14ac:dyDescent="0.2"/>
    <row r="40771" hidden="1" x14ac:dyDescent="0.2"/>
    <row r="40772" hidden="1" x14ac:dyDescent="0.2"/>
    <row r="40773" hidden="1" x14ac:dyDescent="0.2"/>
    <row r="40774" hidden="1" x14ac:dyDescent="0.2"/>
    <row r="40775" hidden="1" x14ac:dyDescent="0.2"/>
    <row r="40776" hidden="1" x14ac:dyDescent="0.2"/>
    <row r="40777" hidden="1" x14ac:dyDescent="0.2"/>
    <row r="40778" hidden="1" x14ac:dyDescent="0.2"/>
    <row r="40779" hidden="1" x14ac:dyDescent="0.2"/>
    <row r="40780" hidden="1" x14ac:dyDescent="0.2"/>
    <row r="40781" hidden="1" x14ac:dyDescent="0.2"/>
    <row r="40782" hidden="1" x14ac:dyDescent="0.2"/>
    <row r="40783" hidden="1" x14ac:dyDescent="0.2"/>
    <row r="40784" hidden="1" x14ac:dyDescent="0.2"/>
    <row r="40785" hidden="1" x14ac:dyDescent="0.2"/>
    <row r="40786" hidden="1" x14ac:dyDescent="0.2"/>
    <row r="40787" hidden="1" x14ac:dyDescent="0.2"/>
    <row r="40788" hidden="1" x14ac:dyDescent="0.2"/>
    <row r="40789" hidden="1" x14ac:dyDescent="0.2"/>
    <row r="40790" hidden="1" x14ac:dyDescent="0.2"/>
    <row r="40791" hidden="1" x14ac:dyDescent="0.2"/>
    <row r="40792" hidden="1" x14ac:dyDescent="0.2"/>
    <row r="40793" hidden="1" x14ac:dyDescent="0.2"/>
    <row r="40794" hidden="1" x14ac:dyDescent="0.2"/>
    <row r="40795" hidden="1" x14ac:dyDescent="0.2"/>
    <row r="40796" hidden="1" x14ac:dyDescent="0.2"/>
    <row r="40797" hidden="1" x14ac:dyDescent="0.2"/>
    <row r="40798" hidden="1" x14ac:dyDescent="0.2"/>
    <row r="40799" hidden="1" x14ac:dyDescent="0.2"/>
    <row r="40800" hidden="1" x14ac:dyDescent="0.2"/>
    <row r="40801" hidden="1" x14ac:dyDescent="0.2"/>
    <row r="40802" hidden="1" x14ac:dyDescent="0.2"/>
    <row r="40803" hidden="1" x14ac:dyDescent="0.2"/>
    <row r="40804" hidden="1" x14ac:dyDescent="0.2"/>
    <row r="40805" hidden="1" x14ac:dyDescent="0.2"/>
    <row r="40806" hidden="1" x14ac:dyDescent="0.2"/>
    <row r="40807" hidden="1" x14ac:dyDescent="0.2"/>
    <row r="40808" hidden="1" x14ac:dyDescent="0.2"/>
    <row r="40809" hidden="1" x14ac:dyDescent="0.2"/>
    <row r="40810" hidden="1" x14ac:dyDescent="0.2"/>
    <row r="40811" hidden="1" x14ac:dyDescent="0.2"/>
    <row r="40812" hidden="1" x14ac:dyDescent="0.2"/>
    <row r="40813" hidden="1" x14ac:dyDescent="0.2"/>
    <row r="40814" hidden="1" x14ac:dyDescent="0.2"/>
    <row r="40815" hidden="1" x14ac:dyDescent="0.2"/>
    <row r="40816" hidden="1" x14ac:dyDescent="0.2"/>
    <row r="40817" hidden="1" x14ac:dyDescent="0.2"/>
    <row r="40818" hidden="1" x14ac:dyDescent="0.2"/>
    <row r="40819" hidden="1" x14ac:dyDescent="0.2"/>
    <row r="40820" hidden="1" x14ac:dyDescent="0.2"/>
    <row r="40821" hidden="1" x14ac:dyDescent="0.2"/>
    <row r="40822" hidden="1" x14ac:dyDescent="0.2"/>
    <row r="40823" hidden="1" x14ac:dyDescent="0.2"/>
    <row r="40824" hidden="1" x14ac:dyDescent="0.2"/>
    <row r="40825" hidden="1" x14ac:dyDescent="0.2"/>
    <row r="40826" hidden="1" x14ac:dyDescent="0.2"/>
    <row r="40827" hidden="1" x14ac:dyDescent="0.2"/>
    <row r="40828" hidden="1" x14ac:dyDescent="0.2"/>
    <row r="40829" hidden="1" x14ac:dyDescent="0.2"/>
    <row r="40830" hidden="1" x14ac:dyDescent="0.2"/>
    <row r="40831" hidden="1" x14ac:dyDescent="0.2"/>
    <row r="40832" hidden="1" x14ac:dyDescent="0.2"/>
    <row r="40833" hidden="1" x14ac:dyDescent="0.2"/>
    <row r="40834" hidden="1" x14ac:dyDescent="0.2"/>
    <row r="40835" hidden="1" x14ac:dyDescent="0.2"/>
    <row r="40836" hidden="1" x14ac:dyDescent="0.2"/>
    <row r="40837" hidden="1" x14ac:dyDescent="0.2"/>
    <row r="40838" hidden="1" x14ac:dyDescent="0.2"/>
    <row r="40839" hidden="1" x14ac:dyDescent="0.2"/>
    <row r="40840" hidden="1" x14ac:dyDescent="0.2"/>
    <row r="40841" hidden="1" x14ac:dyDescent="0.2"/>
    <row r="40842" hidden="1" x14ac:dyDescent="0.2"/>
    <row r="40843" hidden="1" x14ac:dyDescent="0.2"/>
    <row r="40844" hidden="1" x14ac:dyDescent="0.2"/>
    <row r="40845" hidden="1" x14ac:dyDescent="0.2"/>
    <row r="40846" hidden="1" x14ac:dyDescent="0.2"/>
    <row r="40847" hidden="1" x14ac:dyDescent="0.2"/>
    <row r="40848" hidden="1" x14ac:dyDescent="0.2"/>
    <row r="40849" hidden="1" x14ac:dyDescent="0.2"/>
    <row r="40850" hidden="1" x14ac:dyDescent="0.2"/>
    <row r="40851" hidden="1" x14ac:dyDescent="0.2"/>
    <row r="40852" hidden="1" x14ac:dyDescent="0.2"/>
    <row r="40853" hidden="1" x14ac:dyDescent="0.2"/>
    <row r="40854" hidden="1" x14ac:dyDescent="0.2"/>
    <row r="40855" hidden="1" x14ac:dyDescent="0.2"/>
    <row r="40856" hidden="1" x14ac:dyDescent="0.2"/>
    <row r="40857" hidden="1" x14ac:dyDescent="0.2"/>
    <row r="40858" hidden="1" x14ac:dyDescent="0.2"/>
    <row r="40859" hidden="1" x14ac:dyDescent="0.2"/>
    <row r="40860" hidden="1" x14ac:dyDescent="0.2"/>
    <row r="40861" hidden="1" x14ac:dyDescent="0.2"/>
    <row r="40862" hidden="1" x14ac:dyDescent="0.2"/>
    <row r="40863" hidden="1" x14ac:dyDescent="0.2"/>
    <row r="40864" hidden="1" x14ac:dyDescent="0.2"/>
    <row r="40865" hidden="1" x14ac:dyDescent="0.2"/>
    <row r="40866" hidden="1" x14ac:dyDescent="0.2"/>
    <row r="40867" hidden="1" x14ac:dyDescent="0.2"/>
    <row r="40868" hidden="1" x14ac:dyDescent="0.2"/>
    <row r="40869" hidden="1" x14ac:dyDescent="0.2"/>
    <row r="40870" hidden="1" x14ac:dyDescent="0.2"/>
    <row r="40871" hidden="1" x14ac:dyDescent="0.2"/>
    <row r="40872" hidden="1" x14ac:dyDescent="0.2"/>
    <row r="40873" hidden="1" x14ac:dyDescent="0.2"/>
    <row r="40874" hidden="1" x14ac:dyDescent="0.2"/>
    <row r="40875" hidden="1" x14ac:dyDescent="0.2"/>
    <row r="40876" hidden="1" x14ac:dyDescent="0.2"/>
    <row r="40877" hidden="1" x14ac:dyDescent="0.2"/>
    <row r="40878" hidden="1" x14ac:dyDescent="0.2"/>
    <row r="40879" hidden="1" x14ac:dyDescent="0.2"/>
    <row r="40880" hidden="1" x14ac:dyDescent="0.2"/>
    <row r="40881" hidden="1" x14ac:dyDescent="0.2"/>
    <row r="40882" hidden="1" x14ac:dyDescent="0.2"/>
    <row r="40883" hidden="1" x14ac:dyDescent="0.2"/>
    <row r="40884" hidden="1" x14ac:dyDescent="0.2"/>
    <row r="40885" hidden="1" x14ac:dyDescent="0.2"/>
    <row r="40886" hidden="1" x14ac:dyDescent="0.2"/>
    <row r="40887" hidden="1" x14ac:dyDescent="0.2"/>
    <row r="40888" hidden="1" x14ac:dyDescent="0.2"/>
    <row r="40889" hidden="1" x14ac:dyDescent="0.2"/>
    <row r="40890" hidden="1" x14ac:dyDescent="0.2"/>
    <row r="40891" hidden="1" x14ac:dyDescent="0.2"/>
    <row r="40892" hidden="1" x14ac:dyDescent="0.2"/>
    <row r="40893" hidden="1" x14ac:dyDescent="0.2"/>
    <row r="40894" hidden="1" x14ac:dyDescent="0.2"/>
    <row r="40895" hidden="1" x14ac:dyDescent="0.2"/>
    <row r="40896" hidden="1" x14ac:dyDescent="0.2"/>
    <row r="40897" hidden="1" x14ac:dyDescent="0.2"/>
    <row r="40898" hidden="1" x14ac:dyDescent="0.2"/>
    <row r="40899" hidden="1" x14ac:dyDescent="0.2"/>
    <row r="40900" hidden="1" x14ac:dyDescent="0.2"/>
    <row r="40901" hidden="1" x14ac:dyDescent="0.2"/>
    <row r="40902" hidden="1" x14ac:dyDescent="0.2"/>
    <row r="40903" hidden="1" x14ac:dyDescent="0.2"/>
    <row r="40904" hidden="1" x14ac:dyDescent="0.2"/>
    <row r="40905" hidden="1" x14ac:dyDescent="0.2"/>
    <row r="40906" hidden="1" x14ac:dyDescent="0.2"/>
    <row r="40907" hidden="1" x14ac:dyDescent="0.2"/>
    <row r="40908" hidden="1" x14ac:dyDescent="0.2"/>
    <row r="40909" hidden="1" x14ac:dyDescent="0.2"/>
    <row r="40910" hidden="1" x14ac:dyDescent="0.2"/>
    <row r="40911" hidden="1" x14ac:dyDescent="0.2"/>
    <row r="40912" hidden="1" x14ac:dyDescent="0.2"/>
    <row r="40913" hidden="1" x14ac:dyDescent="0.2"/>
    <row r="40914" hidden="1" x14ac:dyDescent="0.2"/>
    <row r="40915" hidden="1" x14ac:dyDescent="0.2"/>
    <row r="40916" hidden="1" x14ac:dyDescent="0.2"/>
    <row r="40917" hidden="1" x14ac:dyDescent="0.2"/>
    <row r="40918" hidden="1" x14ac:dyDescent="0.2"/>
    <row r="40919" hidden="1" x14ac:dyDescent="0.2"/>
    <row r="40920" hidden="1" x14ac:dyDescent="0.2"/>
    <row r="40921" hidden="1" x14ac:dyDescent="0.2"/>
    <row r="40922" hidden="1" x14ac:dyDescent="0.2"/>
    <row r="40923" hidden="1" x14ac:dyDescent="0.2"/>
    <row r="40924" hidden="1" x14ac:dyDescent="0.2"/>
    <row r="40925" hidden="1" x14ac:dyDescent="0.2"/>
    <row r="40926" hidden="1" x14ac:dyDescent="0.2"/>
    <row r="40927" hidden="1" x14ac:dyDescent="0.2"/>
    <row r="40928" hidden="1" x14ac:dyDescent="0.2"/>
    <row r="40929" hidden="1" x14ac:dyDescent="0.2"/>
    <row r="40930" hidden="1" x14ac:dyDescent="0.2"/>
    <row r="40931" hidden="1" x14ac:dyDescent="0.2"/>
    <row r="40932" hidden="1" x14ac:dyDescent="0.2"/>
    <row r="40933" hidden="1" x14ac:dyDescent="0.2"/>
    <row r="40934" hidden="1" x14ac:dyDescent="0.2"/>
    <row r="40935" hidden="1" x14ac:dyDescent="0.2"/>
    <row r="40936" hidden="1" x14ac:dyDescent="0.2"/>
    <row r="40937" hidden="1" x14ac:dyDescent="0.2"/>
    <row r="40938" hidden="1" x14ac:dyDescent="0.2"/>
    <row r="40939" hidden="1" x14ac:dyDescent="0.2"/>
    <row r="40940" hidden="1" x14ac:dyDescent="0.2"/>
    <row r="40941" hidden="1" x14ac:dyDescent="0.2"/>
    <row r="40942" hidden="1" x14ac:dyDescent="0.2"/>
    <row r="40943" hidden="1" x14ac:dyDescent="0.2"/>
    <row r="40944" hidden="1" x14ac:dyDescent="0.2"/>
    <row r="40945" hidden="1" x14ac:dyDescent="0.2"/>
    <row r="40946" hidden="1" x14ac:dyDescent="0.2"/>
    <row r="40947" hidden="1" x14ac:dyDescent="0.2"/>
    <row r="40948" hidden="1" x14ac:dyDescent="0.2"/>
    <row r="40949" hidden="1" x14ac:dyDescent="0.2"/>
    <row r="40950" hidden="1" x14ac:dyDescent="0.2"/>
    <row r="40951" hidden="1" x14ac:dyDescent="0.2"/>
    <row r="40952" hidden="1" x14ac:dyDescent="0.2"/>
    <row r="40953" hidden="1" x14ac:dyDescent="0.2"/>
    <row r="40954" hidden="1" x14ac:dyDescent="0.2"/>
    <row r="40955" hidden="1" x14ac:dyDescent="0.2"/>
    <row r="40956" hidden="1" x14ac:dyDescent="0.2"/>
    <row r="40957" hidden="1" x14ac:dyDescent="0.2"/>
    <row r="40958" hidden="1" x14ac:dyDescent="0.2"/>
    <row r="40959" hidden="1" x14ac:dyDescent="0.2"/>
    <row r="40960" hidden="1" x14ac:dyDescent="0.2"/>
    <row r="40961" hidden="1" x14ac:dyDescent="0.2"/>
    <row r="40962" hidden="1" x14ac:dyDescent="0.2"/>
    <row r="40963" hidden="1" x14ac:dyDescent="0.2"/>
    <row r="40964" hidden="1" x14ac:dyDescent="0.2"/>
    <row r="40965" hidden="1" x14ac:dyDescent="0.2"/>
    <row r="40966" hidden="1" x14ac:dyDescent="0.2"/>
    <row r="40967" hidden="1" x14ac:dyDescent="0.2"/>
    <row r="40968" hidden="1" x14ac:dyDescent="0.2"/>
    <row r="40969" hidden="1" x14ac:dyDescent="0.2"/>
    <row r="40970" hidden="1" x14ac:dyDescent="0.2"/>
    <row r="40971" hidden="1" x14ac:dyDescent="0.2"/>
    <row r="40972" hidden="1" x14ac:dyDescent="0.2"/>
    <row r="40973" hidden="1" x14ac:dyDescent="0.2"/>
    <row r="40974" hidden="1" x14ac:dyDescent="0.2"/>
    <row r="40975" hidden="1" x14ac:dyDescent="0.2"/>
    <row r="40976" hidden="1" x14ac:dyDescent="0.2"/>
    <row r="40977" hidden="1" x14ac:dyDescent="0.2"/>
    <row r="40978" hidden="1" x14ac:dyDescent="0.2"/>
    <row r="40979" hidden="1" x14ac:dyDescent="0.2"/>
    <row r="40980" hidden="1" x14ac:dyDescent="0.2"/>
    <row r="40981" hidden="1" x14ac:dyDescent="0.2"/>
    <row r="40982" hidden="1" x14ac:dyDescent="0.2"/>
    <row r="40983" hidden="1" x14ac:dyDescent="0.2"/>
    <row r="40984" hidden="1" x14ac:dyDescent="0.2"/>
    <row r="40985" hidden="1" x14ac:dyDescent="0.2"/>
    <row r="40986" hidden="1" x14ac:dyDescent="0.2"/>
    <row r="40987" hidden="1" x14ac:dyDescent="0.2"/>
    <row r="40988" hidden="1" x14ac:dyDescent="0.2"/>
    <row r="40989" hidden="1" x14ac:dyDescent="0.2"/>
    <row r="40990" hidden="1" x14ac:dyDescent="0.2"/>
    <row r="40991" hidden="1" x14ac:dyDescent="0.2"/>
    <row r="40992" hidden="1" x14ac:dyDescent="0.2"/>
    <row r="40993" hidden="1" x14ac:dyDescent="0.2"/>
    <row r="40994" hidden="1" x14ac:dyDescent="0.2"/>
    <row r="40995" hidden="1" x14ac:dyDescent="0.2"/>
    <row r="40996" hidden="1" x14ac:dyDescent="0.2"/>
    <row r="40997" hidden="1" x14ac:dyDescent="0.2"/>
    <row r="40998" hidden="1" x14ac:dyDescent="0.2"/>
    <row r="40999" hidden="1" x14ac:dyDescent="0.2"/>
    <row r="41000" hidden="1" x14ac:dyDescent="0.2"/>
    <row r="41001" hidden="1" x14ac:dyDescent="0.2"/>
    <row r="41002" hidden="1" x14ac:dyDescent="0.2"/>
    <row r="41003" hidden="1" x14ac:dyDescent="0.2"/>
    <row r="41004" hidden="1" x14ac:dyDescent="0.2"/>
    <row r="41005" hidden="1" x14ac:dyDescent="0.2"/>
    <row r="41006" hidden="1" x14ac:dyDescent="0.2"/>
    <row r="41007" hidden="1" x14ac:dyDescent="0.2"/>
    <row r="41008" hidden="1" x14ac:dyDescent="0.2"/>
    <row r="41009" hidden="1" x14ac:dyDescent="0.2"/>
    <row r="41010" hidden="1" x14ac:dyDescent="0.2"/>
    <row r="41011" hidden="1" x14ac:dyDescent="0.2"/>
    <row r="41012" hidden="1" x14ac:dyDescent="0.2"/>
    <row r="41013" hidden="1" x14ac:dyDescent="0.2"/>
    <row r="41014" hidden="1" x14ac:dyDescent="0.2"/>
    <row r="41015" hidden="1" x14ac:dyDescent="0.2"/>
    <row r="41016" hidden="1" x14ac:dyDescent="0.2"/>
    <row r="41017" hidden="1" x14ac:dyDescent="0.2"/>
    <row r="41018" hidden="1" x14ac:dyDescent="0.2"/>
    <row r="41019" hidden="1" x14ac:dyDescent="0.2"/>
    <row r="41020" hidden="1" x14ac:dyDescent="0.2"/>
    <row r="41021" hidden="1" x14ac:dyDescent="0.2"/>
    <row r="41022" hidden="1" x14ac:dyDescent="0.2"/>
    <row r="41023" hidden="1" x14ac:dyDescent="0.2"/>
    <row r="41024" hidden="1" x14ac:dyDescent="0.2"/>
    <row r="41025" hidden="1" x14ac:dyDescent="0.2"/>
    <row r="41026" hidden="1" x14ac:dyDescent="0.2"/>
    <row r="41027" hidden="1" x14ac:dyDescent="0.2"/>
    <row r="41028" hidden="1" x14ac:dyDescent="0.2"/>
    <row r="41029" hidden="1" x14ac:dyDescent="0.2"/>
    <row r="41030" hidden="1" x14ac:dyDescent="0.2"/>
    <row r="41031" hidden="1" x14ac:dyDescent="0.2"/>
    <row r="41032" hidden="1" x14ac:dyDescent="0.2"/>
    <row r="41033" hidden="1" x14ac:dyDescent="0.2"/>
    <row r="41034" hidden="1" x14ac:dyDescent="0.2"/>
    <row r="41035" hidden="1" x14ac:dyDescent="0.2"/>
    <row r="41036" hidden="1" x14ac:dyDescent="0.2"/>
    <row r="41037" hidden="1" x14ac:dyDescent="0.2"/>
    <row r="41038" hidden="1" x14ac:dyDescent="0.2"/>
    <row r="41039" hidden="1" x14ac:dyDescent="0.2"/>
    <row r="41040" hidden="1" x14ac:dyDescent="0.2"/>
    <row r="41041" hidden="1" x14ac:dyDescent="0.2"/>
    <row r="41042" hidden="1" x14ac:dyDescent="0.2"/>
    <row r="41043" hidden="1" x14ac:dyDescent="0.2"/>
    <row r="41044" hidden="1" x14ac:dyDescent="0.2"/>
    <row r="41045" hidden="1" x14ac:dyDescent="0.2"/>
    <row r="41046" hidden="1" x14ac:dyDescent="0.2"/>
    <row r="41047" hidden="1" x14ac:dyDescent="0.2"/>
    <row r="41048" hidden="1" x14ac:dyDescent="0.2"/>
    <row r="41049" hidden="1" x14ac:dyDescent="0.2"/>
    <row r="41050" hidden="1" x14ac:dyDescent="0.2"/>
    <row r="41051" hidden="1" x14ac:dyDescent="0.2"/>
    <row r="41052" hidden="1" x14ac:dyDescent="0.2"/>
    <row r="41053" hidden="1" x14ac:dyDescent="0.2"/>
    <row r="41054" hidden="1" x14ac:dyDescent="0.2"/>
    <row r="41055" hidden="1" x14ac:dyDescent="0.2"/>
    <row r="41056" hidden="1" x14ac:dyDescent="0.2"/>
    <row r="41057" hidden="1" x14ac:dyDescent="0.2"/>
    <row r="41058" hidden="1" x14ac:dyDescent="0.2"/>
    <row r="41059" hidden="1" x14ac:dyDescent="0.2"/>
    <row r="41060" hidden="1" x14ac:dyDescent="0.2"/>
    <row r="41061" hidden="1" x14ac:dyDescent="0.2"/>
    <row r="41062" hidden="1" x14ac:dyDescent="0.2"/>
    <row r="41063" hidden="1" x14ac:dyDescent="0.2"/>
    <row r="41064" hidden="1" x14ac:dyDescent="0.2"/>
    <row r="41065" hidden="1" x14ac:dyDescent="0.2"/>
    <row r="41066" hidden="1" x14ac:dyDescent="0.2"/>
    <row r="41067" hidden="1" x14ac:dyDescent="0.2"/>
    <row r="41068" hidden="1" x14ac:dyDescent="0.2"/>
    <row r="41069" hidden="1" x14ac:dyDescent="0.2"/>
    <row r="41070" hidden="1" x14ac:dyDescent="0.2"/>
    <row r="41071" hidden="1" x14ac:dyDescent="0.2"/>
    <row r="41072" hidden="1" x14ac:dyDescent="0.2"/>
    <row r="41073" hidden="1" x14ac:dyDescent="0.2"/>
    <row r="41074" hidden="1" x14ac:dyDescent="0.2"/>
    <row r="41075" hidden="1" x14ac:dyDescent="0.2"/>
    <row r="41076" hidden="1" x14ac:dyDescent="0.2"/>
    <row r="41077" hidden="1" x14ac:dyDescent="0.2"/>
    <row r="41078" hidden="1" x14ac:dyDescent="0.2"/>
    <row r="41079" hidden="1" x14ac:dyDescent="0.2"/>
    <row r="41080" hidden="1" x14ac:dyDescent="0.2"/>
    <row r="41081" hidden="1" x14ac:dyDescent="0.2"/>
    <row r="41082" hidden="1" x14ac:dyDescent="0.2"/>
    <row r="41083" hidden="1" x14ac:dyDescent="0.2"/>
    <row r="41084" hidden="1" x14ac:dyDescent="0.2"/>
    <row r="41085" hidden="1" x14ac:dyDescent="0.2"/>
    <row r="41086" hidden="1" x14ac:dyDescent="0.2"/>
    <row r="41087" hidden="1" x14ac:dyDescent="0.2"/>
    <row r="41088" hidden="1" x14ac:dyDescent="0.2"/>
    <row r="41089" hidden="1" x14ac:dyDescent="0.2"/>
    <row r="41090" hidden="1" x14ac:dyDescent="0.2"/>
    <row r="41091" hidden="1" x14ac:dyDescent="0.2"/>
    <row r="41092" hidden="1" x14ac:dyDescent="0.2"/>
    <row r="41093" hidden="1" x14ac:dyDescent="0.2"/>
    <row r="41094" hidden="1" x14ac:dyDescent="0.2"/>
    <row r="41095" hidden="1" x14ac:dyDescent="0.2"/>
    <row r="41096" hidden="1" x14ac:dyDescent="0.2"/>
    <row r="41097" hidden="1" x14ac:dyDescent="0.2"/>
    <row r="41098" hidden="1" x14ac:dyDescent="0.2"/>
    <row r="41099" hidden="1" x14ac:dyDescent="0.2"/>
    <row r="41100" hidden="1" x14ac:dyDescent="0.2"/>
    <row r="41101" hidden="1" x14ac:dyDescent="0.2"/>
    <row r="41102" hidden="1" x14ac:dyDescent="0.2"/>
    <row r="41103" hidden="1" x14ac:dyDescent="0.2"/>
    <row r="41104" hidden="1" x14ac:dyDescent="0.2"/>
    <row r="41105" hidden="1" x14ac:dyDescent="0.2"/>
    <row r="41106" hidden="1" x14ac:dyDescent="0.2"/>
    <row r="41107" hidden="1" x14ac:dyDescent="0.2"/>
    <row r="41108" hidden="1" x14ac:dyDescent="0.2"/>
    <row r="41109" hidden="1" x14ac:dyDescent="0.2"/>
    <row r="41110" hidden="1" x14ac:dyDescent="0.2"/>
    <row r="41111" hidden="1" x14ac:dyDescent="0.2"/>
    <row r="41112" hidden="1" x14ac:dyDescent="0.2"/>
    <row r="41113" hidden="1" x14ac:dyDescent="0.2"/>
    <row r="41114" hidden="1" x14ac:dyDescent="0.2"/>
    <row r="41115" hidden="1" x14ac:dyDescent="0.2"/>
    <row r="41116" hidden="1" x14ac:dyDescent="0.2"/>
    <row r="41117" hidden="1" x14ac:dyDescent="0.2"/>
    <row r="41118" hidden="1" x14ac:dyDescent="0.2"/>
    <row r="41119" hidden="1" x14ac:dyDescent="0.2"/>
    <row r="41120" hidden="1" x14ac:dyDescent="0.2"/>
    <row r="41121" hidden="1" x14ac:dyDescent="0.2"/>
    <row r="41122" hidden="1" x14ac:dyDescent="0.2"/>
    <row r="41123" hidden="1" x14ac:dyDescent="0.2"/>
    <row r="41124" hidden="1" x14ac:dyDescent="0.2"/>
    <row r="41125" hidden="1" x14ac:dyDescent="0.2"/>
    <row r="41126" hidden="1" x14ac:dyDescent="0.2"/>
    <row r="41127" hidden="1" x14ac:dyDescent="0.2"/>
    <row r="41128" hidden="1" x14ac:dyDescent="0.2"/>
    <row r="41129" hidden="1" x14ac:dyDescent="0.2"/>
    <row r="41130" hidden="1" x14ac:dyDescent="0.2"/>
    <row r="41131" hidden="1" x14ac:dyDescent="0.2"/>
    <row r="41132" hidden="1" x14ac:dyDescent="0.2"/>
    <row r="41133" hidden="1" x14ac:dyDescent="0.2"/>
    <row r="41134" hidden="1" x14ac:dyDescent="0.2"/>
    <row r="41135" hidden="1" x14ac:dyDescent="0.2"/>
    <row r="41136" hidden="1" x14ac:dyDescent="0.2"/>
    <row r="41137" hidden="1" x14ac:dyDescent="0.2"/>
    <row r="41138" hidden="1" x14ac:dyDescent="0.2"/>
    <row r="41139" hidden="1" x14ac:dyDescent="0.2"/>
    <row r="41140" hidden="1" x14ac:dyDescent="0.2"/>
    <row r="41141" hidden="1" x14ac:dyDescent="0.2"/>
    <row r="41142" hidden="1" x14ac:dyDescent="0.2"/>
    <row r="41143" hidden="1" x14ac:dyDescent="0.2"/>
    <row r="41144" hidden="1" x14ac:dyDescent="0.2"/>
    <row r="41145" hidden="1" x14ac:dyDescent="0.2"/>
    <row r="41146" hidden="1" x14ac:dyDescent="0.2"/>
    <row r="41147" hidden="1" x14ac:dyDescent="0.2"/>
    <row r="41148" hidden="1" x14ac:dyDescent="0.2"/>
    <row r="41149" hidden="1" x14ac:dyDescent="0.2"/>
    <row r="41150" hidden="1" x14ac:dyDescent="0.2"/>
    <row r="41151" hidden="1" x14ac:dyDescent="0.2"/>
    <row r="41152" hidden="1" x14ac:dyDescent="0.2"/>
    <row r="41153" hidden="1" x14ac:dyDescent="0.2"/>
    <row r="41154" hidden="1" x14ac:dyDescent="0.2"/>
    <row r="41155" hidden="1" x14ac:dyDescent="0.2"/>
    <row r="41156" hidden="1" x14ac:dyDescent="0.2"/>
    <row r="41157" hidden="1" x14ac:dyDescent="0.2"/>
    <row r="41158" hidden="1" x14ac:dyDescent="0.2"/>
    <row r="41159" hidden="1" x14ac:dyDescent="0.2"/>
    <row r="41160" hidden="1" x14ac:dyDescent="0.2"/>
    <row r="41161" hidden="1" x14ac:dyDescent="0.2"/>
    <row r="41162" hidden="1" x14ac:dyDescent="0.2"/>
    <row r="41163" hidden="1" x14ac:dyDescent="0.2"/>
    <row r="41164" hidden="1" x14ac:dyDescent="0.2"/>
    <row r="41165" hidden="1" x14ac:dyDescent="0.2"/>
    <row r="41166" hidden="1" x14ac:dyDescent="0.2"/>
    <row r="41167" hidden="1" x14ac:dyDescent="0.2"/>
    <row r="41168" hidden="1" x14ac:dyDescent="0.2"/>
    <row r="41169" hidden="1" x14ac:dyDescent="0.2"/>
    <row r="41170" hidden="1" x14ac:dyDescent="0.2"/>
    <row r="41171" hidden="1" x14ac:dyDescent="0.2"/>
    <row r="41172" hidden="1" x14ac:dyDescent="0.2"/>
    <row r="41173" hidden="1" x14ac:dyDescent="0.2"/>
    <row r="41174" hidden="1" x14ac:dyDescent="0.2"/>
    <row r="41175" hidden="1" x14ac:dyDescent="0.2"/>
    <row r="41176" hidden="1" x14ac:dyDescent="0.2"/>
    <row r="41177" hidden="1" x14ac:dyDescent="0.2"/>
    <row r="41178" hidden="1" x14ac:dyDescent="0.2"/>
    <row r="41179" hidden="1" x14ac:dyDescent="0.2"/>
    <row r="41180" hidden="1" x14ac:dyDescent="0.2"/>
    <row r="41181" hidden="1" x14ac:dyDescent="0.2"/>
    <row r="41182" hidden="1" x14ac:dyDescent="0.2"/>
    <row r="41183" hidden="1" x14ac:dyDescent="0.2"/>
    <row r="41184" hidden="1" x14ac:dyDescent="0.2"/>
    <row r="41185" hidden="1" x14ac:dyDescent="0.2"/>
    <row r="41186" hidden="1" x14ac:dyDescent="0.2"/>
    <row r="41187" hidden="1" x14ac:dyDescent="0.2"/>
    <row r="41188" hidden="1" x14ac:dyDescent="0.2"/>
    <row r="41189" hidden="1" x14ac:dyDescent="0.2"/>
    <row r="41190" hidden="1" x14ac:dyDescent="0.2"/>
    <row r="41191" hidden="1" x14ac:dyDescent="0.2"/>
    <row r="41192" hidden="1" x14ac:dyDescent="0.2"/>
    <row r="41193" hidden="1" x14ac:dyDescent="0.2"/>
    <row r="41194" hidden="1" x14ac:dyDescent="0.2"/>
    <row r="41195" hidden="1" x14ac:dyDescent="0.2"/>
    <row r="41196" hidden="1" x14ac:dyDescent="0.2"/>
    <row r="41197" hidden="1" x14ac:dyDescent="0.2"/>
    <row r="41198" hidden="1" x14ac:dyDescent="0.2"/>
    <row r="41199" hidden="1" x14ac:dyDescent="0.2"/>
    <row r="41200" hidden="1" x14ac:dyDescent="0.2"/>
    <row r="41201" hidden="1" x14ac:dyDescent="0.2"/>
    <row r="41202" hidden="1" x14ac:dyDescent="0.2"/>
    <row r="41203" hidden="1" x14ac:dyDescent="0.2"/>
    <row r="41204" hidden="1" x14ac:dyDescent="0.2"/>
    <row r="41205" hidden="1" x14ac:dyDescent="0.2"/>
    <row r="41206" hidden="1" x14ac:dyDescent="0.2"/>
    <row r="41207" hidden="1" x14ac:dyDescent="0.2"/>
    <row r="41208" hidden="1" x14ac:dyDescent="0.2"/>
    <row r="41209" hidden="1" x14ac:dyDescent="0.2"/>
    <row r="41210" hidden="1" x14ac:dyDescent="0.2"/>
    <row r="41211" hidden="1" x14ac:dyDescent="0.2"/>
    <row r="41212" hidden="1" x14ac:dyDescent="0.2"/>
    <row r="41213" hidden="1" x14ac:dyDescent="0.2"/>
    <row r="41214" hidden="1" x14ac:dyDescent="0.2"/>
    <row r="41215" hidden="1" x14ac:dyDescent="0.2"/>
    <row r="41216" hidden="1" x14ac:dyDescent="0.2"/>
    <row r="41217" hidden="1" x14ac:dyDescent="0.2"/>
    <row r="41218" hidden="1" x14ac:dyDescent="0.2"/>
    <row r="41219" hidden="1" x14ac:dyDescent="0.2"/>
    <row r="41220" hidden="1" x14ac:dyDescent="0.2"/>
    <row r="41221" hidden="1" x14ac:dyDescent="0.2"/>
    <row r="41222" hidden="1" x14ac:dyDescent="0.2"/>
    <row r="41223" hidden="1" x14ac:dyDescent="0.2"/>
    <row r="41224" hidden="1" x14ac:dyDescent="0.2"/>
    <row r="41225" hidden="1" x14ac:dyDescent="0.2"/>
    <row r="41226" hidden="1" x14ac:dyDescent="0.2"/>
    <row r="41227" hidden="1" x14ac:dyDescent="0.2"/>
    <row r="41228" hidden="1" x14ac:dyDescent="0.2"/>
    <row r="41229" hidden="1" x14ac:dyDescent="0.2"/>
    <row r="41230" hidden="1" x14ac:dyDescent="0.2"/>
    <row r="41231" hidden="1" x14ac:dyDescent="0.2"/>
    <row r="41232" hidden="1" x14ac:dyDescent="0.2"/>
    <row r="41233" hidden="1" x14ac:dyDescent="0.2"/>
    <row r="41234" hidden="1" x14ac:dyDescent="0.2"/>
    <row r="41235" hidden="1" x14ac:dyDescent="0.2"/>
    <row r="41236" hidden="1" x14ac:dyDescent="0.2"/>
    <row r="41237" hidden="1" x14ac:dyDescent="0.2"/>
    <row r="41238" hidden="1" x14ac:dyDescent="0.2"/>
    <row r="41239" hidden="1" x14ac:dyDescent="0.2"/>
    <row r="41240" hidden="1" x14ac:dyDescent="0.2"/>
    <row r="41241" hidden="1" x14ac:dyDescent="0.2"/>
    <row r="41242" hidden="1" x14ac:dyDescent="0.2"/>
    <row r="41243" hidden="1" x14ac:dyDescent="0.2"/>
    <row r="41244" hidden="1" x14ac:dyDescent="0.2"/>
    <row r="41245" hidden="1" x14ac:dyDescent="0.2"/>
    <row r="41246" hidden="1" x14ac:dyDescent="0.2"/>
    <row r="41247" hidden="1" x14ac:dyDescent="0.2"/>
    <row r="41248" hidden="1" x14ac:dyDescent="0.2"/>
    <row r="41249" hidden="1" x14ac:dyDescent="0.2"/>
    <row r="41250" hidden="1" x14ac:dyDescent="0.2"/>
    <row r="41251" hidden="1" x14ac:dyDescent="0.2"/>
    <row r="41252" hidden="1" x14ac:dyDescent="0.2"/>
    <row r="41253" hidden="1" x14ac:dyDescent="0.2"/>
    <row r="41254" hidden="1" x14ac:dyDescent="0.2"/>
    <row r="41255" hidden="1" x14ac:dyDescent="0.2"/>
    <row r="41256" hidden="1" x14ac:dyDescent="0.2"/>
    <row r="41257" hidden="1" x14ac:dyDescent="0.2"/>
    <row r="41258" hidden="1" x14ac:dyDescent="0.2"/>
    <row r="41259" hidden="1" x14ac:dyDescent="0.2"/>
    <row r="41260" hidden="1" x14ac:dyDescent="0.2"/>
    <row r="41261" hidden="1" x14ac:dyDescent="0.2"/>
    <row r="41262" hidden="1" x14ac:dyDescent="0.2"/>
    <row r="41263" hidden="1" x14ac:dyDescent="0.2"/>
    <row r="41264" hidden="1" x14ac:dyDescent="0.2"/>
    <row r="41265" hidden="1" x14ac:dyDescent="0.2"/>
    <row r="41266" hidden="1" x14ac:dyDescent="0.2"/>
    <row r="41267" hidden="1" x14ac:dyDescent="0.2"/>
    <row r="41268" hidden="1" x14ac:dyDescent="0.2"/>
    <row r="41269" hidden="1" x14ac:dyDescent="0.2"/>
    <row r="41270" hidden="1" x14ac:dyDescent="0.2"/>
    <row r="41271" hidden="1" x14ac:dyDescent="0.2"/>
    <row r="41272" hidden="1" x14ac:dyDescent="0.2"/>
    <row r="41273" hidden="1" x14ac:dyDescent="0.2"/>
    <row r="41274" hidden="1" x14ac:dyDescent="0.2"/>
    <row r="41275" hidden="1" x14ac:dyDescent="0.2"/>
    <row r="41276" hidden="1" x14ac:dyDescent="0.2"/>
    <row r="41277" hidden="1" x14ac:dyDescent="0.2"/>
    <row r="41278" hidden="1" x14ac:dyDescent="0.2"/>
    <row r="41279" hidden="1" x14ac:dyDescent="0.2"/>
    <row r="41280" hidden="1" x14ac:dyDescent="0.2"/>
    <row r="41281" hidden="1" x14ac:dyDescent="0.2"/>
    <row r="41282" hidden="1" x14ac:dyDescent="0.2"/>
    <row r="41283" hidden="1" x14ac:dyDescent="0.2"/>
    <row r="41284" hidden="1" x14ac:dyDescent="0.2"/>
    <row r="41285" hidden="1" x14ac:dyDescent="0.2"/>
    <row r="41286" hidden="1" x14ac:dyDescent="0.2"/>
    <row r="41287" hidden="1" x14ac:dyDescent="0.2"/>
    <row r="41288" hidden="1" x14ac:dyDescent="0.2"/>
    <row r="41289" hidden="1" x14ac:dyDescent="0.2"/>
    <row r="41290" hidden="1" x14ac:dyDescent="0.2"/>
    <row r="41291" hidden="1" x14ac:dyDescent="0.2"/>
    <row r="41292" hidden="1" x14ac:dyDescent="0.2"/>
    <row r="41293" hidden="1" x14ac:dyDescent="0.2"/>
    <row r="41294" hidden="1" x14ac:dyDescent="0.2"/>
    <row r="41295" hidden="1" x14ac:dyDescent="0.2"/>
    <row r="41296" hidden="1" x14ac:dyDescent="0.2"/>
    <row r="41297" hidden="1" x14ac:dyDescent="0.2"/>
    <row r="41298" hidden="1" x14ac:dyDescent="0.2"/>
    <row r="41299" hidden="1" x14ac:dyDescent="0.2"/>
    <row r="41300" hidden="1" x14ac:dyDescent="0.2"/>
    <row r="41301" hidden="1" x14ac:dyDescent="0.2"/>
    <row r="41302" hidden="1" x14ac:dyDescent="0.2"/>
    <row r="41303" hidden="1" x14ac:dyDescent="0.2"/>
    <row r="41304" hidden="1" x14ac:dyDescent="0.2"/>
    <row r="41305" hidden="1" x14ac:dyDescent="0.2"/>
    <row r="41306" hidden="1" x14ac:dyDescent="0.2"/>
    <row r="41307" hidden="1" x14ac:dyDescent="0.2"/>
    <row r="41308" hidden="1" x14ac:dyDescent="0.2"/>
    <row r="41309" hidden="1" x14ac:dyDescent="0.2"/>
    <row r="41310" hidden="1" x14ac:dyDescent="0.2"/>
    <row r="41311" hidden="1" x14ac:dyDescent="0.2"/>
    <row r="41312" hidden="1" x14ac:dyDescent="0.2"/>
    <row r="41313" hidden="1" x14ac:dyDescent="0.2"/>
    <row r="41314" hidden="1" x14ac:dyDescent="0.2"/>
    <row r="41315" hidden="1" x14ac:dyDescent="0.2"/>
    <row r="41316" hidden="1" x14ac:dyDescent="0.2"/>
    <row r="41317" hidden="1" x14ac:dyDescent="0.2"/>
    <row r="41318" hidden="1" x14ac:dyDescent="0.2"/>
    <row r="41319" hidden="1" x14ac:dyDescent="0.2"/>
    <row r="41320" hidden="1" x14ac:dyDescent="0.2"/>
    <row r="41321" hidden="1" x14ac:dyDescent="0.2"/>
    <row r="41322" hidden="1" x14ac:dyDescent="0.2"/>
    <row r="41323" hidden="1" x14ac:dyDescent="0.2"/>
    <row r="41324" hidden="1" x14ac:dyDescent="0.2"/>
    <row r="41325" hidden="1" x14ac:dyDescent="0.2"/>
    <row r="41326" hidden="1" x14ac:dyDescent="0.2"/>
    <row r="41327" hidden="1" x14ac:dyDescent="0.2"/>
    <row r="41328" hidden="1" x14ac:dyDescent="0.2"/>
    <row r="41329" hidden="1" x14ac:dyDescent="0.2"/>
    <row r="41330" hidden="1" x14ac:dyDescent="0.2"/>
    <row r="41331" hidden="1" x14ac:dyDescent="0.2"/>
    <row r="41332" hidden="1" x14ac:dyDescent="0.2"/>
    <row r="41333" hidden="1" x14ac:dyDescent="0.2"/>
    <row r="41334" hidden="1" x14ac:dyDescent="0.2"/>
    <row r="41335" hidden="1" x14ac:dyDescent="0.2"/>
    <row r="41336" hidden="1" x14ac:dyDescent="0.2"/>
    <row r="41337" hidden="1" x14ac:dyDescent="0.2"/>
    <row r="41338" hidden="1" x14ac:dyDescent="0.2"/>
    <row r="41339" hidden="1" x14ac:dyDescent="0.2"/>
    <row r="41340" hidden="1" x14ac:dyDescent="0.2"/>
    <row r="41341" hidden="1" x14ac:dyDescent="0.2"/>
    <row r="41342" hidden="1" x14ac:dyDescent="0.2"/>
    <row r="41343" hidden="1" x14ac:dyDescent="0.2"/>
    <row r="41344" hidden="1" x14ac:dyDescent="0.2"/>
    <row r="41345" hidden="1" x14ac:dyDescent="0.2"/>
    <row r="41346" hidden="1" x14ac:dyDescent="0.2"/>
    <row r="41347" hidden="1" x14ac:dyDescent="0.2"/>
    <row r="41348" hidden="1" x14ac:dyDescent="0.2"/>
    <row r="41349" hidden="1" x14ac:dyDescent="0.2"/>
    <row r="41350" hidden="1" x14ac:dyDescent="0.2"/>
    <row r="41351" hidden="1" x14ac:dyDescent="0.2"/>
    <row r="41352" hidden="1" x14ac:dyDescent="0.2"/>
    <row r="41353" hidden="1" x14ac:dyDescent="0.2"/>
    <row r="41354" hidden="1" x14ac:dyDescent="0.2"/>
    <row r="41355" hidden="1" x14ac:dyDescent="0.2"/>
    <row r="41356" hidden="1" x14ac:dyDescent="0.2"/>
    <row r="41357" hidden="1" x14ac:dyDescent="0.2"/>
    <row r="41358" hidden="1" x14ac:dyDescent="0.2"/>
    <row r="41359" hidden="1" x14ac:dyDescent="0.2"/>
    <row r="41360" hidden="1" x14ac:dyDescent="0.2"/>
    <row r="41361" hidden="1" x14ac:dyDescent="0.2"/>
    <row r="41362" hidden="1" x14ac:dyDescent="0.2"/>
    <row r="41363" hidden="1" x14ac:dyDescent="0.2"/>
    <row r="41364" hidden="1" x14ac:dyDescent="0.2"/>
    <row r="41365" hidden="1" x14ac:dyDescent="0.2"/>
    <row r="41366" hidden="1" x14ac:dyDescent="0.2"/>
    <row r="41367" hidden="1" x14ac:dyDescent="0.2"/>
    <row r="41368" hidden="1" x14ac:dyDescent="0.2"/>
    <row r="41369" hidden="1" x14ac:dyDescent="0.2"/>
    <row r="41370" hidden="1" x14ac:dyDescent="0.2"/>
    <row r="41371" hidden="1" x14ac:dyDescent="0.2"/>
    <row r="41372" hidden="1" x14ac:dyDescent="0.2"/>
    <row r="41373" hidden="1" x14ac:dyDescent="0.2"/>
    <row r="41374" hidden="1" x14ac:dyDescent="0.2"/>
    <row r="41375" hidden="1" x14ac:dyDescent="0.2"/>
    <row r="41376" hidden="1" x14ac:dyDescent="0.2"/>
    <row r="41377" hidden="1" x14ac:dyDescent="0.2"/>
    <row r="41378" hidden="1" x14ac:dyDescent="0.2"/>
    <row r="41379" hidden="1" x14ac:dyDescent="0.2"/>
    <row r="41380" hidden="1" x14ac:dyDescent="0.2"/>
    <row r="41381" hidden="1" x14ac:dyDescent="0.2"/>
    <row r="41382" hidden="1" x14ac:dyDescent="0.2"/>
    <row r="41383" hidden="1" x14ac:dyDescent="0.2"/>
    <row r="41384" hidden="1" x14ac:dyDescent="0.2"/>
    <row r="41385" hidden="1" x14ac:dyDescent="0.2"/>
    <row r="41386" hidden="1" x14ac:dyDescent="0.2"/>
    <row r="41387" hidden="1" x14ac:dyDescent="0.2"/>
    <row r="41388" hidden="1" x14ac:dyDescent="0.2"/>
    <row r="41389" hidden="1" x14ac:dyDescent="0.2"/>
    <row r="41390" hidden="1" x14ac:dyDescent="0.2"/>
    <row r="41391" hidden="1" x14ac:dyDescent="0.2"/>
    <row r="41392" hidden="1" x14ac:dyDescent="0.2"/>
    <row r="41393" hidden="1" x14ac:dyDescent="0.2"/>
    <row r="41394" hidden="1" x14ac:dyDescent="0.2"/>
    <row r="41395" hidden="1" x14ac:dyDescent="0.2"/>
    <row r="41396" hidden="1" x14ac:dyDescent="0.2"/>
    <row r="41397" hidden="1" x14ac:dyDescent="0.2"/>
    <row r="41398" hidden="1" x14ac:dyDescent="0.2"/>
    <row r="41399" hidden="1" x14ac:dyDescent="0.2"/>
    <row r="41400" hidden="1" x14ac:dyDescent="0.2"/>
    <row r="41401" hidden="1" x14ac:dyDescent="0.2"/>
    <row r="41402" hidden="1" x14ac:dyDescent="0.2"/>
    <row r="41403" hidden="1" x14ac:dyDescent="0.2"/>
    <row r="41404" hidden="1" x14ac:dyDescent="0.2"/>
    <row r="41405" hidden="1" x14ac:dyDescent="0.2"/>
    <row r="41406" hidden="1" x14ac:dyDescent="0.2"/>
    <row r="41407" hidden="1" x14ac:dyDescent="0.2"/>
    <row r="41408" hidden="1" x14ac:dyDescent="0.2"/>
    <row r="41409" hidden="1" x14ac:dyDescent="0.2"/>
    <row r="41410" hidden="1" x14ac:dyDescent="0.2"/>
    <row r="41411" hidden="1" x14ac:dyDescent="0.2"/>
    <row r="41412" hidden="1" x14ac:dyDescent="0.2"/>
    <row r="41413" hidden="1" x14ac:dyDescent="0.2"/>
    <row r="41414" hidden="1" x14ac:dyDescent="0.2"/>
    <row r="41415" hidden="1" x14ac:dyDescent="0.2"/>
    <row r="41416" hidden="1" x14ac:dyDescent="0.2"/>
    <row r="41417" hidden="1" x14ac:dyDescent="0.2"/>
    <row r="41418" hidden="1" x14ac:dyDescent="0.2"/>
    <row r="41419" hidden="1" x14ac:dyDescent="0.2"/>
    <row r="41420" hidden="1" x14ac:dyDescent="0.2"/>
    <row r="41421" hidden="1" x14ac:dyDescent="0.2"/>
    <row r="41422" hidden="1" x14ac:dyDescent="0.2"/>
    <row r="41423" hidden="1" x14ac:dyDescent="0.2"/>
    <row r="41424" hidden="1" x14ac:dyDescent="0.2"/>
    <row r="41425" hidden="1" x14ac:dyDescent="0.2"/>
    <row r="41426" hidden="1" x14ac:dyDescent="0.2"/>
    <row r="41427" hidden="1" x14ac:dyDescent="0.2"/>
    <row r="41428" hidden="1" x14ac:dyDescent="0.2"/>
    <row r="41429" hidden="1" x14ac:dyDescent="0.2"/>
    <row r="41430" hidden="1" x14ac:dyDescent="0.2"/>
    <row r="41431" hidden="1" x14ac:dyDescent="0.2"/>
    <row r="41432" hidden="1" x14ac:dyDescent="0.2"/>
    <row r="41433" hidden="1" x14ac:dyDescent="0.2"/>
    <row r="41434" hidden="1" x14ac:dyDescent="0.2"/>
    <row r="41435" hidden="1" x14ac:dyDescent="0.2"/>
    <row r="41436" hidden="1" x14ac:dyDescent="0.2"/>
    <row r="41437" hidden="1" x14ac:dyDescent="0.2"/>
    <row r="41438" hidden="1" x14ac:dyDescent="0.2"/>
    <row r="41439" hidden="1" x14ac:dyDescent="0.2"/>
    <row r="41440" hidden="1" x14ac:dyDescent="0.2"/>
    <row r="41441" hidden="1" x14ac:dyDescent="0.2"/>
    <row r="41442" hidden="1" x14ac:dyDescent="0.2"/>
    <row r="41443" hidden="1" x14ac:dyDescent="0.2"/>
    <row r="41444" hidden="1" x14ac:dyDescent="0.2"/>
    <row r="41445" hidden="1" x14ac:dyDescent="0.2"/>
    <row r="41446" hidden="1" x14ac:dyDescent="0.2"/>
    <row r="41447" hidden="1" x14ac:dyDescent="0.2"/>
    <row r="41448" hidden="1" x14ac:dyDescent="0.2"/>
    <row r="41449" hidden="1" x14ac:dyDescent="0.2"/>
    <row r="41450" hidden="1" x14ac:dyDescent="0.2"/>
    <row r="41451" hidden="1" x14ac:dyDescent="0.2"/>
    <row r="41452" hidden="1" x14ac:dyDescent="0.2"/>
    <row r="41453" hidden="1" x14ac:dyDescent="0.2"/>
    <row r="41454" hidden="1" x14ac:dyDescent="0.2"/>
    <row r="41455" hidden="1" x14ac:dyDescent="0.2"/>
    <row r="41456" hidden="1" x14ac:dyDescent="0.2"/>
    <row r="41457" hidden="1" x14ac:dyDescent="0.2"/>
    <row r="41458" hidden="1" x14ac:dyDescent="0.2"/>
    <row r="41459" hidden="1" x14ac:dyDescent="0.2"/>
    <row r="41460" hidden="1" x14ac:dyDescent="0.2"/>
    <row r="41461" hidden="1" x14ac:dyDescent="0.2"/>
    <row r="41462" hidden="1" x14ac:dyDescent="0.2"/>
    <row r="41463" hidden="1" x14ac:dyDescent="0.2"/>
    <row r="41464" hidden="1" x14ac:dyDescent="0.2"/>
    <row r="41465" hidden="1" x14ac:dyDescent="0.2"/>
    <row r="41466" hidden="1" x14ac:dyDescent="0.2"/>
    <row r="41467" hidden="1" x14ac:dyDescent="0.2"/>
    <row r="41468" hidden="1" x14ac:dyDescent="0.2"/>
    <row r="41469" hidden="1" x14ac:dyDescent="0.2"/>
    <row r="41470" hidden="1" x14ac:dyDescent="0.2"/>
    <row r="41471" hidden="1" x14ac:dyDescent="0.2"/>
    <row r="41472" hidden="1" x14ac:dyDescent="0.2"/>
    <row r="41473" hidden="1" x14ac:dyDescent="0.2"/>
    <row r="41474" hidden="1" x14ac:dyDescent="0.2"/>
    <row r="41475" hidden="1" x14ac:dyDescent="0.2"/>
    <row r="41476" hidden="1" x14ac:dyDescent="0.2"/>
    <row r="41477" hidden="1" x14ac:dyDescent="0.2"/>
    <row r="41478" hidden="1" x14ac:dyDescent="0.2"/>
    <row r="41479" hidden="1" x14ac:dyDescent="0.2"/>
    <row r="41480" hidden="1" x14ac:dyDescent="0.2"/>
    <row r="41481" hidden="1" x14ac:dyDescent="0.2"/>
    <row r="41482" hidden="1" x14ac:dyDescent="0.2"/>
    <row r="41483" hidden="1" x14ac:dyDescent="0.2"/>
    <row r="41484" hidden="1" x14ac:dyDescent="0.2"/>
    <row r="41485" hidden="1" x14ac:dyDescent="0.2"/>
    <row r="41486" hidden="1" x14ac:dyDescent="0.2"/>
    <row r="41487" hidden="1" x14ac:dyDescent="0.2"/>
    <row r="41488" hidden="1" x14ac:dyDescent="0.2"/>
    <row r="41489" hidden="1" x14ac:dyDescent="0.2"/>
    <row r="41490" hidden="1" x14ac:dyDescent="0.2"/>
    <row r="41491" hidden="1" x14ac:dyDescent="0.2"/>
    <row r="41492" hidden="1" x14ac:dyDescent="0.2"/>
    <row r="41493" hidden="1" x14ac:dyDescent="0.2"/>
    <row r="41494" hidden="1" x14ac:dyDescent="0.2"/>
    <row r="41495" hidden="1" x14ac:dyDescent="0.2"/>
    <row r="41496" hidden="1" x14ac:dyDescent="0.2"/>
    <row r="41497" hidden="1" x14ac:dyDescent="0.2"/>
    <row r="41498" hidden="1" x14ac:dyDescent="0.2"/>
    <row r="41499" hidden="1" x14ac:dyDescent="0.2"/>
    <row r="41500" hidden="1" x14ac:dyDescent="0.2"/>
    <row r="41501" hidden="1" x14ac:dyDescent="0.2"/>
    <row r="41502" hidden="1" x14ac:dyDescent="0.2"/>
    <row r="41503" hidden="1" x14ac:dyDescent="0.2"/>
    <row r="41504" hidden="1" x14ac:dyDescent="0.2"/>
    <row r="41505" hidden="1" x14ac:dyDescent="0.2"/>
    <row r="41506" hidden="1" x14ac:dyDescent="0.2"/>
    <row r="41507" hidden="1" x14ac:dyDescent="0.2"/>
    <row r="41508" hidden="1" x14ac:dyDescent="0.2"/>
    <row r="41509" hidden="1" x14ac:dyDescent="0.2"/>
    <row r="41510" hidden="1" x14ac:dyDescent="0.2"/>
    <row r="41511" hidden="1" x14ac:dyDescent="0.2"/>
    <row r="41512" hidden="1" x14ac:dyDescent="0.2"/>
    <row r="41513" hidden="1" x14ac:dyDescent="0.2"/>
    <row r="41514" hidden="1" x14ac:dyDescent="0.2"/>
    <row r="41515" hidden="1" x14ac:dyDescent="0.2"/>
    <row r="41516" hidden="1" x14ac:dyDescent="0.2"/>
    <row r="41517" hidden="1" x14ac:dyDescent="0.2"/>
    <row r="41518" hidden="1" x14ac:dyDescent="0.2"/>
    <row r="41519" hidden="1" x14ac:dyDescent="0.2"/>
    <row r="41520" hidden="1" x14ac:dyDescent="0.2"/>
    <row r="41521" hidden="1" x14ac:dyDescent="0.2"/>
    <row r="41522" hidden="1" x14ac:dyDescent="0.2"/>
    <row r="41523" hidden="1" x14ac:dyDescent="0.2"/>
    <row r="41524" hidden="1" x14ac:dyDescent="0.2"/>
    <row r="41525" hidden="1" x14ac:dyDescent="0.2"/>
    <row r="41526" hidden="1" x14ac:dyDescent="0.2"/>
    <row r="41527" hidden="1" x14ac:dyDescent="0.2"/>
    <row r="41528" hidden="1" x14ac:dyDescent="0.2"/>
    <row r="41529" hidden="1" x14ac:dyDescent="0.2"/>
    <row r="41530" hidden="1" x14ac:dyDescent="0.2"/>
    <row r="41531" hidden="1" x14ac:dyDescent="0.2"/>
    <row r="41532" hidden="1" x14ac:dyDescent="0.2"/>
    <row r="41533" hidden="1" x14ac:dyDescent="0.2"/>
    <row r="41534" hidden="1" x14ac:dyDescent="0.2"/>
    <row r="41535" hidden="1" x14ac:dyDescent="0.2"/>
    <row r="41536" hidden="1" x14ac:dyDescent="0.2"/>
    <row r="41537" hidden="1" x14ac:dyDescent="0.2"/>
    <row r="41538" hidden="1" x14ac:dyDescent="0.2"/>
    <row r="41539" hidden="1" x14ac:dyDescent="0.2"/>
    <row r="41540" hidden="1" x14ac:dyDescent="0.2"/>
    <row r="41541" hidden="1" x14ac:dyDescent="0.2"/>
    <row r="41542" hidden="1" x14ac:dyDescent="0.2"/>
    <row r="41543" hidden="1" x14ac:dyDescent="0.2"/>
    <row r="41544" hidden="1" x14ac:dyDescent="0.2"/>
    <row r="41545" hidden="1" x14ac:dyDescent="0.2"/>
    <row r="41546" hidden="1" x14ac:dyDescent="0.2"/>
    <row r="41547" hidden="1" x14ac:dyDescent="0.2"/>
    <row r="41548" hidden="1" x14ac:dyDescent="0.2"/>
    <row r="41549" hidden="1" x14ac:dyDescent="0.2"/>
    <row r="41550" hidden="1" x14ac:dyDescent="0.2"/>
    <row r="41551" hidden="1" x14ac:dyDescent="0.2"/>
    <row r="41552" hidden="1" x14ac:dyDescent="0.2"/>
    <row r="41553" hidden="1" x14ac:dyDescent="0.2"/>
    <row r="41554" hidden="1" x14ac:dyDescent="0.2"/>
    <row r="41555" hidden="1" x14ac:dyDescent="0.2"/>
    <row r="41556" hidden="1" x14ac:dyDescent="0.2"/>
    <row r="41557" hidden="1" x14ac:dyDescent="0.2"/>
    <row r="41558" hidden="1" x14ac:dyDescent="0.2"/>
    <row r="41559" hidden="1" x14ac:dyDescent="0.2"/>
    <row r="41560" hidden="1" x14ac:dyDescent="0.2"/>
    <row r="41561" hidden="1" x14ac:dyDescent="0.2"/>
    <row r="41562" hidden="1" x14ac:dyDescent="0.2"/>
    <row r="41563" hidden="1" x14ac:dyDescent="0.2"/>
    <row r="41564" hidden="1" x14ac:dyDescent="0.2"/>
    <row r="41565" hidden="1" x14ac:dyDescent="0.2"/>
    <row r="41566" hidden="1" x14ac:dyDescent="0.2"/>
    <row r="41567" hidden="1" x14ac:dyDescent="0.2"/>
    <row r="41568" hidden="1" x14ac:dyDescent="0.2"/>
    <row r="41569" hidden="1" x14ac:dyDescent="0.2"/>
    <row r="41570" hidden="1" x14ac:dyDescent="0.2"/>
    <row r="41571" hidden="1" x14ac:dyDescent="0.2"/>
    <row r="41572" hidden="1" x14ac:dyDescent="0.2"/>
    <row r="41573" hidden="1" x14ac:dyDescent="0.2"/>
    <row r="41574" hidden="1" x14ac:dyDescent="0.2"/>
    <row r="41575" hidden="1" x14ac:dyDescent="0.2"/>
    <row r="41576" hidden="1" x14ac:dyDescent="0.2"/>
    <row r="41577" hidden="1" x14ac:dyDescent="0.2"/>
    <row r="41578" hidden="1" x14ac:dyDescent="0.2"/>
    <row r="41579" hidden="1" x14ac:dyDescent="0.2"/>
    <row r="41580" hidden="1" x14ac:dyDescent="0.2"/>
    <row r="41581" hidden="1" x14ac:dyDescent="0.2"/>
    <row r="41582" hidden="1" x14ac:dyDescent="0.2"/>
    <row r="41583" hidden="1" x14ac:dyDescent="0.2"/>
    <row r="41584" hidden="1" x14ac:dyDescent="0.2"/>
    <row r="41585" hidden="1" x14ac:dyDescent="0.2"/>
    <row r="41586" hidden="1" x14ac:dyDescent="0.2"/>
    <row r="41587" hidden="1" x14ac:dyDescent="0.2"/>
    <row r="41588" hidden="1" x14ac:dyDescent="0.2"/>
    <row r="41589" hidden="1" x14ac:dyDescent="0.2"/>
    <row r="41590" hidden="1" x14ac:dyDescent="0.2"/>
    <row r="41591" hidden="1" x14ac:dyDescent="0.2"/>
    <row r="41592" hidden="1" x14ac:dyDescent="0.2"/>
    <row r="41593" hidden="1" x14ac:dyDescent="0.2"/>
    <row r="41594" hidden="1" x14ac:dyDescent="0.2"/>
    <row r="41595" hidden="1" x14ac:dyDescent="0.2"/>
    <row r="41596" hidden="1" x14ac:dyDescent="0.2"/>
    <row r="41597" hidden="1" x14ac:dyDescent="0.2"/>
    <row r="41598" hidden="1" x14ac:dyDescent="0.2"/>
    <row r="41599" hidden="1" x14ac:dyDescent="0.2"/>
    <row r="41600" hidden="1" x14ac:dyDescent="0.2"/>
    <row r="41601" hidden="1" x14ac:dyDescent="0.2"/>
    <row r="41602" hidden="1" x14ac:dyDescent="0.2"/>
    <row r="41603" hidden="1" x14ac:dyDescent="0.2"/>
    <row r="41604" hidden="1" x14ac:dyDescent="0.2"/>
    <row r="41605" hidden="1" x14ac:dyDescent="0.2"/>
    <row r="41606" hidden="1" x14ac:dyDescent="0.2"/>
    <row r="41607" hidden="1" x14ac:dyDescent="0.2"/>
    <row r="41608" hidden="1" x14ac:dyDescent="0.2"/>
    <row r="41609" hidden="1" x14ac:dyDescent="0.2"/>
    <row r="41610" hidden="1" x14ac:dyDescent="0.2"/>
    <row r="41611" hidden="1" x14ac:dyDescent="0.2"/>
    <row r="41612" hidden="1" x14ac:dyDescent="0.2"/>
    <row r="41613" hidden="1" x14ac:dyDescent="0.2"/>
    <row r="41614" hidden="1" x14ac:dyDescent="0.2"/>
    <row r="41615" hidden="1" x14ac:dyDescent="0.2"/>
    <row r="41616" hidden="1" x14ac:dyDescent="0.2"/>
    <row r="41617" hidden="1" x14ac:dyDescent="0.2"/>
    <row r="41618" hidden="1" x14ac:dyDescent="0.2"/>
    <row r="41619" hidden="1" x14ac:dyDescent="0.2"/>
    <row r="41620" hidden="1" x14ac:dyDescent="0.2"/>
    <row r="41621" hidden="1" x14ac:dyDescent="0.2"/>
    <row r="41622" hidden="1" x14ac:dyDescent="0.2"/>
    <row r="41623" hidden="1" x14ac:dyDescent="0.2"/>
    <row r="41624" hidden="1" x14ac:dyDescent="0.2"/>
    <row r="41625" hidden="1" x14ac:dyDescent="0.2"/>
    <row r="41626" hidden="1" x14ac:dyDescent="0.2"/>
    <row r="41627" hidden="1" x14ac:dyDescent="0.2"/>
    <row r="41628" hidden="1" x14ac:dyDescent="0.2"/>
    <row r="41629" hidden="1" x14ac:dyDescent="0.2"/>
    <row r="41630" hidden="1" x14ac:dyDescent="0.2"/>
    <row r="41631" hidden="1" x14ac:dyDescent="0.2"/>
    <row r="41632" hidden="1" x14ac:dyDescent="0.2"/>
    <row r="41633" hidden="1" x14ac:dyDescent="0.2"/>
    <row r="41634" hidden="1" x14ac:dyDescent="0.2"/>
    <row r="41635" hidden="1" x14ac:dyDescent="0.2"/>
    <row r="41636" hidden="1" x14ac:dyDescent="0.2"/>
    <row r="41637" hidden="1" x14ac:dyDescent="0.2"/>
    <row r="41638" hidden="1" x14ac:dyDescent="0.2"/>
    <row r="41639" hidden="1" x14ac:dyDescent="0.2"/>
    <row r="41640" hidden="1" x14ac:dyDescent="0.2"/>
    <row r="41641" hidden="1" x14ac:dyDescent="0.2"/>
    <row r="41642" hidden="1" x14ac:dyDescent="0.2"/>
    <row r="41643" hidden="1" x14ac:dyDescent="0.2"/>
    <row r="41644" hidden="1" x14ac:dyDescent="0.2"/>
    <row r="41645" hidden="1" x14ac:dyDescent="0.2"/>
    <row r="41646" hidden="1" x14ac:dyDescent="0.2"/>
    <row r="41647" hidden="1" x14ac:dyDescent="0.2"/>
    <row r="41648" hidden="1" x14ac:dyDescent="0.2"/>
    <row r="41649" hidden="1" x14ac:dyDescent="0.2"/>
    <row r="41650" hidden="1" x14ac:dyDescent="0.2"/>
    <row r="41651" hidden="1" x14ac:dyDescent="0.2"/>
    <row r="41652" hidden="1" x14ac:dyDescent="0.2"/>
    <row r="41653" hidden="1" x14ac:dyDescent="0.2"/>
    <row r="41654" hidden="1" x14ac:dyDescent="0.2"/>
    <row r="41655" hidden="1" x14ac:dyDescent="0.2"/>
    <row r="41656" hidden="1" x14ac:dyDescent="0.2"/>
    <row r="41657" hidden="1" x14ac:dyDescent="0.2"/>
    <row r="41658" hidden="1" x14ac:dyDescent="0.2"/>
    <row r="41659" hidden="1" x14ac:dyDescent="0.2"/>
    <row r="41660" hidden="1" x14ac:dyDescent="0.2"/>
    <row r="41661" hidden="1" x14ac:dyDescent="0.2"/>
    <row r="41662" hidden="1" x14ac:dyDescent="0.2"/>
    <row r="41663" hidden="1" x14ac:dyDescent="0.2"/>
    <row r="41664" hidden="1" x14ac:dyDescent="0.2"/>
    <row r="41665" hidden="1" x14ac:dyDescent="0.2"/>
    <row r="41666" hidden="1" x14ac:dyDescent="0.2"/>
    <row r="41667" hidden="1" x14ac:dyDescent="0.2"/>
    <row r="41668" hidden="1" x14ac:dyDescent="0.2"/>
    <row r="41669" hidden="1" x14ac:dyDescent="0.2"/>
    <row r="41670" hidden="1" x14ac:dyDescent="0.2"/>
    <row r="41671" hidden="1" x14ac:dyDescent="0.2"/>
    <row r="41672" hidden="1" x14ac:dyDescent="0.2"/>
    <row r="41673" hidden="1" x14ac:dyDescent="0.2"/>
    <row r="41674" hidden="1" x14ac:dyDescent="0.2"/>
    <row r="41675" hidden="1" x14ac:dyDescent="0.2"/>
    <row r="41676" hidden="1" x14ac:dyDescent="0.2"/>
    <row r="41677" hidden="1" x14ac:dyDescent="0.2"/>
    <row r="41678" hidden="1" x14ac:dyDescent="0.2"/>
    <row r="41679" hidden="1" x14ac:dyDescent="0.2"/>
    <row r="41680" hidden="1" x14ac:dyDescent="0.2"/>
    <row r="41681" hidden="1" x14ac:dyDescent="0.2"/>
    <row r="41682" hidden="1" x14ac:dyDescent="0.2"/>
    <row r="41683" hidden="1" x14ac:dyDescent="0.2"/>
    <row r="41684" hidden="1" x14ac:dyDescent="0.2"/>
    <row r="41685" hidden="1" x14ac:dyDescent="0.2"/>
    <row r="41686" hidden="1" x14ac:dyDescent="0.2"/>
    <row r="41687" hidden="1" x14ac:dyDescent="0.2"/>
    <row r="41688" hidden="1" x14ac:dyDescent="0.2"/>
    <row r="41689" hidden="1" x14ac:dyDescent="0.2"/>
    <row r="41690" hidden="1" x14ac:dyDescent="0.2"/>
    <row r="41691" hidden="1" x14ac:dyDescent="0.2"/>
    <row r="41692" hidden="1" x14ac:dyDescent="0.2"/>
    <row r="41693" hidden="1" x14ac:dyDescent="0.2"/>
    <row r="41694" hidden="1" x14ac:dyDescent="0.2"/>
    <row r="41695" hidden="1" x14ac:dyDescent="0.2"/>
    <row r="41696" hidden="1" x14ac:dyDescent="0.2"/>
    <row r="41697" hidden="1" x14ac:dyDescent="0.2"/>
    <row r="41698" hidden="1" x14ac:dyDescent="0.2"/>
    <row r="41699" hidden="1" x14ac:dyDescent="0.2"/>
    <row r="41700" hidden="1" x14ac:dyDescent="0.2"/>
    <row r="41701" hidden="1" x14ac:dyDescent="0.2"/>
    <row r="41702" hidden="1" x14ac:dyDescent="0.2"/>
    <row r="41703" hidden="1" x14ac:dyDescent="0.2"/>
    <row r="41704" hidden="1" x14ac:dyDescent="0.2"/>
    <row r="41705" hidden="1" x14ac:dyDescent="0.2"/>
    <row r="41706" hidden="1" x14ac:dyDescent="0.2"/>
    <row r="41707" hidden="1" x14ac:dyDescent="0.2"/>
    <row r="41708" hidden="1" x14ac:dyDescent="0.2"/>
    <row r="41709" hidden="1" x14ac:dyDescent="0.2"/>
    <row r="41710" hidden="1" x14ac:dyDescent="0.2"/>
    <row r="41711" hidden="1" x14ac:dyDescent="0.2"/>
    <row r="41712" hidden="1" x14ac:dyDescent="0.2"/>
    <row r="41713" hidden="1" x14ac:dyDescent="0.2"/>
    <row r="41714" hidden="1" x14ac:dyDescent="0.2"/>
    <row r="41715" hidden="1" x14ac:dyDescent="0.2"/>
    <row r="41716" hidden="1" x14ac:dyDescent="0.2"/>
    <row r="41717" hidden="1" x14ac:dyDescent="0.2"/>
    <row r="41718" hidden="1" x14ac:dyDescent="0.2"/>
    <row r="41719" hidden="1" x14ac:dyDescent="0.2"/>
    <row r="41720" hidden="1" x14ac:dyDescent="0.2"/>
    <row r="41721" hidden="1" x14ac:dyDescent="0.2"/>
    <row r="41722" hidden="1" x14ac:dyDescent="0.2"/>
    <row r="41723" hidden="1" x14ac:dyDescent="0.2"/>
    <row r="41724" hidden="1" x14ac:dyDescent="0.2"/>
    <row r="41725" hidden="1" x14ac:dyDescent="0.2"/>
    <row r="41726" hidden="1" x14ac:dyDescent="0.2"/>
    <row r="41727" hidden="1" x14ac:dyDescent="0.2"/>
    <row r="41728" hidden="1" x14ac:dyDescent="0.2"/>
    <row r="41729" hidden="1" x14ac:dyDescent="0.2"/>
    <row r="41730" hidden="1" x14ac:dyDescent="0.2"/>
    <row r="41731" hidden="1" x14ac:dyDescent="0.2"/>
    <row r="41732" hidden="1" x14ac:dyDescent="0.2"/>
    <row r="41733" hidden="1" x14ac:dyDescent="0.2"/>
    <row r="41734" hidden="1" x14ac:dyDescent="0.2"/>
    <row r="41735" hidden="1" x14ac:dyDescent="0.2"/>
    <row r="41736" hidden="1" x14ac:dyDescent="0.2"/>
    <row r="41737" hidden="1" x14ac:dyDescent="0.2"/>
    <row r="41738" hidden="1" x14ac:dyDescent="0.2"/>
    <row r="41739" hidden="1" x14ac:dyDescent="0.2"/>
    <row r="41740" hidden="1" x14ac:dyDescent="0.2"/>
    <row r="41741" hidden="1" x14ac:dyDescent="0.2"/>
    <row r="41742" hidden="1" x14ac:dyDescent="0.2"/>
    <row r="41743" hidden="1" x14ac:dyDescent="0.2"/>
    <row r="41744" hidden="1" x14ac:dyDescent="0.2"/>
    <row r="41745" hidden="1" x14ac:dyDescent="0.2"/>
    <row r="41746" hidden="1" x14ac:dyDescent="0.2"/>
    <row r="41747" hidden="1" x14ac:dyDescent="0.2"/>
    <row r="41748" hidden="1" x14ac:dyDescent="0.2"/>
    <row r="41749" hidden="1" x14ac:dyDescent="0.2"/>
    <row r="41750" hidden="1" x14ac:dyDescent="0.2"/>
    <row r="41751" hidden="1" x14ac:dyDescent="0.2"/>
    <row r="41752" hidden="1" x14ac:dyDescent="0.2"/>
    <row r="41753" hidden="1" x14ac:dyDescent="0.2"/>
    <row r="41754" hidden="1" x14ac:dyDescent="0.2"/>
    <row r="41755" hidden="1" x14ac:dyDescent="0.2"/>
    <row r="41756" hidden="1" x14ac:dyDescent="0.2"/>
    <row r="41757" hidden="1" x14ac:dyDescent="0.2"/>
    <row r="41758" hidden="1" x14ac:dyDescent="0.2"/>
    <row r="41759" hidden="1" x14ac:dyDescent="0.2"/>
    <row r="41760" hidden="1" x14ac:dyDescent="0.2"/>
    <row r="41761" hidden="1" x14ac:dyDescent="0.2"/>
    <row r="41762" hidden="1" x14ac:dyDescent="0.2"/>
    <row r="41763" hidden="1" x14ac:dyDescent="0.2"/>
    <row r="41764" hidden="1" x14ac:dyDescent="0.2"/>
    <row r="41765" hidden="1" x14ac:dyDescent="0.2"/>
    <row r="41766" hidden="1" x14ac:dyDescent="0.2"/>
    <row r="41767" hidden="1" x14ac:dyDescent="0.2"/>
    <row r="41768" hidden="1" x14ac:dyDescent="0.2"/>
    <row r="41769" hidden="1" x14ac:dyDescent="0.2"/>
    <row r="41770" hidden="1" x14ac:dyDescent="0.2"/>
    <row r="41771" hidden="1" x14ac:dyDescent="0.2"/>
    <row r="41772" hidden="1" x14ac:dyDescent="0.2"/>
    <row r="41773" hidden="1" x14ac:dyDescent="0.2"/>
    <row r="41774" hidden="1" x14ac:dyDescent="0.2"/>
    <row r="41775" hidden="1" x14ac:dyDescent="0.2"/>
    <row r="41776" hidden="1" x14ac:dyDescent="0.2"/>
    <row r="41777" hidden="1" x14ac:dyDescent="0.2"/>
    <row r="41778" hidden="1" x14ac:dyDescent="0.2"/>
    <row r="41779" hidden="1" x14ac:dyDescent="0.2"/>
    <row r="41780" hidden="1" x14ac:dyDescent="0.2"/>
    <row r="41781" hidden="1" x14ac:dyDescent="0.2"/>
    <row r="41782" hidden="1" x14ac:dyDescent="0.2"/>
    <row r="41783" hidden="1" x14ac:dyDescent="0.2"/>
    <row r="41784" hidden="1" x14ac:dyDescent="0.2"/>
    <row r="41785" hidden="1" x14ac:dyDescent="0.2"/>
    <row r="41786" hidden="1" x14ac:dyDescent="0.2"/>
    <row r="41787" hidden="1" x14ac:dyDescent="0.2"/>
    <row r="41788" hidden="1" x14ac:dyDescent="0.2"/>
    <row r="41789" hidden="1" x14ac:dyDescent="0.2"/>
    <row r="41790" hidden="1" x14ac:dyDescent="0.2"/>
    <row r="41791" hidden="1" x14ac:dyDescent="0.2"/>
    <row r="41792" hidden="1" x14ac:dyDescent="0.2"/>
    <row r="41793" hidden="1" x14ac:dyDescent="0.2"/>
    <row r="41794" hidden="1" x14ac:dyDescent="0.2"/>
    <row r="41795" hidden="1" x14ac:dyDescent="0.2"/>
    <row r="41796" hidden="1" x14ac:dyDescent="0.2"/>
    <row r="41797" hidden="1" x14ac:dyDescent="0.2"/>
    <row r="41798" hidden="1" x14ac:dyDescent="0.2"/>
    <row r="41799" hidden="1" x14ac:dyDescent="0.2"/>
    <row r="41800" hidden="1" x14ac:dyDescent="0.2"/>
    <row r="41801" hidden="1" x14ac:dyDescent="0.2"/>
    <row r="41802" hidden="1" x14ac:dyDescent="0.2"/>
    <row r="41803" hidden="1" x14ac:dyDescent="0.2"/>
    <row r="41804" hidden="1" x14ac:dyDescent="0.2"/>
    <row r="41805" hidden="1" x14ac:dyDescent="0.2"/>
    <row r="41806" hidden="1" x14ac:dyDescent="0.2"/>
    <row r="41807" hidden="1" x14ac:dyDescent="0.2"/>
    <row r="41808" hidden="1" x14ac:dyDescent="0.2"/>
    <row r="41809" hidden="1" x14ac:dyDescent="0.2"/>
    <row r="41810" hidden="1" x14ac:dyDescent="0.2"/>
    <row r="41811" hidden="1" x14ac:dyDescent="0.2"/>
    <row r="41812" hidden="1" x14ac:dyDescent="0.2"/>
    <row r="41813" hidden="1" x14ac:dyDescent="0.2"/>
    <row r="41814" hidden="1" x14ac:dyDescent="0.2"/>
    <row r="41815" hidden="1" x14ac:dyDescent="0.2"/>
    <row r="41816" hidden="1" x14ac:dyDescent="0.2"/>
    <row r="41817" hidden="1" x14ac:dyDescent="0.2"/>
    <row r="41818" hidden="1" x14ac:dyDescent="0.2"/>
    <row r="41819" hidden="1" x14ac:dyDescent="0.2"/>
    <row r="41820" hidden="1" x14ac:dyDescent="0.2"/>
    <row r="41821" hidden="1" x14ac:dyDescent="0.2"/>
    <row r="41822" hidden="1" x14ac:dyDescent="0.2"/>
    <row r="41823" hidden="1" x14ac:dyDescent="0.2"/>
    <row r="41824" hidden="1" x14ac:dyDescent="0.2"/>
    <row r="41825" hidden="1" x14ac:dyDescent="0.2"/>
    <row r="41826" hidden="1" x14ac:dyDescent="0.2"/>
    <row r="41827" hidden="1" x14ac:dyDescent="0.2"/>
    <row r="41828" hidden="1" x14ac:dyDescent="0.2"/>
    <row r="41829" hidden="1" x14ac:dyDescent="0.2"/>
    <row r="41830" hidden="1" x14ac:dyDescent="0.2"/>
    <row r="41831" hidden="1" x14ac:dyDescent="0.2"/>
    <row r="41832" hidden="1" x14ac:dyDescent="0.2"/>
    <row r="41833" hidden="1" x14ac:dyDescent="0.2"/>
    <row r="41834" hidden="1" x14ac:dyDescent="0.2"/>
    <row r="41835" hidden="1" x14ac:dyDescent="0.2"/>
    <row r="41836" hidden="1" x14ac:dyDescent="0.2"/>
    <row r="41837" hidden="1" x14ac:dyDescent="0.2"/>
    <row r="41838" hidden="1" x14ac:dyDescent="0.2"/>
    <row r="41839" hidden="1" x14ac:dyDescent="0.2"/>
    <row r="41840" hidden="1" x14ac:dyDescent="0.2"/>
    <row r="41841" hidden="1" x14ac:dyDescent="0.2"/>
    <row r="41842" hidden="1" x14ac:dyDescent="0.2"/>
    <row r="41843" hidden="1" x14ac:dyDescent="0.2"/>
    <row r="41844" hidden="1" x14ac:dyDescent="0.2"/>
    <row r="41845" hidden="1" x14ac:dyDescent="0.2"/>
    <row r="41846" hidden="1" x14ac:dyDescent="0.2"/>
    <row r="41847" hidden="1" x14ac:dyDescent="0.2"/>
    <row r="41848" hidden="1" x14ac:dyDescent="0.2"/>
    <row r="41849" hidden="1" x14ac:dyDescent="0.2"/>
    <row r="41850" hidden="1" x14ac:dyDescent="0.2"/>
    <row r="41851" hidden="1" x14ac:dyDescent="0.2"/>
    <row r="41852" hidden="1" x14ac:dyDescent="0.2"/>
    <row r="41853" hidden="1" x14ac:dyDescent="0.2"/>
    <row r="41854" hidden="1" x14ac:dyDescent="0.2"/>
    <row r="41855" hidden="1" x14ac:dyDescent="0.2"/>
    <row r="41856" hidden="1" x14ac:dyDescent="0.2"/>
    <row r="41857" hidden="1" x14ac:dyDescent="0.2"/>
    <row r="41858" hidden="1" x14ac:dyDescent="0.2"/>
    <row r="41859" hidden="1" x14ac:dyDescent="0.2"/>
    <row r="41860" hidden="1" x14ac:dyDescent="0.2"/>
    <row r="41861" hidden="1" x14ac:dyDescent="0.2"/>
    <row r="41862" hidden="1" x14ac:dyDescent="0.2"/>
    <row r="41863" hidden="1" x14ac:dyDescent="0.2"/>
    <row r="41864" hidden="1" x14ac:dyDescent="0.2"/>
    <row r="41865" hidden="1" x14ac:dyDescent="0.2"/>
    <row r="41866" hidden="1" x14ac:dyDescent="0.2"/>
    <row r="41867" hidden="1" x14ac:dyDescent="0.2"/>
    <row r="41868" hidden="1" x14ac:dyDescent="0.2"/>
    <row r="41869" hidden="1" x14ac:dyDescent="0.2"/>
    <row r="41870" hidden="1" x14ac:dyDescent="0.2"/>
    <row r="41871" hidden="1" x14ac:dyDescent="0.2"/>
    <row r="41872" hidden="1" x14ac:dyDescent="0.2"/>
    <row r="41873" hidden="1" x14ac:dyDescent="0.2"/>
    <row r="41874" hidden="1" x14ac:dyDescent="0.2"/>
    <row r="41875" hidden="1" x14ac:dyDescent="0.2"/>
    <row r="41876" hidden="1" x14ac:dyDescent="0.2"/>
    <row r="41877" hidden="1" x14ac:dyDescent="0.2"/>
    <row r="41878" hidden="1" x14ac:dyDescent="0.2"/>
    <row r="41879" hidden="1" x14ac:dyDescent="0.2"/>
    <row r="41880" hidden="1" x14ac:dyDescent="0.2"/>
    <row r="41881" hidden="1" x14ac:dyDescent="0.2"/>
    <row r="41882" hidden="1" x14ac:dyDescent="0.2"/>
    <row r="41883" hidden="1" x14ac:dyDescent="0.2"/>
    <row r="41884" hidden="1" x14ac:dyDescent="0.2"/>
    <row r="41885" hidden="1" x14ac:dyDescent="0.2"/>
    <row r="41886" hidden="1" x14ac:dyDescent="0.2"/>
    <row r="41887" hidden="1" x14ac:dyDescent="0.2"/>
    <row r="41888" hidden="1" x14ac:dyDescent="0.2"/>
    <row r="41889" hidden="1" x14ac:dyDescent="0.2"/>
    <row r="41890" hidden="1" x14ac:dyDescent="0.2"/>
    <row r="41891" hidden="1" x14ac:dyDescent="0.2"/>
    <row r="41892" hidden="1" x14ac:dyDescent="0.2"/>
    <row r="41893" hidden="1" x14ac:dyDescent="0.2"/>
    <row r="41894" hidden="1" x14ac:dyDescent="0.2"/>
    <row r="41895" hidden="1" x14ac:dyDescent="0.2"/>
    <row r="41896" hidden="1" x14ac:dyDescent="0.2"/>
    <row r="41897" hidden="1" x14ac:dyDescent="0.2"/>
    <row r="41898" hidden="1" x14ac:dyDescent="0.2"/>
    <row r="41899" hidden="1" x14ac:dyDescent="0.2"/>
    <row r="41900" hidden="1" x14ac:dyDescent="0.2"/>
    <row r="41901" hidden="1" x14ac:dyDescent="0.2"/>
    <row r="41902" hidden="1" x14ac:dyDescent="0.2"/>
    <row r="41903" hidden="1" x14ac:dyDescent="0.2"/>
    <row r="41904" hidden="1" x14ac:dyDescent="0.2"/>
    <row r="41905" hidden="1" x14ac:dyDescent="0.2"/>
    <row r="41906" hidden="1" x14ac:dyDescent="0.2"/>
    <row r="41907" hidden="1" x14ac:dyDescent="0.2"/>
    <row r="41908" hidden="1" x14ac:dyDescent="0.2"/>
    <row r="41909" hidden="1" x14ac:dyDescent="0.2"/>
    <row r="41910" hidden="1" x14ac:dyDescent="0.2"/>
    <row r="41911" hidden="1" x14ac:dyDescent="0.2"/>
    <row r="41912" hidden="1" x14ac:dyDescent="0.2"/>
    <row r="41913" hidden="1" x14ac:dyDescent="0.2"/>
    <row r="41914" hidden="1" x14ac:dyDescent="0.2"/>
    <row r="41915" hidden="1" x14ac:dyDescent="0.2"/>
    <row r="41916" hidden="1" x14ac:dyDescent="0.2"/>
    <row r="41917" hidden="1" x14ac:dyDescent="0.2"/>
    <row r="41918" hidden="1" x14ac:dyDescent="0.2"/>
    <row r="41919" hidden="1" x14ac:dyDescent="0.2"/>
    <row r="41920" hidden="1" x14ac:dyDescent="0.2"/>
    <row r="41921" hidden="1" x14ac:dyDescent="0.2"/>
    <row r="41922" hidden="1" x14ac:dyDescent="0.2"/>
    <row r="41923" hidden="1" x14ac:dyDescent="0.2"/>
    <row r="41924" hidden="1" x14ac:dyDescent="0.2"/>
    <row r="41925" hidden="1" x14ac:dyDescent="0.2"/>
    <row r="41926" hidden="1" x14ac:dyDescent="0.2"/>
    <row r="41927" hidden="1" x14ac:dyDescent="0.2"/>
    <row r="41928" hidden="1" x14ac:dyDescent="0.2"/>
    <row r="41929" hidden="1" x14ac:dyDescent="0.2"/>
    <row r="41930" hidden="1" x14ac:dyDescent="0.2"/>
    <row r="41931" hidden="1" x14ac:dyDescent="0.2"/>
    <row r="41932" hidden="1" x14ac:dyDescent="0.2"/>
    <row r="41933" hidden="1" x14ac:dyDescent="0.2"/>
    <row r="41934" hidden="1" x14ac:dyDescent="0.2"/>
    <row r="41935" hidden="1" x14ac:dyDescent="0.2"/>
    <row r="41936" hidden="1" x14ac:dyDescent="0.2"/>
    <row r="41937" hidden="1" x14ac:dyDescent="0.2"/>
    <row r="41938" hidden="1" x14ac:dyDescent="0.2"/>
    <row r="41939" hidden="1" x14ac:dyDescent="0.2"/>
    <row r="41940" hidden="1" x14ac:dyDescent="0.2"/>
    <row r="41941" hidden="1" x14ac:dyDescent="0.2"/>
    <row r="41942" hidden="1" x14ac:dyDescent="0.2"/>
    <row r="41943" hidden="1" x14ac:dyDescent="0.2"/>
    <row r="41944" hidden="1" x14ac:dyDescent="0.2"/>
    <row r="41945" hidden="1" x14ac:dyDescent="0.2"/>
    <row r="41946" hidden="1" x14ac:dyDescent="0.2"/>
    <row r="41947" hidden="1" x14ac:dyDescent="0.2"/>
    <row r="41948" hidden="1" x14ac:dyDescent="0.2"/>
    <row r="41949" hidden="1" x14ac:dyDescent="0.2"/>
    <row r="41950" hidden="1" x14ac:dyDescent="0.2"/>
    <row r="41951" hidden="1" x14ac:dyDescent="0.2"/>
    <row r="41952" hidden="1" x14ac:dyDescent="0.2"/>
    <row r="41953" hidden="1" x14ac:dyDescent="0.2"/>
    <row r="41954" hidden="1" x14ac:dyDescent="0.2"/>
    <row r="41955" hidden="1" x14ac:dyDescent="0.2"/>
    <row r="41956" hidden="1" x14ac:dyDescent="0.2"/>
    <row r="41957" hidden="1" x14ac:dyDescent="0.2"/>
    <row r="41958" hidden="1" x14ac:dyDescent="0.2"/>
    <row r="41959" hidden="1" x14ac:dyDescent="0.2"/>
    <row r="41960" hidden="1" x14ac:dyDescent="0.2"/>
    <row r="41961" hidden="1" x14ac:dyDescent="0.2"/>
    <row r="41962" hidden="1" x14ac:dyDescent="0.2"/>
    <row r="41963" hidden="1" x14ac:dyDescent="0.2"/>
    <row r="41964" hidden="1" x14ac:dyDescent="0.2"/>
    <row r="41965" hidden="1" x14ac:dyDescent="0.2"/>
    <row r="41966" hidden="1" x14ac:dyDescent="0.2"/>
    <row r="41967" hidden="1" x14ac:dyDescent="0.2"/>
    <row r="41968" hidden="1" x14ac:dyDescent="0.2"/>
    <row r="41969" hidden="1" x14ac:dyDescent="0.2"/>
    <row r="41970" hidden="1" x14ac:dyDescent="0.2"/>
    <row r="41971" hidden="1" x14ac:dyDescent="0.2"/>
    <row r="41972" hidden="1" x14ac:dyDescent="0.2"/>
    <row r="41973" hidden="1" x14ac:dyDescent="0.2"/>
    <row r="41974" hidden="1" x14ac:dyDescent="0.2"/>
    <row r="41975" hidden="1" x14ac:dyDescent="0.2"/>
    <row r="41976" hidden="1" x14ac:dyDescent="0.2"/>
    <row r="41977" hidden="1" x14ac:dyDescent="0.2"/>
    <row r="41978" hidden="1" x14ac:dyDescent="0.2"/>
    <row r="41979" hidden="1" x14ac:dyDescent="0.2"/>
    <row r="41980" hidden="1" x14ac:dyDescent="0.2"/>
    <row r="41981" hidden="1" x14ac:dyDescent="0.2"/>
    <row r="41982" hidden="1" x14ac:dyDescent="0.2"/>
    <row r="41983" hidden="1" x14ac:dyDescent="0.2"/>
    <row r="41984" hidden="1" x14ac:dyDescent="0.2"/>
    <row r="41985" hidden="1" x14ac:dyDescent="0.2"/>
    <row r="41986" hidden="1" x14ac:dyDescent="0.2"/>
    <row r="41987" hidden="1" x14ac:dyDescent="0.2"/>
    <row r="41988" hidden="1" x14ac:dyDescent="0.2"/>
    <row r="41989" hidden="1" x14ac:dyDescent="0.2"/>
    <row r="41990" hidden="1" x14ac:dyDescent="0.2"/>
    <row r="41991" hidden="1" x14ac:dyDescent="0.2"/>
    <row r="41992" hidden="1" x14ac:dyDescent="0.2"/>
    <row r="41993" hidden="1" x14ac:dyDescent="0.2"/>
    <row r="41994" hidden="1" x14ac:dyDescent="0.2"/>
    <row r="41995" hidden="1" x14ac:dyDescent="0.2"/>
    <row r="41996" hidden="1" x14ac:dyDescent="0.2"/>
    <row r="41997" hidden="1" x14ac:dyDescent="0.2"/>
    <row r="41998" hidden="1" x14ac:dyDescent="0.2"/>
    <row r="41999" hidden="1" x14ac:dyDescent="0.2"/>
    <row r="42000" hidden="1" x14ac:dyDescent="0.2"/>
    <row r="42001" hidden="1" x14ac:dyDescent="0.2"/>
    <row r="42002" hidden="1" x14ac:dyDescent="0.2"/>
    <row r="42003" hidden="1" x14ac:dyDescent="0.2"/>
    <row r="42004" hidden="1" x14ac:dyDescent="0.2"/>
    <row r="42005" hidden="1" x14ac:dyDescent="0.2"/>
    <row r="42006" hidden="1" x14ac:dyDescent="0.2"/>
    <row r="42007" hidden="1" x14ac:dyDescent="0.2"/>
    <row r="42008" hidden="1" x14ac:dyDescent="0.2"/>
    <row r="42009" hidden="1" x14ac:dyDescent="0.2"/>
    <row r="42010" hidden="1" x14ac:dyDescent="0.2"/>
    <row r="42011" hidden="1" x14ac:dyDescent="0.2"/>
    <row r="42012" hidden="1" x14ac:dyDescent="0.2"/>
    <row r="42013" hidden="1" x14ac:dyDescent="0.2"/>
    <row r="42014" hidden="1" x14ac:dyDescent="0.2"/>
    <row r="42015" hidden="1" x14ac:dyDescent="0.2"/>
    <row r="42016" hidden="1" x14ac:dyDescent="0.2"/>
    <row r="42017" hidden="1" x14ac:dyDescent="0.2"/>
    <row r="42018" hidden="1" x14ac:dyDescent="0.2"/>
    <row r="42019" hidden="1" x14ac:dyDescent="0.2"/>
    <row r="42020" hidden="1" x14ac:dyDescent="0.2"/>
    <row r="42021" hidden="1" x14ac:dyDescent="0.2"/>
    <row r="42022" hidden="1" x14ac:dyDescent="0.2"/>
    <row r="42023" hidden="1" x14ac:dyDescent="0.2"/>
    <row r="42024" hidden="1" x14ac:dyDescent="0.2"/>
    <row r="42025" hidden="1" x14ac:dyDescent="0.2"/>
    <row r="42026" hidden="1" x14ac:dyDescent="0.2"/>
    <row r="42027" hidden="1" x14ac:dyDescent="0.2"/>
    <row r="42028" hidden="1" x14ac:dyDescent="0.2"/>
    <row r="42029" hidden="1" x14ac:dyDescent="0.2"/>
    <row r="42030" hidden="1" x14ac:dyDescent="0.2"/>
    <row r="42031" hidden="1" x14ac:dyDescent="0.2"/>
    <row r="42032" hidden="1" x14ac:dyDescent="0.2"/>
    <row r="42033" hidden="1" x14ac:dyDescent="0.2"/>
    <row r="42034" hidden="1" x14ac:dyDescent="0.2"/>
    <row r="42035" hidden="1" x14ac:dyDescent="0.2"/>
    <row r="42036" hidden="1" x14ac:dyDescent="0.2"/>
    <row r="42037" hidden="1" x14ac:dyDescent="0.2"/>
    <row r="42038" hidden="1" x14ac:dyDescent="0.2"/>
    <row r="42039" hidden="1" x14ac:dyDescent="0.2"/>
    <row r="42040" hidden="1" x14ac:dyDescent="0.2"/>
    <row r="42041" hidden="1" x14ac:dyDescent="0.2"/>
    <row r="42042" hidden="1" x14ac:dyDescent="0.2"/>
    <row r="42043" hidden="1" x14ac:dyDescent="0.2"/>
    <row r="42044" hidden="1" x14ac:dyDescent="0.2"/>
    <row r="42045" hidden="1" x14ac:dyDescent="0.2"/>
    <row r="42046" hidden="1" x14ac:dyDescent="0.2"/>
    <row r="42047" hidden="1" x14ac:dyDescent="0.2"/>
    <row r="42048" hidden="1" x14ac:dyDescent="0.2"/>
    <row r="42049" hidden="1" x14ac:dyDescent="0.2"/>
    <row r="42050" hidden="1" x14ac:dyDescent="0.2"/>
    <row r="42051" hidden="1" x14ac:dyDescent="0.2"/>
    <row r="42052" hidden="1" x14ac:dyDescent="0.2"/>
    <row r="42053" hidden="1" x14ac:dyDescent="0.2"/>
    <row r="42054" hidden="1" x14ac:dyDescent="0.2"/>
    <row r="42055" hidden="1" x14ac:dyDescent="0.2"/>
    <row r="42056" hidden="1" x14ac:dyDescent="0.2"/>
    <row r="42057" hidden="1" x14ac:dyDescent="0.2"/>
    <row r="42058" hidden="1" x14ac:dyDescent="0.2"/>
    <row r="42059" hidden="1" x14ac:dyDescent="0.2"/>
    <row r="42060" hidden="1" x14ac:dyDescent="0.2"/>
    <row r="42061" hidden="1" x14ac:dyDescent="0.2"/>
    <row r="42062" hidden="1" x14ac:dyDescent="0.2"/>
    <row r="42063" hidden="1" x14ac:dyDescent="0.2"/>
    <row r="42064" hidden="1" x14ac:dyDescent="0.2"/>
    <row r="42065" hidden="1" x14ac:dyDescent="0.2"/>
    <row r="42066" hidden="1" x14ac:dyDescent="0.2"/>
    <row r="42067" hidden="1" x14ac:dyDescent="0.2"/>
    <row r="42068" hidden="1" x14ac:dyDescent="0.2"/>
    <row r="42069" hidden="1" x14ac:dyDescent="0.2"/>
    <row r="42070" hidden="1" x14ac:dyDescent="0.2"/>
    <row r="42071" hidden="1" x14ac:dyDescent="0.2"/>
    <row r="42072" hidden="1" x14ac:dyDescent="0.2"/>
    <row r="42073" hidden="1" x14ac:dyDescent="0.2"/>
    <row r="42074" hidden="1" x14ac:dyDescent="0.2"/>
    <row r="42075" hidden="1" x14ac:dyDescent="0.2"/>
    <row r="42076" hidden="1" x14ac:dyDescent="0.2"/>
    <row r="42077" hidden="1" x14ac:dyDescent="0.2"/>
    <row r="42078" hidden="1" x14ac:dyDescent="0.2"/>
    <row r="42079" hidden="1" x14ac:dyDescent="0.2"/>
    <row r="42080" hidden="1" x14ac:dyDescent="0.2"/>
    <row r="42081" hidden="1" x14ac:dyDescent="0.2"/>
    <row r="42082" hidden="1" x14ac:dyDescent="0.2"/>
    <row r="42083" hidden="1" x14ac:dyDescent="0.2"/>
    <row r="42084" hidden="1" x14ac:dyDescent="0.2"/>
    <row r="42085" hidden="1" x14ac:dyDescent="0.2"/>
    <row r="42086" hidden="1" x14ac:dyDescent="0.2"/>
    <row r="42087" hidden="1" x14ac:dyDescent="0.2"/>
    <row r="42088" hidden="1" x14ac:dyDescent="0.2"/>
    <row r="42089" hidden="1" x14ac:dyDescent="0.2"/>
    <row r="42090" hidden="1" x14ac:dyDescent="0.2"/>
    <row r="42091" hidden="1" x14ac:dyDescent="0.2"/>
    <row r="42092" hidden="1" x14ac:dyDescent="0.2"/>
    <row r="42093" hidden="1" x14ac:dyDescent="0.2"/>
    <row r="42094" hidden="1" x14ac:dyDescent="0.2"/>
    <row r="42095" hidden="1" x14ac:dyDescent="0.2"/>
    <row r="42096" hidden="1" x14ac:dyDescent="0.2"/>
    <row r="42097" hidden="1" x14ac:dyDescent="0.2"/>
    <row r="42098" hidden="1" x14ac:dyDescent="0.2"/>
    <row r="42099" hidden="1" x14ac:dyDescent="0.2"/>
    <row r="42100" hidden="1" x14ac:dyDescent="0.2"/>
    <row r="42101" hidden="1" x14ac:dyDescent="0.2"/>
    <row r="42102" hidden="1" x14ac:dyDescent="0.2"/>
    <row r="42103" hidden="1" x14ac:dyDescent="0.2"/>
    <row r="42104" hidden="1" x14ac:dyDescent="0.2"/>
    <row r="42105" hidden="1" x14ac:dyDescent="0.2"/>
    <row r="42106" hidden="1" x14ac:dyDescent="0.2"/>
    <row r="42107" hidden="1" x14ac:dyDescent="0.2"/>
    <row r="42108" hidden="1" x14ac:dyDescent="0.2"/>
    <row r="42109" hidden="1" x14ac:dyDescent="0.2"/>
    <row r="42110" hidden="1" x14ac:dyDescent="0.2"/>
    <row r="42111" hidden="1" x14ac:dyDescent="0.2"/>
    <row r="42112" hidden="1" x14ac:dyDescent="0.2"/>
    <row r="42113" hidden="1" x14ac:dyDescent="0.2"/>
    <row r="42114" hidden="1" x14ac:dyDescent="0.2"/>
    <row r="42115" hidden="1" x14ac:dyDescent="0.2"/>
    <row r="42116" hidden="1" x14ac:dyDescent="0.2"/>
    <row r="42117" hidden="1" x14ac:dyDescent="0.2"/>
    <row r="42118" hidden="1" x14ac:dyDescent="0.2"/>
    <row r="42119" hidden="1" x14ac:dyDescent="0.2"/>
    <row r="42120" hidden="1" x14ac:dyDescent="0.2"/>
    <row r="42121" hidden="1" x14ac:dyDescent="0.2"/>
    <row r="42122" hidden="1" x14ac:dyDescent="0.2"/>
    <row r="42123" hidden="1" x14ac:dyDescent="0.2"/>
    <row r="42124" hidden="1" x14ac:dyDescent="0.2"/>
    <row r="42125" hidden="1" x14ac:dyDescent="0.2"/>
    <row r="42126" hidden="1" x14ac:dyDescent="0.2"/>
    <row r="42127" hidden="1" x14ac:dyDescent="0.2"/>
    <row r="42128" hidden="1" x14ac:dyDescent="0.2"/>
    <row r="42129" hidden="1" x14ac:dyDescent="0.2"/>
    <row r="42130" hidden="1" x14ac:dyDescent="0.2"/>
    <row r="42131" hidden="1" x14ac:dyDescent="0.2"/>
    <row r="42132" hidden="1" x14ac:dyDescent="0.2"/>
    <row r="42133" hidden="1" x14ac:dyDescent="0.2"/>
    <row r="42134" hidden="1" x14ac:dyDescent="0.2"/>
    <row r="42135" hidden="1" x14ac:dyDescent="0.2"/>
    <row r="42136" hidden="1" x14ac:dyDescent="0.2"/>
    <row r="42137" hidden="1" x14ac:dyDescent="0.2"/>
    <row r="42138" hidden="1" x14ac:dyDescent="0.2"/>
    <row r="42139" hidden="1" x14ac:dyDescent="0.2"/>
    <row r="42140" hidden="1" x14ac:dyDescent="0.2"/>
    <row r="42141" hidden="1" x14ac:dyDescent="0.2"/>
    <row r="42142" hidden="1" x14ac:dyDescent="0.2"/>
    <row r="42143" hidden="1" x14ac:dyDescent="0.2"/>
    <row r="42144" hidden="1" x14ac:dyDescent="0.2"/>
    <row r="42145" hidden="1" x14ac:dyDescent="0.2"/>
    <row r="42146" hidden="1" x14ac:dyDescent="0.2"/>
    <row r="42147" hidden="1" x14ac:dyDescent="0.2"/>
    <row r="42148" hidden="1" x14ac:dyDescent="0.2"/>
    <row r="42149" hidden="1" x14ac:dyDescent="0.2"/>
    <row r="42150" hidden="1" x14ac:dyDescent="0.2"/>
    <row r="42151" hidden="1" x14ac:dyDescent="0.2"/>
    <row r="42152" hidden="1" x14ac:dyDescent="0.2"/>
    <row r="42153" hidden="1" x14ac:dyDescent="0.2"/>
    <row r="42154" hidden="1" x14ac:dyDescent="0.2"/>
    <row r="42155" hidden="1" x14ac:dyDescent="0.2"/>
    <row r="42156" hidden="1" x14ac:dyDescent="0.2"/>
    <row r="42157" hidden="1" x14ac:dyDescent="0.2"/>
    <row r="42158" hidden="1" x14ac:dyDescent="0.2"/>
    <row r="42159" hidden="1" x14ac:dyDescent="0.2"/>
    <row r="42160" hidden="1" x14ac:dyDescent="0.2"/>
    <row r="42161" hidden="1" x14ac:dyDescent="0.2"/>
    <row r="42162" hidden="1" x14ac:dyDescent="0.2"/>
    <row r="42163" hidden="1" x14ac:dyDescent="0.2"/>
    <row r="42164" hidden="1" x14ac:dyDescent="0.2"/>
    <row r="42165" hidden="1" x14ac:dyDescent="0.2"/>
    <row r="42166" hidden="1" x14ac:dyDescent="0.2"/>
    <row r="42167" hidden="1" x14ac:dyDescent="0.2"/>
    <row r="42168" hidden="1" x14ac:dyDescent="0.2"/>
    <row r="42169" hidden="1" x14ac:dyDescent="0.2"/>
    <row r="42170" hidden="1" x14ac:dyDescent="0.2"/>
    <row r="42171" hidden="1" x14ac:dyDescent="0.2"/>
    <row r="42172" hidden="1" x14ac:dyDescent="0.2"/>
    <row r="42173" hidden="1" x14ac:dyDescent="0.2"/>
    <row r="42174" hidden="1" x14ac:dyDescent="0.2"/>
    <row r="42175" hidden="1" x14ac:dyDescent="0.2"/>
    <row r="42176" hidden="1" x14ac:dyDescent="0.2"/>
    <row r="42177" hidden="1" x14ac:dyDescent="0.2"/>
    <row r="42178" hidden="1" x14ac:dyDescent="0.2"/>
    <row r="42179" hidden="1" x14ac:dyDescent="0.2"/>
    <row r="42180" hidden="1" x14ac:dyDescent="0.2"/>
    <row r="42181" hidden="1" x14ac:dyDescent="0.2"/>
    <row r="42182" hidden="1" x14ac:dyDescent="0.2"/>
    <row r="42183" hidden="1" x14ac:dyDescent="0.2"/>
    <row r="42184" hidden="1" x14ac:dyDescent="0.2"/>
    <row r="42185" hidden="1" x14ac:dyDescent="0.2"/>
    <row r="42186" hidden="1" x14ac:dyDescent="0.2"/>
    <row r="42187" hidden="1" x14ac:dyDescent="0.2"/>
    <row r="42188" hidden="1" x14ac:dyDescent="0.2"/>
    <row r="42189" hidden="1" x14ac:dyDescent="0.2"/>
    <row r="42190" hidden="1" x14ac:dyDescent="0.2"/>
    <row r="42191" hidden="1" x14ac:dyDescent="0.2"/>
    <row r="42192" hidden="1" x14ac:dyDescent="0.2"/>
    <row r="42193" hidden="1" x14ac:dyDescent="0.2"/>
    <row r="42194" hidden="1" x14ac:dyDescent="0.2"/>
    <row r="42195" hidden="1" x14ac:dyDescent="0.2"/>
    <row r="42196" hidden="1" x14ac:dyDescent="0.2"/>
    <row r="42197" hidden="1" x14ac:dyDescent="0.2"/>
    <row r="42198" hidden="1" x14ac:dyDescent="0.2"/>
    <row r="42199" hidden="1" x14ac:dyDescent="0.2"/>
    <row r="42200" hidden="1" x14ac:dyDescent="0.2"/>
    <row r="42201" hidden="1" x14ac:dyDescent="0.2"/>
    <row r="42202" hidden="1" x14ac:dyDescent="0.2"/>
    <row r="42203" hidden="1" x14ac:dyDescent="0.2"/>
    <row r="42204" hidden="1" x14ac:dyDescent="0.2"/>
    <row r="42205" hidden="1" x14ac:dyDescent="0.2"/>
    <row r="42206" hidden="1" x14ac:dyDescent="0.2"/>
    <row r="42207" hidden="1" x14ac:dyDescent="0.2"/>
    <row r="42208" hidden="1" x14ac:dyDescent="0.2"/>
    <row r="42209" hidden="1" x14ac:dyDescent="0.2"/>
    <row r="42210" hidden="1" x14ac:dyDescent="0.2"/>
    <row r="42211" hidden="1" x14ac:dyDescent="0.2"/>
    <row r="42212" hidden="1" x14ac:dyDescent="0.2"/>
    <row r="42213" hidden="1" x14ac:dyDescent="0.2"/>
    <row r="42214" hidden="1" x14ac:dyDescent="0.2"/>
    <row r="42215" hidden="1" x14ac:dyDescent="0.2"/>
    <row r="42216" hidden="1" x14ac:dyDescent="0.2"/>
    <row r="42217" hidden="1" x14ac:dyDescent="0.2"/>
    <row r="42218" hidden="1" x14ac:dyDescent="0.2"/>
    <row r="42219" hidden="1" x14ac:dyDescent="0.2"/>
    <row r="42220" hidden="1" x14ac:dyDescent="0.2"/>
    <row r="42221" hidden="1" x14ac:dyDescent="0.2"/>
    <row r="42222" hidden="1" x14ac:dyDescent="0.2"/>
    <row r="42223" hidden="1" x14ac:dyDescent="0.2"/>
    <row r="42224" hidden="1" x14ac:dyDescent="0.2"/>
    <row r="42225" hidden="1" x14ac:dyDescent="0.2"/>
    <row r="42226" hidden="1" x14ac:dyDescent="0.2"/>
    <row r="42227" hidden="1" x14ac:dyDescent="0.2"/>
    <row r="42228" hidden="1" x14ac:dyDescent="0.2"/>
    <row r="42229" hidden="1" x14ac:dyDescent="0.2"/>
    <row r="42230" hidden="1" x14ac:dyDescent="0.2"/>
    <row r="42231" hidden="1" x14ac:dyDescent="0.2"/>
    <row r="42232" hidden="1" x14ac:dyDescent="0.2"/>
    <row r="42233" hidden="1" x14ac:dyDescent="0.2"/>
    <row r="42234" hidden="1" x14ac:dyDescent="0.2"/>
    <row r="42235" hidden="1" x14ac:dyDescent="0.2"/>
    <row r="42236" hidden="1" x14ac:dyDescent="0.2"/>
    <row r="42237" hidden="1" x14ac:dyDescent="0.2"/>
    <row r="42238" hidden="1" x14ac:dyDescent="0.2"/>
    <row r="42239" hidden="1" x14ac:dyDescent="0.2"/>
    <row r="42240" hidden="1" x14ac:dyDescent="0.2"/>
    <row r="42241" hidden="1" x14ac:dyDescent="0.2"/>
    <row r="42242" hidden="1" x14ac:dyDescent="0.2"/>
    <row r="42243" hidden="1" x14ac:dyDescent="0.2"/>
    <row r="42244" hidden="1" x14ac:dyDescent="0.2"/>
    <row r="42245" hidden="1" x14ac:dyDescent="0.2"/>
    <row r="42246" hidden="1" x14ac:dyDescent="0.2"/>
    <row r="42247" hidden="1" x14ac:dyDescent="0.2"/>
    <row r="42248" hidden="1" x14ac:dyDescent="0.2"/>
    <row r="42249" hidden="1" x14ac:dyDescent="0.2"/>
    <row r="42250" hidden="1" x14ac:dyDescent="0.2"/>
    <row r="42251" hidden="1" x14ac:dyDescent="0.2"/>
    <row r="42252" hidden="1" x14ac:dyDescent="0.2"/>
    <row r="42253" hidden="1" x14ac:dyDescent="0.2"/>
    <row r="42254" hidden="1" x14ac:dyDescent="0.2"/>
    <row r="42255" hidden="1" x14ac:dyDescent="0.2"/>
    <row r="42256" hidden="1" x14ac:dyDescent="0.2"/>
    <row r="42257" hidden="1" x14ac:dyDescent="0.2"/>
    <row r="42258" hidden="1" x14ac:dyDescent="0.2"/>
    <row r="42259" hidden="1" x14ac:dyDescent="0.2"/>
    <row r="42260" hidden="1" x14ac:dyDescent="0.2"/>
    <row r="42261" hidden="1" x14ac:dyDescent="0.2"/>
    <row r="42262" hidden="1" x14ac:dyDescent="0.2"/>
    <row r="42263" hidden="1" x14ac:dyDescent="0.2"/>
    <row r="42264" hidden="1" x14ac:dyDescent="0.2"/>
    <row r="42265" hidden="1" x14ac:dyDescent="0.2"/>
    <row r="42266" hidden="1" x14ac:dyDescent="0.2"/>
    <row r="42267" hidden="1" x14ac:dyDescent="0.2"/>
    <row r="42268" hidden="1" x14ac:dyDescent="0.2"/>
    <row r="42269" hidden="1" x14ac:dyDescent="0.2"/>
    <row r="42270" hidden="1" x14ac:dyDescent="0.2"/>
    <row r="42271" hidden="1" x14ac:dyDescent="0.2"/>
    <row r="42272" hidden="1" x14ac:dyDescent="0.2"/>
    <row r="42273" hidden="1" x14ac:dyDescent="0.2"/>
    <row r="42274" hidden="1" x14ac:dyDescent="0.2"/>
    <row r="42275" hidden="1" x14ac:dyDescent="0.2"/>
    <row r="42276" hidden="1" x14ac:dyDescent="0.2"/>
    <row r="42277" hidden="1" x14ac:dyDescent="0.2"/>
    <row r="42278" hidden="1" x14ac:dyDescent="0.2"/>
    <row r="42279" hidden="1" x14ac:dyDescent="0.2"/>
    <row r="42280" hidden="1" x14ac:dyDescent="0.2"/>
    <row r="42281" hidden="1" x14ac:dyDescent="0.2"/>
    <row r="42282" hidden="1" x14ac:dyDescent="0.2"/>
    <row r="42283" hidden="1" x14ac:dyDescent="0.2"/>
    <row r="42284" hidden="1" x14ac:dyDescent="0.2"/>
    <row r="42285" hidden="1" x14ac:dyDescent="0.2"/>
    <row r="42286" hidden="1" x14ac:dyDescent="0.2"/>
    <row r="42287" hidden="1" x14ac:dyDescent="0.2"/>
    <row r="42288" hidden="1" x14ac:dyDescent="0.2"/>
    <row r="42289" hidden="1" x14ac:dyDescent="0.2"/>
    <row r="42290" hidden="1" x14ac:dyDescent="0.2"/>
    <row r="42291" hidden="1" x14ac:dyDescent="0.2"/>
    <row r="42292" hidden="1" x14ac:dyDescent="0.2"/>
    <row r="42293" hidden="1" x14ac:dyDescent="0.2"/>
    <row r="42294" hidden="1" x14ac:dyDescent="0.2"/>
    <row r="42295" hidden="1" x14ac:dyDescent="0.2"/>
    <row r="42296" hidden="1" x14ac:dyDescent="0.2"/>
    <row r="42297" hidden="1" x14ac:dyDescent="0.2"/>
    <row r="42298" hidden="1" x14ac:dyDescent="0.2"/>
    <row r="42299" hidden="1" x14ac:dyDescent="0.2"/>
    <row r="42300" hidden="1" x14ac:dyDescent="0.2"/>
    <row r="42301" hidden="1" x14ac:dyDescent="0.2"/>
    <row r="42302" hidden="1" x14ac:dyDescent="0.2"/>
    <row r="42303" hidden="1" x14ac:dyDescent="0.2"/>
    <row r="42304" hidden="1" x14ac:dyDescent="0.2"/>
    <row r="42305" hidden="1" x14ac:dyDescent="0.2"/>
    <row r="42306" hidden="1" x14ac:dyDescent="0.2"/>
    <row r="42307" hidden="1" x14ac:dyDescent="0.2"/>
    <row r="42308" hidden="1" x14ac:dyDescent="0.2"/>
    <row r="42309" hidden="1" x14ac:dyDescent="0.2"/>
    <row r="42310" hidden="1" x14ac:dyDescent="0.2"/>
    <row r="42311" hidden="1" x14ac:dyDescent="0.2"/>
    <row r="42312" hidden="1" x14ac:dyDescent="0.2"/>
    <row r="42313" hidden="1" x14ac:dyDescent="0.2"/>
    <row r="42314" hidden="1" x14ac:dyDescent="0.2"/>
    <row r="42315" hidden="1" x14ac:dyDescent="0.2"/>
    <row r="42316" hidden="1" x14ac:dyDescent="0.2"/>
    <row r="42317" hidden="1" x14ac:dyDescent="0.2"/>
    <row r="42318" hidden="1" x14ac:dyDescent="0.2"/>
    <row r="42319" hidden="1" x14ac:dyDescent="0.2"/>
    <row r="42320" hidden="1" x14ac:dyDescent="0.2"/>
    <row r="42321" hidden="1" x14ac:dyDescent="0.2"/>
    <row r="42322" hidden="1" x14ac:dyDescent="0.2"/>
    <row r="42323" hidden="1" x14ac:dyDescent="0.2"/>
    <row r="42324" hidden="1" x14ac:dyDescent="0.2"/>
    <row r="42325" hidden="1" x14ac:dyDescent="0.2"/>
    <row r="42326" hidden="1" x14ac:dyDescent="0.2"/>
    <row r="42327" hidden="1" x14ac:dyDescent="0.2"/>
    <row r="42328" hidden="1" x14ac:dyDescent="0.2"/>
    <row r="42329" hidden="1" x14ac:dyDescent="0.2"/>
    <row r="42330" hidden="1" x14ac:dyDescent="0.2"/>
    <row r="42331" hidden="1" x14ac:dyDescent="0.2"/>
    <row r="42332" hidden="1" x14ac:dyDescent="0.2"/>
    <row r="42333" hidden="1" x14ac:dyDescent="0.2"/>
    <row r="42334" hidden="1" x14ac:dyDescent="0.2"/>
    <row r="42335" hidden="1" x14ac:dyDescent="0.2"/>
    <row r="42336" hidden="1" x14ac:dyDescent="0.2"/>
    <row r="42337" hidden="1" x14ac:dyDescent="0.2"/>
    <row r="42338" hidden="1" x14ac:dyDescent="0.2"/>
    <row r="42339" hidden="1" x14ac:dyDescent="0.2"/>
    <row r="42340" hidden="1" x14ac:dyDescent="0.2"/>
    <row r="42341" hidden="1" x14ac:dyDescent="0.2"/>
    <row r="42342" hidden="1" x14ac:dyDescent="0.2"/>
    <row r="42343" hidden="1" x14ac:dyDescent="0.2"/>
    <row r="42344" hidden="1" x14ac:dyDescent="0.2"/>
    <row r="42345" hidden="1" x14ac:dyDescent="0.2"/>
    <row r="42346" hidden="1" x14ac:dyDescent="0.2"/>
    <row r="42347" hidden="1" x14ac:dyDescent="0.2"/>
    <row r="42348" hidden="1" x14ac:dyDescent="0.2"/>
    <row r="42349" hidden="1" x14ac:dyDescent="0.2"/>
    <row r="42350" hidden="1" x14ac:dyDescent="0.2"/>
    <row r="42351" hidden="1" x14ac:dyDescent="0.2"/>
    <row r="42352" hidden="1" x14ac:dyDescent="0.2"/>
    <row r="42353" hidden="1" x14ac:dyDescent="0.2"/>
    <row r="42354" hidden="1" x14ac:dyDescent="0.2"/>
    <row r="42355" hidden="1" x14ac:dyDescent="0.2"/>
    <row r="42356" hidden="1" x14ac:dyDescent="0.2"/>
    <row r="42357" hidden="1" x14ac:dyDescent="0.2"/>
    <row r="42358" hidden="1" x14ac:dyDescent="0.2"/>
    <row r="42359" hidden="1" x14ac:dyDescent="0.2"/>
    <row r="42360" hidden="1" x14ac:dyDescent="0.2"/>
    <row r="42361" hidden="1" x14ac:dyDescent="0.2"/>
    <row r="42362" hidden="1" x14ac:dyDescent="0.2"/>
    <row r="42363" hidden="1" x14ac:dyDescent="0.2"/>
    <row r="42364" hidden="1" x14ac:dyDescent="0.2"/>
    <row r="42365" hidden="1" x14ac:dyDescent="0.2"/>
    <row r="42366" hidden="1" x14ac:dyDescent="0.2"/>
    <row r="42367" hidden="1" x14ac:dyDescent="0.2"/>
    <row r="42368" hidden="1" x14ac:dyDescent="0.2"/>
    <row r="42369" hidden="1" x14ac:dyDescent="0.2"/>
    <row r="42370" hidden="1" x14ac:dyDescent="0.2"/>
    <row r="42371" hidden="1" x14ac:dyDescent="0.2"/>
    <row r="42372" hidden="1" x14ac:dyDescent="0.2"/>
    <row r="42373" hidden="1" x14ac:dyDescent="0.2"/>
    <row r="42374" hidden="1" x14ac:dyDescent="0.2"/>
    <row r="42375" hidden="1" x14ac:dyDescent="0.2"/>
    <row r="42376" hidden="1" x14ac:dyDescent="0.2"/>
    <row r="42377" hidden="1" x14ac:dyDescent="0.2"/>
    <row r="42378" hidden="1" x14ac:dyDescent="0.2"/>
    <row r="42379" hidden="1" x14ac:dyDescent="0.2"/>
    <row r="42380" hidden="1" x14ac:dyDescent="0.2"/>
    <row r="42381" hidden="1" x14ac:dyDescent="0.2"/>
    <row r="42382" hidden="1" x14ac:dyDescent="0.2"/>
    <row r="42383" hidden="1" x14ac:dyDescent="0.2"/>
    <row r="42384" hidden="1" x14ac:dyDescent="0.2"/>
    <row r="42385" hidden="1" x14ac:dyDescent="0.2"/>
    <row r="42386" hidden="1" x14ac:dyDescent="0.2"/>
    <row r="42387" hidden="1" x14ac:dyDescent="0.2"/>
    <row r="42388" hidden="1" x14ac:dyDescent="0.2"/>
    <row r="42389" hidden="1" x14ac:dyDescent="0.2"/>
    <row r="42390" hidden="1" x14ac:dyDescent="0.2"/>
    <row r="42391" hidden="1" x14ac:dyDescent="0.2"/>
    <row r="42392" hidden="1" x14ac:dyDescent="0.2"/>
    <row r="42393" hidden="1" x14ac:dyDescent="0.2"/>
    <row r="42394" hidden="1" x14ac:dyDescent="0.2"/>
    <row r="42395" hidden="1" x14ac:dyDescent="0.2"/>
    <row r="42396" hidden="1" x14ac:dyDescent="0.2"/>
    <row r="42397" hidden="1" x14ac:dyDescent="0.2"/>
    <row r="42398" hidden="1" x14ac:dyDescent="0.2"/>
    <row r="42399" hidden="1" x14ac:dyDescent="0.2"/>
    <row r="42400" hidden="1" x14ac:dyDescent="0.2"/>
    <row r="42401" hidden="1" x14ac:dyDescent="0.2"/>
    <row r="42402" hidden="1" x14ac:dyDescent="0.2"/>
    <row r="42403" hidden="1" x14ac:dyDescent="0.2"/>
    <row r="42404" hidden="1" x14ac:dyDescent="0.2"/>
    <row r="42405" hidden="1" x14ac:dyDescent="0.2"/>
    <row r="42406" hidden="1" x14ac:dyDescent="0.2"/>
    <row r="42407" hidden="1" x14ac:dyDescent="0.2"/>
    <row r="42408" hidden="1" x14ac:dyDescent="0.2"/>
    <row r="42409" hidden="1" x14ac:dyDescent="0.2"/>
    <row r="42410" hidden="1" x14ac:dyDescent="0.2"/>
    <row r="42411" hidden="1" x14ac:dyDescent="0.2"/>
    <row r="42412" hidden="1" x14ac:dyDescent="0.2"/>
    <row r="42413" hidden="1" x14ac:dyDescent="0.2"/>
    <row r="42414" hidden="1" x14ac:dyDescent="0.2"/>
    <row r="42415" hidden="1" x14ac:dyDescent="0.2"/>
    <row r="42416" hidden="1" x14ac:dyDescent="0.2"/>
    <row r="42417" hidden="1" x14ac:dyDescent="0.2"/>
    <row r="42418" hidden="1" x14ac:dyDescent="0.2"/>
    <row r="42419" hidden="1" x14ac:dyDescent="0.2"/>
    <row r="42420" hidden="1" x14ac:dyDescent="0.2"/>
    <row r="42421" hidden="1" x14ac:dyDescent="0.2"/>
    <row r="42422" hidden="1" x14ac:dyDescent="0.2"/>
    <row r="42423" hidden="1" x14ac:dyDescent="0.2"/>
    <row r="42424" hidden="1" x14ac:dyDescent="0.2"/>
    <row r="42425" hidden="1" x14ac:dyDescent="0.2"/>
    <row r="42426" hidden="1" x14ac:dyDescent="0.2"/>
    <row r="42427" hidden="1" x14ac:dyDescent="0.2"/>
    <row r="42428" hidden="1" x14ac:dyDescent="0.2"/>
    <row r="42429" hidden="1" x14ac:dyDescent="0.2"/>
    <row r="42430" hidden="1" x14ac:dyDescent="0.2"/>
    <row r="42431" hidden="1" x14ac:dyDescent="0.2"/>
    <row r="42432" hidden="1" x14ac:dyDescent="0.2"/>
    <row r="42433" hidden="1" x14ac:dyDescent="0.2"/>
    <row r="42434" hidden="1" x14ac:dyDescent="0.2"/>
    <row r="42435" hidden="1" x14ac:dyDescent="0.2"/>
    <row r="42436" hidden="1" x14ac:dyDescent="0.2"/>
    <row r="42437" hidden="1" x14ac:dyDescent="0.2"/>
    <row r="42438" hidden="1" x14ac:dyDescent="0.2"/>
    <row r="42439" hidden="1" x14ac:dyDescent="0.2"/>
    <row r="42440" hidden="1" x14ac:dyDescent="0.2"/>
    <row r="42441" hidden="1" x14ac:dyDescent="0.2"/>
    <row r="42442" hidden="1" x14ac:dyDescent="0.2"/>
    <row r="42443" hidden="1" x14ac:dyDescent="0.2"/>
    <row r="42444" hidden="1" x14ac:dyDescent="0.2"/>
    <row r="42445" hidden="1" x14ac:dyDescent="0.2"/>
    <row r="42446" hidden="1" x14ac:dyDescent="0.2"/>
    <row r="42447" hidden="1" x14ac:dyDescent="0.2"/>
    <row r="42448" hidden="1" x14ac:dyDescent="0.2"/>
    <row r="42449" hidden="1" x14ac:dyDescent="0.2"/>
    <row r="42450" hidden="1" x14ac:dyDescent="0.2"/>
    <row r="42451" hidden="1" x14ac:dyDescent="0.2"/>
    <row r="42452" hidden="1" x14ac:dyDescent="0.2"/>
    <row r="42453" hidden="1" x14ac:dyDescent="0.2"/>
    <row r="42454" hidden="1" x14ac:dyDescent="0.2"/>
    <row r="42455" hidden="1" x14ac:dyDescent="0.2"/>
    <row r="42456" hidden="1" x14ac:dyDescent="0.2"/>
    <row r="42457" hidden="1" x14ac:dyDescent="0.2"/>
    <row r="42458" hidden="1" x14ac:dyDescent="0.2"/>
    <row r="42459" hidden="1" x14ac:dyDescent="0.2"/>
    <row r="42460" hidden="1" x14ac:dyDescent="0.2"/>
    <row r="42461" hidden="1" x14ac:dyDescent="0.2"/>
    <row r="42462" hidden="1" x14ac:dyDescent="0.2"/>
    <row r="42463" hidden="1" x14ac:dyDescent="0.2"/>
    <row r="42464" hidden="1" x14ac:dyDescent="0.2"/>
    <row r="42465" hidden="1" x14ac:dyDescent="0.2"/>
    <row r="42466" hidden="1" x14ac:dyDescent="0.2"/>
    <row r="42467" hidden="1" x14ac:dyDescent="0.2"/>
    <row r="42468" hidden="1" x14ac:dyDescent="0.2"/>
    <row r="42469" hidden="1" x14ac:dyDescent="0.2"/>
    <row r="42470" hidden="1" x14ac:dyDescent="0.2"/>
    <row r="42471" hidden="1" x14ac:dyDescent="0.2"/>
    <row r="42472" hidden="1" x14ac:dyDescent="0.2"/>
    <row r="42473" hidden="1" x14ac:dyDescent="0.2"/>
    <row r="42474" hidden="1" x14ac:dyDescent="0.2"/>
    <row r="42475" hidden="1" x14ac:dyDescent="0.2"/>
    <row r="42476" hidden="1" x14ac:dyDescent="0.2"/>
    <row r="42477" hidden="1" x14ac:dyDescent="0.2"/>
    <row r="42478" hidden="1" x14ac:dyDescent="0.2"/>
    <row r="42479" hidden="1" x14ac:dyDescent="0.2"/>
    <row r="42480" hidden="1" x14ac:dyDescent="0.2"/>
    <row r="42481" hidden="1" x14ac:dyDescent="0.2"/>
    <row r="42482" hidden="1" x14ac:dyDescent="0.2"/>
    <row r="42483" hidden="1" x14ac:dyDescent="0.2"/>
    <row r="42484" hidden="1" x14ac:dyDescent="0.2"/>
    <row r="42485" hidden="1" x14ac:dyDescent="0.2"/>
    <row r="42486" hidden="1" x14ac:dyDescent="0.2"/>
    <row r="42487" hidden="1" x14ac:dyDescent="0.2"/>
    <row r="42488" hidden="1" x14ac:dyDescent="0.2"/>
    <row r="42489" hidden="1" x14ac:dyDescent="0.2"/>
    <row r="42490" hidden="1" x14ac:dyDescent="0.2"/>
    <row r="42491" hidden="1" x14ac:dyDescent="0.2"/>
    <row r="42492" hidden="1" x14ac:dyDescent="0.2"/>
    <row r="42493" hidden="1" x14ac:dyDescent="0.2"/>
    <row r="42494" hidden="1" x14ac:dyDescent="0.2"/>
    <row r="42495" hidden="1" x14ac:dyDescent="0.2"/>
    <row r="42496" hidden="1" x14ac:dyDescent="0.2"/>
    <row r="42497" hidden="1" x14ac:dyDescent="0.2"/>
    <row r="42498" hidden="1" x14ac:dyDescent="0.2"/>
    <row r="42499" hidden="1" x14ac:dyDescent="0.2"/>
    <row r="42500" hidden="1" x14ac:dyDescent="0.2"/>
    <row r="42501" hidden="1" x14ac:dyDescent="0.2"/>
    <row r="42502" hidden="1" x14ac:dyDescent="0.2"/>
    <row r="42503" hidden="1" x14ac:dyDescent="0.2"/>
    <row r="42504" hidden="1" x14ac:dyDescent="0.2"/>
    <row r="42505" hidden="1" x14ac:dyDescent="0.2"/>
    <row r="42506" hidden="1" x14ac:dyDescent="0.2"/>
    <row r="42507" hidden="1" x14ac:dyDescent="0.2"/>
    <row r="42508" hidden="1" x14ac:dyDescent="0.2"/>
    <row r="42509" hidden="1" x14ac:dyDescent="0.2"/>
    <row r="42510" hidden="1" x14ac:dyDescent="0.2"/>
    <row r="42511" hidden="1" x14ac:dyDescent="0.2"/>
    <row r="42512" hidden="1" x14ac:dyDescent="0.2"/>
    <row r="42513" hidden="1" x14ac:dyDescent="0.2"/>
    <row r="42514" hidden="1" x14ac:dyDescent="0.2"/>
    <row r="42515" hidden="1" x14ac:dyDescent="0.2"/>
    <row r="42516" hidden="1" x14ac:dyDescent="0.2"/>
    <row r="42517" hidden="1" x14ac:dyDescent="0.2"/>
    <row r="42518" hidden="1" x14ac:dyDescent="0.2"/>
    <row r="42519" hidden="1" x14ac:dyDescent="0.2"/>
    <row r="42520" hidden="1" x14ac:dyDescent="0.2"/>
    <row r="42521" hidden="1" x14ac:dyDescent="0.2"/>
    <row r="42522" hidden="1" x14ac:dyDescent="0.2"/>
    <row r="42523" hidden="1" x14ac:dyDescent="0.2"/>
    <row r="42524" hidden="1" x14ac:dyDescent="0.2"/>
    <row r="42525" hidden="1" x14ac:dyDescent="0.2"/>
    <row r="42526" hidden="1" x14ac:dyDescent="0.2"/>
    <row r="42527" hidden="1" x14ac:dyDescent="0.2"/>
    <row r="42528" hidden="1" x14ac:dyDescent="0.2"/>
    <row r="42529" hidden="1" x14ac:dyDescent="0.2"/>
    <row r="42530" hidden="1" x14ac:dyDescent="0.2"/>
    <row r="42531" hidden="1" x14ac:dyDescent="0.2"/>
    <row r="42532" hidden="1" x14ac:dyDescent="0.2"/>
    <row r="42533" hidden="1" x14ac:dyDescent="0.2"/>
    <row r="42534" hidden="1" x14ac:dyDescent="0.2"/>
    <row r="42535" hidden="1" x14ac:dyDescent="0.2"/>
    <row r="42536" hidden="1" x14ac:dyDescent="0.2"/>
    <row r="42537" hidden="1" x14ac:dyDescent="0.2"/>
    <row r="42538" hidden="1" x14ac:dyDescent="0.2"/>
    <row r="42539" hidden="1" x14ac:dyDescent="0.2"/>
    <row r="42540" hidden="1" x14ac:dyDescent="0.2"/>
    <row r="42541" hidden="1" x14ac:dyDescent="0.2"/>
    <row r="42542" hidden="1" x14ac:dyDescent="0.2"/>
    <row r="42543" hidden="1" x14ac:dyDescent="0.2"/>
    <row r="42544" hidden="1" x14ac:dyDescent="0.2"/>
    <row r="42545" hidden="1" x14ac:dyDescent="0.2"/>
    <row r="42546" hidden="1" x14ac:dyDescent="0.2"/>
    <row r="42547" hidden="1" x14ac:dyDescent="0.2"/>
    <row r="42548" hidden="1" x14ac:dyDescent="0.2"/>
    <row r="42549" hidden="1" x14ac:dyDescent="0.2"/>
    <row r="42550" hidden="1" x14ac:dyDescent="0.2"/>
    <row r="42551" hidden="1" x14ac:dyDescent="0.2"/>
    <row r="42552" hidden="1" x14ac:dyDescent="0.2"/>
    <row r="42553" hidden="1" x14ac:dyDescent="0.2"/>
    <row r="42554" hidden="1" x14ac:dyDescent="0.2"/>
    <row r="42555" hidden="1" x14ac:dyDescent="0.2"/>
    <row r="42556" hidden="1" x14ac:dyDescent="0.2"/>
    <row r="42557" hidden="1" x14ac:dyDescent="0.2"/>
    <row r="42558" hidden="1" x14ac:dyDescent="0.2"/>
    <row r="42559" hidden="1" x14ac:dyDescent="0.2"/>
    <row r="42560" hidden="1" x14ac:dyDescent="0.2"/>
    <row r="42561" hidden="1" x14ac:dyDescent="0.2"/>
    <row r="42562" hidden="1" x14ac:dyDescent="0.2"/>
    <row r="42563" hidden="1" x14ac:dyDescent="0.2"/>
    <row r="42564" hidden="1" x14ac:dyDescent="0.2"/>
    <row r="42565" hidden="1" x14ac:dyDescent="0.2"/>
    <row r="42566" hidden="1" x14ac:dyDescent="0.2"/>
    <row r="42567" hidden="1" x14ac:dyDescent="0.2"/>
    <row r="42568" hidden="1" x14ac:dyDescent="0.2"/>
    <row r="42569" hidden="1" x14ac:dyDescent="0.2"/>
    <row r="42570" hidden="1" x14ac:dyDescent="0.2"/>
    <row r="42571" hidden="1" x14ac:dyDescent="0.2"/>
    <row r="42572" hidden="1" x14ac:dyDescent="0.2"/>
    <row r="42573" hidden="1" x14ac:dyDescent="0.2"/>
    <row r="42574" hidden="1" x14ac:dyDescent="0.2"/>
    <row r="42575" hidden="1" x14ac:dyDescent="0.2"/>
    <row r="42576" hidden="1" x14ac:dyDescent="0.2"/>
    <row r="42577" hidden="1" x14ac:dyDescent="0.2"/>
    <row r="42578" hidden="1" x14ac:dyDescent="0.2"/>
    <row r="42579" hidden="1" x14ac:dyDescent="0.2"/>
    <row r="42580" hidden="1" x14ac:dyDescent="0.2"/>
    <row r="42581" hidden="1" x14ac:dyDescent="0.2"/>
    <row r="42582" hidden="1" x14ac:dyDescent="0.2"/>
    <row r="42583" hidden="1" x14ac:dyDescent="0.2"/>
    <row r="42584" hidden="1" x14ac:dyDescent="0.2"/>
    <row r="42585" hidden="1" x14ac:dyDescent="0.2"/>
    <row r="42586" hidden="1" x14ac:dyDescent="0.2"/>
    <row r="42587" hidden="1" x14ac:dyDescent="0.2"/>
    <row r="42588" hidden="1" x14ac:dyDescent="0.2"/>
    <row r="42589" hidden="1" x14ac:dyDescent="0.2"/>
    <row r="42590" hidden="1" x14ac:dyDescent="0.2"/>
    <row r="42591" hidden="1" x14ac:dyDescent="0.2"/>
    <row r="42592" hidden="1" x14ac:dyDescent="0.2"/>
    <row r="42593" hidden="1" x14ac:dyDescent="0.2"/>
    <row r="42594" hidden="1" x14ac:dyDescent="0.2"/>
    <row r="42595" hidden="1" x14ac:dyDescent="0.2"/>
    <row r="42596" hidden="1" x14ac:dyDescent="0.2"/>
    <row r="42597" hidden="1" x14ac:dyDescent="0.2"/>
    <row r="42598" hidden="1" x14ac:dyDescent="0.2"/>
    <row r="42599" hidden="1" x14ac:dyDescent="0.2"/>
    <row r="42600" hidden="1" x14ac:dyDescent="0.2"/>
    <row r="42601" hidden="1" x14ac:dyDescent="0.2"/>
    <row r="42602" hidden="1" x14ac:dyDescent="0.2"/>
    <row r="42603" hidden="1" x14ac:dyDescent="0.2"/>
    <row r="42604" hidden="1" x14ac:dyDescent="0.2"/>
    <row r="42605" hidden="1" x14ac:dyDescent="0.2"/>
    <row r="42606" hidden="1" x14ac:dyDescent="0.2"/>
    <row r="42607" hidden="1" x14ac:dyDescent="0.2"/>
    <row r="42608" hidden="1" x14ac:dyDescent="0.2"/>
    <row r="42609" hidden="1" x14ac:dyDescent="0.2"/>
    <row r="42610" hidden="1" x14ac:dyDescent="0.2"/>
    <row r="42611" hidden="1" x14ac:dyDescent="0.2"/>
    <row r="42612" hidden="1" x14ac:dyDescent="0.2"/>
    <row r="42613" hidden="1" x14ac:dyDescent="0.2"/>
    <row r="42614" hidden="1" x14ac:dyDescent="0.2"/>
    <row r="42615" hidden="1" x14ac:dyDescent="0.2"/>
    <row r="42616" hidden="1" x14ac:dyDescent="0.2"/>
    <row r="42617" hidden="1" x14ac:dyDescent="0.2"/>
    <row r="42618" hidden="1" x14ac:dyDescent="0.2"/>
    <row r="42619" hidden="1" x14ac:dyDescent="0.2"/>
    <row r="42620" hidden="1" x14ac:dyDescent="0.2"/>
    <row r="42621" hidden="1" x14ac:dyDescent="0.2"/>
    <row r="42622" hidden="1" x14ac:dyDescent="0.2"/>
    <row r="42623" hidden="1" x14ac:dyDescent="0.2"/>
    <row r="42624" hidden="1" x14ac:dyDescent="0.2"/>
    <row r="42625" hidden="1" x14ac:dyDescent="0.2"/>
    <row r="42626" hidden="1" x14ac:dyDescent="0.2"/>
    <row r="42627" hidden="1" x14ac:dyDescent="0.2"/>
    <row r="42628" hidden="1" x14ac:dyDescent="0.2"/>
    <row r="42629" hidden="1" x14ac:dyDescent="0.2"/>
    <row r="42630" hidden="1" x14ac:dyDescent="0.2"/>
    <row r="42631" hidden="1" x14ac:dyDescent="0.2"/>
    <row r="42632" hidden="1" x14ac:dyDescent="0.2"/>
    <row r="42633" hidden="1" x14ac:dyDescent="0.2"/>
    <row r="42634" hidden="1" x14ac:dyDescent="0.2"/>
    <row r="42635" hidden="1" x14ac:dyDescent="0.2"/>
    <row r="42636" hidden="1" x14ac:dyDescent="0.2"/>
    <row r="42637" hidden="1" x14ac:dyDescent="0.2"/>
    <row r="42638" hidden="1" x14ac:dyDescent="0.2"/>
    <row r="42639" hidden="1" x14ac:dyDescent="0.2"/>
    <row r="42640" hidden="1" x14ac:dyDescent="0.2"/>
    <row r="42641" hidden="1" x14ac:dyDescent="0.2"/>
    <row r="42642" hidden="1" x14ac:dyDescent="0.2"/>
    <row r="42643" hidden="1" x14ac:dyDescent="0.2"/>
    <row r="42644" hidden="1" x14ac:dyDescent="0.2"/>
    <row r="42645" hidden="1" x14ac:dyDescent="0.2"/>
    <row r="42646" hidden="1" x14ac:dyDescent="0.2"/>
    <row r="42647" hidden="1" x14ac:dyDescent="0.2"/>
    <row r="42648" hidden="1" x14ac:dyDescent="0.2"/>
    <row r="42649" hidden="1" x14ac:dyDescent="0.2"/>
    <row r="42650" hidden="1" x14ac:dyDescent="0.2"/>
    <row r="42651" hidden="1" x14ac:dyDescent="0.2"/>
    <row r="42652" hidden="1" x14ac:dyDescent="0.2"/>
    <row r="42653" hidden="1" x14ac:dyDescent="0.2"/>
    <row r="42654" hidden="1" x14ac:dyDescent="0.2"/>
    <row r="42655" hidden="1" x14ac:dyDescent="0.2"/>
    <row r="42656" hidden="1" x14ac:dyDescent="0.2"/>
    <row r="42657" hidden="1" x14ac:dyDescent="0.2"/>
    <row r="42658" hidden="1" x14ac:dyDescent="0.2"/>
    <row r="42659" hidden="1" x14ac:dyDescent="0.2"/>
    <row r="42660" hidden="1" x14ac:dyDescent="0.2"/>
    <row r="42661" hidden="1" x14ac:dyDescent="0.2"/>
    <row r="42662" hidden="1" x14ac:dyDescent="0.2"/>
    <row r="42663" hidden="1" x14ac:dyDescent="0.2"/>
    <row r="42664" hidden="1" x14ac:dyDescent="0.2"/>
    <row r="42665" hidden="1" x14ac:dyDescent="0.2"/>
    <row r="42666" hidden="1" x14ac:dyDescent="0.2"/>
    <row r="42667" hidden="1" x14ac:dyDescent="0.2"/>
    <row r="42668" hidden="1" x14ac:dyDescent="0.2"/>
    <row r="42669" hidden="1" x14ac:dyDescent="0.2"/>
    <row r="42670" hidden="1" x14ac:dyDescent="0.2"/>
    <row r="42671" hidden="1" x14ac:dyDescent="0.2"/>
    <row r="42672" hidden="1" x14ac:dyDescent="0.2"/>
    <row r="42673" hidden="1" x14ac:dyDescent="0.2"/>
    <row r="42674" hidden="1" x14ac:dyDescent="0.2"/>
    <row r="42675" hidden="1" x14ac:dyDescent="0.2"/>
    <row r="42676" hidden="1" x14ac:dyDescent="0.2"/>
    <row r="42677" hidden="1" x14ac:dyDescent="0.2"/>
    <row r="42678" hidden="1" x14ac:dyDescent="0.2"/>
    <row r="42679" hidden="1" x14ac:dyDescent="0.2"/>
    <row r="42680" hidden="1" x14ac:dyDescent="0.2"/>
    <row r="42681" hidden="1" x14ac:dyDescent="0.2"/>
    <row r="42682" hidden="1" x14ac:dyDescent="0.2"/>
    <row r="42683" hidden="1" x14ac:dyDescent="0.2"/>
    <row r="42684" hidden="1" x14ac:dyDescent="0.2"/>
    <row r="42685" hidden="1" x14ac:dyDescent="0.2"/>
    <row r="42686" hidden="1" x14ac:dyDescent="0.2"/>
    <row r="42687" hidden="1" x14ac:dyDescent="0.2"/>
    <row r="42688" hidden="1" x14ac:dyDescent="0.2"/>
    <row r="42689" hidden="1" x14ac:dyDescent="0.2"/>
    <row r="42690" hidden="1" x14ac:dyDescent="0.2"/>
    <row r="42691" hidden="1" x14ac:dyDescent="0.2"/>
    <row r="42692" hidden="1" x14ac:dyDescent="0.2"/>
    <row r="42693" hidden="1" x14ac:dyDescent="0.2"/>
    <row r="42694" hidden="1" x14ac:dyDescent="0.2"/>
    <row r="42695" hidden="1" x14ac:dyDescent="0.2"/>
    <row r="42696" hidden="1" x14ac:dyDescent="0.2"/>
    <row r="42697" hidden="1" x14ac:dyDescent="0.2"/>
    <row r="42698" hidden="1" x14ac:dyDescent="0.2"/>
    <row r="42699" hidden="1" x14ac:dyDescent="0.2"/>
    <row r="42700" hidden="1" x14ac:dyDescent="0.2"/>
    <row r="42701" hidden="1" x14ac:dyDescent="0.2"/>
    <row r="42702" hidden="1" x14ac:dyDescent="0.2"/>
    <row r="42703" hidden="1" x14ac:dyDescent="0.2"/>
    <row r="42704" hidden="1" x14ac:dyDescent="0.2"/>
    <row r="42705" hidden="1" x14ac:dyDescent="0.2"/>
    <row r="42706" hidden="1" x14ac:dyDescent="0.2"/>
    <row r="42707" hidden="1" x14ac:dyDescent="0.2"/>
    <row r="42708" hidden="1" x14ac:dyDescent="0.2"/>
    <row r="42709" hidden="1" x14ac:dyDescent="0.2"/>
    <row r="42710" hidden="1" x14ac:dyDescent="0.2"/>
    <row r="42711" hidden="1" x14ac:dyDescent="0.2"/>
    <row r="42712" hidden="1" x14ac:dyDescent="0.2"/>
    <row r="42713" hidden="1" x14ac:dyDescent="0.2"/>
    <row r="42714" hidden="1" x14ac:dyDescent="0.2"/>
    <row r="42715" hidden="1" x14ac:dyDescent="0.2"/>
    <row r="42716" hidden="1" x14ac:dyDescent="0.2"/>
    <row r="42717" hidden="1" x14ac:dyDescent="0.2"/>
    <row r="42718" hidden="1" x14ac:dyDescent="0.2"/>
    <row r="42719" hidden="1" x14ac:dyDescent="0.2"/>
    <row r="42720" hidden="1" x14ac:dyDescent="0.2"/>
    <row r="42721" hidden="1" x14ac:dyDescent="0.2"/>
    <row r="42722" hidden="1" x14ac:dyDescent="0.2"/>
    <row r="42723" hidden="1" x14ac:dyDescent="0.2"/>
    <row r="42724" hidden="1" x14ac:dyDescent="0.2"/>
    <row r="42725" hidden="1" x14ac:dyDescent="0.2"/>
    <row r="42726" hidden="1" x14ac:dyDescent="0.2"/>
    <row r="42727" hidden="1" x14ac:dyDescent="0.2"/>
    <row r="42728" hidden="1" x14ac:dyDescent="0.2"/>
    <row r="42729" hidden="1" x14ac:dyDescent="0.2"/>
    <row r="42730" hidden="1" x14ac:dyDescent="0.2"/>
    <row r="42731" hidden="1" x14ac:dyDescent="0.2"/>
    <row r="42732" hidden="1" x14ac:dyDescent="0.2"/>
    <row r="42733" hidden="1" x14ac:dyDescent="0.2"/>
    <row r="42734" hidden="1" x14ac:dyDescent="0.2"/>
    <row r="42735" hidden="1" x14ac:dyDescent="0.2"/>
    <row r="42736" hidden="1" x14ac:dyDescent="0.2"/>
    <row r="42737" hidden="1" x14ac:dyDescent="0.2"/>
    <row r="42738" hidden="1" x14ac:dyDescent="0.2"/>
    <row r="42739" hidden="1" x14ac:dyDescent="0.2"/>
    <row r="42740" hidden="1" x14ac:dyDescent="0.2"/>
    <row r="42741" hidden="1" x14ac:dyDescent="0.2"/>
    <row r="42742" hidden="1" x14ac:dyDescent="0.2"/>
    <row r="42743" hidden="1" x14ac:dyDescent="0.2"/>
    <row r="42744" hidden="1" x14ac:dyDescent="0.2"/>
    <row r="42745" hidden="1" x14ac:dyDescent="0.2"/>
    <row r="42746" hidden="1" x14ac:dyDescent="0.2"/>
    <row r="42747" hidden="1" x14ac:dyDescent="0.2"/>
    <row r="42748" hidden="1" x14ac:dyDescent="0.2"/>
    <row r="42749" hidden="1" x14ac:dyDescent="0.2"/>
    <row r="42750" hidden="1" x14ac:dyDescent="0.2"/>
    <row r="42751" hidden="1" x14ac:dyDescent="0.2"/>
    <row r="42752" hidden="1" x14ac:dyDescent="0.2"/>
    <row r="42753" hidden="1" x14ac:dyDescent="0.2"/>
    <row r="42754" hidden="1" x14ac:dyDescent="0.2"/>
    <row r="42755" hidden="1" x14ac:dyDescent="0.2"/>
    <row r="42756" hidden="1" x14ac:dyDescent="0.2"/>
    <row r="42757" hidden="1" x14ac:dyDescent="0.2"/>
    <row r="42758" hidden="1" x14ac:dyDescent="0.2"/>
    <row r="42759" hidden="1" x14ac:dyDescent="0.2"/>
    <row r="42760" hidden="1" x14ac:dyDescent="0.2"/>
    <row r="42761" hidden="1" x14ac:dyDescent="0.2"/>
    <row r="42762" hidden="1" x14ac:dyDescent="0.2"/>
    <row r="42763" hidden="1" x14ac:dyDescent="0.2"/>
    <row r="42764" hidden="1" x14ac:dyDescent="0.2"/>
    <row r="42765" hidden="1" x14ac:dyDescent="0.2"/>
    <row r="42766" hidden="1" x14ac:dyDescent="0.2"/>
    <row r="42767" hidden="1" x14ac:dyDescent="0.2"/>
    <row r="42768" hidden="1" x14ac:dyDescent="0.2"/>
    <row r="42769" hidden="1" x14ac:dyDescent="0.2"/>
    <row r="42770" hidden="1" x14ac:dyDescent="0.2"/>
    <row r="42771" hidden="1" x14ac:dyDescent="0.2"/>
    <row r="42772" hidden="1" x14ac:dyDescent="0.2"/>
    <row r="42773" hidden="1" x14ac:dyDescent="0.2"/>
    <row r="42774" hidden="1" x14ac:dyDescent="0.2"/>
    <row r="42775" hidden="1" x14ac:dyDescent="0.2"/>
    <row r="42776" hidden="1" x14ac:dyDescent="0.2"/>
    <row r="42777" hidden="1" x14ac:dyDescent="0.2"/>
    <row r="42778" hidden="1" x14ac:dyDescent="0.2"/>
    <row r="42779" hidden="1" x14ac:dyDescent="0.2"/>
    <row r="42780" hidden="1" x14ac:dyDescent="0.2"/>
    <row r="42781" hidden="1" x14ac:dyDescent="0.2"/>
    <row r="42782" hidden="1" x14ac:dyDescent="0.2"/>
    <row r="42783" hidden="1" x14ac:dyDescent="0.2"/>
    <row r="42784" hidden="1" x14ac:dyDescent="0.2"/>
    <row r="42785" hidden="1" x14ac:dyDescent="0.2"/>
    <row r="42786" hidden="1" x14ac:dyDescent="0.2"/>
    <row r="42787" hidden="1" x14ac:dyDescent="0.2"/>
    <row r="42788" hidden="1" x14ac:dyDescent="0.2"/>
    <row r="42789" hidden="1" x14ac:dyDescent="0.2"/>
    <row r="42790" hidden="1" x14ac:dyDescent="0.2"/>
    <row r="42791" hidden="1" x14ac:dyDescent="0.2"/>
    <row r="42792" hidden="1" x14ac:dyDescent="0.2"/>
    <row r="42793" hidden="1" x14ac:dyDescent="0.2"/>
    <row r="42794" hidden="1" x14ac:dyDescent="0.2"/>
    <row r="42795" hidden="1" x14ac:dyDescent="0.2"/>
    <row r="42796" hidden="1" x14ac:dyDescent="0.2"/>
    <row r="42797" hidden="1" x14ac:dyDescent="0.2"/>
    <row r="42798" hidden="1" x14ac:dyDescent="0.2"/>
    <row r="42799" hidden="1" x14ac:dyDescent="0.2"/>
    <row r="42800" hidden="1" x14ac:dyDescent="0.2"/>
    <row r="42801" hidden="1" x14ac:dyDescent="0.2"/>
    <row r="42802" hidden="1" x14ac:dyDescent="0.2"/>
    <row r="42803" hidden="1" x14ac:dyDescent="0.2"/>
    <row r="42804" hidden="1" x14ac:dyDescent="0.2"/>
    <row r="42805" hidden="1" x14ac:dyDescent="0.2"/>
    <row r="42806" hidden="1" x14ac:dyDescent="0.2"/>
    <row r="42807" hidden="1" x14ac:dyDescent="0.2"/>
    <row r="42808" hidden="1" x14ac:dyDescent="0.2"/>
    <row r="42809" hidden="1" x14ac:dyDescent="0.2"/>
    <row r="42810" hidden="1" x14ac:dyDescent="0.2"/>
    <row r="42811" hidden="1" x14ac:dyDescent="0.2"/>
    <row r="42812" hidden="1" x14ac:dyDescent="0.2"/>
    <row r="42813" hidden="1" x14ac:dyDescent="0.2"/>
    <row r="42814" hidden="1" x14ac:dyDescent="0.2"/>
    <row r="42815" hidden="1" x14ac:dyDescent="0.2"/>
    <row r="42816" hidden="1" x14ac:dyDescent="0.2"/>
    <row r="42817" hidden="1" x14ac:dyDescent="0.2"/>
    <row r="42818" hidden="1" x14ac:dyDescent="0.2"/>
    <row r="42819" hidden="1" x14ac:dyDescent="0.2"/>
    <row r="42820" hidden="1" x14ac:dyDescent="0.2"/>
    <row r="42821" hidden="1" x14ac:dyDescent="0.2"/>
    <row r="42822" hidden="1" x14ac:dyDescent="0.2"/>
    <row r="42823" hidden="1" x14ac:dyDescent="0.2"/>
    <row r="42824" hidden="1" x14ac:dyDescent="0.2"/>
    <row r="42825" hidden="1" x14ac:dyDescent="0.2"/>
    <row r="42826" hidden="1" x14ac:dyDescent="0.2"/>
    <row r="42827" hidden="1" x14ac:dyDescent="0.2"/>
    <row r="42828" hidden="1" x14ac:dyDescent="0.2"/>
    <row r="42829" hidden="1" x14ac:dyDescent="0.2"/>
    <row r="42830" hidden="1" x14ac:dyDescent="0.2"/>
    <row r="42831" hidden="1" x14ac:dyDescent="0.2"/>
    <row r="42832" hidden="1" x14ac:dyDescent="0.2"/>
    <row r="42833" hidden="1" x14ac:dyDescent="0.2"/>
    <row r="42834" hidden="1" x14ac:dyDescent="0.2"/>
    <row r="42835" hidden="1" x14ac:dyDescent="0.2"/>
    <row r="42836" hidden="1" x14ac:dyDescent="0.2"/>
    <row r="42837" hidden="1" x14ac:dyDescent="0.2"/>
    <row r="42838" hidden="1" x14ac:dyDescent="0.2"/>
    <row r="42839" hidden="1" x14ac:dyDescent="0.2"/>
    <row r="42840" hidden="1" x14ac:dyDescent="0.2"/>
    <row r="42841" hidden="1" x14ac:dyDescent="0.2"/>
    <row r="42842" hidden="1" x14ac:dyDescent="0.2"/>
    <row r="42843" hidden="1" x14ac:dyDescent="0.2"/>
    <row r="42844" hidden="1" x14ac:dyDescent="0.2"/>
    <row r="42845" hidden="1" x14ac:dyDescent="0.2"/>
    <row r="42846" hidden="1" x14ac:dyDescent="0.2"/>
    <row r="42847" hidden="1" x14ac:dyDescent="0.2"/>
    <row r="42848" hidden="1" x14ac:dyDescent="0.2"/>
    <row r="42849" hidden="1" x14ac:dyDescent="0.2"/>
    <row r="42850" hidden="1" x14ac:dyDescent="0.2"/>
    <row r="42851" hidden="1" x14ac:dyDescent="0.2"/>
    <row r="42852" hidden="1" x14ac:dyDescent="0.2"/>
    <row r="42853" hidden="1" x14ac:dyDescent="0.2"/>
    <row r="42854" hidden="1" x14ac:dyDescent="0.2"/>
    <row r="42855" hidden="1" x14ac:dyDescent="0.2"/>
    <row r="42856" hidden="1" x14ac:dyDescent="0.2"/>
    <row r="42857" hidden="1" x14ac:dyDescent="0.2"/>
    <row r="42858" hidden="1" x14ac:dyDescent="0.2"/>
    <row r="42859" hidden="1" x14ac:dyDescent="0.2"/>
    <row r="42860" hidden="1" x14ac:dyDescent="0.2"/>
    <row r="42861" hidden="1" x14ac:dyDescent="0.2"/>
    <row r="42862" hidden="1" x14ac:dyDescent="0.2"/>
    <row r="42863" hidden="1" x14ac:dyDescent="0.2"/>
    <row r="42864" hidden="1" x14ac:dyDescent="0.2"/>
    <row r="42865" hidden="1" x14ac:dyDescent="0.2"/>
    <row r="42866" hidden="1" x14ac:dyDescent="0.2"/>
    <row r="42867" hidden="1" x14ac:dyDescent="0.2"/>
    <row r="42868" hidden="1" x14ac:dyDescent="0.2"/>
    <row r="42869" hidden="1" x14ac:dyDescent="0.2"/>
    <row r="42870" hidden="1" x14ac:dyDescent="0.2"/>
    <row r="42871" hidden="1" x14ac:dyDescent="0.2"/>
    <row r="42872" hidden="1" x14ac:dyDescent="0.2"/>
    <row r="42873" hidden="1" x14ac:dyDescent="0.2"/>
    <row r="42874" hidden="1" x14ac:dyDescent="0.2"/>
    <row r="42875" hidden="1" x14ac:dyDescent="0.2"/>
    <row r="42876" hidden="1" x14ac:dyDescent="0.2"/>
    <row r="42877" hidden="1" x14ac:dyDescent="0.2"/>
    <row r="42878" hidden="1" x14ac:dyDescent="0.2"/>
    <row r="42879" hidden="1" x14ac:dyDescent="0.2"/>
    <row r="42880" hidden="1" x14ac:dyDescent="0.2"/>
    <row r="42881" hidden="1" x14ac:dyDescent="0.2"/>
    <row r="42882" hidden="1" x14ac:dyDescent="0.2"/>
    <row r="42883" hidden="1" x14ac:dyDescent="0.2"/>
    <row r="42884" hidden="1" x14ac:dyDescent="0.2"/>
    <row r="42885" hidden="1" x14ac:dyDescent="0.2"/>
    <row r="42886" hidden="1" x14ac:dyDescent="0.2"/>
    <row r="42887" hidden="1" x14ac:dyDescent="0.2"/>
    <row r="42888" hidden="1" x14ac:dyDescent="0.2"/>
    <row r="42889" hidden="1" x14ac:dyDescent="0.2"/>
    <row r="42890" hidden="1" x14ac:dyDescent="0.2"/>
    <row r="42891" hidden="1" x14ac:dyDescent="0.2"/>
    <row r="42892" hidden="1" x14ac:dyDescent="0.2"/>
    <row r="42893" hidden="1" x14ac:dyDescent="0.2"/>
    <row r="42894" hidden="1" x14ac:dyDescent="0.2"/>
    <row r="42895" hidden="1" x14ac:dyDescent="0.2"/>
    <row r="42896" hidden="1" x14ac:dyDescent="0.2"/>
    <row r="42897" hidden="1" x14ac:dyDescent="0.2"/>
    <row r="42898" hidden="1" x14ac:dyDescent="0.2"/>
    <row r="42899" hidden="1" x14ac:dyDescent="0.2"/>
    <row r="42900" hidden="1" x14ac:dyDescent="0.2"/>
    <row r="42901" hidden="1" x14ac:dyDescent="0.2"/>
    <row r="42902" hidden="1" x14ac:dyDescent="0.2"/>
    <row r="42903" hidden="1" x14ac:dyDescent="0.2"/>
    <row r="42904" hidden="1" x14ac:dyDescent="0.2"/>
    <row r="42905" hidden="1" x14ac:dyDescent="0.2"/>
    <row r="42906" hidden="1" x14ac:dyDescent="0.2"/>
    <row r="42907" hidden="1" x14ac:dyDescent="0.2"/>
    <row r="42908" hidden="1" x14ac:dyDescent="0.2"/>
    <row r="42909" hidden="1" x14ac:dyDescent="0.2"/>
    <row r="42910" hidden="1" x14ac:dyDescent="0.2"/>
    <row r="42911" hidden="1" x14ac:dyDescent="0.2"/>
    <row r="42912" hidden="1" x14ac:dyDescent="0.2"/>
    <row r="42913" hidden="1" x14ac:dyDescent="0.2"/>
    <row r="42914" hidden="1" x14ac:dyDescent="0.2"/>
    <row r="42915" hidden="1" x14ac:dyDescent="0.2"/>
    <row r="42916" hidden="1" x14ac:dyDescent="0.2"/>
    <row r="42917" hidden="1" x14ac:dyDescent="0.2"/>
    <row r="42918" hidden="1" x14ac:dyDescent="0.2"/>
    <row r="42919" hidden="1" x14ac:dyDescent="0.2"/>
    <row r="42920" hidden="1" x14ac:dyDescent="0.2"/>
    <row r="42921" hidden="1" x14ac:dyDescent="0.2"/>
    <row r="42922" hidden="1" x14ac:dyDescent="0.2"/>
    <row r="42923" hidden="1" x14ac:dyDescent="0.2"/>
    <row r="42924" hidden="1" x14ac:dyDescent="0.2"/>
    <row r="42925" hidden="1" x14ac:dyDescent="0.2"/>
    <row r="42926" hidden="1" x14ac:dyDescent="0.2"/>
    <row r="42927" hidden="1" x14ac:dyDescent="0.2"/>
    <row r="42928" hidden="1" x14ac:dyDescent="0.2"/>
    <row r="42929" hidden="1" x14ac:dyDescent="0.2"/>
    <row r="42930" hidden="1" x14ac:dyDescent="0.2"/>
    <row r="42931" hidden="1" x14ac:dyDescent="0.2"/>
    <row r="42932" hidden="1" x14ac:dyDescent="0.2"/>
    <row r="42933" hidden="1" x14ac:dyDescent="0.2"/>
    <row r="42934" hidden="1" x14ac:dyDescent="0.2"/>
    <row r="42935" hidden="1" x14ac:dyDescent="0.2"/>
    <row r="42936" hidden="1" x14ac:dyDescent="0.2"/>
    <row r="42937" hidden="1" x14ac:dyDescent="0.2"/>
    <row r="42938" hidden="1" x14ac:dyDescent="0.2"/>
    <row r="42939" hidden="1" x14ac:dyDescent="0.2"/>
    <row r="42940" hidden="1" x14ac:dyDescent="0.2"/>
    <row r="42941" hidden="1" x14ac:dyDescent="0.2"/>
    <row r="42942" hidden="1" x14ac:dyDescent="0.2"/>
    <row r="42943" hidden="1" x14ac:dyDescent="0.2"/>
    <row r="42944" hidden="1" x14ac:dyDescent="0.2"/>
    <row r="42945" hidden="1" x14ac:dyDescent="0.2"/>
    <row r="42946" hidden="1" x14ac:dyDescent="0.2"/>
    <row r="42947" hidden="1" x14ac:dyDescent="0.2"/>
    <row r="42948" hidden="1" x14ac:dyDescent="0.2"/>
    <row r="42949" hidden="1" x14ac:dyDescent="0.2"/>
    <row r="42950" hidden="1" x14ac:dyDescent="0.2"/>
    <row r="42951" hidden="1" x14ac:dyDescent="0.2"/>
    <row r="42952" hidden="1" x14ac:dyDescent="0.2"/>
    <row r="42953" hidden="1" x14ac:dyDescent="0.2"/>
    <row r="42954" hidden="1" x14ac:dyDescent="0.2"/>
    <row r="42955" hidden="1" x14ac:dyDescent="0.2"/>
    <row r="42956" hidden="1" x14ac:dyDescent="0.2"/>
    <row r="42957" hidden="1" x14ac:dyDescent="0.2"/>
    <row r="42958" hidden="1" x14ac:dyDescent="0.2"/>
    <row r="42959" hidden="1" x14ac:dyDescent="0.2"/>
    <row r="42960" hidden="1" x14ac:dyDescent="0.2"/>
    <row r="42961" hidden="1" x14ac:dyDescent="0.2"/>
    <row r="42962" hidden="1" x14ac:dyDescent="0.2"/>
    <row r="42963" hidden="1" x14ac:dyDescent="0.2"/>
    <row r="42964" hidden="1" x14ac:dyDescent="0.2"/>
    <row r="42965" hidden="1" x14ac:dyDescent="0.2"/>
    <row r="42966" hidden="1" x14ac:dyDescent="0.2"/>
    <row r="42967" hidden="1" x14ac:dyDescent="0.2"/>
    <row r="42968" hidden="1" x14ac:dyDescent="0.2"/>
    <row r="42969" hidden="1" x14ac:dyDescent="0.2"/>
    <row r="42970" hidden="1" x14ac:dyDescent="0.2"/>
    <row r="42971" hidden="1" x14ac:dyDescent="0.2"/>
    <row r="42972" hidden="1" x14ac:dyDescent="0.2"/>
    <row r="42973" hidden="1" x14ac:dyDescent="0.2"/>
    <row r="42974" hidden="1" x14ac:dyDescent="0.2"/>
    <row r="42975" hidden="1" x14ac:dyDescent="0.2"/>
    <row r="42976" hidden="1" x14ac:dyDescent="0.2"/>
    <row r="42977" hidden="1" x14ac:dyDescent="0.2"/>
    <row r="42978" hidden="1" x14ac:dyDescent="0.2"/>
    <row r="42979" hidden="1" x14ac:dyDescent="0.2"/>
    <row r="42980" hidden="1" x14ac:dyDescent="0.2"/>
    <row r="42981" hidden="1" x14ac:dyDescent="0.2"/>
    <row r="42982" hidden="1" x14ac:dyDescent="0.2"/>
    <row r="42983" hidden="1" x14ac:dyDescent="0.2"/>
    <row r="42984" hidden="1" x14ac:dyDescent="0.2"/>
    <row r="42985" hidden="1" x14ac:dyDescent="0.2"/>
    <row r="42986" hidden="1" x14ac:dyDescent="0.2"/>
    <row r="42987" hidden="1" x14ac:dyDescent="0.2"/>
    <row r="42988" hidden="1" x14ac:dyDescent="0.2"/>
    <row r="42989" hidden="1" x14ac:dyDescent="0.2"/>
    <row r="42990" hidden="1" x14ac:dyDescent="0.2"/>
    <row r="42991" hidden="1" x14ac:dyDescent="0.2"/>
    <row r="42992" hidden="1" x14ac:dyDescent="0.2"/>
    <row r="42993" hidden="1" x14ac:dyDescent="0.2"/>
    <row r="42994" hidden="1" x14ac:dyDescent="0.2"/>
    <row r="42995" hidden="1" x14ac:dyDescent="0.2"/>
    <row r="42996" hidden="1" x14ac:dyDescent="0.2"/>
    <row r="42997" hidden="1" x14ac:dyDescent="0.2"/>
    <row r="42998" hidden="1" x14ac:dyDescent="0.2"/>
    <row r="42999" hidden="1" x14ac:dyDescent="0.2"/>
    <row r="43000" hidden="1" x14ac:dyDescent="0.2"/>
    <row r="43001" hidden="1" x14ac:dyDescent="0.2"/>
    <row r="43002" hidden="1" x14ac:dyDescent="0.2"/>
    <row r="43003" hidden="1" x14ac:dyDescent="0.2"/>
    <row r="43004" hidden="1" x14ac:dyDescent="0.2"/>
    <row r="43005" hidden="1" x14ac:dyDescent="0.2"/>
    <row r="43006" hidden="1" x14ac:dyDescent="0.2"/>
    <row r="43007" hidden="1" x14ac:dyDescent="0.2"/>
    <row r="43008" hidden="1" x14ac:dyDescent="0.2"/>
    <row r="43009" hidden="1" x14ac:dyDescent="0.2"/>
    <row r="43010" hidden="1" x14ac:dyDescent="0.2"/>
    <row r="43011" hidden="1" x14ac:dyDescent="0.2"/>
    <row r="43012" hidden="1" x14ac:dyDescent="0.2"/>
    <row r="43013" hidden="1" x14ac:dyDescent="0.2"/>
    <row r="43014" hidden="1" x14ac:dyDescent="0.2"/>
    <row r="43015" hidden="1" x14ac:dyDescent="0.2"/>
    <row r="43016" hidden="1" x14ac:dyDescent="0.2"/>
    <row r="43017" hidden="1" x14ac:dyDescent="0.2"/>
    <row r="43018" hidden="1" x14ac:dyDescent="0.2"/>
    <row r="43019" hidden="1" x14ac:dyDescent="0.2"/>
    <row r="43020" hidden="1" x14ac:dyDescent="0.2"/>
    <row r="43021" hidden="1" x14ac:dyDescent="0.2"/>
    <row r="43022" hidden="1" x14ac:dyDescent="0.2"/>
    <row r="43023" hidden="1" x14ac:dyDescent="0.2"/>
    <row r="43024" hidden="1" x14ac:dyDescent="0.2"/>
    <row r="43025" hidden="1" x14ac:dyDescent="0.2"/>
    <row r="43026" hidden="1" x14ac:dyDescent="0.2"/>
    <row r="43027" hidden="1" x14ac:dyDescent="0.2"/>
    <row r="43028" hidden="1" x14ac:dyDescent="0.2"/>
    <row r="43029" hidden="1" x14ac:dyDescent="0.2"/>
    <row r="43030" hidden="1" x14ac:dyDescent="0.2"/>
    <row r="43031" hidden="1" x14ac:dyDescent="0.2"/>
    <row r="43032" hidden="1" x14ac:dyDescent="0.2"/>
    <row r="43033" hidden="1" x14ac:dyDescent="0.2"/>
    <row r="43034" hidden="1" x14ac:dyDescent="0.2"/>
    <row r="43035" hidden="1" x14ac:dyDescent="0.2"/>
    <row r="43036" hidden="1" x14ac:dyDescent="0.2"/>
    <row r="43037" hidden="1" x14ac:dyDescent="0.2"/>
    <row r="43038" hidden="1" x14ac:dyDescent="0.2"/>
    <row r="43039" hidden="1" x14ac:dyDescent="0.2"/>
    <row r="43040" hidden="1" x14ac:dyDescent="0.2"/>
    <row r="43041" hidden="1" x14ac:dyDescent="0.2"/>
    <row r="43042" hidden="1" x14ac:dyDescent="0.2"/>
    <row r="43043" hidden="1" x14ac:dyDescent="0.2"/>
    <row r="43044" hidden="1" x14ac:dyDescent="0.2"/>
    <row r="43045" hidden="1" x14ac:dyDescent="0.2"/>
    <row r="43046" hidden="1" x14ac:dyDescent="0.2"/>
    <row r="43047" hidden="1" x14ac:dyDescent="0.2"/>
    <row r="43048" hidden="1" x14ac:dyDescent="0.2"/>
    <row r="43049" hidden="1" x14ac:dyDescent="0.2"/>
    <row r="43050" hidden="1" x14ac:dyDescent="0.2"/>
    <row r="43051" hidden="1" x14ac:dyDescent="0.2"/>
    <row r="43052" hidden="1" x14ac:dyDescent="0.2"/>
    <row r="43053" hidden="1" x14ac:dyDescent="0.2"/>
    <row r="43054" hidden="1" x14ac:dyDescent="0.2"/>
    <row r="43055" hidden="1" x14ac:dyDescent="0.2"/>
    <row r="43056" hidden="1" x14ac:dyDescent="0.2"/>
    <row r="43057" hidden="1" x14ac:dyDescent="0.2"/>
    <row r="43058" hidden="1" x14ac:dyDescent="0.2"/>
    <row r="43059" hidden="1" x14ac:dyDescent="0.2"/>
    <row r="43060" hidden="1" x14ac:dyDescent="0.2"/>
    <row r="43061" hidden="1" x14ac:dyDescent="0.2"/>
    <row r="43062" hidden="1" x14ac:dyDescent="0.2"/>
    <row r="43063" hidden="1" x14ac:dyDescent="0.2"/>
    <row r="43064" hidden="1" x14ac:dyDescent="0.2"/>
    <row r="43065" hidden="1" x14ac:dyDescent="0.2"/>
    <row r="43066" hidden="1" x14ac:dyDescent="0.2"/>
    <row r="43067" hidden="1" x14ac:dyDescent="0.2"/>
    <row r="43068" hidden="1" x14ac:dyDescent="0.2"/>
    <row r="43069" hidden="1" x14ac:dyDescent="0.2"/>
    <row r="43070" hidden="1" x14ac:dyDescent="0.2"/>
    <row r="43071" hidden="1" x14ac:dyDescent="0.2"/>
    <row r="43072" hidden="1" x14ac:dyDescent="0.2"/>
    <row r="43073" hidden="1" x14ac:dyDescent="0.2"/>
    <row r="43074" hidden="1" x14ac:dyDescent="0.2"/>
    <row r="43075" hidden="1" x14ac:dyDescent="0.2"/>
    <row r="43076" hidden="1" x14ac:dyDescent="0.2"/>
    <row r="43077" hidden="1" x14ac:dyDescent="0.2"/>
    <row r="43078" hidden="1" x14ac:dyDescent="0.2"/>
    <row r="43079" hidden="1" x14ac:dyDescent="0.2"/>
    <row r="43080" hidden="1" x14ac:dyDescent="0.2"/>
    <row r="43081" hidden="1" x14ac:dyDescent="0.2"/>
    <row r="43082" hidden="1" x14ac:dyDescent="0.2"/>
    <row r="43083" hidden="1" x14ac:dyDescent="0.2"/>
    <row r="43084" hidden="1" x14ac:dyDescent="0.2"/>
    <row r="43085" hidden="1" x14ac:dyDescent="0.2"/>
    <row r="43086" hidden="1" x14ac:dyDescent="0.2"/>
    <row r="43087" hidden="1" x14ac:dyDescent="0.2"/>
    <row r="43088" hidden="1" x14ac:dyDescent="0.2"/>
    <row r="43089" hidden="1" x14ac:dyDescent="0.2"/>
    <row r="43090" hidden="1" x14ac:dyDescent="0.2"/>
    <row r="43091" hidden="1" x14ac:dyDescent="0.2"/>
    <row r="43092" hidden="1" x14ac:dyDescent="0.2"/>
    <row r="43093" hidden="1" x14ac:dyDescent="0.2"/>
    <row r="43094" hidden="1" x14ac:dyDescent="0.2"/>
    <row r="43095" hidden="1" x14ac:dyDescent="0.2"/>
    <row r="43096" hidden="1" x14ac:dyDescent="0.2"/>
    <row r="43097" hidden="1" x14ac:dyDescent="0.2"/>
    <row r="43098" hidden="1" x14ac:dyDescent="0.2"/>
    <row r="43099" hidden="1" x14ac:dyDescent="0.2"/>
    <row r="43100" hidden="1" x14ac:dyDescent="0.2"/>
    <row r="43101" hidden="1" x14ac:dyDescent="0.2"/>
    <row r="43102" hidden="1" x14ac:dyDescent="0.2"/>
    <row r="43103" hidden="1" x14ac:dyDescent="0.2"/>
    <row r="43104" hidden="1" x14ac:dyDescent="0.2"/>
    <row r="43105" hidden="1" x14ac:dyDescent="0.2"/>
    <row r="43106" hidden="1" x14ac:dyDescent="0.2"/>
    <row r="43107" hidden="1" x14ac:dyDescent="0.2"/>
    <row r="43108" hidden="1" x14ac:dyDescent="0.2"/>
    <row r="43109" hidden="1" x14ac:dyDescent="0.2"/>
    <row r="43110" hidden="1" x14ac:dyDescent="0.2"/>
    <row r="43111" hidden="1" x14ac:dyDescent="0.2"/>
    <row r="43112" hidden="1" x14ac:dyDescent="0.2"/>
    <row r="43113" hidden="1" x14ac:dyDescent="0.2"/>
    <row r="43114" hidden="1" x14ac:dyDescent="0.2"/>
    <row r="43115" hidden="1" x14ac:dyDescent="0.2"/>
    <row r="43116" hidden="1" x14ac:dyDescent="0.2"/>
    <row r="43117" hidden="1" x14ac:dyDescent="0.2"/>
    <row r="43118" hidden="1" x14ac:dyDescent="0.2"/>
    <row r="43119" hidden="1" x14ac:dyDescent="0.2"/>
    <row r="43120" hidden="1" x14ac:dyDescent="0.2"/>
    <row r="43121" hidden="1" x14ac:dyDescent="0.2"/>
    <row r="43122" hidden="1" x14ac:dyDescent="0.2"/>
    <row r="43123" hidden="1" x14ac:dyDescent="0.2"/>
    <row r="43124" hidden="1" x14ac:dyDescent="0.2"/>
    <row r="43125" hidden="1" x14ac:dyDescent="0.2"/>
    <row r="43126" hidden="1" x14ac:dyDescent="0.2"/>
    <row r="43127" hidden="1" x14ac:dyDescent="0.2"/>
    <row r="43128" hidden="1" x14ac:dyDescent="0.2"/>
    <row r="43129" hidden="1" x14ac:dyDescent="0.2"/>
    <row r="43130" hidden="1" x14ac:dyDescent="0.2"/>
    <row r="43131" hidden="1" x14ac:dyDescent="0.2"/>
    <row r="43132" hidden="1" x14ac:dyDescent="0.2"/>
    <row r="43133" hidden="1" x14ac:dyDescent="0.2"/>
    <row r="43134" hidden="1" x14ac:dyDescent="0.2"/>
    <row r="43135" hidden="1" x14ac:dyDescent="0.2"/>
    <row r="43136" hidden="1" x14ac:dyDescent="0.2"/>
    <row r="43137" hidden="1" x14ac:dyDescent="0.2"/>
    <row r="43138" hidden="1" x14ac:dyDescent="0.2"/>
    <row r="43139" hidden="1" x14ac:dyDescent="0.2"/>
    <row r="43140" hidden="1" x14ac:dyDescent="0.2"/>
    <row r="43141" hidden="1" x14ac:dyDescent="0.2"/>
    <row r="43142" hidden="1" x14ac:dyDescent="0.2"/>
    <row r="43143" hidden="1" x14ac:dyDescent="0.2"/>
    <row r="43144" hidden="1" x14ac:dyDescent="0.2"/>
    <row r="43145" hidden="1" x14ac:dyDescent="0.2"/>
    <row r="43146" hidden="1" x14ac:dyDescent="0.2"/>
    <row r="43147" hidden="1" x14ac:dyDescent="0.2"/>
    <row r="43148" hidden="1" x14ac:dyDescent="0.2"/>
    <row r="43149" hidden="1" x14ac:dyDescent="0.2"/>
    <row r="43150" hidden="1" x14ac:dyDescent="0.2"/>
    <row r="43151" hidden="1" x14ac:dyDescent="0.2"/>
    <row r="43152" hidden="1" x14ac:dyDescent="0.2"/>
    <row r="43153" hidden="1" x14ac:dyDescent="0.2"/>
    <row r="43154" hidden="1" x14ac:dyDescent="0.2"/>
    <row r="43155" hidden="1" x14ac:dyDescent="0.2"/>
    <row r="43156" hidden="1" x14ac:dyDescent="0.2"/>
    <row r="43157" hidden="1" x14ac:dyDescent="0.2"/>
    <row r="43158" hidden="1" x14ac:dyDescent="0.2"/>
    <row r="43159" hidden="1" x14ac:dyDescent="0.2"/>
    <row r="43160" hidden="1" x14ac:dyDescent="0.2"/>
    <row r="43161" hidden="1" x14ac:dyDescent="0.2"/>
    <row r="43162" hidden="1" x14ac:dyDescent="0.2"/>
    <row r="43163" hidden="1" x14ac:dyDescent="0.2"/>
    <row r="43164" hidden="1" x14ac:dyDescent="0.2"/>
    <row r="43165" hidden="1" x14ac:dyDescent="0.2"/>
    <row r="43166" hidden="1" x14ac:dyDescent="0.2"/>
    <row r="43167" hidden="1" x14ac:dyDescent="0.2"/>
    <row r="43168" hidden="1" x14ac:dyDescent="0.2"/>
    <row r="43169" hidden="1" x14ac:dyDescent="0.2"/>
    <row r="43170" hidden="1" x14ac:dyDescent="0.2"/>
    <row r="43171" hidden="1" x14ac:dyDescent="0.2"/>
    <row r="43172" hidden="1" x14ac:dyDescent="0.2"/>
    <row r="43173" hidden="1" x14ac:dyDescent="0.2"/>
    <row r="43174" hidden="1" x14ac:dyDescent="0.2"/>
    <row r="43175" hidden="1" x14ac:dyDescent="0.2"/>
    <row r="43176" hidden="1" x14ac:dyDescent="0.2"/>
    <row r="43177" hidden="1" x14ac:dyDescent="0.2"/>
    <row r="43178" hidden="1" x14ac:dyDescent="0.2"/>
    <row r="43179" hidden="1" x14ac:dyDescent="0.2"/>
    <row r="43180" hidden="1" x14ac:dyDescent="0.2"/>
    <row r="43181" hidden="1" x14ac:dyDescent="0.2"/>
    <row r="43182" hidden="1" x14ac:dyDescent="0.2"/>
    <row r="43183" hidden="1" x14ac:dyDescent="0.2"/>
    <row r="43184" hidden="1" x14ac:dyDescent="0.2"/>
    <row r="43185" hidden="1" x14ac:dyDescent="0.2"/>
    <row r="43186" hidden="1" x14ac:dyDescent="0.2"/>
    <row r="43187" hidden="1" x14ac:dyDescent="0.2"/>
    <row r="43188" hidden="1" x14ac:dyDescent="0.2"/>
    <row r="43189" hidden="1" x14ac:dyDescent="0.2"/>
    <row r="43190" hidden="1" x14ac:dyDescent="0.2"/>
    <row r="43191" hidden="1" x14ac:dyDescent="0.2"/>
    <row r="43192" hidden="1" x14ac:dyDescent="0.2"/>
    <row r="43193" hidden="1" x14ac:dyDescent="0.2"/>
    <row r="43194" hidden="1" x14ac:dyDescent="0.2"/>
    <row r="43195" hidden="1" x14ac:dyDescent="0.2"/>
    <row r="43196" hidden="1" x14ac:dyDescent="0.2"/>
    <row r="43197" hidden="1" x14ac:dyDescent="0.2"/>
    <row r="43198" hidden="1" x14ac:dyDescent="0.2"/>
    <row r="43199" hidden="1" x14ac:dyDescent="0.2"/>
    <row r="43200" hidden="1" x14ac:dyDescent="0.2"/>
    <row r="43201" hidden="1" x14ac:dyDescent="0.2"/>
    <row r="43202" hidden="1" x14ac:dyDescent="0.2"/>
    <row r="43203" hidden="1" x14ac:dyDescent="0.2"/>
    <row r="43204" hidden="1" x14ac:dyDescent="0.2"/>
    <row r="43205" hidden="1" x14ac:dyDescent="0.2"/>
    <row r="43206" hidden="1" x14ac:dyDescent="0.2"/>
    <row r="43207" hidden="1" x14ac:dyDescent="0.2"/>
    <row r="43208" hidden="1" x14ac:dyDescent="0.2"/>
    <row r="43209" hidden="1" x14ac:dyDescent="0.2"/>
    <row r="43210" hidden="1" x14ac:dyDescent="0.2"/>
    <row r="43211" hidden="1" x14ac:dyDescent="0.2"/>
    <row r="43212" hidden="1" x14ac:dyDescent="0.2"/>
    <row r="43213" hidden="1" x14ac:dyDescent="0.2"/>
    <row r="43214" hidden="1" x14ac:dyDescent="0.2"/>
    <row r="43215" hidden="1" x14ac:dyDescent="0.2"/>
    <row r="43216" hidden="1" x14ac:dyDescent="0.2"/>
    <row r="43217" hidden="1" x14ac:dyDescent="0.2"/>
    <row r="43218" hidden="1" x14ac:dyDescent="0.2"/>
    <row r="43219" hidden="1" x14ac:dyDescent="0.2"/>
    <row r="43220" hidden="1" x14ac:dyDescent="0.2"/>
    <row r="43221" hidden="1" x14ac:dyDescent="0.2"/>
    <row r="43222" hidden="1" x14ac:dyDescent="0.2"/>
    <row r="43223" hidden="1" x14ac:dyDescent="0.2"/>
    <row r="43224" hidden="1" x14ac:dyDescent="0.2"/>
    <row r="43225" hidden="1" x14ac:dyDescent="0.2"/>
    <row r="43226" hidden="1" x14ac:dyDescent="0.2"/>
    <row r="43227" hidden="1" x14ac:dyDescent="0.2"/>
    <row r="43228" hidden="1" x14ac:dyDescent="0.2"/>
    <row r="43229" hidden="1" x14ac:dyDescent="0.2"/>
    <row r="43230" hidden="1" x14ac:dyDescent="0.2"/>
    <row r="43231" hidden="1" x14ac:dyDescent="0.2"/>
    <row r="43232" hidden="1" x14ac:dyDescent="0.2"/>
    <row r="43233" hidden="1" x14ac:dyDescent="0.2"/>
    <row r="43234" hidden="1" x14ac:dyDescent="0.2"/>
    <row r="43235" hidden="1" x14ac:dyDescent="0.2"/>
    <row r="43236" hidden="1" x14ac:dyDescent="0.2"/>
    <row r="43237" hidden="1" x14ac:dyDescent="0.2"/>
    <row r="43238" hidden="1" x14ac:dyDescent="0.2"/>
    <row r="43239" hidden="1" x14ac:dyDescent="0.2"/>
    <row r="43240" hidden="1" x14ac:dyDescent="0.2"/>
    <row r="43241" hidden="1" x14ac:dyDescent="0.2"/>
    <row r="43242" hidden="1" x14ac:dyDescent="0.2"/>
    <row r="43243" hidden="1" x14ac:dyDescent="0.2"/>
    <row r="43244" hidden="1" x14ac:dyDescent="0.2"/>
    <row r="43245" hidden="1" x14ac:dyDescent="0.2"/>
    <row r="43246" hidden="1" x14ac:dyDescent="0.2"/>
    <row r="43247" hidden="1" x14ac:dyDescent="0.2"/>
    <row r="43248" hidden="1" x14ac:dyDescent="0.2"/>
    <row r="43249" hidden="1" x14ac:dyDescent="0.2"/>
    <row r="43250" hidden="1" x14ac:dyDescent="0.2"/>
    <row r="43251" hidden="1" x14ac:dyDescent="0.2"/>
    <row r="43252" hidden="1" x14ac:dyDescent="0.2"/>
    <row r="43253" hidden="1" x14ac:dyDescent="0.2"/>
    <row r="43254" hidden="1" x14ac:dyDescent="0.2"/>
    <row r="43255" hidden="1" x14ac:dyDescent="0.2"/>
    <row r="43256" hidden="1" x14ac:dyDescent="0.2"/>
    <row r="43257" hidden="1" x14ac:dyDescent="0.2"/>
    <row r="43258" hidden="1" x14ac:dyDescent="0.2"/>
    <row r="43259" hidden="1" x14ac:dyDescent="0.2"/>
    <row r="43260" hidden="1" x14ac:dyDescent="0.2"/>
    <row r="43261" hidden="1" x14ac:dyDescent="0.2"/>
    <row r="43262" hidden="1" x14ac:dyDescent="0.2"/>
    <row r="43263" hidden="1" x14ac:dyDescent="0.2"/>
    <row r="43264" hidden="1" x14ac:dyDescent="0.2"/>
    <row r="43265" hidden="1" x14ac:dyDescent="0.2"/>
    <row r="43266" hidden="1" x14ac:dyDescent="0.2"/>
    <row r="43267" hidden="1" x14ac:dyDescent="0.2"/>
    <row r="43268" hidden="1" x14ac:dyDescent="0.2"/>
    <row r="43269" hidden="1" x14ac:dyDescent="0.2"/>
    <row r="43270" hidden="1" x14ac:dyDescent="0.2"/>
    <row r="43271" hidden="1" x14ac:dyDescent="0.2"/>
    <row r="43272" hidden="1" x14ac:dyDescent="0.2"/>
    <row r="43273" hidden="1" x14ac:dyDescent="0.2"/>
    <row r="43274" hidden="1" x14ac:dyDescent="0.2"/>
    <row r="43275" hidden="1" x14ac:dyDescent="0.2"/>
    <row r="43276" hidden="1" x14ac:dyDescent="0.2"/>
    <row r="43277" hidden="1" x14ac:dyDescent="0.2"/>
    <row r="43278" hidden="1" x14ac:dyDescent="0.2"/>
    <row r="43279" hidden="1" x14ac:dyDescent="0.2"/>
    <row r="43280" hidden="1" x14ac:dyDescent="0.2"/>
    <row r="43281" hidden="1" x14ac:dyDescent="0.2"/>
    <row r="43282" hidden="1" x14ac:dyDescent="0.2"/>
    <row r="43283" hidden="1" x14ac:dyDescent="0.2"/>
    <row r="43284" hidden="1" x14ac:dyDescent="0.2"/>
    <row r="43285" hidden="1" x14ac:dyDescent="0.2"/>
    <row r="43286" hidden="1" x14ac:dyDescent="0.2"/>
    <row r="43287" hidden="1" x14ac:dyDescent="0.2"/>
    <row r="43288" hidden="1" x14ac:dyDescent="0.2"/>
    <row r="43289" hidden="1" x14ac:dyDescent="0.2"/>
    <row r="43290" hidden="1" x14ac:dyDescent="0.2"/>
    <row r="43291" hidden="1" x14ac:dyDescent="0.2"/>
    <row r="43292" hidden="1" x14ac:dyDescent="0.2"/>
    <row r="43293" hidden="1" x14ac:dyDescent="0.2"/>
    <row r="43294" hidden="1" x14ac:dyDescent="0.2"/>
    <row r="43295" hidden="1" x14ac:dyDescent="0.2"/>
    <row r="43296" hidden="1" x14ac:dyDescent="0.2"/>
    <row r="43297" hidden="1" x14ac:dyDescent="0.2"/>
    <row r="43298" hidden="1" x14ac:dyDescent="0.2"/>
    <row r="43299" hidden="1" x14ac:dyDescent="0.2"/>
    <row r="43300" hidden="1" x14ac:dyDescent="0.2"/>
    <row r="43301" hidden="1" x14ac:dyDescent="0.2"/>
    <row r="43302" hidden="1" x14ac:dyDescent="0.2"/>
    <row r="43303" hidden="1" x14ac:dyDescent="0.2"/>
    <row r="43304" hidden="1" x14ac:dyDescent="0.2"/>
    <row r="43305" hidden="1" x14ac:dyDescent="0.2"/>
    <row r="43306" hidden="1" x14ac:dyDescent="0.2"/>
    <row r="43307" hidden="1" x14ac:dyDescent="0.2"/>
    <row r="43308" hidden="1" x14ac:dyDescent="0.2"/>
    <row r="43309" hidden="1" x14ac:dyDescent="0.2"/>
    <row r="43310" hidden="1" x14ac:dyDescent="0.2"/>
    <row r="43311" hidden="1" x14ac:dyDescent="0.2"/>
    <row r="43312" hidden="1" x14ac:dyDescent="0.2"/>
    <row r="43313" hidden="1" x14ac:dyDescent="0.2"/>
    <row r="43314" hidden="1" x14ac:dyDescent="0.2"/>
    <row r="43315" hidden="1" x14ac:dyDescent="0.2"/>
    <row r="43316" hidden="1" x14ac:dyDescent="0.2"/>
    <row r="43317" hidden="1" x14ac:dyDescent="0.2"/>
    <row r="43318" hidden="1" x14ac:dyDescent="0.2"/>
    <row r="43319" hidden="1" x14ac:dyDescent="0.2"/>
    <row r="43320" hidden="1" x14ac:dyDescent="0.2"/>
    <row r="43321" hidden="1" x14ac:dyDescent="0.2"/>
    <row r="43322" hidden="1" x14ac:dyDescent="0.2"/>
    <row r="43323" hidden="1" x14ac:dyDescent="0.2"/>
    <row r="43324" hidden="1" x14ac:dyDescent="0.2"/>
    <row r="43325" hidden="1" x14ac:dyDescent="0.2"/>
    <row r="43326" hidden="1" x14ac:dyDescent="0.2"/>
    <row r="43327" hidden="1" x14ac:dyDescent="0.2"/>
    <row r="43328" hidden="1" x14ac:dyDescent="0.2"/>
    <row r="43329" hidden="1" x14ac:dyDescent="0.2"/>
    <row r="43330" hidden="1" x14ac:dyDescent="0.2"/>
    <row r="43331" hidden="1" x14ac:dyDescent="0.2"/>
    <row r="43332" hidden="1" x14ac:dyDescent="0.2"/>
    <row r="43333" hidden="1" x14ac:dyDescent="0.2"/>
    <row r="43334" hidden="1" x14ac:dyDescent="0.2"/>
    <row r="43335" hidden="1" x14ac:dyDescent="0.2"/>
    <row r="43336" hidden="1" x14ac:dyDescent="0.2"/>
    <row r="43337" hidden="1" x14ac:dyDescent="0.2"/>
    <row r="43338" hidden="1" x14ac:dyDescent="0.2"/>
    <row r="43339" hidden="1" x14ac:dyDescent="0.2"/>
    <row r="43340" hidden="1" x14ac:dyDescent="0.2"/>
    <row r="43341" hidden="1" x14ac:dyDescent="0.2"/>
    <row r="43342" hidden="1" x14ac:dyDescent="0.2"/>
    <row r="43343" hidden="1" x14ac:dyDescent="0.2"/>
    <row r="43344" hidden="1" x14ac:dyDescent="0.2"/>
    <row r="43345" hidden="1" x14ac:dyDescent="0.2"/>
    <row r="43346" hidden="1" x14ac:dyDescent="0.2"/>
    <row r="43347" hidden="1" x14ac:dyDescent="0.2"/>
    <row r="43348" hidden="1" x14ac:dyDescent="0.2"/>
    <row r="43349" hidden="1" x14ac:dyDescent="0.2"/>
    <row r="43350" hidden="1" x14ac:dyDescent="0.2"/>
    <row r="43351" hidden="1" x14ac:dyDescent="0.2"/>
    <row r="43352" hidden="1" x14ac:dyDescent="0.2"/>
    <row r="43353" hidden="1" x14ac:dyDescent="0.2"/>
    <row r="43354" hidden="1" x14ac:dyDescent="0.2"/>
    <row r="43355" hidden="1" x14ac:dyDescent="0.2"/>
    <row r="43356" hidden="1" x14ac:dyDescent="0.2"/>
    <row r="43357" hidden="1" x14ac:dyDescent="0.2"/>
    <row r="43358" hidden="1" x14ac:dyDescent="0.2"/>
    <row r="43359" hidden="1" x14ac:dyDescent="0.2"/>
    <row r="43360" hidden="1" x14ac:dyDescent="0.2"/>
    <row r="43361" hidden="1" x14ac:dyDescent="0.2"/>
    <row r="43362" hidden="1" x14ac:dyDescent="0.2"/>
    <row r="43363" hidden="1" x14ac:dyDescent="0.2"/>
    <row r="43364" hidden="1" x14ac:dyDescent="0.2"/>
    <row r="43365" hidden="1" x14ac:dyDescent="0.2"/>
    <row r="43366" hidden="1" x14ac:dyDescent="0.2"/>
    <row r="43367" hidden="1" x14ac:dyDescent="0.2"/>
    <row r="43368" hidden="1" x14ac:dyDescent="0.2"/>
    <row r="43369" hidden="1" x14ac:dyDescent="0.2"/>
    <row r="43370" hidden="1" x14ac:dyDescent="0.2"/>
    <row r="43371" hidden="1" x14ac:dyDescent="0.2"/>
    <row r="43372" hidden="1" x14ac:dyDescent="0.2"/>
    <row r="43373" hidden="1" x14ac:dyDescent="0.2"/>
    <row r="43374" hidden="1" x14ac:dyDescent="0.2"/>
    <row r="43375" hidden="1" x14ac:dyDescent="0.2"/>
    <row r="43376" hidden="1" x14ac:dyDescent="0.2"/>
    <row r="43377" hidden="1" x14ac:dyDescent="0.2"/>
    <row r="43378" hidden="1" x14ac:dyDescent="0.2"/>
    <row r="43379" hidden="1" x14ac:dyDescent="0.2"/>
    <row r="43380" hidden="1" x14ac:dyDescent="0.2"/>
    <row r="43381" hidden="1" x14ac:dyDescent="0.2"/>
    <row r="43382" hidden="1" x14ac:dyDescent="0.2"/>
    <row r="43383" hidden="1" x14ac:dyDescent="0.2"/>
    <row r="43384" hidden="1" x14ac:dyDescent="0.2"/>
    <row r="43385" hidden="1" x14ac:dyDescent="0.2"/>
    <row r="43386" hidden="1" x14ac:dyDescent="0.2"/>
    <row r="43387" hidden="1" x14ac:dyDescent="0.2"/>
    <row r="43388" hidden="1" x14ac:dyDescent="0.2"/>
    <row r="43389" hidden="1" x14ac:dyDescent="0.2"/>
    <row r="43390" hidden="1" x14ac:dyDescent="0.2"/>
    <row r="43391" hidden="1" x14ac:dyDescent="0.2"/>
    <row r="43392" hidden="1" x14ac:dyDescent="0.2"/>
    <row r="43393" hidden="1" x14ac:dyDescent="0.2"/>
    <row r="43394" hidden="1" x14ac:dyDescent="0.2"/>
    <row r="43395" hidden="1" x14ac:dyDescent="0.2"/>
    <row r="43396" hidden="1" x14ac:dyDescent="0.2"/>
    <row r="43397" hidden="1" x14ac:dyDescent="0.2"/>
    <row r="43398" hidden="1" x14ac:dyDescent="0.2"/>
    <row r="43399" hidden="1" x14ac:dyDescent="0.2"/>
    <row r="43400" hidden="1" x14ac:dyDescent="0.2"/>
    <row r="43401" hidden="1" x14ac:dyDescent="0.2"/>
    <row r="43402" hidden="1" x14ac:dyDescent="0.2"/>
    <row r="43403" hidden="1" x14ac:dyDescent="0.2"/>
    <row r="43404" hidden="1" x14ac:dyDescent="0.2"/>
    <row r="43405" hidden="1" x14ac:dyDescent="0.2"/>
    <row r="43406" hidden="1" x14ac:dyDescent="0.2"/>
    <row r="43407" hidden="1" x14ac:dyDescent="0.2"/>
    <row r="43408" hidden="1" x14ac:dyDescent="0.2"/>
    <row r="43409" hidden="1" x14ac:dyDescent="0.2"/>
    <row r="43410" hidden="1" x14ac:dyDescent="0.2"/>
    <row r="43411" hidden="1" x14ac:dyDescent="0.2"/>
    <row r="43412" hidden="1" x14ac:dyDescent="0.2"/>
    <row r="43413" hidden="1" x14ac:dyDescent="0.2"/>
    <row r="43414" hidden="1" x14ac:dyDescent="0.2"/>
    <row r="43415" hidden="1" x14ac:dyDescent="0.2"/>
    <row r="43416" hidden="1" x14ac:dyDescent="0.2"/>
    <row r="43417" hidden="1" x14ac:dyDescent="0.2"/>
    <row r="43418" hidden="1" x14ac:dyDescent="0.2"/>
    <row r="43419" hidden="1" x14ac:dyDescent="0.2"/>
    <row r="43420" hidden="1" x14ac:dyDescent="0.2"/>
    <row r="43421" hidden="1" x14ac:dyDescent="0.2"/>
    <row r="43422" hidden="1" x14ac:dyDescent="0.2"/>
    <row r="43423" hidden="1" x14ac:dyDescent="0.2"/>
    <row r="43424" hidden="1" x14ac:dyDescent="0.2"/>
    <row r="43425" hidden="1" x14ac:dyDescent="0.2"/>
    <row r="43426" hidden="1" x14ac:dyDescent="0.2"/>
    <row r="43427" hidden="1" x14ac:dyDescent="0.2"/>
    <row r="43428" hidden="1" x14ac:dyDescent="0.2"/>
    <row r="43429" hidden="1" x14ac:dyDescent="0.2"/>
    <row r="43430" hidden="1" x14ac:dyDescent="0.2"/>
    <row r="43431" hidden="1" x14ac:dyDescent="0.2"/>
    <row r="43432" hidden="1" x14ac:dyDescent="0.2"/>
    <row r="43433" hidden="1" x14ac:dyDescent="0.2"/>
    <row r="43434" hidden="1" x14ac:dyDescent="0.2"/>
    <row r="43435" hidden="1" x14ac:dyDescent="0.2"/>
    <row r="43436" hidden="1" x14ac:dyDescent="0.2"/>
    <row r="43437" hidden="1" x14ac:dyDescent="0.2"/>
    <row r="43438" hidden="1" x14ac:dyDescent="0.2"/>
    <row r="43439" hidden="1" x14ac:dyDescent="0.2"/>
    <row r="43440" hidden="1" x14ac:dyDescent="0.2"/>
    <row r="43441" hidden="1" x14ac:dyDescent="0.2"/>
    <row r="43442" hidden="1" x14ac:dyDescent="0.2"/>
    <row r="43443" hidden="1" x14ac:dyDescent="0.2"/>
    <row r="43444" hidden="1" x14ac:dyDescent="0.2"/>
    <row r="43445" hidden="1" x14ac:dyDescent="0.2"/>
    <row r="43446" hidden="1" x14ac:dyDescent="0.2"/>
    <row r="43447" hidden="1" x14ac:dyDescent="0.2"/>
    <row r="43448" hidden="1" x14ac:dyDescent="0.2"/>
    <row r="43449" hidden="1" x14ac:dyDescent="0.2"/>
    <row r="43450" hidden="1" x14ac:dyDescent="0.2"/>
    <row r="43451" hidden="1" x14ac:dyDescent="0.2"/>
    <row r="43452" hidden="1" x14ac:dyDescent="0.2"/>
    <row r="43453" hidden="1" x14ac:dyDescent="0.2"/>
    <row r="43454" hidden="1" x14ac:dyDescent="0.2"/>
    <row r="43455" hidden="1" x14ac:dyDescent="0.2"/>
    <row r="43456" hidden="1" x14ac:dyDescent="0.2"/>
    <row r="43457" hidden="1" x14ac:dyDescent="0.2"/>
    <row r="43458" hidden="1" x14ac:dyDescent="0.2"/>
    <row r="43459" hidden="1" x14ac:dyDescent="0.2"/>
    <row r="43460" hidden="1" x14ac:dyDescent="0.2"/>
    <row r="43461" hidden="1" x14ac:dyDescent="0.2"/>
    <row r="43462" hidden="1" x14ac:dyDescent="0.2"/>
    <row r="43463" hidden="1" x14ac:dyDescent="0.2"/>
    <row r="43464" hidden="1" x14ac:dyDescent="0.2"/>
    <row r="43465" hidden="1" x14ac:dyDescent="0.2"/>
    <row r="43466" hidden="1" x14ac:dyDescent="0.2"/>
    <row r="43467" hidden="1" x14ac:dyDescent="0.2"/>
    <row r="43468" hidden="1" x14ac:dyDescent="0.2"/>
    <row r="43469" hidden="1" x14ac:dyDescent="0.2"/>
    <row r="43470" hidden="1" x14ac:dyDescent="0.2"/>
    <row r="43471" hidden="1" x14ac:dyDescent="0.2"/>
    <row r="43472" hidden="1" x14ac:dyDescent="0.2"/>
    <row r="43473" hidden="1" x14ac:dyDescent="0.2"/>
    <row r="43474" hidden="1" x14ac:dyDescent="0.2"/>
    <row r="43475" hidden="1" x14ac:dyDescent="0.2"/>
    <row r="43476" hidden="1" x14ac:dyDescent="0.2"/>
    <row r="43477" hidden="1" x14ac:dyDescent="0.2"/>
    <row r="43478" hidden="1" x14ac:dyDescent="0.2"/>
    <row r="43479" hidden="1" x14ac:dyDescent="0.2"/>
    <row r="43480" hidden="1" x14ac:dyDescent="0.2"/>
    <row r="43481" hidden="1" x14ac:dyDescent="0.2"/>
    <row r="43482" hidden="1" x14ac:dyDescent="0.2"/>
    <row r="43483" hidden="1" x14ac:dyDescent="0.2"/>
    <row r="43484" hidden="1" x14ac:dyDescent="0.2"/>
    <row r="43485" hidden="1" x14ac:dyDescent="0.2"/>
    <row r="43486" hidden="1" x14ac:dyDescent="0.2"/>
    <row r="43487" hidden="1" x14ac:dyDescent="0.2"/>
    <row r="43488" hidden="1" x14ac:dyDescent="0.2"/>
    <row r="43489" hidden="1" x14ac:dyDescent="0.2"/>
    <row r="43490" hidden="1" x14ac:dyDescent="0.2"/>
    <row r="43491" hidden="1" x14ac:dyDescent="0.2"/>
    <row r="43492" hidden="1" x14ac:dyDescent="0.2"/>
    <row r="43493" hidden="1" x14ac:dyDescent="0.2"/>
    <row r="43494" hidden="1" x14ac:dyDescent="0.2"/>
    <row r="43495" hidden="1" x14ac:dyDescent="0.2"/>
    <row r="43496" hidden="1" x14ac:dyDescent="0.2"/>
    <row r="43497" hidden="1" x14ac:dyDescent="0.2"/>
    <row r="43498" hidden="1" x14ac:dyDescent="0.2"/>
    <row r="43499" hidden="1" x14ac:dyDescent="0.2"/>
    <row r="43500" hidden="1" x14ac:dyDescent="0.2"/>
    <row r="43501" hidden="1" x14ac:dyDescent="0.2"/>
    <row r="43502" hidden="1" x14ac:dyDescent="0.2"/>
    <row r="43503" hidden="1" x14ac:dyDescent="0.2"/>
    <row r="43504" hidden="1" x14ac:dyDescent="0.2"/>
    <row r="43505" hidden="1" x14ac:dyDescent="0.2"/>
    <row r="43506" hidden="1" x14ac:dyDescent="0.2"/>
    <row r="43507" hidden="1" x14ac:dyDescent="0.2"/>
    <row r="43508" hidden="1" x14ac:dyDescent="0.2"/>
    <row r="43509" hidden="1" x14ac:dyDescent="0.2"/>
    <row r="43510" hidden="1" x14ac:dyDescent="0.2"/>
    <row r="43511" hidden="1" x14ac:dyDescent="0.2"/>
    <row r="43512" hidden="1" x14ac:dyDescent="0.2"/>
    <row r="43513" hidden="1" x14ac:dyDescent="0.2"/>
    <row r="43514" hidden="1" x14ac:dyDescent="0.2"/>
    <row r="43515" hidden="1" x14ac:dyDescent="0.2"/>
    <row r="43516" hidden="1" x14ac:dyDescent="0.2"/>
    <row r="43517" hidden="1" x14ac:dyDescent="0.2"/>
    <row r="43518" hidden="1" x14ac:dyDescent="0.2"/>
    <row r="43519" hidden="1" x14ac:dyDescent="0.2"/>
    <row r="43520" hidden="1" x14ac:dyDescent="0.2"/>
    <row r="43521" hidden="1" x14ac:dyDescent="0.2"/>
    <row r="43522" hidden="1" x14ac:dyDescent="0.2"/>
    <row r="43523" hidden="1" x14ac:dyDescent="0.2"/>
    <row r="43524" hidden="1" x14ac:dyDescent="0.2"/>
    <row r="43525" hidden="1" x14ac:dyDescent="0.2"/>
    <row r="43526" hidden="1" x14ac:dyDescent="0.2"/>
    <row r="43527" hidden="1" x14ac:dyDescent="0.2"/>
    <row r="43528" hidden="1" x14ac:dyDescent="0.2"/>
    <row r="43529" hidden="1" x14ac:dyDescent="0.2"/>
    <row r="43530" hidden="1" x14ac:dyDescent="0.2"/>
    <row r="43531" hidden="1" x14ac:dyDescent="0.2"/>
    <row r="43532" hidden="1" x14ac:dyDescent="0.2"/>
    <row r="43533" hidden="1" x14ac:dyDescent="0.2"/>
    <row r="43534" hidden="1" x14ac:dyDescent="0.2"/>
    <row r="43535" hidden="1" x14ac:dyDescent="0.2"/>
    <row r="43536" hidden="1" x14ac:dyDescent="0.2"/>
    <row r="43537" hidden="1" x14ac:dyDescent="0.2"/>
    <row r="43538" hidden="1" x14ac:dyDescent="0.2"/>
    <row r="43539" hidden="1" x14ac:dyDescent="0.2"/>
    <row r="43540" hidden="1" x14ac:dyDescent="0.2"/>
    <row r="43541" hidden="1" x14ac:dyDescent="0.2"/>
    <row r="43542" hidden="1" x14ac:dyDescent="0.2"/>
    <row r="43543" hidden="1" x14ac:dyDescent="0.2"/>
    <row r="43544" hidden="1" x14ac:dyDescent="0.2"/>
    <row r="43545" hidden="1" x14ac:dyDescent="0.2"/>
    <row r="43546" hidden="1" x14ac:dyDescent="0.2"/>
    <row r="43547" hidden="1" x14ac:dyDescent="0.2"/>
    <row r="43548" hidden="1" x14ac:dyDescent="0.2"/>
    <row r="43549" hidden="1" x14ac:dyDescent="0.2"/>
    <row r="43550" hidden="1" x14ac:dyDescent="0.2"/>
    <row r="43551" hidden="1" x14ac:dyDescent="0.2"/>
    <row r="43552" hidden="1" x14ac:dyDescent="0.2"/>
    <row r="43553" hidden="1" x14ac:dyDescent="0.2"/>
    <row r="43554" hidden="1" x14ac:dyDescent="0.2"/>
    <row r="43555" hidden="1" x14ac:dyDescent="0.2"/>
    <row r="43556" hidden="1" x14ac:dyDescent="0.2"/>
    <row r="43557" hidden="1" x14ac:dyDescent="0.2"/>
    <row r="43558" hidden="1" x14ac:dyDescent="0.2"/>
    <row r="43559" hidden="1" x14ac:dyDescent="0.2"/>
    <row r="43560" hidden="1" x14ac:dyDescent="0.2"/>
    <row r="43561" hidden="1" x14ac:dyDescent="0.2"/>
    <row r="43562" hidden="1" x14ac:dyDescent="0.2"/>
    <row r="43563" hidden="1" x14ac:dyDescent="0.2"/>
    <row r="43564" hidden="1" x14ac:dyDescent="0.2"/>
    <row r="43565" hidden="1" x14ac:dyDescent="0.2"/>
    <row r="43566" hidden="1" x14ac:dyDescent="0.2"/>
    <row r="43567" hidden="1" x14ac:dyDescent="0.2"/>
    <row r="43568" hidden="1" x14ac:dyDescent="0.2"/>
    <row r="43569" hidden="1" x14ac:dyDescent="0.2"/>
    <row r="43570" hidden="1" x14ac:dyDescent="0.2"/>
    <row r="43571" hidden="1" x14ac:dyDescent="0.2"/>
    <row r="43572" hidden="1" x14ac:dyDescent="0.2"/>
    <row r="43573" hidden="1" x14ac:dyDescent="0.2"/>
    <row r="43574" hidden="1" x14ac:dyDescent="0.2"/>
    <row r="43575" hidden="1" x14ac:dyDescent="0.2"/>
    <row r="43576" hidden="1" x14ac:dyDescent="0.2"/>
    <row r="43577" hidden="1" x14ac:dyDescent="0.2"/>
    <row r="43578" hidden="1" x14ac:dyDescent="0.2"/>
    <row r="43579" hidden="1" x14ac:dyDescent="0.2"/>
    <row r="43580" hidden="1" x14ac:dyDescent="0.2"/>
    <row r="43581" hidden="1" x14ac:dyDescent="0.2"/>
    <row r="43582" hidden="1" x14ac:dyDescent="0.2"/>
    <row r="43583" hidden="1" x14ac:dyDescent="0.2"/>
    <row r="43584" hidden="1" x14ac:dyDescent="0.2"/>
    <row r="43585" hidden="1" x14ac:dyDescent="0.2"/>
    <row r="43586" hidden="1" x14ac:dyDescent="0.2"/>
    <row r="43587" hidden="1" x14ac:dyDescent="0.2"/>
    <row r="43588" hidden="1" x14ac:dyDescent="0.2"/>
    <row r="43589" hidden="1" x14ac:dyDescent="0.2"/>
    <row r="43590" hidden="1" x14ac:dyDescent="0.2"/>
    <row r="43591" hidden="1" x14ac:dyDescent="0.2"/>
    <row r="43592" hidden="1" x14ac:dyDescent="0.2"/>
    <row r="43593" hidden="1" x14ac:dyDescent="0.2"/>
    <row r="43594" hidden="1" x14ac:dyDescent="0.2"/>
    <row r="43595" hidden="1" x14ac:dyDescent="0.2"/>
    <row r="43596" hidden="1" x14ac:dyDescent="0.2"/>
    <row r="43597" hidden="1" x14ac:dyDescent="0.2"/>
    <row r="43598" hidden="1" x14ac:dyDescent="0.2"/>
    <row r="43599" hidden="1" x14ac:dyDescent="0.2"/>
    <row r="43600" hidden="1" x14ac:dyDescent="0.2"/>
    <row r="43601" hidden="1" x14ac:dyDescent="0.2"/>
    <row r="43602" hidden="1" x14ac:dyDescent="0.2"/>
    <row r="43603" hidden="1" x14ac:dyDescent="0.2"/>
    <row r="43604" hidden="1" x14ac:dyDescent="0.2"/>
    <row r="43605" hidden="1" x14ac:dyDescent="0.2"/>
    <row r="43606" hidden="1" x14ac:dyDescent="0.2"/>
    <row r="43607" hidden="1" x14ac:dyDescent="0.2"/>
    <row r="43608" hidden="1" x14ac:dyDescent="0.2"/>
    <row r="43609" hidden="1" x14ac:dyDescent="0.2"/>
    <row r="43610" hidden="1" x14ac:dyDescent="0.2"/>
    <row r="43611" hidden="1" x14ac:dyDescent="0.2"/>
    <row r="43612" hidden="1" x14ac:dyDescent="0.2"/>
    <row r="43613" hidden="1" x14ac:dyDescent="0.2"/>
    <row r="43614" hidden="1" x14ac:dyDescent="0.2"/>
    <row r="43615" hidden="1" x14ac:dyDescent="0.2"/>
    <row r="43616" hidden="1" x14ac:dyDescent="0.2"/>
    <row r="43617" hidden="1" x14ac:dyDescent="0.2"/>
    <row r="43618" hidden="1" x14ac:dyDescent="0.2"/>
    <row r="43619" hidden="1" x14ac:dyDescent="0.2"/>
    <row r="43620" hidden="1" x14ac:dyDescent="0.2"/>
    <row r="43621" hidden="1" x14ac:dyDescent="0.2"/>
    <row r="43622" hidden="1" x14ac:dyDescent="0.2"/>
    <row r="43623" hidden="1" x14ac:dyDescent="0.2"/>
    <row r="43624" hidden="1" x14ac:dyDescent="0.2"/>
    <row r="43625" hidden="1" x14ac:dyDescent="0.2"/>
    <row r="43626" hidden="1" x14ac:dyDescent="0.2"/>
    <row r="43627" hidden="1" x14ac:dyDescent="0.2"/>
    <row r="43628" hidden="1" x14ac:dyDescent="0.2"/>
    <row r="43629" hidden="1" x14ac:dyDescent="0.2"/>
    <row r="43630" hidden="1" x14ac:dyDescent="0.2"/>
    <row r="43631" hidden="1" x14ac:dyDescent="0.2"/>
    <row r="43632" hidden="1" x14ac:dyDescent="0.2"/>
    <row r="43633" hidden="1" x14ac:dyDescent="0.2"/>
    <row r="43634" hidden="1" x14ac:dyDescent="0.2"/>
    <row r="43635" hidden="1" x14ac:dyDescent="0.2"/>
    <row r="43636" hidden="1" x14ac:dyDescent="0.2"/>
    <row r="43637" hidden="1" x14ac:dyDescent="0.2"/>
    <row r="43638" hidden="1" x14ac:dyDescent="0.2"/>
    <row r="43639" hidden="1" x14ac:dyDescent="0.2"/>
    <row r="43640" hidden="1" x14ac:dyDescent="0.2"/>
    <row r="43641" hidden="1" x14ac:dyDescent="0.2"/>
    <row r="43642" hidden="1" x14ac:dyDescent="0.2"/>
    <row r="43643" hidden="1" x14ac:dyDescent="0.2"/>
    <row r="43644" hidden="1" x14ac:dyDescent="0.2"/>
    <row r="43645" hidden="1" x14ac:dyDescent="0.2"/>
    <row r="43646" hidden="1" x14ac:dyDescent="0.2"/>
    <row r="43647" hidden="1" x14ac:dyDescent="0.2"/>
    <row r="43648" hidden="1" x14ac:dyDescent="0.2"/>
    <row r="43649" hidden="1" x14ac:dyDescent="0.2"/>
    <row r="43650" hidden="1" x14ac:dyDescent="0.2"/>
    <row r="43651" hidden="1" x14ac:dyDescent="0.2"/>
    <row r="43652" hidden="1" x14ac:dyDescent="0.2"/>
    <row r="43653" hidden="1" x14ac:dyDescent="0.2"/>
    <row r="43654" hidden="1" x14ac:dyDescent="0.2"/>
    <row r="43655" hidden="1" x14ac:dyDescent="0.2"/>
    <row r="43656" hidden="1" x14ac:dyDescent="0.2"/>
    <row r="43657" hidden="1" x14ac:dyDescent="0.2"/>
    <row r="43658" hidden="1" x14ac:dyDescent="0.2"/>
    <row r="43659" hidden="1" x14ac:dyDescent="0.2"/>
    <row r="43660" hidden="1" x14ac:dyDescent="0.2"/>
    <row r="43661" hidden="1" x14ac:dyDescent="0.2"/>
    <row r="43662" hidden="1" x14ac:dyDescent="0.2"/>
    <row r="43663" hidden="1" x14ac:dyDescent="0.2"/>
    <row r="43664" hidden="1" x14ac:dyDescent="0.2"/>
    <row r="43665" hidden="1" x14ac:dyDescent="0.2"/>
    <row r="43666" hidden="1" x14ac:dyDescent="0.2"/>
    <row r="43667" hidden="1" x14ac:dyDescent="0.2"/>
    <row r="43668" hidden="1" x14ac:dyDescent="0.2"/>
    <row r="43669" hidden="1" x14ac:dyDescent="0.2"/>
    <row r="43670" hidden="1" x14ac:dyDescent="0.2"/>
    <row r="43671" hidden="1" x14ac:dyDescent="0.2"/>
    <row r="43672" hidden="1" x14ac:dyDescent="0.2"/>
    <row r="43673" hidden="1" x14ac:dyDescent="0.2"/>
    <row r="43674" hidden="1" x14ac:dyDescent="0.2"/>
    <row r="43675" hidden="1" x14ac:dyDescent="0.2"/>
    <row r="43676" hidden="1" x14ac:dyDescent="0.2"/>
    <row r="43677" hidden="1" x14ac:dyDescent="0.2"/>
    <row r="43678" hidden="1" x14ac:dyDescent="0.2"/>
    <row r="43679" hidden="1" x14ac:dyDescent="0.2"/>
    <row r="43680" hidden="1" x14ac:dyDescent="0.2"/>
    <row r="43681" hidden="1" x14ac:dyDescent="0.2"/>
    <row r="43682" hidden="1" x14ac:dyDescent="0.2"/>
    <row r="43683" hidden="1" x14ac:dyDescent="0.2"/>
    <row r="43684" hidden="1" x14ac:dyDescent="0.2"/>
    <row r="43685" hidden="1" x14ac:dyDescent="0.2"/>
    <row r="43686" hidden="1" x14ac:dyDescent="0.2"/>
    <row r="43687" hidden="1" x14ac:dyDescent="0.2"/>
    <row r="43688" hidden="1" x14ac:dyDescent="0.2"/>
    <row r="43689" hidden="1" x14ac:dyDescent="0.2"/>
    <row r="43690" hidden="1" x14ac:dyDescent="0.2"/>
    <row r="43691" hidden="1" x14ac:dyDescent="0.2"/>
    <row r="43692" hidden="1" x14ac:dyDescent="0.2"/>
    <row r="43693" hidden="1" x14ac:dyDescent="0.2"/>
    <row r="43694" hidden="1" x14ac:dyDescent="0.2"/>
    <row r="43695" hidden="1" x14ac:dyDescent="0.2"/>
    <row r="43696" hidden="1" x14ac:dyDescent="0.2"/>
    <row r="43697" hidden="1" x14ac:dyDescent="0.2"/>
    <row r="43698" hidden="1" x14ac:dyDescent="0.2"/>
    <row r="43699" hidden="1" x14ac:dyDescent="0.2"/>
    <row r="43700" hidden="1" x14ac:dyDescent="0.2"/>
    <row r="43701" hidden="1" x14ac:dyDescent="0.2"/>
    <row r="43702" hidden="1" x14ac:dyDescent="0.2"/>
    <row r="43703" hidden="1" x14ac:dyDescent="0.2"/>
    <row r="43704" hidden="1" x14ac:dyDescent="0.2"/>
    <row r="43705" hidden="1" x14ac:dyDescent="0.2"/>
    <row r="43706" hidden="1" x14ac:dyDescent="0.2"/>
    <row r="43707" hidden="1" x14ac:dyDescent="0.2"/>
    <row r="43708" hidden="1" x14ac:dyDescent="0.2"/>
    <row r="43709" hidden="1" x14ac:dyDescent="0.2"/>
    <row r="43710" hidden="1" x14ac:dyDescent="0.2"/>
    <row r="43711" hidden="1" x14ac:dyDescent="0.2"/>
    <row r="43712" hidden="1" x14ac:dyDescent="0.2"/>
    <row r="43713" hidden="1" x14ac:dyDescent="0.2"/>
    <row r="43714" hidden="1" x14ac:dyDescent="0.2"/>
    <row r="43715" hidden="1" x14ac:dyDescent="0.2"/>
    <row r="43716" hidden="1" x14ac:dyDescent="0.2"/>
    <row r="43717" hidden="1" x14ac:dyDescent="0.2"/>
    <row r="43718" hidden="1" x14ac:dyDescent="0.2"/>
    <row r="43719" hidden="1" x14ac:dyDescent="0.2"/>
    <row r="43720" hidden="1" x14ac:dyDescent="0.2"/>
    <row r="43721" hidden="1" x14ac:dyDescent="0.2"/>
    <row r="43722" hidden="1" x14ac:dyDescent="0.2"/>
    <row r="43723" hidden="1" x14ac:dyDescent="0.2"/>
    <row r="43724" hidden="1" x14ac:dyDescent="0.2"/>
    <row r="43725" hidden="1" x14ac:dyDescent="0.2"/>
    <row r="43726" hidden="1" x14ac:dyDescent="0.2"/>
    <row r="43727" hidden="1" x14ac:dyDescent="0.2"/>
    <row r="43728" hidden="1" x14ac:dyDescent="0.2"/>
    <row r="43729" hidden="1" x14ac:dyDescent="0.2"/>
    <row r="43730" hidden="1" x14ac:dyDescent="0.2"/>
    <row r="43731" hidden="1" x14ac:dyDescent="0.2"/>
    <row r="43732" hidden="1" x14ac:dyDescent="0.2"/>
    <row r="43733" hidden="1" x14ac:dyDescent="0.2"/>
    <row r="43734" hidden="1" x14ac:dyDescent="0.2"/>
    <row r="43735" hidden="1" x14ac:dyDescent="0.2"/>
    <row r="43736" hidden="1" x14ac:dyDescent="0.2"/>
    <row r="43737" hidden="1" x14ac:dyDescent="0.2"/>
    <row r="43738" hidden="1" x14ac:dyDescent="0.2"/>
    <row r="43739" hidden="1" x14ac:dyDescent="0.2"/>
    <row r="43740" hidden="1" x14ac:dyDescent="0.2"/>
    <row r="43741" hidden="1" x14ac:dyDescent="0.2"/>
    <row r="43742" hidden="1" x14ac:dyDescent="0.2"/>
    <row r="43743" hidden="1" x14ac:dyDescent="0.2"/>
    <row r="43744" hidden="1" x14ac:dyDescent="0.2"/>
    <row r="43745" hidden="1" x14ac:dyDescent="0.2"/>
    <row r="43746" hidden="1" x14ac:dyDescent="0.2"/>
    <row r="43747" hidden="1" x14ac:dyDescent="0.2"/>
    <row r="43748" hidden="1" x14ac:dyDescent="0.2"/>
    <row r="43749" hidden="1" x14ac:dyDescent="0.2"/>
    <row r="43750" hidden="1" x14ac:dyDescent="0.2"/>
    <row r="43751" hidden="1" x14ac:dyDescent="0.2"/>
    <row r="43752" hidden="1" x14ac:dyDescent="0.2"/>
    <row r="43753" hidden="1" x14ac:dyDescent="0.2"/>
    <row r="43754" hidden="1" x14ac:dyDescent="0.2"/>
    <row r="43755" hidden="1" x14ac:dyDescent="0.2"/>
    <row r="43756" hidden="1" x14ac:dyDescent="0.2"/>
    <row r="43757" hidden="1" x14ac:dyDescent="0.2"/>
    <row r="43758" hidden="1" x14ac:dyDescent="0.2"/>
    <row r="43759" hidden="1" x14ac:dyDescent="0.2"/>
    <row r="43760" hidden="1" x14ac:dyDescent="0.2"/>
    <row r="43761" hidden="1" x14ac:dyDescent="0.2"/>
    <row r="43762" hidden="1" x14ac:dyDescent="0.2"/>
    <row r="43763" hidden="1" x14ac:dyDescent="0.2"/>
    <row r="43764" hidden="1" x14ac:dyDescent="0.2"/>
    <row r="43765" hidden="1" x14ac:dyDescent="0.2"/>
    <row r="43766" hidden="1" x14ac:dyDescent="0.2"/>
    <row r="43767" hidden="1" x14ac:dyDescent="0.2"/>
    <row r="43768" hidden="1" x14ac:dyDescent="0.2"/>
    <row r="43769" hidden="1" x14ac:dyDescent="0.2"/>
    <row r="43770" hidden="1" x14ac:dyDescent="0.2"/>
    <row r="43771" hidden="1" x14ac:dyDescent="0.2"/>
    <row r="43772" hidden="1" x14ac:dyDescent="0.2"/>
    <row r="43773" hidden="1" x14ac:dyDescent="0.2"/>
    <row r="43774" hidden="1" x14ac:dyDescent="0.2"/>
    <row r="43775" hidden="1" x14ac:dyDescent="0.2"/>
    <row r="43776" hidden="1" x14ac:dyDescent="0.2"/>
    <row r="43777" hidden="1" x14ac:dyDescent="0.2"/>
    <row r="43778" hidden="1" x14ac:dyDescent="0.2"/>
    <row r="43779" hidden="1" x14ac:dyDescent="0.2"/>
    <row r="43780" hidden="1" x14ac:dyDescent="0.2"/>
    <row r="43781" hidden="1" x14ac:dyDescent="0.2"/>
    <row r="43782" hidden="1" x14ac:dyDescent="0.2"/>
    <row r="43783" hidden="1" x14ac:dyDescent="0.2"/>
    <row r="43784" hidden="1" x14ac:dyDescent="0.2"/>
    <row r="43785" hidden="1" x14ac:dyDescent="0.2"/>
    <row r="43786" hidden="1" x14ac:dyDescent="0.2"/>
    <row r="43787" hidden="1" x14ac:dyDescent="0.2"/>
    <row r="43788" hidden="1" x14ac:dyDescent="0.2"/>
    <row r="43789" hidden="1" x14ac:dyDescent="0.2"/>
    <row r="43790" hidden="1" x14ac:dyDescent="0.2"/>
    <row r="43791" hidden="1" x14ac:dyDescent="0.2"/>
    <row r="43792" hidden="1" x14ac:dyDescent="0.2"/>
    <row r="43793" hidden="1" x14ac:dyDescent="0.2"/>
    <row r="43794" hidden="1" x14ac:dyDescent="0.2"/>
    <row r="43795" hidden="1" x14ac:dyDescent="0.2"/>
    <row r="43796" hidden="1" x14ac:dyDescent="0.2"/>
    <row r="43797" hidden="1" x14ac:dyDescent="0.2"/>
    <row r="43798" hidden="1" x14ac:dyDescent="0.2"/>
    <row r="43799" hidden="1" x14ac:dyDescent="0.2"/>
    <row r="43800" hidden="1" x14ac:dyDescent="0.2"/>
    <row r="43801" hidden="1" x14ac:dyDescent="0.2"/>
    <row r="43802" hidden="1" x14ac:dyDescent="0.2"/>
    <row r="43803" hidden="1" x14ac:dyDescent="0.2"/>
    <row r="43804" hidden="1" x14ac:dyDescent="0.2"/>
    <row r="43805" hidden="1" x14ac:dyDescent="0.2"/>
    <row r="43806" hidden="1" x14ac:dyDescent="0.2"/>
    <row r="43807" hidden="1" x14ac:dyDescent="0.2"/>
    <row r="43808" hidden="1" x14ac:dyDescent="0.2"/>
    <row r="43809" hidden="1" x14ac:dyDescent="0.2"/>
    <row r="43810" hidden="1" x14ac:dyDescent="0.2"/>
    <row r="43811" hidden="1" x14ac:dyDescent="0.2"/>
    <row r="43812" hidden="1" x14ac:dyDescent="0.2"/>
    <row r="43813" hidden="1" x14ac:dyDescent="0.2"/>
    <row r="43814" hidden="1" x14ac:dyDescent="0.2"/>
    <row r="43815" hidden="1" x14ac:dyDescent="0.2"/>
    <row r="43816" hidden="1" x14ac:dyDescent="0.2"/>
    <row r="43817" hidden="1" x14ac:dyDescent="0.2"/>
    <row r="43818" hidden="1" x14ac:dyDescent="0.2"/>
    <row r="43819" hidden="1" x14ac:dyDescent="0.2"/>
    <row r="43820" hidden="1" x14ac:dyDescent="0.2"/>
    <row r="43821" hidden="1" x14ac:dyDescent="0.2"/>
    <row r="43822" hidden="1" x14ac:dyDescent="0.2"/>
    <row r="43823" hidden="1" x14ac:dyDescent="0.2"/>
    <row r="43824" hidden="1" x14ac:dyDescent="0.2"/>
    <row r="43825" hidden="1" x14ac:dyDescent="0.2"/>
    <row r="43826" hidden="1" x14ac:dyDescent="0.2"/>
    <row r="43827" hidden="1" x14ac:dyDescent="0.2"/>
    <row r="43828" hidden="1" x14ac:dyDescent="0.2"/>
    <row r="43829" hidden="1" x14ac:dyDescent="0.2"/>
    <row r="43830" hidden="1" x14ac:dyDescent="0.2"/>
    <row r="43831" hidden="1" x14ac:dyDescent="0.2"/>
    <row r="43832" hidden="1" x14ac:dyDescent="0.2"/>
    <row r="43833" hidden="1" x14ac:dyDescent="0.2"/>
    <row r="43834" hidden="1" x14ac:dyDescent="0.2"/>
    <row r="43835" hidden="1" x14ac:dyDescent="0.2"/>
    <row r="43836" hidden="1" x14ac:dyDescent="0.2"/>
    <row r="43837" hidden="1" x14ac:dyDescent="0.2"/>
    <row r="43838" hidden="1" x14ac:dyDescent="0.2"/>
    <row r="43839" hidden="1" x14ac:dyDescent="0.2"/>
    <row r="43840" hidden="1" x14ac:dyDescent="0.2"/>
    <row r="43841" hidden="1" x14ac:dyDescent="0.2"/>
    <row r="43842" hidden="1" x14ac:dyDescent="0.2"/>
    <row r="43843" hidden="1" x14ac:dyDescent="0.2"/>
    <row r="43844" hidden="1" x14ac:dyDescent="0.2"/>
    <row r="43845" hidden="1" x14ac:dyDescent="0.2"/>
    <row r="43846" hidden="1" x14ac:dyDescent="0.2"/>
    <row r="43847" hidden="1" x14ac:dyDescent="0.2"/>
    <row r="43848" hidden="1" x14ac:dyDescent="0.2"/>
    <row r="43849" hidden="1" x14ac:dyDescent="0.2"/>
    <row r="43850" hidden="1" x14ac:dyDescent="0.2"/>
    <row r="43851" hidden="1" x14ac:dyDescent="0.2"/>
    <row r="43852" hidden="1" x14ac:dyDescent="0.2"/>
    <row r="43853" hidden="1" x14ac:dyDescent="0.2"/>
    <row r="43854" hidden="1" x14ac:dyDescent="0.2"/>
    <row r="43855" hidden="1" x14ac:dyDescent="0.2"/>
    <row r="43856" hidden="1" x14ac:dyDescent="0.2"/>
    <row r="43857" hidden="1" x14ac:dyDescent="0.2"/>
    <row r="43858" hidden="1" x14ac:dyDescent="0.2"/>
    <row r="43859" hidden="1" x14ac:dyDescent="0.2"/>
    <row r="43860" hidden="1" x14ac:dyDescent="0.2"/>
    <row r="43861" hidden="1" x14ac:dyDescent="0.2"/>
    <row r="43862" hidden="1" x14ac:dyDescent="0.2"/>
    <row r="43863" hidden="1" x14ac:dyDescent="0.2"/>
    <row r="43864" hidden="1" x14ac:dyDescent="0.2"/>
    <row r="43865" hidden="1" x14ac:dyDescent="0.2"/>
    <row r="43866" hidden="1" x14ac:dyDescent="0.2"/>
    <row r="43867" hidden="1" x14ac:dyDescent="0.2"/>
    <row r="43868" hidden="1" x14ac:dyDescent="0.2"/>
    <row r="43869" hidden="1" x14ac:dyDescent="0.2"/>
    <row r="43870" hidden="1" x14ac:dyDescent="0.2"/>
    <row r="43871" hidden="1" x14ac:dyDescent="0.2"/>
    <row r="43872" hidden="1" x14ac:dyDescent="0.2"/>
    <row r="43873" hidden="1" x14ac:dyDescent="0.2"/>
    <row r="43874" hidden="1" x14ac:dyDescent="0.2"/>
    <row r="43875" hidden="1" x14ac:dyDescent="0.2"/>
    <row r="43876" hidden="1" x14ac:dyDescent="0.2"/>
    <row r="43877" hidden="1" x14ac:dyDescent="0.2"/>
    <row r="43878" hidden="1" x14ac:dyDescent="0.2"/>
    <row r="43879" hidden="1" x14ac:dyDescent="0.2"/>
    <row r="43880" hidden="1" x14ac:dyDescent="0.2"/>
    <row r="43881" hidden="1" x14ac:dyDescent="0.2"/>
    <row r="43882" hidden="1" x14ac:dyDescent="0.2"/>
    <row r="43883" hidden="1" x14ac:dyDescent="0.2"/>
    <row r="43884" hidden="1" x14ac:dyDescent="0.2"/>
    <row r="43885" hidden="1" x14ac:dyDescent="0.2"/>
    <row r="43886" hidden="1" x14ac:dyDescent="0.2"/>
    <row r="43887" hidden="1" x14ac:dyDescent="0.2"/>
    <row r="43888" hidden="1" x14ac:dyDescent="0.2"/>
    <row r="43889" hidden="1" x14ac:dyDescent="0.2"/>
    <row r="43890" hidden="1" x14ac:dyDescent="0.2"/>
    <row r="43891" hidden="1" x14ac:dyDescent="0.2"/>
    <row r="43892" hidden="1" x14ac:dyDescent="0.2"/>
    <row r="43893" hidden="1" x14ac:dyDescent="0.2"/>
    <row r="43894" hidden="1" x14ac:dyDescent="0.2"/>
    <row r="43895" hidden="1" x14ac:dyDescent="0.2"/>
    <row r="43896" hidden="1" x14ac:dyDescent="0.2"/>
    <row r="43897" hidden="1" x14ac:dyDescent="0.2"/>
    <row r="43898" hidden="1" x14ac:dyDescent="0.2"/>
    <row r="43899" hidden="1" x14ac:dyDescent="0.2"/>
    <row r="43900" hidden="1" x14ac:dyDescent="0.2"/>
    <row r="43901" hidden="1" x14ac:dyDescent="0.2"/>
    <row r="43902" hidden="1" x14ac:dyDescent="0.2"/>
    <row r="43903" hidden="1" x14ac:dyDescent="0.2"/>
    <row r="43904" hidden="1" x14ac:dyDescent="0.2"/>
    <row r="43905" hidden="1" x14ac:dyDescent="0.2"/>
    <row r="43906" hidden="1" x14ac:dyDescent="0.2"/>
    <row r="43907" hidden="1" x14ac:dyDescent="0.2"/>
    <row r="43908" hidden="1" x14ac:dyDescent="0.2"/>
    <row r="43909" hidden="1" x14ac:dyDescent="0.2"/>
    <row r="43910" hidden="1" x14ac:dyDescent="0.2"/>
    <row r="43911" hidden="1" x14ac:dyDescent="0.2"/>
    <row r="43912" hidden="1" x14ac:dyDescent="0.2"/>
    <row r="43913" hidden="1" x14ac:dyDescent="0.2"/>
    <row r="43914" hidden="1" x14ac:dyDescent="0.2"/>
    <row r="43915" hidden="1" x14ac:dyDescent="0.2"/>
    <row r="43916" hidden="1" x14ac:dyDescent="0.2"/>
    <row r="43917" hidden="1" x14ac:dyDescent="0.2"/>
    <row r="43918" hidden="1" x14ac:dyDescent="0.2"/>
    <row r="43919" hidden="1" x14ac:dyDescent="0.2"/>
    <row r="43920" hidden="1" x14ac:dyDescent="0.2"/>
    <row r="43921" hidden="1" x14ac:dyDescent="0.2"/>
    <row r="43922" hidden="1" x14ac:dyDescent="0.2"/>
    <row r="43923" hidden="1" x14ac:dyDescent="0.2"/>
    <row r="43924" hidden="1" x14ac:dyDescent="0.2"/>
    <row r="43925" hidden="1" x14ac:dyDescent="0.2"/>
    <row r="43926" hidden="1" x14ac:dyDescent="0.2"/>
    <row r="43927" hidden="1" x14ac:dyDescent="0.2"/>
    <row r="43928" hidden="1" x14ac:dyDescent="0.2"/>
    <row r="43929" hidden="1" x14ac:dyDescent="0.2"/>
    <row r="43930" hidden="1" x14ac:dyDescent="0.2"/>
    <row r="43931" hidden="1" x14ac:dyDescent="0.2"/>
    <row r="43932" hidden="1" x14ac:dyDescent="0.2"/>
    <row r="43933" hidden="1" x14ac:dyDescent="0.2"/>
    <row r="43934" hidden="1" x14ac:dyDescent="0.2"/>
    <row r="43935" hidden="1" x14ac:dyDescent="0.2"/>
    <row r="43936" hidden="1" x14ac:dyDescent="0.2"/>
    <row r="43937" hidden="1" x14ac:dyDescent="0.2"/>
    <row r="43938" hidden="1" x14ac:dyDescent="0.2"/>
    <row r="43939" hidden="1" x14ac:dyDescent="0.2"/>
    <row r="43940" hidden="1" x14ac:dyDescent="0.2"/>
    <row r="43941" hidden="1" x14ac:dyDescent="0.2"/>
    <row r="43942" hidden="1" x14ac:dyDescent="0.2"/>
    <row r="43943" hidden="1" x14ac:dyDescent="0.2"/>
    <row r="43944" hidden="1" x14ac:dyDescent="0.2"/>
    <row r="43945" hidden="1" x14ac:dyDescent="0.2"/>
    <row r="43946" hidden="1" x14ac:dyDescent="0.2"/>
    <row r="43947" hidden="1" x14ac:dyDescent="0.2"/>
    <row r="43948" hidden="1" x14ac:dyDescent="0.2"/>
    <row r="43949" hidden="1" x14ac:dyDescent="0.2"/>
    <row r="43950" hidden="1" x14ac:dyDescent="0.2"/>
    <row r="43951" hidden="1" x14ac:dyDescent="0.2"/>
    <row r="43952" hidden="1" x14ac:dyDescent="0.2"/>
    <row r="43953" hidden="1" x14ac:dyDescent="0.2"/>
    <row r="43954" hidden="1" x14ac:dyDescent="0.2"/>
    <row r="43955" hidden="1" x14ac:dyDescent="0.2"/>
    <row r="43956" hidden="1" x14ac:dyDescent="0.2"/>
    <row r="43957" hidden="1" x14ac:dyDescent="0.2"/>
    <row r="43958" hidden="1" x14ac:dyDescent="0.2"/>
    <row r="43959" hidden="1" x14ac:dyDescent="0.2"/>
    <row r="43960" hidden="1" x14ac:dyDescent="0.2"/>
    <row r="43961" hidden="1" x14ac:dyDescent="0.2"/>
    <row r="43962" hidden="1" x14ac:dyDescent="0.2"/>
    <row r="43963" hidden="1" x14ac:dyDescent="0.2"/>
    <row r="43964" hidden="1" x14ac:dyDescent="0.2"/>
    <row r="43965" hidden="1" x14ac:dyDescent="0.2"/>
    <row r="43966" hidden="1" x14ac:dyDescent="0.2"/>
    <row r="43967" hidden="1" x14ac:dyDescent="0.2"/>
    <row r="43968" hidden="1" x14ac:dyDescent="0.2"/>
    <row r="43969" hidden="1" x14ac:dyDescent="0.2"/>
    <row r="43970" hidden="1" x14ac:dyDescent="0.2"/>
    <row r="43971" hidden="1" x14ac:dyDescent="0.2"/>
    <row r="43972" hidden="1" x14ac:dyDescent="0.2"/>
    <row r="43973" hidden="1" x14ac:dyDescent="0.2"/>
    <row r="43974" hidden="1" x14ac:dyDescent="0.2"/>
    <row r="43975" hidden="1" x14ac:dyDescent="0.2"/>
    <row r="43976" hidden="1" x14ac:dyDescent="0.2"/>
    <row r="43977" hidden="1" x14ac:dyDescent="0.2"/>
    <row r="43978" hidden="1" x14ac:dyDescent="0.2"/>
    <row r="43979" hidden="1" x14ac:dyDescent="0.2"/>
    <row r="43980" hidden="1" x14ac:dyDescent="0.2"/>
    <row r="43981" hidden="1" x14ac:dyDescent="0.2"/>
    <row r="43982" hidden="1" x14ac:dyDescent="0.2"/>
    <row r="43983" hidden="1" x14ac:dyDescent="0.2"/>
    <row r="43984" hidden="1" x14ac:dyDescent="0.2"/>
    <row r="43985" hidden="1" x14ac:dyDescent="0.2"/>
    <row r="43986" hidden="1" x14ac:dyDescent="0.2"/>
    <row r="43987" hidden="1" x14ac:dyDescent="0.2"/>
    <row r="43988" hidden="1" x14ac:dyDescent="0.2"/>
    <row r="43989" hidden="1" x14ac:dyDescent="0.2"/>
    <row r="43990" hidden="1" x14ac:dyDescent="0.2"/>
    <row r="43991" hidden="1" x14ac:dyDescent="0.2"/>
    <row r="43992" hidden="1" x14ac:dyDescent="0.2"/>
    <row r="43993" hidden="1" x14ac:dyDescent="0.2"/>
    <row r="43994" hidden="1" x14ac:dyDescent="0.2"/>
    <row r="43995" hidden="1" x14ac:dyDescent="0.2"/>
    <row r="43996" hidden="1" x14ac:dyDescent="0.2"/>
    <row r="43997" hidden="1" x14ac:dyDescent="0.2"/>
    <row r="43998" hidden="1" x14ac:dyDescent="0.2"/>
    <row r="43999" hidden="1" x14ac:dyDescent="0.2"/>
    <row r="44000" hidden="1" x14ac:dyDescent="0.2"/>
    <row r="44001" hidden="1" x14ac:dyDescent="0.2"/>
    <row r="44002" hidden="1" x14ac:dyDescent="0.2"/>
    <row r="44003" hidden="1" x14ac:dyDescent="0.2"/>
    <row r="44004" hidden="1" x14ac:dyDescent="0.2"/>
    <row r="44005" hidden="1" x14ac:dyDescent="0.2"/>
    <row r="44006" hidden="1" x14ac:dyDescent="0.2"/>
    <row r="44007" hidden="1" x14ac:dyDescent="0.2"/>
    <row r="44008" hidden="1" x14ac:dyDescent="0.2"/>
    <row r="44009" hidden="1" x14ac:dyDescent="0.2"/>
    <row r="44010" hidden="1" x14ac:dyDescent="0.2"/>
    <row r="44011" hidden="1" x14ac:dyDescent="0.2"/>
    <row r="44012" hidden="1" x14ac:dyDescent="0.2"/>
    <row r="44013" hidden="1" x14ac:dyDescent="0.2"/>
    <row r="44014" hidden="1" x14ac:dyDescent="0.2"/>
    <row r="44015" hidden="1" x14ac:dyDescent="0.2"/>
    <row r="44016" hidden="1" x14ac:dyDescent="0.2"/>
    <row r="44017" hidden="1" x14ac:dyDescent="0.2"/>
    <row r="44018" hidden="1" x14ac:dyDescent="0.2"/>
    <row r="44019" hidden="1" x14ac:dyDescent="0.2"/>
    <row r="44020" hidden="1" x14ac:dyDescent="0.2"/>
    <row r="44021" hidden="1" x14ac:dyDescent="0.2"/>
    <row r="44022" hidden="1" x14ac:dyDescent="0.2"/>
    <row r="44023" hidden="1" x14ac:dyDescent="0.2"/>
    <row r="44024" hidden="1" x14ac:dyDescent="0.2"/>
    <row r="44025" hidden="1" x14ac:dyDescent="0.2"/>
    <row r="44026" hidden="1" x14ac:dyDescent="0.2"/>
    <row r="44027" hidden="1" x14ac:dyDescent="0.2"/>
    <row r="44028" hidden="1" x14ac:dyDescent="0.2"/>
    <row r="44029" hidden="1" x14ac:dyDescent="0.2"/>
    <row r="44030" hidden="1" x14ac:dyDescent="0.2"/>
    <row r="44031" hidden="1" x14ac:dyDescent="0.2"/>
    <row r="44032" hidden="1" x14ac:dyDescent="0.2"/>
    <row r="44033" hidden="1" x14ac:dyDescent="0.2"/>
    <row r="44034" hidden="1" x14ac:dyDescent="0.2"/>
    <row r="44035" hidden="1" x14ac:dyDescent="0.2"/>
    <row r="44036" hidden="1" x14ac:dyDescent="0.2"/>
    <row r="44037" hidden="1" x14ac:dyDescent="0.2"/>
    <row r="44038" hidden="1" x14ac:dyDescent="0.2"/>
    <row r="44039" hidden="1" x14ac:dyDescent="0.2"/>
    <row r="44040" hidden="1" x14ac:dyDescent="0.2"/>
    <row r="44041" hidden="1" x14ac:dyDescent="0.2"/>
    <row r="44042" hidden="1" x14ac:dyDescent="0.2"/>
    <row r="44043" hidden="1" x14ac:dyDescent="0.2"/>
    <row r="44044" hidden="1" x14ac:dyDescent="0.2"/>
    <row r="44045" hidden="1" x14ac:dyDescent="0.2"/>
    <row r="44046" hidden="1" x14ac:dyDescent="0.2"/>
    <row r="44047" hidden="1" x14ac:dyDescent="0.2"/>
    <row r="44048" hidden="1" x14ac:dyDescent="0.2"/>
    <row r="44049" hidden="1" x14ac:dyDescent="0.2"/>
    <row r="44050" hidden="1" x14ac:dyDescent="0.2"/>
    <row r="44051" hidden="1" x14ac:dyDescent="0.2"/>
    <row r="44052" hidden="1" x14ac:dyDescent="0.2"/>
    <row r="44053" hidden="1" x14ac:dyDescent="0.2"/>
    <row r="44054" hidden="1" x14ac:dyDescent="0.2"/>
    <row r="44055" hidden="1" x14ac:dyDescent="0.2"/>
    <row r="44056" hidden="1" x14ac:dyDescent="0.2"/>
    <row r="44057" hidden="1" x14ac:dyDescent="0.2"/>
    <row r="44058" hidden="1" x14ac:dyDescent="0.2"/>
    <row r="44059" hidden="1" x14ac:dyDescent="0.2"/>
    <row r="44060" hidden="1" x14ac:dyDescent="0.2"/>
    <row r="44061" hidden="1" x14ac:dyDescent="0.2"/>
    <row r="44062" hidden="1" x14ac:dyDescent="0.2"/>
    <row r="44063" hidden="1" x14ac:dyDescent="0.2"/>
    <row r="44064" hidden="1" x14ac:dyDescent="0.2"/>
    <row r="44065" hidden="1" x14ac:dyDescent="0.2"/>
    <row r="44066" hidden="1" x14ac:dyDescent="0.2"/>
    <row r="44067" hidden="1" x14ac:dyDescent="0.2"/>
    <row r="44068" hidden="1" x14ac:dyDescent="0.2"/>
    <row r="44069" hidden="1" x14ac:dyDescent="0.2"/>
    <row r="44070" hidden="1" x14ac:dyDescent="0.2"/>
    <row r="44071" hidden="1" x14ac:dyDescent="0.2"/>
    <row r="44072" hidden="1" x14ac:dyDescent="0.2"/>
    <row r="44073" hidden="1" x14ac:dyDescent="0.2"/>
    <row r="44074" hidden="1" x14ac:dyDescent="0.2"/>
    <row r="44075" hidden="1" x14ac:dyDescent="0.2"/>
    <row r="44076" hidden="1" x14ac:dyDescent="0.2"/>
    <row r="44077" hidden="1" x14ac:dyDescent="0.2"/>
    <row r="44078" hidden="1" x14ac:dyDescent="0.2"/>
    <row r="44079" hidden="1" x14ac:dyDescent="0.2"/>
    <row r="44080" hidden="1" x14ac:dyDescent="0.2"/>
    <row r="44081" hidden="1" x14ac:dyDescent="0.2"/>
    <row r="44082" hidden="1" x14ac:dyDescent="0.2"/>
    <row r="44083" hidden="1" x14ac:dyDescent="0.2"/>
    <row r="44084" hidden="1" x14ac:dyDescent="0.2"/>
    <row r="44085" hidden="1" x14ac:dyDescent="0.2"/>
    <row r="44086" hidden="1" x14ac:dyDescent="0.2"/>
    <row r="44087" hidden="1" x14ac:dyDescent="0.2"/>
    <row r="44088" hidden="1" x14ac:dyDescent="0.2"/>
    <row r="44089" hidden="1" x14ac:dyDescent="0.2"/>
    <row r="44090" hidden="1" x14ac:dyDescent="0.2"/>
    <row r="44091" hidden="1" x14ac:dyDescent="0.2"/>
    <row r="44092" hidden="1" x14ac:dyDescent="0.2"/>
    <row r="44093" hidden="1" x14ac:dyDescent="0.2"/>
    <row r="44094" hidden="1" x14ac:dyDescent="0.2"/>
    <row r="44095" hidden="1" x14ac:dyDescent="0.2"/>
    <row r="44096" hidden="1" x14ac:dyDescent="0.2"/>
    <row r="44097" hidden="1" x14ac:dyDescent="0.2"/>
    <row r="44098" hidden="1" x14ac:dyDescent="0.2"/>
    <row r="44099" hidden="1" x14ac:dyDescent="0.2"/>
    <row r="44100" hidden="1" x14ac:dyDescent="0.2"/>
    <row r="44101" hidden="1" x14ac:dyDescent="0.2"/>
    <row r="44102" hidden="1" x14ac:dyDescent="0.2"/>
    <row r="44103" hidden="1" x14ac:dyDescent="0.2"/>
    <row r="44104" hidden="1" x14ac:dyDescent="0.2"/>
    <row r="44105" hidden="1" x14ac:dyDescent="0.2"/>
    <row r="44106" hidden="1" x14ac:dyDescent="0.2"/>
    <row r="44107" hidden="1" x14ac:dyDescent="0.2"/>
    <row r="44108" hidden="1" x14ac:dyDescent="0.2"/>
    <row r="44109" hidden="1" x14ac:dyDescent="0.2"/>
    <row r="44110" hidden="1" x14ac:dyDescent="0.2"/>
    <row r="44111" hidden="1" x14ac:dyDescent="0.2"/>
    <row r="44112" hidden="1" x14ac:dyDescent="0.2"/>
    <row r="44113" hidden="1" x14ac:dyDescent="0.2"/>
    <row r="44114" hidden="1" x14ac:dyDescent="0.2"/>
    <row r="44115" hidden="1" x14ac:dyDescent="0.2"/>
    <row r="44116" hidden="1" x14ac:dyDescent="0.2"/>
    <row r="44117" hidden="1" x14ac:dyDescent="0.2"/>
    <row r="44118" hidden="1" x14ac:dyDescent="0.2"/>
    <row r="44119" hidden="1" x14ac:dyDescent="0.2"/>
    <row r="44120" hidden="1" x14ac:dyDescent="0.2"/>
    <row r="44121" hidden="1" x14ac:dyDescent="0.2"/>
    <row r="44122" hidden="1" x14ac:dyDescent="0.2"/>
    <row r="44123" hidden="1" x14ac:dyDescent="0.2"/>
    <row r="44124" hidden="1" x14ac:dyDescent="0.2"/>
    <row r="44125" hidden="1" x14ac:dyDescent="0.2"/>
    <row r="44126" hidden="1" x14ac:dyDescent="0.2"/>
    <row r="44127" hidden="1" x14ac:dyDescent="0.2"/>
    <row r="44128" hidden="1" x14ac:dyDescent="0.2"/>
    <row r="44129" hidden="1" x14ac:dyDescent="0.2"/>
    <row r="44130" hidden="1" x14ac:dyDescent="0.2"/>
    <row r="44131" hidden="1" x14ac:dyDescent="0.2"/>
    <row r="44132" hidden="1" x14ac:dyDescent="0.2"/>
    <row r="44133" hidden="1" x14ac:dyDescent="0.2"/>
    <row r="44134" hidden="1" x14ac:dyDescent="0.2"/>
    <row r="44135" hidden="1" x14ac:dyDescent="0.2"/>
    <row r="44136" hidden="1" x14ac:dyDescent="0.2"/>
    <row r="44137" hidden="1" x14ac:dyDescent="0.2"/>
    <row r="44138" hidden="1" x14ac:dyDescent="0.2"/>
    <row r="44139" hidden="1" x14ac:dyDescent="0.2"/>
    <row r="44140" hidden="1" x14ac:dyDescent="0.2"/>
    <row r="44141" hidden="1" x14ac:dyDescent="0.2"/>
    <row r="44142" hidden="1" x14ac:dyDescent="0.2"/>
    <row r="44143" hidden="1" x14ac:dyDescent="0.2"/>
    <row r="44144" hidden="1" x14ac:dyDescent="0.2"/>
    <row r="44145" hidden="1" x14ac:dyDescent="0.2"/>
    <row r="44146" hidden="1" x14ac:dyDescent="0.2"/>
    <row r="44147" hidden="1" x14ac:dyDescent="0.2"/>
    <row r="44148" hidden="1" x14ac:dyDescent="0.2"/>
    <row r="44149" hidden="1" x14ac:dyDescent="0.2"/>
    <row r="44150" hidden="1" x14ac:dyDescent="0.2"/>
    <row r="44151" hidden="1" x14ac:dyDescent="0.2"/>
    <row r="44152" hidden="1" x14ac:dyDescent="0.2"/>
    <row r="44153" hidden="1" x14ac:dyDescent="0.2"/>
    <row r="44154" hidden="1" x14ac:dyDescent="0.2"/>
    <row r="44155" hidden="1" x14ac:dyDescent="0.2"/>
    <row r="44156" hidden="1" x14ac:dyDescent="0.2"/>
    <row r="44157" hidden="1" x14ac:dyDescent="0.2"/>
    <row r="44158" hidden="1" x14ac:dyDescent="0.2"/>
    <row r="44159" hidden="1" x14ac:dyDescent="0.2"/>
    <row r="44160" hidden="1" x14ac:dyDescent="0.2"/>
    <row r="44161" hidden="1" x14ac:dyDescent="0.2"/>
    <row r="44162" hidden="1" x14ac:dyDescent="0.2"/>
    <row r="44163" hidden="1" x14ac:dyDescent="0.2"/>
    <row r="44164" hidden="1" x14ac:dyDescent="0.2"/>
    <row r="44165" hidden="1" x14ac:dyDescent="0.2"/>
    <row r="44166" hidden="1" x14ac:dyDescent="0.2"/>
    <row r="44167" hidden="1" x14ac:dyDescent="0.2"/>
    <row r="44168" hidden="1" x14ac:dyDescent="0.2"/>
    <row r="44169" hidden="1" x14ac:dyDescent="0.2"/>
    <row r="44170" hidden="1" x14ac:dyDescent="0.2"/>
    <row r="44171" hidden="1" x14ac:dyDescent="0.2"/>
    <row r="44172" hidden="1" x14ac:dyDescent="0.2"/>
    <row r="44173" hidden="1" x14ac:dyDescent="0.2"/>
    <row r="44174" hidden="1" x14ac:dyDescent="0.2"/>
    <row r="44175" hidden="1" x14ac:dyDescent="0.2"/>
    <row r="44176" hidden="1" x14ac:dyDescent="0.2"/>
    <row r="44177" hidden="1" x14ac:dyDescent="0.2"/>
    <row r="44178" hidden="1" x14ac:dyDescent="0.2"/>
    <row r="44179" hidden="1" x14ac:dyDescent="0.2"/>
    <row r="44180" hidden="1" x14ac:dyDescent="0.2"/>
    <row r="44181" hidden="1" x14ac:dyDescent="0.2"/>
    <row r="44182" hidden="1" x14ac:dyDescent="0.2"/>
    <row r="44183" hidden="1" x14ac:dyDescent="0.2"/>
    <row r="44184" hidden="1" x14ac:dyDescent="0.2"/>
    <row r="44185" hidden="1" x14ac:dyDescent="0.2"/>
    <row r="44186" hidden="1" x14ac:dyDescent="0.2"/>
    <row r="44187" hidden="1" x14ac:dyDescent="0.2"/>
    <row r="44188" hidden="1" x14ac:dyDescent="0.2"/>
    <row r="44189" hidden="1" x14ac:dyDescent="0.2"/>
    <row r="44190" hidden="1" x14ac:dyDescent="0.2"/>
    <row r="44191" hidden="1" x14ac:dyDescent="0.2"/>
    <row r="44192" hidden="1" x14ac:dyDescent="0.2"/>
    <row r="44193" hidden="1" x14ac:dyDescent="0.2"/>
    <row r="44194" hidden="1" x14ac:dyDescent="0.2"/>
    <row r="44195" hidden="1" x14ac:dyDescent="0.2"/>
    <row r="44196" hidden="1" x14ac:dyDescent="0.2"/>
    <row r="44197" hidden="1" x14ac:dyDescent="0.2"/>
    <row r="44198" hidden="1" x14ac:dyDescent="0.2"/>
    <row r="44199" hidden="1" x14ac:dyDescent="0.2"/>
    <row r="44200" hidden="1" x14ac:dyDescent="0.2"/>
    <row r="44201" hidden="1" x14ac:dyDescent="0.2"/>
    <row r="44202" hidden="1" x14ac:dyDescent="0.2"/>
    <row r="44203" hidden="1" x14ac:dyDescent="0.2"/>
    <row r="44204" hidden="1" x14ac:dyDescent="0.2"/>
    <row r="44205" hidden="1" x14ac:dyDescent="0.2"/>
    <row r="44206" hidden="1" x14ac:dyDescent="0.2"/>
    <row r="44207" hidden="1" x14ac:dyDescent="0.2"/>
    <row r="44208" hidden="1" x14ac:dyDescent="0.2"/>
    <row r="44209" hidden="1" x14ac:dyDescent="0.2"/>
    <row r="44210" hidden="1" x14ac:dyDescent="0.2"/>
    <row r="44211" hidden="1" x14ac:dyDescent="0.2"/>
    <row r="44212" hidden="1" x14ac:dyDescent="0.2"/>
    <row r="44213" hidden="1" x14ac:dyDescent="0.2"/>
    <row r="44214" hidden="1" x14ac:dyDescent="0.2"/>
    <row r="44215" hidden="1" x14ac:dyDescent="0.2"/>
    <row r="44216" hidden="1" x14ac:dyDescent="0.2"/>
    <row r="44217" hidden="1" x14ac:dyDescent="0.2"/>
    <row r="44218" hidden="1" x14ac:dyDescent="0.2"/>
    <row r="44219" hidden="1" x14ac:dyDescent="0.2"/>
    <row r="44220" hidden="1" x14ac:dyDescent="0.2"/>
    <row r="44221" hidden="1" x14ac:dyDescent="0.2"/>
    <row r="44222" hidden="1" x14ac:dyDescent="0.2"/>
    <row r="44223" hidden="1" x14ac:dyDescent="0.2"/>
    <row r="44224" hidden="1" x14ac:dyDescent="0.2"/>
    <row r="44225" hidden="1" x14ac:dyDescent="0.2"/>
    <row r="44226" hidden="1" x14ac:dyDescent="0.2"/>
    <row r="44227" hidden="1" x14ac:dyDescent="0.2"/>
    <row r="44228" hidden="1" x14ac:dyDescent="0.2"/>
    <row r="44229" hidden="1" x14ac:dyDescent="0.2"/>
    <row r="44230" hidden="1" x14ac:dyDescent="0.2"/>
    <row r="44231" hidden="1" x14ac:dyDescent="0.2"/>
    <row r="44232" hidden="1" x14ac:dyDescent="0.2"/>
    <row r="44233" hidden="1" x14ac:dyDescent="0.2"/>
    <row r="44234" hidden="1" x14ac:dyDescent="0.2"/>
    <row r="44235" hidden="1" x14ac:dyDescent="0.2"/>
    <row r="44236" hidden="1" x14ac:dyDescent="0.2"/>
    <row r="44237" hidden="1" x14ac:dyDescent="0.2"/>
    <row r="44238" hidden="1" x14ac:dyDescent="0.2"/>
    <row r="44239" hidden="1" x14ac:dyDescent="0.2"/>
    <row r="44240" hidden="1" x14ac:dyDescent="0.2"/>
    <row r="44241" hidden="1" x14ac:dyDescent="0.2"/>
    <row r="44242" hidden="1" x14ac:dyDescent="0.2"/>
    <row r="44243" hidden="1" x14ac:dyDescent="0.2"/>
    <row r="44244" hidden="1" x14ac:dyDescent="0.2"/>
    <row r="44245" hidden="1" x14ac:dyDescent="0.2"/>
    <row r="44246" hidden="1" x14ac:dyDescent="0.2"/>
    <row r="44247" hidden="1" x14ac:dyDescent="0.2"/>
    <row r="44248" hidden="1" x14ac:dyDescent="0.2"/>
    <row r="44249" hidden="1" x14ac:dyDescent="0.2"/>
    <row r="44250" hidden="1" x14ac:dyDescent="0.2"/>
    <row r="44251" hidden="1" x14ac:dyDescent="0.2"/>
    <row r="44252" hidden="1" x14ac:dyDescent="0.2"/>
    <row r="44253" hidden="1" x14ac:dyDescent="0.2"/>
    <row r="44254" hidden="1" x14ac:dyDescent="0.2"/>
    <row r="44255" hidden="1" x14ac:dyDescent="0.2"/>
    <row r="44256" hidden="1" x14ac:dyDescent="0.2"/>
    <row r="44257" hidden="1" x14ac:dyDescent="0.2"/>
    <row r="44258" hidden="1" x14ac:dyDescent="0.2"/>
    <row r="44259" hidden="1" x14ac:dyDescent="0.2"/>
    <row r="44260" hidden="1" x14ac:dyDescent="0.2"/>
    <row r="44261" hidden="1" x14ac:dyDescent="0.2"/>
    <row r="44262" hidden="1" x14ac:dyDescent="0.2"/>
    <row r="44263" hidden="1" x14ac:dyDescent="0.2"/>
    <row r="44264" hidden="1" x14ac:dyDescent="0.2"/>
    <row r="44265" hidden="1" x14ac:dyDescent="0.2"/>
    <row r="44266" hidden="1" x14ac:dyDescent="0.2"/>
    <row r="44267" hidden="1" x14ac:dyDescent="0.2"/>
    <row r="44268" hidden="1" x14ac:dyDescent="0.2"/>
    <row r="44269" hidden="1" x14ac:dyDescent="0.2"/>
    <row r="44270" hidden="1" x14ac:dyDescent="0.2"/>
    <row r="44271" hidden="1" x14ac:dyDescent="0.2"/>
    <row r="44272" hidden="1" x14ac:dyDescent="0.2"/>
    <row r="44273" hidden="1" x14ac:dyDescent="0.2"/>
    <row r="44274" hidden="1" x14ac:dyDescent="0.2"/>
    <row r="44275" hidden="1" x14ac:dyDescent="0.2"/>
    <row r="44276" hidden="1" x14ac:dyDescent="0.2"/>
    <row r="44277" hidden="1" x14ac:dyDescent="0.2"/>
    <row r="44278" hidden="1" x14ac:dyDescent="0.2"/>
    <row r="44279" hidden="1" x14ac:dyDescent="0.2"/>
    <row r="44280" hidden="1" x14ac:dyDescent="0.2"/>
    <row r="44281" hidden="1" x14ac:dyDescent="0.2"/>
    <row r="44282" hidden="1" x14ac:dyDescent="0.2"/>
    <row r="44283" hidden="1" x14ac:dyDescent="0.2"/>
    <row r="44284" hidden="1" x14ac:dyDescent="0.2"/>
    <row r="44285" hidden="1" x14ac:dyDescent="0.2"/>
    <row r="44286" hidden="1" x14ac:dyDescent="0.2"/>
    <row r="44287" hidden="1" x14ac:dyDescent="0.2"/>
    <row r="44288" hidden="1" x14ac:dyDescent="0.2"/>
    <row r="44289" hidden="1" x14ac:dyDescent="0.2"/>
    <row r="44290" hidden="1" x14ac:dyDescent="0.2"/>
    <row r="44291" hidden="1" x14ac:dyDescent="0.2"/>
    <row r="44292" hidden="1" x14ac:dyDescent="0.2"/>
    <row r="44293" hidden="1" x14ac:dyDescent="0.2"/>
    <row r="44294" hidden="1" x14ac:dyDescent="0.2"/>
    <row r="44295" hidden="1" x14ac:dyDescent="0.2"/>
    <row r="44296" hidden="1" x14ac:dyDescent="0.2"/>
    <row r="44297" hidden="1" x14ac:dyDescent="0.2"/>
    <row r="44298" hidden="1" x14ac:dyDescent="0.2"/>
    <row r="44299" hidden="1" x14ac:dyDescent="0.2"/>
    <row r="44300" hidden="1" x14ac:dyDescent="0.2"/>
    <row r="44301" hidden="1" x14ac:dyDescent="0.2"/>
    <row r="44302" hidden="1" x14ac:dyDescent="0.2"/>
    <row r="44303" hidden="1" x14ac:dyDescent="0.2"/>
    <row r="44304" hidden="1" x14ac:dyDescent="0.2"/>
    <row r="44305" hidden="1" x14ac:dyDescent="0.2"/>
    <row r="44306" hidden="1" x14ac:dyDescent="0.2"/>
    <row r="44307" hidden="1" x14ac:dyDescent="0.2"/>
    <row r="44308" hidden="1" x14ac:dyDescent="0.2"/>
    <row r="44309" hidden="1" x14ac:dyDescent="0.2"/>
    <row r="44310" hidden="1" x14ac:dyDescent="0.2"/>
    <row r="44311" hidden="1" x14ac:dyDescent="0.2"/>
    <row r="44312" hidden="1" x14ac:dyDescent="0.2"/>
    <row r="44313" hidden="1" x14ac:dyDescent="0.2"/>
    <row r="44314" hidden="1" x14ac:dyDescent="0.2"/>
    <row r="44315" hidden="1" x14ac:dyDescent="0.2"/>
    <row r="44316" hidden="1" x14ac:dyDescent="0.2"/>
    <row r="44317" hidden="1" x14ac:dyDescent="0.2"/>
    <row r="44318" hidden="1" x14ac:dyDescent="0.2"/>
    <row r="44319" hidden="1" x14ac:dyDescent="0.2"/>
    <row r="44320" hidden="1" x14ac:dyDescent="0.2"/>
    <row r="44321" hidden="1" x14ac:dyDescent="0.2"/>
    <row r="44322" hidden="1" x14ac:dyDescent="0.2"/>
    <row r="44323" hidden="1" x14ac:dyDescent="0.2"/>
    <row r="44324" hidden="1" x14ac:dyDescent="0.2"/>
    <row r="44325" hidden="1" x14ac:dyDescent="0.2"/>
    <row r="44326" hidden="1" x14ac:dyDescent="0.2"/>
    <row r="44327" hidden="1" x14ac:dyDescent="0.2"/>
    <row r="44328" hidden="1" x14ac:dyDescent="0.2"/>
    <row r="44329" hidden="1" x14ac:dyDescent="0.2"/>
    <row r="44330" hidden="1" x14ac:dyDescent="0.2"/>
    <row r="44331" hidden="1" x14ac:dyDescent="0.2"/>
    <row r="44332" hidden="1" x14ac:dyDescent="0.2"/>
    <row r="44333" hidden="1" x14ac:dyDescent="0.2"/>
    <row r="44334" hidden="1" x14ac:dyDescent="0.2"/>
    <row r="44335" hidden="1" x14ac:dyDescent="0.2"/>
    <row r="44336" hidden="1" x14ac:dyDescent="0.2"/>
    <row r="44337" hidden="1" x14ac:dyDescent="0.2"/>
    <row r="44338" hidden="1" x14ac:dyDescent="0.2"/>
    <row r="44339" hidden="1" x14ac:dyDescent="0.2"/>
    <row r="44340" hidden="1" x14ac:dyDescent="0.2"/>
    <row r="44341" hidden="1" x14ac:dyDescent="0.2"/>
    <row r="44342" hidden="1" x14ac:dyDescent="0.2"/>
    <row r="44343" hidden="1" x14ac:dyDescent="0.2"/>
    <row r="44344" hidden="1" x14ac:dyDescent="0.2"/>
    <row r="44345" hidden="1" x14ac:dyDescent="0.2"/>
    <row r="44346" hidden="1" x14ac:dyDescent="0.2"/>
    <row r="44347" hidden="1" x14ac:dyDescent="0.2"/>
    <row r="44348" hidden="1" x14ac:dyDescent="0.2"/>
    <row r="44349" hidden="1" x14ac:dyDescent="0.2"/>
    <row r="44350" hidden="1" x14ac:dyDescent="0.2"/>
    <row r="44351" hidden="1" x14ac:dyDescent="0.2"/>
    <row r="44352" hidden="1" x14ac:dyDescent="0.2"/>
    <row r="44353" hidden="1" x14ac:dyDescent="0.2"/>
    <row r="44354" hidden="1" x14ac:dyDescent="0.2"/>
    <row r="44355" hidden="1" x14ac:dyDescent="0.2"/>
    <row r="44356" hidden="1" x14ac:dyDescent="0.2"/>
    <row r="44357" hidden="1" x14ac:dyDescent="0.2"/>
    <row r="44358" hidden="1" x14ac:dyDescent="0.2"/>
    <row r="44359" hidden="1" x14ac:dyDescent="0.2"/>
    <row r="44360" hidden="1" x14ac:dyDescent="0.2"/>
    <row r="44361" hidden="1" x14ac:dyDescent="0.2"/>
    <row r="44362" hidden="1" x14ac:dyDescent="0.2"/>
    <row r="44363" hidden="1" x14ac:dyDescent="0.2"/>
    <row r="44364" hidden="1" x14ac:dyDescent="0.2"/>
    <row r="44365" hidden="1" x14ac:dyDescent="0.2"/>
    <row r="44366" hidden="1" x14ac:dyDescent="0.2"/>
    <row r="44367" hidden="1" x14ac:dyDescent="0.2"/>
    <row r="44368" hidden="1" x14ac:dyDescent="0.2"/>
    <row r="44369" hidden="1" x14ac:dyDescent="0.2"/>
    <row r="44370" hidden="1" x14ac:dyDescent="0.2"/>
    <row r="44371" hidden="1" x14ac:dyDescent="0.2"/>
    <row r="44372" hidden="1" x14ac:dyDescent="0.2"/>
    <row r="44373" hidden="1" x14ac:dyDescent="0.2"/>
    <row r="44374" hidden="1" x14ac:dyDescent="0.2"/>
    <row r="44375" hidden="1" x14ac:dyDescent="0.2"/>
    <row r="44376" hidden="1" x14ac:dyDescent="0.2"/>
    <row r="44377" hidden="1" x14ac:dyDescent="0.2"/>
    <row r="44378" hidden="1" x14ac:dyDescent="0.2"/>
    <row r="44379" hidden="1" x14ac:dyDescent="0.2"/>
    <row r="44380" hidden="1" x14ac:dyDescent="0.2"/>
    <row r="44381" hidden="1" x14ac:dyDescent="0.2"/>
    <row r="44382" hidden="1" x14ac:dyDescent="0.2"/>
    <row r="44383" hidden="1" x14ac:dyDescent="0.2"/>
    <row r="44384" hidden="1" x14ac:dyDescent="0.2"/>
    <row r="44385" hidden="1" x14ac:dyDescent="0.2"/>
    <row r="44386" hidden="1" x14ac:dyDescent="0.2"/>
    <row r="44387" hidden="1" x14ac:dyDescent="0.2"/>
    <row r="44388" hidden="1" x14ac:dyDescent="0.2"/>
    <row r="44389" hidden="1" x14ac:dyDescent="0.2"/>
    <row r="44390" hidden="1" x14ac:dyDescent="0.2"/>
    <row r="44391" hidden="1" x14ac:dyDescent="0.2"/>
    <row r="44392" hidden="1" x14ac:dyDescent="0.2"/>
    <row r="44393" hidden="1" x14ac:dyDescent="0.2"/>
    <row r="44394" hidden="1" x14ac:dyDescent="0.2"/>
    <row r="44395" hidden="1" x14ac:dyDescent="0.2"/>
    <row r="44396" hidden="1" x14ac:dyDescent="0.2"/>
    <row r="44397" hidden="1" x14ac:dyDescent="0.2"/>
    <row r="44398" hidden="1" x14ac:dyDescent="0.2"/>
    <row r="44399" hidden="1" x14ac:dyDescent="0.2"/>
    <row r="44400" hidden="1" x14ac:dyDescent="0.2"/>
    <row r="44401" hidden="1" x14ac:dyDescent="0.2"/>
    <row r="44402" hidden="1" x14ac:dyDescent="0.2"/>
    <row r="44403" hidden="1" x14ac:dyDescent="0.2"/>
    <row r="44404" hidden="1" x14ac:dyDescent="0.2"/>
    <row r="44405" hidden="1" x14ac:dyDescent="0.2"/>
    <row r="44406" hidden="1" x14ac:dyDescent="0.2"/>
    <row r="44407" hidden="1" x14ac:dyDescent="0.2"/>
    <row r="44408" hidden="1" x14ac:dyDescent="0.2"/>
    <row r="44409" hidden="1" x14ac:dyDescent="0.2"/>
    <row r="44410" hidden="1" x14ac:dyDescent="0.2"/>
    <row r="44411" hidden="1" x14ac:dyDescent="0.2"/>
    <row r="44412" hidden="1" x14ac:dyDescent="0.2"/>
    <row r="44413" hidden="1" x14ac:dyDescent="0.2"/>
    <row r="44414" hidden="1" x14ac:dyDescent="0.2"/>
    <row r="44415" hidden="1" x14ac:dyDescent="0.2"/>
    <row r="44416" hidden="1" x14ac:dyDescent="0.2"/>
    <row r="44417" hidden="1" x14ac:dyDescent="0.2"/>
    <row r="44418" hidden="1" x14ac:dyDescent="0.2"/>
    <row r="44419" hidden="1" x14ac:dyDescent="0.2"/>
    <row r="44420" hidden="1" x14ac:dyDescent="0.2"/>
    <row r="44421" hidden="1" x14ac:dyDescent="0.2"/>
    <row r="44422" hidden="1" x14ac:dyDescent="0.2"/>
    <row r="44423" hidden="1" x14ac:dyDescent="0.2"/>
    <row r="44424" hidden="1" x14ac:dyDescent="0.2"/>
    <row r="44425" hidden="1" x14ac:dyDescent="0.2"/>
    <row r="44426" hidden="1" x14ac:dyDescent="0.2"/>
    <row r="44427" hidden="1" x14ac:dyDescent="0.2"/>
    <row r="44428" hidden="1" x14ac:dyDescent="0.2"/>
    <row r="44429" hidden="1" x14ac:dyDescent="0.2"/>
    <row r="44430" hidden="1" x14ac:dyDescent="0.2"/>
    <row r="44431" hidden="1" x14ac:dyDescent="0.2"/>
    <row r="44432" hidden="1" x14ac:dyDescent="0.2"/>
    <row r="44433" hidden="1" x14ac:dyDescent="0.2"/>
    <row r="44434" hidden="1" x14ac:dyDescent="0.2"/>
    <row r="44435" hidden="1" x14ac:dyDescent="0.2"/>
    <row r="44436" hidden="1" x14ac:dyDescent="0.2"/>
    <row r="44437" hidden="1" x14ac:dyDescent="0.2"/>
    <row r="44438" hidden="1" x14ac:dyDescent="0.2"/>
    <row r="44439" hidden="1" x14ac:dyDescent="0.2"/>
    <row r="44440" hidden="1" x14ac:dyDescent="0.2"/>
    <row r="44441" hidden="1" x14ac:dyDescent="0.2"/>
    <row r="44442" hidden="1" x14ac:dyDescent="0.2"/>
    <row r="44443" hidden="1" x14ac:dyDescent="0.2"/>
    <row r="44444" hidden="1" x14ac:dyDescent="0.2"/>
    <row r="44445" hidden="1" x14ac:dyDescent="0.2"/>
    <row r="44446" hidden="1" x14ac:dyDescent="0.2"/>
    <row r="44447" hidden="1" x14ac:dyDescent="0.2"/>
    <row r="44448" hidden="1" x14ac:dyDescent="0.2"/>
    <row r="44449" hidden="1" x14ac:dyDescent="0.2"/>
    <row r="44450" hidden="1" x14ac:dyDescent="0.2"/>
    <row r="44451" hidden="1" x14ac:dyDescent="0.2"/>
    <row r="44452" hidden="1" x14ac:dyDescent="0.2"/>
    <row r="44453" hidden="1" x14ac:dyDescent="0.2"/>
    <row r="44454" hidden="1" x14ac:dyDescent="0.2"/>
    <row r="44455" hidden="1" x14ac:dyDescent="0.2"/>
    <row r="44456" hidden="1" x14ac:dyDescent="0.2"/>
    <row r="44457" hidden="1" x14ac:dyDescent="0.2"/>
    <row r="44458" hidden="1" x14ac:dyDescent="0.2"/>
    <row r="44459" hidden="1" x14ac:dyDescent="0.2"/>
    <row r="44460" hidden="1" x14ac:dyDescent="0.2"/>
    <row r="44461" hidden="1" x14ac:dyDescent="0.2"/>
    <row r="44462" hidden="1" x14ac:dyDescent="0.2"/>
    <row r="44463" hidden="1" x14ac:dyDescent="0.2"/>
    <row r="44464" hidden="1" x14ac:dyDescent="0.2"/>
    <row r="44465" hidden="1" x14ac:dyDescent="0.2"/>
    <row r="44466" hidden="1" x14ac:dyDescent="0.2"/>
    <row r="44467" hidden="1" x14ac:dyDescent="0.2"/>
    <row r="44468" hidden="1" x14ac:dyDescent="0.2"/>
    <row r="44469" hidden="1" x14ac:dyDescent="0.2"/>
    <row r="44470" hidden="1" x14ac:dyDescent="0.2"/>
    <row r="44471" hidden="1" x14ac:dyDescent="0.2"/>
    <row r="44472" hidden="1" x14ac:dyDescent="0.2"/>
    <row r="44473" hidden="1" x14ac:dyDescent="0.2"/>
    <row r="44474" hidden="1" x14ac:dyDescent="0.2"/>
    <row r="44475" hidden="1" x14ac:dyDescent="0.2"/>
    <row r="44476" hidden="1" x14ac:dyDescent="0.2"/>
    <row r="44477" hidden="1" x14ac:dyDescent="0.2"/>
    <row r="44478" hidden="1" x14ac:dyDescent="0.2"/>
    <row r="44479" hidden="1" x14ac:dyDescent="0.2"/>
    <row r="44480" hidden="1" x14ac:dyDescent="0.2"/>
    <row r="44481" hidden="1" x14ac:dyDescent="0.2"/>
    <row r="44482" hidden="1" x14ac:dyDescent="0.2"/>
    <row r="44483" hidden="1" x14ac:dyDescent="0.2"/>
    <row r="44484" hidden="1" x14ac:dyDescent="0.2"/>
    <row r="44485" hidden="1" x14ac:dyDescent="0.2"/>
    <row r="44486" hidden="1" x14ac:dyDescent="0.2"/>
    <row r="44487" hidden="1" x14ac:dyDescent="0.2"/>
    <row r="44488" hidden="1" x14ac:dyDescent="0.2"/>
    <row r="44489" hidden="1" x14ac:dyDescent="0.2"/>
    <row r="44490" hidden="1" x14ac:dyDescent="0.2"/>
    <row r="44491" hidden="1" x14ac:dyDescent="0.2"/>
    <row r="44492" hidden="1" x14ac:dyDescent="0.2"/>
    <row r="44493" hidden="1" x14ac:dyDescent="0.2"/>
    <row r="44494" hidden="1" x14ac:dyDescent="0.2"/>
    <row r="44495" hidden="1" x14ac:dyDescent="0.2"/>
    <row r="44496" hidden="1" x14ac:dyDescent="0.2"/>
    <row r="44497" hidden="1" x14ac:dyDescent="0.2"/>
    <row r="44498" hidden="1" x14ac:dyDescent="0.2"/>
    <row r="44499" hidden="1" x14ac:dyDescent="0.2"/>
    <row r="44500" hidden="1" x14ac:dyDescent="0.2"/>
    <row r="44501" hidden="1" x14ac:dyDescent="0.2"/>
    <row r="44502" hidden="1" x14ac:dyDescent="0.2"/>
    <row r="44503" hidden="1" x14ac:dyDescent="0.2"/>
    <row r="44504" hidden="1" x14ac:dyDescent="0.2"/>
    <row r="44505" hidden="1" x14ac:dyDescent="0.2"/>
    <row r="44506" hidden="1" x14ac:dyDescent="0.2"/>
    <row r="44507" hidden="1" x14ac:dyDescent="0.2"/>
    <row r="44508" hidden="1" x14ac:dyDescent="0.2"/>
    <row r="44509" hidden="1" x14ac:dyDescent="0.2"/>
    <row r="44510" hidden="1" x14ac:dyDescent="0.2"/>
    <row r="44511" hidden="1" x14ac:dyDescent="0.2"/>
    <row r="44512" hidden="1" x14ac:dyDescent="0.2"/>
    <row r="44513" hidden="1" x14ac:dyDescent="0.2"/>
    <row r="44514" hidden="1" x14ac:dyDescent="0.2"/>
    <row r="44515" hidden="1" x14ac:dyDescent="0.2"/>
    <row r="44516" hidden="1" x14ac:dyDescent="0.2"/>
    <row r="44517" hidden="1" x14ac:dyDescent="0.2"/>
    <row r="44518" hidden="1" x14ac:dyDescent="0.2"/>
    <row r="44519" hidden="1" x14ac:dyDescent="0.2"/>
    <row r="44520" hidden="1" x14ac:dyDescent="0.2"/>
    <row r="44521" hidden="1" x14ac:dyDescent="0.2"/>
    <row r="44522" hidden="1" x14ac:dyDescent="0.2"/>
    <row r="44523" hidden="1" x14ac:dyDescent="0.2"/>
    <row r="44524" hidden="1" x14ac:dyDescent="0.2"/>
    <row r="44525" hidden="1" x14ac:dyDescent="0.2"/>
    <row r="44526" hidden="1" x14ac:dyDescent="0.2"/>
    <row r="44527" hidden="1" x14ac:dyDescent="0.2"/>
    <row r="44528" hidden="1" x14ac:dyDescent="0.2"/>
    <row r="44529" hidden="1" x14ac:dyDescent="0.2"/>
    <row r="44530" hidden="1" x14ac:dyDescent="0.2"/>
    <row r="44531" hidden="1" x14ac:dyDescent="0.2"/>
    <row r="44532" hidden="1" x14ac:dyDescent="0.2"/>
    <row r="44533" hidden="1" x14ac:dyDescent="0.2"/>
    <row r="44534" hidden="1" x14ac:dyDescent="0.2"/>
    <row r="44535" hidden="1" x14ac:dyDescent="0.2"/>
    <row r="44536" hidden="1" x14ac:dyDescent="0.2"/>
    <row r="44537" hidden="1" x14ac:dyDescent="0.2"/>
    <row r="44538" hidden="1" x14ac:dyDescent="0.2"/>
    <row r="44539" hidden="1" x14ac:dyDescent="0.2"/>
    <row r="44540" hidden="1" x14ac:dyDescent="0.2"/>
    <row r="44541" hidden="1" x14ac:dyDescent="0.2"/>
    <row r="44542" hidden="1" x14ac:dyDescent="0.2"/>
    <row r="44543" hidden="1" x14ac:dyDescent="0.2"/>
    <row r="44544" hidden="1" x14ac:dyDescent="0.2"/>
    <row r="44545" hidden="1" x14ac:dyDescent="0.2"/>
    <row r="44546" hidden="1" x14ac:dyDescent="0.2"/>
    <row r="44547" hidden="1" x14ac:dyDescent="0.2"/>
    <row r="44548" hidden="1" x14ac:dyDescent="0.2"/>
    <row r="44549" hidden="1" x14ac:dyDescent="0.2"/>
    <row r="44550" hidden="1" x14ac:dyDescent="0.2"/>
    <row r="44551" hidden="1" x14ac:dyDescent="0.2"/>
    <row r="44552" hidden="1" x14ac:dyDescent="0.2"/>
    <row r="44553" hidden="1" x14ac:dyDescent="0.2"/>
    <row r="44554" hidden="1" x14ac:dyDescent="0.2"/>
    <row r="44555" hidden="1" x14ac:dyDescent="0.2"/>
    <row r="44556" hidden="1" x14ac:dyDescent="0.2"/>
    <row r="44557" hidden="1" x14ac:dyDescent="0.2"/>
    <row r="44558" hidden="1" x14ac:dyDescent="0.2"/>
    <row r="44559" hidden="1" x14ac:dyDescent="0.2"/>
    <row r="44560" hidden="1" x14ac:dyDescent="0.2"/>
    <row r="44561" hidden="1" x14ac:dyDescent="0.2"/>
    <row r="44562" hidden="1" x14ac:dyDescent="0.2"/>
    <row r="44563" hidden="1" x14ac:dyDescent="0.2"/>
    <row r="44564" hidden="1" x14ac:dyDescent="0.2"/>
    <row r="44565" hidden="1" x14ac:dyDescent="0.2"/>
    <row r="44566" hidden="1" x14ac:dyDescent="0.2"/>
    <row r="44567" hidden="1" x14ac:dyDescent="0.2"/>
    <row r="44568" hidden="1" x14ac:dyDescent="0.2"/>
    <row r="44569" hidden="1" x14ac:dyDescent="0.2"/>
    <row r="44570" hidden="1" x14ac:dyDescent="0.2"/>
    <row r="44571" hidden="1" x14ac:dyDescent="0.2"/>
    <row r="44572" hidden="1" x14ac:dyDescent="0.2"/>
    <row r="44573" hidden="1" x14ac:dyDescent="0.2"/>
    <row r="44574" hidden="1" x14ac:dyDescent="0.2"/>
    <row r="44575" hidden="1" x14ac:dyDescent="0.2"/>
    <row r="44576" hidden="1" x14ac:dyDescent="0.2"/>
    <row r="44577" hidden="1" x14ac:dyDescent="0.2"/>
    <row r="44578" hidden="1" x14ac:dyDescent="0.2"/>
    <row r="44579" hidden="1" x14ac:dyDescent="0.2"/>
    <row r="44580" hidden="1" x14ac:dyDescent="0.2"/>
    <row r="44581" hidden="1" x14ac:dyDescent="0.2"/>
    <row r="44582" hidden="1" x14ac:dyDescent="0.2"/>
    <row r="44583" hidden="1" x14ac:dyDescent="0.2"/>
    <row r="44584" hidden="1" x14ac:dyDescent="0.2"/>
    <row r="44585" hidden="1" x14ac:dyDescent="0.2"/>
    <row r="44586" hidden="1" x14ac:dyDescent="0.2"/>
    <row r="44587" hidden="1" x14ac:dyDescent="0.2"/>
    <row r="44588" hidden="1" x14ac:dyDescent="0.2"/>
    <row r="44589" hidden="1" x14ac:dyDescent="0.2"/>
    <row r="44590" hidden="1" x14ac:dyDescent="0.2"/>
    <row r="44591" hidden="1" x14ac:dyDescent="0.2"/>
    <row r="44592" hidden="1" x14ac:dyDescent="0.2"/>
    <row r="44593" hidden="1" x14ac:dyDescent="0.2"/>
    <row r="44594" hidden="1" x14ac:dyDescent="0.2"/>
    <row r="44595" hidden="1" x14ac:dyDescent="0.2"/>
    <row r="44596" hidden="1" x14ac:dyDescent="0.2"/>
    <row r="44597" hidden="1" x14ac:dyDescent="0.2"/>
    <row r="44598" hidden="1" x14ac:dyDescent="0.2"/>
    <row r="44599" hidden="1" x14ac:dyDescent="0.2"/>
    <row r="44600" hidden="1" x14ac:dyDescent="0.2"/>
    <row r="44601" hidden="1" x14ac:dyDescent="0.2"/>
    <row r="44602" hidden="1" x14ac:dyDescent="0.2"/>
    <row r="44603" hidden="1" x14ac:dyDescent="0.2"/>
    <row r="44604" hidden="1" x14ac:dyDescent="0.2"/>
    <row r="44605" hidden="1" x14ac:dyDescent="0.2"/>
    <row r="44606" hidden="1" x14ac:dyDescent="0.2"/>
    <row r="44607" hidden="1" x14ac:dyDescent="0.2"/>
    <row r="44608" hidden="1" x14ac:dyDescent="0.2"/>
    <row r="44609" hidden="1" x14ac:dyDescent="0.2"/>
    <row r="44610" hidden="1" x14ac:dyDescent="0.2"/>
    <row r="44611" hidden="1" x14ac:dyDescent="0.2"/>
    <row r="44612" hidden="1" x14ac:dyDescent="0.2"/>
    <row r="44613" hidden="1" x14ac:dyDescent="0.2"/>
    <row r="44614" hidden="1" x14ac:dyDescent="0.2"/>
    <row r="44615" hidden="1" x14ac:dyDescent="0.2"/>
    <row r="44616" hidden="1" x14ac:dyDescent="0.2"/>
    <row r="44617" hidden="1" x14ac:dyDescent="0.2"/>
    <row r="44618" hidden="1" x14ac:dyDescent="0.2"/>
    <row r="44619" hidden="1" x14ac:dyDescent="0.2"/>
    <row r="44620" hidden="1" x14ac:dyDescent="0.2"/>
    <row r="44621" hidden="1" x14ac:dyDescent="0.2"/>
    <row r="44622" hidden="1" x14ac:dyDescent="0.2"/>
    <row r="44623" hidden="1" x14ac:dyDescent="0.2"/>
    <row r="44624" hidden="1" x14ac:dyDescent="0.2"/>
    <row r="44625" hidden="1" x14ac:dyDescent="0.2"/>
    <row r="44626" hidden="1" x14ac:dyDescent="0.2"/>
    <row r="44627" hidden="1" x14ac:dyDescent="0.2"/>
    <row r="44628" hidden="1" x14ac:dyDescent="0.2"/>
    <row r="44629" hidden="1" x14ac:dyDescent="0.2"/>
    <row r="44630" hidden="1" x14ac:dyDescent="0.2"/>
    <row r="44631" hidden="1" x14ac:dyDescent="0.2"/>
    <row r="44632" hidden="1" x14ac:dyDescent="0.2"/>
    <row r="44633" hidden="1" x14ac:dyDescent="0.2"/>
    <row r="44634" hidden="1" x14ac:dyDescent="0.2"/>
    <row r="44635" hidden="1" x14ac:dyDescent="0.2"/>
    <row r="44636" hidden="1" x14ac:dyDescent="0.2"/>
    <row r="44637" hidden="1" x14ac:dyDescent="0.2"/>
    <row r="44638" hidden="1" x14ac:dyDescent="0.2"/>
    <row r="44639" hidden="1" x14ac:dyDescent="0.2"/>
    <row r="44640" hidden="1" x14ac:dyDescent="0.2"/>
    <row r="44641" hidden="1" x14ac:dyDescent="0.2"/>
    <row r="44642" hidden="1" x14ac:dyDescent="0.2"/>
    <row r="44643" hidden="1" x14ac:dyDescent="0.2"/>
    <row r="44644" hidden="1" x14ac:dyDescent="0.2"/>
    <row r="44645" hidden="1" x14ac:dyDescent="0.2"/>
    <row r="44646" hidden="1" x14ac:dyDescent="0.2"/>
    <row r="44647" hidden="1" x14ac:dyDescent="0.2"/>
    <row r="44648" hidden="1" x14ac:dyDescent="0.2"/>
    <row r="44649" hidden="1" x14ac:dyDescent="0.2"/>
    <row r="44650" hidden="1" x14ac:dyDescent="0.2"/>
    <row r="44651" hidden="1" x14ac:dyDescent="0.2"/>
    <row r="44652" hidden="1" x14ac:dyDescent="0.2"/>
    <row r="44653" hidden="1" x14ac:dyDescent="0.2"/>
    <row r="44654" hidden="1" x14ac:dyDescent="0.2"/>
    <row r="44655" hidden="1" x14ac:dyDescent="0.2"/>
    <row r="44656" hidden="1" x14ac:dyDescent="0.2"/>
    <row r="44657" hidden="1" x14ac:dyDescent="0.2"/>
    <row r="44658" hidden="1" x14ac:dyDescent="0.2"/>
    <row r="44659" hidden="1" x14ac:dyDescent="0.2"/>
    <row r="44660" hidden="1" x14ac:dyDescent="0.2"/>
    <row r="44661" hidden="1" x14ac:dyDescent="0.2"/>
    <row r="44662" hidden="1" x14ac:dyDescent="0.2"/>
    <row r="44663" hidden="1" x14ac:dyDescent="0.2"/>
    <row r="44664" hidden="1" x14ac:dyDescent="0.2"/>
    <row r="44665" hidden="1" x14ac:dyDescent="0.2"/>
    <row r="44666" hidden="1" x14ac:dyDescent="0.2"/>
    <row r="44667" hidden="1" x14ac:dyDescent="0.2"/>
    <row r="44668" hidden="1" x14ac:dyDescent="0.2"/>
    <row r="44669" hidden="1" x14ac:dyDescent="0.2"/>
    <row r="44670" hidden="1" x14ac:dyDescent="0.2"/>
    <row r="44671" hidden="1" x14ac:dyDescent="0.2"/>
    <row r="44672" hidden="1" x14ac:dyDescent="0.2"/>
    <row r="44673" hidden="1" x14ac:dyDescent="0.2"/>
    <row r="44674" hidden="1" x14ac:dyDescent="0.2"/>
    <row r="44675" hidden="1" x14ac:dyDescent="0.2"/>
    <row r="44676" hidden="1" x14ac:dyDescent="0.2"/>
    <row r="44677" hidden="1" x14ac:dyDescent="0.2"/>
    <row r="44678" hidden="1" x14ac:dyDescent="0.2"/>
    <row r="44679" hidden="1" x14ac:dyDescent="0.2"/>
    <row r="44680" hidden="1" x14ac:dyDescent="0.2"/>
    <row r="44681" hidden="1" x14ac:dyDescent="0.2"/>
    <row r="44682" hidden="1" x14ac:dyDescent="0.2"/>
    <row r="44683" hidden="1" x14ac:dyDescent="0.2"/>
    <row r="44684" hidden="1" x14ac:dyDescent="0.2"/>
    <row r="44685" hidden="1" x14ac:dyDescent="0.2"/>
    <row r="44686" hidden="1" x14ac:dyDescent="0.2"/>
    <row r="44687" hidden="1" x14ac:dyDescent="0.2"/>
    <row r="44688" hidden="1" x14ac:dyDescent="0.2"/>
    <row r="44689" hidden="1" x14ac:dyDescent="0.2"/>
    <row r="44690" hidden="1" x14ac:dyDescent="0.2"/>
    <row r="44691" hidden="1" x14ac:dyDescent="0.2"/>
    <row r="44692" hidden="1" x14ac:dyDescent="0.2"/>
    <row r="44693" hidden="1" x14ac:dyDescent="0.2"/>
    <row r="44694" hidden="1" x14ac:dyDescent="0.2"/>
    <row r="44695" hidden="1" x14ac:dyDescent="0.2"/>
    <row r="44696" hidden="1" x14ac:dyDescent="0.2"/>
    <row r="44697" hidden="1" x14ac:dyDescent="0.2"/>
    <row r="44698" hidden="1" x14ac:dyDescent="0.2"/>
    <row r="44699" hidden="1" x14ac:dyDescent="0.2"/>
    <row r="44700" hidden="1" x14ac:dyDescent="0.2"/>
    <row r="44701" hidden="1" x14ac:dyDescent="0.2"/>
    <row r="44702" hidden="1" x14ac:dyDescent="0.2"/>
    <row r="44703" hidden="1" x14ac:dyDescent="0.2"/>
    <row r="44704" hidden="1" x14ac:dyDescent="0.2"/>
    <row r="44705" hidden="1" x14ac:dyDescent="0.2"/>
    <row r="44706" hidden="1" x14ac:dyDescent="0.2"/>
    <row r="44707" hidden="1" x14ac:dyDescent="0.2"/>
    <row r="44708" hidden="1" x14ac:dyDescent="0.2"/>
    <row r="44709" hidden="1" x14ac:dyDescent="0.2"/>
    <row r="44710" hidden="1" x14ac:dyDescent="0.2"/>
    <row r="44711" hidden="1" x14ac:dyDescent="0.2"/>
    <row r="44712" hidden="1" x14ac:dyDescent="0.2"/>
    <row r="44713" hidden="1" x14ac:dyDescent="0.2"/>
    <row r="44714" hidden="1" x14ac:dyDescent="0.2"/>
    <row r="44715" hidden="1" x14ac:dyDescent="0.2"/>
    <row r="44716" hidden="1" x14ac:dyDescent="0.2"/>
    <row r="44717" hidden="1" x14ac:dyDescent="0.2"/>
    <row r="44718" hidden="1" x14ac:dyDescent="0.2"/>
    <row r="44719" hidden="1" x14ac:dyDescent="0.2"/>
    <row r="44720" hidden="1" x14ac:dyDescent="0.2"/>
    <row r="44721" hidden="1" x14ac:dyDescent="0.2"/>
    <row r="44722" hidden="1" x14ac:dyDescent="0.2"/>
    <row r="44723" hidden="1" x14ac:dyDescent="0.2"/>
    <row r="44724" hidden="1" x14ac:dyDescent="0.2"/>
    <row r="44725" hidden="1" x14ac:dyDescent="0.2"/>
    <row r="44726" hidden="1" x14ac:dyDescent="0.2"/>
    <row r="44727" hidden="1" x14ac:dyDescent="0.2"/>
    <row r="44728" hidden="1" x14ac:dyDescent="0.2"/>
    <row r="44729" hidden="1" x14ac:dyDescent="0.2"/>
    <row r="44730" hidden="1" x14ac:dyDescent="0.2"/>
    <row r="44731" hidden="1" x14ac:dyDescent="0.2"/>
    <row r="44732" hidden="1" x14ac:dyDescent="0.2"/>
    <row r="44733" hidden="1" x14ac:dyDescent="0.2"/>
    <row r="44734" hidden="1" x14ac:dyDescent="0.2"/>
    <row r="44735" hidden="1" x14ac:dyDescent="0.2"/>
    <row r="44736" hidden="1" x14ac:dyDescent="0.2"/>
    <row r="44737" hidden="1" x14ac:dyDescent="0.2"/>
    <row r="44738" hidden="1" x14ac:dyDescent="0.2"/>
    <row r="44739" hidden="1" x14ac:dyDescent="0.2"/>
    <row r="44740" hidden="1" x14ac:dyDescent="0.2"/>
    <row r="44741" hidden="1" x14ac:dyDescent="0.2"/>
    <row r="44742" hidden="1" x14ac:dyDescent="0.2"/>
    <row r="44743" hidden="1" x14ac:dyDescent="0.2"/>
    <row r="44744" hidden="1" x14ac:dyDescent="0.2"/>
    <row r="44745" hidden="1" x14ac:dyDescent="0.2"/>
    <row r="44746" hidden="1" x14ac:dyDescent="0.2"/>
    <row r="44747" hidden="1" x14ac:dyDescent="0.2"/>
    <row r="44748" hidden="1" x14ac:dyDescent="0.2"/>
    <row r="44749" hidden="1" x14ac:dyDescent="0.2"/>
    <row r="44750" hidden="1" x14ac:dyDescent="0.2"/>
    <row r="44751" hidden="1" x14ac:dyDescent="0.2"/>
    <row r="44752" hidden="1" x14ac:dyDescent="0.2"/>
    <row r="44753" hidden="1" x14ac:dyDescent="0.2"/>
    <row r="44754" hidden="1" x14ac:dyDescent="0.2"/>
    <row r="44755" hidden="1" x14ac:dyDescent="0.2"/>
    <row r="44756" hidden="1" x14ac:dyDescent="0.2"/>
    <row r="44757" hidden="1" x14ac:dyDescent="0.2"/>
    <row r="44758" hidden="1" x14ac:dyDescent="0.2"/>
    <row r="44759" hidden="1" x14ac:dyDescent="0.2"/>
    <row r="44760" hidden="1" x14ac:dyDescent="0.2"/>
    <row r="44761" hidden="1" x14ac:dyDescent="0.2"/>
    <row r="44762" hidden="1" x14ac:dyDescent="0.2"/>
    <row r="44763" hidden="1" x14ac:dyDescent="0.2"/>
    <row r="44764" hidden="1" x14ac:dyDescent="0.2"/>
    <row r="44765" hidden="1" x14ac:dyDescent="0.2"/>
    <row r="44766" hidden="1" x14ac:dyDescent="0.2"/>
    <row r="44767" hidden="1" x14ac:dyDescent="0.2"/>
    <row r="44768" hidden="1" x14ac:dyDescent="0.2"/>
    <row r="44769" hidden="1" x14ac:dyDescent="0.2"/>
    <row r="44770" hidden="1" x14ac:dyDescent="0.2"/>
    <row r="44771" hidden="1" x14ac:dyDescent="0.2"/>
    <row r="44772" hidden="1" x14ac:dyDescent="0.2"/>
    <row r="44773" hidden="1" x14ac:dyDescent="0.2"/>
    <row r="44774" hidden="1" x14ac:dyDescent="0.2"/>
    <row r="44775" hidden="1" x14ac:dyDescent="0.2"/>
    <row r="44776" hidden="1" x14ac:dyDescent="0.2"/>
    <row r="44777" hidden="1" x14ac:dyDescent="0.2"/>
    <row r="44778" hidden="1" x14ac:dyDescent="0.2"/>
    <row r="44779" hidden="1" x14ac:dyDescent="0.2"/>
    <row r="44780" hidden="1" x14ac:dyDescent="0.2"/>
    <row r="44781" hidden="1" x14ac:dyDescent="0.2"/>
    <row r="44782" hidden="1" x14ac:dyDescent="0.2"/>
    <row r="44783" hidden="1" x14ac:dyDescent="0.2"/>
    <row r="44784" hidden="1" x14ac:dyDescent="0.2"/>
    <row r="44785" hidden="1" x14ac:dyDescent="0.2"/>
    <row r="44786" hidden="1" x14ac:dyDescent="0.2"/>
    <row r="44787" hidden="1" x14ac:dyDescent="0.2"/>
    <row r="44788" hidden="1" x14ac:dyDescent="0.2"/>
    <row r="44789" hidden="1" x14ac:dyDescent="0.2"/>
    <row r="44790" hidden="1" x14ac:dyDescent="0.2"/>
    <row r="44791" hidden="1" x14ac:dyDescent="0.2"/>
    <row r="44792" hidden="1" x14ac:dyDescent="0.2"/>
    <row r="44793" hidden="1" x14ac:dyDescent="0.2"/>
    <row r="44794" hidden="1" x14ac:dyDescent="0.2"/>
    <row r="44795" hidden="1" x14ac:dyDescent="0.2"/>
    <row r="44796" hidden="1" x14ac:dyDescent="0.2"/>
    <row r="44797" hidden="1" x14ac:dyDescent="0.2"/>
    <row r="44798" hidden="1" x14ac:dyDescent="0.2"/>
    <row r="44799" hidden="1" x14ac:dyDescent="0.2"/>
    <row r="44800" hidden="1" x14ac:dyDescent="0.2"/>
    <row r="44801" hidden="1" x14ac:dyDescent="0.2"/>
    <row r="44802" hidden="1" x14ac:dyDescent="0.2"/>
    <row r="44803" hidden="1" x14ac:dyDescent="0.2"/>
    <row r="44804" hidden="1" x14ac:dyDescent="0.2"/>
    <row r="44805" hidden="1" x14ac:dyDescent="0.2"/>
    <row r="44806" hidden="1" x14ac:dyDescent="0.2"/>
    <row r="44807" hidden="1" x14ac:dyDescent="0.2"/>
    <row r="44808" hidden="1" x14ac:dyDescent="0.2"/>
    <row r="44809" hidden="1" x14ac:dyDescent="0.2"/>
    <row r="44810" hidden="1" x14ac:dyDescent="0.2"/>
    <row r="44811" hidden="1" x14ac:dyDescent="0.2"/>
    <row r="44812" hidden="1" x14ac:dyDescent="0.2"/>
    <row r="44813" hidden="1" x14ac:dyDescent="0.2"/>
    <row r="44814" hidden="1" x14ac:dyDescent="0.2"/>
    <row r="44815" hidden="1" x14ac:dyDescent="0.2"/>
    <row r="44816" hidden="1" x14ac:dyDescent="0.2"/>
    <row r="44817" hidden="1" x14ac:dyDescent="0.2"/>
    <row r="44818" hidden="1" x14ac:dyDescent="0.2"/>
    <row r="44819" hidden="1" x14ac:dyDescent="0.2"/>
    <row r="44820" hidden="1" x14ac:dyDescent="0.2"/>
    <row r="44821" hidden="1" x14ac:dyDescent="0.2"/>
    <row r="44822" hidden="1" x14ac:dyDescent="0.2"/>
    <row r="44823" hidden="1" x14ac:dyDescent="0.2"/>
    <row r="44824" hidden="1" x14ac:dyDescent="0.2"/>
    <row r="44825" hidden="1" x14ac:dyDescent="0.2"/>
    <row r="44826" hidden="1" x14ac:dyDescent="0.2"/>
    <row r="44827" hidden="1" x14ac:dyDescent="0.2"/>
    <row r="44828" hidden="1" x14ac:dyDescent="0.2"/>
    <row r="44829" hidden="1" x14ac:dyDescent="0.2"/>
    <row r="44830" hidden="1" x14ac:dyDescent="0.2"/>
    <row r="44831" hidden="1" x14ac:dyDescent="0.2"/>
    <row r="44832" hidden="1" x14ac:dyDescent="0.2"/>
    <row r="44833" hidden="1" x14ac:dyDescent="0.2"/>
    <row r="44834" hidden="1" x14ac:dyDescent="0.2"/>
    <row r="44835" hidden="1" x14ac:dyDescent="0.2"/>
    <row r="44836" hidden="1" x14ac:dyDescent="0.2"/>
    <row r="44837" hidden="1" x14ac:dyDescent="0.2"/>
    <row r="44838" hidden="1" x14ac:dyDescent="0.2"/>
    <row r="44839" hidden="1" x14ac:dyDescent="0.2"/>
    <row r="44840" hidden="1" x14ac:dyDescent="0.2"/>
    <row r="44841" hidden="1" x14ac:dyDescent="0.2"/>
    <row r="44842" hidden="1" x14ac:dyDescent="0.2"/>
    <row r="44843" hidden="1" x14ac:dyDescent="0.2"/>
    <row r="44844" hidden="1" x14ac:dyDescent="0.2"/>
    <row r="44845" hidden="1" x14ac:dyDescent="0.2"/>
    <row r="44846" hidden="1" x14ac:dyDescent="0.2"/>
    <row r="44847" hidden="1" x14ac:dyDescent="0.2"/>
    <row r="44848" hidden="1" x14ac:dyDescent="0.2"/>
    <row r="44849" hidden="1" x14ac:dyDescent="0.2"/>
    <row r="44850" hidden="1" x14ac:dyDescent="0.2"/>
    <row r="44851" hidden="1" x14ac:dyDescent="0.2"/>
    <row r="44852" hidden="1" x14ac:dyDescent="0.2"/>
    <row r="44853" hidden="1" x14ac:dyDescent="0.2"/>
    <row r="44854" hidden="1" x14ac:dyDescent="0.2"/>
    <row r="44855" hidden="1" x14ac:dyDescent="0.2"/>
    <row r="44856" hidden="1" x14ac:dyDescent="0.2"/>
    <row r="44857" hidden="1" x14ac:dyDescent="0.2"/>
    <row r="44858" hidden="1" x14ac:dyDescent="0.2"/>
    <row r="44859" hidden="1" x14ac:dyDescent="0.2"/>
    <row r="44860" hidden="1" x14ac:dyDescent="0.2"/>
    <row r="44861" hidden="1" x14ac:dyDescent="0.2"/>
    <row r="44862" hidden="1" x14ac:dyDescent="0.2"/>
    <row r="44863" hidden="1" x14ac:dyDescent="0.2"/>
    <row r="44864" hidden="1" x14ac:dyDescent="0.2"/>
    <row r="44865" hidden="1" x14ac:dyDescent="0.2"/>
    <row r="44866" hidden="1" x14ac:dyDescent="0.2"/>
    <row r="44867" hidden="1" x14ac:dyDescent="0.2"/>
    <row r="44868" hidden="1" x14ac:dyDescent="0.2"/>
    <row r="44869" hidden="1" x14ac:dyDescent="0.2"/>
    <row r="44870" hidden="1" x14ac:dyDescent="0.2"/>
    <row r="44871" hidden="1" x14ac:dyDescent="0.2"/>
    <row r="44872" hidden="1" x14ac:dyDescent="0.2"/>
    <row r="44873" hidden="1" x14ac:dyDescent="0.2"/>
    <row r="44874" hidden="1" x14ac:dyDescent="0.2"/>
    <row r="44875" hidden="1" x14ac:dyDescent="0.2"/>
    <row r="44876" hidden="1" x14ac:dyDescent="0.2"/>
    <row r="44877" hidden="1" x14ac:dyDescent="0.2"/>
    <row r="44878" hidden="1" x14ac:dyDescent="0.2"/>
    <row r="44879" hidden="1" x14ac:dyDescent="0.2"/>
    <row r="44880" hidden="1" x14ac:dyDescent="0.2"/>
    <row r="44881" hidden="1" x14ac:dyDescent="0.2"/>
    <row r="44882" hidden="1" x14ac:dyDescent="0.2"/>
    <row r="44883" hidden="1" x14ac:dyDescent="0.2"/>
    <row r="44884" hidden="1" x14ac:dyDescent="0.2"/>
    <row r="44885" hidden="1" x14ac:dyDescent="0.2"/>
    <row r="44886" hidden="1" x14ac:dyDescent="0.2"/>
    <row r="44887" hidden="1" x14ac:dyDescent="0.2"/>
    <row r="44888" hidden="1" x14ac:dyDescent="0.2"/>
    <row r="44889" hidden="1" x14ac:dyDescent="0.2"/>
    <row r="44890" hidden="1" x14ac:dyDescent="0.2"/>
    <row r="44891" hidden="1" x14ac:dyDescent="0.2"/>
    <row r="44892" hidden="1" x14ac:dyDescent="0.2"/>
    <row r="44893" hidden="1" x14ac:dyDescent="0.2"/>
    <row r="44894" hidden="1" x14ac:dyDescent="0.2"/>
    <row r="44895" hidden="1" x14ac:dyDescent="0.2"/>
    <row r="44896" hidden="1" x14ac:dyDescent="0.2"/>
    <row r="44897" hidden="1" x14ac:dyDescent="0.2"/>
    <row r="44898" hidden="1" x14ac:dyDescent="0.2"/>
    <row r="44899" hidden="1" x14ac:dyDescent="0.2"/>
    <row r="44900" hidden="1" x14ac:dyDescent="0.2"/>
    <row r="44901" hidden="1" x14ac:dyDescent="0.2"/>
    <row r="44902" hidden="1" x14ac:dyDescent="0.2"/>
    <row r="44903" hidden="1" x14ac:dyDescent="0.2"/>
    <row r="44904" hidden="1" x14ac:dyDescent="0.2"/>
    <row r="44905" hidden="1" x14ac:dyDescent="0.2"/>
    <row r="44906" hidden="1" x14ac:dyDescent="0.2"/>
    <row r="44907" hidden="1" x14ac:dyDescent="0.2"/>
    <row r="44908" hidden="1" x14ac:dyDescent="0.2"/>
    <row r="44909" hidden="1" x14ac:dyDescent="0.2"/>
    <row r="44910" hidden="1" x14ac:dyDescent="0.2"/>
    <row r="44911" hidden="1" x14ac:dyDescent="0.2"/>
    <row r="44912" hidden="1" x14ac:dyDescent="0.2"/>
    <row r="44913" hidden="1" x14ac:dyDescent="0.2"/>
    <row r="44914" hidden="1" x14ac:dyDescent="0.2"/>
    <row r="44915" hidden="1" x14ac:dyDescent="0.2"/>
    <row r="44916" hidden="1" x14ac:dyDescent="0.2"/>
    <row r="44917" hidden="1" x14ac:dyDescent="0.2"/>
    <row r="44918" hidden="1" x14ac:dyDescent="0.2"/>
    <row r="44919" hidden="1" x14ac:dyDescent="0.2"/>
    <row r="44920" hidden="1" x14ac:dyDescent="0.2"/>
    <row r="44921" hidden="1" x14ac:dyDescent="0.2"/>
    <row r="44922" hidden="1" x14ac:dyDescent="0.2"/>
    <row r="44923" hidden="1" x14ac:dyDescent="0.2"/>
    <row r="44924" hidden="1" x14ac:dyDescent="0.2"/>
    <row r="44925" hidden="1" x14ac:dyDescent="0.2"/>
    <row r="44926" hidden="1" x14ac:dyDescent="0.2"/>
    <row r="44927" hidden="1" x14ac:dyDescent="0.2"/>
    <row r="44928" hidden="1" x14ac:dyDescent="0.2"/>
    <row r="44929" hidden="1" x14ac:dyDescent="0.2"/>
    <row r="44930" hidden="1" x14ac:dyDescent="0.2"/>
    <row r="44931" hidden="1" x14ac:dyDescent="0.2"/>
    <row r="44932" hidden="1" x14ac:dyDescent="0.2"/>
    <row r="44933" hidden="1" x14ac:dyDescent="0.2"/>
    <row r="44934" hidden="1" x14ac:dyDescent="0.2"/>
    <row r="44935" hidden="1" x14ac:dyDescent="0.2"/>
    <row r="44936" hidden="1" x14ac:dyDescent="0.2"/>
    <row r="44937" hidden="1" x14ac:dyDescent="0.2"/>
    <row r="44938" hidden="1" x14ac:dyDescent="0.2"/>
    <row r="44939" hidden="1" x14ac:dyDescent="0.2"/>
    <row r="44940" hidden="1" x14ac:dyDescent="0.2"/>
    <row r="44941" hidden="1" x14ac:dyDescent="0.2"/>
    <row r="44942" hidden="1" x14ac:dyDescent="0.2"/>
    <row r="44943" hidden="1" x14ac:dyDescent="0.2"/>
    <row r="44944" hidden="1" x14ac:dyDescent="0.2"/>
    <row r="44945" hidden="1" x14ac:dyDescent="0.2"/>
    <row r="44946" hidden="1" x14ac:dyDescent="0.2"/>
    <row r="44947" hidden="1" x14ac:dyDescent="0.2"/>
    <row r="44948" hidden="1" x14ac:dyDescent="0.2"/>
    <row r="44949" hidden="1" x14ac:dyDescent="0.2"/>
    <row r="44950" hidden="1" x14ac:dyDescent="0.2"/>
    <row r="44951" hidden="1" x14ac:dyDescent="0.2"/>
    <row r="44952" hidden="1" x14ac:dyDescent="0.2"/>
    <row r="44953" hidden="1" x14ac:dyDescent="0.2"/>
    <row r="44954" hidden="1" x14ac:dyDescent="0.2"/>
    <row r="44955" hidden="1" x14ac:dyDescent="0.2"/>
    <row r="44956" hidden="1" x14ac:dyDescent="0.2"/>
    <row r="44957" hidden="1" x14ac:dyDescent="0.2"/>
    <row r="44958" hidden="1" x14ac:dyDescent="0.2"/>
    <row r="44959" hidden="1" x14ac:dyDescent="0.2"/>
    <row r="44960" hidden="1" x14ac:dyDescent="0.2"/>
    <row r="44961" hidden="1" x14ac:dyDescent="0.2"/>
    <row r="44962" hidden="1" x14ac:dyDescent="0.2"/>
    <row r="44963" hidden="1" x14ac:dyDescent="0.2"/>
    <row r="44964" hidden="1" x14ac:dyDescent="0.2"/>
    <row r="44965" hidden="1" x14ac:dyDescent="0.2"/>
    <row r="44966" hidden="1" x14ac:dyDescent="0.2"/>
    <row r="44967" hidden="1" x14ac:dyDescent="0.2"/>
    <row r="44968" hidden="1" x14ac:dyDescent="0.2"/>
    <row r="44969" hidden="1" x14ac:dyDescent="0.2"/>
    <row r="44970" hidden="1" x14ac:dyDescent="0.2"/>
    <row r="44971" hidden="1" x14ac:dyDescent="0.2"/>
    <row r="44972" hidden="1" x14ac:dyDescent="0.2"/>
    <row r="44973" hidden="1" x14ac:dyDescent="0.2"/>
    <row r="44974" hidden="1" x14ac:dyDescent="0.2"/>
    <row r="44975" hidden="1" x14ac:dyDescent="0.2"/>
    <row r="44976" hidden="1" x14ac:dyDescent="0.2"/>
    <row r="44977" hidden="1" x14ac:dyDescent="0.2"/>
    <row r="44978" hidden="1" x14ac:dyDescent="0.2"/>
    <row r="44979" hidden="1" x14ac:dyDescent="0.2"/>
    <row r="44980" hidden="1" x14ac:dyDescent="0.2"/>
    <row r="44981" hidden="1" x14ac:dyDescent="0.2"/>
    <row r="44982" hidden="1" x14ac:dyDescent="0.2"/>
    <row r="44983" hidden="1" x14ac:dyDescent="0.2"/>
    <row r="44984" hidden="1" x14ac:dyDescent="0.2"/>
    <row r="44985" hidden="1" x14ac:dyDescent="0.2"/>
    <row r="44986" hidden="1" x14ac:dyDescent="0.2"/>
    <row r="44987" hidden="1" x14ac:dyDescent="0.2"/>
    <row r="44988" hidden="1" x14ac:dyDescent="0.2"/>
    <row r="44989" hidden="1" x14ac:dyDescent="0.2"/>
    <row r="44990" hidden="1" x14ac:dyDescent="0.2"/>
    <row r="44991" hidden="1" x14ac:dyDescent="0.2"/>
    <row r="44992" hidden="1" x14ac:dyDescent="0.2"/>
    <row r="44993" hidden="1" x14ac:dyDescent="0.2"/>
    <row r="44994" hidden="1" x14ac:dyDescent="0.2"/>
    <row r="44995" hidden="1" x14ac:dyDescent="0.2"/>
    <row r="44996" hidden="1" x14ac:dyDescent="0.2"/>
    <row r="44997" hidden="1" x14ac:dyDescent="0.2"/>
    <row r="44998" hidden="1" x14ac:dyDescent="0.2"/>
    <row r="44999" hidden="1" x14ac:dyDescent="0.2"/>
    <row r="45000" hidden="1" x14ac:dyDescent="0.2"/>
    <row r="45001" hidden="1" x14ac:dyDescent="0.2"/>
    <row r="45002" hidden="1" x14ac:dyDescent="0.2"/>
    <row r="45003" hidden="1" x14ac:dyDescent="0.2"/>
    <row r="45004" hidden="1" x14ac:dyDescent="0.2"/>
    <row r="45005" hidden="1" x14ac:dyDescent="0.2"/>
    <row r="45006" hidden="1" x14ac:dyDescent="0.2"/>
    <row r="45007" hidden="1" x14ac:dyDescent="0.2"/>
    <row r="45008" hidden="1" x14ac:dyDescent="0.2"/>
    <row r="45009" hidden="1" x14ac:dyDescent="0.2"/>
    <row r="45010" hidden="1" x14ac:dyDescent="0.2"/>
    <row r="45011" hidden="1" x14ac:dyDescent="0.2"/>
    <row r="45012" hidden="1" x14ac:dyDescent="0.2"/>
    <row r="45013" hidden="1" x14ac:dyDescent="0.2"/>
    <row r="45014" hidden="1" x14ac:dyDescent="0.2"/>
    <row r="45015" hidden="1" x14ac:dyDescent="0.2"/>
    <row r="45016" hidden="1" x14ac:dyDescent="0.2"/>
    <row r="45017" hidden="1" x14ac:dyDescent="0.2"/>
    <row r="45018" hidden="1" x14ac:dyDescent="0.2"/>
    <row r="45019" hidden="1" x14ac:dyDescent="0.2"/>
    <row r="45020" hidden="1" x14ac:dyDescent="0.2"/>
    <row r="45021" hidden="1" x14ac:dyDescent="0.2"/>
    <row r="45022" hidden="1" x14ac:dyDescent="0.2"/>
    <row r="45023" hidden="1" x14ac:dyDescent="0.2"/>
    <row r="45024" hidden="1" x14ac:dyDescent="0.2"/>
    <row r="45025" hidden="1" x14ac:dyDescent="0.2"/>
    <row r="45026" hidden="1" x14ac:dyDescent="0.2"/>
    <row r="45027" hidden="1" x14ac:dyDescent="0.2"/>
    <row r="45028" hidden="1" x14ac:dyDescent="0.2"/>
    <row r="45029" hidden="1" x14ac:dyDescent="0.2"/>
    <row r="45030" hidden="1" x14ac:dyDescent="0.2"/>
    <row r="45031" hidden="1" x14ac:dyDescent="0.2"/>
    <row r="45032" hidden="1" x14ac:dyDescent="0.2"/>
    <row r="45033" hidden="1" x14ac:dyDescent="0.2"/>
    <row r="45034" hidden="1" x14ac:dyDescent="0.2"/>
    <row r="45035" hidden="1" x14ac:dyDescent="0.2"/>
    <row r="45036" hidden="1" x14ac:dyDescent="0.2"/>
    <row r="45037" hidden="1" x14ac:dyDescent="0.2"/>
    <row r="45038" hidden="1" x14ac:dyDescent="0.2"/>
    <row r="45039" hidden="1" x14ac:dyDescent="0.2"/>
    <row r="45040" hidden="1" x14ac:dyDescent="0.2"/>
    <row r="45041" hidden="1" x14ac:dyDescent="0.2"/>
    <row r="45042" hidden="1" x14ac:dyDescent="0.2"/>
    <row r="45043" hidden="1" x14ac:dyDescent="0.2"/>
    <row r="45044" hidden="1" x14ac:dyDescent="0.2"/>
    <row r="45045" hidden="1" x14ac:dyDescent="0.2"/>
    <row r="45046" hidden="1" x14ac:dyDescent="0.2"/>
    <row r="45047" hidden="1" x14ac:dyDescent="0.2"/>
    <row r="45048" hidden="1" x14ac:dyDescent="0.2"/>
    <row r="45049" hidden="1" x14ac:dyDescent="0.2"/>
    <row r="45050" hidden="1" x14ac:dyDescent="0.2"/>
    <row r="45051" hidden="1" x14ac:dyDescent="0.2"/>
    <row r="45052" hidden="1" x14ac:dyDescent="0.2"/>
    <row r="45053" hidden="1" x14ac:dyDescent="0.2"/>
    <row r="45054" hidden="1" x14ac:dyDescent="0.2"/>
    <row r="45055" hidden="1" x14ac:dyDescent="0.2"/>
    <row r="45056" hidden="1" x14ac:dyDescent="0.2"/>
    <row r="45057" hidden="1" x14ac:dyDescent="0.2"/>
    <row r="45058" hidden="1" x14ac:dyDescent="0.2"/>
    <row r="45059" hidden="1" x14ac:dyDescent="0.2"/>
    <row r="45060" hidden="1" x14ac:dyDescent="0.2"/>
    <row r="45061" hidden="1" x14ac:dyDescent="0.2"/>
    <row r="45062" hidden="1" x14ac:dyDescent="0.2"/>
    <row r="45063" hidden="1" x14ac:dyDescent="0.2"/>
    <row r="45064" hidden="1" x14ac:dyDescent="0.2"/>
    <row r="45065" hidden="1" x14ac:dyDescent="0.2"/>
    <row r="45066" hidden="1" x14ac:dyDescent="0.2"/>
    <row r="45067" hidden="1" x14ac:dyDescent="0.2"/>
    <row r="45068" hidden="1" x14ac:dyDescent="0.2"/>
    <row r="45069" hidden="1" x14ac:dyDescent="0.2"/>
    <row r="45070" hidden="1" x14ac:dyDescent="0.2"/>
    <row r="45071" hidden="1" x14ac:dyDescent="0.2"/>
    <row r="45072" hidden="1" x14ac:dyDescent="0.2"/>
    <row r="45073" hidden="1" x14ac:dyDescent="0.2"/>
    <row r="45074" hidden="1" x14ac:dyDescent="0.2"/>
    <row r="45075" hidden="1" x14ac:dyDescent="0.2"/>
    <row r="45076" hidden="1" x14ac:dyDescent="0.2"/>
    <row r="45077" hidden="1" x14ac:dyDescent="0.2"/>
    <row r="45078" hidden="1" x14ac:dyDescent="0.2"/>
    <row r="45079" hidden="1" x14ac:dyDescent="0.2"/>
    <row r="45080" hidden="1" x14ac:dyDescent="0.2"/>
    <row r="45081" hidden="1" x14ac:dyDescent="0.2"/>
    <row r="45082" hidden="1" x14ac:dyDescent="0.2"/>
    <row r="45083" hidden="1" x14ac:dyDescent="0.2"/>
    <row r="45084" hidden="1" x14ac:dyDescent="0.2"/>
    <row r="45085" hidden="1" x14ac:dyDescent="0.2"/>
    <row r="45086" hidden="1" x14ac:dyDescent="0.2"/>
    <row r="45087" hidden="1" x14ac:dyDescent="0.2"/>
    <row r="45088" hidden="1" x14ac:dyDescent="0.2"/>
    <row r="45089" hidden="1" x14ac:dyDescent="0.2"/>
    <row r="45090" hidden="1" x14ac:dyDescent="0.2"/>
    <row r="45091" hidden="1" x14ac:dyDescent="0.2"/>
    <row r="45092" hidden="1" x14ac:dyDescent="0.2"/>
    <row r="45093" hidden="1" x14ac:dyDescent="0.2"/>
    <row r="45094" hidden="1" x14ac:dyDescent="0.2"/>
    <row r="45095" hidden="1" x14ac:dyDescent="0.2"/>
    <row r="45096" hidden="1" x14ac:dyDescent="0.2"/>
    <row r="45097" hidden="1" x14ac:dyDescent="0.2"/>
    <row r="45098" hidden="1" x14ac:dyDescent="0.2"/>
    <row r="45099" hidden="1" x14ac:dyDescent="0.2"/>
    <row r="45100" hidden="1" x14ac:dyDescent="0.2"/>
    <row r="45101" hidden="1" x14ac:dyDescent="0.2"/>
    <row r="45102" hidden="1" x14ac:dyDescent="0.2"/>
    <row r="45103" hidden="1" x14ac:dyDescent="0.2"/>
    <row r="45104" hidden="1" x14ac:dyDescent="0.2"/>
    <row r="45105" hidden="1" x14ac:dyDescent="0.2"/>
    <row r="45106" hidden="1" x14ac:dyDescent="0.2"/>
    <row r="45107" hidden="1" x14ac:dyDescent="0.2"/>
    <row r="45108" hidden="1" x14ac:dyDescent="0.2"/>
    <row r="45109" hidden="1" x14ac:dyDescent="0.2"/>
    <row r="45110" hidden="1" x14ac:dyDescent="0.2"/>
    <row r="45111" hidden="1" x14ac:dyDescent="0.2"/>
    <row r="45112" hidden="1" x14ac:dyDescent="0.2"/>
    <row r="45113" hidden="1" x14ac:dyDescent="0.2"/>
    <row r="45114" hidden="1" x14ac:dyDescent="0.2"/>
    <row r="45115" hidden="1" x14ac:dyDescent="0.2"/>
    <row r="45116" hidden="1" x14ac:dyDescent="0.2"/>
    <row r="45117" hidden="1" x14ac:dyDescent="0.2"/>
    <row r="45118" hidden="1" x14ac:dyDescent="0.2"/>
    <row r="45119" hidden="1" x14ac:dyDescent="0.2"/>
    <row r="45120" hidden="1" x14ac:dyDescent="0.2"/>
    <row r="45121" hidden="1" x14ac:dyDescent="0.2"/>
    <row r="45122" hidden="1" x14ac:dyDescent="0.2"/>
    <row r="45123" hidden="1" x14ac:dyDescent="0.2"/>
    <row r="45124" hidden="1" x14ac:dyDescent="0.2"/>
    <row r="45125" hidden="1" x14ac:dyDescent="0.2"/>
    <row r="45126" hidden="1" x14ac:dyDescent="0.2"/>
    <row r="45127" hidden="1" x14ac:dyDescent="0.2"/>
    <row r="45128" hidden="1" x14ac:dyDescent="0.2"/>
    <row r="45129" hidden="1" x14ac:dyDescent="0.2"/>
    <row r="45130" hidden="1" x14ac:dyDescent="0.2"/>
    <row r="45131" hidden="1" x14ac:dyDescent="0.2"/>
    <row r="45132" hidden="1" x14ac:dyDescent="0.2"/>
    <row r="45133" hidden="1" x14ac:dyDescent="0.2"/>
    <row r="45134" hidden="1" x14ac:dyDescent="0.2"/>
    <row r="45135" hidden="1" x14ac:dyDescent="0.2"/>
    <row r="45136" hidden="1" x14ac:dyDescent="0.2"/>
    <row r="45137" hidden="1" x14ac:dyDescent="0.2"/>
    <row r="45138" hidden="1" x14ac:dyDescent="0.2"/>
    <row r="45139" hidden="1" x14ac:dyDescent="0.2"/>
    <row r="45140" hidden="1" x14ac:dyDescent="0.2"/>
    <row r="45141" hidden="1" x14ac:dyDescent="0.2"/>
    <row r="45142" hidden="1" x14ac:dyDescent="0.2"/>
    <row r="45143" hidden="1" x14ac:dyDescent="0.2"/>
    <row r="45144" hidden="1" x14ac:dyDescent="0.2"/>
    <row r="45145" hidden="1" x14ac:dyDescent="0.2"/>
    <row r="45146" hidden="1" x14ac:dyDescent="0.2"/>
    <row r="45147" hidden="1" x14ac:dyDescent="0.2"/>
    <row r="45148" hidden="1" x14ac:dyDescent="0.2"/>
    <row r="45149" hidden="1" x14ac:dyDescent="0.2"/>
    <row r="45150" hidden="1" x14ac:dyDescent="0.2"/>
    <row r="45151" hidden="1" x14ac:dyDescent="0.2"/>
    <row r="45152" hidden="1" x14ac:dyDescent="0.2"/>
    <row r="45153" hidden="1" x14ac:dyDescent="0.2"/>
    <row r="45154" hidden="1" x14ac:dyDescent="0.2"/>
    <row r="45155" hidden="1" x14ac:dyDescent="0.2"/>
    <row r="45156" hidden="1" x14ac:dyDescent="0.2"/>
    <row r="45157" hidden="1" x14ac:dyDescent="0.2"/>
    <row r="45158" hidden="1" x14ac:dyDescent="0.2"/>
    <row r="45159" hidden="1" x14ac:dyDescent="0.2"/>
    <row r="45160" hidden="1" x14ac:dyDescent="0.2"/>
    <row r="45161" hidden="1" x14ac:dyDescent="0.2"/>
    <row r="45162" hidden="1" x14ac:dyDescent="0.2"/>
    <row r="45163" hidden="1" x14ac:dyDescent="0.2"/>
    <row r="45164" hidden="1" x14ac:dyDescent="0.2"/>
    <row r="45165" hidden="1" x14ac:dyDescent="0.2"/>
    <row r="45166" hidden="1" x14ac:dyDescent="0.2"/>
    <row r="45167" hidden="1" x14ac:dyDescent="0.2"/>
    <row r="45168" hidden="1" x14ac:dyDescent="0.2"/>
    <row r="45169" hidden="1" x14ac:dyDescent="0.2"/>
    <row r="45170" hidden="1" x14ac:dyDescent="0.2"/>
    <row r="45171" hidden="1" x14ac:dyDescent="0.2"/>
    <row r="45172" hidden="1" x14ac:dyDescent="0.2"/>
    <row r="45173" hidden="1" x14ac:dyDescent="0.2"/>
    <row r="45174" hidden="1" x14ac:dyDescent="0.2"/>
    <row r="45175" hidden="1" x14ac:dyDescent="0.2"/>
    <row r="45176" hidden="1" x14ac:dyDescent="0.2"/>
    <row r="45177" hidden="1" x14ac:dyDescent="0.2"/>
    <row r="45178" hidden="1" x14ac:dyDescent="0.2"/>
    <row r="45179" hidden="1" x14ac:dyDescent="0.2"/>
    <row r="45180" hidden="1" x14ac:dyDescent="0.2"/>
    <row r="45181" hidden="1" x14ac:dyDescent="0.2"/>
    <row r="45182" hidden="1" x14ac:dyDescent="0.2"/>
    <row r="45183" hidden="1" x14ac:dyDescent="0.2"/>
    <row r="45184" hidden="1" x14ac:dyDescent="0.2"/>
    <row r="45185" hidden="1" x14ac:dyDescent="0.2"/>
    <row r="45186" hidden="1" x14ac:dyDescent="0.2"/>
    <row r="45187" hidden="1" x14ac:dyDescent="0.2"/>
    <row r="45188" hidden="1" x14ac:dyDescent="0.2"/>
    <row r="45189" hidden="1" x14ac:dyDescent="0.2"/>
    <row r="45190" hidden="1" x14ac:dyDescent="0.2"/>
    <row r="45191" hidden="1" x14ac:dyDescent="0.2"/>
    <row r="45192" hidden="1" x14ac:dyDescent="0.2"/>
    <row r="45193" hidden="1" x14ac:dyDescent="0.2"/>
    <row r="45194" hidden="1" x14ac:dyDescent="0.2"/>
    <row r="45195" hidden="1" x14ac:dyDescent="0.2"/>
    <row r="45196" hidden="1" x14ac:dyDescent="0.2"/>
    <row r="45197" hidden="1" x14ac:dyDescent="0.2"/>
    <row r="45198" hidden="1" x14ac:dyDescent="0.2"/>
    <row r="45199" hidden="1" x14ac:dyDescent="0.2"/>
    <row r="45200" hidden="1" x14ac:dyDescent="0.2"/>
    <row r="45201" hidden="1" x14ac:dyDescent="0.2"/>
    <row r="45202" hidden="1" x14ac:dyDescent="0.2"/>
    <row r="45203" hidden="1" x14ac:dyDescent="0.2"/>
    <row r="45204" hidden="1" x14ac:dyDescent="0.2"/>
    <row r="45205" hidden="1" x14ac:dyDescent="0.2"/>
    <row r="45206" hidden="1" x14ac:dyDescent="0.2"/>
    <row r="45207" hidden="1" x14ac:dyDescent="0.2"/>
    <row r="45208" hidden="1" x14ac:dyDescent="0.2"/>
    <row r="45209" hidden="1" x14ac:dyDescent="0.2"/>
    <row r="45210" hidden="1" x14ac:dyDescent="0.2"/>
    <row r="45211" hidden="1" x14ac:dyDescent="0.2"/>
    <row r="45212" hidden="1" x14ac:dyDescent="0.2"/>
    <row r="45213" hidden="1" x14ac:dyDescent="0.2"/>
    <row r="45214" hidden="1" x14ac:dyDescent="0.2"/>
    <row r="45215" hidden="1" x14ac:dyDescent="0.2"/>
    <row r="45216" hidden="1" x14ac:dyDescent="0.2"/>
    <row r="45217" hidden="1" x14ac:dyDescent="0.2"/>
    <row r="45218" hidden="1" x14ac:dyDescent="0.2"/>
    <row r="45219" hidden="1" x14ac:dyDescent="0.2"/>
    <row r="45220" hidden="1" x14ac:dyDescent="0.2"/>
    <row r="45221" hidden="1" x14ac:dyDescent="0.2"/>
    <row r="45222" hidden="1" x14ac:dyDescent="0.2"/>
    <row r="45223" hidden="1" x14ac:dyDescent="0.2"/>
    <row r="45224" hidden="1" x14ac:dyDescent="0.2"/>
    <row r="45225" hidden="1" x14ac:dyDescent="0.2"/>
    <row r="45226" hidden="1" x14ac:dyDescent="0.2"/>
    <row r="45227" hidden="1" x14ac:dyDescent="0.2"/>
    <row r="45228" hidden="1" x14ac:dyDescent="0.2"/>
    <row r="45229" hidden="1" x14ac:dyDescent="0.2"/>
    <row r="45230" hidden="1" x14ac:dyDescent="0.2"/>
    <row r="45231" hidden="1" x14ac:dyDescent="0.2"/>
    <row r="45232" hidden="1" x14ac:dyDescent="0.2"/>
    <row r="45233" hidden="1" x14ac:dyDescent="0.2"/>
    <row r="45234" hidden="1" x14ac:dyDescent="0.2"/>
    <row r="45235" hidden="1" x14ac:dyDescent="0.2"/>
    <row r="45236" hidden="1" x14ac:dyDescent="0.2"/>
    <row r="45237" hidden="1" x14ac:dyDescent="0.2"/>
    <row r="45238" hidden="1" x14ac:dyDescent="0.2"/>
    <row r="45239" hidden="1" x14ac:dyDescent="0.2"/>
    <row r="45240" hidden="1" x14ac:dyDescent="0.2"/>
    <row r="45241" hidden="1" x14ac:dyDescent="0.2"/>
    <row r="45242" hidden="1" x14ac:dyDescent="0.2"/>
    <row r="45243" hidden="1" x14ac:dyDescent="0.2"/>
    <row r="45244" hidden="1" x14ac:dyDescent="0.2"/>
    <row r="45245" hidden="1" x14ac:dyDescent="0.2"/>
    <row r="45246" hidden="1" x14ac:dyDescent="0.2"/>
    <row r="45247" hidden="1" x14ac:dyDescent="0.2"/>
    <row r="45248" hidden="1" x14ac:dyDescent="0.2"/>
    <row r="45249" hidden="1" x14ac:dyDescent="0.2"/>
    <row r="45250" hidden="1" x14ac:dyDescent="0.2"/>
    <row r="45251" hidden="1" x14ac:dyDescent="0.2"/>
    <row r="45252" hidden="1" x14ac:dyDescent="0.2"/>
    <row r="45253" hidden="1" x14ac:dyDescent="0.2"/>
    <row r="45254" hidden="1" x14ac:dyDescent="0.2"/>
    <row r="45255" hidden="1" x14ac:dyDescent="0.2"/>
    <row r="45256" hidden="1" x14ac:dyDescent="0.2"/>
    <row r="45257" hidden="1" x14ac:dyDescent="0.2"/>
    <row r="45258" hidden="1" x14ac:dyDescent="0.2"/>
    <row r="45259" hidden="1" x14ac:dyDescent="0.2"/>
    <row r="45260" hidden="1" x14ac:dyDescent="0.2"/>
    <row r="45261" hidden="1" x14ac:dyDescent="0.2"/>
    <row r="45262" hidden="1" x14ac:dyDescent="0.2"/>
    <row r="45263" hidden="1" x14ac:dyDescent="0.2"/>
    <row r="45264" hidden="1" x14ac:dyDescent="0.2"/>
    <row r="45265" hidden="1" x14ac:dyDescent="0.2"/>
    <row r="45266" hidden="1" x14ac:dyDescent="0.2"/>
    <row r="45267" hidden="1" x14ac:dyDescent="0.2"/>
    <row r="45268" hidden="1" x14ac:dyDescent="0.2"/>
    <row r="45269" hidden="1" x14ac:dyDescent="0.2"/>
    <row r="45270" hidden="1" x14ac:dyDescent="0.2"/>
    <row r="45271" hidden="1" x14ac:dyDescent="0.2"/>
    <row r="45272" hidden="1" x14ac:dyDescent="0.2"/>
    <row r="45273" hidden="1" x14ac:dyDescent="0.2"/>
    <row r="45274" hidden="1" x14ac:dyDescent="0.2"/>
    <row r="45275" hidden="1" x14ac:dyDescent="0.2"/>
    <row r="45276" hidden="1" x14ac:dyDescent="0.2"/>
    <row r="45277" hidden="1" x14ac:dyDescent="0.2"/>
    <row r="45278" hidden="1" x14ac:dyDescent="0.2"/>
    <row r="45279" hidden="1" x14ac:dyDescent="0.2"/>
    <row r="45280" hidden="1" x14ac:dyDescent="0.2"/>
    <row r="45281" hidden="1" x14ac:dyDescent="0.2"/>
    <row r="45282" hidden="1" x14ac:dyDescent="0.2"/>
    <row r="45283" hidden="1" x14ac:dyDescent="0.2"/>
    <row r="45284" hidden="1" x14ac:dyDescent="0.2"/>
    <row r="45285" hidden="1" x14ac:dyDescent="0.2"/>
    <row r="45286" hidden="1" x14ac:dyDescent="0.2"/>
    <row r="45287" hidden="1" x14ac:dyDescent="0.2"/>
    <row r="45288" hidden="1" x14ac:dyDescent="0.2"/>
    <row r="45289" hidden="1" x14ac:dyDescent="0.2"/>
    <row r="45290" hidden="1" x14ac:dyDescent="0.2"/>
    <row r="45291" hidden="1" x14ac:dyDescent="0.2"/>
    <row r="45292" hidden="1" x14ac:dyDescent="0.2"/>
    <row r="45293" hidden="1" x14ac:dyDescent="0.2"/>
    <row r="45294" hidden="1" x14ac:dyDescent="0.2"/>
    <row r="45295" hidden="1" x14ac:dyDescent="0.2"/>
    <row r="45296" hidden="1" x14ac:dyDescent="0.2"/>
    <row r="45297" hidden="1" x14ac:dyDescent="0.2"/>
    <row r="45298" hidden="1" x14ac:dyDescent="0.2"/>
    <row r="45299" hidden="1" x14ac:dyDescent="0.2"/>
    <row r="45300" hidden="1" x14ac:dyDescent="0.2"/>
    <row r="45301" hidden="1" x14ac:dyDescent="0.2"/>
    <row r="45302" hidden="1" x14ac:dyDescent="0.2"/>
    <row r="45303" hidden="1" x14ac:dyDescent="0.2"/>
    <row r="45304" hidden="1" x14ac:dyDescent="0.2"/>
    <row r="45305" hidden="1" x14ac:dyDescent="0.2"/>
    <row r="45306" hidden="1" x14ac:dyDescent="0.2"/>
    <row r="45307" hidden="1" x14ac:dyDescent="0.2"/>
    <row r="45308" hidden="1" x14ac:dyDescent="0.2"/>
    <row r="45309" hidden="1" x14ac:dyDescent="0.2"/>
    <row r="45310" hidden="1" x14ac:dyDescent="0.2"/>
    <row r="45311" hidden="1" x14ac:dyDescent="0.2"/>
    <row r="45312" hidden="1" x14ac:dyDescent="0.2"/>
    <row r="45313" hidden="1" x14ac:dyDescent="0.2"/>
    <row r="45314" hidden="1" x14ac:dyDescent="0.2"/>
    <row r="45315" hidden="1" x14ac:dyDescent="0.2"/>
    <row r="45316" hidden="1" x14ac:dyDescent="0.2"/>
    <row r="45317" hidden="1" x14ac:dyDescent="0.2"/>
    <row r="45318" hidden="1" x14ac:dyDescent="0.2"/>
    <row r="45319" hidden="1" x14ac:dyDescent="0.2"/>
    <row r="45320" hidden="1" x14ac:dyDescent="0.2"/>
    <row r="45321" hidden="1" x14ac:dyDescent="0.2"/>
    <row r="45322" hidden="1" x14ac:dyDescent="0.2"/>
    <row r="45323" hidden="1" x14ac:dyDescent="0.2"/>
    <row r="45324" hidden="1" x14ac:dyDescent="0.2"/>
    <row r="45325" hidden="1" x14ac:dyDescent="0.2"/>
    <row r="45326" hidden="1" x14ac:dyDescent="0.2"/>
    <row r="45327" hidden="1" x14ac:dyDescent="0.2"/>
    <row r="45328" hidden="1" x14ac:dyDescent="0.2"/>
    <row r="45329" hidden="1" x14ac:dyDescent="0.2"/>
    <row r="45330" hidden="1" x14ac:dyDescent="0.2"/>
    <row r="45331" hidden="1" x14ac:dyDescent="0.2"/>
    <row r="45332" hidden="1" x14ac:dyDescent="0.2"/>
    <row r="45333" hidden="1" x14ac:dyDescent="0.2"/>
    <row r="45334" hidden="1" x14ac:dyDescent="0.2"/>
    <row r="45335" hidden="1" x14ac:dyDescent="0.2"/>
    <row r="45336" hidden="1" x14ac:dyDescent="0.2"/>
    <row r="45337" hidden="1" x14ac:dyDescent="0.2"/>
    <row r="45338" hidden="1" x14ac:dyDescent="0.2"/>
    <row r="45339" hidden="1" x14ac:dyDescent="0.2"/>
    <row r="45340" hidden="1" x14ac:dyDescent="0.2"/>
    <row r="45341" hidden="1" x14ac:dyDescent="0.2"/>
    <row r="45342" hidden="1" x14ac:dyDescent="0.2"/>
    <row r="45343" hidden="1" x14ac:dyDescent="0.2"/>
    <row r="45344" hidden="1" x14ac:dyDescent="0.2"/>
    <row r="45345" hidden="1" x14ac:dyDescent="0.2"/>
    <row r="45346" hidden="1" x14ac:dyDescent="0.2"/>
    <row r="45347" hidden="1" x14ac:dyDescent="0.2"/>
    <row r="45348" hidden="1" x14ac:dyDescent="0.2"/>
    <row r="45349" hidden="1" x14ac:dyDescent="0.2"/>
    <row r="45350" hidden="1" x14ac:dyDescent="0.2"/>
    <row r="45351" hidden="1" x14ac:dyDescent="0.2"/>
    <row r="45352" hidden="1" x14ac:dyDescent="0.2"/>
    <row r="45353" hidden="1" x14ac:dyDescent="0.2"/>
    <row r="45354" hidden="1" x14ac:dyDescent="0.2"/>
    <row r="45355" hidden="1" x14ac:dyDescent="0.2"/>
    <row r="45356" hidden="1" x14ac:dyDescent="0.2"/>
    <row r="45357" hidden="1" x14ac:dyDescent="0.2"/>
    <row r="45358" hidden="1" x14ac:dyDescent="0.2"/>
    <row r="45359" hidden="1" x14ac:dyDescent="0.2"/>
    <row r="45360" hidden="1" x14ac:dyDescent="0.2"/>
    <row r="45361" hidden="1" x14ac:dyDescent="0.2"/>
    <row r="45362" hidden="1" x14ac:dyDescent="0.2"/>
    <row r="45363" hidden="1" x14ac:dyDescent="0.2"/>
    <row r="45364" hidden="1" x14ac:dyDescent="0.2"/>
    <row r="45365" hidden="1" x14ac:dyDescent="0.2"/>
    <row r="45366" hidden="1" x14ac:dyDescent="0.2"/>
    <row r="45367" hidden="1" x14ac:dyDescent="0.2"/>
    <row r="45368" hidden="1" x14ac:dyDescent="0.2"/>
    <row r="45369" hidden="1" x14ac:dyDescent="0.2"/>
    <row r="45370" hidden="1" x14ac:dyDescent="0.2"/>
    <row r="45371" hidden="1" x14ac:dyDescent="0.2"/>
    <row r="45372" hidden="1" x14ac:dyDescent="0.2"/>
    <row r="45373" hidden="1" x14ac:dyDescent="0.2"/>
    <row r="45374" hidden="1" x14ac:dyDescent="0.2"/>
    <row r="45375" hidden="1" x14ac:dyDescent="0.2"/>
    <row r="45376" hidden="1" x14ac:dyDescent="0.2"/>
    <row r="45377" hidden="1" x14ac:dyDescent="0.2"/>
    <row r="45378" hidden="1" x14ac:dyDescent="0.2"/>
    <row r="45379" hidden="1" x14ac:dyDescent="0.2"/>
    <row r="45380" hidden="1" x14ac:dyDescent="0.2"/>
    <row r="45381" hidden="1" x14ac:dyDescent="0.2"/>
    <row r="45382" hidden="1" x14ac:dyDescent="0.2"/>
    <row r="45383" hidden="1" x14ac:dyDescent="0.2"/>
    <row r="45384" hidden="1" x14ac:dyDescent="0.2"/>
    <row r="45385" hidden="1" x14ac:dyDescent="0.2"/>
    <row r="45386" hidden="1" x14ac:dyDescent="0.2"/>
    <row r="45387" hidden="1" x14ac:dyDescent="0.2"/>
    <row r="45388" hidden="1" x14ac:dyDescent="0.2"/>
    <row r="45389" hidden="1" x14ac:dyDescent="0.2"/>
    <row r="45390" hidden="1" x14ac:dyDescent="0.2"/>
    <row r="45391" hidden="1" x14ac:dyDescent="0.2"/>
    <row r="45392" hidden="1" x14ac:dyDescent="0.2"/>
    <row r="45393" hidden="1" x14ac:dyDescent="0.2"/>
    <row r="45394" hidden="1" x14ac:dyDescent="0.2"/>
    <row r="45395" hidden="1" x14ac:dyDescent="0.2"/>
    <row r="45396" hidden="1" x14ac:dyDescent="0.2"/>
    <row r="45397" hidden="1" x14ac:dyDescent="0.2"/>
    <row r="45398" hidden="1" x14ac:dyDescent="0.2"/>
    <row r="45399" hidden="1" x14ac:dyDescent="0.2"/>
    <row r="45400" hidden="1" x14ac:dyDescent="0.2"/>
    <row r="45401" hidden="1" x14ac:dyDescent="0.2"/>
    <row r="45402" hidden="1" x14ac:dyDescent="0.2"/>
    <row r="45403" hidden="1" x14ac:dyDescent="0.2"/>
    <row r="45404" hidden="1" x14ac:dyDescent="0.2"/>
    <row r="45405" hidden="1" x14ac:dyDescent="0.2"/>
    <row r="45406" hidden="1" x14ac:dyDescent="0.2"/>
    <row r="45407" hidden="1" x14ac:dyDescent="0.2"/>
    <row r="45408" hidden="1" x14ac:dyDescent="0.2"/>
    <row r="45409" hidden="1" x14ac:dyDescent="0.2"/>
    <row r="45410" hidden="1" x14ac:dyDescent="0.2"/>
    <row r="45411" hidden="1" x14ac:dyDescent="0.2"/>
    <row r="45412" hidden="1" x14ac:dyDescent="0.2"/>
    <row r="45413" hidden="1" x14ac:dyDescent="0.2"/>
    <row r="45414" hidden="1" x14ac:dyDescent="0.2"/>
    <row r="45415" hidden="1" x14ac:dyDescent="0.2"/>
    <row r="45416" hidden="1" x14ac:dyDescent="0.2"/>
    <row r="45417" hidden="1" x14ac:dyDescent="0.2"/>
    <row r="45418" hidden="1" x14ac:dyDescent="0.2"/>
    <row r="45419" hidden="1" x14ac:dyDescent="0.2"/>
    <row r="45420" hidden="1" x14ac:dyDescent="0.2"/>
    <row r="45421" hidden="1" x14ac:dyDescent="0.2"/>
    <row r="45422" hidden="1" x14ac:dyDescent="0.2"/>
    <row r="45423" hidden="1" x14ac:dyDescent="0.2"/>
    <row r="45424" hidden="1" x14ac:dyDescent="0.2"/>
    <row r="45425" hidden="1" x14ac:dyDescent="0.2"/>
    <row r="45426" hidden="1" x14ac:dyDescent="0.2"/>
    <row r="45427" hidden="1" x14ac:dyDescent="0.2"/>
    <row r="45428" hidden="1" x14ac:dyDescent="0.2"/>
    <row r="45429" hidden="1" x14ac:dyDescent="0.2"/>
    <row r="45430" hidden="1" x14ac:dyDescent="0.2"/>
    <row r="45431" hidden="1" x14ac:dyDescent="0.2"/>
    <row r="45432" hidden="1" x14ac:dyDescent="0.2"/>
    <row r="45433" hidden="1" x14ac:dyDescent="0.2"/>
    <row r="45434" hidden="1" x14ac:dyDescent="0.2"/>
    <row r="45435" hidden="1" x14ac:dyDescent="0.2"/>
    <row r="45436" hidden="1" x14ac:dyDescent="0.2"/>
    <row r="45437" hidden="1" x14ac:dyDescent="0.2"/>
    <row r="45438" hidden="1" x14ac:dyDescent="0.2"/>
    <row r="45439" hidden="1" x14ac:dyDescent="0.2"/>
    <row r="45440" hidden="1" x14ac:dyDescent="0.2"/>
    <row r="45441" hidden="1" x14ac:dyDescent="0.2"/>
    <row r="45442" hidden="1" x14ac:dyDescent="0.2"/>
    <row r="45443" hidden="1" x14ac:dyDescent="0.2"/>
    <row r="45444" hidden="1" x14ac:dyDescent="0.2"/>
    <row r="45445" hidden="1" x14ac:dyDescent="0.2"/>
    <row r="45446" hidden="1" x14ac:dyDescent="0.2"/>
    <row r="45447" hidden="1" x14ac:dyDescent="0.2"/>
    <row r="45448" hidden="1" x14ac:dyDescent="0.2"/>
    <row r="45449" hidden="1" x14ac:dyDescent="0.2"/>
    <row r="45450" hidden="1" x14ac:dyDescent="0.2"/>
    <row r="45451" hidden="1" x14ac:dyDescent="0.2"/>
    <row r="45452" hidden="1" x14ac:dyDescent="0.2"/>
    <row r="45453" hidden="1" x14ac:dyDescent="0.2"/>
    <row r="45454" hidden="1" x14ac:dyDescent="0.2"/>
    <row r="45455" hidden="1" x14ac:dyDescent="0.2"/>
    <row r="45456" hidden="1" x14ac:dyDescent="0.2"/>
    <row r="45457" hidden="1" x14ac:dyDescent="0.2"/>
    <row r="45458" hidden="1" x14ac:dyDescent="0.2"/>
    <row r="45459" hidden="1" x14ac:dyDescent="0.2"/>
    <row r="45460" hidden="1" x14ac:dyDescent="0.2"/>
    <row r="45461" hidden="1" x14ac:dyDescent="0.2"/>
    <row r="45462" hidden="1" x14ac:dyDescent="0.2"/>
    <row r="45463" hidden="1" x14ac:dyDescent="0.2"/>
    <row r="45464" hidden="1" x14ac:dyDescent="0.2"/>
    <row r="45465" hidden="1" x14ac:dyDescent="0.2"/>
    <row r="45466" hidden="1" x14ac:dyDescent="0.2"/>
    <row r="45467" hidden="1" x14ac:dyDescent="0.2"/>
    <row r="45468" hidden="1" x14ac:dyDescent="0.2"/>
    <row r="45469" hidden="1" x14ac:dyDescent="0.2"/>
    <row r="45470" hidden="1" x14ac:dyDescent="0.2"/>
    <row r="45471" hidden="1" x14ac:dyDescent="0.2"/>
    <row r="45472" hidden="1" x14ac:dyDescent="0.2"/>
    <row r="45473" hidden="1" x14ac:dyDescent="0.2"/>
    <row r="45474" hidden="1" x14ac:dyDescent="0.2"/>
    <row r="45475" hidden="1" x14ac:dyDescent="0.2"/>
    <row r="45476" hidden="1" x14ac:dyDescent="0.2"/>
    <row r="45477" hidden="1" x14ac:dyDescent="0.2"/>
    <row r="45478" hidden="1" x14ac:dyDescent="0.2"/>
    <row r="45479" hidden="1" x14ac:dyDescent="0.2"/>
    <row r="45480" hidden="1" x14ac:dyDescent="0.2"/>
    <row r="45481" hidden="1" x14ac:dyDescent="0.2"/>
    <row r="45482" hidden="1" x14ac:dyDescent="0.2"/>
    <row r="45483" hidden="1" x14ac:dyDescent="0.2"/>
    <row r="45484" hidden="1" x14ac:dyDescent="0.2"/>
    <row r="45485" hidden="1" x14ac:dyDescent="0.2"/>
    <row r="45486" hidden="1" x14ac:dyDescent="0.2"/>
    <row r="45487" hidden="1" x14ac:dyDescent="0.2"/>
    <row r="45488" hidden="1" x14ac:dyDescent="0.2"/>
    <row r="45489" hidden="1" x14ac:dyDescent="0.2"/>
    <row r="45490" hidden="1" x14ac:dyDescent="0.2"/>
    <row r="45491" hidden="1" x14ac:dyDescent="0.2"/>
    <row r="45492" hidden="1" x14ac:dyDescent="0.2"/>
    <row r="45493" hidden="1" x14ac:dyDescent="0.2"/>
    <row r="45494" hidden="1" x14ac:dyDescent="0.2"/>
    <row r="45495" hidden="1" x14ac:dyDescent="0.2"/>
    <row r="45496" hidden="1" x14ac:dyDescent="0.2"/>
    <row r="45497" hidden="1" x14ac:dyDescent="0.2"/>
    <row r="45498" hidden="1" x14ac:dyDescent="0.2"/>
    <row r="45499" hidden="1" x14ac:dyDescent="0.2"/>
    <row r="45500" hidden="1" x14ac:dyDescent="0.2"/>
    <row r="45501" hidden="1" x14ac:dyDescent="0.2"/>
    <row r="45502" hidden="1" x14ac:dyDescent="0.2"/>
    <row r="45503" hidden="1" x14ac:dyDescent="0.2"/>
    <row r="45504" hidden="1" x14ac:dyDescent="0.2"/>
    <row r="45505" hidden="1" x14ac:dyDescent="0.2"/>
    <row r="45506" hidden="1" x14ac:dyDescent="0.2"/>
    <row r="45507" hidden="1" x14ac:dyDescent="0.2"/>
    <row r="45508" hidden="1" x14ac:dyDescent="0.2"/>
    <row r="45509" hidden="1" x14ac:dyDescent="0.2"/>
    <row r="45510" hidden="1" x14ac:dyDescent="0.2"/>
    <row r="45511" hidden="1" x14ac:dyDescent="0.2"/>
    <row r="45512" hidden="1" x14ac:dyDescent="0.2"/>
    <row r="45513" hidden="1" x14ac:dyDescent="0.2"/>
    <row r="45514" hidden="1" x14ac:dyDescent="0.2"/>
    <row r="45515" hidden="1" x14ac:dyDescent="0.2"/>
    <row r="45516" hidden="1" x14ac:dyDescent="0.2"/>
    <row r="45517" hidden="1" x14ac:dyDescent="0.2"/>
    <row r="45518" hidden="1" x14ac:dyDescent="0.2"/>
    <row r="45519" hidden="1" x14ac:dyDescent="0.2"/>
    <row r="45520" hidden="1" x14ac:dyDescent="0.2"/>
    <row r="45521" hidden="1" x14ac:dyDescent="0.2"/>
    <row r="45522" hidden="1" x14ac:dyDescent="0.2"/>
    <row r="45523" hidden="1" x14ac:dyDescent="0.2"/>
    <row r="45524" hidden="1" x14ac:dyDescent="0.2"/>
    <row r="45525" hidden="1" x14ac:dyDescent="0.2"/>
    <row r="45526" hidden="1" x14ac:dyDescent="0.2"/>
    <row r="45527" hidden="1" x14ac:dyDescent="0.2"/>
    <row r="45528" hidden="1" x14ac:dyDescent="0.2"/>
    <row r="45529" hidden="1" x14ac:dyDescent="0.2"/>
    <row r="45530" hidden="1" x14ac:dyDescent="0.2"/>
    <row r="45531" hidden="1" x14ac:dyDescent="0.2"/>
    <row r="45532" hidden="1" x14ac:dyDescent="0.2"/>
    <row r="45533" hidden="1" x14ac:dyDescent="0.2"/>
    <row r="45534" hidden="1" x14ac:dyDescent="0.2"/>
    <row r="45535" hidden="1" x14ac:dyDescent="0.2"/>
    <row r="45536" hidden="1" x14ac:dyDescent="0.2"/>
    <row r="45537" hidden="1" x14ac:dyDescent="0.2"/>
    <row r="45538" hidden="1" x14ac:dyDescent="0.2"/>
    <row r="45539" hidden="1" x14ac:dyDescent="0.2"/>
    <row r="45540" hidden="1" x14ac:dyDescent="0.2"/>
    <row r="45541" hidden="1" x14ac:dyDescent="0.2"/>
    <row r="45542" hidden="1" x14ac:dyDescent="0.2"/>
    <row r="45543" hidden="1" x14ac:dyDescent="0.2"/>
    <row r="45544" hidden="1" x14ac:dyDescent="0.2"/>
    <row r="45545" hidden="1" x14ac:dyDescent="0.2"/>
    <row r="45546" hidden="1" x14ac:dyDescent="0.2"/>
    <row r="45547" hidden="1" x14ac:dyDescent="0.2"/>
    <row r="45548" hidden="1" x14ac:dyDescent="0.2"/>
    <row r="45549" hidden="1" x14ac:dyDescent="0.2"/>
    <row r="45550" hidden="1" x14ac:dyDescent="0.2"/>
    <row r="45551" hidden="1" x14ac:dyDescent="0.2"/>
    <row r="45552" hidden="1" x14ac:dyDescent="0.2"/>
    <row r="45553" hidden="1" x14ac:dyDescent="0.2"/>
    <row r="45554" hidden="1" x14ac:dyDescent="0.2"/>
    <row r="45555" hidden="1" x14ac:dyDescent="0.2"/>
    <row r="45556" hidden="1" x14ac:dyDescent="0.2"/>
    <row r="45557" hidden="1" x14ac:dyDescent="0.2"/>
    <row r="45558" hidden="1" x14ac:dyDescent="0.2"/>
    <row r="45559" hidden="1" x14ac:dyDescent="0.2"/>
    <row r="45560" hidden="1" x14ac:dyDescent="0.2"/>
    <row r="45561" hidden="1" x14ac:dyDescent="0.2"/>
    <row r="45562" hidden="1" x14ac:dyDescent="0.2"/>
    <row r="45563" hidden="1" x14ac:dyDescent="0.2"/>
    <row r="45564" hidden="1" x14ac:dyDescent="0.2"/>
    <row r="45565" hidden="1" x14ac:dyDescent="0.2"/>
    <row r="45566" hidden="1" x14ac:dyDescent="0.2"/>
    <row r="45567" hidden="1" x14ac:dyDescent="0.2"/>
    <row r="45568" hidden="1" x14ac:dyDescent="0.2"/>
    <row r="45569" hidden="1" x14ac:dyDescent="0.2"/>
    <row r="45570" hidden="1" x14ac:dyDescent="0.2"/>
    <row r="45571" hidden="1" x14ac:dyDescent="0.2"/>
    <row r="45572" hidden="1" x14ac:dyDescent="0.2"/>
    <row r="45573" hidden="1" x14ac:dyDescent="0.2"/>
    <row r="45574" hidden="1" x14ac:dyDescent="0.2"/>
    <row r="45575" hidden="1" x14ac:dyDescent="0.2"/>
    <row r="45576" hidden="1" x14ac:dyDescent="0.2"/>
    <row r="45577" hidden="1" x14ac:dyDescent="0.2"/>
    <row r="45578" hidden="1" x14ac:dyDescent="0.2"/>
    <row r="45579" hidden="1" x14ac:dyDescent="0.2"/>
    <row r="45580" hidden="1" x14ac:dyDescent="0.2"/>
    <row r="45581" hidden="1" x14ac:dyDescent="0.2"/>
    <row r="45582" hidden="1" x14ac:dyDescent="0.2"/>
    <row r="45583" hidden="1" x14ac:dyDescent="0.2"/>
    <row r="45584" hidden="1" x14ac:dyDescent="0.2"/>
    <row r="45585" hidden="1" x14ac:dyDescent="0.2"/>
    <row r="45586" hidden="1" x14ac:dyDescent="0.2"/>
    <row r="45587" hidden="1" x14ac:dyDescent="0.2"/>
    <row r="45588" hidden="1" x14ac:dyDescent="0.2"/>
    <row r="45589" hidden="1" x14ac:dyDescent="0.2"/>
    <row r="45590" hidden="1" x14ac:dyDescent="0.2"/>
    <row r="45591" hidden="1" x14ac:dyDescent="0.2"/>
    <row r="45592" hidden="1" x14ac:dyDescent="0.2"/>
    <row r="45593" hidden="1" x14ac:dyDescent="0.2"/>
    <row r="45594" hidden="1" x14ac:dyDescent="0.2"/>
    <row r="45595" hidden="1" x14ac:dyDescent="0.2"/>
    <row r="45596" hidden="1" x14ac:dyDescent="0.2"/>
    <row r="45597" hidden="1" x14ac:dyDescent="0.2"/>
    <row r="45598" hidden="1" x14ac:dyDescent="0.2"/>
    <row r="45599" hidden="1" x14ac:dyDescent="0.2"/>
    <row r="45600" hidden="1" x14ac:dyDescent="0.2"/>
    <row r="45601" hidden="1" x14ac:dyDescent="0.2"/>
    <row r="45602" hidden="1" x14ac:dyDescent="0.2"/>
    <row r="45603" hidden="1" x14ac:dyDescent="0.2"/>
    <row r="45604" hidden="1" x14ac:dyDescent="0.2"/>
    <row r="45605" hidden="1" x14ac:dyDescent="0.2"/>
    <row r="45606" hidden="1" x14ac:dyDescent="0.2"/>
    <row r="45607" hidden="1" x14ac:dyDescent="0.2"/>
    <row r="45608" hidden="1" x14ac:dyDescent="0.2"/>
    <row r="45609" hidden="1" x14ac:dyDescent="0.2"/>
    <row r="45610" hidden="1" x14ac:dyDescent="0.2"/>
    <row r="45611" hidden="1" x14ac:dyDescent="0.2"/>
    <row r="45612" hidden="1" x14ac:dyDescent="0.2"/>
    <row r="45613" hidden="1" x14ac:dyDescent="0.2"/>
    <row r="45614" hidden="1" x14ac:dyDescent="0.2"/>
    <row r="45615" hidden="1" x14ac:dyDescent="0.2"/>
    <row r="45616" hidden="1" x14ac:dyDescent="0.2"/>
    <row r="45617" hidden="1" x14ac:dyDescent="0.2"/>
    <row r="45618" hidden="1" x14ac:dyDescent="0.2"/>
    <row r="45619" hidden="1" x14ac:dyDescent="0.2"/>
    <row r="45620" hidden="1" x14ac:dyDescent="0.2"/>
    <row r="45621" hidden="1" x14ac:dyDescent="0.2"/>
    <row r="45622" hidden="1" x14ac:dyDescent="0.2"/>
    <row r="45623" hidden="1" x14ac:dyDescent="0.2"/>
    <row r="45624" hidden="1" x14ac:dyDescent="0.2"/>
    <row r="45625" hidden="1" x14ac:dyDescent="0.2"/>
    <row r="45626" hidden="1" x14ac:dyDescent="0.2"/>
    <row r="45627" hidden="1" x14ac:dyDescent="0.2"/>
    <row r="45628" hidden="1" x14ac:dyDescent="0.2"/>
    <row r="45629" hidden="1" x14ac:dyDescent="0.2"/>
    <row r="45630" hidden="1" x14ac:dyDescent="0.2"/>
    <row r="45631" hidden="1" x14ac:dyDescent="0.2"/>
    <row r="45632" hidden="1" x14ac:dyDescent="0.2"/>
    <row r="45633" hidden="1" x14ac:dyDescent="0.2"/>
    <row r="45634" hidden="1" x14ac:dyDescent="0.2"/>
    <row r="45635" hidden="1" x14ac:dyDescent="0.2"/>
    <row r="45636" hidden="1" x14ac:dyDescent="0.2"/>
    <row r="45637" hidden="1" x14ac:dyDescent="0.2"/>
    <row r="45638" hidden="1" x14ac:dyDescent="0.2"/>
    <row r="45639" hidden="1" x14ac:dyDescent="0.2"/>
    <row r="45640" hidden="1" x14ac:dyDescent="0.2"/>
    <row r="45641" hidden="1" x14ac:dyDescent="0.2"/>
    <row r="45642" hidden="1" x14ac:dyDescent="0.2"/>
    <row r="45643" hidden="1" x14ac:dyDescent="0.2"/>
    <row r="45644" hidden="1" x14ac:dyDescent="0.2"/>
    <row r="45645" hidden="1" x14ac:dyDescent="0.2"/>
    <row r="45646" hidden="1" x14ac:dyDescent="0.2"/>
    <row r="45647" hidden="1" x14ac:dyDescent="0.2"/>
    <row r="45648" hidden="1" x14ac:dyDescent="0.2"/>
    <row r="45649" hidden="1" x14ac:dyDescent="0.2"/>
    <row r="45650" hidden="1" x14ac:dyDescent="0.2"/>
    <row r="45651" hidden="1" x14ac:dyDescent="0.2"/>
    <row r="45652" hidden="1" x14ac:dyDescent="0.2"/>
    <row r="45653" hidden="1" x14ac:dyDescent="0.2"/>
    <row r="45654" hidden="1" x14ac:dyDescent="0.2"/>
    <row r="45655" hidden="1" x14ac:dyDescent="0.2"/>
    <row r="45656" hidden="1" x14ac:dyDescent="0.2"/>
    <row r="45657" hidden="1" x14ac:dyDescent="0.2"/>
    <row r="45658" hidden="1" x14ac:dyDescent="0.2"/>
    <row r="45659" hidden="1" x14ac:dyDescent="0.2"/>
    <row r="45660" hidden="1" x14ac:dyDescent="0.2"/>
    <row r="45661" hidden="1" x14ac:dyDescent="0.2"/>
    <row r="45662" hidden="1" x14ac:dyDescent="0.2"/>
    <row r="45663" hidden="1" x14ac:dyDescent="0.2"/>
    <row r="45664" hidden="1" x14ac:dyDescent="0.2"/>
    <row r="45665" hidden="1" x14ac:dyDescent="0.2"/>
    <row r="45666" hidden="1" x14ac:dyDescent="0.2"/>
    <row r="45667" hidden="1" x14ac:dyDescent="0.2"/>
    <row r="45668" hidden="1" x14ac:dyDescent="0.2"/>
    <row r="45669" hidden="1" x14ac:dyDescent="0.2"/>
    <row r="45670" hidden="1" x14ac:dyDescent="0.2"/>
    <row r="45671" hidden="1" x14ac:dyDescent="0.2"/>
    <row r="45672" hidden="1" x14ac:dyDescent="0.2"/>
    <row r="45673" hidden="1" x14ac:dyDescent="0.2"/>
    <row r="45674" hidden="1" x14ac:dyDescent="0.2"/>
    <row r="45675" hidden="1" x14ac:dyDescent="0.2"/>
    <row r="45676" hidden="1" x14ac:dyDescent="0.2"/>
    <row r="45677" hidden="1" x14ac:dyDescent="0.2"/>
    <row r="45678" hidden="1" x14ac:dyDescent="0.2"/>
    <row r="45679" hidden="1" x14ac:dyDescent="0.2"/>
    <row r="45680" hidden="1" x14ac:dyDescent="0.2"/>
    <row r="45681" hidden="1" x14ac:dyDescent="0.2"/>
    <row r="45682" hidden="1" x14ac:dyDescent="0.2"/>
    <row r="45683" hidden="1" x14ac:dyDescent="0.2"/>
    <row r="45684" hidden="1" x14ac:dyDescent="0.2"/>
    <row r="45685" hidden="1" x14ac:dyDescent="0.2"/>
    <row r="45686" hidden="1" x14ac:dyDescent="0.2"/>
    <row r="45687" hidden="1" x14ac:dyDescent="0.2"/>
    <row r="45688" hidden="1" x14ac:dyDescent="0.2"/>
    <row r="45689" hidden="1" x14ac:dyDescent="0.2"/>
    <row r="45690" hidden="1" x14ac:dyDescent="0.2"/>
    <row r="45691" hidden="1" x14ac:dyDescent="0.2"/>
    <row r="45692" hidden="1" x14ac:dyDescent="0.2"/>
    <row r="45693" hidden="1" x14ac:dyDescent="0.2"/>
    <row r="45694" hidden="1" x14ac:dyDescent="0.2"/>
    <row r="45695" hidden="1" x14ac:dyDescent="0.2"/>
    <row r="45696" hidden="1" x14ac:dyDescent="0.2"/>
    <row r="45697" hidden="1" x14ac:dyDescent="0.2"/>
    <row r="45698" hidden="1" x14ac:dyDescent="0.2"/>
    <row r="45699" hidden="1" x14ac:dyDescent="0.2"/>
    <row r="45700" hidden="1" x14ac:dyDescent="0.2"/>
    <row r="45701" hidden="1" x14ac:dyDescent="0.2"/>
    <row r="45702" hidden="1" x14ac:dyDescent="0.2"/>
    <row r="45703" hidden="1" x14ac:dyDescent="0.2"/>
    <row r="45704" hidden="1" x14ac:dyDescent="0.2"/>
    <row r="45705" hidden="1" x14ac:dyDescent="0.2"/>
    <row r="45706" hidden="1" x14ac:dyDescent="0.2"/>
    <row r="45707" hidden="1" x14ac:dyDescent="0.2"/>
    <row r="45708" hidden="1" x14ac:dyDescent="0.2"/>
    <row r="45709" hidden="1" x14ac:dyDescent="0.2"/>
    <row r="45710" hidden="1" x14ac:dyDescent="0.2"/>
    <row r="45711" hidden="1" x14ac:dyDescent="0.2"/>
    <row r="45712" hidden="1" x14ac:dyDescent="0.2"/>
    <row r="45713" hidden="1" x14ac:dyDescent="0.2"/>
    <row r="45714" hidden="1" x14ac:dyDescent="0.2"/>
    <row r="45715" hidden="1" x14ac:dyDescent="0.2"/>
    <row r="45716" hidden="1" x14ac:dyDescent="0.2"/>
    <row r="45717" hidden="1" x14ac:dyDescent="0.2"/>
    <row r="45718" hidden="1" x14ac:dyDescent="0.2"/>
    <row r="45719" hidden="1" x14ac:dyDescent="0.2"/>
    <row r="45720" hidden="1" x14ac:dyDescent="0.2"/>
    <row r="45721" hidden="1" x14ac:dyDescent="0.2"/>
    <row r="45722" hidden="1" x14ac:dyDescent="0.2"/>
    <row r="45723" hidden="1" x14ac:dyDescent="0.2"/>
    <row r="45724" hidden="1" x14ac:dyDescent="0.2"/>
    <row r="45725" hidden="1" x14ac:dyDescent="0.2"/>
    <row r="45726" hidden="1" x14ac:dyDescent="0.2"/>
    <row r="45727" hidden="1" x14ac:dyDescent="0.2"/>
    <row r="45728" hidden="1" x14ac:dyDescent="0.2"/>
    <row r="45729" hidden="1" x14ac:dyDescent="0.2"/>
    <row r="45730" hidden="1" x14ac:dyDescent="0.2"/>
    <row r="45731" hidden="1" x14ac:dyDescent="0.2"/>
    <row r="45732" hidden="1" x14ac:dyDescent="0.2"/>
    <row r="45733" hidden="1" x14ac:dyDescent="0.2"/>
    <row r="45734" hidden="1" x14ac:dyDescent="0.2"/>
    <row r="45735" hidden="1" x14ac:dyDescent="0.2"/>
    <row r="45736" hidden="1" x14ac:dyDescent="0.2"/>
    <row r="45737" hidden="1" x14ac:dyDescent="0.2"/>
    <row r="45738" hidden="1" x14ac:dyDescent="0.2"/>
    <row r="45739" hidden="1" x14ac:dyDescent="0.2"/>
    <row r="45740" hidden="1" x14ac:dyDescent="0.2"/>
    <row r="45741" hidden="1" x14ac:dyDescent="0.2"/>
    <row r="45742" hidden="1" x14ac:dyDescent="0.2"/>
    <row r="45743" hidden="1" x14ac:dyDescent="0.2"/>
    <row r="45744" hidden="1" x14ac:dyDescent="0.2"/>
    <row r="45745" hidden="1" x14ac:dyDescent="0.2"/>
    <row r="45746" hidden="1" x14ac:dyDescent="0.2"/>
    <row r="45747" hidden="1" x14ac:dyDescent="0.2"/>
    <row r="45748" hidden="1" x14ac:dyDescent="0.2"/>
    <row r="45749" hidden="1" x14ac:dyDescent="0.2"/>
    <row r="45750" hidden="1" x14ac:dyDescent="0.2"/>
    <row r="45751" hidden="1" x14ac:dyDescent="0.2"/>
    <row r="45752" hidden="1" x14ac:dyDescent="0.2"/>
    <row r="45753" hidden="1" x14ac:dyDescent="0.2"/>
    <row r="45754" hidden="1" x14ac:dyDescent="0.2"/>
    <row r="45755" hidden="1" x14ac:dyDescent="0.2"/>
    <row r="45756" hidden="1" x14ac:dyDescent="0.2"/>
    <row r="45757" hidden="1" x14ac:dyDescent="0.2"/>
    <row r="45758" hidden="1" x14ac:dyDescent="0.2"/>
    <row r="45759" hidden="1" x14ac:dyDescent="0.2"/>
    <row r="45760" hidden="1" x14ac:dyDescent="0.2"/>
    <row r="45761" hidden="1" x14ac:dyDescent="0.2"/>
    <row r="45762" hidden="1" x14ac:dyDescent="0.2"/>
    <row r="45763" hidden="1" x14ac:dyDescent="0.2"/>
    <row r="45764" hidden="1" x14ac:dyDescent="0.2"/>
    <row r="45765" hidden="1" x14ac:dyDescent="0.2"/>
    <row r="45766" hidden="1" x14ac:dyDescent="0.2"/>
    <row r="45767" hidden="1" x14ac:dyDescent="0.2"/>
    <row r="45768" hidden="1" x14ac:dyDescent="0.2"/>
    <row r="45769" hidden="1" x14ac:dyDescent="0.2"/>
    <row r="45770" hidden="1" x14ac:dyDescent="0.2"/>
    <row r="45771" hidden="1" x14ac:dyDescent="0.2"/>
    <row r="45772" hidden="1" x14ac:dyDescent="0.2"/>
    <row r="45773" hidden="1" x14ac:dyDescent="0.2"/>
    <row r="45774" hidden="1" x14ac:dyDescent="0.2"/>
    <row r="45775" hidden="1" x14ac:dyDescent="0.2"/>
    <row r="45776" hidden="1" x14ac:dyDescent="0.2"/>
    <row r="45777" hidden="1" x14ac:dyDescent="0.2"/>
    <row r="45778" hidden="1" x14ac:dyDescent="0.2"/>
    <row r="45779" hidden="1" x14ac:dyDescent="0.2"/>
    <row r="45780" hidden="1" x14ac:dyDescent="0.2"/>
    <row r="45781" hidden="1" x14ac:dyDescent="0.2"/>
    <row r="45782" hidden="1" x14ac:dyDescent="0.2"/>
    <row r="45783" hidden="1" x14ac:dyDescent="0.2"/>
    <row r="45784" hidden="1" x14ac:dyDescent="0.2"/>
    <row r="45785" hidden="1" x14ac:dyDescent="0.2"/>
    <row r="45786" hidden="1" x14ac:dyDescent="0.2"/>
    <row r="45787" hidden="1" x14ac:dyDescent="0.2"/>
    <row r="45788" hidden="1" x14ac:dyDescent="0.2"/>
    <row r="45789" hidden="1" x14ac:dyDescent="0.2"/>
    <row r="45790" hidden="1" x14ac:dyDescent="0.2"/>
    <row r="45791" hidden="1" x14ac:dyDescent="0.2"/>
    <row r="45792" hidden="1" x14ac:dyDescent="0.2"/>
    <row r="45793" hidden="1" x14ac:dyDescent="0.2"/>
    <row r="45794" hidden="1" x14ac:dyDescent="0.2"/>
    <row r="45795" hidden="1" x14ac:dyDescent="0.2"/>
    <row r="45796" hidden="1" x14ac:dyDescent="0.2"/>
    <row r="45797" hidden="1" x14ac:dyDescent="0.2"/>
    <row r="45798" hidden="1" x14ac:dyDescent="0.2"/>
    <row r="45799" hidden="1" x14ac:dyDescent="0.2"/>
    <row r="45800" hidden="1" x14ac:dyDescent="0.2"/>
    <row r="45801" hidden="1" x14ac:dyDescent="0.2"/>
    <row r="45802" hidden="1" x14ac:dyDescent="0.2"/>
    <row r="45803" hidden="1" x14ac:dyDescent="0.2"/>
    <row r="45804" hidden="1" x14ac:dyDescent="0.2"/>
    <row r="45805" hidden="1" x14ac:dyDescent="0.2"/>
    <row r="45806" hidden="1" x14ac:dyDescent="0.2"/>
    <row r="45807" hidden="1" x14ac:dyDescent="0.2"/>
    <row r="45808" hidden="1" x14ac:dyDescent="0.2"/>
    <row r="45809" hidden="1" x14ac:dyDescent="0.2"/>
    <row r="45810" hidden="1" x14ac:dyDescent="0.2"/>
    <row r="45811" hidden="1" x14ac:dyDescent="0.2"/>
    <row r="45812" hidden="1" x14ac:dyDescent="0.2"/>
    <row r="45813" hidden="1" x14ac:dyDescent="0.2"/>
    <row r="45814" hidden="1" x14ac:dyDescent="0.2"/>
    <row r="45815" hidden="1" x14ac:dyDescent="0.2"/>
    <row r="45816" hidden="1" x14ac:dyDescent="0.2"/>
    <row r="45817" hidden="1" x14ac:dyDescent="0.2"/>
    <row r="45818" hidden="1" x14ac:dyDescent="0.2"/>
    <row r="45819" hidden="1" x14ac:dyDescent="0.2"/>
    <row r="45820" hidden="1" x14ac:dyDescent="0.2"/>
    <row r="45821" hidden="1" x14ac:dyDescent="0.2"/>
    <row r="45822" hidden="1" x14ac:dyDescent="0.2"/>
    <row r="45823" hidden="1" x14ac:dyDescent="0.2"/>
    <row r="45824" hidden="1" x14ac:dyDescent="0.2"/>
    <row r="45825" hidden="1" x14ac:dyDescent="0.2"/>
    <row r="45826" hidden="1" x14ac:dyDescent="0.2"/>
    <row r="45827" hidden="1" x14ac:dyDescent="0.2"/>
    <row r="45828" hidden="1" x14ac:dyDescent="0.2"/>
    <row r="45829" hidden="1" x14ac:dyDescent="0.2"/>
    <row r="45830" hidden="1" x14ac:dyDescent="0.2"/>
    <row r="45831" hidden="1" x14ac:dyDescent="0.2"/>
    <row r="45832" hidden="1" x14ac:dyDescent="0.2"/>
    <row r="45833" hidden="1" x14ac:dyDescent="0.2"/>
    <row r="45834" hidden="1" x14ac:dyDescent="0.2"/>
    <row r="45835" hidden="1" x14ac:dyDescent="0.2"/>
    <row r="45836" hidden="1" x14ac:dyDescent="0.2"/>
    <row r="45837" hidden="1" x14ac:dyDescent="0.2"/>
    <row r="45838" hidden="1" x14ac:dyDescent="0.2"/>
    <row r="45839" hidden="1" x14ac:dyDescent="0.2"/>
    <row r="45840" hidden="1" x14ac:dyDescent="0.2"/>
    <row r="45841" hidden="1" x14ac:dyDescent="0.2"/>
    <row r="45842" hidden="1" x14ac:dyDescent="0.2"/>
    <row r="45843" hidden="1" x14ac:dyDescent="0.2"/>
    <row r="45844" hidden="1" x14ac:dyDescent="0.2"/>
    <row r="45845" hidden="1" x14ac:dyDescent="0.2"/>
    <row r="45846" hidden="1" x14ac:dyDescent="0.2"/>
    <row r="45847" hidden="1" x14ac:dyDescent="0.2"/>
    <row r="45848" hidden="1" x14ac:dyDescent="0.2"/>
    <row r="45849" hidden="1" x14ac:dyDescent="0.2"/>
    <row r="45850" hidden="1" x14ac:dyDescent="0.2"/>
    <row r="45851" hidden="1" x14ac:dyDescent="0.2"/>
    <row r="45852" hidden="1" x14ac:dyDescent="0.2"/>
    <row r="45853" hidden="1" x14ac:dyDescent="0.2"/>
    <row r="45854" hidden="1" x14ac:dyDescent="0.2"/>
    <row r="45855" hidden="1" x14ac:dyDescent="0.2"/>
    <row r="45856" hidden="1" x14ac:dyDescent="0.2"/>
    <row r="45857" hidden="1" x14ac:dyDescent="0.2"/>
    <row r="45858" hidden="1" x14ac:dyDescent="0.2"/>
    <row r="45859" hidden="1" x14ac:dyDescent="0.2"/>
    <row r="45860" hidden="1" x14ac:dyDescent="0.2"/>
    <row r="45861" hidden="1" x14ac:dyDescent="0.2"/>
    <row r="45862" hidden="1" x14ac:dyDescent="0.2"/>
    <row r="45863" hidden="1" x14ac:dyDescent="0.2"/>
    <row r="45864" hidden="1" x14ac:dyDescent="0.2"/>
    <row r="45865" hidden="1" x14ac:dyDescent="0.2"/>
    <row r="45866" hidden="1" x14ac:dyDescent="0.2"/>
    <row r="45867" hidden="1" x14ac:dyDescent="0.2"/>
    <row r="45868" hidden="1" x14ac:dyDescent="0.2"/>
    <row r="45869" hidden="1" x14ac:dyDescent="0.2"/>
    <row r="45870" hidden="1" x14ac:dyDescent="0.2"/>
    <row r="45871" hidden="1" x14ac:dyDescent="0.2"/>
    <row r="45872" hidden="1" x14ac:dyDescent="0.2"/>
    <row r="45873" hidden="1" x14ac:dyDescent="0.2"/>
    <row r="45874" hidden="1" x14ac:dyDescent="0.2"/>
    <row r="45875" hidden="1" x14ac:dyDescent="0.2"/>
    <row r="45876" hidden="1" x14ac:dyDescent="0.2"/>
    <row r="45877" hidden="1" x14ac:dyDescent="0.2"/>
    <row r="45878" hidden="1" x14ac:dyDescent="0.2"/>
    <row r="45879" hidden="1" x14ac:dyDescent="0.2"/>
    <row r="45880" hidden="1" x14ac:dyDescent="0.2"/>
    <row r="45881" hidden="1" x14ac:dyDescent="0.2"/>
    <row r="45882" hidden="1" x14ac:dyDescent="0.2"/>
    <row r="45883" hidden="1" x14ac:dyDescent="0.2"/>
    <row r="45884" hidden="1" x14ac:dyDescent="0.2"/>
    <row r="45885" hidden="1" x14ac:dyDescent="0.2"/>
    <row r="45886" hidden="1" x14ac:dyDescent="0.2"/>
    <row r="45887" hidden="1" x14ac:dyDescent="0.2"/>
    <row r="45888" hidden="1" x14ac:dyDescent="0.2"/>
    <row r="45889" hidden="1" x14ac:dyDescent="0.2"/>
    <row r="45890" hidden="1" x14ac:dyDescent="0.2"/>
    <row r="45891" hidden="1" x14ac:dyDescent="0.2"/>
    <row r="45892" hidden="1" x14ac:dyDescent="0.2"/>
    <row r="45893" hidden="1" x14ac:dyDescent="0.2"/>
    <row r="45894" hidden="1" x14ac:dyDescent="0.2"/>
    <row r="45895" hidden="1" x14ac:dyDescent="0.2"/>
    <row r="45896" hidden="1" x14ac:dyDescent="0.2"/>
    <row r="45897" hidden="1" x14ac:dyDescent="0.2"/>
    <row r="45898" hidden="1" x14ac:dyDescent="0.2"/>
    <row r="45899" hidden="1" x14ac:dyDescent="0.2"/>
    <row r="45900" hidden="1" x14ac:dyDescent="0.2"/>
    <row r="45901" hidden="1" x14ac:dyDescent="0.2"/>
    <row r="45902" hidden="1" x14ac:dyDescent="0.2"/>
    <row r="45903" hidden="1" x14ac:dyDescent="0.2"/>
    <row r="45904" hidden="1" x14ac:dyDescent="0.2"/>
    <row r="45905" hidden="1" x14ac:dyDescent="0.2"/>
    <row r="45906" hidden="1" x14ac:dyDescent="0.2"/>
    <row r="45907" hidden="1" x14ac:dyDescent="0.2"/>
    <row r="45908" hidden="1" x14ac:dyDescent="0.2"/>
    <row r="45909" hidden="1" x14ac:dyDescent="0.2"/>
    <row r="45910" hidden="1" x14ac:dyDescent="0.2"/>
    <row r="45911" hidden="1" x14ac:dyDescent="0.2"/>
    <row r="45912" hidden="1" x14ac:dyDescent="0.2"/>
    <row r="45913" hidden="1" x14ac:dyDescent="0.2"/>
    <row r="45914" hidden="1" x14ac:dyDescent="0.2"/>
    <row r="45915" hidden="1" x14ac:dyDescent="0.2"/>
    <row r="45916" hidden="1" x14ac:dyDescent="0.2"/>
    <row r="45917" hidden="1" x14ac:dyDescent="0.2"/>
    <row r="45918" hidden="1" x14ac:dyDescent="0.2"/>
    <row r="45919" hidden="1" x14ac:dyDescent="0.2"/>
    <row r="45920" hidden="1" x14ac:dyDescent="0.2"/>
    <row r="45921" hidden="1" x14ac:dyDescent="0.2"/>
    <row r="45922" hidden="1" x14ac:dyDescent="0.2"/>
    <row r="45923" hidden="1" x14ac:dyDescent="0.2"/>
    <row r="45924" hidden="1" x14ac:dyDescent="0.2"/>
    <row r="45925" hidden="1" x14ac:dyDescent="0.2"/>
    <row r="45926" hidden="1" x14ac:dyDescent="0.2"/>
    <row r="45927" hidden="1" x14ac:dyDescent="0.2"/>
    <row r="45928" hidden="1" x14ac:dyDescent="0.2"/>
    <row r="45929" hidden="1" x14ac:dyDescent="0.2"/>
    <row r="45930" hidden="1" x14ac:dyDescent="0.2"/>
    <row r="45931" hidden="1" x14ac:dyDescent="0.2"/>
    <row r="45932" hidden="1" x14ac:dyDescent="0.2"/>
    <row r="45933" hidden="1" x14ac:dyDescent="0.2"/>
    <row r="45934" hidden="1" x14ac:dyDescent="0.2"/>
    <row r="45935" hidden="1" x14ac:dyDescent="0.2"/>
    <row r="45936" hidden="1" x14ac:dyDescent="0.2"/>
    <row r="45937" hidden="1" x14ac:dyDescent="0.2"/>
    <row r="45938" hidden="1" x14ac:dyDescent="0.2"/>
    <row r="45939" hidden="1" x14ac:dyDescent="0.2"/>
    <row r="45940" hidden="1" x14ac:dyDescent="0.2"/>
    <row r="45941" hidden="1" x14ac:dyDescent="0.2"/>
    <row r="45942" hidden="1" x14ac:dyDescent="0.2"/>
    <row r="45943" hidden="1" x14ac:dyDescent="0.2"/>
    <row r="45944" hidden="1" x14ac:dyDescent="0.2"/>
    <row r="45945" hidden="1" x14ac:dyDescent="0.2"/>
    <row r="45946" hidden="1" x14ac:dyDescent="0.2"/>
    <row r="45947" hidden="1" x14ac:dyDescent="0.2"/>
    <row r="45948" hidden="1" x14ac:dyDescent="0.2"/>
    <row r="45949" hidden="1" x14ac:dyDescent="0.2"/>
    <row r="45950" hidden="1" x14ac:dyDescent="0.2"/>
    <row r="45951" hidden="1" x14ac:dyDescent="0.2"/>
    <row r="45952" hidden="1" x14ac:dyDescent="0.2"/>
    <row r="45953" hidden="1" x14ac:dyDescent="0.2"/>
    <row r="45954" hidden="1" x14ac:dyDescent="0.2"/>
    <row r="45955" hidden="1" x14ac:dyDescent="0.2"/>
    <row r="45956" hidden="1" x14ac:dyDescent="0.2"/>
    <row r="45957" hidden="1" x14ac:dyDescent="0.2"/>
    <row r="45958" hidden="1" x14ac:dyDescent="0.2"/>
    <row r="45959" hidden="1" x14ac:dyDescent="0.2"/>
    <row r="45960" hidden="1" x14ac:dyDescent="0.2"/>
    <row r="45961" hidden="1" x14ac:dyDescent="0.2"/>
    <row r="45962" hidden="1" x14ac:dyDescent="0.2"/>
    <row r="45963" hidden="1" x14ac:dyDescent="0.2"/>
    <row r="45964" hidden="1" x14ac:dyDescent="0.2"/>
    <row r="45965" hidden="1" x14ac:dyDescent="0.2"/>
    <row r="45966" hidden="1" x14ac:dyDescent="0.2"/>
    <row r="45967" hidden="1" x14ac:dyDescent="0.2"/>
    <row r="45968" hidden="1" x14ac:dyDescent="0.2"/>
    <row r="45969" hidden="1" x14ac:dyDescent="0.2"/>
    <row r="45970" hidden="1" x14ac:dyDescent="0.2"/>
    <row r="45971" hidden="1" x14ac:dyDescent="0.2"/>
    <row r="45972" hidden="1" x14ac:dyDescent="0.2"/>
    <row r="45973" hidden="1" x14ac:dyDescent="0.2"/>
    <row r="45974" hidden="1" x14ac:dyDescent="0.2"/>
    <row r="45975" hidden="1" x14ac:dyDescent="0.2"/>
    <row r="45976" hidden="1" x14ac:dyDescent="0.2"/>
    <row r="45977" hidden="1" x14ac:dyDescent="0.2"/>
    <row r="45978" hidden="1" x14ac:dyDescent="0.2"/>
    <row r="45979" hidden="1" x14ac:dyDescent="0.2"/>
    <row r="45980" hidden="1" x14ac:dyDescent="0.2"/>
    <row r="45981" hidden="1" x14ac:dyDescent="0.2"/>
    <row r="45982" hidden="1" x14ac:dyDescent="0.2"/>
    <row r="45983" hidden="1" x14ac:dyDescent="0.2"/>
    <row r="45984" hidden="1" x14ac:dyDescent="0.2"/>
    <row r="45985" hidden="1" x14ac:dyDescent="0.2"/>
    <row r="45986" hidden="1" x14ac:dyDescent="0.2"/>
    <row r="45987" hidden="1" x14ac:dyDescent="0.2"/>
    <row r="45988" hidden="1" x14ac:dyDescent="0.2"/>
    <row r="45989" hidden="1" x14ac:dyDescent="0.2"/>
    <row r="45990" hidden="1" x14ac:dyDescent="0.2"/>
    <row r="45991" hidden="1" x14ac:dyDescent="0.2"/>
    <row r="45992" hidden="1" x14ac:dyDescent="0.2"/>
    <row r="45993" hidden="1" x14ac:dyDescent="0.2"/>
    <row r="45994" hidden="1" x14ac:dyDescent="0.2"/>
    <row r="45995" hidden="1" x14ac:dyDescent="0.2"/>
    <row r="45996" hidden="1" x14ac:dyDescent="0.2"/>
    <row r="45997" hidden="1" x14ac:dyDescent="0.2"/>
    <row r="45998" hidden="1" x14ac:dyDescent="0.2"/>
    <row r="45999" hidden="1" x14ac:dyDescent="0.2"/>
    <row r="46000" hidden="1" x14ac:dyDescent="0.2"/>
    <row r="46001" hidden="1" x14ac:dyDescent="0.2"/>
    <row r="46002" hidden="1" x14ac:dyDescent="0.2"/>
    <row r="46003" hidden="1" x14ac:dyDescent="0.2"/>
    <row r="46004" hidden="1" x14ac:dyDescent="0.2"/>
    <row r="46005" hidden="1" x14ac:dyDescent="0.2"/>
    <row r="46006" hidden="1" x14ac:dyDescent="0.2"/>
    <row r="46007" hidden="1" x14ac:dyDescent="0.2"/>
    <row r="46008" hidden="1" x14ac:dyDescent="0.2"/>
    <row r="46009" hidden="1" x14ac:dyDescent="0.2"/>
    <row r="46010" hidden="1" x14ac:dyDescent="0.2"/>
    <row r="46011" hidden="1" x14ac:dyDescent="0.2"/>
    <row r="46012" hidden="1" x14ac:dyDescent="0.2"/>
    <row r="46013" hidden="1" x14ac:dyDescent="0.2"/>
    <row r="46014" hidden="1" x14ac:dyDescent="0.2"/>
    <row r="46015" hidden="1" x14ac:dyDescent="0.2"/>
    <row r="46016" hidden="1" x14ac:dyDescent="0.2"/>
    <row r="46017" hidden="1" x14ac:dyDescent="0.2"/>
    <row r="46018" hidden="1" x14ac:dyDescent="0.2"/>
    <row r="46019" hidden="1" x14ac:dyDescent="0.2"/>
    <row r="46020" hidden="1" x14ac:dyDescent="0.2"/>
    <row r="46021" hidden="1" x14ac:dyDescent="0.2"/>
    <row r="46022" hidden="1" x14ac:dyDescent="0.2"/>
    <row r="46023" hidden="1" x14ac:dyDescent="0.2"/>
    <row r="46024" hidden="1" x14ac:dyDescent="0.2"/>
    <row r="46025" hidden="1" x14ac:dyDescent="0.2"/>
    <row r="46026" hidden="1" x14ac:dyDescent="0.2"/>
    <row r="46027" hidden="1" x14ac:dyDescent="0.2"/>
    <row r="46028" hidden="1" x14ac:dyDescent="0.2"/>
    <row r="46029" hidden="1" x14ac:dyDescent="0.2"/>
    <row r="46030" hidden="1" x14ac:dyDescent="0.2"/>
    <row r="46031" hidden="1" x14ac:dyDescent="0.2"/>
    <row r="46032" hidden="1" x14ac:dyDescent="0.2"/>
    <row r="46033" hidden="1" x14ac:dyDescent="0.2"/>
    <row r="46034" hidden="1" x14ac:dyDescent="0.2"/>
    <row r="46035" hidden="1" x14ac:dyDescent="0.2"/>
    <row r="46036" hidden="1" x14ac:dyDescent="0.2"/>
    <row r="46037" hidden="1" x14ac:dyDescent="0.2"/>
    <row r="46038" hidden="1" x14ac:dyDescent="0.2"/>
    <row r="46039" hidden="1" x14ac:dyDescent="0.2"/>
    <row r="46040" hidden="1" x14ac:dyDescent="0.2"/>
    <row r="46041" hidden="1" x14ac:dyDescent="0.2"/>
    <row r="46042" hidden="1" x14ac:dyDescent="0.2"/>
    <row r="46043" hidden="1" x14ac:dyDescent="0.2"/>
    <row r="46044" hidden="1" x14ac:dyDescent="0.2"/>
    <row r="46045" hidden="1" x14ac:dyDescent="0.2"/>
    <row r="46046" hidden="1" x14ac:dyDescent="0.2"/>
    <row r="46047" hidden="1" x14ac:dyDescent="0.2"/>
    <row r="46048" hidden="1" x14ac:dyDescent="0.2"/>
    <row r="46049" hidden="1" x14ac:dyDescent="0.2"/>
    <row r="46050" hidden="1" x14ac:dyDescent="0.2"/>
    <row r="46051" hidden="1" x14ac:dyDescent="0.2"/>
    <row r="46052" hidden="1" x14ac:dyDescent="0.2"/>
    <row r="46053" hidden="1" x14ac:dyDescent="0.2"/>
    <row r="46054" hidden="1" x14ac:dyDescent="0.2"/>
    <row r="46055" hidden="1" x14ac:dyDescent="0.2"/>
    <row r="46056" hidden="1" x14ac:dyDescent="0.2"/>
    <row r="46057" hidden="1" x14ac:dyDescent="0.2"/>
    <row r="46058" hidden="1" x14ac:dyDescent="0.2"/>
    <row r="46059" hidden="1" x14ac:dyDescent="0.2"/>
    <row r="46060" hidden="1" x14ac:dyDescent="0.2"/>
    <row r="46061" hidden="1" x14ac:dyDescent="0.2"/>
    <row r="46062" hidden="1" x14ac:dyDescent="0.2"/>
    <row r="46063" hidden="1" x14ac:dyDescent="0.2"/>
    <row r="46064" hidden="1" x14ac:dyDescent="0.2"/>
    <row r="46065" hidden="1" x14ac:dyDescent="0.2"/>
    <row r="46066" hidden="1" x14ac:dyDescent="0.2"/>
    <row r="46067" hidden="1" x14ac:dyDescent="0.2"/>
    <row r="46068" hidden="1" x14ac:dyDescent="0.2"/>
    <row r="46069" hidden="1" x14ac:dyDescent="0.2"/>
    <row r="46070" hidden="1" x14ac:dyDescent="0.2"/>
    <row r="46071" hidden="1" x14ac:dyDescent="0.2"/>
    <row r="46072" hidden="1" x14ac:dyDescent="0.2"/>
    <row r="46073" hidden="1" x14ac:dyDescent="0.2"/>
    <row r="46074" hidden="1" x14ac:dyDescent="0.2"/>
    <row r="46075" hidden="1" x14ac:dyDescent="0.2"/>
    <row r="46076" hidden="1" x14ac:dyDescent="0.2"/>
    <row r="46077" hidden="1" x14ac:dyDescent="0.2"/>
    <row r="46078" hidden="1" x14ac:dyDescent="0.2"/>
    <row r="46079" hidden="1" x14ac:dyDescent="0.2"/>
    <row r="46080" hidden="1" x14ac:dyDescent="0.2"/>
    <row r="46081" hidden="1" x14ac:dyDescent="0.2"/>
    <row r="46082" hidden="1" x14ac:dyDescent="0.2"/>
    <row r="46083" hidden="1" x14ac:dyDescent="0.2"/>
    <row r="46084" hidden="1" x14ac:dyDescent="0.2"/>
    <row r="46085" hidden="1" x14ac:dyDescent="0.2"/>
    <row r="46086" hidden="1" x14ac:dyDescent="0.2"/>
    <row r="46087" hidden="1" x14ac:dyDescent="0.2"/>
    <row r="46088" hidden="1" x14ac:dyDescent="0.2"/>
    <row r="46089" hidden="1" x14ac:dyDescent="0.2"/>
    <row r="46090" hidden="1" x14ac:dyDescent="0.2"/>
    <row r="46091" hidden="1" x14ac:dyDescent="0.2"/>
    <row r="46092" hidden="1" x14ac:dyDescent="0.2"/>
    <row r="46093" hidden="1" x14ac:dyDescent="0.2"/>
    <row r="46094" hidden="1" x14ac:dyDescent="0.2"/>
    <row r="46095" hidden="1" x14ac:dyDescent="0.2"/>
    <row r="46096" hidden="1" x14ac:dyDescent="0.2"/>
    <row r="46097" hidden="1" x14ac:dyDescent="0.2"/>
    <row r="46098" hidden="1" x14ac:dyDescent="0.2"/>
    <row r="46099" hidden="1" x14ac:dyDescent="0.2"/>
    <row r="46100" hidden="1" x14ac:dyDescent="0.2"/>
    <row r="46101" hidden="1" x14ac:dyDescent="0.2"/>
    <row r="46102" hidden="1" x14ac:dyDescent="0.2"/>
    <row r="46103" hidden="1" x14ac:dyDescent="0.2"/>
    <row r="46104" hidden="1" x14ac:dyDescent="0.2"/>
    <row r="46105" hidden="1" x14ac:dyDescent="0.2"/>
    <row r="46106" hidden="1" x14ac:dyDescent="0.2"/>
    <row r="46107" hidden="1" x14ac:dyDescent="0.2"/>
    <row r="46108" hidden="1" x14ac:dyDescent="0.2"/>
    <row r="46109" hidden="1" x14ac:dyDescent="0.2"/>
    <row r="46110" hidden="1" x14ac:dyDescent="0.2"/>
    <row r="46111" hidden="1" x14ac:dyDescent="0.2"/>
    <row r="46112" hidden="1" x14ac:dyDescent="0.2"/>
    <row r="46113" hidden="1" x14ac:dyDescent="0.2"/>
    <row r="46114" hidden="1" x14ac:dyDescent="0.2"/>
    <row r="46115" hidden="1" x14ac:dyDescent="0.2"/>
    <row r="46116" hidden="1" x14ac:dyDescent="0.2"/>
    <row r="46117" hidden="1" x14ac:dyDescent="0.2"/>
    <row r="46118" hidden="1" x14ac:dyDescent="0.2"/>
    <row r="46119" hidden="1" x14ac:dyDescent="0.2"/>
    <row r="46120" hidden="1" x14ac:dyDescent="0.2"/>
    <row r="46121" hidden="1" x14ac:dyDescent="0.2"/>
    <row r="46122" hidden="1" x14ac:dyDescent="0.2"/>
    <row r="46123" hidden="1" x14ac:dyDescent="0.2"/>
    <row r="46124" hidden="1" x14ac:dyDescent="0.2"/>
    <row r="46125" hidden="1" x14ac:dyDescent="0.2"/>
    <row r="46126" hidden="1" x14ac:dyDescent="0.2"/>
    <row r="46127" hidden="1" x14ac:dyDescent="0.2"/>
    <row r="46128" hidden="1" x14ac:dyDescent="0.2"/>
    <row r="46129" hidden="1" x14ac:dyDescent="0.2"/>
    <row r="46130" hidden="1" x14ac:dyDescent="0.2"/>
    <row r="46131" hidden="1" x14ac:dyDescent="0.2"/>
    <row r="46132" hidden="1" x14ac:dyDescent="0.2"/>
    <row r="46133" hidden="1" x14ac:dyDescent="0.2"/>
    <row r="46134" hidden="1" x14ac:dyDescent="0.2"/>
    <row r="46135" hidden="1" x14ac:dyDescent="0.2"/>
    <row r="46136" hidden="1" x14ac:dyDescent="0.2"/>
    <row r="46137" hidden="1" x14ac:dyDescent="0.2"/>
    <row r="46138" hidden="1" x14ac:dyDescent="0.2"/>
    <row r="46139" hidden="1" x14ac:dyDescent="0.2"/>
    <row r="46140" hidden="1" x14ac:dyDescent="0.2"/>
    <row r="46141" hidden="1" x14ac:dyDescent="0.2"/>
    <row r="46142" hidden="1" x14ac:dyDescent="0.2"/>
    <row r="46143" hidden="1" x14ac:dyDescent="0.2"/>
    <row r="46144" hidden="1" x14ac:dyDescent="0.2"/>
    <row r="46145" hidden="1" x14ac:dyDescent="0.2"/>
    <row r="46146" hidden="1" x14ac:dyDescent="0.2"/>
    <row r="46147" hidden="1" x14ac:dyDescent="0.2"/>
    <row r="46148" hidden="1" x14ac:dyDescent="0.2"/>
    <row r="46149" hidden="1" x14ac:dyDescent="0.2"/>
    <row r="46150" hidden="1" x14ac:dyDescent="0.2"/>
    <row r="46151" hidden="1" x14ac:dyDescent="0.2"/>
    <row r="46152" hidden="1" x14ac:dyDescent="0.2"/>
    <row r="46153" hidden="1" x14ac:dyDescent="0.2"/>
    <row r="46154" hidden="1" x14ac:dyDescent="0.2"/>
    <row r="46155" hidden="1" x14ac:dyDescent="0.2"/>
    <row r="46156" hidden="1" x14ac:dyDescent="0.2"/>
    <row r="46157" hidden="1" x14ac:dyDescent="0.2"/>
    <row r="46158" hidden="1" x14ac:dyDescent="0.2"/>
    <row r="46159" hidden="1" x14ac:dyDescent="0.2"/>
    <row r="46160" hidden="1" x14ac:dyDescent="0.2"/>
    <row r="46161" hidden="1" x14ac:dyDescent="0.2"/>
    <row r="46162" hidden="1" x14ac:dyDescent="0.2"/>
    <row r="46163" hidden="1" x14ac:dyDescent="0.2"/>
    <row r="46164" hidden="1" x14ac:dyDescent="0.2"/>
    <row r="46165" hidden="1" x14ac:dyDescent="0.2"/>
    <row r="46166" hidden="1" x14ac:dyDescent="0.2"/>
    <row r="46167" hidden="1" x14ac:dyDescent="0.2"/>
    <row r="46168" hidden="1" x14ac:dyDescent="0.2"/>
    <row r="46169" hidden="1" x14ac:dyDescent="0.2"/>
    <row r="46170" hidden="1" x14ac:dyDescent="0.2"/>
    <row r="46171" hidden="1" x14ac:dyDescent="0.2"/>
    <row r="46172" hidden="1" x14ac:dyDescent="0.2"/>
    <row r="46173" hidden="1" x14ac:dyDescent="0.2"/>
    <row r="46174" hidden="1" x14ac:dyDescent="0.2"/>
    <row r="46175" hidden="1" x14ac:dyDescent="0.2"/>
    <row r="46176" hidden="1" x14ac:dyDescent="0.2"/>
    <row r="46177" hidden="1" x14ac:dyDescent="0.2"/>
    <row r="46178" hidden="1" x14ac:dyDescent="0.2"/>
    <row r="46179" hidden="1" x14ac:dyDescent="0.2"/>
    <row r="46180" hidden="1" x14ac:dyDescent="0.2"/>
    <row r="46181" hidden="1" x14ac:dyDescent="0.2"/>
    <row r="46182" hidden="1" x14ac:dyDescent="0.2"/>
    <row r="46183" hidden="1" x14ac:dyDescent="0.2"/>
    <row r="46184" hidden="1" x14ac:dyDescent="0.2"/>
    <row r="46185" hidden="1" x14ac:dyDescent="0.2"/>
    <row r="46186" hidden="1" x14ac:dyDescent="0.2"/>
    <row r="46187" hidden="1" x14ac:dyDescent="0.2"/>
    <row r="46188" hidden="1" x14ac:dyDescent="0.2"/>
    <row r="46189" hidden="1" x14ac:dyDescent="0.2"/>
    <row r="46190" hidden="1" x14ac:dyDescent="0.2"/>
    <row r="46191" hidden="1" x14ac:dyDescent="0.2"/>
    <row r="46192" hidden="1" x14ac:dyDescent="0.2"/>
    <row r="46193" hidden="1" x14ac:dyDescent="0.2"/>
    <row r="46194" hidden="1" x14ac:dyDescent="0.2"/>
    <row r="46195" hidden="1" x14ac:dyDescent="0.2"/>
    <row r="46196" hidden="1" x14ac:dyDescent="0.2"/>
    <row r="46197" hidden="1" x14ac:dyDescent="0.2"/>
    <row r="46198" hidden="1" x14ac:dyDescent="0.2"/>
    <row r="46199" hidden="1" x14ac:dyDescent="0.2"/>
    <row r="46200" hidden="1" x14ac:dyDescent="0.2"/>
    <row r="46201" hidden="1" x14ac:dyDescent="0.2"/>
    <row r="46202" hidden="1" x14ac:dyDescent="0.2"/>
    <row r="46203" hidden="1" x14ac:dyDescent="0.2"/>
    <row r="46204" hidden="1" x14ac:dyDescent="0.2"/>
    <row r="46205" hidden="1" x14ac:dyDescent="0.2"/>
    <row r="46206" hidden="1" x14ac:dyDescent="0.2"/>
    <row r="46207" hidden="1" x14ac:dyDescent="0.2"/>
    <row r="46208" hidden="1" x14ac:dyDescent="0.2"/>
    <row r="46209" hidden="1" x14ac:dyDescent="0.2"/>
    <row r="46210" hidden="1" x14ac:dyDescent="0.2"/>
    <row r="46211" hidden="1" x14ac:dyDescent="0.2"/>
    <row r="46212" hidden="1" x14ac:dyDescent="0.2"/>
    <row r="46213" hidden="1" x14ac:dyDescent="0.2"/>
    <row r="46214" hidden="1" x14ac:dyDescent="0.2"/>
    <row r="46215" hidden="1" x14ac:dyDescent="0.2"/>
    <row r="46216" hidden="1" x14ac:dyDescent="0.2"/>
    <row r="46217" hidden="1" x14ac:dyDescent="0.2"/>
    <row r="46218" hidden="1" x14ac:dyDescent="0.2"/>
    <row r="46219" hidden="1" x14ac:dyDescent="0.2"/>
    <row r="46220" hidden="1" x14ac:dyDescent="0.2"/>
    <row r="46221" hidden="1" x14ac:dyDescent="0.2"/>
    <row r="46222" hidden="1" x14ac:dyDescent="0.2"/>
    <row r="46223" hidden="1" x14ac:dyDescent="0.2"/>
    <row r="46224" hidden="1" x14ac:dyDescent="0.2"/>
    <row r="46225" hidden="1" x14ac:dyDescent="0.2"/>
    <row r="46226" hidden="1" x14ac:dyDescent="0.2"/>
    <row r="46227" hidden="1" x14ac:dyDescent="0.2"/>
    <row r="46228" hidden="1" x14ac:dyDescent="0.2"/>
    <row r="46229" hidden="1" x14ac:dyDescent="0.2"/>
    <row r="46230" hidden="1" x14ac:dyDescent="0.2"/>
    <row r="46231" hidden="1" x14ac:dyDescent="0.2"/>
    <row r="46232" hidden="1" x14ac:dyDescent="0.2"/>
    <row r="46233" hidden="1" x14ac:dyDescent="0.2"/>
    <row r="46234" hidden="1" x14ac:dyDescent="0.2"/>
    <row r="46235" hidden="1" x14ac:dyDescent="0.2"/>
    <row r="46236" hidden="1" x14ac:dyDescent="0.2"/>
    <row r="46237" hidden="1" x14ac:dyDescent="0.2"/>
    <row r="46238" hidden="1" x14ac:dyDescent="0.2"/>
    <row r="46239" hidden="1" x14ac:dyDescent="0.2"/>
    <row r="46240" hidden="1" x14ac:dyDescent="0.2"/>
    <row r="46241" hidden="1" x14ac:dyDescent="0.2"/>
    <row r="46242" hidden="1" x14ac:dyDescent="0.2"/>
    <row r="46243" hidden="1" x14ac:dyDescent="0.2"/>
    <row r="46244" hidden="1" x14ac:dyDescent="0.2"/>
    <row r="46245" hidden="1" x14ac:dyDescent="0.2"/>
    <row r="46246" hidden="1" x14ac:dyDescent="0.2"/>
    <row r="46247" hidden="1" x14ac:dyDescent="0.2"/>
    <row r="46248" hidden="1" x14ac:dyDescent="0.2"/>
    <row r="46249" hidden="1" x14ac:dyDescent="0.2"/>
    <row r="46250" hidden="1" x14ac:dyDescent="0.2"/>
    <row r="46251" hidden="1" x14ac:dyDescent="0.2"/>
    <row r="46252" hidden="1" x14ac:dyDescent="0.2"/>
    <row r="46253" hidden="1" x14ac:dyDescent="0.2"/>
    <row r="46254" hidden="1" x14ac:dyDescent="0.2"/>
    <row r="46255" hidden="1" x14ac:dyDescent="0.2"/>
    <row r="46256" hidden="1" x14ac:dyDescent="0.2"/>
    <row r="46257" hidden="1" x14ac:dyDescent="0.2"/>
    <row r="46258" hidden="1" x14ac:dyDescent="0.2"/>
    <row r="46259" hidden="1" x14ac:dyDescent="0.2"/>
    <row r="46260" hidden="1" x14ac:dyDescent="0.2"/>
    <row r="46261" hidden="1" x14ac:dyDescent="0.2"/>
    <row r="46262" hidden="1" x14ac:dyDescent="0.2"/>
    <row r="46263" hidden="1" x14ac:dyDescent="0.2"/>
    <row r="46264" hidden="1" x14ac:dyDescent="0.2"/>
    <row r="46265" hidden="1" x14ac:dyDescent="0.2"/>
    <row r="46266" hidden="1" x14ac:dyDescent="0.2"/>
    <row r="46267" hidden="1" x14ac:dyDescent="0.2"/>
    <row r="46268" hidden="1" x14ac:dyDescent="0.2"/>
    <row r="46269" hidden="1" x14ac:dyDescent="0.2"/>
    <row r="46270" hidden="1" x14ac:dyDescent="0.2"/>
    <row r="46271" hidden="1" x14ac:dyDescent="0.2"/>
    <row r="46272" hidden="1" x14ac:dyDescent="0.2"/>
    <row r="46273" hidden="1" x14ac:dyDescent="0.2"/>
    <row r="46274" hidden="1" x14ac:dyDescent="0.2"/>
    <row r="46275" hidden="1" x14ac:dyDescent="0.2"/>
    <row r="46276" hidden="1" x14ac:dyDescent="0.2"/>
    <row r="46277" hidden="1" x14ac:dyDescent="0.2"/>
    <row r="46278" hidden="1" x14ac:dyDescent="0.2"/>
    <row r="46279" hidden="1" x14ac:dyDescent="0.2"/>
    <row r="46280" hidden="1" x14ac:dyDescent="0.2"/>
    <row r="46281" hidden="1" x14ac:dyDescent="0.2"/>
    <row r="46282" hidden="1" x14ac:dyDescent="0.2"/>
    <row r="46283" hidden="1" x14ac:dyDescent="0.2"/>
    <row r="46284" hidden="1" x14ac:dyDescent="0.2"/>
    <row r="46285" hidden="1" x14ac:dyDescent="0.2"/>
    <row r="46286" hidden="1" x14ac:dyDescent="0.2"/>
    <row r="46287" hidden="1" x14ac:dyDescent="0.2"/>
    <row r="46288" hidden="1" x14ac:dyDescent="0.2"/>
    <row r="46289" hidden="1" x14ac:dyDescent="0.2"/>
    <row r="46290" hidden="1" x14ac:dyDescent="0.2"/>
    <row r="46291" hidden="1" x14ac:dyDescent="0.2"/>
    <row r="46292" hidden="1" x14ac:dyDescent="0.2"/>
    <row r="46293" hidden="1" x14ac:dyDescent="0.2"/>
    <row r="46294" hidden="1" x14ac:dyDescent="0.2"/>
    <row r="46295" hidden="1" x14ac:dyDescent="0.2"/>
    <row r="46296" hidden="1" x14ac:dyDescent="0.2"/>
    <row r="46297" hidden="1" x14ac:dyDescent="0.2"/>
    <row r="46298" hidden="1" x14ac:dyDescent="0.2"/>
    <row r="46299" hidden="1" x14ac:dyDescent="0.2"/>
    <row r="46300" hidden="1" x14ac:dyDescent="0.2"/>
    <row r="46301" hidden="1" x14ac:dyDescent="0.2"/>
    <row r="46302" hidden="1" x14ac:dyDescent="0.2"/>
    <row r="46303" hidden="1" x14ac:dyDescent="0.2"/>
    <row r="46304" hidden="1" x14ac:dyDescent="0.2"/>
    <row r="46305" hidden="1" x14ac:dyDescent="0.2"/>
    <row r="46306" hidden="1" x14ac:dyDescent="0.2"/>
    <row r="46307" hidden="1" x14ac:dyDescent="0.2"/>
    <row r="46308" hidden="1" x14ac:dyDescent="0.2"/>
    <row r="46309" hidden="1" x14ac:dyDescent="0.2"/>
    <row r="46310" hidden="1" x14ac:dyDescent="0.2"/>
    <row r="46311" hidden="1" x14ac:dyDescent="0.2"/>
    <row r="46312" hidden="1" x14ac:dyDescent="0.2"/>
    <row r="46313" hidden="1" x14ac:dyDescent="0.2"/>
    <row r="46314" hidden="1" x14ac:dyDescent="0.2"/>
    <row r="46315" hidden="1" x14ac:dyDescent="0.2"/>
    <row r="46316" hidden="1" x14ac:dyDescent="0.2"/>
    <row r="46317" hidden="1" x14ac:dyDescent="0.2"/>
    <row r="46318" hidden="1" x14ac:dyDescent="0.2"/>
    <row r="46319" hidden="1" x14ac:dyDescent="0.2"/>
    <row r="46320" hidden="1" x14ac:dyDescent="0.2"/>
    <row r="46321" hidden="1" x14ac:dyDescent="0.2"/>
    <row r="46322" hidden="1" x14ac:dyDescent="0.2"/>
    <row r="46323" hidden="1" x14ac:dyDescent="0.2"/>
    <row r="46324" hidden="1" x14ac:dyDescent="0.2"/>
    <row r="46325" hidden="1" x14ac:dyDescent="0.2"/>
    <row r="46326" hidden="1" x14ac:dyDescent="0.2"/>
    <row r="46327" hidden="1" x14ac:dyDescent="0.2"/>
    <row r="46328" hidden="1" x14ac:dyDescent="0.2"/>
    <row r="46329" hidden="1" x14ac:dyDescent="0.2"/>
    <row r="46330" hidden="1" x14ac:dyDescent="0.2"/>
    <row r="46331" hidden="1" x14ac:dyDescent="0.2"/>
    <row r="46332" hidden="1" x14ac:dyDescent="0.2"/>
    <row r="46333" hidden="1" x14ac:dyDescent="0.2"/>
    <row r="46334" hidden="1" x14ac:dyDescent="0.2"/>
    <row r="46335" hidden="1" x14ac:dyDescent="0.2"/>
    <row r="46336" hidden="1" x14ac:dyDescent="0.2"/>
    <row r="46337" hidden="1" x14ac:dyDescent="0.2"/>
    <row r="46338" hidden="1" x14ac:dyDescent="0.2"/>
    <row r="46339" hidden="1" x14ac:dyDescent="0.2"/>
    <row r="46340" hidden="1" x14ac:dyDescent="0.2"/>
    <row r="46341" hidden="1" x14ac:dyDescent="0.2"/>
    <row r="46342" hidden="1" x14ac:dyDescent="0.2"/>
    <row r="46343" hidden="1" x14ac:dyDescent="0.2"/>
    <row r="46344" hidden="1" x14ac:dyDescent="0.2"/>
    <row r="46345" hidden="1" x14ac:dyDescent="0.2"/>
    <row r="46346" hidden="1" x14ac:dyDescent="0.2"/>
    <row r="46347" hidden="1" x14ac:dyDescent="0.2"/>
    <row r="46348" hidden="1" x14ac:dyDescent="0.2"/>
    <row r="46349" hidden="1" x14ac:dyDescent="0.2"/>
    <row r="46350" hidden="1" x14ac:dyDescent="0.2"/>
    <row r="46351" hidden="1" x14ac:dyDescent="0.2"/>
    <row r="46352" hidden="1" x14ac:dyDescent="0.2"/>
    <row r="46353" hidden="1" x14ac:dyDescent="0.2"/>
    <row r="46354" hidden="1" x14ac:dyDescent="0.2"/>
    <row r="46355" hidden="1" x14ac:dyDescent="0.2"/>
    <row r="46356" hidden="1" x14ac:dyDescent="0.2"/>
    <row r="46357" hidden="1" x14ac:dyDescent="0.2"/>
    <row r="46358" hidden="1" x14ac:dyDescent="0.2"/>
    <row r="46359" hidden="1" x14ac:dyDescent="0.2"/>
    <row r="46360" hidden="1" x14ac:dyDescent="0.2"/>
    <row r="46361" hidden="1" x14ac:dyDescent="0.2"/>
    <row r="46362" hidden="1" x14ac:dyDescent="0.2"/>
    <row r="46363" hidden="1" x14ac:dyDescent="0.2"/>
    <row r="46364" hidden="1" x14ac:dyDescent="0.2"/>
    <row r="46365" hidden="1" x14ac:dyDescent="0.2"/>
    <row r="46366" hidden="1" x14ac:dyDescent="0.2"/>
    <row r="46367" hidden="1" x14ac:dyDescent="0.2"/>
    <row r="46368" hidden="1" x14ac:dyDescent="0.2"/>
    <row r="46369" hidden="1" x14ac:dyDescent="0.2"/>
    <row r="46370" hidden="1" x14ac:dyDescent="0.2"/>
    <row r="46371" hidden="1" x14ac:dyDescent="0.2"/>
    <row r="46372" hidden="1" x14ac:dyDescent="0.2"/>
    <row r="46373" hidden="1" x14ac:dyDescent="0.2"/>
    <row r="46374" hidden="1" x14ac:dyDescent="0.2"/>
    <row r="46375" hidden="1" x14ac:dyDescent="0.2"/>
    <row r="46376" hidden="1" x14ac:dyDescent="0.2"/>
    <row r="46377" hidden="1" x14ac:dyDescent="0.2"/>
    <row r="46378" hidden="1" x14ac:dyDescent="0.2"/>
    <row r="46379" hidden="1" x14ac:dyDescent="0.2"/>
    <row r="46380" hidden="1" x14ac:dyDescent="0.2"/>
    <row r="46381" hidden="1" x14ac:dyDescent="0.2"/>
    <row r="46382" hidden="1" x14ac:dyDescent="0.2"/>
    <row r="46383" hidden="1" x14ac:dyDescent="0.2"/>
    <row r="46384" hidden="1" x14ac:dyDescent="0.2"/>
    <row r="46385" hidden="1" x14ac:dyDescent="0.2"/>
    <row r="46386" hidden="1" x14ac:dyDescent="0.2"/>
    <row r="46387" hidden="1" x14ac:dyDescent="0.2"/>
    <row r="46388" hidden="1" x14ac:dyDescent="0.2"/>
    <row r="46389" hidden="1" x14ac:dyDescent="0.2"/>
    <row r="46390" hidden="1" x14ac:dyDescent="0.2"/>
    <row r="46391" hidden="1" x14ac:dyDescent="0.2"/>
    <row r="46392" hidden="1" x14ac:dyDescent="0.2"/>
    <row r="46393" hidden="1" x14ac:dyDescent="0.2"/>
    <row r="46394" hidden="1" x14ac:dyDescent="0.2"/>
    <row r="46395" hidden="1" x14ac:dyDescent="0.2"/>
    <row r="46396" hidden="1" x14ac:dyDescent="0.2"/>
    <row r="46397" hidden="1" x14ac:dyDescent="0.2"/>
    <row r="46398" hidden="1" x14ac:dyDescent="0.2"/>
    <row r="46399" hidden="1" x14ac:dyDescent="0.2"/>
    <row r="46400" hidden="1" x14ac:dyDescent="0.2"/>
    <row r="46401" hidden="1" x14ac:dyDescent="0.2"/>
    <row r="46402" hidden="1" x14ac:dyDescent="0.2"/>
    <row r="46403" hidden="1" x14ac:dyDescent="0.2"/>
    <row r="46404" hidden="1" x14ac:dyDescent="0.2"/>
    <row r="46405" hidden="1" x14ac:dyDescent="0.2"/>
    <row r="46406" hidden="1" x14ac:dyDescent="0.2"/>
    <row r="46407" hidden="1" x14ac:dyDescent="0.2"/>
    <row r="46408" hidden="1" x14ac:dyDescent="0.2"/>
    <row r="46409" hidden="1" x14ac:dyDescent="0.2"/>
    <row r="46410" hidden="1" x14ac:dyDescent="0.2"/>
    <row r="46411" hidden="1" x14ac:dyDescent="0.2"/>
    <row r="46412" hidden="1" x14ac:dyDescent="0.2"/>
    <row r="46413" hidden="1" x14ac:dyDescent="0.2"/>
    <row r="46414" hidden="1" x14ac:dyDescent="0.2"/>
    <row r="46415" hidden="1" x14ac:dyDescent="0.2"/>
    <row r="46416" hidden="1" x14ac:dyDescent="0.2"/>
    <row r="46417" hidden="1" x14ac:dyDescent="0.2"/>
    <row r="46418" hidden="1" x14ac:dyDescent="0.2"/>
    <row r="46419" hidden="1" x14ac:dyDescent="0.2"/>
    <row r="46420" hidden="1" x14ac:dyDescent="0.2"/>
    <row r="46421" hidden="1" x14ac:dyDescent="0.2"/>
    <row r="46422" hidden="1" x14ac:dyDescent="0.2"/>
    <row r="46423" hidden="1" x14ac:dyDescent="0.2"/>
    <row r="46424" hidden="1" x14ac:dyDescent="0.2"/>
    <row r="46425" hidden="1" x14ac:dyDescent="0.2"/>
    <row r="46426" hidden="1" x14ac:dyDescent="0.2"/>
    <row r="46427" hidden="1" x14ac:dyDescent="0.2"/>
    <row r="46428" hidden="1" x14ac:dyDescent="0.2"/>
    <row r="46429" hidden="1" x14ac:dyDescent="0.2"/>
    <row r="46430" hidden="1" x14ac:dyDescent="0.2"/>
    <row r="46431" hidden="1" x14ac:dyDescent="0.2"/>
    <row r="46432" hidden="1" x14ac:dyDescent="0.2"/>
    <row r="46433" hidden="1" x14ac:dyDescent="0.2"/>
    <row r="46434" hidden="1" x14ac:dyDescent="0.2"/>
    <row r="46435" hidden="1" x14ac:dyDescent="0.2"/>
    <row r="46436" hidden="1" x14ac:dyDescent="0.2"/>
    <row r="46437" hidden="1" x14ac:dyDescent="0.2"/>
    <row r="46438" hidden="1" x14ac:dyDescent="0.2"/>
    <row r="46439" hidden="1" x14ac:dyDescent="0.2"/>
    <row r="46440" hidden="1" x14ac:dyDescent="0.2"/>
    <row r="46441" hidden="1" x14ac:dyDescent="0.2"/>
    <row r="46442" hidden="1" x14ac:dyDescent="0.2"/>
    <row r="46443" hidden="1" x14ac:dyDescent="0.2"/>
    <row r="46444" hidden="1" x14ac:dyDescent="0.2"/>
    <row r="46445" hidden="1" x14ac:dyDescent="0.2"/>
    <row r="46446" hidden="1" x14ac:dyDescent="0.2"/>
    <row r="46447" hidden="1" x14ac:dyDescent="0.2"/>
    <row r="46448" hidden="1" x14ac:dyDescent="0.2"/>
    <row r="46449" hidden="1" x14ac:dyDescent="0.2"/>
    <row r="46450" hidden="1" x14ac:dyDescent="0.2"/>
    <row r="46451" hidden="1" x14ac:dyDescent="0.2"/>
    <row r="46452" hidden="1" x14ac:dyDescent="0.2"/>
    <row r="46453" hidden="1" x14ac:dyDescent="0.2"/>
    <row r="46454" hidden="1" x14ac:dyDescent="0.2"/>
    <row r="46455" hidden="1" x14ac:dyDescent="0.2"/>
    <row r="46456" hidden="1" x14ac:dyDescent="0.2"/>
    <row r="46457" hidden="1" x14ac:dyDescent="0.2"/>
    <row r="46458" hidden="1" x14ac:dyDescent="0.2"/>
    <row r="46459" hidden="1" x14ac:dyDescent="0.2"/>
    <row r="46460" hidden="1" x14ac:dyDescent="0.2"/>
    <row r="46461" hidden="1" x14ac:dyDescent="0.2"/>
    <row r="46462" hidden="1" x14ac:dyDescent="0.2"/>
    <row r="46463" hidden="1" x14ac:dyDescent="0.2"/>
    <row r="46464" hidden="1" x14ac:dyDescent="0.2"/>
    <row r="46465" hidden="1" x14ac:dyDescent="0.2"/>
    <row r="46466" hidden="1" x14ac:dyDescent="0.2"/>
    <row r="46467" hidden="1" x14ac:dyDescent="0.2"/>
    <row r="46468" hidden="1" x14ac:dyDescent="0.2"/>
    <row r="46469" hidden="1" x14ac:dyDescent="0.2"/>
    <row r="46470" hidden="1" x14ac:dyDescent="0.2"/>
    <row r="46471" hidden="1" x14ac:dyDescent="0.2"/>
    <row r="46472" hidden="1" x14ac:dyDescent="0.2"/>
    <row r="46473" hidden="1" x14ac:dyDescent="0.2"/>
    <row r="46474" hidden="1" x14ac:dyDescent="0.2"/>
    <row r="46475" hidden="1" x14ac:dyDescent="0.2"/>
    <row r="46476" hidden="1" x14ac:dyDescent="0.2"/>
    <row r="46477" hidden="1" x14ac:dyDescent="0.2"/>
    <row r="46478" hidden="1" x14ac:dyDescent="0.2"/>
    <row r="46479" hidden="1" x14ac:dyDescent="0.2"/>
    <row r="46480" hidden="1" x14ac:dyDescent="0.2"/>
    <row r="46481" hidden="1" x14ac:dyDescent="0.2"/>
    <row r="46482" hidden="1" x14ac:dyDescent="0.2"/>
    <row r="46483" hidden="1" x14ac:dyDescent="0.2"/>
    <row r="46484" hidden="1" x14ac:dyDescent="0.2"/>
    <row r="46485" hidden="1" x14ac:dyDescent="0.2"/>
    <row r="46486" hidden="1" x14ac:dyDescent="0.2"/>
    <row r="46487" hidden="1" x14ac:dyDescent="0.2"/>
    <row r="46488" hidden="1" x14ac:dyDescent="0.2"/>
    <row r="46489" hidden="1" x14ac:dyDescent="0.2"/>
    <row r="46490" hidden="1" x14ac:dyDescent="0.2"/>
    <row r="46491" hidden="1" x14ac:dyDescent="0.2"/>
    <row r="46492" hidden="1" x14ac:dyDescent="0.2"/>
    <row r="46493" hidden="1" x14ac:dyDescent="0.2"/>
    <row r="46494" hidden="1" x14ac:dyDescent="0.2"/>
    <row r="46495" hidden="1" x14ac:dyDescent="0.2"/>
    <row r="46496" hidden="1" x14ac:dyDescent="0.2"/>
    <row r="46497" hidden="1" x14ac:dyDescent="0.2"/>
    <row r="46498" hidden="1" x14ac:dyDescent="0.2"/>
    <row r="46499" hidden="1" x14ac:dyDescent="0.2"/>
    <row r="46500" hidden="1" x14ac:dyDescent="0.2"/>
    <row r="46501" hidden="1" x14ac:dyDescent="0.2"/>
    <row r="46502" hidden="1" x14ac:dyDescent="0.2"/>
    <row r="46503" hidden="1" x14ac:dyDescent="0.2"/>
    <row r="46504" hidden="1" x14ac:dyDescent="0.2"/>
    <row r="46505" hidden="1" x14ac:dyDescent="0.2"/>
    <row r="46506" hidden="1" x14ac:dyDescent="0.2"/>
    <row r="46507" hidden="1" x14ac:dyDescent="0.2"/>
    <row r="46508" hidden="1" x14ac:dyDescent="0.2"/>
    <row r="46509" hidden="1" x14ac:dyDescent="0.2"/>
    <row r="46510" hidden="1" x14ac:dyDescent="0.2"/>
    <row r="46511" hidden="1" x14ac:dyDescent="0.2"/>
    <row r="46512" hidden="1" x14ac:dyDescent="0.2"/>
    <row r="46513" hidden="1" x14ac:dyDescent="0.2"/>
    <row r="46514" hidden="1" x14ac:dyDescent="0.2"/>
    <row r="46515" hidden="1" x14ac:dyDescent="0.2"/>
    <row r="46516" hidden="1" x14ac:dyDescent="0.2"/>
    <row r="46517" hidden="1" x14ac:dyDescent="0.2"/>
    <row r="46518" hidden="1" x14ac:dyDescent="0.2"/>
    <row r="46519" hidden="1" x14ac:dyDescent="0.2"/>
    <row r="46520" hidden="1" x14ac:dyDescent="0.2"/>
    <row r="46521" hidden="1" x14ac:dyDescent="0.2"/>
    <row r="46522" hidden="1" x14ac:dyDescent="0.2"/>
    <row r="46523" hidden="1" x14ac:dyDescent="0.2"/>
    <row r="46524" hidden="1" x14ac:dyDescent="0.2"/>
    <row r="46525" hidden="1" x14ac:dyDescent="0.2"/>
    <row r="46526" hidden="1" x14ac:dyDescent="0.2"/>
    <row r="46527" hidden="1" x14ac:dyDescent="0.2"/>
    <row r="46528" hidden="1" x14ac:dyDescent="0.2"/>
    <row r="46529" hidden="1" x14ac:dyDescent="0.2"/>
    <row r="46530" hidden="1" x14ac:dyDescent="0.2"/>
    <row r="46531" hidden="1" x14ac:dyDescent="0.2"/>
    <row r="46532" hidden="1" x14ac:dyDescent="0.2"/>
    <row r="46533" hidden="1" x14ac:dyDescent="0.2"/>
    <row r="46534" hidden="1" x14ac:dyDescent="0.2"/>
    <row r="46535" hidden="1" x14ac:dyDescent="0.2"/>
    <row r="46536" hidden="1" x14ac:dyDescent="0.2"/>
    <row r="46537" hidden="1" x14ac:dyDescent="0.2"/>
    <row r="46538" hidden="1" x14ac:dyDescent="0.2"/>
    <row r="46539" hidden="1" x14ac:dyDescent="0.2"/>
    <row r="46540" hidden="1" x14ac:dyDescent="0.2"/>
    <row r="46541" hidden="1" x14ac:dyDescent="0.2"/>
    <row r="46542" hidden="1" x14ac:dyDescent="0.2"/>
    <row r="46543" hidden="1" x14ac:dyDescent="0.2"/>
    <row r="46544" hidden="1" x14ac:dyDescent="0.2"/>
    <row r="46545" hidden="1" x14ac:dyDescent="0.2"/>
    <row r="46546" hidden="1" x14ac:dyDescent="0.2"/>
    <row r="46547" hidden="1" x14ac:dyDescent="0.2"/>
    <row r="46548" hidden="1" x14ac:dyDescent="0.2"/>
    <row r="46549" hidden="1" x14ac:dyDescent="0.2"/>
    <row r="46550" hidden="1" x14ac:dyDescent="0.2"/>
    <row r="46551" hidden="1" x14ac:dyDescent="0.2"/>
    <row r="46552" hidden="1" x14ac:dyDescent="0.2"/>
    <row r="46553" hidden="1" x14ac:dyDescent="0.2"/>
    <row r="46554" hidden="1" x14ac:dyDescent="0.2"/>
    <row r="46555" hidden="1" x14ac:dyDescent="0.2"/>
    <row r="46556" hidden="1" x14ac:dyDescent="0.2"/>
    <row r="46557" hidden="1" x14ac:dyDescent="0.2"/>
    <row r="46558" hidden="1" x14ac:dyDescent="0.2"/>
    <row r="46559" hidden="1" x14ac:dyDescent="0.2"/>
    <row r="46560" hidden="1" x14ac:dyDescent="0.2"/>
    <row r="46561" hidden="1" x14ac:dyDescent="0.2"/>
    <row r="46562" hidden="1" x14ac:dyDescent="0.2"/>
    <row r="46563" hidden="1" x14ac:dyDescent="0.2"/>
    <row r="46564" hidden="1" x14ac:dyDescent="0.2"/>
    <row r="46565" hidden="1" x14ac:dyDescent="0.2"/>
    <row r="46566" hidden="1" x14ac:dyDescent="0.2"/>
    <row r="46567" hidden="1" x14ac:dyDescent="0.2"/>
    <row r="46568" hidden="1" x14ac:dyDescent="0.2"/>
    <row r="46569" hidden="1" x14ac:dyDescent="0.2"/>
    <row r="46570" hidden="1" x14ac:dyDescent="0.2"/>
    <row r="46571" hidden="1" x14ac:dyDescent="0.2"/>
    <row r="46572" hidden="1" x14ac:dyDescent="0.2"/>
    <row r="46573" hidden="1" x14ac:dyDescent="0.2"/>
    <row r="46574" hidden="1" x14ac:dyDescent="0.2"/>
    <row r="46575" hidden="1" x14ac:dyDescent="0.2"/>
    <row r="46576" hidden="1" x14ac:dyDescent="0.2"/>
    <row r="46577" hidden="1" x14ac:dyDescent="0.2"/>
    <row r="46578" hidden="1" x14ac:dyDescent="0.2"/>
    <row r="46579" hidden="1" x14ac:dyDescent="0.2"/>
    <row r="46580" hidden="1" x14ac:dyDescent="0.2"/>
    <row r="46581" hidden="1" x14ac:dyDescent="0.2"/>
    <row r="46582" hidden="1" x14ac:dyDescent="0.2"/>
    <row r="46583" hidden="1" x14ac:dyDescent="0.2"/>
    <row r="46584" hidden="1" x14ac:dyDescent="0.2"/>
    <row r="46585" hidden="1" x14ac:dyDescent="0.2"/>
    <row r="46586" hidden="1" x14ac:dyDescent="0.2"/>
    <row r="46587" hidden="1" x14ac:dyDescent="0.2"/>
    <row r="46588" hidden="1" x14ac:dyDescent="0.2"/>
    <row r="46589" hidden="1" x14ac:dyDescent="0.2"/>
    <row r="46590" hidden="1" x14ac:dyDescent="0.2"/>
    <row r="46591" hidden="1" x14ac:dyDescent="0.2"/>
    <row r="46592" hidden="1" x14ac:dyDescent="0.2"/>
    <row r="46593" hidden="1" x14ac:dyDescent="0.2"/>
    <row r="46594" hidden="1" x14ac:dyDescent="0.2"/>
    <row r="46595" hidden="1" x14ac:dyDescent="0.2"/>
    <row r="46596" hidden="1" x14ac:dyDescent="0.2"/>
    <row r="46597" hidden="1" x14ac:dyDescent="0.2"/>
    <row r="46598" hidden="1" x14ac:dyDescent="0.2"/>
    <row r="46599" hidden="1" x14ac:dyDescent="0.2"/>
    <row r="46600" hidden="1" x14ac:dyDescent="0.2"/>
    <row r="46601" hidden="1" x14ac:dyDescent="0.2"/>
    <row r="46602" hidden="1" x14ac:dyDescent="0.2"/>
    <row r="46603" hidden="1" x14ac:dyDescent="0.2"/>
    <row r="46604" hidden="1" x14ac:dyDescent="0.2"/>
    <row r="46605" hidden="1" x14ac:dyDescent="0.2"/>
    <row r="46606" hidden="1" x14ac:dyDescent="0.2"/>
    <row r="46607" hidden="1" x14ac:dyDescent="0.2"/>
    <row r="46608" hidden="1" x14ac:dyDescent="0.2"/>
    <row r="46609" hidden="1" x14ac:dyDescent="0.2"/>
    <row r="46610" hidden="1" x14ac:dyDescent="0.2"/>
    <row r="46611" hidden="1" x14ac:dyDescent="0.2"/>
    <row r="46612" hidden="1" x14ac:dyDescent="0.2"/>
    <row r="46613" hidden="1" x14ac:dyDescent="0.2"/>
    <row r="46614" hidden="1" x14ac:dyDescent="0.2"/>
    <row r="46615" hidden="1" x14ac:dyDescent="0.2"/>
    <row r="46616" hidden="1" x14ac:dyDescent="0.2"/>
    <row r="46617" hidden="1" x14ac:dyDescent="0.2"/>
    <row r="46618" hidden="1" x14ac:dyDescent="0.2"/>
    <row r="46619" hidden="1" x14ac:dyDescent="0.2"/>
    <row r="46620" hidden="1" x14ac:dyDescent="0.2"/>
    <row r="46621" hidden="1" x14ac:dyDescent="0.2"/>
    <row r="46622" hidden="1" x14ac:dyDescent="0.2"/>
    <row r="46623" hidden="1" x14ac:dyDescent="0.2"/>
    <row r="46624" hidden="1" x14ac:dyDescent="0.2"/>
    <row r="46625" hidden="1" x14ac:dyDescent="0.2"/>
    <row r="46626" hidden="1" x14ac:dyDescent="0.2"/>
    <row r="46627" hidden="1" x14ac:dyDescent="0.2"/>
    <row r="46628" hidden="1" x14ac:dyDescent="0.2"/>
    <row r="46629" hidden="1" x14ac:dyDescent="0.2"/>
    <row r="46630" hidden="1" x14ac:dyDescent="0.2"/>
    <row r="46631" hidden="1" x14ac:dyDescent="0.2"/>
    <row r="46632" hidden="1" x14ac:dyDescent="0.2"/>
    <row r="46633" hidden="1" x14ac:dyDescent="0.2"/>
    <row r="46634" hidden="1" x14ac:dyDescent="0.2"/>
    <row r="46635" hidden="1" x14ac:dyDescent="0.2"/>
    <row r="46636" hidden="1" x14ac:dyDescent="0.2"/>
    <row r="46637" hidden="1" x14ac:dyDescent="0.2"/>
    <row r="46638" hidden="1" x14ac:dyDescent="0.2"/>
    <row r="46639" hidden="1" x14ac:dyDescent="0.2"/>
    <row r="46640" hidden="1" x14ac:dyDescent="0.2"/>
    <row r="46641" hidden="1" x14ac:dyDescent="0.2"/>
    <row r="46642" hidden="1" x14ac:dyDescent="0.2"/>
    <row r="46643" hidden="1" x14ac:dyDescent="0.2"/>
    <row r="46644" hidden="1" x14ac:dyDescent="0.2"/>
    <row r="46645" hidden="1" x14ac:dyDescent="0.2"/>
    <row r="46646" hidden="1" x14ac:dyDescent="0.2"/>
    <row r="46647" hidden="1" x14ac:dyDescent="0.2"/>
    <row r="46648" hidden="1" x14ac:dyDescent="0.2"/>
    <row r="46649" hidden="1" x14ac:dyDescent="0.2"/>
    <row r="46650" hidden="1" x14ac:dyDescent="0.2"/>
    <row r="46651" hidden="1" x14ac:dyDescent="0.2"/>
    <row r="46652" hidden="1" x14ac:dyDescent="0.2"/>
    <row r="46653" hidden="1" x14ac:dyDescent="0.2"/>
    <row r="46654" hidden="1" x14ac:dyDescent="0.2"/>
    <row r="46655" hidden="1" x14ac:dyDescent="0.2"/>
    <row r="46656" hidden="1" x14ac:dyDescent="0.2"/>
    <row r="46657" hidden="1" x14ac:dyDescent="0.2"/>
    <row r="46658" hidden="1" x14ac:dyDescent="0.2"/>
    <row r="46659" hidden="1" x14ac:dyDescent="0.2"/>
    <row r="46660" hidden="1" x14ac:dyDescent="0.2"/>
    <row r="46661" hidden="1" x14ac:dyDescent="0.2"/>
    <row r="46662" hidden="1" x14ac:dyDescent="0.2"/>
    <row r="46663" hidden="1" x14ac:dyDescent="0.2"/>
    <row r="46664" hidden="1" x14ac:dyDescent="0.2"/>
    <row r="46665" hidden="1" x14ac:dyDescent="0.2"/>
    <row r="46666" hidden="1" x14ac:dyDescent="0.2"/>
    <row r="46667" hidden="1" x14ac:dyDescent="0.2"/>
    <row r="46668" hidden="1" x14ac:dyDescent="0.2"/>
    <row r="46669" hidden="1" x14ac:dyDescent="0.2"/>
    <row r="46670" hidden="1" x14ac:dyDescent="0.2"/>
    <row r="46671" hidden="1" x14ac:dyDescent="0.2"/>
    <row r="46672" hidden="1" x14ac:dyDescent="0.2"/>
    <row r="46673" hidden="1" x14ac:dyDescent="0.2"/>
    <row r="46674" hidden="1" x14ac:dyDescent="0.2"/>
    <row r="46675" hidden="1" x14ac:dyDescent="0.2"/>
    <row r="46676" hidden="1" x14ac:dyDescent="0.2"/>
    <row r="46677" hidden="1" x14ac:dyDescent="0.2"/>
    <row r="46678" hidden="1" x14ac:dyDescent="0.2"/>
    <row r="46679" hidden="1" x14ac:dyDescent="0.2"/>
    <row r="46680" hidden="1" x14ac:dyDescent="0.2"/>
    <row r="46681" hidden="1" x14ac:dyDescent="0.2"/>
    <row r="46682" hidden="1" x14ac:dyDescent="0.2"/>
    <row r="46683" hidden="1" x14ac:dyDescent="0.2"/>
    <row r="46684" hidden="1" x14ac:dyDescent="0.2"/>
    <row r="46685" hidden="1" x14ac:dyDescent="0.2"/>
    <row r="46686" hidden="1" x14ac:dyDescent="0.2"/>
    <row r="46687" hidden="1" x14ac:dyDescent="0.2"/>
    <row r="46688" hidden="1" x14ac:dyDescent="0.2"/>
    <row r="46689" hidden="1" x14ac:dyDescent="0.2"/>
    <row r="46690" hidden="1" x14ac:dyDescent="0.2"/>
    <row r="46691" hidden="1" x14ac:dyDescent="0.2"/>
    <row r="46692" hidden="1" x14ac:dyDescent="0.2"/>
    <row r="46693" hidden="1" x14ac:dyDescent="0.2"/>
    <row r="46694" hidden="1" x14ac:dyDescent="0.2"/>
    <row r="46695" hidden="1" x14ac:dyDescent="0.2"/>
    <row r="46696" hidden="1" x14ac:dyDescent="0.2"/>
    <row r="46697" hidden="1" x14ac:dyDescent="0.2"/>
    <row r="46698" hidden="1" x14ac:dyDescent="0.2"/>
    <row r="46699" hidden="1" x14ac:dyDescent="0.2"/>
    <row r="46700" hidden="1" x14ac:dyDescent="0.2"/>
    <row r="46701" hidden="1" x14ac:dyDescent="0.2"/>
    <row r="46702" hidden="1" x14ac:dyDescent="0.2"/>
    <row r="46703" hidden="1" x14ac:dyDescent="0.2"/>
    <row r="46704" hidden="1" x14ac:dyDescent="0.2"/>
    <row r="46705" hidden="1" x14ac:dyDescent="0.2"/>
    <row r="46706" hidden="1" x14ac:dyDescent="0.2"/>
    <row r="46707" hidden="1" x14ac:dyDescent="0.2"/>
    <row r="46708" hidden="1" x14ac:dyDescent="0.2"/>
    <row r="46709" hidden="1" x14ac:dyDescent="0.2"/>
    <row r="46710" hidden="1" x14ac:dyDescent="0.2"/>
    <row r="46711" hidden="1" x14ac:dyDescent="0.2"/>
    <row r="46712" hidden="1" x14ac:dyDescent="0.2"/>
    <row r="46713" hidden="1" x14ac:dyDescent="0.2"/>
    <row r="46714" hidden="1" x14ac:dyDescent="0.2"/>
    <row r="46715" hidden="1" x14ac:dyDescent="0.2"/>
    <row r="46716" hidden="1" x14ac:dyDescent="0.2"/>
    <row r="46717" hidden="1" x14ac:dyDescent="0.2"/>
    <row r="46718" hidden="1" x14ac:dyDescent="0.2"/>
    <row r="46719" hidden="1" x14ac:dyDescent="0.2"/>
    <row r="46720" hidden="1" x14ac:dyDescent="0.2"/>
    <row r="46721" hidden="1" x14ac:dyDescent="0.2"/>
    <row r="46722" hidden="1" x14ac:dyDescent="0.2"/>
    <row r="46723" hidden="1" x14ac:dyDescent="0.2"/>
    <row r="46724" hidden="1" x14ac:dyDescent="0.2"/>
    <row r="46725" hidden="1" x14ac:dyDescent="0.2"/>
    <row r="46726" hidden="1" x14ac:dyDescent="0.2"/>
    <row r="46727" hidden="1" x14ac:dyDescent="0.2"/>
    <row r="46728" hidden="1" x14ac:dyDescent="0.2"/>
    <row r="46729" hidden="1" x14ac:dyDescent="0.2"/>
    <row r="46730" hidden="1" x14ac:dyDescent="0.2"/>
    <row r="46731" hidden="1" x14ac:dyDescent="0.2"/>
    <row r="46732" hidden="1" x14ac:dyDescent="0.2"/>
    <row r="46733" hidden="1" x14ac:dyDescent="0.2"/>
    <row r="46734" hidden="1" x14ac:dyDescent="0.2"/>
    <row r="46735" hidden="1" x14ac:dyDescent="0.2"/>
    <row r="46736" hidden="1" x14ac:dyDescent="0.2"/>
    <row r="46737" hidden="1" x14ac:dyDescent="0.2"/>
    <row r="46738" hidden="1" x14ac:dyDescent="0.2"/>
    <row r="46739" hidden="1" x14ac:dyDescent="0.2"/>
    <row r="46740" hidden="1" x14ac:dyDescent="0.2"/>
    <row r="46741" hidden="1" x14ac:dyDescent="0.2"/>
    <row r="46742" hidden="1" x14ac:dyDescent="0.2"/>
    <row r="46743" hidden="1" x14ac:dyDescent="0.2"/>
    <row r="46744" hidden="1" x14ac:dyDescent="0.2"/>
    <row r="46745" hidden="1" x14ac:dyDescent="0.2"/>
    <row r="46746" hidden="1" x14ac:dyDescent="0.2"/>
    <row r="46747" hidden="1" x14ac:dyDescent="0.2"/>
    <row r="46748" hidden="1" x14ac:dyDescent="0.2"/>
    <row r="46749" hidden="1" x14ac:dyDescent="0.2"/>
    <row r="46750" hidden="1" x14ac:dyDescent="0.2"/>
    <row r="46751" hidden="1" x14ac:dyDescent="0.2"/>
    <row r="46752" hidden="1" x14ac:dyDescent="0.2"/>
    <row r="46753" hidden="1" x14ac:dyDescent="0.2"/>
    <row r="46754" hidden="1" x14ac:dyDescent="0.2"/>
    <row r="46755" hidden="1" x14ac:dyDescent="0.2"/>
    <row r="46756" hidden="1" x14ac:dyDescent="0.2"/>
    <row r="46757" hidden="1" x14ac:dyDescent="0.2"/>
    <row r="46758" hidden="1" x14ac:dyDescent="0.2"/>
    <row r="46759" hidden="1" x14ac:dyDescent="0.2"/>
    <row r="46760" hidden="1" x14ac:dyDescent="0.2"/>
    <row r="46761" hidden="1" x14ac:dyDescent="0.2"/>
    <row r="46762" hidden="1" x14ac:dyDescent="0.2"/>
    <row r="46763" hidden="1" x14ac:dyDescent="0.2"/>
    <row r="46764" hidden="1" x14ac:dyDescent="0.2"/>
    <row r="46765" hidden="1" x14ac:dyDescent="0.2"/>
    <row r="46766" hidden="1" x14ac:dyDescent="0.2"/>
    <row r="46767" hidden="1" x14ac:dyDescent="0.2"/>
    <row r="46768" hidden="1" x14ac:dyDescent="0.2"/>
    <row r="46769" hidden="1" x14ac:dyDescent="0.2"/>
    <row r="46770" hidden="1" x14ac:dyDescent="0.2"/>
    <row r="46771" hidden="1" x14ac:dyDescent="0.2"/>
    <row r="46772" hidden="1" x14ac:dyDescent="0.2"/>
    <row r="46773" hidden="1" x14ac:dyDescent="0.2"/>
    <row r="46774" hidden="1" x14ac:dyDescent="0.2"/>
    <row r="46775" hidden="1" x14ac:dyDescent="0.2"/>
    <row r="46776" hidden="1" x14ac:dyDescent="0.2"/>
    <row r="46777" hidden="1" x14ac:dyDescent="0.2"/>
    <row r="46778" hidden="1" x14ac:dyDescent="0.2"/>
    <row r="46779" hidden="1" x14ac:dyDescent="0.2"/>
    <row r="46780" hidden="1" x14ac:dyDescent="0.2"/>
    <row r="46781" hidden="1" x14ac:dyDescent="0.2"/>
    <row r="46782" hidden="1" x14ac:dyDescent="0.2"/>
    <row r="46783" hidden="1" x14ac:dyDescent="0.2"/>
    <row r="46784" hidden="1" x14ac:dyDescent="0.2"/>
    <row r="46785" hidden="1" x14ac:dyDescent="0.2"/>
    <row r="46786" hidden="1" x14ac:dyDescent="0.2"/>
    <row r="46787" hidden="1" x14ac:dyDescent="0.2"/>
    <row r="46788" hidden="1" x14ac:dyDescent="0.2"/>
    <row r="46789" hidden="1" x14ac:dyDescent="0.2"/>
    <row r="46790" hidden="1" x14ac:dyDescent="0.2"/>
    <row r="46791" hidden="1" x14ac:dyDescent="0.2"/>
    <row r="46792" hidden="1" x14ac:dyDescent="0.2"/>
    <row r="46793" hidden="1" x14ac:dyDescent="0.2"/>
    <row r="46794" hidden="1" x14ac:dyDescent="0.2"/>
    <row r="46795" hidden="1" x14ac:dyDescent="0.2"/>
    <row r="46796" hidden="1" x14ac:dyDescent="0.2"/>
    <row r="46797" hidden="1" x14ac:dyDescent="0.2"/>
    <row r="46798" hidden="1" x14ac:dyDescent="0.2"/>
    <row r="46799" hidden="1" x14ac:dyDescent="0.2"/>
    <row r="46800" hidden="1" x14ac:dyDescent="0.2"/>
    <row r="46801" hidden="1" x14ac:dyDescent="0.2"/>
    <row r="46802" hidden="1" x14ac:dyDescent="0.2"/>
    <row r="46803" hidden="1" x14ac:dyDescent="0.2"/>
    <row r="46804" hidden="1" x14ac:dyDescent="0.2"/>
    <row r="46805" hidden="1" x14ac:dyDescent="0.2"/>
    <row r="46806" hidden="1" x14ac:dyDescent="0.2"/>
    <row r="46807" hidden="1" x14ac:dyDescent="0.2"/>
    <row r="46808" hidden="1" x14ac:dyDescent="0.2"/>
    <row r="46809" hidden="1" x14ac:dyDescent="0.2"/>
    <row r="46810" hidden="1" x14ac:dyDescent="0.2"/>
    <row r="46811" hidden="1" x14ac:dyDescent="0.2"/>
    <row r="46812" hidden="1" x14ac:dyDescent="0.2"/>
    <row r="46813" hidden="1" x14ac:dyDescent="0.2"/>
    <row r="46814" hidden="1" x14ac:dyDescent="0.2"/>
    <row r="46815" hidden="1" x14ac:dyDescent="0.2"/>
    <row r="46816" hidden="1" x14ac:dyDescent="0.2"/>
    <row r="46817" hidden="1" x14ac:dyDescent="0.2"/>
    <row r="46818" hidden="1" x14ac:dyDescent="0.2"/>
    <row r="46819" hidden="1" x14ac:dyDescent="0.2"/>
    <row r="46820" hidden="1" x14ac:dyDescent="0.2"/>
    <row r="46821" hidden="1" x14ac:dyDescent="0.2"/>
    <row r="46822" hidden="1" x14ac:dyDescent="0.2"/>
    <row r="46823" hidden="1" x14ac:dyDescent="0.2"/>
    <row r="46824" hidden="1" x14ac:dyDescent="0.2"/>
    <row r="46825" hidden="1" x14ac:dyDescent="0.2"/>
    <row r="46826" hidden="1" x14ac:dyDescent="0.2"/>
    <row r="46827" hidden="1" x14ac:dyDescent="0.2"/>
    <row r="46828" hidden="1" x14ac:dyDescent="0.2"/>
    <row r="46829" hidden="1" x14ac:dyDescent="0.2"/>
    <row r="46830" hidden="1" x14ac:dyDescent="0.2"/>
    <row r="46831" hidden="1" x14ac:dyDescent="0.2"/>
    <row r="46832" hidden="1" x14ac:dyDescent="0.2"/>
    <row r="46833" hidden="1" x14ac:dyDescent="0.2"/>
    <row r="46834" hidden="1" x14ac:dyDescent="0.2"/>
    <row r="46835" hidden="1" x14ac:dyDescent="0.2"/>
    <row r="46836" hidden="1" x14ac:dyDescent="0.2"/>
    <row r="46837" hidden="1" x14ac:dyDescent="0.2"/>
    <row r="46838" hidden="1" x14ac:dyDescent="0.2"/>
    <row r="46839" hidden="1" x14ac:dyDescent="0.2"/>
    <row r="46840" hidden="1" x14ac:dyDescent="0.2"/>
    <row r="46841" hidden="1" x14ac:dyDescent="0.2"/>
    <row r="46842" hidden="1" x14ac:dyDescent="0.2"/>
    <row r="46843" hidden="1" x14ac:dyDescent="0.2"/>
    <row r="46844" hidden="1" x14ac:dyDescent="0.2"/>
    <row r="46845" hidden="1" x14ac:dyDescent="0.2"/>
    <row r="46846" hidden="1" x14ac:dyDescent="0.2"/>
    <row r="46847" hidden="1" x14ac:dyDescent="0.2"/>
    <row r="46848" hidden="1" x14ac:dyDescent="0.2"/>
    <row r="46849" hidden="1" x14ac:dyDescent="0.2"/>
    <row r="46850" hidden="1" x14ac:dyDescent="0.2"/>
    <row r="46851" hidden="1" x14ac:dyDescent="0.2"/>
    <row r="46852" hidden="1" x14ac:dyDescent="0.2"/>
    <row r="46853" hidden="1" x14ac:dyDescent="0.2"/>
    <row r="46854" hidden="1" x14ac:dyDescent="0.2"/>
    <row r="46855" hidden="1" x14ac:dyDescent="0.2"/>
    <row r="46856" hidden="1" x14ac:dyDescent="0.2"/>
    <row r="46857" hidden="1" x14ac:dyDescent="0.2"/>
    <row r="46858" hidden="1" x14ac:dyDescent="0.2"/>
    <row r="46859" hidden="1" x14ac:dyDescent="0.2"/>
    <row r="46860" hidden="1" x14ac:dyDescent="0.2"/>
    <row r="46861" hidden="1" x14ac:dyDescent="0.2"/>
    <row r="46862" hidden="1" x14ac:dyDescent="0.2"/>
    <row r="46863" hidden="1" x14ac:dyDescent="0.2"/>
    <row r="46864" hidden="1" x14ac:dyDescent="0.2"/>
    <row r="46865" hidden="1" x14ac:dyDescent="0.2"/>
    <row r="46866" hidden="1" x14ac:dyDescent="0.2"/>
    <row r="46867" hidden="1" x14ac:dyDescent="0.2"/>
    <row r="46868" hidden="1" x14ac:dyDescent="0.2"/>
    <row r="46869" hidden="1" x14ac:dyDescent="0.2"/>
    <row r="46870" hidden="1" x14ac:dyDescent="0.2"/>
    <row r="46871" hidden="1" x14ac:dyDescent="0.2"/>
    <row r="46872" hidden="1" x14ac:dyDescent="0.2"/>
    <row r="46873" hidden="1" x14ac:dyDescent="0.2"/>
    <row r="46874" hidden="1" x14ac:dyDescent="0.2"/>
    <row r="46875" hidden="1" x14ac:dyDescent="0.2"/>
    <row r="46876" hidden="1" x14ac:dyDescent="0.2"/>
    <row r="46877" hidden="1" x14ac:dyDescent="0.2"/>
    <row r="46878" hidden="1" x14ac:dyDescent="0.2"/>
    <row r="46879" hidden="1" x14ac:dyDescent="0.2"/>
    <row r="46880" hidden="1" x14ac:dyDescent="0.2"/>
    <row r="46881" hidden="1" x14ac:dyDescent="0.2"/>
    <row r="46882" hidden="1" x14ac:dyDescent="0.2"/>
    <row r="46883" hidden="1" x14ac:dyDescent="0.2"/>
    <row r="46884" hidden="1" x14ac:dyDescent="0.2"/>
    <row r="46885" hidden="1" x14ac:dyDescent="0.2"/>
    <row r="46886" hidden="1" x14ac:dyDescent="0.2"/>
    <row r="46887" hidden="1" x14ac:dyDescent="0.2"/>
    <row r="46888" hidden="1" x14ac:dyDescent="0.2"/>
    <row r="46889" hidden="1" x14ac:dyDescent="0.2"/>
    <row r="46890" hidden="1" x14ac:dyDescent="0.2"/>
    <row r="46891" hidden="1" x14ac:dyDescent="0.2"/>
    <row r="46892" hidden="1" x14ac:dyDescent="0.2"/>
    <row r="46893" hidden="1" x14ac:dyDescent="0.2"/>
    <row r="46894" hidden="1" x14ac:dyDescent="0.2"/>
    <row r="46895" hidden="1" x14ac:dyDescent="0.2"/>
    <row r="46896" hidden="1" x14ac:dyDescent="0.2"/>
    <row r="46897" hidden="1" x14ac:dyDescent="0.2"/>
    <row r="46898" hidden="1" x14ac:dyDescent="0.2"/>
    <row r="46899" hidden="1" x14ac:dyDescent="0.2"/>
    <row r="46900" hidden="1" x14ac:dyDescent="0.2"/>
    <row r="46901" hidden="1" x14ac:dyDescent="0.2"/>
    <row r="46902" hidden="1" x14ac:dyDescent="0.2"/>
    <row r="46903" hidden="1" x14ac:dyDescent="0.2"/>
    <row r="46904" hidden="1" x14ac:dyDescent="0.2"/>
    <row r="46905" hidden="1" x14ac:dyDescent="0.2"/>
    <row r="46906" hidden="1" x14ac:dyDescent="0.2"/>
    <row r="46907" hidden="1" x14ac:dyDescent="0.2"/>
    <row r="46908" hidden="1" x14ac:dyDescent="0.2"/>
    <row r="46909" hidden="1" x14ac:dyDescent="0.2"/>
    <row r="46910" hidden="1" x14ac:dyDescent="0.2"/>
    <row r="46911" hidden="1" x14ac:dyDescent="0.2"/>
    <row r="46912" hidden="1" x14ac:dyDescent="0.2"/>
    <row r="46913" hidden="1" x14ac:dyDescent="0.2"/>
    <row r="46914" hidden="1" x14ac:dyDescent="0.2"/>
    <row r="46915" hidden="1" x14ac:dyDescent="0.2"/>
    <row r="46916" hidden="1" x14ac:dyDescent="0.2"/>
    <row r="46917" hidden="1" x14ac:dyDescent="0.2"/>
    <row r="46918" hidden="1" x14ac:dyDescent="0.2"/>
    <row r="46919" hidden="1" x14ac:dyDescent="0.2"/>
    <row r="46920" hidden="1" x14ac:dyDescent="0.2"/>
    <row r="46921" hidden="1" x14ac:dyDescent="0.2"/>
    <row r="46922" hidden="1" x14ac:dyDescent="0.2"/>
    <row r="46923" hidden="1" x14ac:dyDescent="0.2"/>
    <row r="46924" hidden="1" x14ac:dyDescent="0.2"/>
    <row r="46925" hidden="1" x14ac:dyDescent="0.2"/>
    <row r="46926" hidden="1" x14ac:dyDescent="0.2"/>
    <row r="46927" hidden="1" x14ac:dyDescent="0.2"/>
    <row r="46928" hidden="1" x14ac:dyDescent="0.2"/>
    <row r="46929" hidden="1" x14ac:dyDescent="0.2"/>
    <row r="46930" hidden="1" x14ac:dyDescent="0.2"/>
    <row r="46931" hidden="1" x14ac:dyDescent="0.2"/>
    <row r="46932" hidden="1" x14ac:dyDescent="0.2"/>
    <row r="46933" hidden="1" x14ac:dyDescent="0.2"/>
    <row r="46934" hidden="1" x14ac:dyDescent="0.2"/>
    <row r="46935" hidden="1" x14ac:dyDescent="0.2"/>
    <row r="46936" hidden="1" x14ac:dyDescent="0.2"/>
    <row r="46937" hidden="1" x14ac:dyDescent="0.2"/>
    <row r="46938" hidden="1" x14ac:dyDescent="0.2"/>
    <row r="46939" hidden="1" x14ac:dyDescent="0.2"/>
    <row r="46940" hidden="1" x14ac:dyDescent="0.2"/>
    <row r="46941" hidden="1" x14ac:dyDescent="0.2"/>
    <row r="46942" hidden="1" x14ac:dyDescent="0.2"/>
    <row r="46943" hidden="1" x14ac:dyDescent="0.2"/>
    <row r="46944" hidden="1" x14ac:dyDescent="0.2"/>
    <row r="46945" hidden="1" x14ac:dyDescent="0.2"/>
    <row r="46946" hidden="1" x14ac:dyDescent="0.2"/>
    <row r="46947" hidden="1" x14ac:dyDescent="0.2"/>
    <row r="46948" hidden="1" x14ac:dyDescent="0.2"/>
    <row r="46949" hidden="1" x14ac:dyDescent="0.2"/>
    <row r="46950" hidden="1" x14ac:dyDescent="0.2"/>
    <row r="46951" hidden="1" x14ac:dyDescent="0.2"/>
    <row r="46952" hidden="1" x14ac:dyDescent="0.2"/>
    <row r="46953" hidden="1" x14ac:dyDescent="0.2"/>
    <row r="46954" hidden="1" x14ac:dyDescent="0.2"/>
    <row r="46955" hidden="1" x14ac:dyDescent="0.2"/>
    <row r="46956" hidden="1" x14ac:dyDescent="0.2"/>
    <row r="46957" hidden="1" x14ac:dyDescent="0.2"/>
    <row r="46958" hidden="1" x14ac:dyDescent="0.2"/>
    <row r="46959" hidden="1" x14ac:dyDescent="0.2"/>
    <row r="46960" hidden="1" x14ac:dyDescent="0.2"/>
    <row r="46961" hidden="1" x14ac:dyDescent="0.2"/>
    <row r="46962" hidden="1" x14ac:dyDescent="0.2"/>
    <row r="46963" hidden="1" x14ac:dyDescent="0.2"/>
    <row r="46964" hidden="1" x14ac:dyDescent="0.2"/>
    <row r="46965" hidden="1" x14ac:dyDescent="0.2"/>
    <row r="46966" hidden="1" x14ac:dyDescent="0.2"/>
    <row r="46967" hidden="1" x14ac:dyDescent="0.2"/>
    <row r="46968" hidden="1" x14ac:dyDescent="0.2"/>
    <row r="46969" hidden="1" x14ac:dyDescent="0.2"/>
    <row r="46970" hidden="1" x14ac:dyDescent="0.2"/>
    <row r="46971" hidden="1" x14ac:dyDescent="0.2"/>
    <row r="46972" hidden="1" x14ac:dyDescent="0.2"/>
    <row r="46973" hidden="1" x14ac:dyDescent="0.2"/>
    <row r="46974" hidden="1" x14ac:dyDescent="0.2"/>
    <row r="46975" hidden="1" x14ac:dyDescent="0.2"/>
    <row r="46976" hidden="1" x14ac:dyDescent="0.2"/>
    <row r="46977" hidden="1" x14ac:dyDescent="0.2"/>
    <row r="46978" hidden="1" x14ac:dyDescent="0.2"/>
    <row r="46979" hidden="1" x14ac:dyDescent="0.2"/>
    <row r="46980" hidden="1" x14ac:dyDescent="0.2"/>
    <row r="46981" hidden="1" x14ac:dyDescent="0.2"/>
    <row r="46982" hidden="1" x14ac:dyDescent="0.2"/>
    <row r="46983" hidden="1" x14ac:dyDescent="0.2"/>
    <row r="46984" hidden="1" x14ac:dyDescent="0.2"/>
    <row r="46985" hidden="1" x14ac:dyDescent="0.2"/>
    <row r="46986" hidden="1" x14ac:dyDescent="0.2"/>
    <row r="46987" hidden="1" x14ac:dyDescent="0.2"/>
    <row r="46988" hidden="1" x14ac:dyDescent="0.2"/>
    <row r="46989" hidden="1" x14ac:dyDescent="0.2"/>
    <row r="46990" hidden="1" x14ac:dyDescent="0.2"/>
    <row r="46991" hidden="1" x14ac:dyDescent="0.2"/>
    <row r="46992" hidden="1" x14ac:dyDescent="0.2"/>
    <row r="46993" hidden="1" x14ac:dyDescent="0.2"/>
    <row r="46994" hidden="1" x14ac:dyDescent="0.2"/>
    <row r="46995" hidden="1" x14ac:dyDescent="0.2"/>
    <row r="46996" hidden="1" x14ac:dyDescent="0.2"/>
    <row r="46997" hidden="1" x14ac:dyDescent="0.2"/>
    <row r="46998" hidden="1" x14ac:dyDescent="0.2"/>
    <row r="46999" hidden="1" x14ac:dyDescent="0.2"/>
    <row r="47000" hidden="1" x14ac:dyDescent="0.2"/>
    <row r="47001" hidden="1" x14ac:dyDescent="0.2"/>
    <row r="47002" hidden="1" x14ac:dyDescent="0.2"/>
    <row r="47003" hidden="1" x14ac:dyDescent="0.2"/>
    <row r="47004" hidden="1" x14ac:dyDescent="0.2"/>
    <row r="47005" hidden="1" x14ac:dyDescent="0.2"/>
    <row r="47006" hidden="1" x14ac:dyDescent="0.2"/>
    <row r="47007" hidden="1" x14ac:dyDescent="0.2"/>
    <row r="47008" hidden="1" x14ac:dyDescent="0.2"/>
    <row r="47009" hidden="1" x14ac:dyDescent="0.2"/>
    <row r="47010" hidden="1" x14ac:dyDescent="0.2"/>
    <row r="47011" hidden="1" x14ac:dyDescent="0.2"/>
    <row r="47012" hidden="1" x14ac:dyDescent="0.2"/>
    <row r="47013" hidden="1" x14ac:dyDescent="0.2"/>
    <row r="47014" hidden="1" x14ac:dyDescent="0.2"/>
    <row r="47015" hidden="1" x14ac:dyDescent="0.2"/>
    <row r="47016" hidden="1" x14ac:dyDescent="0.2"/>
    <row r="47017" hidden="1" x14ac:dyDescent="0.2"/>
    <row r="47018" hidden="1" x14ac:dyDescent="0.2"/>
    <row r="47019" hidden="1" x14ac:dyDescent="0.2"/>
    <row r="47020" hidden="1" x14ac:dyDescent="0.2"/>
    <row r="47021" hidden="1" x14ac:dyDescent="0.2"/>
    <row r="47022" hidden="1" x14ac:dyDescent="0.2"/>
    <row r="47023" hidden="1" x14ac:dyDescent="0.2"/>
    <row r="47024" hidden="1" x14ac:dyDescent="0.2"/>
    <row r="47025" hidden="1" x14ac:dyDescent="0.2"/>
    <row r="47026" hidden="1" x14ac:dyDescent="0.2"/>
    <row r="47027" hidden="1" x14ac:dyDescent="0.2"/>
    <row r="47028" hidden="1" x14ac:dyDescent="0.2"/>
    <row r="47029" hidden="1" x14ac:dyDescent="0.2"/>
    <row r="47030" hidden="1" x14ac:dyDescent="0.2"/>
    <row r="47031" hidden="1" x14ac:dyDescent="0.2"/>
    <row r="47032" hidden="1" x14ac:dyDescent="0.2"/>
    <row r="47033" hidden="1" x14ac:dyDescent="0.2"/>
    <row r="47034" hidden="1" x14ac:dyDescent="0.2"/>
    <row r="47035" hidden="1" x14ac:dyDescent="0.2"/>
    <row r="47036" hidden="1" x14ac:dyDescent="0.2"/>
    <row r="47037" hidden="1" x14ac:dyDescent="0.2"/>
    <row r="47038" hidden="1" x14ac:dyDescent="0.2"/>
    <row r="47039" hidden="1" x14ac:dyDescent="0.2"/>
    <row r="47040" hidden="1" x14ac:dyDescent="0.2"/>
    <row r="47041" hidden="1" x14ac:dyDescent="0.2"/>
    <row r="47042" hidden="1" x14ac:dyDescent="0.2"/>
    <row r="47043" hidden="1" x14ac:dyDescent="0.2"/>
    <row r="47044" hidden="1" x14ac:dyDescent="0.2"/>
    <row r="47045" hidden="1" x14ac:dyDescent="0.2"/>
    <row r="47046" hidden="1" x14ac:dyDescent="0.2"/>
    <row r="47047" hidden="1" x14ac:dyDescent="0.2"/>
    <row r="47048" hidden="1" x14ac:dyDescent="0.2"/>
    <row r="47049" hidden="1" x14ac:dyDescent="0.2"/>
    <row r="47050" hidden="1" x14ac:dyDescent="0.2"/>
    <row r="47051" hidden="1" x14ac:dyDescent="0.2"/>
    <row r="47052" hidden="1" x14ac:dyDescent="0.2"/>
    <row r="47053" hidden="1" x14ac:dyDescent="0.2"/>
    <row r="47054" hidden="1" x14ac:dyDescent="0.2"/>
    <row r="47055" hidden="1" x14ac:dyDescent="0.2"/>
    <row r="47056" hidden="1" x14ac:dyDescent="0.2"/>
    <row r="47057" hidden="1" x14ac:dyDescent="0.2"/>
    <row r="47058" hidden="1" x14ac:dyDescent="0.2"/>
    <row r="47059" hidden="1" x14ac:dyDescent="0.2"/>
    <row r="47060" hidden="1" x14ac:dyDescent="0.2"/>
    <row r="47061" hidden="1" x14ac:dyDescent="0.2"/>
    <row r="47062" hidden="1" x14ac:dyDescent="0.2"/>
    <row r="47063" hidden="1" x14ac:dyDescent="0.2"/>
    <row r="47064" hidden="1" x14ac:dyDescent="0.2"/>
    <row r="47065" hidden="1" x14ac:dyDescent="0.2"/>
    <row r="47066" hidden="1" x14ac:dyDescent="0.2"/>
    <row r="47067" hidden="1" x14ac:dyDescent="0.2"/>
    <row r="47068" hidden="1" x14ac:dyDescent="0.2"/>
    <row r="47069" hidden="1" x14ac:dyDescent="0.2"/>
    <row r="47070" hidden="1" x14ac:dyDescent="0.2"/>
    <row r="47071" hidden="1" x14ac:dyDescent="0.2"/>
    <row r="47072" hidden="1" x14ac:dyDescent="0.2"/>
    <row r="47073" hidden="1" x14ac:dyDescent="0.2"/>
    <row r="47074" hidden="1" x14ac:dyDescent="0.2"/>
    <row r="47075" hidden="1" x14ac:dyDescent="0.2"/>
    <row r="47076" hidden="1" x14ac:dyDescent="0.2"/>
    <row r="47077" hidden="1" x14ac:dyDescent="0.2"/>
    <row r="47078" hidden="1" x14ac:dyDescent="0.2"/>
    <row r="47079" hidden="1" x14ac:dyDescent="0.2"/>
    <row r="47080" hidden="1" x14ac:dyDescent="0.2"/>
    <row r="47081" hidden="1" x14ac:dyDescent="0.2"/>
    <row r="47082" hidden="1" x14ac:dyDescent="0.2"/>
    <row r="47083" hidden="1" x14ac:dyDescent="0.2"/>
    <row r="47084" hidden="1" x14ac:dyDescent="0.2"/>
    <row r="47085" hidden="1" x14ac:dyDescent="0.2"/>
    <row r="47086" hidden="1" x14ac:dyDescent="0.2"/>
    <row r="47087" hidden="1" x14ac:dyDescent="0.2"/>
    <row r="47088" hidden="1" x14ac:dyDescent="0.2"/>
    <row r="47089" hidden="1" x14ac:dyDescent="0.2"/>
    <row r="47090" hidden="1" x14ac:dyDescent="0.2"/>
    <row r="47091" hidden="1" x14ac:dyDescent="0.2"/>
    <row r="47092" hidden="1" x14ac:dyDescent="0.2"/>
    <row r="47093" hidden="1" x14ac:dyDescent="0.2"/>
    <row r="47094" hidden="1" x14ac:dyDescent="0.2"/>
    <row r="47095" hidden="1" x14ac:dyDescent="0.2"/>
    <row r="47096" hidden="1" x14ac:dyDescent="0.2"/>
    <row r="47097" hidden="1" x14ac:dyDescent="0.2"/>
    <row r="47098" hidden="1" x14ac:dyDescent="0.2"/>
    <row r="47099" hidden="1" x14ac:dyDescent="0.2"/>
    <row r="47100" hidden="1" x14ac:dyDescent="0.2"/>
    <row r="47101" hidden="1" x14ac:dyDescent="0.2"/>
    <row r="47102" hidden="1" x14ac:dyDescent="0.2"/>
    <row r="47103" hidden="1" x14ac:dyDescent="0.2"/>
    <row r="47104" hidden="1" x14ac:dyDescent="0.2"/>
    <row r="47105" hidden="1" x14ac:dyDescent="0.2"/>
    <row r="47106" hidden="1" x14ac:dyDescent="0.2"/>
    <row r="47107" hidden="1" x14ac:dyDescent="0.2"/>
    <row r="47108" hidden="1" x14ac:dyDescent="0.2"/>
    <row r="47109" hidden="1" x14ac:dyDescent="0.2"/>
    <row r="47110" hidden="1" x14ac:dyDescent="0.2"/>
    <row r="47111" hidden="1" x14ac:dyDescent="0.2"/>
    <row r="47112" hidden="1" x14ac:dyDescent="0.2"/>
    <row r="47113" hidden="1" x14ac:dyDescent="0.2"/>
    <row r="47114" hidden="1" x14ac:dyDescent="0.2"/>
    <row r="47115" hidden="1" x14ac:dyDescent="0.2"/>
    <row r="47116" hidden="1" x14ac:dyDescent="0.2"/>
    <row r="47117" hidden="1" x14ac:dyDescent="0.2"/>
    <row r="47118" hidden="1" x14ac:dyDescent="0.2"/>
    <row r="47119" hidden="1" x14ac:dyDescent="0.2"/>
    <row r="47120" hidden="1" x14ac:dyDescent="0.2"/>
    <row r="47121" hidden="1" x14ac:dyDescent="0.2"/>
    <row r="47122" hidden="1" x14ac:dyDescent="0.2"/>
    <row r="47123" hidden="1" x14ac:dyDescent="0.2"/>
    <row r="47124" hidden="1" x14ac:dyDescent="0.2"/>
    <row r="47125" hidden="1" x14ac:dyDescent="0.2"/>
    <row r="47126" hidden="1" x14ac:dyDescent="0.2"/>
    <row r="47127" hidden="1" x14ac:dyDescent="0.2"/>
    <row r="47128" hidden="1" x14ac:dyDescent="0.2"/>
    <row r="47129" hidden="1" x14ac:dyDescent="0.2"/>
    <row r="47130" hidden="1" x14ac:dyDescent="0.2"/>
    <row r="47131" hidden="1" x14ac:dyDescent="0.2"/>
    <row r="47132" hidden="1" x14ac:dyDescent="0.2"/>
    <row r="47133" hidden="1" x14ac:dyDescent="0.2"/>
    <row r="47134" hidden="1" x14ac:dyDescent="0.2"/>
    <row r="47135" hidden="1" x14ac:dyDescent="0.2"/>
    <row r="47136" hidden="1" x14ac:dyDescent="0.2"/>
    <row r="47137" hidden="1" x14ac:dyDescent="0.2"/>
    <row r="47138" hidden="1" x14ac:dyDescent="0.2"/>
    <row r="47139" hidden="1" x14ac:dyDescent="0.2"/>
    <row r="47140" hidden="1" x14ac:dyDescent="0.2"/>
    <row r="47141" hidden="1" x14ac:dyDescent="0.2"/>
    <row r="47142" hidden="1" x14ac:dyDescent="0.2"/>
    <row r="47143" hidden="1" x14ac:dyDescent="0.2"/>
    <row r="47144" hidden="1" x14ac:dyDescent="0.2"/>
    <row r="47145" hidden="1" x14ac:dyDescent="0.2"/>
    <row r="47146" hidden="1" x14ac:dyDescent="0.2"/>
    <row r="47147" hidden="1" x14ac:dyDescent="0.2"/>
    <row r="47148" hidden="1" x14ac:dyDescent="0.2"/>
    <row r="47149" hidden="1" x14ac:dyDescent="0.2"/>
    <row r="47150" hidden="1" x14ac:dyDescent="0.2"/>
    <row r="47151" hidden="1" x14ac:dyDescent="0.2"/>
    <row r="47152" hidden="1" x14ac:dyDescent="0.2"/>
    <row r="47153" hidden="1" x14ac:dyDescent="0.2"/>
    <row r="47154" hidden="1" x14ac:dyDescent="0.2"/>
    <row r="47155" hidden="1" x14ac:dyDescent="0.2"/>
    <row r="47156" hidden="1" x14ac:dyDescent="0.2"/>
    <row r="47157" hidden="1" x14ac:dyDescent="0.2"/>
    <row r="47158" hidden="1" x14ac:dyDescent="0.2"/>
    <row r="47159" hidden="1" x14ac:dyDescent="0.2"/>
    <row r="47160" hidden="1" x14ac:dyDescent="0.2"/>
    <row r="47161" hidden="1" x14ac:dyDescent="0.2"/>
    <row r="47162" hidden="1" x14ac:dyDescent="0.2"/>
    <row r="47163" hidden="1" x14ac:dyDescent="0.2"/>
    <row r="47164" hidden="1" x14ac:dyDescent="0.2"/>
    <row r="47165" hidden="1" x14ac:dyDescent="0.2"/>
    <row r="47166" hidden="1" x14ac:dyDescent="0.2"/>
    <row r="47167" hidden="1" x14ac:dyDescent="0.2"/>
    <row r="47168" hidden="1" x14ac:dyDescent="0.2"/>
    <row r="47169" hidden="1" x14ac:dyDescent="0.2"/>
    <row r="47170" hidden="1" x14ac:dyDescent="0.2"/>
    <row r="47171" hidden="1" x14ac:dyDescent="0.2"/>
    <row r="47172" hidden="1" x14ac:dyDescent="0.2"/>
    <row r="47173" hidden="1" x14ac:dyDescent="0.2"/>
    <row r="47174" hidden="1" x14ac:dyDescent="0.2"/>
    <row r="47175" hidden="1" x14ac:dyDescent="0.2"/>
    <row r="47176" hidden="1" x14ac:dyDescent="0.2"/>
    <row r="47177" hidden="1" x14ac:dyDescent="0.2"/>
    <row r="47178" hidden="1" x14ac:dyDescent="0.2"/>
    <row r="47179" hidden="1" x14ac:dyDescent="0.2"/>
    <row r="47180" hidden="1" x14ac:dyDescent="0.2"/>
    <row r="47181" hidden="1" x14ac:dyDescent="0.2"/>
    <row r="47182" hidden="1" x14ac:dyDescent="0.2"/>
    <row r="47183" hidden="1" x14ac:dyDescent="0.2"/>
    <row r="47184" hidden="1" x14ac:dyDescent="0.2"/>
    <row r="47185" hidden="1" x14ac:dyDescent="0.2"/>
    <row r="47186" hidden="1" x14ac:dyDescent="0.2"/>
    <row r="47187" hidden="1" x14ac:dyDescent="0.2"/>
    <row r="47188" hidden="1" x14ac:dyDescent="0.2"/>
    <row r="47189" hidden="1" x14ac:dyDescent="0.2"/>
    <row r="47190" hidden="1" x14ac:dyDescent="0.2"/>
    <row r="47191" hidden="1" x14ac:dyDescent="0.2"/>
    <row r="47192" hidden="1" x14ac:dyDescent="0.2"/>
    <row r="47193" hidden="1" x14ac:dyDescent="0.2"/>
    <row r="47194" hidden="1" x14ac:dyDescent="0.2"/>
    <row r="47195" hidden="1" x14ac:dyDescent="0.2"/>
    <row r="47196" hidden="1" x14ac:dyDescent="0.2"/>
    <row r="47197" hidden="1" x14ac:dyDescent="0.2"/>
    <row r="47198" hidden="1" x14ac:dyDescent="0.2"/>
    <row r="47199" hidden="1" x14ac:dyDescent="0.2"/>
    <row r="47200" hidden="1" x14ac:dyDescent="0.2"/>
    <row r="47201" hidden="1" x14ac:dyDescent="0.2"/>
    <row r="47202" hidden="1" x14ac:dyDescent="0.2"/>
    <row r="47203" hidden="1" x14ac:dyDescent="0.2"/>
    <row r="47204" hidden="1" x14ac:dyDescent="0.2"/>
    <row r="47205" hidden="1" x14ac:dyDescent="0.2"/>
    <row r="47206" hidden="1" x14ac:dyDescent="0.2"/>
    <row r="47207" hidden="1" x14ac:dyDescent="0.2"/>
    <row r="47208" hidden="1" x14ac:dyDescent="0.2"/>
    <row r="47209" hidden="1" x14ac:dyDescent="0.2"/>
    <row r="47210" hidden="1" x14ac:dyDescent="0.2"/>
    <row r="47211" hidden="1" x14ac:dyDescent="0.2"/>
    <row r="47212" hidden="1" x14ac:dyDescent="0.2"/>
    <row r="47213" hidden="1" x14ac:dyDescent="0.2"/>
    <row r="47214" hidden="1" x14ac:dyDescent="0.2"/>
    <row r="47215" hidden="1" x14ac:dyDescent="0.2"/>
    <row r="47216" hidden="1" x14ac:dyDescent="0.2"/>
    <row r="47217" hidden="1" x14ac:dyDescent="0.2"/>
    <row r="47218" hidden="1" x14ac:dyDescent="0.2"/>
    <row r="47219" hidden="1" x14ac:dyDescent="0.2"/>
    <row r="47220" hidden="1" x14ac:dyDescent="0.2"/>
    <row r="47221" hidden="1" x14ac:dyDescent="0.2"/>
    <row r="47222" hidden="1" x14ac:dyDescent="0.2"/>
    <row r="47223" hidden="1" x14ac:dyDescent="0.2"/>
    <row r="47224" hidden="1" x14ac:dyDescent="0.2"/>
    <row r="47225" hidden="1" x14ac:dyDescent="0.2"/>
    <row r="47226" hidden="1" x14ac:dyDescent="0.2"/>
    <row r="47227" hidden="1" x14ac:dyDescent="0.2"/>
    <row r="47228" hidden="1" x14ac:dyDescent="0.2"/>
    <row r="47229" hidden="1" x14ac:dyDescent="0.2"/>
    <row r="47230" hidden="1" x14ac:dyDescent="0.2"/>
    <row r="47231" hidden="1" x14ac:dyDescent="0.2"/>
    <row r="47232" hidden="1" x14ac:dyDescent="0.2"/>
    <row r="47233" hidden="1" x14ac:dyDescent="0.2"/>
    <row r="47234" hidden="1" x14ac:dyDescent="0.2"/>
    <row r="47235" hidden="1" x14ac:dyDescent="0.2"/>
    <row r="47236" hidden="1" x14ac:dyDescent="0.2"/>
    <row r="47237" hidden="1" x14ac:dyDescent="0.2"/>
    <row r="47238" hidden="1" x14ac:dyDescent="0.2"/>
    <row r="47239" hidden="1" x14ac:dyDescent="0.2"/>
    <row r="47240" hidden="1" x14ac:dyDescent="0.2"/>
    <row r="47241" hidden="1" x14ac:dyDescent="0.2"/>
    <row r="47242" hidden="1" x14ac:dyDescent="0.2"/>
    <row r="47243" hidden="1" x14ac:dyDescent="0.2"/>
    <row r="47244" hidden="1" x14ac:dyDescent="0.2"/>
    <row r="47245" hidden="1" x14ac:dyDescent="0.2"/>
    <row r="47246" hidden="1" x14ac:dyDescent="0.2"/>
    <row r="47247" hidden="1" x14ac:dyDescent="0.2"/>
    <row r="47248" hidden="1" x14ac:dyDescent="0.2"/>
    <row r="47249" hidden="1" x14ac:dyDescent="0.2"/>
    <row r="47250" hidden="1" x14ac:dyDescent="0.2"/>
    <row r="47251" hidden="1" x14ac:dyDescent="0.2"/>
    <row r="47252" hidden="1" x14ac:dyDescent="0.2"/>
    <row r="47253" hidden="1" x14ac:dyDescent="0.2"/>
    <row r="47254" hidden="1" x14ac:dyDescent="0.2"/>
    <row r="47255" hidden="1" x14ac:dyDescent="0.2"/>
    <row r="47256" hidden="1" x14ac:dyDescent="0.2"/>
    <row r="47257" hidden="1" x14ac:dyDescent="0.2"/>
    <row r="47258" hidden="1" x14ac:dyDescent="0.2"/>
    <row r="47259" hidden="1" x14ac:dyDescent="0.2"/>
    <row r="47260" hidden="1" x14ac:dyDescent="0.2"/>
    <row r="47261" hidden="1" x14ac:dyDescent="0.2"/>
    <row r="47262" hidden="1" x14ac:dyDescent="0.2"/>
    <row r="47263" hidden="1" x14ac:dyDescent="0.2"/>
    <row r="47264" hidden="1" x14ac:dyDescent="0.2"/>
    <row r="47265" hidden="1" x14ac:dyDescent="0.2"/>
    <row r="47266" hidden="1" x14ac:dyDescent="0.2"/>
    <row r="47267" hidden="1" x14ac:dyDescent="0.2"/>
    <row r="47268" hidden="1" x14ac:dyDescent="0.2"/>
    <row r="47269" hidden="1" x14ac:dyDescent="0.2"/>
    <row r="47270" hidden="1" x14ac:dyDescent="0.2"/>
    <row r="47271" hidden="1" x14ac:dyDescent="0.2"/>
    <row r="47272" hidden="1" x14ac:dyDescent="0.2"/>
    <row r="47273" hidden="1" x14ac:dyDescent="0.2"/>
    <row r="47274" hidden="1" x14ac:dyDescent="0.2"/>
    <row r="47275" hidden="1" x14ac:dyDescent="0.2"/>
    <row r="47276" hidden="1" x14ac:dyDescent="0.2"/>
    <row r="47277" hidden="1" x14ac:dyDescent="0.2"/>
    <row r="47278" hidden="1" x14ac:dyDescent="0.2"/>
    <row r="47279" hidden="1" x14ac:dyDescent="0.2"/>
    <row r="47280" hidden="1" x14ac:dyDescent="0.2"/>
    <row r="47281" hidden="1" x14ac:dyDescent="0.2"/>
    <row r="47282" hidden="1" x14ac:dyDescent="0.2"/>
    <row r="47283" hidden="1" x14ac:dyDescent="0.2"/>
    <row r="47284" hidden="1" x14ac:dyDescent="0.2"/>
    <row r="47285" hidden="1" x14ac:dyDescent="0.2"/>
    <row r="47286" hidden="1" x14ac:dyDescent="0.2"/>
    <row r="47287" hidden="1" x14ac:dyDescent="0.2"/>
    <row r="47288" hidden="1" x14ac:dyDescent="0.2"/>
    <row r="47289" hidden="1" x14ac:dyDescent="0.2"/>
    <row r="47290" hidden="1" x14ac:dyDescent="0.2"/>
    <row r="47291" hidden="1" x14ac:dyDescent="0.2"/>
    <row r="47292" hidden="1" x14ac:dyDescent="0.2"/>
    <row r="47293" hidden="1" x14ac:dyDescent="0.2"/>
    <row r="47294" hidden="1" x14ac:dyDescent="0.2"/>
    <row r="47295" hidden="1" x14ac:dyDescent="0.2"/>
    <row r="47296" hidden="1" x14ac:dyDescent="0.2"/>
    <row r="47297" hidden="1" x14ac:dyDescent="0.2"/>
    <row r="47298" hidden="1" x14ac:dyDescent="0.2"/>
    <row r="47299" hidden="1" x14ac:dyDescent="0.2"/>
    <row r="47300" hidden="1" x14ac:dyDescent="0.2"/>
    <row r="47301" hidden="1" x14ac:dyDescent="0.2"/>
    <row r="47302" hidden="1" x14ac:dyDescent="0.2"/>
    <row r="47303" hidden="1" x14ac:dyDescent="0.2"/>
    <row r="47304" hidden="1" x14ac:dyDescent="0.2"/>
    <row r="47305" hidden="1" x14ac:dyDescent="0.2"/>
    <row r="47306" hidden="1" x14ac:dyDescent="0.2"/>
    <row r="47307" hidden="1" x14ac:dyDescent="0.2"/>
    <row r="47308" hidden="1" x14ac:dyDescent="0.2"/>
    <row r="47309" hidden="1" x14ac:dyDescent="0.2"/>
    <row r="47310" hidden="1" x14ac:dyDescent="0.2"/>
    <row r="47311" hidden="1" x14ac:dyDescent="0.2"/>
    <row r="47312" hidden="1" x14ac:dyDescent="0.2"/>
    <row r="47313" hidden="1" x14ac:dyDescent="0.2"/>
    <row r="47314" hidden="1" x14ac:dyDescent="0.2"/>
    <row r="47315" hidden="1" x14ac:dyDescent="0.2"/>
    <row r="47316" hidden="1" x14ac:dyDescent="0.2"/>
    <row r="47317" hidden="1" x14ac:dyDescent="0.2"/>
    <row r="47318" hidden="1" x14ac:dyDescent="0.2"/>
    <row r="47319" hidden="1" x14ac:dyDescent="0.2"/>
    <row r="47320" hidden="1" x14ac:dyDescent="0.2"/>
    <row r="47321" hidden="1" x14ac:dyDescent="0.2"/>
    <row r="47322" hidden="1" x14ac:dyDescent="0.2"/>
    <row r="47323" hidden="1" x14ac:dyDescent="0.2"/>
    <row r="47324" hidden="1" x14ac:dyDescent="0.2"/>
    <row r="47325" hidden="1" x14ac:dyDescent="0.2"/>
    <row r="47326" hidden="1" x14ac:dyDescent="0.2"/>
    <row r="47327" hidden="1" x14ac:dyDescent="0.2"/>
    <row r="47328" hidden="1" x14ac:dyDescent="0.2"/>
    <row r="47329" hidden="1" x14ac:dyDescent="0.2"/>
    <row r="47330" hidden="1" x14ac:dyDescent="0.2"/>
    <row r="47331" hidden="1" x14ac:dyDescent="0.2"/>
    <row r="47332" hidden="1" x14ac:dyDescent="0.2"/>
    <row r="47333" hidden="1" x14ac:dyDescent="0.2"/>
    <row r="47334" hidden="1" x14ac:dyDescent="0.2"/>
    <row r="47335" hidden="1" x14ac:dyDescent="0.2"/>
    <row r="47336" hidden="1" x14ac:dyDescent="0.2"/>
    <row r="47337" hidden="1" x14ac:dyDescent="0.2"/>
    <row r="47338" hidden="1" x14ac:dyDescent="0.2"/>
    <row r="47339" hidden="1" x14ac:dyDescent="0.2"/>
    <row r="47340" hidden="1" x14ac:dyDescent="0.2"/>
    <row r="47341" hidden="1" x14ac:dyDescent="0.2"/>
    <row r="47342" hidden="1" x14ac:dyDescent="0.2"/>
    <row r="47343" hidden="1" x14ac:dyDescent="0.2"/>
    <row r="47344" hidden="1" x14ac:dyDescent="0.2"/>
    <row r="47345" hidden="1" x14ac:dyDescent="0.2"/>
    <row r="47346" hidden="1" x14ac:dyDescent="0.2"/>
    <row r="47347" hidden="1" x14ac:dyDescent="0.2"/>
    <row r="47348" hidden="1" x14ac:dyDescent="0.2"/>
    <row r="47349" hidden="1" x14ac:dyDescent="0.2"/>
    <row r="47350" hidden="1" x14ac:dyDescent="0.2"/>
    <row r="47351" hidden="1" x14ac:dyDescent="0.2"/>
    <row r="47352" hidden="1" x14ac:dyDescent="0.2"/>
    <row r="47353" hidden="1" x14ac:dyDescent="0.2"/>
    <row r="47354" hidden="1" x14ac:dyDescent="0.2"/>
    <row r="47355" hidden="1" x14ac:dyDescent="0.2"/>
    <row r="47356" hidden="1" x14ac:dyDescent="0.2"/>
    <row r="47357" hidden="1" x14ac:dyDescent="0.2"/>
    <row r="47358" hidden="1" x14ac:dyDescent="0.2"/>
    <row r="47359" hidden="1" x14ac:dyDescent="0.2"/>
    <row r="47360" hidden="1" x14ac:dyDescent="0.2"/>
    <row r="47361" hidden="1" x14ac:dyDescent="0.2"/>
    <row r="47362" hidden="1" x14ac:dyDescent="0.2"/>
    <row r="47363" hidden="1" x14ac:dyDescent="0.2"/>
    <row r="47364" hidden="1" x14ac:dyDescent="0.2"/>
    <row r="47365" hidden="1" x14ac:dyDescent="0.2"/>
    <row r="47366" hidden="1" x14ac:dyDescent="0.2"/>
    <row r="47367" hidden="1" x14ac:dyDescent="0.2"/>
    <row r="47368" hidden="1" x14ac:dyDescent="0.2"/>
    <row r="47369" hidden="1" x14ac:dyDescent="0.2"/>
    <row r="47370" hidden="1" x14ac:dyDescent="0.2"/>
    <row r="47371" hidden="1" x14ac:dyDescent="0.2"/>
    <row r="47372" hidden="1" x14ac:dyDescent="0.2"/>
    <row r="47373" hidden="1" x14ac:dyDescent="0.2"/>
    <row r="47374" hidden="1" x14ac:dyDescent="0.2"/>
    <row r="47375" hidden="1" x14ac:dyDescent="0.2"/>
    <row r="47376" hidden="1" x14ac:dyDescent="0.2"/>
    <row r="47377" hidden="1" x14ac:dyDescent="0.2"/>
    <row r="47378" hidden="1" x14ac:dyDescent="0.2"/>
    <row r="47379" hidden="1" x14ac:dyDescent="0.2"/>
    <row r="47380" hidden="1" x14ac:dyDescent="0.2"/>
    <row r="47381" hidden="1" x14ac:dyDescent="0.2"/>
    <row r="47382" hidden="1" x14ac:dyDescent="0.2"/>
    <row r="47383" hidden="1" x14ac:dyDescent="0.2"/>
    <row r="47384" hidden="1" x14ac:dyDescent="0.2"/>
    <row r="47385" hidden="1" x14ac:dyDescent="0.2"/>
    <row r="47386" hidden="1" x14ac:dyDescent="0.2"/>
    <row r="47387" hidden="1" x14ac:dyDescent="0.2"/>
    <row r="47388" hidden="1" x14ac:dyDescent="0.2"/>
    <row r="47389" hidden="1" x14ac:dyDescent="0.2"/>
    <row r="47390" hidden="1" x14ac:dyDescent="0.2"/>
    <row r="47391" hidden="1" x14ac:dyDescent="0.2"/>
    <row r="47392" hidden="1" x14ac:dyDescent="0.2"/>
    <row r="47393" hidden="1" x14ac:dyDescent="0.2"/>
    <row r="47394" hidden="1" x14ac:dyDescent="0.2"/>
    <row r="47395" hidden="1" x14ac:dyDescent="0.2"/>
    <row r="47396" hidden="1" x14ac:dyDescent="0.2"/>
    <row r="47397" hidden="1" x14ac:dyDescent="0.2"/>
    <row r="47398" hidden="1" x14ac:dyDescent="0.2"/>
    <row r="47399" hidden="1" x14ac:dyDescent="0.2"/>
    <row r="47400" hidden="1" x14ac:dyDescent="0.2"/>
    <row r="47401" hidden="1" x14ac:dyDescent="0.2"/>
    <row r="47402" hidden="1" x14ac:dyDescent="0.2"/>
    <row r="47403" hidden="1" x14ac:dyDescent="0.2"/>
    <row r="47404" hidden="1" x14ac:dyDescent="0.2"/>
    <row r="47405" hidden="1" x14ac:dyDescent="0.2"/>
    <row r="47406" hidden="1" x14ac:dyDescent="0.2"/>
    <row r="47407" hidden="1" x14ac:dyDescent="0.2"/>
    <row r="47408" hidden="1" x14ac:dyDescent="0.2"/>
    <row r="47409" hidden="1" x14ac:dyDescent="0.2"/>
    <row r="47410" hidden="1" x14ac:dyDescent="0.2"/>
    <row r="47411" hidden="1" x14ac:dyDescent="0.2"/>
    <row r="47412" hidden="1" x14ac:dyDescent="0.2"/>
    <row r="47413" hidden="1" x14ac:dyDescent="0.2"/>
    <row r="47414" hidden="1" x14ac:dyDescent="0.2"/>
    <row r="47415" hidden="1" x14ac:dyDescent="0.2"/>
    <row r="47416" hidden="1" x14ac:dyDescent="0.2"/>
    <row r="47417" hidden="1" x14ac:dyDescent="0.2"/>
    <row r="47418" hidden="1" x14ac:dyDescent="0.2"/>
    <row r="47419" hidden="1" x14ac:dyDescent="0.2"/>
    <row r="47420" hidden="1" x14ac:dyDescent="0.2"/>
    <row r="47421" hidden="1" x14ac:dyDescent="0.2"/>
    <row r="47422" hidden="1" x14ac:dyDescent="0.2"/>
    <row r="47423" hidden="1" x14ac:dyDescent="0.2"/>
    <row r="47424" hidden="1" x14ac:dyDescent="0.2"/>
    <row r="47425" hidden="1" x14ac:dyDescent="0.2"/>
    <row r="47426" hidden="1" x14ac:dyDescent="0.2"/>
    <row r="47427" hidden="1" x14ac:dyDescent="0.2"/>
    <row r="47428" hidden="1" x14ac:dyDescent="0.2"/>
    <row r="47429" hidden="1" x14ac:dyDescent="0.2"/>
    <row r="47430" hidden="1" x14ac:dyDescent="0.2"/>
    <row r="47431" hidden="1" x14ac:dyDescent="0.2"/>
    <row r="47432" hidden="1" x14ac:dyDescent="0.2"/>
    <row r="47433" hidden="1" x14ac:dyDescent="0.2"/>
    <row r="47434" hidden="1" x14ac:dyDescent="0.2"/>
    <row r="47435" hidden="1" x14ac:dyDescent="0.2"/>
    <row r="47436" hidden="1" x14ac:dyDescent="0.2"/>
    <row r="47437" hidden="1" x14ac:dyDescent="0.2"/>
    <row r="47438" hidden="1" x14ac:dyDescent="0.2"/>
    <row r="47439" hidden="1" x14ac:dyDescent="0.2"/>
    <row r="47440" hidden="1" x14ac:dyDescent="0.2"/>
    <row r="47441" hidden="1" x14ac:dyDescent="0.2"/>
    <row r="47442" hidden="1" x14ac:dyDescent="0.2"/>
    <row r="47443" hidden="1" x14ac:dyDescent="0.2"/>
    <row r="47444" hidden="1" x14ac:dyDescent="0.2"/>
    <row r="47445" hidden="1" x14ac:dyDescent="0.2"/>
    <row r="47446" hidden="1" x14ac:dyDescent="0.2"/>
    <row r="47447" hidden="1" x14ac:dyDescent="0.2"/>
    <row r="47448" hidden="1" x14ac:dyDescent="0.2"/>
    <row r="47449" hidden="1" x14ac:dyDescent="0.2"/>
    <row r="47450" hidden="1" x14ac:dyDescent="0.2"/>
    <row r="47451" hidden="1" x14ac:dyDescent="0.2"/>
    <row r="47452" hidden="1" x14ac:dyDescent="0.2"/>
    <row r="47453" hidden="1" x14ac:dyDescent="0.2"/>
    <row r="47454" hidden="1" x14ac:dyDescent="0.2"/>
    <row r="47455" hidden="1" x14ac:dyDescent="0.2"/>
    <row r="47456" hidden="1" x14ac:dyDescent="0.2"/>
    <row r="47457" hidden="1" x14ac:dyDescent="0.2"/>
    <row r="47458" hidden="1" x14ac:dyDescent="0.2"/>
    <row r="47459" hidden="1" x14ac:dyDescent="0.2"/>
    <row r="47460" hidden="1" x14ac:dyDescent="0.2"/>
    <row r="47461" hidden="1" x14ac:dyDescent="0.2"/>
    <row r="47462" hidden="1" x14ac:dyDescent="0.2"/>
    <row r="47463" hidden="1" x14ac:dyDescent="0.2"/>
    <row r="47464" hidden="1" x14ac:dyDescent="0.2"/>
    <row r="47465" hidden="1" x14ac:dyDescent="0.2"/>
    <row r="47466" hidden="1" x14ac:dyDescent="0.2"/>
    <row r="47467" hidden="1" x14ac:dyDescent="0.2"/>
    <row r="47468" hidden="1" x14ac:dyDescent="0.2"/>
    <row r="47469" hidden="1" x14ac:dyDescent="0.2"/>
    <row r="47470" hidden="1" x14ac:dyDescent="0.2"/>
    <row r="47471" hidden="1" x14ac:dyDescent="0.2"/>
    <row r="47472" hidden="1" x14ac:dyDescent="0.2"/>
    <row r="47473" hidden="1" x14ac:dyDescent="0.2"/>
    <row r="47474" hidden="1" x14ac:dyDescent="0.2"/>
    <row r="47475" hidden="1" x14ac:dyDescent="0.2"/>
    <row r="47476" hidden="1" x14ac:dyDescent="0.2"/>
    <row r="47477" hidden="1" x14ac:dyDescent="0.2"/>
    <row r="47478" hidden="1" x14ac:dyDescent="0.2"/>
    <row r="47479" hidden="1" x14ac:dyDescent="0.2"/>
    <row r="47480" hidden="1" x14ac:dyDescent="0.2"/>
    <row r="47481" hidden="1" x14ac:dyDescent="0.2"/>
    <row r="47482" hidden="1" x14ac:dyDescent="0.2"/>
    <row r="47483" hidden="1" x14ac:dyDescent="0.2"/>
    <row r="47484" hidden="1" x14ac:dyDescent="0.2"/>
    <row r="47485" hidden="1" x14ac:dyDescent="0.2"/>
    <row r="47486" hidden="1" x14ac:dyDescent="0.2"/>
    <row r="47487" hidden="1" x14ac:dyDescent="0.2"/>
    <row r="47488" hidden="1" x14ac:dyDescent="0.2"/>
    <row r="47489" hidden="1" x14ac:dyDescent="0.2"/>
    <row r="47490" hidden="1" x14ac:dyDescent="0.2"/>
    <row r="47491" hidden="1" x14ac:dyDescent="0.2"/>
    <row r="47492" hidden="1" x14ac:dyDescent="0.2"/>
    <row r="47493" hidden="1" x14ac:dyDescent="0.2"/>
    <row r="47494" hidden="1" x14ac:dyDescent="0.2"/>
    <row r="47495" hidden="1" x14ac:dyDescent="0.2"/>
    <row r="47496" hidden="1" x14ac:dyDescent="0.2"/>
    <row r="47497" hidden="1" x14ac:dyDescent="0.2"/>
    <row r="47498" hidden="1" x14ac:dyDescent="0.2"/>
    <row r="47499" hidden="1" x14ac:dyDescent="0.2"/>
    <row r="47500" hidden="1" x14ac:dyDescent="0.2"/>
    <row r="47501" hidden="1" x14ac:dyDescent="0.2"/>
    <row r="47502" hidden="1" x14ac:dyDescent="0.2"/>
    <row r="47503" hidden="1" x14ac:dyDescent="0.2"/>
    <row r="47504" hidden="1" x14ac:dyDescent="0.2"/>
    <row r="47505" hidden="1" x14ac:dyDescent="0.2"/>
    <row r="47506" hidden="1" x14ac:dyDescent="0.2"/>
    <row r="47507" hidden="1" x14ac:dyDescent="0.2"/>
    <row r="47508" hidden="1" x14ac:dyDescent="0.2"/>
    <row r="47509" hidden="1" x14ac:dyDescent="0.2"/>
    <row r="47510" hidden="1" x14ac:dyDescent="0.2"/>
    <row r="47511" hidden="1" x14ac:dyDescent="0.2"/>
    <row r="47512" hidden="1" x14ac:dyDescent="0.2"/>
    <row r="47513" hidden="1" x14ac:dyDescent="0.2"/>
    <row r="47514" hidden="1" x14ac:dyDescent="0.2"/>
    <row r="47515" hidden="1" x14ac:dyDescent="0.2"/>
    <row r="47516" hidden="1" x14ac:dyDescent="0.2"/>
    <row r="47517" hidden="1" x14ac:dyDescent="0.2"/>
    <row r="47518" hidden="1" x14ac:dyDescent="0.2"/>
    <row r="47519" hidden="1" x14ac:dyDescent="0.2"/>
    <row r="47520" hidden="1" x14ac:dyDescent="0.2"/>
    <row r="47521" hidden="1" x14ac:dyDescent="0.2"/>
    <row r="47522" hidden="1" x14ac:dyDescent="0.2"/>
    <row r="47523" hidden="1" x14ac:dyDescent="0.2"/>
    <row r="47524" hidden="1" x14ac:dyDescent="0.2"/>
    <row r="47525" hidden="1" x14ac:dyDescent="0.2"/>
    <row r="47526" hidden="1" x14ac:dyDescent="0.2"/>
    <row r="47527" hidden="1" x14ac:dyDescent="0.2"/>
    <row r="47528" hidden="1" x14ac:dyDescent="0.2"/>
    <row r="47529" hidden="1" x14ac:dyDescent="0.2"/>
    <row r="47530" hidden="1" x14ac:dyDescent="0.2"/>
    <row r="47531" hidden="1" x14ac:dyDescent="0.2"/>
    <row r="47532" hidden="1" x14ac:dyDescent="0.2"/>
    <row r="47533" hidden="1" x14ac:dyDescent="0.2"/>
    <row r="47534" hidden="1" x14ac:dyDescent="0.2"/>
    <row r="47535" hidden="1" x14ac:dyDescent="0.2"/>
    <row r="47536" hidden="1" x14ac:dyDescent="0.2"/>
    <row r="47537" hidden="1" x14ac:dyDescent="0.2"/>
    <row r="47538" hidden="1" x14ac:dyDescent="0.2"/>
    <row r="47539" hidden="1" x14ac:dyDescent="0.2"/>
    <row r="47540" hidden="1" x14ac:dyDescent="0.2"/>
    <row r="47541" hidden="1" x14ac:dyDescent="0.2"/>
    <row r="47542" hidden="1" x14ac:dyDescent="0.2"/>
    <row r="47543" hidden="1" x14ac:dyDescent="0.2"/>
    <row r="47544" hidden="1" x14ac:dyDescent="0.2"/>
    <row r="47545" hidden="1" x14ac:dyDescent="0.2"/>
    <row r="47546" hidden="1" x14ac:dyDescent="0.2"/>
    <row r="47547" hidden="1" x14ac:dyDescent="0.2"/>
    <row r="47548" hidden="1" x14ac:dyDescent="0.2"/>
    <row r="47549" hidden="1" x14ac:dyDescent="0.2"/>
    <row r="47550" hidden="1" x14ac:dyDescent="0.2"/>
    <row r="47551" hidden="1" x14ac:dyDescent="0.2"/>
    <row r="47552" hidden="1" x14ac:dyDescent="0.2"/>
    <row r="47553" hidden="1" x14ac:dyDescent="0.2"/>
    <row r="47554" hidden="1" x14ac:dyDescent="0.2"/>
    <row r="47555" hidden="1" x14ac:dyDescent="0.2"/>
    <row r="47556" hidden="1" x14ac:dyDescent="0.2"/>
    <row r="47557" hidden="1" x14ac:dyDescent="0.2"/>
    <row r="47558" hidden="1" x14ac:dyDescent="0.2"/>
    <row r="47559" hidden="1" x14ac:dyDescent="0.2"/>
    <row r="47560" hidden="1" x14ac:dyDescent="0.2"/>
    <row r="47561" hidden="1" x14ac:dyDescent="0.2"/>
    <row r="47562" hidden="1" x14ac:dyDescent="0.2"/>
    <row r="47563" hidden="1" x14ac:dyDescent="0.2"/>
    <row r="47564" hidden="1" x14ac:dyDescent="0.2"/>
    <row r="47565" hidden="1" x14ac:dyDescent="0.2"/>
    <row r="47566" hidden="1" x14ac:dyDescent="0.2"/>
    <row r="47567" hidden="1" x14ac:dyDescent="0.2"/>
    <row r="47568" hidden="1" x14ac:dyDescent="0.2"/>
    <row r="47569" hidden="1" x14ac:dyDescent="0.2"/>
    <row r="47570" hidden="1" x14ac:dyDescent="0.2"/>
    <row r="47571" hidden="1" x14ac:dyDescent="0.2"/>
    <row r="47572" hidden="1" x14ac:dyDescent="0.2"/>
    <row r="47573" hidden="1" x14ac:dyDescent="0.2"/>
    <row r="47574" hidden="1" x14ac:dyDescent="0.2"/>
    <row r="47575" hidden="1" x14ac:dyDescent="0.2"/>
    <row r="47576" hidden="1" x14ac:dyDescent="0.2"/>
    <row r="47577" hidden="1" x14ac:dyDescent="0.2"/>
    <row r="47578" hidden="1" x14ac:dyDescent="0.2"/>
    <row r="47579" hidden="1" x14ac:dyDescent="0.2"/>
    <row r="47580" hidden="1" x14ac:dyDescent="0.2"/>
    <row r="47581" hidden="1" x14ac:dyDescent="0.2"/>
    <row r="47582" hidden="1" x14ac:dyDescent="0.2"/>
    <row r="47583" hidden="1" x14ac:dyDescent="0.2"/>
    <row r="47584" hidden="1" x14ac:dyDescent="0.2"/>
    <row r="47585" hidden="1" x14ac:dyDescent="0.2"/>
    <row r="47586" hidden="1" x14ac:dyDescent="0.2"/>
    <row r="47587" hidden="1" x14ac:dyDescent="0.2"/>
    <row r="47588" hidden="1" x14ac:dyDescent="0.2"/>
    <row r="47589" hidden="1" x14ac:dyDescent="0.2"/>
    <row r="47590" hidden="1" x14ac:dyDescent="0.2"/>
    <row r="47591" hidden="1" x14ac:dyDescent="0.2"/>
    <row r="47592" hidden="1" x14ac:dyDescent="0.2"/>
    <row r="47593" hidden="1" x14ac:dyDescent="0.2"/>
    <row r="47594" hidden="1" x14ac:dyDescent="0.2"/>
    <row r="47595" hidden="1" x14ac:dyDescent="0.2"/>
    <row r="47596" hidden="1" x14ac:dyDescent="0.2"/>
    <row r="47597" hidden="1" x14ac:dyDescent="0.2"/>
    <row r="47598" hidden="1" x14ac:dyDescent="0.2"/>
    <row r="47599" hidden="1" x14ac:dyDescent="0.2"/>
    <row r="47600" hidden="1" x14ac:dyDescent="0.2"/>
    <row r="47601" hidden="1" x14ac:dyDescent="0.2"/>
    <row r="47602" hidden="1" x14ac:dyDescent="0.2"/>
    <row r="47603" hidden="1" x14ac:dyDescent="0.2"/>
    <row r="47604" hidden="1" x14ac:dyDescent="0.2"/>
    <row r="47605" hidden="1" x14ac:dyDescent="0.2"/>
    <row r="47606" hidden="1" x14ac:dyDescent="0.2"/>
    <row r="47607" hidden="1" x14ac:dyDescent="0.2"/>
    <row r="47608" hidden="1" x14ac:dyDescent="0.2"/>
    <row r="47609" hidden="1" x14ac:dyDescent="0.2"/>
    <row r="47610" hidden="1" x14ac:dyDescent="0.2"/>
    <row r="47611" hidden="1" x14ac:dyDescent="0.2"/>
    <row r="47612" hidden="1" x14ac:dyDescent="0.2"/>
    <row r="47613" hidden="1" x14ac:dyDescent="0.2"/>
    <row r="47614" hidden="1" x14ac:dyDescent="0.2"/>
    <row r="47615" hidden="1" x14ac:dyDescent="0.2"/>
    <row r="47616" hidden="1" x14ac:dyDescent="0.2"/>
    <row r="47617" hidden="1" x14ac:dyDescent="0.2"/>
    <row r="47618" hidden="1" x14ac:dyDescent="0.2"/>
    <row r="47619" hidden="1" x14ac:dyDescent="0.2"/>
    <row r="47620" hidden="1" x14ac:dyDescent="0.2"/>
    <row r="47621" hidden="1" x14ac:dyDescent="0.2"/>
    <row r="47622" hidden="1" x14ac:dyDescent="0.2"/>
    <row r="47623" hidden="1" x14ac:dyDescent="0.2"/>
    <row r="47624" hidden="1" x14ac:dyDescent="0.2"/>
    <row r="47625" hidden="1" x14ac:dyDescent="0.2"/>
    <row r="47626" hidden="1" x14ac:dyDescent="0.2"/>
    <row r="47627" hidden="1" x14ac:dyDescent="0.2"/>
    <row r="47628" hidden="1" x14ac:dyDescent="0.2"/>
    <row r="47629" hidden="1" x14ac:dyDescent="0.2"/>
    <row r="47630" hidden="1" x14ac:dyDescent="0.2"/>
    <row r="47631" hidden="1" x14ac:dyDescent="0.2"/>
    <row r="47632" hidden="1" x14ac:dyDescent="0.2"/>
    <row r="47633" hidden="1" x14ac:dyDescent="0.2"/>
    <row r="47634" hidden="1" x14ac:dyDescent="0.2"/>
    <row r="47635" hidden="1" x14ac:dyDescent="0.2"/>
    <row r="47636" hidden="1" x14ac:dyDescent="0.2"/>
    <row r="47637" hidden="1" x14ac:dyDescent="0.2"/>
    <row r="47638" hidden="1" x14ac:dyDescent="0.2"/>
    <row r="47639" hidden="1" x14ac:dyDescent="0.2"/>
    <row r="47640" hidden="1" x14ac:dyDescent="0.2"/>
    <row r="47641" hidden="1" x14ac:dyDescent="0.2"/>
    <row r="47642" hidden="1" x14ac:dyDescent="0.2"/>
    <row r="47643" hidden="1" x14ac:dyDescent="0.2"/>
    <row r="47644" hidden="1" x14ac:dyDescent="0.2"/>
    <row r="47645" hidden="1" x14ac:dyDescent="0.2"/>
    <row r="47646" hidden="1" x14ac:dyDescent="0.2"/>
    <row r="47647" hidden="1" x14ac:dyDescent="0.2"/>
    <row r="47648" hidden="1" x14ac:dyDescent="0.2"/>
    <row r="47649" hidden="1" x14ac:dyDescent="0.2"/>
    <row r="47650" hidden="1" x14ac:dyDescent="0.2"/>
    <row r="47651" hidden="1" x14ac:dyDescent="0.2"/>
    <row r="47652" hidden="1" x14ac:dyDescent="0.2"/>
    <row r="47653" hidden="1" x14ac:dyDescent="0.2"/>
    <row r="47654" hidden="1" x14ac:dyDescent="0.2"/>
    <row r="47655" hidden="1" x14ac:dyDescent="0.2"/>
    <row r="47656" hidden="1" x14ac:dyDescent="0.2"/>
    <row r="47657" hidden="1" x14ac:dyDescent="0.2"/>
    <row r="47658" hidden="1" x14ac:dyDescent="0.2"/>
    <row r="47659" hidden="1" x14ac:dyDescent="0.2"/>
    <row r="47660" hidden="1" x14ac:dyDescent="0.2"/>
    <row r="47661" hidden="1" x14ac:dyDescent="0.2"/>
    <row r="47662" hidden="1" x14ac:dyDescent="0.2"/>
    <row r="47663" hidden="1" x14ac:dyDescent="0.2"/>
    <row r="47664" hidden="1" x14ac:dyDescent="0.2"/>
    <row r="47665" hidden="1" x14ac:dyDescent="0.2"/>
    <row r="47666" hidden="1" x14ac:dyDescent="0.2"/>
    <row r="47667" hidden="1" x14ac:dyDescent="0.2"/>
    <row r="47668" hidden="1" x14ac:dyDescent="0.2"/>
    <row r="47669" hidden="1" x14ac:dyDescent="0.2"/>
    <row r="47670" hidden="1" x14ac:dyDescent="0.2"/>
    <row r="47671" hidden="1" x14ac:dyDescent="0.2"/>
    <row r="47672" hidden="1" x14ac:dyDescent="0.2"/>
    <row r="47673" hidden="1" x14ac:dyDescent="0.2"/>
    <row r="47674" hidden="1" x14ac:dyDescent="0.2"/>
    <row r="47675" hidden="1" x14ac:dyDescent="0.2"/>
    <row r="47676" hidden="1" x14ac:dyDescent="0.2"/>
    <row r="47677" hidden="1" x14ac:dyDescent="0.2"/>
    <row r="47678" hidden="1" x14ac:dyDescent="0.2"/>
    <row r="47679" hidden="1" x14ac:dyDescent="0.2"/>
    <row r="47680" hidden="1" x14ac:dyDescent="0.2"/>
    <row r="47681" hidden="1" x14ac:dyDescent="0.2"/>
    <row r="47682" hidden="1" x14ac:dyDescent="0.2"/>
    <row r="47683" hidden="1" x14ac:dyDescent="0.2"/>
    <row r="47684" hidden="1" x14ac:dyDescent="0.2"/>
    <row r="47685" hidden="1" x14ac:dyDescent="0.2"/>
    <row r="47686" hidden="1" x14ac:dyDescent="0.2"/>
    <row r="47687" hidden="1" x14ac:dyDescent="0.2"/>
    <row r="47688" hidden="1" x14ac:dyDescent="0.2"/>
    <row r="47689" hidden="1" x14ac:dyDescent="0.2"/>
    <row r="47690" hidden="1" x14ac:dyDescent="0.2"/>
    <row r="47691" hidden="1" x14ac:dyDescent="0.2"/>
    <row r="47692" hidden="1" x14ac:dyDescent="0.2"/>
    <row r="47693" hidden="1" x14ac:dyDescent="0.2"/>
    <row r="47694" hidden="1" x14ac:dyDescent="0.2"/>
    <row r="47695" hidden="1" x14ac:dyDescent="0.2"/>
    <row r="47696" hidden="1" x14ac:dyDescent="0.2"/>
    <row r="47697" hidden="1" x14ac:dyDescent="0.2"/>
    <row r="47698" hidden="1" x14ac:dyDescent="0.2"/>
    <row r="47699" hidden="1" x14ac:dyDescent="0.2"/>
    <row r="47700" hidden="1" x14ac:dyDescent="0.2"/>
    <row r="47701" hidden="1" x14ac:dyDescent="0.2"/>
    <row r="47702" hidden="1" x14ac:dyDescent="0.2"/>
    <row r="47703" hidden="1" x14ac:dyDescent="0.2"/>
    <row r="47704" hidden="1" x14ac:dyDescent="0.2"/>
    <row r="47705" hidden="1" x14ac:dyDescent="0.2"/>
    <row r="47706" hidden="1" x14ac:dyDescent="0.2"/>
    <row r="47707" hidden="1" x14ac:dyDescent="0.2"/>
    <row r="47708" hidden="1" x14ac:dyDescent="0.2"/>
    <row r="47709" hidden="1" x14ac:dyDescent="0.2"/>
    <row r="47710" hidden="1" x14ac:dyDescent="0.2"/>
    <row r="47711" hidden="1" x14ac:dyDescent="0.2"/>
    <row r="47712" hidden="1" x14ac:dyDescent="0.2"/>
    <row r="47713" hidden="1" x14ac:dyDescent="0.2"/>
    <row r="47714" hidden="1" x14ac:dyDescent="0.2"/>
    <row r="47715" hidden="1" x14ac:dyDescent="0.2"/>
    <row r="47716" hidden="1" x14ac:dyDescent="0.2"/>
    <row r="47717" hidden="1" x14ac:dyDescent="0.2"/>
    <row r="47718" hidden="1" x14ac:dyDescent="0.2"/>
    <row r="47719" hidden="1" x14ac:dyDescent="0.2"/>
    <row r="47720" hidden="1" x14ac:dyDescent="0.2"/>
    <row r="47721" hidden="1" x14ac:dyDescent="0.2"/>
    <row r="47722" hidden="1" x14ac:dyDescent="0.2"/>
    <row r="47723" hidden="1" x14ac:dyDescent="0.2"/>
    <row r="47724" hidden="1" x14ac:dyDescent="0.2"/>
    <row r="47725" hidden="1" x14ac:dyDescent="0.2"/>
    <row r="47726" hidden="1" x14ac:dyDescent="0.2"/>
    <row r="47727" hidden="1" x14ac:dyDescent="0.2"/>
    <row r="47728" hidden="1" x14ac:dyDescent="0.2"/>
    <row r="47729" hidden="1" x14ac:dyDescent="0.2"/>
    <row r="47730" hidden="1" x14ac:dyDescent="0.2"/>
    <row r="47731" hidden="1" x14ac:dyDescent="0.2"/>
    <row r="47732" hidden="1" x14ac:dyDescent="0.2"/>
    <row r="47733" hidden="1" x14ac:dyDescent="0.2"/>
    <row r="47734" hidden="1" x14ac:dyDescent="0.2"/>
    <row r="47735" hidden="1" x14ac:dyDescent="0.2"/>
    <row r="47736" hidden="1" x14ac:dyDescent="0.2"/>
    <row r="47737" hidden="1" x14ac:dyDescent="0.2"/>
    <row r="47738" hidden="1" x14ac:dyDescent="0.2"/>
    <row r="47739" hidden="1" x14ac:dyDescent="0.2"/>
    <row r="47740" hidden="1" x14ac:dyDescent="0.2"/>
    <row r="47741" hidden="1" x14ac:dyDescent="0.2"/>
    <row r="47742" hidden="1" x14ac:dyDescent="0.2"/>
    <row r="47743" hidden="1" x14ac:dyDescent="0.2"/>
    <row r="47744" hidden="1" x14ac:dyDescent="0.2"/>
    <row r="47745" hidden="1" x14ac:dyDescent="0.2"/>
    <row r="47746" hidden="1" x14ac:dyDescent="0.2"/>
    <row r="47747" hidden="1" x14ac:dyDescent="0.2"/>
    <row r="47748" hidden="1" x14ac:dyDescent="0.2"/>
    <row r="47749" hidden="1" x14ac:dyDescent="0.2"/>
    <row r="47750" hidden="1" x14ac:dyDescent="0.2"/>
    <row r="47751" hidden="1" x14ac:dyDescent="0.2"/>
    <row r="47752" hidden="1" x14ac:dyDescent="0.2"/>
    <row r="47753" hidden="1" x14ac:dyDescent="0.2"/>
    <row r="47754" hidden="1" x14ac:dyDescent="0.2"/>
    <row r="47755" hidden="1" x14ac:dyDescent="0.2"/>
    <row r="47756" hidden="1" x14ac:dyDescent="0.2"/>
    <row r="47757" hidden="1" x14ac:dyDescent="0.2"/>
    <row r="47758" hidden="1" x14ac:dyDescent="0.2"/>
    <row r="47759" hidden="1" x14ac:dyDescent="0.2"/>
    <row r="47760" hidden="1" x14ac:dyDescent="0.2"/>
    <row r="47761" hidden="1" x14ac:dyDescent="0.2"/>
    <row r="47762" hidden="1" x14ac:dyDescent="0.2"/>
    <row r="47763" hidden="1" x14ac:dyDescent="0.2"/>
    <row r="47764" hidden="1" x14ac:dyDescent="0.2"/>
    <row r="47765" hidden="1" x14ac:dyDescent="0.2"/>
    <row r="47766" hidden="1" x14ac:dyDescent="0.2"/>
    <row r="47767" hidden="1" x14ac:dyDescent="0.2"/>
    <row r="47768" hidden="1" x14ac:dyDescent="0.2"/>
    <row r="47769" hidden="1" x14ac:dyDescent="0.2"/>
    <row r="47770" hidden="1" x14ac:dyDescent="0.2"/>
    <row r="47771" hidden="1" x14ac:dyDescent="0.2"/>
    <row r="47772" hidden="1" x14ac:dyDescent="0.2"/>
    <row r="47773" hidden="1" x14ac:dyDescent="0.2"/>
    <row r="47774" hidden="1" x14ac:dyDescent="0.2"/>
    <row r="47775" hidden="1" x14ac:dyDescent="0.2"/>
    <row r="47776" hidden="1" x14ac:dyDescent="0.2"/>
    <row r="47777" hidden="1" x14ac:dyDescent="0.2"/>
    <row r="47778" hidden="1" x14ac:dyDescent="0.2"/>
    <row r="47779" hidden="1" x14ac:dyDescent="0.2"/>
    <row r="47780" hidden="1" x14ac:dyDescent="0.2"/>
    <row r="47781" hidden="1" x14ac:dyDescent="0.2"/>
    <row r="47782" hidden="1" x14ac:dyDescent="0.2"/>
    <row r="47783" hidden="1" x14ac:dyDescent="0.2"/>
    <row r="47784" hidden="1" x14ac:dyDescent="0.2"/>
    <row r="47785" hidden="1" x14ac:dyDescent="0.2"/>
    <row r="47786" hidden="1" x14ac:dyDescent="0.2"/>
    <row r="47787" hidden="1" x14ac:dyDescent="0.2"/>
    <row r="47788" hidden="1" x14ac:dyDescent="0.2"/>
    <row r="47789" hidden="1" x14ac:dyDescent="0.2"/>
    <row r="47790" hidden="1" x14ac:dyDescent="0.2"/>
    <row r="47791" hidden="1" x14ac:dyDescent="0.2"/>
    <row r="47792" hidden="1" x14ac:dyDescent="0.2"/>
    <row r="47793" hidden="1" x14ac:dyDescent="0.2"/>
    <row r="47794" hidden="1" x14ac:dyDescent="0.2"/>
    <row r="47795" hidden="1" x14ac:dyDescent="0.2"/>
    <row r="47796" hidden="1" x14ac:dyDescent="0.2"/>
    <row r="47797" hidden="1" x14ac:dyDescent="0.2"/>
    <row r="47798" hidden="1" x14ac:dyDescent="0.2"/>
    <row r="47799" hidden="1" x14ac:dyDescent="0.2"/>
    <row r="47800" hidden="1" x14ac:dyDescent="0.2"/>
    <row r="47801" hidden="1" x14ac:dyDescent="0.2"/>
    <row r="47802" hidden="1" x14ac:dyDescent="0.2"/>
    <row r="47803" hidden="1" x14ac:dyDescent="0.2"/>
    <row r="47804" hidden="1" x14ac:dyDescent="0.2"/>
    <row r="47805" hidden="1" x14ac:dyDescent="0.2"/>
    <row r="47806" hidden="1" x14ac:dyDescent="0.2"/>
    <row r="47807" hidden="1" x14ac:dyDescent="0.2"/>
    <row r="47808" hidden="1" x14ac:dyDescent="0.2"/>
    <row r="47809" hidden="1" x14ac:dyDescent="0.2"/>
    <row r="47810" hidden="1" x14ac:dyDescent="0.2"/>
    <row r="47811" hidden="1" x14ac:dyDescent="0.2"/>
    <row r="47812" hidden="1" x14ac:dyDescent="0.2"/>
    <row r="47813" hidden="1" x14ac:dyDescent="0.2"/>
    <row r="47814" hidden="1" x14ac:dyDescent="0.2"/>
    <row r="47815" hidden="1" x14ac:dyDescent="0.2"/>
    <row r="47816" hidden="1" x14ac:dyDescent="0.2"/>
    <row r="47817" hidden="1" x14ac:dyDescent="0.2"/>
    <row r="47818" hidden="1" x14ac:dyDescent="0.2"/>
    <row r="47819" hidden="1" x14ac:dyDescent="0.2"/>
    <row r="47820" hidden="1" x14ac:dyDescent="0.2"/>
    <row r="47821" hidden="1" x14ac:dyDescent="0.2"/>
    <row r="47822" hidden="1" x14ac:dyDescent="0.2"/>
    <row r="47823" hidden="1" x14ac:dyDescent="0.2"/>
    <row r="47824" hidden="1" x14ac:dyDescent="0.2"/>
    <row r="47825" hidden="1" x14ac:dyDescent="0.2"/>
    <row r="47826" hidden="1" x14ac:dyDescent="0.2"/>
    <row r="47827" hidden="1" x14ac:dyDescent="0.2"/>
    <row r="47828" hidden="1" x14ac:dyDescent="0.2"/>
    <row r="47829" hidden="1" x14ac:dyDescent="0.2"/>
    <row r="47830" hidden="1" x14ac:dyDescent="0.2"/>
    <row r="47831" hidden="1" x14ac:dyDescent="0.2"/>
    <row r="47832" hidden="1" x14ac:dyDescent="0.2"/>
    <row r="47833" hidden="1" x14ac:dyDescent="0.2"/>
    <row r="47834" hidden="1" x14ac:dyDescent="0.2"/>
    <row r="47835" hidden="1" x14ac:dyDescent="0.2"/>
    <row r="47836" hidden="1" x14ac:dyDescent="0.2"/>
    <row r="47837" hidden="1" x14ac:dyDescent="0.2"/>
    <row r="47838" hidden="1" x14ac:dyDescent="0.2"/>
    <row r="47839" hidden="1" x14ac:dyDescent="0.2"/>
    <row r="47840" hidden="1" x14ac:dyDescent="0.2"/>
    <row r="47841" hidden="1" x14ac:dyDescent="0.2"/>
    <row r="47842" hidden="1" x14ac:dyDescent="0.2"/>
    <row r="47843" hidden="1" x14ac:dyDescent="0.2"/>
    <row r="47844" hidden="1" x14ac:dyDescent="0.2"/>
    <row r="47845" hidden="1" x14ac:dyDescent="0.2"/>
    <row r="47846" hidden="1" x14ac:dyDescent="0.2"/>
    <row r="47847" hidden="1" x14ac:dyDescent="0.2"/>
    <row r="47848" hidden="1" x14ac:dyDescent="0.2"/>
    <row r="47849" hidden="1" x14ac:dyDescent="0.2"/>
    <row r="47850" hidden="1" x14ac:dyDescent="0.2"/>
    <row r="47851" hidden="1" x14ac:dyDescent="0.2"/>
    <row r="47852" hidden="1" x14ac:dyDescent="0.2"/>
    <row r="47853" hidden="1" x14ac:dyDescent="0.2"/>
    <row r="47854" hidden="1" x14ac:dyDescent="0.2"/>
    <row r="47855" hidden="1" x14ac:dyDescent="0.2"/>
    <row r="47856" hidden="1" x14ac:dyDescent="0.2"/>
    <row r="47857" hidden="1" x14ac:dyDescent="0.2"/>
    <row r="47858" hidden="1" x14ac:dyDescent="0.2"/>
    <row r="47859" hidden="1" x14ac:dyDescent="0.2"/>
    <row r="47860" hidden="1" x14ac:dyDescent="0.2"/>
    <row r="47861" hidden="1" x14ac:dyDescent="0.2"/>
    <row r="47862" hidden="1" x14ac:dyDescent="0.2"/>
    <row r="47863" hidden="1" x14ac:dyDescent="0.2"/>
    <row r="47864" hidden="1" x14ac:dyDescent="0.2"/>
    <row r="47865" hidden="1" x14ac:dyDescent="0.2"/>
    <row r="47866" hidden="1" x14ac:dyDescent="0.2"/>
    <row r="47867" hidden="1" x14ac:dyDescent="0.2"/>
    <row r="47868" hidden="1" x14ac:dyDescent="0.2"/>
    <row r="47869" hidden="1" x14ac:dyDescent="0.2"/>
    <row r="47870" hidden="1" x14ac:dyDescent="0.2"/>
    <row r="47871" hidden="1" x14ac:dyDescent="0.2"/>
    <row r="47872" hidden="1" x14ac:dyDescent="0.2"/>
    <row r="47873" hidden="1" x14ac:dyDescent="0.2"/>
    <row r="47874" hidden="1" x14ac:dyDescent="0.2"/>
    <row r="47875" hidden="1" x14ac:dyDescent="0.2"/>
    <row r="47876" hidden="1" x14ac:dyDescent="0.2"/>
    <row r="47877" hidden="1" x14ac:dyDescent="0.2"/>
    <row r="47878" hidden="1" x14ac:dyDescent="0.2"/>
    <row r="47879" hidden="1" x14ac:dyDescent="0.2"/>
    <row r="47880" hidden="1" x14ac:dyDescent="0.2"/>
    <row r="47881" hidden="1" x14ac:dyDescent="0.2"/>
    <row r="47882" hidden="1" x14ac:dyDescent="0.2"/>
    <row r="47883" hidden="1" x14ac:dyDescent="0.2"/>
    <row r="47884" hidden="1" x14ac:dyDescent="0.2"/>
    <row r="47885" hidden="1" x14ac:dyDescent="0.2"/>
    <row r="47886" hidden="1" x14ac:dyDescent="0.2"/>
    <row r="47887" hidden="1" x14ac:dyDescent="0.2"/>
    <row r="47888" hidden="1" x14ac:dyDescent="0.2"/>
    <row r="47889" hidden="1" x14ac:dyDescent="0.2"/>
    <row r="47890" hidden="1" x14ac:dyDescent="0.2"/>
    <row r="47891" hidden="1" x14ac:dyDescent="0.2"/>
    <row r="47892" hidden="1" x14ac:dyDescent="0.2"/>
    <row r="47893" hidden="1" x14ac:dyDescent="0.2"/>
    <row r="47894" hidden="1" x14ac:dyDescent="0.2"/>
    <row r="47895" hidden="1" x14ac:dyDescent="0.2"/>
    <row r="47896" hidden="1" x14ac:dyDescent="0.2"/>
    <row r="47897" hidden="1" x14ac:dyDescent="0.2"/>
    <row r="47898" hidden="1" x14ac:dyDescent="0.2"/>
    <row r="47899" hidden="1" x14ac:dyDescent="0.2"/>
    <row r="47900" hidden="1" x14ac:dyDescent="0.2"/>
    <row r="47901" hidden="1" x14ac:dyDescent="0.2"/>
    <row r="47902" hidden="1" x14ac:dyDescent="0.2"/>
    <row r="47903" hidden="1" x14ac:dyDescent="0.2"/>
    <row r="47904" hidden="1" x14ac:dyDescent="0.2"/>
    <row r="47905" hidden="1" x14ac:dyDescent="0.2"/>
    <row r="47906" hidden="1" x14ac:dyDescent="0.2"/>
    <row r="47907" hidden="1" x14ac:dyDescent="0.2"/>
    <row r="47908" hidden="1" x14ac:dyDescent="0.2"/>
    <row r="47909" hidden="1" x14ac:dyDescent="0.2"/>
    <row r="47910" hidden="1" x14ac:dyDescent="0.2"/>
    <row r="47911" hidden="1" x14ac:dyDescent="0.2"/>
    <row r="47912" hidden="1" x14ac:dyDescent="0.2"/>
    <row r="47913" hidden="1" x14ac:dyDescent="0.2"/>
    <row r="47914" hidden="1" x14ac:dyDescent="0.2"/>
    <row r="47915" hidden="1" x14ac:dyDescent="0.2"/>
    <row r="47916" hidden="1" x14ac:dyDescent="0.2"/>
    <row r="47917" hidden="1" x14ac:dyDescent="0.2"/>
    <row r="47918" hidden="1" x14ac:dyDescent="0.2"/>
    <row r="47919" hidden="1" x14ac:dyDescent="0.2"/>
    <row r="47920" hidden="1" x14ac:dyDescent="0.2"/>
    <row r="47921" hidden="1" x14ac:dyDescent="0.2"/>
    <row r="47922" hidden="1" x14ac:dyDescent="0.2"/>
    <row r="47923" hidden="1" x14ac:dyDescent="0.2"/>
    <row r="47924" hidden="1" x14ac:dyDescent="0.2"/>
    <row r="47925" hidden="1" x14ac:dyDescent="0.2"/>
    <row r="47926" hidden="1" x14ac:dyDescent="0.2"/>
    <row r="47927" hidden="1" x14ac:dyDescent="0.2"/>
    <row r="47928" hidden="1" x14ac:dyDescent="0.2"/>
    <row r="47929" hidden="1" x14ac:dyDescent="0.2"/>
    <row r="47930" hidden="1" x14ac:dyDescent="0.2"/>
    <row r="47931" hidden="1" x14ac:dyDescent="0.2"/>
    <row r="47932" hidden="1" x14ac:dyDescent="0.2"/>
    <row r="47933" hidden="1" x14ac:dyDescent="0.2"/>
    <row r="47934" hidden="1" x14ac:dyDescent="0.2"/>
    <row r="47935" hidden="1" x14ac:dyDescent="0.2"/>
    <row r="47936" hidden="1" x14ac:dyDescent="0.2"/>
    <row r="47937" hidden="1" x14ac:dyDescent="0.2"/>
    <row r="47938" hidden="1" x14ac:dyDescent="0.2"/>
    <row r="47939" hidden="1" x14ac:dyDescent="0.2"/>
    <row r="47940" hidden="1" x14ac:dyDescent="0.2"/>
    <row r="47941" hidden="1" x14ac:dyDescent="0.2"/>
    <row r="47942" hidden="1" x14ac:dyDescent="0.2"/>
    <row r="47943" hidden="1" x14ac:dyDescent="0.2"/>
    <row r="47944" hidden="1" x14ac:dyDescent="0.2"/>
    <row r="47945" hidden="1" x14ac:dyDescent="0.2"/>
    <row r="47946" hidden="1" x14ac:dyDescent="0.2"/>
    <row r="47947" hidden="1" x14ac:dyDescent="0.2"/>
    <row r="47948" hidden="1" x14ac:dyDescent="0.2"/>
    <row r="47949" hidden="1" x14ac:dyDescent="0.2"/>
    <row r="47950" hidden="1" x14ac:dyDescent="0.2"/>
    <row r="47951" hidden="1" x14ac:dyDescent="0.2"/>
    <row r="47952" hidden="1" x14ac:dyDescent="0.2"/>
    <row r="47953" hidden="1" x14ac:dyDescent="0.2"/>
    <row r="47954" hidden="1" x14ac:dyDescent="0.2"/>
    <row r="47955" hidden="1" x14ac:dyDescent="0.2"/>
    <row r="47956" hidden="1" x14ac:dyDescent="0.2"/>
    <row r="47957" hidden="1" x14ac:dyDescent="0.2"/>
    <row r="47958" hidden="1" x14ac:dyDescent="0.2"/>
    <row r="47959" hidden="1" x14ac:dyDescent="0.2"/>
    <row r="47960" hidden="1" x14ac:dyDescent="0.2"/>
    <row r="47961" hidden="1" x14ac:dyDescent="0.2"/>
    <row r="47962" hidden="1" x14ac:dyDescent="0.2"/>
    <row r="47963" hidden="1" x14ac:dyDescent="0.2"/>
    <row r="47964" hidden="1" x14ac:dyDescent="0.2"/>
    <row r="47965" hidden="1" x14ac:dyDescent="0.2"/>
    <row r="47966" hidden="1" x14ac:dyDescent="0.2"/>
    <row r="47967" hidden="1" x14ac:dyDescent="0.2"/>
    <row r="47968" hidden="1" x14ac:dyDescent="0.2"/>
    <row r="47969" hidden="1" x14ac:dyDescent="0.2"/>
    <row r="47970" hidden="1" x14ac:dyDescent="0.2"/>
    <row r="47971" hidden="1" x14ac:dyDescent="0.2"/>
    <row r="47972" hidden="1" x14ac:dyDescent="0.2"/>
    <row r="47973" hidden="1" x14ac:dyDescent="0.2"/>
    <row r="47974" hidden="1" x14ac:dyDescent="0.2"/>
    <row r="47975" hidden="1" x14ac:dyDescent="0.2"/>
    <row r="47976" hidden="1" x14ac:dyDescent="0.2"/>
    <row r="47977" hidden="1" x14ac:dyDescent="0.2"/>
    <row r="47978" hidden="1" x14ac:dyDescent="0.2"/>
    <row r="47979" hidden="1" x14ac:dyDescent="0.2"/>
    <row r="47980" hidden="1" x14ac:dyDescent="0.2"/>
    <row r="47981" hidden="1" x14ac:dyDescent="0.2"/>
    <row r="47982" hidden="1" x14ac:dyDescent="0.2"/>
    <row r="47983" hidden="1" x14ac:dyDescent="0.2"/>
    <row r="47984" hidden="1" x14ac:dyDescent="0.2"/>
    <row r="47985" hidden="1" x14ac:dyDescent="0.2"/>
    <row r="47986" hidden="1" x14ac:dyDescent="0.2"/>
    <row r="47987" hidden="1" x14ac:dyDescent="0.2"/>
    <row r="47988" hidden="1" x14ac:dyDescent="0.2"/>
    <row r="47989" hidden="1" x14ac:dyDescent="0.2"/>
    <row r="47990" hidden="1" x14ac:dyDescent="0.2"/>
    <row r="47991" hidden="1" x14ac:dyDescent="0.2"/>
    <row r="47992" hidden="1" x14ac:dyDescent="0.2"/>
    <row r="47993" hidden="1" x14ac:dyDescent="0.2"/>
    <row r="47994" hidden="1" x14ac:dyDescent="0.2"/>
    <row r="47995" hidden="1" x14ac:dyDescent="0.2"/>
    <row r="47996" hidden="1" x14ac:dyDescent="0.2"/>
    <row r="47997" hidden="1" x14ac:dyDescent="0.2"/>
    <row r="47998" hidden="1" x14ac:dyDescent="0.2"/>
    <row r="47999" hidden="1" x14ac:dyDescent="0.2"/>
    <row r="48000" hidden="1" x14ac:dyDescent="0.2"/>
    <row r="48001" hidden="1" x14ac:dyDescent="0.2"/>
    <row r="48002" hidden="1" x14ac:dyDescent="0.2"/>
    <row r="48003" hidden="1" x14ac:dyDescent="0.2"/>
    <row r="48004" hidden="1" x14ac:dyDescent="0.2"/>
    <row r="48005" hidden="1" x14ac:dyDescent="0.2"/>
    <row r="48006" hidden="1" x14ac:dyDescent="0.2"/>
    <row r="48007" hidden="1" x14ac:dyDescent="0.2"/>
    <row r="48008" hidden="1" x14ac:dyDescent="0.2"/>
    <row r="48009" hidden="1" x14ac:dyDescent="0.2"/>
    <row r="48010" hidden="1" x14ac:dyDescent="0.2"/>
    <row r="48011" hidden="1" x14ac:dyDescent="0.2"/>
    <row r="48012" hidden="1" x14ac:dyDescent="0.2"/>
    <row r="48013" hidden="1" x14ac:dyDescent="0.2"/>
    <row r="48014" hidden="1" x14ac:dyDescent="0.2"/>
    <row r="48015" hidden="1" x14ac:dyDescent="0.2"/>
    <row r="48016" hidden="1" x14ac:dyDescent="0.2"/>
    <row r="48017" hidden="1" x14ac:dyDescent="0.2"/>
    <row r="48018" hidden="1" x14ac:dyDescent="0.2"/>
    <row r="48019" hidden="1" x14ac:dyDescent="0.2"/>
    <row r="48020" hidden="1" x14ac:dyDescent="0.2"/>
    <row r="48021" hidden="1" x14ac:dyDescent="0.2"/>
    <row r="48022" hidden="1" x14ac:dyDescent="0.2"/>
    <row r="48023" hidden="1" x14ac:dyDescent="0.2"/>
    <row r="48024" hidden="1" x14ac:dyDescent="0.2"/>
    <row r="48025" hidden="1" x14ac:dyDescent="0.2"/>
    <row r="48026" hidden="1" x14ac:dyDescent="0.2"/>
    <row r="48027" hidden="1" x14ac:dyDescent="0.2"/>
    <row r="48028" hidden="1" x14ac:dyDescent="0.2"/>
    <row r="48029" hidden="1" x14ac:dyDescent="0.2"/>
    <row r="48030" hidden="1" x14ac:dyDescent="0.2"/>
    <row r="48031" hidden="1" x14ac:dyDescent="0.2"/>
    <row r="48032" hidden="1" x14ac:dyDescent="0.2"/>
    <row r="48033" hidden="1" x14ac:dyDescent="0.2"/>
    <row r="48034" hidden="1" x14ac:dyDescent="0.2"/>
    <row r="48035" hidden="1" x14ac:dyDescent="0.2"/>
    <row r="48036" hidden="1" x14ac:dyDescent="0.2"/>
    <row r="48037" hidden="1" x14ac:dyDescent="0.2"/>
    <row r="48038" hidden="1" x14ac:dyDescent="0.2"/>
    <row r="48039" hidden="1" x14ac:dyDescent="0.2"/>
    <row r="48040" hidden="1" x14ac:dyDescent="0.2"/>
    <row r="48041" hidden="1" x14ac:dyDescent="0.2"/>
    <row r="48042" hidden="1" x14ac:dyDescent="0.2"/>
    <row r="48043" hidden="1" x14ac:dyDescent="0.2"/>
    <row r="48044" hidden="1" x14ac:dyDescent="0.2"/>
    <row r="48045" hidden="1" x14ac:dyDescent="0.2"/>
    <row r="48046" hidden="1" x14ac:dyDescent="0.2"/>
    <row r="48047" hidden="1" x14ac:dyDescent="0.2"/>
    <row r="48048" hidden="1" x14ac:dyDescent="0.2"/>
    <row r="48049" hidden="1" x14ac:dyDescent="0.2"/>
    <row r="48050" hidden="1" x14ac:dyDescent="0.2"/>
    <row r="48051" hidden="1" x14ac:dyDescent="0.2"/>
    <row r="48052" hidden="1" x14ac:dyDescent="0.2"/>
    <row r="48053" hidden="1" x14ac:dyDescent="0.2"/>
    <row r="48054" hidden="1" x14ac:dyDescent="0.2"/>
    <row r="48055" hidden="1" x14ac:dyDescent="0.2"/>
    <row r="48056" hidden="1" x14ac:dyDescent="0.2"/>
    <row r="48057" hidden="1" x14ac:dyDescent="0.2"/>
    <row r="48058" hidden="1" x14ac:dyDescent="0.2"/>
    <row r="48059" hidden="1" x14ac:dyDescent="0.2"/>
    <row r="48060" hidden="1" x14ac:dyDescent="0.2"/>
    <row r="48061" hidden="1" x14ac:dyDescent="0.2"/>
    <row r="48062" hidden="1" x14ac:dyDescent="0.2"/>
    <row r="48063" hidden="1" x14ac:dyDescent="0.2"/>
    <row r="48064" hidden="1" x14ac:dyDescent="0.2"/>
    <row r="48065" hidden="1" x14ac:dyDescent="0.2"/>
    <row r="48066" hidden="1" x14ac:dyDescent="0.2"/>
    <row r="48067" hidden="1" x14ac:dyDescent="0.2"/>
    <row r="48068" hidden="1" x14ac:dyDescent="0.2"/>
    <row r="48069" hidden="1" x14ac:dyDescent="0.2"/>
    <row r="48070" hidden="1" x14ac:dyDescent="0.2"/>
    <row r="48071" hidden="1" x14ac:dyDescent="0.2"/>
    <row r="48072" hidden="1" x14ac:dyDescent="0.2"/>
    <row r="48073" hidden="1" x14ac:dyDescent="0.2"/>
    <row r="48074" hidden="1" x14ac:dyDescent="0.2"/>
    <row r="48075" hidden="1" x14ac:dyDescent="0.2"/>
    <row r="48076" hidden="1" x14ac:dyDescent="0.2"/>
    <row r="48077" hidden="1" x14ac:dyDescent="0.2"/>
    <row r="48078" hidden="1" x14ac:dyDescent="0.2"/>
    <row r="48079" hidden="1" x14ac:dyDescent="0.2"/>
    <row r="48080" hidden="1" x14ac:dyDescent="0.2"/>
    <row r="48081" hidden="1" x14ac:dyDescent="0.2"/>
    <row r="48082" hidden="1" x14ac:dyDescent="0.2"/>
    <row r="48083" hidden="1" x14ac:dyDescent="0.2"/>
    <row r="48084" hidden="1" x14ac:dyDescent="0.2"/>
    <row r="48085" hidden="1" x14ac:dyDescent="0.2"/>
    <row r="48086" hidden="1" x14ac:dyDescent="0.2"/>
    <row r="48087" hidden="1" x14ac:dyDescent="0.2"/>
    <row r="48088" hidden="1" x14ac:dyDescent="0.2"/>
    <row r="48089" hidden="1" x14ac:dyDescent="0.2"/>
    <row r="48090" hidden="1" x14ac:dyDescent="0.2"/>
    <row r="48091" hidden="1" x14ac:dyDescent="0.2"/>
    <row r="48092" hidden="1" x14ac:dyDescent="0.2"/>
    <row r="48093" hidden="1" x14ac:dyDescent="0.2"/>
    <row r="48094" hidden="1" x14ac:dyDescent="0.2"/>
    <row r="48095" hidden="1" x14ac:dyDescent="0.2"/>
    <row r="48096" hidden="1" x14ac:dyDescent="0.2"/>
    <row r="48097" hidden="1" x14ac:dyDescent="0.2"/>
    <row r="48098" hidden="1" x14ac:dyDescent="0.2"/>
    <row r="48099" hidden="1" x14ac:dyDescent="0.2"/>
    <row r="48100" hidden="1" x14ac:dyDescent="0.2"/>
    <row r="48101" hidden="1" x14ac:dyDescent="0.2"/>
    <row r="48102" hidden="1" x14ac:dyDescent="0.2"/>
    <row r="48103" hidden="1" x14ac:dyDescent="0.2"/>
    <row r="48104" hidden="1" x14ac:dyDescent="0.2"/>
    <row r="48105" hidden="1" x14ac:dyDescent="0.2"/>
    <row r="48106" hidden="1" x14ac:dyDescent="0.2"/>
    <row r="48107" hidden="1" x14ac:dyDescent="0.2"/>
    <row r="48108" hidden="1" x14ac:dyDescent="0.2"/>
    <row r="48109" hidden="1" x14ac:dyDescent="0.2"/>
    <row r="48110" hidden="1" x14ac:dyDescent="0.2"/>
    <row r="48111" hidden="1" x14ac:dyDescent="0.2"/>
    <row r="48112" hidden="1" x14ac:dyDescent="0.2"/>
    <row r="48113" hidden="1" x14ac:dyDescent="0.2"/>
    <row r="48114" hidden="1" x14ac:dyDescent="0.2"/>
    <row r="48115" hidden="1" x14ac:dyDescent="0.2"/>
    <row r="48116" hidden="1" x14ac:dyDescent="0.2"/>
    <row r="48117" hidden="1" x14ac:dyDescent="0.2"/>
    <row r="48118" hidden="1" x14ac:dyDescent="0.2"/>
    <row r="48119" hidden="1" x14ac:dyDescent="0.2"/>
    <row r="48120" hidden="1" x14ac:dyDescent="0.2"/>
    <row r="48121" hidden="1" x14ac:dyDescent="0.2"/>
    <row r="48122" hidden="1" x14ac:dyDescent="0.2"/>
    <row r="48123" hidden="1" x14ac:dyDescent="0.2"/>
    <row r="48124" hidden="1" x14ac:dyDescent="0.2"/>
    <row r="48125" hidden="1" x14ac:dyDescent="0.2"/>
    <row r="48126" hidden="1" x14ac:dyDescent="0.2"/>
    <row r="48127" hidden="1" x14ac:dyDescent="0.2"/>
    <row r="48128" hidden="1" x14ac:dyDescent="0.2"/>
    <row r="48129" hidden="1" x14ac:dyDescent="0.2"/>
    <row r="48130" hidden="1" x14ac:dyDescent="0.2"/>
    <row r="48131" hidden="1" x14ac:dyDescent="0.2"/>
    <row r="48132" hidden="1" x14ac:dyDescent="0.2"/>
    <row r="48133" hidden="1" x14ac:dyDescent="0.2"/>
    <row r="48134" hidden="1" x14ac:dyDescent="0.2"/>
    <row r="48135" hidden="1" x14ac:dyDescent="0.2"/>
    <row r="48136" hidden="1" x14ac:dyDescent="0.2"/>
    <row r="48137" hidden="1" x14ac:dyDescent="0.2"/>
    <row r="48138" hidden="1" x14ac:dyDescent="0.2"/>
    <row r="48139" hidden="1" x14ac:dyDescent="0.2"/>
    <row r="48140" hidden="1" x14ac:dyDescent="0.2"/>
    <row r="48141" hidden="1" x14ac:dyDescent="0.2"/>
    <row r="48142" hidden="1" x14ac:dyDescent="0.2"/>
    <row r="48143" hidden="1" x14ac:dyDescent="0.2"/>
    <row r="48144" hidden="1" x14ac:dyDescent="0.2"/>
    <row r="48145" hidden="1" x14ac:dyDescent="0.2"/>
    <row r="48146" hidden="1" x14ac:dyDescent="0.2"/>
    <row r="48147" hidden="1" x14ac:dyDescent="0.2"/>
    <row r="48148" hidden="1" x14ac:dyDescent="0.2"/>
    <row r="48149" hidden="1" x14ac:dyDescent="0.2"/>
    <row r="48150" hidden="1" x14ac:dyDescent="0.2"/>
    <row r="48151" hidden="1" x14ac:dyDescent="0.2"/>
    <row r="48152" hidden="1" x14ac:dyDescent="0.2"/>
    <row r="48153" hidden="1" x14ac:dyDescent="0.2"/>
    <row r="48154" hidden="1" x14ac:dyDescent="0.2"/>
    <row r="48155" hidden="1" x14ac:dyDescent="0.2"/>
    <row r="48156" hidden="1" x14ac:dyDescent="0.2"/>
    <row r="48157" hidden="1" x14ac:dyDescent="0.2"/>
    <row r="48158" hidden="1" x14ac:dyDescent="0.2"/>
    <row r="48159" hidden="1" x14ac:dyDescent="0.2"/>
    <row r="48160" hidden="1" x14ac:dyDescent="0.2"/>
    <row r="48161" hidden="1" x14ac:dyDescent="0.2"/>
    <row r="48162" hidden="1" x14ac:dyDescent="0.2"/>
    <row r="48163" hidden="1" x14ac:dyDescent="0.2"/>
    <row r="48164" hidden="1" x14ac:dyDescent="0.2"/>
    <row r="48165" hidden="1" x14ac:dyDescent="0.2"/>
    <row r="48166" hidden="1" x14ac:dyDescent="0.2"/>
    <row r="48167" hidden="1" x14ac:dyDescent="0.2"/>
    <row r="48168" hidden="1" x14ac:dyDescent="0.2"/>
    <row r="48169" hidden="1" x14ac:dyDescent="0.2"/>
    <row r="48170" hidden="1" x14ac:dyDescent="0.2"/>
    <row r="48171" hidden="1" x14ac:dyDescent="0.2"/>
    <row r="48172" hidden="1" x14ac:dyDescent="0.2"/>
    <row r="48173" hidden="1" x14ac:dyDescent="0.2"/>
    <row r="48174" hidden="1" x14ac:dyDescent="0.2"/>
    <row r="48175" hidden="1" x14ac:dyDescent="0.2"/>
    <row r="48176" hidden="1" x14ac:dyDescent="0.2"/>
    <row r="48177" hidden="1" x14ac:dyDescent="0.2"/>
    <row r="48178" hidden="1" x14ac:dyDescent="0.2"/>
    <row r="48179" hidden="1" x14ac:dyDescent="0.2"/>
    <row r="48180" hidden="1" x14ac:dyDescent="0.2"/>
    <row r="48181" hidden="1" x14ac:dyDescent="0.2"/>
    <row r="48182" hidden="1" x14ac:dyDescent="0.2"/>
    <row r="48183" hidden="1" x14ac:dyDescent="0.2"/>
    <row r="48184" hidden="1" x14ac:dyDescent="0.2"/>
    <row r="48185" hidden="1" x14ac:dyDescent="0.2"/>
    <row r="48186" hidden="1" x14ac:dyDescent="0.2"/>
    <row r="48187" hidden="1" x14ac:dyDescent="0.2"/>
    <row r="48188" hidden="1" x14ac:dyDescent="0.2"/>
    <row r="48189" hidden="1" x14ac:dyDescent="0.2"/>
    <row r="48190" hidden="1" x14ac:dyDescent="0.2"/>
    <row r="48191" hidden="1" x14ac:dyDescent="0.2"/>
    <row r="48192" hidden="1" x14ac:dyDescent="0.2"/>
    <row r="48193" hidden="1" x14ac:dyDescent="0.2"/>
    <row r="48194" hidden="1" x14ac:dyDescent="0.2"/>
    <row r="48195" hidden="1" x14ac:dyDescent="0.2"/>
    <row r="48196" hidden="1" x14ac:dyDescent="0.2"/>
    <row r="48197" hidden="1" x14ac:dyDescent="0.2"/>
    <row r="48198" hidden="1" x14ac:dyDescent="0.2"/>
    <row r="48199" hidden="1" x14ac:dyDescent="0.2"/>
    <row r="48200" hidden="1" x14ac:dyDescent="0.2"/>
    <row r="48201" hidden="1" x14ac:dyDescent="0.2"/>
    <row r="48202" hidden="1" x14ac:dyDescent="0.2"/>
    <row r="48203" hidden="1" x14ac:dyDescent="0.2"/>
    <row r="48204" hidden="1" x14ac:dyDescent="0.2"/>
    <row r="48205" hidden="1" x14ac:dyDescent="0.2"/>
    <row r="48206" hidden="1" x14ac:dyDescent="0.2"/>
    <row r="48207" hidden="1" x14ac:dyDescent="0.2"/>
    <row r="48208" hidden="1" x14ac:dyDescent="0.2"/>
    <row r="48209" hidden="1" x14ac:dyDescent="0.2"/>
    <row r="48210" hidden="1" x14ac:dyDescent="0.2"/>
    <row r="48211" hidden="1" x14ac:dyDescent="0.2"/>
    <row r="48212" hidden="1" x14ac:dyDescent="0.2"/>
    <row r="48213" hidden="1" x14ac:dyDescent="0.2"/>
    <row r="48214" hidden="1" x14ac:dyDescent="0.2"/>
    <row r="48215" hidden="1" x14ac:dyDescent="0.2"/>
    <row r="48216" hidden="1" x14ac:dyDescent="0.2"/>
    <row r="48217" hidden="1" x14ac:dyDescent="0.2"/>
    <row r="48218" hidden="1" x14ac:dyDescent="0.2"/>
    <row r="48219" hidden="1" x14ac:dyDescent="0.2"/>
    <row r="48220" hidden="1" x14ac:dyDescent="0.2"/>
    <row r="48221" hidden="1" x14ac:dyDescent="0.2"/>
    <row r="48222" hidden="1" x14ac:dyDescent="0.2"/>
    <row r="48223" hidden="1" x14ac:dyDescent="0.2"/>
    <row r="48224" hidden="1" x14ac:dyDescent="0.2"/>
    <row r="48225" hidden="1" x14ac:dyDescent="0.2"/>
    <row r="48226" hidden="1" x14ac:dyDescent="0.2"/>
    <row r="48227" hidden="1" x14ac:dyDescent="0.2"/>
    <row r="48228" hidden="1" x14ac:dyDescent="0.2"/>
    <row r="48229" hidden="1" x14ac:dyDescent="0.2"/>
    <row r="48230" hidden="1" x14ac:dyDescent="0.2"/>
    <row r="48231" hidden="1" x14ac:dyDescent="0.2"/>
    <row r="48232" hidden="1" x14ac:dyDescent="0.2"/>
    <row r="48233" hidden="1" x14ac:dyDescent="0.2"/>
    <row r="48234" hidden="1" x14ac:dyDescent="0.2"/>
    <row r="48235" hidden="1" x14ac:dyDescent="0.2"/>
    <row r="48236" hidden="1" x14ac:dyDescent="0.2"/>
    <row r="48237" hidden="1" x14ac:dyDescent="0.2"/>
    <row r="48238" hidden="1" x14ac:dyDescent="0.2"/>
    <row r="48239" hidden="1" x14ac:dyDescent="0.2"/>
    <row r="48240" hidden="1" x14ac:dyDescent="0.2"/>
    <row r="48241" hidden="1" x14ac:dyDescent="0.2"/>
    <row r="48242" hidden="1" x14ac:dyDescent="0.2"/>
    <row r="48243" hidden="1" x14ac:dyDescent="0.2"/>
    <row r="48244" hidden="1" x14ac:dyDescent="0.2"/>
    <row r="48245" hidden="1" x14ac:dyDescent="0.2"/>
    <row r="48246" hidden="1" x14ac:dyDescent="0.2"/>
    <row r="48247" hidden="1" x14ac:dyDescent="0.2"/>
    <row r="48248" hidden="1" x14ac:dyDescent="0.2"/>
    <row r="48249" hidden="1" x14ac:dyDescent="0.2"/>
    <row r="48250" hidden="1" x14ac:dyDescent="0.2"/>
    <row r="48251" hidden="1" x14ac:dyDescent="0.2"/>
    <row r="48252" hidden="1" x14ac:dyDescent="0.2"/>
    <row r="48253" hidden="1" x14ac:dyDescent="0.2"/>
    <row r="48254" hidden="1" x14ac:dyDescent="0.2"/>
    <row r="48255" hidden="1" x14ac:dyDescent="0.2"/>
    <row r="48256" hidden="1" x14ac:dyDescent="0.2"/>
    <row r="48257" hidden="1" x14ac:dyDescent="0.2"/>
    <row r="48258" hidden="1" x14ac:dyDescent="0.2"/>
    <row r="48259" hidden="1" x14ac:dyDescent="0.2"/>
    <row r="48260" hidden="1" x14ac:dyDescent="0.2"/>
    <row r="48261" hidden="1" x14ac:dyDescent="0.2"/>
    <row r="48262" hidden="1" x14ac:dyDescent="0.2"/>
    <row r="48263" hidden="1" x14ac:dyDescent="0.2"/>
    <row r="48264" hidden="1" x14ac:dyDescent="0.2"/>
    <row r="48265" hidden="1" x14ac:dyDescent="0.2"/>
    <row r="48266" hidden="1" x14ac:dyDescent="0.2"/>
    <row r="48267" hidden="1" x14ac:dyDescent="0.2"/>
    <row r="48268" hidden="1" x14ac:dyDescent="0.2"/>
    <row r="48269" hidden="1" x14ac:dyDescent="0.2"/>
    <row r="48270" hidden="1" x14ac:dyDescent="0.2"/>
    <row r="48271" hidden="1" x14ac:dyDescent="0.2"/>
    <row r="48272" hidden="1" x14ac:dyDescent="0.2"/>
    <row r="48273" hidden="1" x14ac:dyDescent="0.2"/>
    <row r="48274" hidden="1" x14ac:dyDescent="0.2"/>
    <row r="48275" hidden="1" x14ac:dyDescent="0.2"/>
    <row r="48276" hidden="1" x14ac:dyDescent="0.2"/>
    <row r="48277" hidden="1" x14ac:dyDescent="0.2"/>
    <row r="48278" hidden="1" x14ac:dyDescent="0.2"/>
    <row r="48279" hidden="1" x14ac:dyDescent="0.2"/>
    <row r="48280" hidden="1" x14ac:dyDescent="0.2"/>
    <row r="48281" hidden="1" x14ac:dyDescent="0.2"/>
    <row r="48282" hidden="1" x14ac:dyDescent="0.2"/>
    <row r="48283" hidden="1" x14ac:dyDescent="0.2"/>
    <row r="48284" hidden="1" x14ac:dyDescent="0.2"/>
    <row r="48285" hidden="1" x14ac:dyDescent="0.2"/>
    <row r="48286" hidden="1" x14ac:dyDescent="0.2"/>
    <row r="48287" hidden="1" x14ac:dyDescent="0.2"/>
    <row r="48288" hidden="1" x14ac:dyDescent="0.2"/>
    <row r="48289" hidden="1" x14ac:dyDescent="0.2"/>
    <row r="48290" hidden="1" x14ac:dyDescent="0.2"/>
    <row r="48291" hidden="1" x14ac:dyDescent="0.2"/>
    <row r="48292" hidden="1" x14ac:dyDescent="0.2"/>
    <row r="48293" hidden="1" x14ac:dyDescent="0.2"/>
    <row r="48294" hidden="1" x14ac:dyDescent="0.2"/>
    <row r="48295" hidden="1" x14ac:dyDescent="0.2"/>
    <row r="48296" hidden="1" x14ac:dyDescent="0.2"/>
    <row r="48297" hidden="1" x14ac:dyDescent="0.2"/>
    <row r="48298" hidden="1" x14ac:dyDescent="0.2"/>
    <row r="48299" hidden="1" x14ac:dyDescent="0.2"/>
    <row r="48300" hidden="1" x14ac:dyDescent="0.2"/>
    <row r="48301" hidden="1" x14ac:dyDescent="0.2"/>
    <row r="48302" hidden="1" x14ac:dyDescent="0.2"/>
    <row r="48303" hidden="1" x14ac:dyDescent="0.2"/>
    <row r="48304" hidden="1" x14ac:dyDescent="0.2"/>
    <row r="48305" hidden="1" x14ac:dyDescent="0.2"/>
    <row r="48306" hidden="1" x14ac:dyDescent="0.2"/>
    <row r="48307" hidden="1" x14ac:dyDescent="0.2"/>
    <row r="48308" hidden="1" x14ac:dyDescent="0.2"/>
    <row r="48309" hidden="1" x14ac:dyDescent="0.2"/>
    <row r="48310" hidden="1" x14ac:dyDescent="0.2"/>
    <row r="48311" hidden="1" x14ac:dyDescent="0.2"/>
    <row r="48312" hidden="1" x14ac:dyDescent="0.2"/>
    <row r="48313" hidden="1" x14ac:dyDescent="0.2"/>
    <row r="48314" hidden="1" x14ac:dyDescent="0.2"/>
    <row r="48315" hidden="1" x14ac:dyDescent="0.2"/>
    <row r="48316" hidden="1" x14ac:dyDescent="0.2"/>
    <row r="48317" hidden="1" x14ac:dyDescent="0.2"/>
    <row r="48318" hidden="1" x14ac:dyDescent="0.2"/>
    <row r="48319" hidden="1" x14ac:dyDescent="0.2"/>
    <row r="48320" hidden="1" x14ac:dyDescent="0.2"/>
    <row r="48321" hidden="1" x14ac:dyDescent="0.2"/>
    <row r="48322" hidden="1" x14ac:dyDescent="0.2"/>
    <row r="48323" hidden="1" x14ac:dyDescent="0.2"/>
    <row r="48324" hidden="1" x14ac:dyDescent="0.2"/>
    <row r="48325" hidden="1" x14ac:dyDescent="0.2"/>
    <row r="48326" hidden="1" x14ac:dyDescent="0.2"/>
    <row r="48327" hidden="1" x14ac:dyDescent="0.2"/>
    <row r="48328" hidden="1" x14ac:dyDescent="0.2"/>
    <row r="48329" hidden="1" x14ac:dyDescent="0.2"/>
    <row r="48330" hidden="1" x14ac:dyDescent="0.2"/>
    <row r="48331" hidden="1" x14ac:dyDescent="0.2"/>
    <row r="48332" hidden="1" x14ac:dyDescent="0.2"/>
    <row r="48333" hidden="1" x14ac:dyDescent="0.2"/>
    <row r="48334" hidden="1" x14ac:dyDescent="0.2"/>
    <row r="48335" hidden="1" x14ac:dyDescent="0.2"/>
    <row r="48336" hidden="1" x14ac:dyDescent="0.2"/>
    <row r="48337" hidden="1" x14ac:dyDescent="0.2"/>
    <row r="48338" hidden="1" x14ac:dyDescent="0.2"/>
    <row r="48339" hidden="1" x14ac:dyDescent="0.2"/>
    <row r="48340" hidden="1" x14ac:dyDescent="0.2"/>
    <row r="48341" hidden="1" x14ac:dyDescent="0.2"/>
    <row r="48342" hidden="1" x14ac:dyDescent="0.2"/>
    <row r="48343" hidden="1" x14ac:dyDescent="0.2"/>
    <row r="48344" hidden="1" x14ac:dyDescent="0.2"/>
    <row r="48345" hidden="1" x14ac:dyDescent="0.2"/>
    <row r="48346" hidden="1" x14ac:dyDescent="0.2"/>
    <row r="48347" hidden="1" x14ac:dyDescent="0.2"/>
    <row r="48348" hidden="1" x14ac:dyDescent="0.2"/>
    <row r="48349" hidden="1" x14ac:dyDescent="0.2"/>
    <row r="48350" hidden="1" x14ac:dyDescent="0.2"/>
    <row r="48351" hidden="1" x14ac:dyDescent="0.2"/>
    <row r="48352" hidden="1" x14ac:dyDescent="0.2"/>
    <row r="48353" hidden="1" x14ac:dyDescent="0.2"/>
    <row r="48354" hidden="1" x14ac:dyDescent="0.2"/>
    <row r="48355" hidden="1" x14ac:dyDescent="0.2"/>
    <row r="48356" hidden="1" x14ac:dyDescent="0.2"/>
    <row r="48357" hidden="1" x14ac:dyDescent="0.2"/>
    <row r="48358" hidden="1" x14ac:dyDescent="0.2"/>
    <row r="48359" hidden="1" x14ac:dyDescent="0.2"/>
    <row r="48360" hidden="1" x14ac:dyDescent="0.2"/>
    <row r="48361" hidden="1" x14ac:dyDescent="0.2"/>
    <row r="48362" hidden="1" x14ac:dyDescent="0.2"/>
    <row r="48363" hidden="1" x14ac:dyDescent="0.2"/>
    <row r="48364" hidden="1" x14ac:dyDescent="0.2"/>
    <row r="48365" hidden="1" x14ac:dyDescent="0.2"/>
    <row r="48366" hidden="1" x14ac:dyDescent="0.2"/>
    <row r="48367" hidden="1" x14ac:dyDescent="0.2"/>
    <row r="48368" hidden="1" x14ac:dyDescent="0.2"/>
    <row r="48369" hidden="1" x14ac:dyDescent="0.2"/>
    <row r="48370" hidden="1" x14ac:dyDescent="0.2"/>
    <row r="48371" hidden="1" x14ac:dyDescent="0.2"/>
    <row r="48372" hidden="1" x14ac:dyDescent="0.2"/>
    <row r="48373" hidden="1" x14ac:dyDescent="0.2"/>
    <row r="48374" hidden="1" x14ac:dyDescent="0.2"/>
    <row r="48375" hidden="1" x14ac:dyDescent="0.2"/>
    <row r="48376" hidden="1" x14ac:dyDescent="0.2"/>
    <row r="48377" hidden="1" x14ac:dyDescent="0.2"/>
    <row r="48378" hidden="1" x14ac:dyDescent="0.2"/>
    <row r="48379" hidden="1" x14ac:dyDescent="0.2"/>
    <row r="48380" hidden="1" x14ac:dyDescent="0.2"/>
    <row r="48381" hidden="1" x14ac:dyDescent="0.2"/>
    <row r="48382" hidden="1" x14ac:dyDescent="0.2"/>
    <row r="48383" hidden="1" x14ac:dyDescent="0.2"/>
    <row r="48384" hidden="1" x14ac:dyDescent="0.2"/>
    <row r="48385" hidden="1" x14ac:dyDescent="0.2"/>
    <row r="48386" hidden="1" x14ac:dyDescent="0.2"/>
    <row r="48387" hidden="1" x14ac:dyDescent="0.2"/>
    <row r="48388" hidden="1" x14ac:dyDescent="0.2"/>
    <row r="48389" hidden="1" x14ac:dyDescent="0.2"/>
    <row r="48390" hidden="1" x14ac:dyDescent="0.2"/>
    <row r="48391" hidden="1" x14ac:dyDescent="0.2"/>
    <row r="48392" hidden="1" x14ac:dyDescent="0.2"/>
    <row r="48393" hidden="1" x14ac:dyDescent="0.2"/>
    <row r="48394" hidden="1" x14ac:dyDescent="0.2"/>
    <row r="48395" hidden="1" x14ac:dyDescent="0.2"/>
    <row r="48396" hidden="1" x14ac:dyDescent="0.2"/>
    <row r="48397" hidden="1" x14ac:dyDescent="0.2"/>
    <row r="48398" hidden="1" x14ac:dyDescent="0.2"/>
    <row r="48399" hidden="1" x14ac:dyDescent="0.2"/>
    <row r="48400" hidden="1" x14ac:dyDescent="0.2"/>
    <row r="48401" hidden="1" x14ac:dyDescent="0.2"/>
    <row r="48402" hidden="1" x14ac:dyDescent="0.2"/>
    <row r="48403" hidden="1" x14ac:dyDescent="0.2"/>
    <row r="48404" hidden="1" x14ac:dyDescent="0.2"/>
    <row r="48405" hidden="1" x14ac:dyDescent="0.2"/>
    <row r="48406" hidden="1" x14ac:dyDescent="0.2"/>
    <row r="48407" hidden="1" x14ac:dyDescent="0.2"/>
    <row r="48408" hidden="1" x14ac:dyDescent="0.2"/>
    <row r="48409" hidden="1" x14ac:dyDescent="0.2"/>
    <row r="48410" hidden="1" x14ac:dyDescent="0.2"/>
    <row r="48411" hidden="1" x14ac:dyDescent="0.2"/>
    <row r="48412" hidden="1" x14ac:dyDescent="0.2"/>
    <row r="48413" hidden="1" x14ac:dyDescent="0.2"/>
    <row r="48414" hidden="1" x14ac:dyDescent="0.2"/>
    <row r="48415" hidden="1" x14ac:dyDescent="0.2"/>
    <row r="48416" hidden="1" x14ac:dyDescent="0.2"/>
    <row r="48417" hidden="1" x14ac:dyDescent="0.2"/>
    <row r="48418" hidden="1" x14ac:dyDescent="0.2"/>
    <row r="48419" hidden="1" x14ac:dyDescent="0.2"/>
    <row r="48420" hidden="1" x14ac:dyDescent="0.2"/>
    <row r="48421" hidden="1" x14ac:dyDescent="0.2"/>
    <row r="48422" hidden="1" x14ac:dyDescent="0.2"/>
    <row r="48423" hidden="1" x14ac:dyDescent="0.2"/>
    <row r="48424" hidden="1" x14ac:dyDescent="0.2"/>
    <row r="48425" hidden="1" x14ac:dyDescent="0.2"/>
    <row r="48426" hidden="1" x14ac:dyDescent="0.2"/>
    <row r="48427" hidden="1" x14ac:dyDescent="0.2"/>
    <row r="48428" hidden="1" x14ac:dyDescent="0.2"/>
    <row r="48429" hidden="1" x14ac:dyDescent="0.2"/>
    <row r="48430" hidden="1" x14ac:dyDescent="0.2"/>
    <row r="48431" hidden="1" x14ac:dyDescent="0.2"/>
    <row r="48432" hidden="1" x14ac:dyDescent="0.2"/>
    <row r="48433" hidden="1" x14ac:dyDescent="0.2"/>
    <row r="48434" hidden="1" x14ac:dyDescent="0.2"/>
    <row r="48435" hidden="1" x14ac:dyDescent="0.2"/>
    <row r="48436" hidden="1" x14ac:dyDescent="0.2"/>
    <row r="48437" hidden="1" x14ac:dyDescent="0.2"/>
    <row r="48438" hidden="1" x14ac:dyDescent="0.2"/>
    <row r="48439" hidden="1" x14ac:dyDescent="0.2"/>
    <row r="48440" hidden="1" x14ac:dyDescent="0.2"/>
    <row r="48441" hidden="1" x14ac:dyDescent="0.2"/>
    <row r="48442" hidden="1" x14ac:dyDescent="0.2"/>
    <row r="48443" hidden="1" x14ac:dyDescent="0.2"/>
    <row r="48444" hidden="1" x14ac:dyDescent="0.2"/>
    <row r="48445" hidden="1" x14ac:dyDescent="0.2"/>
    <row r="48446" hidden="1" x14ac:dyDescent="0.2"/>
    <row r="48447" hidden="1" x14ac:dyDescent="0.2"/>
    <row r="48448" hidden="1" x14ac:dyDescent="0.2"/>
    <row r="48449" hidden="1" x14ac:dyDescent="0.2"/>
    <row r="48450" hidden="1" x14ac:dyDescent="0.2"/>
    <row r="48451" hidden="1" x14ac:dyDescent="0.2"/>
    <row r="48452" hidden="1" x14ac:dyDescent="0.2"/>
    <row r="48453" hidden="1" x14ac:dyDescent="0.2"/>
    <row r="48454" hidden="1" x14ac:dyDescent="0.2"/>
    <row r="48455" hidden="1" x14ac:dyDescent="0.2"/>
    <row r="48456" hidden="1" x14ac:dyDescent="0.2"/>
    <row r="48457" hidden="1" x14ac:dyDescent="0.2"/>
    <row r="48458" hidden="1" x14ac:dyDescent="0.2"/>
    <row r="48459" hidden="1" x14ac:dyDescent="0.2"/>
    <row r="48460" hidden="1" x14ac:dyDescent="0.2"/>
    <row r="48461" hidden="1" x14ac:dyDescent="0.2"/>
    <row r="48462" hidden="1" x14ac:dyDescent="0.2"/>
    <row r="48463" hidden="1" x14ac:dyDescent="0.2"/>
    <row r="48464" hidden="1" x14ac:dyDescent="0.2"/>
    <row r="48465" hidden="1" x14ac:dyDescent="0.2"/>
    <row r="48466" hidden="1" x14ac:dyDescent="0.2"/>
    <row r="48467" hidden="1" x14ac:dyDescent="0.2"/>
    <row r="48468" hidden="1" x14ac:dyDescent="0.2"/>
    <row r="48469" hidden="1" x14ac:dyDescent="0.2"/>
    <row r="48470" hidden="1" x14ac:dyDescent="0.2"/>
    <row r="48471" hidden="1" x14ac:dyDescent="0.2"/>
    <row r="48472" hidden="1" x14ac:dyDescent="0.2"/>
    <row r="48473" hidden="1" x14ac:dyDescent="0.2"/>
    <row r="48474" hidden="1" x14ac:dyDescent="0.2"/>
    <row r="48475" hidden="1" x14ac:dyDescent="0.2"/>
    <row r="48476" hidden="1" x14ac:dyDescent="0.2"/>
    <row r="48477" hidden="1" x14ac:dyDescent="0.2"/>
    <row r="48478" hidden="1" x14ac:dyDescent="0.2"/>
    <row r="48479" hidden="1" x14ac:dyDescent="0.2"/>
    <row r="48480" hidden="1" x14ac:dyDescent="0.2"/>
    <row r="48481" hidden="1" x14ac:dyDescent="0.2"/>
    <row r="48482" hidden="1" x14ac:dyDescent="0.2"/>
    <row r="48483" hidden="1" x14ac:dyDescent="0.2"/>
    <row r="48484" hidden="1" x14ac:dyDescent="0.2"/>
    <row r="48485" hidden="1" x14ac:dyDescent="0.2"/>
    <row r="48486" hidden="1" x14ac:dyDescent="0.2"/>
    <row r="48487" hidden="1" x14ac:dyDescent="0.2"/>
    <row r="48488" hidden="1" x14ac:dyDescent="0.2"/>
    <row r="48489" hidden="1" x14ac:dyDescent="0.2"/>
    <row r="48490" hidden="1" x14ac:dyDescent="0.2"/>
    <row r="48491" hidden="1" x14ac:dyDescent="0.2"/>
    <row r="48492" hidden="1" x14ac:dyDescent="0.2"/>
    <row r="48493" hidden="1" x14ac:dyDescent="0.2"/>
    <row r="48494" hidden="1" x14ac:dyDescent="0.2"/>
    <row r="48495" hidden="1" x14ac:dyDescent="0.2"/>
    <row r="48496" hidden="1" x14ac:dyDescent="0.2"/>
    <row r="48497" hidden="1" x14ac:dyDescent="0.2"/>
    <row r="48498" hidden="1" x14ac:dyDescent="0.2"/>
    <row r="48499" hidden="1" x14ac:dyDescent="0.2"/>
    <row r="48500" hidden="1" x14ac:dyDescent="0.2"/>
    <row r="48501" hidden="1" x14ac:dyDescent="0.2"/>
    <row r="48502" hidden="1" x14ac:dyDescent="0.2"/>
    <row r="48503" hidden="1" x14ac:dyDescent="0.2"/>
    <row r="48504" hidden="1" x14ac:dyDescent="0.2"/>
    <row r="48505" hidden="1" x14ac:dyDescent="0.2"/>
    <row r="48506" hidden="1" x14ac:dyDescent="0.2"/>
    <row r="48507" hidden="1" x14ac:dyDescent="0.2"/>
    <row r="48508" hidden="1" x14ac:dyDescent="0.2"/>
    <row r="48509" hidden="1" x14ac:dyDescent="0.2"/>
    <row r="48510" hidden="1" x14ac:dyDescent="0.2"/>
    <row r="48511" hidden="1" x14ac:dyDescent="0.2"/>
    <row r="48512" hidden="1" x14ac:dyDescent="0.2"/>
    <row r="48513" hidden="1" x14ac:dyDescent="0.2"/>
    <row r="48514" hidden="1" x14ac:dyDescent="0.2"/>
    <row r="48515" hidden="1" x14ac:dyDescent="0.2"/>
    <row r="48516" hidden="1" x14ac:dyDescent="0.2"/>
    <row r="48517" hidden="1" x14ac:dyDescent="0.2"/>
    <row r="48518" hidden="1" x14ac:dyDescent="0.2"/>
    <row r="48519" hidden="1" x14ac:dyDescent="0.2"/>
    <row r="48520" hidden="1" x14ac:dyDescent="0.2"/>
    <row r="48521" hidden="1" x14ac:dyDescent="0.2"/>
    <row r="48522" hidden="1" x14ac:dyDescent="0.2"/>
    <row r="48523" hidden="1" x14ac:dyDescent="0.2"/>
    <row r="48524" hidden="1" x14ac:dyDescent="0.2"/>
    <row r="48525" hidden="1" x14ac:dyDescent="0.2"/>
    <row r="48526" hidden="1" x14ac:dyDescent="0.2"/>
    <row r="48527" hidden="1" x14ac:dyDescent="0.2"/>
    <row r="48528" hidden="1" x14ac:dyDescent="0.2"/>
    <row r="48529" hidden="1" x14ac:dyDescent="0.2"/>
    <row r="48530" hidden="1" x14ac:dyDescent="0.2"/>
    <row r="48531" hidden="1" x14ac:dyDescent="0.2"/>
    <row r="48532" hidden="1" x14ac:dyDescent="0.2"/>
    <row r="48533" hidden="1" x14ac:dyDescent="0.2"/>
    <row r="48534" hidden="1" x14ac:dyDescent="0.2"/>
    <row r="48535" hidden="1" x14ac:dyDescent="0.2"/>
    <row r="48536" hidden="1" x14ac:dyDescent="0.2"/>
    <row r="48537" hidden="1" x14ac:dyDescent="0.2"/>
    <row r="48538" hidden="1" x14ac:dyDescent="0.2"/>
    <row r="48539" hidden="1" x14ac:dyDescent="0.2"/>
    <row r="48540" hidden="1" x14ac:dyDescent="0.2"/>
    <row r="48541" hidden="1" x14ac:dyDescent="0.2"/>
    <row r="48542" hidden="1" x14ac:dyDescent="0.2"/>
    <row r="48543" hidden="1" x14ac:dyDescent="0.2"/>
    <row r="48544" hidden="1" x14ac:dyDescent="0.2"/>
    <row r="48545" hidden="1" x14ac:dyDescent="0.2"/>
    <row r="48546" hidden="1" x14ac:dyDescent="0.2"/>
    <row r="48547" hidden="1" x14ac:dyDescent="0.2"/>
    <row r="48548" hidden="1" x14ac:dyDescent="0.2"/>
    <row r="48549" hidden="1" x14ac:dyDescent="0.2"/>
    <row r="48550" hidden="1" x14ac:dyDescent="0.2"/>
    <row r="48551" hidden="1" x14ac:dyDescent="0.2"/>
    <row r="48552" hidden="1" x14ac:dyDescent="0.2"/>
    <row r="48553" hidden="1" x14ac:dyDescent="0.2"/>
    <row r="48554" hidden="1" x14ac:dyDescent="0.2"/>
    <row r="48555" hidden="1" x14ac:dyDescent="0.2"/>
    <row r="48556" hidden="1" x14ac:dyDescent="0.2"/>
    <row r="48557" hidden="1" x14ac:dyDescent="0.2"/>
    <row r="48558" hidden="1" x14ac:dyDescent="0.2"/>
    <row r="48559" hidden="1" x14ac:dyDescent="0.2"/>
    <row r="48560" hidden="1" x14ac:dyDescent="0.2"/>
    <row r="48561" hidden="1" x14ac:dyDescent="0.2"/>
    <row r="48562" hidden="1" x14ac:dyDescent="0.2"/>
    <row r="48563" hidden="1" x14ac:dyDescent="0.2"/>
    <row r="48564" hidden="1" x14ac:dyDescent="0.2"/>
    <row r="48565" hidden="1" x14ac:dyDescent="0.2"/>
    <row r="48566" hidden="1" x14ac:dyDescent="0.2"/>
    <row r="48567" hidden="1" x14ac:dyDescent="0.2"/>
    <row r="48568" hidden="1" x14ac:dyDescent="0.2"/>
    <row r="48569" hidden="1" x14ac:dyDescent="0.2"/>
    <row r="48570" hidden="1" x14ac:dyDescent="0.2"/>
    <row r="48571" hidden="1" x14ac:dyDescent="0.2"/>
    <row r="48572" hidden="1" x14ac:dyDescent="0.2"/>
    <row r="48573" hidden="1" x14ac:dyDescent="0.2"/>
    <row r="48574" hidden="1" x14ac:dyDescent="0.2"/>
    <row r="48575" hidden="1" x14ac:dyDescent="0.2"/>
    <row r="48576" hidden="1" x14ac:dyDescent="0.2"/>
    <row r="48577" hidden="1" x14ac:dyDescent="0.2"/>
    <row r="48578" hidden="1" x14ac:dyDescent="0.2"/>
    <row r="48579" hidden="1" x14ac:dyDescent="0.2"/>
    <row r="48580" hidden="1" x14ac:dyDescent="0.2"/>
    <row r="48581" hidden="1" x14ac:dyDescent="0.2"/>
    <row r="48582" hidden="1" x14ac:dyDescent="0.2"/>
    <row r="48583" hidden="1" x14ac:dyDescent="0.2"/>
    <row r="48584" hidden="1" x14ac:dyDescent="0.2"/>
    <row r="48585" hidden="1" x14ac:dyDescent="0.2"/>
    <row r="48586" hidden="1" x14ac:dyDescent="0.2"/>
    <row r="48587" hidden="1" x14ac:dyDescent="0.2"/>
    <row r="48588" hidden="1" x14ac:dyDescent="0.2"/>
    <row r="48589" hidden="1" x14ac:dyDescent="0.2"/>
    <row r="48590" hidden="1" x14ac:dyDescent="0.2"/>
    <row r="48591" hidden="1" x14ac:dyDescent="0.2"/>
    <row r="48592" hidden="1" x14ac:dyDescent="0.2"/>
    <row r="48593" hidden="1" x14ac:dyDescent="0.2"/>
    <row r="48594" hidden="1" x14ac:dyDescent="0.2"/>
    <row r="48595" hidden="1" x14ac:dyDescent="0.2"/>
    <row r="48596" hidden="1" x14ac:dyDescent="0.2"/>
    <row r="48597" hidden="1" x14ac:dyDescent="0.2"/>
    <row r="48598" hidden="1" x14ac:dyDescent="0.2"/>
    <row r="48599" hidden="1" x14ac:dyDescent="0.2"/>
    <row r="48600" hidden="1" x14ac:dyDescent="0.2"/>
    <row r="48601" hidden="1" x14ac:dyDescent="0.2"/>
    <row r="48602" hidden="1" x14ac:dyDescent="0.2"/>
    <row r="48603" hidden="1" x14ac:dyDescent="0.2"/>
    <row r="48604" hidden="1" x14ac:dyDescent="0.2"/>
    <row r="48605" hidden="1" x14ac:dyDescent="0.2"/>
    <row r="48606" hidden="1" x14ac:dyDescent="0.2"/>
    <row r="48607" hidden="1" x14ac:dyDescent="0.2"/>
    <row r="48608" hidden="1" x14ac:dyDescent="0.2"/>
    <row r="48609" hidden="1" x14ac:dyDescent="0.2"/>
    <row r="48610" hidden="1" x14ac:dyDescent="0.2"/>
    <row r="48611" hidden="1" x14ac:dyDescent="0.2"/>
    <row r="48612" hidden="1" x14ac:dyDescent="0.2"/>
    <row r="48613" hidden="1" x14ac:dyDescent="0.2"/>
    <row r="48614" hidden="1" x14ac:dyDescent="0.2"/>
    <row r="48615" hidden="1" x14ac:dyDescent="0.2"/>
    <row r="48616" hidden="1" x14ac:dyDescent="0.2"/>
    <row r="48617" hidden="1" x14ac:dyDescent="0.2"/>
    <row r="48618" hidden="1" x14ac:dyDescent="0.2"/>
    <row r="48619" hidden="1" x14ac:dyDescent="0.2"/>
    <row r="48620" hidden="1" x14ac:dyDescent="0.2"/>
    <row r="48621" hidden="1" x14ac:dyDescent="0.2"/>
    <row r="48622" hidden="1" x14ac:dyDescent="0.2"/>
    <row r="48623" hidden="1" x14ac:dyDescent="0.2"/>
    <row r="48624" hidden="1" x14ac:dyDescent="0.2"/>
    <row r="48625" hidden="1" x14ac:dyDescent="0.2"/>
    <row r="48626" hidden="1" x14ac:dyDescent="0.2"/>
    <row r="48627" hidden="1" x14ac:dyDescent="0.2"/>
    <row r="48628" hidden="1" x14ac:dyDescent="0.2"/>
    <row r="48629" hidden="1" x14ac:dyDescent="0.2"/>
    <row r="48630" hidden="1" x14ac:dyDescent="0.2"/>
    <row r="48631" hidden="1" x14ac:dyDescent="0.2"/>
    <row r="48632" hidden="1" x14ac:dyDescent="0.2"/>
    <row r="48633" hidden="1" x14ac:dyDescent="0.2"/>
    <row r="48634" hidden="1" x14ac:dyDescent="0.2"/>
    <row r="48635" hidden="1" x14ac:dyDescent="0.2"/>
    <row r="48636" hidden="1" x14ac:dyDescent="0.2"/>
    <row r="48637" hidden="1" x14ac:dyDescent="0.2"/>
    <row r="48638" hidden="1" x14ac:dyDescent="0.2"/>
    <row r="48639" hidden="1" x14ac:dyDescent="0.2"/>
    <row r="48640" hidden="1" x14ac:dyDescent="0.2"/>
    <row r="48641" hidden="1" x14ac:dyDescent="0.2"/>
    <row r="48642" hidden="1" x14ac:dyDescent="0.2"/>
    <row r="48643" hidden="1" x14ac:dyDescent="0.2"/>
    <row r="48644" hidden="1" x14ac:dyDescent="0.2"/>
    <row r="48645" hidden="1" x14ac:dyDescent="0.2"/>
    <row r="48646" hidden="1" x14ac:dyDescent="0.2"/>
    <row r="48647" hidden="1" x14ac:dyDescent="0.2"/>
    <row r="48648" hidden="1" x14ac:dyDescent="0.2"/>
    <row r="48649" hidden="1" x14ac:dyDescent="0.2"/>
    <row r="48650" hidden="1" x14ac:dyDescent="0.2"/>
    <row r="48651" hidden="1" x14ac:dyDescent="0.2"/>
    <row r="48652" hidden="1" x14ac:dyDescent="0.2"/>
    <row r="48653" hidden="1" x14ac:dyDescent="0.2"/>
    <row r="48654" hidden="1" x14ac:dyDescent="0.2"/>
    <row r="48655" hidden="1" x14ac:dyDescent="0.2"/>
    <row r="48656" hidden="1" x14ac:dyDescent="0.2"/>
    <row r="48657" hidden="1" x14ac:dyDescent="0.2"/>
    <row r="48658" hidden="1" x14ac:dyDescent="0.2"/>
    <row r="48659" hidden="1" x14ac:dyDescent="0.2"/>
    <row r="48660" hidden="1" x14ac:dyDescent="0.2"/>
    <row r="48661" hidden="1" x14ac:dyDescent="0.2"/>
    <row r="48662" hidden="1" x14ac:dyDescent="0.2"/>
    <row r="48663" hidden="1" x14ac:dyDescent="0.2"/>
    <row r="48664" hidden="1" x14ac:dyDescent="0.2"/>
    <row r="48665" hidden="1" x14ac:dyDescent="0.2"/>
    <row r="48666" hidden="1" x14ac:dyDescent="0.2"/>
    <row r="48667" hidden="1" x14ac:dyDescent="0.2"/>
    <row r="48668" hidden="1" x14ac:dyDescent="0.2"/>
    <row r="48669" hidden="1" x14ac:dyDescent="0.2"/>
    <row r="48670" hidden="1" x14ac:dyDescent="0.2"/>
    <row r="48671" hidden="1" x14ac:dyDescent="0.2"/>
    <row r="48672" hidden="1" x14ac:dyDescent="0.2"/>
    <row r="48673" hidden="1" x14ac:dyDescent="0.2"/>
    <row r="48674" hidden="1" x14ac:dyDescent="0.2"/>
    <row r="48675" hidden="1" x14ac:dyDescent="0.2"/>
    <row r="48676" hidden="1" x14ac:dyDescent="0.2"/>
    <row r="48677" hidden="1" x14ac:dyDescent="0.2"/>
    <row r="48678" hidden="1" x14ac:dyDescent="0.2"/>
    <row r="48679" hidden="1" x14ac:dyDescent="0.2"/>
    <row r="48680" hidden="1" x14ac:dyDescent="0.2"/>
    <row r="48681" hidden="1" x14ac:dyDescent="0.2"/>
    <row r="48682" hidden="1" x14ac:dyDescent="0.2"/>
    <row r="48683" hidden="1" x14ac:dyDescent="0.2"/>
    <row r="48684" hidden="1" x14ac:dyDescent="0.2"/>
    <row r="48685" hidden="1" x14ac:dyDescent="0.2"/>
    <row r="48686" hidden="1" x14ac:dyDescent="0.2"/>
    <row r="48687" hidden="1" x14ac:dyDescent="0.2"/>
    <row r="48688" hidden="1" x14ac:dyDescent="0.2"/>
    <row r="48689" hidden="1" x14ac:dyDescent="0.2"/>
    <row r="48690" hidden="1" x14ac:dyDescent="0.2"/>
    <row r="48691" hidden="1" x14ac:dyDescent="0.2"/>
    <row r="48692" hidden="1" x14ac:dyDescent="0.2"/>
    <row r="48693" hidden="1" x14ac:dyDescent="0.2"/>
    <row r="48694" hidden="1" x14ac:dyDescent="0.2"/>
    <row r="48695" hidden="1" x14ac:dyDescent="0.2"/>
    <row r="48696" hidden="1" x14ac:dyDescent="0.2"/>
    <row r="48697" hidden="1" x14ac:dyDescent="0.2"/>
    <row r="48698" hidden="1" x14ac:dyDescent="0.2"/>
    <row r="48699" hidden="1" x14ac:dyDescent="0.2"/>
    <row r="48700" hidden="1" x14ac:dyDescent="0.2"/>
    <row r="48701" hidden="1" x14ac:dyDescent="0.2"/>
    <row r="48702" hidden="1" x14ac:dyDescent="0.2"/>
    <row r="48703" hidden="1" x14ac:dyDescent="0.2"/>
    <row r="48704" hidden="1" x14ac:dyDescent="0.2"/>
    <row r="48705" hidden="1" x14ac:dyDescent="0.2"/>
    <row r="48706" hidden="1" x14ac:dyDescent="0.2"/>
    <row r="48707" hidden="1" x14ac:dyDescent="0.2"/>
    <row r="48708" hidden="1" x14ac:dyDescent="0.2"/>
    <row r="48709" hidden="1" x14ac:dyDescent="0.2"/>
    <row r="48710" hidden="1" x14ac:dyDescent="0.2"/>
    <row r="48711" hidden="1" x14ac:dyDescent="0.2"/>
    <row r="48712" hidden="1" x14ac:dyDescent="0.2"/>
    <row r="48713" hidden="1" x14ac:dyDescent="0.2"/>
    <row r="48714" hidden="1" x14ac:dyDescent="0.2"/>
    <row r="48715" hidden="1" x14ac:dyDescent="0.2"/>
    <row r="48716" hidden="1" x14ac:dyDescent="0.2"/>
    <row r="48717" hidden="1" x14ac:dyDescent="0.2"/>
    <row r="48718" hidden="1" x14ac:dyDescent="0.2"/>
    <row r="48719" hidden="1" x14ac:dyDescent="0.2"/>
    <row r="48720" hidden="1" x14ac:dyDescent="0.2"/>
    <row r="48721" hidden="1" x14ac:dyDescent="0.2"/>
    <row r="48722" hidden="1" x14ac:dyDescent="0.2"/>
    <row r="48723" hidden="1" x14ac:dyDescent="0.2"/>
    <row r="48724" hidden="1" x14ac:dyDescent="0.2"/>
    <row r="48725" hidden="1" x14ac:dyDescent="0.2"/>
    <row r="48726" hidden="1" x14ac:dyDescent="0.2"/>
    <row r="48727" hidden="1" x14ac:dyDescent="0.2"/>
    <row r="48728" hidden="1" x14ac:dyDescent="0.2"/>
    <row r="48729" hidden="1" x14ac:dyDescent="0.2"/>
    <row r="48730" hidden="1" x14ac:dyDescent="0.2"/>
    <row r="48731" hidden="1" x14ac:dyDescent="0.2"/>
    <row r="48732" hidden="1" x14ac:dyDescent="0.2"/>
    <row r="48733" hidden="1" x14ac:dyDescent="0.2"/>
    <row r="48734" hidden="1" x14ac:dyDescent="0.2"/>
    <row r="48735" hidden="1" x14ac:dyDescent="0.2"/>
    <row r="48736" hidden="1" x14ac:dyDescent="0.2"/>
    <row r="48737" hidden="1" x14ac:dyDescent="0.2"/>
    <row r="48738" hidden="1" x14ac:dyDescent="0.2"/>
    <row r="48739" hidden="1" x14ac:dyDescent="0.2"/>
    <row r="48740" hidden="1" x14ac:dyDescent="0.2"/>
    <row r="48741" hidden="1" x14ac:dyDescent="0.2"/>
    <row r="48742" hidden="1" x14ac:dyDescent="0.2"/>
    <row r="48743" hidden="1" x14ac:dyDescent="0.2"/>
    <row r="48744" hidden="1" x14ac:dyDescent="0.2"/>
    <row r="48745" hidden="1" x14ac:dyDescent="0.2"/>
    <row r="48746" hidden="1" x14ac:dyDescent="0.2"/>
    <row r="48747" hidden="1" x14ac:dyDescent="0.2"/>
    <row r="48748" hidden="1" x14ac:dyDescent="0.2"/>
    <row r="48749" hidden="1" x14ac:dyDescent="0.2"/>
    <row r="48750" hidden="1" x14ac:dyDescent="0.2"/>
    <row r="48751" hidden="1" x14ac:dyDescent="0.2"/>
    <row r="48752" hidden="1" x14ac:dyDescent="0.2"/>
    <row r="48753" hidden="1" x14ac:dyDescent="0.2"/>
    <row r="48754" hidden="1" x14ac:dyDescent="0.2"/>
    <row r="48755" hidden="1" x14ac:dyDescent="0.2"/>
    <row r="48756" hidden="1" x14ac:dyDescent="0.2"/>
    <row r="48757" hidden="1" x14ac:dyDescent="0.2"/>
    <row r="48758" hidden="1" x14ac:dyDescent="0.2"/>
    <row r="48759" hidden="1" x14ac:dyDescent="0.2"/>
    <row r="48760" hidden="1" x14ac:dyDescent="0.2"/>
    <row r="48761" hidden="1" x14ac:dyDescent="0.2"/>
    <row r="48762" hidden="1" x14ac:dyDescent="0.2"/>
    <row r="48763" hidden="1" x14ac:dyDescent="0.2"/>
    <row r="48764" hidden="1" x14ac:dyDescent="0.2"/>
    <row r="48765" hidden="1" x14ac:dyDescent="0.2"/>
    <row r="48766" hidden="1" x14ac:dyDescent="0.2"/>
    <row r="48767" hidden="1" x14ac:dyDescent="0.2"/>
    <row r="48768" hidden="1" x14ac:dyDescent="0.2"/>
    <row r="48769" hidden="1" x14ac:dyDescent="0.2"/>
    <row r="48770" hidden="1" x14ac:dyDescent="0.2"/>
    <row r="48771" hidden="1" x14ac:dyDescent="0.2"/>
    <row r="48772" hidden="1" x14ac:dyDescent="0.2"/>
    <row r="48773" hidden="1" x14ac:dyDescent="0.2"/>
    <row r="48774" hidden="1" x14ac:dyDescent="0.2"/>
    <row r="48775" hidden="1" x14ac:dyDescent="0.2"/>
    <row r="48776" hidden="1" x14ac:dyDescent="0.2"/>
    <row r="48777" hidden="1" x14ac:dyDescent="0.2"/>
    <row r="48778" hidden="1" x14ac:dyDescent="0.2"/>
    <row r="48779" hidden="1" x14ac:dyDescent="0.2"/>
    <row r="48780" hidden="1" x14ac:dyDescent="0.2"/>
    <row r="48781" hidden="1" x14ac:dyDescent="0.2"/>
    <row r="48782" hidden="1" x14ac:dyDescent="0.2"/>
    <row r="48783" hidden="1" x14ac:dyDescent="0.2"/>
    <row r="48784" hidden="1" x14ac:dyDescent="0.2"/>
    <row r="48785" hidden="1" x14ac:dyDescent="0.2"/>
    <row r="48786" hidden="1" x14ac:dyDescent="0.2"/>
    <row r="48787" hidden="1" x14ac:dyDescent="0.2"/>
    <row r="48788" hidden="1" x14ac:dyDescent="0.2"/>
    <row r="48789" hidden="1" x14ac:dyDescent="0.2"/>
    <row r="48790" hidden="1" x14ac:dyDescent="0.2"/>
    <row r="48791" hidden="1" x14ac:dyDescent="0.2"/>
    <row r="48792" hidden="1" x14ac:dyDescent="0.2"/>
    <row r="48793" hidden="1" x14ac:dyDescent="0.2"/>
    <row r="48794" hidden="1" x14ac:dyDescent="0.2"/>
    <row r="48795" hidden="1" x14ac:dyDescent="0.2"/>
    <row r="48796" hidden="1" x14ac:dyDescent="0.2"/>
    <row r="48797" hidden="1" x14ac:dyDescent="0.2"/>
    <row r="48798" hidden="1" x14ac:dyDescent="0.2"/>
    <row r="48799" hidden="1" x14ac:dyDescent="0.2"/>
    <row r="48800" hidden="1" x14ac:dyDescent="0.2"/>
    <row r="48801" hidden="1" x14ac:dyDescent="0.2"/>
    <row r="48802" hidden="1" x14ac:dyDescent="0.2"/>
    <row r="48803" hidden="1" x14ac:dyDescent="0.2"/>
    <row r="48804" hidden="1" x14ac:dyDescent="0.2"/>
    <row r="48805" hidden="1" x14ac:dyDescent="0.2"/>
    <row r="48806" hidden="1" x14ac:dyDescent="0.2"/>
    <row r="48807" hidden="1" x14ac:dyDescent="0.2"/>
    <row r="48808" hidden="1" x14ac:dyDescent="0.2"/>
    <row r="48809" hidden="1" x14ac:dyDescent="0.2"/>
    <row r="48810" hidden="1" x14ac:dyDescent="0.2"/>
    <row r="48811" hidden="1" x14ac:dyDescent="0.2"/>
    <row r="48812" hidden="1" x14ac:dyDescent="0.2"/>
    <row r="48813" hidden="1" x14ac:dyDescent="0.2"/>
    <row r="48814" hidden="1" x14ac:dyDescent="0.2"/>
    <row r="48815" hidden="1" x14ac:dyDescent="0.2"/>
    <row r="48816" hidden="1" x14ac:dyDescent="0.2"/>
    <row r="48817" hidden="1" x14ac:dyDescent="0.2"/>
    <row r="48818" hidden="1" x14ac:dyDescent="0.2"/>
    <row r="48819" hidden="1" x14ac:dyDescent="0.2"/>
    <row r="48820" hidden="1" x14ac:dyDescent="0.2"/>
    <row r="48821" hidden="1" x14ac:dyDescent="0.2"/>
    <row r="48822" hidden="1" x14ac:dyDescent="0.2"/>
    <row r="48823" hidden="1" x14ac:dyDescent="0.2"/>
    <row r="48824" hidden="1" x14ac:dyDescent="0.2"/>
    <row r="48825" hidden="1" x14ac:dyDescent="0.2"/>
    <row r="48826" hidden="1" x14ac:dyDescent="0.2"/>
    <row r="48827" hidden="1" x14ac:dyDescent="0.2"/>
    <row r="48828" hidden="1" x14ac:dyDescent="0.2"/>
    <row r="48829" hidden="1" x14ac:dyDescent="0.2"/>
    <row r="48830" hidden="1" x14ac:dyDescent="0.2"/>
    <row r="48831" hidden="1" x14ac:dyDescent="0.2"/>
    <row r="48832" hidden="1" x14ac:dyDescent="0.2"/>
    <row r="48833" hidden="1" x14ac:dyDescent="0.2"/>
    <row r="48834" hidden="1" x14ac:dyDescent="0.2"/>
    <row r="48835" hidden="1" x14ac:dyDescent="0.2"/>
    <row r="48836" hidden="1" x14ac:dyDescent="0.2"/>
    <row r="48837" hidden="1" x14ac:dyDescent="0.2"/>
    <row r="48838" hidden="1" x14ac:dyDescent="0.2"/>
    <row r="48839" hidden="1" x14ac:dyDescent="0.2"/>
    <row r="48840" hidden="1" x14ac:dyDescent="0.2"/>
    <row r="48841" hidden="1" x14ac:dyDescent="0.2"/>
    <row r="48842" hidden="1" x14ac:dyDescent="0.2"/>
    <row r="48843" hidden="1" x14ac:dyDescent="0.2"/>
    <row r="48844" hidden="1" x14ac:dyDescent="0.2"/>
    <row r="48845" hidden="1" x14ac:dyDescent="0.2"/>
    <row r="48846" hidden="1" x14ac:dyDescent="0.2"/>
    <row r="48847" hidden="1" x14ac:dyDescent="0.2"/>
    <row r="48848" hidden="1" x14ac:dyDescent="0.2"/>
    <row r="48849" hidden="1" x14ac:dyDescent="0.2"/>
    <row r="48850" hidden="1" x14ac:dyDescent="0.2"/>
    <row r="48851" hidden="1" x14ac:dyDescent="0.2"/>
    <row r="48852" hidden="1" x14ac:dyDescent="0.2"/>
    <row r="48853" hidden="1" x14ac:dyDescent="0.2"/>
    <row r="48854" hidden="1" x14ac:dyDescent="0.2"/>
    <row r="48855" hidden="1" x14ac:dyDescent="0.2"/>
    <row r="48856" hidden="1" x14ac:dyDescent="0.2"/>
    <row r="48857" hidden="1" x14ac:dyDescent="0.2"/>
    <row r="48858" hidden="1" x14ac:dyDescent="0.2"/>
    <row r="48859" hidden="1" x14ac:dyDescent="0.2"/>
    <row r="48860" hidden="1" x14ac:dyDescent="0.2"/>
    <row r="48861" hidden="1" x14ac:dyDescent="0.2"/>
    <row r="48862" hidden="1" x14ac:dyDescent="0.2"/>
    <row r="48863" hidden="1" x14ac:dyDescent="0.2"/>
    <row r="48864" hidden="1" x14ac:dyDescent="0.2"/>
    <row r="48865" hidden="1" x14ac:dyDescent="0.2"/>
    <row r="48866" hidden="1" x14ac:dyDescent="0.2"/>
    <row r="48867" hidden="1" x14ac:dyDescent="0.2"/>
    <row r="48868" hidden="1" x14ac:dyDescent="0.2"/>
    <row r="48869" hidden="1" x14ac:dyDescent="0.2"/>
    <row r="48870" hidden="1" x14ac:dyDescent="0.2"/>
    <row r="48871" hidden="1" x14ac:dyDescent="0.2"/>
    <row r="48872" hidden="1" x14ac:dyDescent="0.2"/>
    <row r="48873" hidden="1" x14ac:dyDescent="0.2"/>
    <row r="48874" hidden="1" x14ac:dyDescent="0.2"/>
    <row r="48875" hidden="1" x14ac:dyDescent="0.2"/>
    <row r="48876" hidden="1" x14ac:dyDescent="0.2"/>
    <row r="48877" hidden="1" x14ac:dyDescent="0.2"/>
    <row r="48878" hidden="1" x14ac:dyDescent="0.2"/>
    <row r="48879" hidden="1" x14ac:dyDescent="0.2"/>
    <row r="48880" hidden="1" x14ac:dyDescent="0.2"/>
    <row r="48881" hidden="1" x14ac:dyDescent="0.2"/>
    <row r="48882" hidden="1" x14ac:dyDescent="0.2"/>
    <row r="48883" hidden="1" x14ac:dyDescent="0.2"/>
    <row r="48884" hidden="1" x14ac:dyDescent="0.2"/>
    <row r="48885" hidden="1" x14ac:dyDescent="0.2"/>
    <row r="48886" hidden="1" x14ac:dyDescent="0.2"/>
    <row r="48887" hidden="1" x14ac:dyDescent="0.2"/>
    <row r="48888" hidden="1" x14ac:dyDescent="0.2"/>
    <row r="48889" hidden="1" x14ac:dyDescent="0.2"/>
    <row r="48890" hidden="1" x14ac:dyDescent="0.2"/>
    <row r="48891" hidden="1" x14ac:dyDescent="0.2"/>
    <row r="48892" hidden="1" x14ac:dyDescent="0.2"/>
    <row r="48893" hidden="1" x14ac:dyDescent="0.2"/>
    <row r="48894" hidden="1" x14ac:dyDescent="0.2"/>
    <row r="48895" hidden="1" x14ac:dyDescent="0.2"/>
    <row r="48896" hidden="1" x14ac:dyDescent="0.2"/>
    <row r="48897" hidden="1" x14ac:dyDescent="0.2"/>
    <row r="48898" hidden="1" x14ac:dyDescent="0.2"/>
    <row r="48899" hidden="1" x14ac:dyDescent="0.2"/>
    <row r="48900" hidden="1" x14ac:dyDescent="0.2"/>
    <row r="48901" hidden="1" x14ac:dyDescent="0.2"/>
    <row r="48902" hidden="1" x14ac:dyDescent="0.2"/>
    <row r="48903" hidden="1" x14ac:dyDescent="0.2"/>
    <row r="48904" hidden="1" x14ac:dyDescent="0.2"/>
    <row r="48905" hidden="1" x14ac:dyDescent="0.2"/>
    <row r="48906" hidden="1" x14ac:dyDescent="0.2"/>
    <row r="48907" hidden="1" x14ac:dyDescent="0.2"/>
    <row r="48908" hidden="1" x14ac:dyDescent="0.2"/>
    <row r="48909" hidden="1" x14ac:dyDescent="0.2"/>
    <row r="48910" hidden="1" x14ac:dyDescent="0.2"/>
    <row r="48911" hidden="1" x14ac:dyDescent="0.2"/>
    <row r="48912" hidden="1" x14ac:dyDescent="0.2"/>
    <row r="48913" hidden="1" x14ac:dyDescent="0.2"/>
    <row r="48914" hidden="1" x14ac:dyDescent="0.2"/>
    <row r="48915" hidden="1" x14ac:dyDescent="0.2"/>
    <row r="48916" hidden="1" x14ac:dyDescent="0.2"/>
    <row r="48917" hidden="1" x14ac:dyDescent="0.2"/>
    <row r="48918" hidden="1" x14ac:dyDescent="0.2"/>
    <row r="48919" hidden="1" x14ac:dyDescent="0.2"/>
    <row r="48920" hidden="1" x14ac:dyDescent="0.2"/>
    <row r="48921" hidden="1" x14ac:dyDescent="0.2"/>
    <row r="48922" hidden="1" x14ac:dyDescent="0.2"/>
    <row r="48923" hidden="1" x14ac:dyDescent="0.2"/>
    <row r="48924" hidden="1" x14ac:dyDescent="0.2"/>
    <row r="48925" hidden="1" x14ac:dyDescent="0.2"/>
    <row r="48926" hidden="1" x14ac:dyDescent="0.2"/>
    <row r="48927" hidden="1" x14ac:dyDescent="0.2"/>
    <row r="48928" hidden="1" x14ac:dyDescent="0.2"/>
    <row r="48929" hidden="1" x14ac:dyDescent="0.2"/>
    <row r="48930" hidden="1" x14ac:dyDescent="0.2"/>
    <row r="48931" hidden="1" x14ac:dyDescent="0.2"/>
    <row r="48932" hidden="1" x14ac:dyDescent="0.2"/>
    <row r="48933" hidden="1" x14ac:dyDescent="0.2"/>
    <row r="48934" hidden="1" x14ac:dyDescent="0.2"/>
    <row r="48935" hidden="1" x14ac:dyDescent="0.2"/>
    <row r="48936" hidden="1" x14ac:dyDescent="0.2"/>
    <row r="48937" hidden="1" x14ac:dyDescent="0.2"/>
    <row r="48938" hidden="1" x14ac:dyDescent="0.2"/>
    <row r="48939" hidden="1" x14ac:dyDescent="0.2"/>
    <row r="48940" hidden="1" x14ac:dyDescent="0.2"/>
    <row r="48941" hidden="1" x14ac:dyDescent="0.2"/>
    <row r="48942" hidden="1" x14ac:dyDescent="0.2"/>
    <row r="48943" hidden="1" x14ac:dyDescent="0.2"/>
    <row r="48944" hidden="1" x14ac:dyDescent="0.2"/>
    <row r="48945" hidden="1" x14ac:dyDescent="0.2"/>
    <row r="48946" hidden="1" x14ac:dyDescent="0.2"/>
    <row r="48947" hidden="1" x14ac:dyDescent="0.2"/>
    <row r="48948" hidden="1" x14ac:dyDescent="0.2"/>
    <row r="48949" hidden="1" x14ac:dyDescent="0.2"/>
    <row r="48950" hidden="1" x14ac:dyDescent="0.2"/>
    <row r="48951" hidden="1" x14ac:dyDescent="0.2"/>
    <row r="48952" hidden="1" x14ac:dyDescent="0.2"/>
    <row r="48953" hidden="1" x14ac:dyDescent="0.2"/>
    <row r="48954" hidden="1" x14ac:dyDescent="0.2"/>
    <row r="48955" hidden="1" x14ac:dyDescent="0.2"/>
    <row r="48956" hidden="1" x14ac:dyDescent="0.2"/>
    <row r="48957" hidden="1" x14ac:dyDescent="0.2"/>
    <row r="48958" hidden="1" x14ac:dyDescent="0.2"/>
    <row r="48959" hidden="1" x14ac:dyDescent="0.2"/>
    <row r="48960" hidden="1" x14ac:dyDescent="0.2"/>
    <row r="48961" hidden="1" x14ac:dyDescent="0.2"/>
    <row r="48962" hidden="1" x14ac:dyDescent="0.2"/>
    <row r="48963" hidden="1" x14ac:dyDescent="0.2"/>
    <row r="48964" hidden="1" x14ac:dyDescent="0.2"/>
    <row r="48965" hidden="1" x14ac:dyDescent="0.2"/>
    <row r="48966" hidden="1" x14ac:dyDescent="0.2"/>
    <row r="48967" hidden="1" x14ac:dyDescent="0.2"/>
    <row r="48968" hidden="1" x14ac:dyDescent="0.2"/>
    <row r="48969" hidden="1" x14ac:dyDescent="0.2"/>
    <row r="48970" hidden="1" x14ac:dyDescent="0.2"/>
    <row r="48971" hidden="1" x14ac:dyDescent="0.2"/>
    <row r="48972" hidden="1" x14ac:dyDescent="0.2"/>
    <row r="48973" hidden="1" x14ac:dyDescent="0.2"/>
    <row r="48974" hidden="1" x14ac:dyDescent="0.2"/>
    <row r="48975" hidden="1" x14ac:dyDescent="0.2"/>
    <row r="48976" hidden="1" x14ac:dyDescent="0.2"/>
    <row r="48977" hidden="1" x14ac:dyDescent="0.2"/>
    <row r="48978" hidden="1" x14ac:dyDescent="0.2"/>
    <row r="48979" hidden="1" x14ac:dyDescent="0.2"/>
    <row r="48980" hidden="1" x14ac:dyDescent="0.2"/>
    <row r="48981" hidden="1" x14ac:dyDescent="0.2"/>
    <row r="48982" hidden="1" x14ac:dyDescent="0.2"/>
    <row r="48983" hidden="1" x14ac:dyDescent="0.2"/>
    <row r="48984" hidden="1" x14ac:dyDescent="0.2"/>
    <row r="48985" hidden="1" x14ac:dyDescent="0.2"/>
    <row r="48986" hidden="1" x14ac:dyDescent="0.2"/>
    <row r="48987" hidden="1" x14ac:dyDescent="0.2"/>
    <row r="48988" hidden="1" x14ac:dyDescent="0.2"/>
    <row r="48989" hidden="1" x14ac:dyDescent="0.2"/>
    <row r="48990" hidden="1" x14ac:dyDescent="0.2"/>
    <row r="48991" hidden="1" x14ac:dyDescent="0.2"/>
    <row r="48992" hidden="1" x14ac:dyDescent="0.2"/>
    <row r="48993" hidden="1" x14ac:dyDescent="0.2"/>
    <row r="48994" hidden="1" x14ac:dyDescent="0.2"/>
    <row r="48995" hidden="1" x14ac:dyDescent="0.2"/>
    <row r="48996" hidden="1" x14ac:dyDescent="0.2"/>
    <row r="48997" hidden="1" x14ac:dyDescent="0.2"/>
    <row r="48998" hidden="1" x14ac:dyDescent="0.2"/>
    <row r="48999" hidden="1" x14ac:dyDescent="0.2"/>
    <row r="49000" hidden="1" x14ac:dyDescent="0.2"/>
    <row r="49001" hidden="1" x14ac:dyDescent="0.2"/>
    <row r="49002" hidden="1" x14ac:dyDescent="0.2"/>
    <row r="49003" hidden="1" x14ac:dyDescent="0.2"/>
    <row r="49004" hidden="1" x14ac:dyDescent="0.2"/>
    <row r="49005" hidden="1" x14ac:dyDescent="0.2"/>
    <row r="49006" hidden="1" x14ac:dyDescent="0.2"/>
    <row r="49007" hidden="1" x14ac:dyDescent="0.2"/>
    <row r="49008" hidden="1" x14ac:dyDescent="0.2"/>
    <row r="49009" hidden="1" x14ac:dyDescent="0.2"/>
    <row r="49010" hidden="1" x14ac:dyDescent="0.2"/>
    <row r="49011" hidden="1" x14ac:dyDescent="0.2"/>
    <row r="49012" hidden="1" x14ac:dyDescent="0.2"/>
    <row r="49013" hidden="1" x14ac:dyDescent="0.2"/>
    <row r="49014" hidden="1" x14ac:dyDescent="0.2"/>
    <row r="49015" hidden="1" x14ac:dyDescent="0.2"/>
    <row r="49016" hidden="1" x14ac:dyDescent="0.2"/>
    <row r="49017" hidden="1" x14ac:dyDescent="0.2"/>
    <row r="49018" hidden="1" x14ac:dyDescent="0.2"/>
    <row r="49019" hidden="1" x14ac:dyDescent="0.2"/>
    <row r="49020" hidden="1" x14ac:dyDescent="0.2"/>
    <row r="49021" hidden="1" x14ac:dyDescent="0.2"/>
    <row r="49022" hidden="1" x14ac:dyDescent="0.2"/>
    <row r="49023" hidden="1" x14ac:dyDescent="0.2"/>
    <row r="49024" hidden="1" x14ac:dyDescent="0.2"/>
    <row r="49025" hidden="1" x14ac:dyDescent="0.2"/>
    <row r="49026" hidden="1" x14ac:dyDescent="0.2"/>
    <row r="49027" hidden="1" x14ac:dyDescent="0.2"/>
    <row r="49028" hidden="1" x14ac:dyDescent="0.2"/>
    <row r="49029" hidden="1" x14ac:dyDescent="0.2"/>
    <row r="49030" hidden="1" x14ac:dyDescent="0.2"/>
    <row r="49031" hidden="1" x14ac:dyDescent="0.2"/>
    <row r="49032" hidden="1" x14ac:dyDescent="0.2"/>
    <row r="49033" hidden="1" x14ac:dyDescent="0.2"/>
    <row r="49034" hidden="1" x14ac:dyDescent="0.2"/>
    <row r="49035" hidden="1" x14ac:dyDescent="0.2"/>
    <row r="49036" hidden="1" x14ac:dyDescent="0.2"/>
    <row r="49037" hidden="1" x14ac:dyDescent="0.2"/>
    <row r="49038" hidden="1" x14ac:dyDescent="0.2"/>
    <row r="49039" hidden="1" x14ac:dyDescent="0.2"/>
    <row r="49040" hidden="1" x14ac:dyDescent="0.2"/>
    <row r="49041" hidden="1" x14ac:dyDescent="0.2"/>
    <row r="49042" hidden="1" x14ac:dyDescent="0.2"/>
    <row r="49043" hidden="1" x14ac:dyDescent="0.2"/>
    <row r="49044" hidden="1" x14ac:dyDescent="0.2"/>
    <row r="49045" hidden="1" x14ac:dyDescent="0.2"/>
    <row r="49046" hidden="1" x14ac:dyDescent="0.2"/>
    <row r="49047" hidden="1" x14ac:dyDescent="0.2"/>
    <row r="49048" hidden="1" x14ac:dyDescent="0.2"/>
    <row r="49049" hidden="1" x14ac:dyDescent="0.2"/>
    <row r="49050" hidden="1" x14ac:dyDescent="0.2"/>
    <row r="49051" hidden="1" x14ac:dyDescent="0.2"/>
    <row r="49052" hidden="1" x14ac:dyDescent="0.2"/>
    <row r="49053" hidden="1" x14ac:dyDescent="0.2"/>
    <row r="49054" hidden="1" x14ac:dyDescent="0.2"/>
    <row r="49055" hidden="1" x14ac:dyDescent="0.2"/>
    <row r="49056" hidden="1" x14ac:dyDescent="0.2"/>
    <row r="49057" hidden="1" x14ac:dyDescent="0.2"/>
    <row r="49058" hidden="1" x14ac:dyDescent="0.2"/>
    <row r="49059" hidden="1" x14ac:dyDescent="0.2"/>
    <row r="49060" hidden="1" x14ac:dyDescent="0.2"/>
    <row r="49061" hidden="1" x14ac:dyDescent="0.2"/>
    <row r="49062" hidden="1" x14ac:dyDescent="0.2"/>
    <row r="49063" hidden="1" x14ac:dyDescent="0.2"/>
    <row r="49064" hidden="1" x14ac:dyDescent="0.2"/>
    <row r="49065" hidden="1" x14ac:dyDescent="0.2"/>
    <row r="49066" hidden="1" x14ac:dyDescent="0.2"/>
    <row r="49067" hidden="1" x14ac:dyDescent="0.2"/>
    <row r="49068" hidden="1" x14ac:dyDescent="0.2"/>
    <row r="49069" hidden="1" x14ac:dyDescent="0.2"/>
    <row r="49070" hidden="1" x14ac:dyDescent="0.2"/>
    <row r="49071" hidden="1" x14ac:dyDescent="0.2"/>
    <row r="49072" hidden="1" x14ac:dyDescent="0.2"/>
    <row r="49073" hidden="1" x14ac:dyDescent="0.2"/>
    <row r="49074" hidden="1" x14ac:dyDescent="0.2"/>
    <row r="49075" hidden="1" x14ac:dyDescent="0.2"/>
    <row r="49076" hidden="1" x14ac:dyDescent="0.2"/>
    <row r="49077" hidden="1" x14ac:dyDescent="0.2"/>
    <row r="49078" hidden="1" x14ac:dyDescent="0.2"/>
    <row r="49079" hidden="1" x14ac:dyDescent="0.2"/>
    <row r="49080" hidden="1" x14ac:dyDescent="0.2"/>
    <row r="49081" hidden="1" x14ac:dyDescent="0.2"/>
    <row r="49082" hidden="1" x14ac:dyDescent="0.2"/>
    <row r="49083" hidden="1" x14ac:dyDescent="0.2"/>
    <row r="49084" hidden="1" x14ac:dyDescent="0.2"/>
    <row r="49085" hidden="1" x14ac:dyDescent="0.2"/>
    <row r="49086" hidden="1" x14ac:dyDescent="0.2"/>
    <row r="49087" hidden="1" x14ac:dyDescent="0.2"/>
    <row r="49088" hidden="1" x14ac:dyDescent="0.2"/>
    <row r="49089" hidden="1" x14ac:dyDescent="0.2"/>
    <row r="49090" hidden="1" x14ac:dyDescent="0.2"/>
    <row r="49091" hidden="1" x14ac:dyDescent="0.2"/>
    <row r="49092" hidden="1" x14ac:dyDescent="0.2"/>
    <row r="49093" hidden="1" x14ac:dyDescent="0.2"/>
    <row r="49094" hidden="1" x14ac:dyDescent="0.2"/>
    <row r="49095" hidden="1" x14ac:dyDescent="0.2"/>
    <row r="49096" hidden="1" x14ac:dyDescent="0.2"/>
    <row r="49097" hidden="1" x14ac:dyDescent="0.2"/>
    <row r="49098" hidden="1" x14ac:dyDescent="0.2"/>
    <row r="49099" hidden="1" x14ac:dyDescent="0.2"/>
    <row r="49100" hidden="1" x14ac:dyDescent="0.2"/>
    <row r="49101" hidden="1" x14ac:dyDescent="0.2"/>
    <row r="49102" hidden="1" x14ac:dyDescent="0.2"/>
    <row r="49103" hidden="1" x14ac:dyDescent="0.2"/>
    <row r="49104" hidden="1" x14ac:dyDescent="0.2"/>
    <row r="49105" hidden="1" x14ac:dyDescent="0.2"/>
    <row r="49106" hidden="1" x14ac:dyDescent="0.2"/>
    <row r="49107" hidden="1" x14ac:dyDescent="0.2"/>
    <row r="49108" hidden="1" x14ac:dyDescent="0.2"/>
    <row r="49109" hidden="1" x14ac:dyDescent="0.2"/>
    <row r="49110" hidden="1" x14ac:dyDescent="0.2"/>
    <row r="49111" hidden="1" x14ac:dyDescent="0.2"/>
    <row r="49112" hidden="1" x14ac:dyDescent="0.2"/>
    <row r="49113" hidden="1" x14ac:dyDescent="0.2"/>
    <row r="49114" hidden="1" x14ac:dyDescent="0.2"/>
    <row r="49115" hidden="1" x14ac:dyDescent="0.2"/>
    <row r="49116" hidden="1" x14ac:dyDescent="0.2"/>
    <row r="49117" hidden="1" x14ac:dyDescent="0.2"/>
    <row r="49118" hidden="1" x14ac:dyDescent="0.2"/>
    <row r="49119" hidden="1" x14ac:dyDescent="0.2"/>
    <row r="49120" hidden="1" x14ac:dyDescent="0.2"/>
    <row r="49121" hidden="1" x14ac:dyDescent="0.2"/>
    <row r="49122" hidden="1" x14ac:dyDescent="0.2"/>
    <row r="49123" hidden="1" x14ac:dyDescent="0.2"/>
    <row r="49124" hidden="1" x14ac:dyDescent="0.2"/>
    <row r="49125" hidden="1" x14ac:dyDescent="0.2"/>
    <row r="49126" hidden="1" x14ac:dyDescent="0.2"/>
    <row r="49127" hidden="1" x14ac:dyDescent="0.2"/>
    <row r="49128" hidden="1" x14ac:dyDescent="0.2"/>
    <row r="49129" hidden="1" x14ac:dyDescent="0.2"/>
    <row r="49130" hidden="1" x14ac:dyDescent="0.2"/>
    <row r="49131" hidden="1" x14ac:dyDescent="0.2"/>
    <row r="49132" hidden="1" x14ac:dyDescent="0.2"/>
    <row r="49133" hidden="1" x14ac:dyDescent="0.2"/>
    <row r="49134" hidden="1" x14ac:dyDescent="0.2"/>
    <row r="49135" hidden="1" x14ac:dyDescent="0.2"/>
    <row r="49136" hidden="1" x14ac:dyDescent="0.2"/>
    <row r="49137" hidden="1" x14ac:dyDescent="0.2"/>
    <row r="49138" hidden="1" x14ac:dyDescent="0.2"/>
    <row r="49139" hidden="1" x14ac:dyDescent="0.2"/>
    <row r="49140" hidden="1" x14ac:dyDescent="0.2"/>
    <row r="49141" hidden="1" x14ac:dyDescent="0.2"/>
    <row r="49142" hidden="1" x14ac:dyDescent="0.2"/>
    <row r="49143" hidden="1" x14ac:dyDescent="0.2"/>
    <row r="49144" hidden="1" x14ac:dyDescent="0.2"/>
    <row r="49145" hidden="1" x14ac:dyDescent="0.2"/>
    <row r="49146" hidden="1" x14ac:dyDescent="0.2"/>
    <row r="49147" hidden="1" x14ac:dyDescent="0.2"/>
    <row r="49148" hidden="1" x14ac:dyDescent="0.2"/>
    <row r="49149" hidden="1" x14ac:dyDescent="0.2"/>
    <row r="49150" hidden="1" x14ac:dyDescent="0.2"/>
    <row r="49151" hidden="1" x14ac:dyDescent="0.2"/>
    <row r="49152" hidden="1" x14ac:dyDescent="0.2"/>
    <row r="49153" hidden="1" x14ac:dyDescent="0.2"/>
    <row r="49154" hidden="1" x14ac:dyDescent="0.2"/>
    <row r="49155" hidden="1" x14ac:dyDescent="0.2"/>
    <row r="49156" hidden="1" x14ac:dyDescent="0.2"/>
    <row r="49157" hidden="1" x14ac:dyDescent="0.2"/>
    <row r="49158" hidden="1" x14ac:dyDescent="0.2"/>
    <row r="49159" hidden="1" x14ac:dyDescent="0.2"/>
    <row r="49160" hidden="1" x14ac:dyDescent="0.2"/>
    <row r="49161" hidden="1" x14ac:dyDescent="0.2"/>
    <row r="49162" hidden="1" x14ac:dyDescent="0.2"/>
    <row r="49163" hidden="1" x14ac:dyDescent="0.2"/>
    <row r="49164" hidden="1" x14ac:dyDescent="0.2"/>
    <row r="49165" hidden="1" x14ac:dyDescent="0.2"/>
    <row r="49166" hidden="1" x14ac:dyDescent="0.2"/>
    <row r="49167" hidden="1" x14ac:dyDescent="0.2"/>
    <row r="49168" hidden="1" x14ac:dyDescent="0.2"/>
    <row r="49169" hidden="1" x14ac:dyDescent="0.2"/>
    <row r="49170" hidden="1" x14ac:dyDescent="0.2"/>
    <row r="49171" hidden="1" x14ac:dyDescent="0.2"/>
    <row r="49172" hidden="1" x14ac:dyDescent="0.2"/>
    <row r="49173" hidden="1" x14ac:dyDescent="0.2"/>
    <row r="49174" hidden="1" x14ac:dyDescent="0.2"/>
    <row r="49175" hidden="1" x14ac:dyDescent="0.2"/>
    <row r="49176" hidden="1" x14ac:dyDescent="0.2"/>
    <row r="49177" hidden="1" x14ac:dyDescent="0.2"/>
    <row r="49178" hidden="1" x14ac:dyDescent="0.2"/>
    <row r="49179" hidden="1" x14ac:dyDescent="0.2"/>
    <row r="49180" hidden="1" x14ac:dyDescent="0.2"/>
    <row r="49181" hidden="1" x14ac:dyDescent="0.2"/>
    <row r="49182" hidden="1" x14ac:dyDescent="0.2"/>
    <row r="49183" hidden="1" x14ac:dyDescent="0.2"/>
    <row r="49184" hidden="1" x14ac:dyDescent="0.2"/>
    <row r="49185" hidden="1" x14ac:dyDescent="0.2"/>
    <row r="49186" hidden="1" x14ac:dyDescent="0.2"/>
    <row r="49187" hidden="1" x14ac:dyDescent="0.2"/>
    <row r="49188" hidden="1" x14ac:dyDescent="0.2"/>
    <row r="49189" hidden="1" x14ac:dyDescent="0.2"/>
    <row r="49190" hidden="1" x14ac:dyDescent="0.2"/>
    <row r="49191" hidden="1" x14ac:dyDescent="0.2"/>
    <row r="49192" hidden="1" x14ac:dyDescent="0.2"/>
    <row r="49193" hidden="1" x14ac:dyDescent="0.2"/>
    <row r="49194" hidden="1" x14ac:dyDescent="0.2"/>
    <row r="49195" hidden="1" x14ac:dyDescent="0.2"/>
    <row r="49196" hidden="1" x14ac:dyDescent="0.2"/>
    <row r="49197" hidden="1" x14ac:dyDescent="0.2"/>
    <row r="49198" hidden="1" x14ac:dyDescent="0.2"/>
    <row r="49199" hidden="1" x14ac:dyDescent="0.2"/>
    <row r="49200" hidden="1" x14ac:dyDescent="0.2"/>
    <row r="49201" hidden="1" x14ac:dyDescent="0.2"/>
    <row r="49202" hidden="1" x14ac:dyDescent="0.2"/>
    <row r="49203" hidden="1" x14ac:dyDescent="0.2"/>
    <row r="49204" hidden="1" x14ac:dyDescent="0.2"/>
    <row r="49205" hidden="1" x14ac:dyDescent="0.2"/>
    <row r="49206" hidden="1" x14ac:dyDescent="0.2"/>
    <row r="49207" hidden="1" x14ac:dyDescent="0.2"/>
    <row r="49208" hidden="1" x14ac:dyDescent="0.2"/>
    <row r="49209" hidden="1" x14ac:dyDescent="0.2"/>
    <row r="49210" hidden="1" x14ac:dyDescent="0.2"/>
    <row r="49211" hidden="1" x14ac:dyDescent="0.2"/>
    <row r="49212" hidden="1" x14ac:dyDescent="0.2"/>
    <row r="49213" hidden="1" x14ac:dyDescent="0.2"/>
    <row r="49214" hidden="1" x14ac:dyDescent="0.2"/>
    <row r="49215" hidden="1" x14ac:dyDescent="0.2"/>
    <row r="49216" hidden="1" x14ac:dyDescent="0.2"/>
    <row r="49217" hidden="1" x14ac:dyDescent="0.2"/>
    <row r="49218" hidden="1" x14ac:dyDescent="0.2"/>
    <row r="49219" hidden="1" x14ac:dyDescent="0.2"/>
    <row r="49220" hidden="1" x14ac:dyDescent="0.2"/>
    <row r="49221" hidden="1" x14ac:dyDescent="0.2"/>
    <row r="49222" hidden="1" x14ac:dyDescent="0.2"/>
    <row r="49223" hidden="1" x14ac:dyDescent="0.2"/>
    <row r="49224" hidden="1" x14ac:dyDescent="0.2"/>
    <row r="49225" hidden="1" x14ac:dyDescent="0.2"/>
    <row r="49226" hidden="1" x14ac:dyDescent="0.2"/>
    <row r="49227" hidden="1" x14ac:dyDescent="0.2"/>
    <row r="49228" hidden="1" x14ac:dyDescent="0.2"/>
    <row r="49229" hidden="1" x14ac:dyDescent="0.2"/>
    <row r="49230" hidden="1" x14ac:dyDescent="0.2"/>
    <row r="49231" hidden="1" x14ac:dyDescent="0.2"/>
    <row r="49232" hidden="1" x14ac:dyDescent="0.2"/>
    <row r="49233" hidden="1" x14ac:dyDescent="0.2"/>
    <row r="49234" hidden="1" x14ac:dyDescent="0.2"/>
    <row r="49235" hidden="1" x14ac:dyDescent="0.2"/>
    <row r="49236" hidden="1" x14ac:dyDescent="0.2"/>
    <row r="49237" hidden="1" x14ac:dyDescent="0.2"/>
    <row r="49238" hidden="1" x14ac:dyDescent="0.2"/>
    <row r="49239" hidden="1" x14ac:dyDescent="0.2"/>
    <row r="49240" hidden="1" x14ac:dyDescent="0.2"/>
    <row r="49241" hidden="1" x14ac:dyDescent="0.2"/>
    <row r="49242" hidden="1" x14ac:dyDescent="0.2"/>
    <row r="49243" hidden="1" x14ac:dyDescent="0.2"/>
    <row r="49244" hidden="1" x14ac:dyDescent="0.2"/>
    <row r="49245" hidden="1" x14ac:dyDescent="0.2"/>
    <row r="49246" hidden="1" x14ac:dyDescent="0.2"/>
    <row r="49247" hidden="1" x14ac:dyDescent="0.2"/>
    <row r="49248" hidden="1" x14ac:dyDescent="0.2"/>
    <row r="49249" hidden="1" x14ac:dyDescent="0.2"/>
    <row r="49250" hidden="1" x14ac:dyDescent="0.2"/>
    <row r="49251" hidden="1" x14ac:dyDescent="0.2"/>
    <row r="49252" hidden="1" x14ac:dyDescent="0.2"/>
    <row r="49253" hidden="1" x14ac:dyDescent="0.2"/>
    <row r="49254" hidden="1" x14ac:dyDescent="0.2"/>
    <row r="49255" hidden="1" x14ac:dyDescent="0.2"/>
    <row r="49256" hidden="1" x14ac:dyDescent="0.2"/>
    <row r="49257" hidden="1" x14ac:dyDescent="0.2"/>
    <row r="49258" hidden="1" x14ac:dyDescent="0.2"/>
    <row r="49259" hidden="1" x14ac:dyDescent="0.2"/>
    <row r="49260" hidden="1" x14ac:dyDescent="0.2"/>
    <row r="49261" hidden="1" x14ac:dyDescent="0.2"/>
    <row r="49262" hidden="1" x14ac:dyDescent="0.2"/>
    <row r="49263" hidden="1" x14ac:dyDescent="0.2"/>
    <row r="49264" hidden="1" x14ac:dyDescent="0.2"/>
    <row r="49265" hidden="1" x14ac:dyDescent="0.2"/>
    <row r="49266" hidden="1" x14ac:dyDescent="0.2"/>
    <row r="49267" hidden="1" x14ac:dyDescent="0.2"/>
    <row r="49268" hidden="1" x14ac:dyDescent="0.2"/>
    <row r="49269" hidden="1" x14ac:dyDescent="0.2"/>
    <row r="49270" hidden="1" x14ac:dyDescent="0.2"/>
    <row r="49271" hidden="1" x14ac:dyDescent="0.2"/>
    <row r="49272" hidden="1" x14ac:dyDescent="0.2"/>
    <row r="49273" hidden="1" x14ac:dyDescent="0.2"/>
    <row r="49274" hidden="1" x14ac:dyDescent="0.2"/>
    <row r="49275" hidden="1" x14ac:dyDescent="0.2"/>
    <row r="49276" hidden="1" x14ac:dyDescent="0.2"/>
    <row r="49277" hidden="1" x14ac:dyDescent="0.2"/>
    <row r="49278" hidden="1" x14ac:dyDescent="0.2"/>
    <row r="49279" hidden="1" x14ac:dyDescent="0.2"/>
    <row r="49280" hidden="1" x14ac:dyDescent="0.2"/>
    <row r="49281" hidden="1" x14ac:dyDescent="0.2"/>
    <row r="49282" hidden="1" x14ac:dyDescent="0.2"/>
    <row r="49283" hidden="1" x14ac:dyDescent="0.2"/>
    <row r="49284" hidden="1" x14ac:dyDescent="0.2"/>
    <row r="49285" hidden="1" x14ac:dyDescent="0.2"/>
    <row r="49286" hidden="1" x14ac:dyDescent="0.2"/>
    <row r="49287" hidden="1" x14ac:dyDescent="0.2"/>
    <row r="49288" hidden="1" x14ac:dyDescent="0.2"/>
    <row r="49289" hidden="1" x14ac:dyDescent="0.2"/>
    <row r="49290" hidden="1" x14ac:dyDescent="0.2"/>
    <row r="49291" hidden="1" x14ac:dyDescent="0.2"/>
    <row r="49292" hidden="1" x14ac:dyDescent="0.2"/>
    <row r="49293" hidden="1" x14ac:dyDescent="0.2"/>
    <row r="49294" hidden="1" x14ac:dyDescent="0.2"/>
    <row r="49295" hidden="1" x14ac:dyDescent="0.2"/>
    <row r="49296" hidden="1" x14ac:dyDescent="0.2"/>
    <row r="49297" hidden="1" x14ac:dyDescent="0.2"/>
    <row r="49298" hidden="1" x14ac:dyDescent="0.2"/>
    <row r="49299" hidden="1" x14ac:dyDescent="0.2"/>
    <row r="49300" hidden="1" x14ac:dyDescent="0.2"/>
    <row r="49301" hidden="1" x14ac:dyDescent="0.2"/>
    <row r="49302" hidden="1" x14ac:dyDescent="0.2"/>
    <row r="49303" hidden="1" x14ac:dyDescent="0.2"/>
    <row r="49304" hidden="1" x14ac:dyDescent="0.2"/>
    <row r="49305" hidden="1" x14ac:dyDescent="0.2"/>
    <row r="49306" hidden="1" x14ac:dyDescent="0.2"/>
    <row r="49307" hidden="1" x14ac:dyDescent="0.2"/>
    <row r="49308" hidden="1" x14ac:dyDescent="0.2"/>
    <row r="49309" hidden="1" x14ac:dyDescent="0.2"/>
    <row r="49310" hidden="1" x14ac:dyDescent="0.2"/>
    <row r="49311" hidden="1" x14ac:dyDescent="0.2"/>
    <row r="49312" hidden="1" x14ac:dyDescent="0.2"/>
    <row r="49313" hidden="1" x14ac:dyDescent="0.2"/>
    <row r="49314" hidden="1" x14ac:dyDescent="0.2"/>
    <row r="49315" hidden="1" x14ac:dyDescent="0.2"/>
    <row r="49316" hidden="1" x14ac:dyDescent="0.2"/>
    <row r="49317" hidden="1" x14ac:dyDescent="0.2"/>
    <row r="49318" hidden="1" x14ac:dyDescent="0.2"/>
    <row r="49319" hidden="1" x14ac:dyDescent="0.2"/>
    <row r="49320" hidden="1" x14ac:dyDescent="0.2"/>
    <row r="49321" hidden="1" x14ac:dyDescent="0.2"/>
    <row r="49322" hidden="1" x14ac:dyDescent="0.2"/>
    <row r="49323" hidden="1" x14ac:dyDescent="0.2"/>
    <row r="49324" hidden="1" x14ac:dyDescent="0.2"/>
    <row r="49325" hidden="1" x14ac:dyDescent="0.2"/>
    <row r="49326" hidden="1" x14ac:dyDescent="0.2"/>
    <row r="49327" hidden="1" x14ac:dyDescent="0.2"/>
    <row r="49328" hidden="1" x14ac:dyDescent="0.2"/>
    <row r="49329" hidden="1" x14ac:dyDescent="0.2"/>
    <row r="49330" hidden="1" x14ac:dyDescent="0.2"/>
    <row r="49331" hidden="1" x14ac:dyDescent="0.2"/>
    <row r="49332" hidden="1" x14ac:dyDescent="0.2"/>
    <row r="49333" hidden="1" x14ac:dyDescent="0.2"/>
    <row r="49334" hidden="1" x14ac:dyDescent="0.2"/>
    <row r="49335" hidden="1" x14ac:dyDescent="0.2"/>
    <row r="49336" hidden="1" x14ac:dyDescent="0.2"/>
    <row r="49337" hidden="1" x14ac:dyDescent="0.2"/>
    <row r="49338" hidden="1" x14ac:dyDescent="0.2"/>
    <row r="49339" hidden="1" x14ac:dyDescent="0.2"/>
    <row r="49340" hidden="1" x14ac:dyDescent="0.2"/>
    <row r="49341" hidden="1" x14ac:dyDescent="0.2"/>
    <row r="49342" hidden="1" x14ac:dyDescent="0.2"/>
    <row r="49343" hidden="1" x14ac:dyDescent="0.2"/>
    <row r="49344" hidden="1" x14ac:dyDescent="0.2"/>
    <row r="49345" hidden="1" x14ac:dyDescent="0.2"/>
    <row r="49346" hidden="1" x14ac:dyDescent="0.2"/>
    <row r="49347" hidden="1" x14ac:dyDescent="0.2"/>
    <row r="49348" hidden="1" x14ac:dyDescent="0.2"/>
    <row r="49349" hidden="1" x14ac:dyDescent="0.2"/>
    <row r="49350" hidden="1" x14ac:dyDescent="0.2"/>
    <row r="49351" hidden="1" x14ac:dyDescent="0.2"/>
    <row r="49352" hidden="1" x14ac:dyDescent="0.2"/>
    <row r="49353" hidden="1" x14ac:dyDescent="0.2"/>
    <row r="49354" hidden="1" x14ac:dyDescent="0.2"/>
    <row r="49355" hidden="1" x14ac:dyDescent="0.2"/>
    <row r="49356" hidden="1" x14ac:dyDescent="0.2"/>
    <row r="49357" hidden="1" x14ac:dyDescent="0.2"/>
    <row r="49358" hidden="1" x14ac:dyDescent="0.2"/>
    <row r="49359" hidden="1" x14ac:dyDescent="0.2"/>
    <row r="49360" hidden="1" x14ac:dyDescent="0.2"/>
    <row r="49361" hidden="1" x14ac:dyDescent="0.2"/>
    <row r="49362" hidden="1" x14ac:dyDescent="0.2"/>
    <row r="49363" hidden="1" x14ac:dyDescent="0.2"/>
    <row r="49364" hidden="1" x14ac:dyDescent="0.2"/>
    <row r="49365" hidden="1" x14ac:dyDescent="0.2"/>
    <row r="49366" hidden="1" x14ac:dyDescent="0.2"/>
    <row r="49367" hidden="1" x14ac:dyDescent="0.2"/>
    <row r="49368" hidden="1" x14ac:dyDescent="0.2"/>
    <row r="49369" hidden="1" x14ac:dyDescent="0.2"/>
    <row r="49370" hidden="1" x14ac:dyDescent="0.2"/>
    <row r="49371" hidden="1" x14ac:dyDescent="0.2"/>
    <row r="49372" hidden="1" x14ac:dyDescent="0.2"/>
    <row r="49373" hidden="1" x14ac:dyDescent="0.2"/>
    <row r="49374" hidden="1" x14ac:dyDescent="0.2"/>
    <row r="49375" hidden="1" x14ac:dyDescent="0.2"/>
    <row r="49376" hidden="1" x14ac:dyDescent="0.2"/>
    <row r="49377" hidden="1" x14ac:dyDescent="0.2"/>
    <row r="49378" hidden="1" x14ac:dyDescent="0.2"/>
    <row r="49379" hidden="1" x14ac:dyDescent="0.2"/>
    <row r="49380" hidden="1" x14ac:dyDescent="0.2"/>
    <row r="49381" hidden="1" x14ac:dyDescent="0.2"/>
    <row r="49382" hidden="1" x14ac:dyDescent="0.2"/>
    <row r="49383" hidden="1" x14ac:dyDescent="0.2"/>
    <row r="49384" hidden="1" x14ac:dyDescent="0.2"/>
    <row r="49385" hidden="1" x14ac:dyDescent="0.2"/>
    <row r="49386" hidden="1" x14ac:dyDescent="0.2"/>
    <row r="49387" hidden="1" x14ac:dyDescent="0.2"/>
    <row r="49388" hidden="1" x14ac:dyDescent="0.2"/>
    <row r="49389" hidden="1" x14ac:dyDescent="0.2"/>
    <row r="49390" hidden="1" x14ac:dyDescent="0.2"/>
    <row r="49391" hidden="1" x14ac:dyDescent="0.2"/>
    <row r="49392" hidden="1" x14ac:dyDescent="0.2"/>
    <row r="49393" hidden="1" x14ac:dyDescent="0.2"/>
    <row r="49394" hidden="1" x14ac:dyDescent="0.2"/>
    <row r="49395" hidden="1" x14ac:dyDescent="0.2"/>
    <row r="49396" hidden="1" x14ac:dyDescent="0.2"/>
    <row r="49397" hidden="1" x14ac:dyDescent="0.2"/>
    <row r="49398" hidden="1" x14ac:dyDescent="0.2"/>
    <row r="49399" hidden="1" x14ac:dyDescent="0.2"/>
    <row r="49400" hidden="1" x14ac:dyDescent="0.2"/>
    <row r="49401" hidden="1" x14ac:dyDescent="0.2"/>
    <row r="49402" hidden="1" x14ac:dyDescent="0.2"/>
    <row r="49403" hidden="1" x14ac:dyDescent="0.2"/>
    <row r="49404" hidden="1" x14ac:dyDescent="0.2"/>
    <row r="49405" hidden="1" x14ac:dyDescent="0.2"/>
    <row r="49406" hidden="1" x14ac:dyDescent="0.2"/>
    <row r="49407" hidden="1" x14ac:dyDescent="0.2"/>
    <row r="49408" hidden="1" x14ac:dyDescent="0.2"/>
    <row r="49409" hidden="1" x14ac:dyDescent="0.2"/>
    <row r="49410" hidden="1" x14ac:dyDescent="0.2"/>
    <row r="49411" hidden="1" x14ac:dyDescent="0.2"/>
    <row r="49412" hidden="1" x14ac:dyDescent="0.2"/>
    <row r="49413" hidden="1" x14ac:dyDescent="0.2"/>
    <row r="49414" hidden="1" x14ac:dyDescent="0.2"/>
    <row r="49415" hidden="1" x14ac:dyDescent="0.2"/>
    <row r="49416" hidden="1" x14ac:dyDescent="0.2"/>
    <row r="49417" hidden="1" x14ac:dyDescent="0.2"/>
    <row r="49418" hidden="1" x14ac:dyDescent="0.2"/>
    <row r="49419" hidden="1" x14ac:dyDescent="0.2"/>
    <row r="49420" hidden="1" x14ac:dyDescent="0.2"/>
    <row r="49421" hidden="1" x14ac:dyDescent="0.2"/>
    <row r="49422" hidden="1" x14ac:dyDescent="0.2"/>
    <row r="49423" hidden="1" x14ac:dyDescent="0.2"/>
    <row r="49424" hidden="1" x14ac:dyDescent="0.2"/>
    <row r="49425" hidden="1" x14ac:dyDescent="0.2"/>
    <row r="49426" hidden="1" x14ac:dyDescent="0.2"/>
    <row r="49427" hidden="1" x14ac:dyDescent="0.2"/>
    <row r="49428" hidden="1" x14ac:dyDescent="0.2"/>
    <row r="49429" hidden="1" x14ac:dyDescent="0.2"/>
    <row r="49430" hidden="1" x14ac:dyDescent="0.2"/>
    <row r="49431" hidden="1" x14ac:dyDescent="0.2"/>
    <row r="49432" hidden="1" x14ac:dyDescent="0.2"/>
    <row r="49433" hidden="1" x14ac:dyDescent="0.2"/>
    <row r="49434" hidden="1" x14ac:dyDescent="0.2"/>
    <row r="49435" hidden="1" x14ac:dyDescent="0.2"/>
    <row r="49436" hidden="1" x14ac:dyDescent="0.2"/>
    <row r="49437" hidden="1" x14ac:dyDescent="0.2"/>
    <row r="49438" hidden="1" x14ac:dyDescent="0.2"/>
    <row r="49439" hidden="1" x14ac:dyDescent="0.2"/>
    <row r="49440" hidden="1" x14ac:dyDescent="0.2"/>
    <row r="49441" hidden="1" x14ac:dyDescent="0.2"/>
    <row r="49442" hidden="1" x14ac:dyDescent="0.2"/>
    <row r="49443" hidden="1" x14ac:dyDescent="0.2"/>
    <row r="49444" hidden="1" x14ac:dyDescent="0.2"/>
    <row r="49445" hidden="1" x14ac:dyDescent="0.2"/>
    <row r="49446" hidden="1" x14ac:dyDescent="0.2"/>
    <row r="49447" hidden="1" x14ac:dyDescent="0.2"/>
    <row r="49448" hidden="1" x14ac:dyDescent="0.2"/>
    <row r="49449" hidden="1" x14ac:dyDescent="0.2"/>
    <row r="49450" hidden="1" x14ac:dyDescent="0.2"/>
    <row r="49451" hidden="1" x14ac:dyDescent="0.2"/>
    <row r="49452" hidden="1" x14ac:dyDescent="0.2"/>
    <row r="49453" hidden="1" x14ac:dyDescent="0.2"/>
    <row r="49454" hidden="1" x14ac:dyDescent="0.2"/>
    <row r="49455" hidden="1" x14ac:dyDescent="0.2"/>
    <row r="49456" hidden="1" x14ac:dyDescent="0.2"/>
    <row r="49457" hidden="1" x14ac:dyDescent="0.2"/>
    <row r="49458" hidden="1" x14ac:dyDescent="0.2"/>
    <row r="49459" hidden="1" x14ac:dyDescent="0.2"/>
    <row r="49460" hidden="1" x14ac:dyDescent="0.2"/>
    <row r="49461" hidden="1" x14ac:dyDescent="0.2"/>
    <row r="49462" hidden="1" x14ac:dyDescent="0.2"/>
    <row r="49463" hidden="1" x14ac:dyDescent="0.2"/>
    <row r="49464" hidden="1" x14ac:dyDescent="0.2"/>
    <row r="49465" hidden="1" x14ac:dyDescent="0.2"/>
    <row r="49466" hidden="1" x14ac:dyDescent="0.2"/>
    <row r="49467" hidden="1" x14ac:dyDescent="0.2"/>
    <row r="49468" hidden="1" x14ac:dyDescent="0.2"/>
    <row r="49469" hidden="1" x14ac:dyDescent="0.2"/>
    <row r="49470" hidden="1" x14ac:dyDescent="0.2"/>
    <row r="49471" hidden="1" x14ac:dyDescent="0.2"/>
    <row r="49472" hidden="1" x14ac:dyDescent="0.2"/>
    <row r="49473" hidden="1" x14ac:dyDescent="0.2"/>
    <row r="49474" hidden="1" x14ac:dyDescent="0.2"/>
    <row r="49475" hidden="1" x14ac:dyDescent="0.2"/>
    <row r="49476" hidden="1" x14ac:dyDescent="0.2"/>
    <row r="49477" hidden="1" x14ac:dyDescent="0.2"/>
    <row r="49478" hidden="1" x14ac:dyDescent="0.2"/>
    <row r="49479" hidden="1" x14ac:dyDescent="0.2"/>
    <row r="49480" hidden="1" x14ac:dyDescent="0.2"/>
    <row r="49481" hidden="1" x14ac:dyDescent="0.2"/>
    <row r="49482" hidden="1" x14ac:dyDescent="0.2"/>
    <row r="49483" hidden="1" x14ac:dyDescent="0.2"/>
    <row r="49484" hidden="1" x14ac:dyDescent="0.2"/>
    <row r="49485" hidden="1" x14ac:dyDescent="0.2"/>
    <row r="49486" hidden="1" x14ac:dyDescent="0.2"/>
    <row r="49487" hidden="1" x14ac:dyDescent="0.2"/>
    <row r="49488" hidden="1" x14ac:dyDescent="0.2"/>
    <row r="49489" hidden="1" x14ac:dyDescent="0.2"/>
    <row r="49490" hidden="1" x14ac:dyDescent="0.2"/>
    <row r="49491" hidden="1" x14ac:dyDescent="0.2"/>
    <row r="49492" hidden="1" x14ac:dyDescent="0.2"/>
    <row r="49493" hidden="1" x14ac:dyDescent="0.2"/>
    <row r="49494" hidden="1" x14ac:dyDescent="0.2"/>
    <row r="49495" hidden="1" x14ac:dyDescent="0.2"/>
    <row r="49496" hidden="1" x14ac:dyDescent="0.2"/>
    <row r="49497" hidden="1" x14ac:dyDescent="0.2"/>
    <row r="49498" hidden="1" x14ac:dyDescent="0.2"/>
    <row r="49499" hidden="1" x14ac:dyDescent="0.2"/>
    <row r="49500" hidden="1" x14ac:dyDescent="0.2"/>
    <row r="49501" hidden="1" x14ac:dyDescent="0.2"/>
    <row r="49502" hidden="1" x14ac:dyDescent="0.2"/>
    <row r="49503" hidden="1" x14ac:dyDescent="0.2"/>
    <row r="49504" hidden="1" x14ac:dyDescent="0.2"/>
    <row r="49505" hidden="1" x14ac:dyDescent="0.2"/>
    <row r="49506" hidden="1" x14ac:dyDescent="0.2"/>
    <row r="49507" hidden="1" x14ac:dyDescent="0.2"/>
    <row r="49508" hidden="1" x14ac:dyDescent="0.2"/>
    <row r="49509" hidden="1" x14ac:dyDescent="0.2"/>
    <row r="49510" hidden="1" x14ac:dyDescent="0.2"/>
    <row r="49511" hidden="1" x14ac:dyDescent="0.2"/>
    <row r="49512" hidden="1" x14ac:dyDescent="0.2"/>
    <row r="49513" hidden="1" x14ac:dyDescent="0.2"/>
    <row r="49514" hidden="1" x14ac:dyDescent="0.2"/>
    <row r="49515" hidden="1" x14ac:dyDescent="0.2"/>
    <row r="49516" hidden="1" x14ac:dyDescent="0.2"/>
    <row r="49517" hidden="1" x14ac:dyDescent="0.2"/>
    <row r="49518" hidden="1" x14ac:dyDescent="0.2"/>
    <row r="49519" hidden="1" x14ac:dyDescent="0.2"/>
    <row r="49520" hidden="1" x14ac:dyDescent="0.2"/>
    <row r="49521" hidden="1" x14ac:dyDescent="0.2"/>
    <row r="49522" hidden="1" x14ac:dyDescent="0.2"/>
    <row r="49523" hidden="1" x14ac:dyDescent="0.2"/>
    <row r="49524" hidden="1" x14ac:dyDescent="0.2"/>
    <row r="49525" hidden="1" x14ac:dyDescent="0.2"/>
    <row r="49526" hidden="1" x14ac:dyDescent="0.2"/>
    <row r="49527" hidden="1" x14ac:dyDescent="0.2"/>
    <row r="49528" hidden="1" x14ac:dyDescent="0.2"/>
    <row r="49529" hidden="1" x14ac:dyDescent="0.2"/>
    <row r="49530" hidden="1" x14ac:dyDescent="0.2"/>
    <row r="49531" hidden="1" x14ac:dyDescent="0.2"/>
    <row r="49532" hidden="1" x14ac:dyDescent="0.2"/>
    <row r="49533" hidden="1" x14ac:dyDescent="0.2"/>
    <row r="49534" hidden="1" x14ac:dyDescent="0.2"/>
    <row r="49535" hidden="1" x14ac:dyDescent="0.2"/>
    <row r="49536" hidden="1" x14ac:dyDescent="0.2"/>
    <row r="49537" hidden="1" x14ac:dyDescent="0.2"/>
    <row r="49538" hidden="1" x14ac:dyDescent="0.2"/>
    <row r="49539" hidden="1" x14ac:dyDescent="0.2"/>
    <row r="49540" hidden="1" x14ac:dyDescent="0.2"/>
    <row r="49541" hidden="1" x14ac:dyDescent="0.2"/>
    <row r="49542" hidden="1" x14ac:dyDescent="0.2"/>
    <row r="49543" hidden="1" x14ac:dyDescent="0.2"/>
    <row r="49544" hidden="1" x14ac:dyDescent="0.2"/>
    <row r="49545" hidden="1" x14ac:dyDescent="0.2"/>
    <row r="49546" hidden="1" x14ac:dyDescent="0.2"/>
    <row r="49547" hidden="1" x14ac:dyDescent="0.2"/>
    <row r="49548" hidden="1" x14ac:dyDescent="0.2"/>
    <row r="49549" hidden="1" x14ac:dyDescent="0.2"/>
    <row r="49550" hidden="1" x14ac:dyDescent="0.2"/>
    <row r="49551" hidden="1" x14ac:dyDescent="0.2"/>
    <row r="49552" hidden="1" x14ac:dyDescent="0.2"/>
    <row r="49553" hidden="1" x14ac:dyDescent="0.2"/>
    <row r="49554" hidden="1" x14ac:dyDescent="0.2"/>
    <row r="49555" hidden="1" x14ac:dyDescent="0.2"/>
    <row r="49556" hidden="1" x14ac:dyDescent="0.2"/>
    <row r="49557" hidden="1" x14ac:dyDescent="0.2"/>
    <row r="49558" hidden="1" x14ac:dyDescent="0.2"/>
    <row r="49559" hidden="1" x14ac:dyDescent="0.2"/>
    <row r="49560" hidden="1" x14ac:dyDescent="0.2"/>
    <row r="49561" hidden="1" x14ac:dyDescent="0.2"/>
    <row r="49562" hidden="1" x14ac:dyDescent="0.2"/>
    <row r="49563" hidden="1" x14ac:dyDescent="0.2"/>
    <row r="49564" hidden="1" x14ac:dyDescent="0.2"/>
    <row r="49565" hidden="1" x14ac:dyDescent="0.2"/>
    <row r="49566" hidden="1" x14ac:dyDescent="0.2"/>
    <row r="49567" hidden="1" x14ac:dyDescent="0.2"/>
    <row r="49568" hidden="1" x14ac:dyDescent="0.2"/>
    <row r="49569" hidden="1" x14ac:dyDescent="0.2"/>
    <row r="49570" hidden="1" x14ac:dyDescent="0.2"/>
    <row r="49571" hidden="1" x14ac:dyDescent="0.2"/>
    <row r="49572" hidden="1" x14ac:dyDescent="0.2"/>
    <row r="49573" hidden="1" x14ac:dyDescent="0.2"/>
    <row r="49574" hidden="1" x14ac:dyDescent="0.2"/>
    <row r="49575" hidden="1" x14ac:dyDescent="0.2"/>
    <row r="49576" hidden="1" x14ac:dyDescent="0.2"/>
    <row r="49577" hidden="1" x14ac:dyDescent="0.2"/>
    <row r="49578" hidden="1" x14ac:dyDescent="0.2"/>
    <row r="49579" hidden="1" x14ac:dyDescent="0.2"/>
    <row r="49580" hidden="1" x14ac:dyDescent="0.2"/>
    <row r="49581" hidden="1" x14ac:dyDescent="0.2"/>
    <row r="49582" hidden="1" x14ac:dyDescent="0.2"/>
    <row r="49583" hidden="1" x14ac:dyDescent="0.2"/>
    <row r="49584" hidden="1" x14ac:dyDescent="0.2"/>
    <row r="49585" hidden="1" x14ac:dyDescent="0.2"/>
    <row r="49586" hidden="1" x14ac:dyDescent="0.2"/>
    <row r="49587" hidden="1" x14ac:dyDescent="0.2"/>
    <row r="49588" hidden="1" x14ac:dyDescent="0.2"/>
    <row r="49589" hidden="1" x14ac:dyDescent="0.2"/>
    <row r="49590" hidden="1" x14ac:dyDescent="0.2"/>
    <row r="49591" hidden="1" x14ac:dyDescent="0.2"/>
    <row r="49592" hidden="1" x14ac:dyDescent="0.2"/>
    <row r="49593" hidden="1" x14ac:dyDescent="0.2"/>
    <row r="49594" hidden="1" x14ac:dyDescent="0.2"/>
    <row r="49595" hidden="1" x14ac:dyDescent="0.2"/>
    <row r="49596" hidden="1" x14ac:dyDescent="0.2"/>
    <row r="49597" hidden="1" x14ac:dyDescent="0.2"/>
    <row r="49598" hidden="1" x14ac:dyDescent="0.2"/>
    <row r="49599" hidden="1" x14ac:dyDescent="0.2"/>
    <row r="49600" hidden="1" x14ac:dyDescent="0.2"/>
    <row r="49601" hidden="1" x14ac:dyDescent="0.2"/>
    <row r="49602" hidden="1" x14ac:dyDescent="0.2"/>
    <row r="49603" hidden="1" x14ac:dyDescent="0.2"/>
    <row r="49604" hidden="1" x14ac:dyDescent="0.2"/>
    <row r="49605" hidden="1" x14ac:dyDescent="0.2"/>
    <row r="49606" hidden="1" x14ac:dyDescent="0.2"/>
    <row r="49607" hidden="1" x14ac:dyDescent="0.2"/>
    <row r="49608" hidden="1" x14ac:dyDescent="0.2"/>
    <row r="49609" hidden="1" x14ac:dyDescent="0.2"/>
    <row r="49610" hidden="1" x14ac:dyDescent="0.2"/>
    <row r="49611" hidden="1" x14ac:dyDescent="0.2"/>
    <row r="49612" hidden="1" x14ac:dyDescent="0.2"/>
    <row r="49613" hidden="1" x14ac:dyDescent="0.2"/>
    <row r="49614" hidden="1" x14ac:dyDescent="0.2"/>
    <row r="49615" hidden="1" x14ac:dyDescent="0.2"/>
    <row r="49616" hidden="1" x14ac:dyDescent="0.2"/>
    <row r="49617" hidden="1" x14ac:dyDescent="0.2"/>
    <row r="49618" hidden="1" x14ac:dyDescent="0.2"/>
    <row r="49619" hidden="1" x14ac:dyDescent="0.2"/>
    <row r="49620" hidden="1" x14ac:dyDescent="0.2"/>
    <row r="49621" hidden="1" x14ac:dyDescent="0.2"/>
    <row r="49622" hidden="1" x14ac:dyDescent="0.2"/>
    <row r="49623" hidden="1" x14ac:dyDescent="0.2"/>
    <row r="49624" hidden="1" x14ac:dyDescent="0.2"/>
    <row r="49625" hidden="1" x14ac:dyDescent="0.2"/>
    <row r="49626" hidden="1" x14ac:dyDescent="0.2"/>
    <row r="49627" hidden="1" x14ac:dyDescent="0.2"/>
    <row r="49628" hidden="1" x14ac:dyDescent="0.2"/>
    <row r="49629" hidden="1" x14ac:dyDescent="0.2"/>
    <row r="49630" hidden="1" x14ac:dyDescent="0.2"/>
    <row r="49631" hidden="1" x14ac:dyDescent="0.2"/>
    <row r="49632" hidden="1" x14ac:dyDescent="0.2"/>
    <row r="49633" hidden="1" x14ac:dyDescent="0.2"/>
    <row r="49634" hidden="1" x14ac:dyDescent="0.2"/>
    <row r="49635" hidden="1" x14ac:dyDescent="0.2"/>
    <row r="49636" hidden="1" x14ac:dyDescent="0.2"/>
    <row r="49637" hidden="1" x14ac:dyDescent="0.2"/>
    <row r="49638" hidden="1" x14ac:dyDescent="0.2"/>
    <row r="49639" hidden="1" x14ac:dyDescent="0.2"/>
    <row r="49640" hidden="1" x14ac:dyDescent="0.2"/>
    <row r="49641" hidden="1" x14ac:dyDescent="0.2"/>
    <row r="49642" hidden="1" x14ac:dyDescent="0.2"/>
    <row r="49643" hidden="1" x14ac:dyDescent="0.2"/>
    <row r="49644" hidden="1" x14ac:dyDescent="0.2"/>
    <row r="49645" hidden="1" x14ac:dyDescent="0.2"/>
    <row r="49646" hidden="1" x14ac:dyDescent="0.2"/>
    <row r="49647" hidden="1" x14ac:dyDescent="0.2"/>
    <row r="49648" hidden="1" x14ac:dyDescent="0.2"/>
    <row r="49649" hidden="1" x14ac:dyDescent="0.2"/>
    <row r="49650" hidden="1" x14ac:dyDescent="0.2"/>
    <row r="49651" hidden="1" x14ac:dyDescent="0.2"/>
    <row r="49652" hidden="1" x14ac:dyDescent="0.2"/>
    <row r="49653" hidden="1" x14ac:dyDescent="0.2"/>
    <row r="49654" hidden="1" x14ac:dyDescent="0.2"/>
    <row r="49655" hidden="1" x14ac:dyDescent="0.2"/>
    <row r="49656" hidden="1" x14ac:dyDescent="0.2"/>
    <row r="49657" hidden="1" x14ac:dyDescent="0.2"/>
    <row r="49658" hidden="1" x14ac:dyDescent="0.2"/>
    <row r="49659" hidden="1" x14ac:dyDescent="0.2"/>
    <row r="49660" hidden="1" x14ac:dyDescent="0.2"/>
    <row r="49661" hidden="1" x14ac:dyDescent="0.2"/>
    <row r="49662" hidden="1" x14ac:dyDescent="0.2"/>
    <row r="49663" hidden="1" x14ac:dyDescent="0.2"/>
    <row r="49664" hidden="1" x14ac:dyDescent="0.2"/>
    <row r="49665" hidden="1" x14ac:dyDescent="0.2"/>
    <row r="49666" hidden="1" x14ac:dyDescent="0.2"/>
    <row r="49667" hidden="1" x14ac:dyDescent="0.2"/>
    <row r="49668" hidden="1" x14ac:dyDescent="0.2"/>
    <row r="49669" hidden="1" x14ac:dyDescent="0.2"/>
    <row r="49670" hidden="1" x14ac:dyDescent="0.2"/>
    <row r="49671" hidden="1" x14ac:dyDescent="0.2"/>
    <row r="49672" hidden="1" x14ac:dyDescent="0.2"/>
    <row r="49673" hidden="1" x14ac:dyDescent="0.2"/>
    <row r="49674" hidden="1" x14ac:dyDescent="0.2"/>
    <row r="49675" hidden="1" x14ac:dyDescent="0.2"/>
    <row r="49676" hidden="1" x14ac:dyDescent="0.2"/>
    <row r="49677" hidden="1" x14ac:dyDescent="0.2"/>
    <row r="49678" hidden="1" x14ac:dyDescent="0.2"/>
    <row r="49679" hidden="1" x14ac:dyDescent="0.2"/>
    <row r="49680" hidden="1" x14ac:dyDescent="0.2"/>
    <row r="49681" hidden="1" x14ac:dyDescent="0.2"/>
    <row r="49682" hidden="1" x14ac:dyDescent="0.2"/>
    <row r="49683" hidden="1" x14ac:dyDescent="0.2"/>
    <row r="49684" hidden="1" x14ac:dyDescent="0.2"/>
    <row r="49685" hidden="1" x14ac:dyDescent="0.2"/>
    <row r="49686" hidden="1" x14ac:dyDescent="0.2"/>
    <row r="49687" hidden="1" x14ac:dyDescent="0.2"/>
    <row r="49688" hidden="1" x14ac:dyDescent="0.2"/>
    <row r="49689" hidden="1" x14ac:dyDescent="0.2"/>
    <row r="49690" hidden="1" x14ac:dyDescent="0.2"/>
    <row r="49691" hidden="1" x14ac:dyDescent="0.2"/>
    <row r="49692" hidden="1" x14ac:dyDescent="0.2"/>
    <row r="49693" hidden="1" x14ac:dyDescent="0.2"/>
    <row r="49694" hidden="1" x14ac:dyDescent="0.2"/>
    <row r="49695" hidden="1" x14ac:dyDescent="0.2"/>
    <row r="49696" hidden="1" x14ac:dyDescent="0.2"/>
    <row r="49697" hidden="1" x14ac:dyDescent="0.2"/>
    <row r="49698" hidden="1" x14ac:dyDescent="0.2"/>
    <row r="49699" hidden="1" x14ac:dyDescent="0.2"/>
    <row r="49700" hidden="1" x14ac:dyDescent="0.2"/>
    <row r="49701" hidden="1" x14ac:dyDescent="0.2"/>
    <row r="49702" hidden="1" x14ac:dyDescent="0.2"/>
    <row r="49703" hidden="1" x14ac:dyDescent="0.2"/>
    <row r="49704" hidden="1" x14ac:dyDescent="0.2"/>
    <row r="49705" hidden="1" x14ac:dyDescent="0.2"/>
    <row r="49706" hidden="1" x14ac:dyDescent="0.2"/>
    <row r="49707" hidden="1" x14ac:dyDescent="0.2"/>
    <row r="49708" hidden="1" x14ac:dyDescent="0.2"/>
    <row r="49709" hidden="1" x14ac:dyDescent="0.2"/>
    <row r="49710" hidden="1" x14ac:dyDescent="0.2"/>
    <row r="49711" hidden="1" x14ac:dyDescent="0.2"/>
    <row r="49712" hidden="1" x14ac:dyDescent="0.2"/>
    <row r="49713" hidden="1" x14ac:dyDescent="0.2"/>
    <row r="49714" hidden="1" x14ac:dyDescent="0.2"/>
    <row r="49715" hidden="1" x14ac:dyDescent="0.2"/>
    <row r="49716" hidden="1" x14ac:dyDescent="0.2"/>
    <row r="49717" hidden="1" x14ac:dyDescent="0.2"/>
    <row r="49718" hidden="1" x14ac:dyDescent="0.2"/>
    <row r="49719" hidden="1" x14ac:dyDescent="0.2"/>
    <row r="49720" hidden="1" x14ac:dyDescent="0.2"/>
    <row r="49721" hidden="1" x14ac:dyDescent="0.2"/>
    <row r="49722" hidden="1" x14ac:dyDescent="0.2"/>
    <row r="49723" hidden="1" x14ac:dyDescent="0.2"/>
    <row r="49724" hidden="1" x14ac:dyDescent="0.2"/>
    <row r="49725" hidden="1" x14ac:dyDescent="0.2"/>
    <row r="49726" hidden="1" x14ac:dyDescent="0.2"/>
    <row r="49727" hidden="1" x14ac:dyDescent="0.2"/>
    <row r="49728" hidden="1" x14ac:dyDescent="0.2"/>
    <row r="49729" hidden="1" x14ac:dyDescent="0.2"/>
    <row r="49730" hidden="1" x14ac:dyDescent="0.2"/>
    <row r="49731" hidden="1" x14ac:dyDescent="0.2"/>
    <row r="49732" hidden="1" x14ac:dyDescent="0.2"/>
    <row r="49733" hidden="1" x14ac:dyDescent="0.2"/>
    <row r="49734" hidden="1" x14ac:dyDescent="0.2"/>
    <row r="49735" hidden="1" x14ac:dyDescent="0.2"/>
    <row r="49736" hidden="1" x14ac:dyDescent="0.2"/>
    <row r="49737" hidden="1" x14ac:dyDescent="0.2"/>
    <row r="49738" hidden="1" x14ac:dyDescent="0.2"/>
    <row r="49739" hidden="1" x14ac:dyDescent="0.2"/>
    <row r="49740" hidden="1" x14ac:dyDescent="0.2"/>
    <row r="49741" hidden="1" x14ac:dyDescent="0.2"/>
    <row r="49742" hidden="1" x14ac:dyDescent="0.2"/>
    <row r="49743" hidden="1" x14ac:dyDescent="0.2"/>
    <row r="49744" hidden="1" x14ac:dyDescent="0.2"/>
    <row r="49745" hidden="1" x14ac:dyDescent="0.2"/>
    <row r="49746" hidden="1" x14ac:dyDescent="0.2"/>
    <row r="49747" hidden="1" x14ac:dyDescent="0.2"/>
    <row r="49748" hidden="1" x14ac:dyDescent="0.2"/>
    <row r="49749" hidden="1" x14ac:dyDescent="0.2"/>
    <row r="49750" hidden="1" x14ac:dyDescent="0.2"/>
    <row r="49751" hidden="1" x14ac:dyDescent="0.2"/>
    <row r="49752" hidden="1" x14ac:dyDescent="0.2"/>
    <row r="49753" hidden="1" x14ac:dyDescent="0.2"/>
    <row r="49754" hidden="1" x14ac:dyDescent="0.2"/>
    <row r="49755" hidden="1" x14ac:dyDescent="0.2"/>
    <row r="49756" hidden="1" x14ac:dyDescent="0.2"/>
    <row r="49757" hidden="1" x14ac:dyDescent="0.2"/>
    <row r="49758" hidden="1" x14ac:dyDescent="0.2"/>
    <row r="49759" hidden="1" x14ac:dyDescent="0.2"/>
    <row r="49760" hidden="1" x14ac:dyDescent="0.2"/>
    <row r="49761" hidden="1" x14ac:dyDescent="0.2"/>
    <row r="49762" hidden="1" x14ac:dyDescent="0.2"/>
    <row r="49763" hidden="1" x14ac:dyDescent="0.2"/>
    <row r="49764" hidden="1" x14ac:dyDescent="0.2"/>
    <row r="49765" hidden="1" x14ac:dyDescent="0.2"/>
    <row r="49766" hidden="1" x14ac:dyDescent="0.2"/>
    <row r="49767" hidden="1" x14ac:dyDescent="0.2"/>
    <row r="49768" hidden="1" x14ac:dyDescent="0.2"/>
    <row r="49769" hidden="1" x14ac:dyDescent="0.2"/>
    <row r="49770" hidden="1" x14ac:dyDescent="0.2"/>
    <row r="49771" hidden="1" x14ac:dyDescent="0.2"/>
    <row r="49772" hidden="1" x14ac:dyDescent="0.2"/>
    <row r="49773" hidden="1" x14ac:dyDescent="0.2"/>
    <row r="49774" hidden="1" x14ac:dyDescent="0.2"/>
    <row r="49775" hidden="1" x14ac:dyDescent="0.2"/>
    <row r="49776" hidden="1" x14ac:dyDescent="0.2"/>
    <row r="49777" hidden="1" x14ac:dyDescent="0.2"/>
    <row r="49778" hidden="1" x14ac:dyDescent="0.2"/>
    <row r="49779" hidden="1" x14ac:dyDescent="0.2"/>
    <row r="49780" hidden="1" x14ac:dyDescent="0.2"/>
    <row r="49781" hidden="1" x14ac:dyDescent="0.2"/>
    <row r="49782" hidden="1" x14ac:dyDescent="0.2"/>
    <row r="49783" hidden="1" x14ac:dyDescent="0.2"/>
    <row r="49784" hidden="1" x14ac:dyDescent="0.2"/>
    <row r="49785" hidden="1" x14ac:dyDescent="0.2"/>
    <row r="49786" hidden="1" x14ac:dyDescent="0.2"/>
    <row r="49787" hidden="1" x14ac:dyDescent="0.2"/>
    <row r="49788" hidden="1" x14ac:dyDescent="0.2"/>
    <row r="49789" hidden="1" x14ac:dyDescent="0.2"/>
    <row r="49790" hidden="1" x14ac:dyDescent="0.2"/>
    <row r="49791" hidden="1" x14ac:dyDescent="0.2"/>
    <row r="49792" hidden="1" x14ac:dyDescent="0.2"/>
    <row r="49793" hidden="1" x14ac:dyDescent="0.2"/>
    <row r="49794" hidden="1" x14ac:dyDescent="0.2"/>
    <row r="49795" hidden="1" x14ac:dyDescent="0.2"/>
    <row r="49796" hidden="1" x14ac:dyDescent="0.2"/>
    <row r="49797" hidden="1" x14ac:dyDescent="0.2"/>
    <row r="49798" hidden="1" x14ac:dyDescent="0.2"/>
    <row r="49799" hidden="1" x14ac:dyDescent="0.2"/>
    <row r="49800" hidden="1" x14ac:dyDescent="0.2"/>
    <row r="49801" hidden="1" x14ac:dyDescent="0.2"/>
    <row r="49802" hidden="1" x14ac:dyDescent="0.2"/>
    <row r="49803" hidden="1" x14ac:dyDescent="0.2"/>
    <row r="49804" hidden="1" x14ac:dyDescent="0.2"/>
    <row r="49805" hidden="1" x14ac:dyDescent="0.2"/>
    <row r="49806" hidden="1" x14ac:dyDescent="0.2"/>
    <row r="49807" hidden="1" x14ac:dyDescent="0.2"/>
    <row r="49808" hidden="1" x14ac:dyDescent="0.2"/>
    <row r="49809" hidden="1" x14ac:dyDescent="0.2"/>
    <row r="49810" hidden="1" x14ac:dyDescent="0.2"/>
    <row r="49811" hidden="1" x14ac:dyDescent="0.2"/>
    <row r="49812" hidden="1" x14ac:dyDescent="0.2"/>
    <row r="49813" hidden="1" x14ac:dyDescent="0.2"/>
    <row r="49814" hidden="1" x14ac:dyDescent="0.2"/>
    <row r="49815" hidden="1" x14ac:dyDescent="0.2"/>
    <row r="49816" hidden="1" x14ac:dyDescent="0.2"/>
    <row r="49817" hidden="1" x14ac:dyDescent="0.2"/>
    <row r="49818" hidden="1" x14ac:dyDescent="0.2"/>
    <row r="49819" hidden="1" x14ac:dyDescent="0.2"/>
    <row r="49820" hidden="1" x14ac:dyDescent="0.2"/>
    <row r="49821" hidden="1" x14ac:dyDescent="0.2"/>
    <row r="49822" hidden="1" x14ac:dyDescent="0.2"/>
    <row r="49823" hidden="1" x14ac:dyDescent="0.2"/>
    <row r="49824" hidden="1" x14ac:dyDescent="0.2"/>
    <row r="49825" hidden="1" x14ac:dyDescent="0.2"/>
    <row r="49826" hidden="1" x14ac:dyDescent="0.2"/>
    <row r="49827" hidden="1" x14ac:dyDescent="0.2"/>
    <row r="49828" hidden="1" x14ac:dyDescent="0.2"/>
    <row r="49829" hidden="1" x14ac:dyDescent="0.2"/>
    <row r="49830" hidden="1" x14ac:dyDescent="0.2"/>
    <row r="49831" hidden="1" x14ac:dyDescent="0.2"/>
    <row r="49832" hidden="1" x14ac:dyDescent="0.2"/>
    <row r="49833" hidden="1" x14ac:dyDescent="0.2"/>
    <row r="49834" hidden="1" x14ac:dyDescent="0.2"/>
    <row r="49835" hidden="1" x14ac:dyDescent="0.2"/>
    <row r="49836" hidden="1" x14ac:dyDescent="0.2"/>
    <row r="49837" hidden="1" x14ac:dyDescent="0.2"/>
    <row r="49838" hidden="1" x14ac:dyDescent="0.2"/>
    <row r="49839" hidden="1" x14ac:dyDescent="0.2"/>
    <row r="49840" hidden="1" x14ac:dyDescent="0.2"/>
    <row r="49841" hidden="1" x14ac:dyDescent="0.2"/>
    <row r="49842" hidden="1" x14ac:dyDescent="0.2"/>
    <row r="49843" hidden="1" x14ac:dyDescent="0.2"/>
    <row r="49844" hidden="1" x14ac:dyDescent="0.2"/>
    <row r="49845" hidden="1" x14ac:dyDescent="0.2"/>
    <row r="49846" hidden="1" x14ac:dyDescent="0.2"/>
    <row r="49847" hidden="1" x14ac:dyDescent="0.2"/>
    <row r="49848" hidden="1" x14ac:dyDescent="0.2"/>
    <row r="49849" hidden="1" x14ac:dyDescent="0.2"/>
    <row r="49850" hidden="1" x14ac:dyDescent="0.2"/>
    <row r="49851" hidden="1" x14ac:dyDescent="0.2"/>
    <row r="49852" hidden="1" x14ac:dyDescent="0.2"/>
    <row r="49853" hidden="1" x14ac:dyDescent="0.2"/>
    <row r="49854" hidden="1" x14ac:dyDescent="0.2"/>
    <row r="49855" hidden="1" x14ac:dyDescent="0.2"/>
    <row r="49856" hidden="1" x14ac:dyDescent="0.2"/>
    <row r="49857" hidden="1" x14ac:dyDescent="0.2"/>
    <row r="49858" hidden="1" x14ac:dyDescent="0.2"/>
    <row r="49859" hidden="1" x14ac:dyDescent="0.2"/>
    <row r="49860" hidden="1" x14ac:dyDescent="0.2"/>
    <row r="49861" hidden="1" x14ac:dyDescent="0.2"/>
    <row r="49862" hidden="1" x14ac:dyDescent="0.2"/>
    <row r="49863" hidden="1" x14ac:dyDescent="0.2"/>
    <row r="49864" hidden="1" x14ac:dyDescent="0.2"/>
    <row r="49865" hidden="1" x14ac:dyDescent="0.2"/>
    <row r="49866" hidden="1" x14ac:dyDescent="0.2"/>
    <row r="49867" hidden="1" x14ac:dyDescent="0.2"/>
    <row r="49868" hidden="1" x14ac:dyDescent="0.2"/>
    <row r="49869" hidden="1" x14ac:dyDescent="0.2"/>
    <row r="49870" hidden="1" x14ac:dyDescent="0.2"/>
    <row r="49871" hidden="1" x14ac:dyDescent="0.2"/>
    <row r="49872" hidden="1" x14ac:dyDescent="0.2"/>
    <row r="49873" hidden="1" x14ac:dyDescent="0.2"/>
    <row r="49874" hidden="1" x14ac:dyDescent="0.2"/>
    <row r="49875" hidden="1" x14ac:dyDescent="0.2"/>
    <row r="49876" hidden="1" x14ac:dyDescent="0.2"/>
    <row r="49877" hidden="1" x14ac:dyDescent="0.2"/>
    <row r="49878" hidden="1" x14ac:dyDescent="0.2"/>
    <row r="49879" hidden="1" x14ac:dyDescent="0.2"/>
    <row r="49880" hidden="1" x14ac:dyDescent="0.2"/>
    <row r="49881" hidden="1" x14ac:dyDescent="0.2"/>
    <row r="49882" hidden="1" x14ac:dyDescent="0.2"/>
    <row r="49883" hidden="1" x14ac:dyDescent="0.2"/>
    <row r="49884" hidden="1" x14ac:dyDescent="0.2"/>
    <row r="49885" hidden="1" x14ac:dyDescent="0.2"/>
    <row r="49886" hidden="1" x14ac:dyDescent="0.2"/>
    <row r="49887" hidden="1" x14ac:dyDescent="0.2"/>
    <row r="49888" hidden="1" x14ac:dyDescent="0.2"/>
    <row r="49889" hidden="1" x14ac:dyDescent="0.2"/>
    <row r="49890" hidden="1" x14ac:dyDescent="0.2"/>
    <row r="49891" hidden="1" x14ac:dyDescent="0.2"/>
    <row r="49892" hidden="1" x14ac:dyDescent="0.2"/>
    <row r="49893" hidden="1" x14ac:dyDescent="0.2"/>
    <row r="49894" hidden="1" x14ac:dyDescent="0.2"/>
    <row r="49895" hidden="1" x14ac:dyDescent="0.2"/>
    <row r="49896" hidden="1" x14ac:dyDescent="0.2"/>
    <row r="49897" hidden="1" x14ac:dyDescent="0.2"/>
    <row r="49898" hidden="1" x14ac:dyDescent="0.2"/>
    <row r="49899" hidden="1" x14ac:dyDescent="0.2"/>
    <row r="49900" hidden="1" x14ac:dyDescent="0.2"/>
    <row r="49901" hidden="1" x14ac:dyDescent="0.2"/>
    <row r="49902" hidden="1" x14ac:dyDescent="0.2"/>
    <row r="49903" hidden="1" x14ac:dyDescent="0.2"/>
    <row r="49904" hidden="1" x14ac:dyDescent="0.2"/>
    <row r="49905" hidden="1" x14ac:dyDescent="0.2"/>
    <row r="49906" hidden="1" x14ac:dyDescent="0.2"/>
    <row r="49907" hidden="1" x14ac:dyDescent="0.2"/>
    <row r="49908" hidden="1" x14ac:dyDescent="0.2"/>
    <row r="49909" hidden="1" x14ac:dyDescent="0.2"/>
    <row r="49910" hidden="1" x14ac:dyDescent="0.2"/>
    <row r="49911" hidden="1" x14ac:dyDescent="0.2"/>
    <row r="49912" hidden="1" x14ac:dyDescent="0.2"/>
    <row r="49913" hidden="1" x14ac:dyDescent="0.2"/>
    <row r="49914" hidden="1" x14ac:dyDescent="0.2"/>
    <row r="49915" hidden="1" x14ac:dyDescent="0.2"/>
    <row r="49916" hidden="1" x14ac:dyDescent="0.2"/>
    <row r="49917" hidden="1" x14ac:dyDescent="0.2"/>
    <row r="49918" hidden="1" x14ac:dyDescent="0.2"/>
    <row r="49919" hidden="1" x14ac:dyDescent="0.2"/>
    <row r="49920" hidden="1" x14ac:dyDescent="0.2"/>
    <row r="49921" hidden="1" x14ac:dyDescent="0.2"/>
    <row r="49922" hidden="1" x14ac:dyDescent="0.2"/>
    <row r="49923" hidden="1" x14ac:dyDescent="0.2"/>
    <row r="49924" hidden="1" x14ac:dyDescent="0.2"/>
    <row r="49925" hidden="1" x14ac:dyDescent="0.2"/>
    <row r="49926" hidden="1" x14ac:dyDescent="0.2"/>
    <row r="49927" hidden="1" x14ac:dyDescent="0.2"/>
    <row r="49928" hidden="1" x14ac:dyDescent="0.2"/>
    <row r="49929" hidden="1" x14ac:dyDescent="0.2"/>
    <row r="49930" hidden="1" x14ac:dyDescent="0.2"/>
    <row r="49931" hidden="1" x14ac:dyDescent="0.2"/>
    <row r="49932" hidden="1" x14ac:dyDescent="0.2"/>
    <row r="49933" hidden="1" x14ac:dyDescent="0.2"/>
    <row r="49934" hidden="1" x14ac:dyDescent="0.2"/>
    <row r="49935" hidden="1" x14ac:dyDescent="0.2"/>
    <row r="49936" hidden="1" x14ac:dyDescent="0.2"/>
    <row r="49937" hidden="1" x14ac:dyDescent="0.2"/>
    <row r="49938" hidden="1" x14ac:dyDescent="0.2"/>
    <row r="49939" hidden="1" x14ac:dyDescent="0.2"/>
    <row r="49940" hidden="1" x14ac:dyDescent="0.2"/>
    <row r="49941" hidden="1" x14ac:dyDescent="0.2"/>
    <row r="49942" hidden="1" x14ac:dyDescent="0.2"/>
    <row r="49943" hidden="1" x14ac:dyDescent="0.2"/>
    <row r="49944" hidden="1" x14ac:dyDescent="0.2"/>
    <row r="49945" hidden="1" x14ac:dyDescent="0.2"/>
    <row r="49946" hidden="1" x14ac:dyDescent="0.2"/>
    <row r="49947" hidden="1" x14ac:dyDescent="0.2"/>
    <row r="49948" hidden="1" x14ac:dyDescent="0.2"/>
    <row r="49949" hidden="1" x14ac:dyDescent="0.2"/>
    <row r="49950" hidden="1" x14ac:dyDescent="0.2"/>
    <row r="49951" hidden="1" x14ac:dyDescent="0.2"/>
    <row r="49952" hidden="1" x14ac:dyDescent="0.2"/>
    <row r="49953" hidden="1" x14ac:dyDescent="0.2"/>
    <row r="49954" hidden="1" x14ac:dyDescent="0.2"/>
    <row r="49955" hidden="1" x14ac:dyDescent="0.2"/>
    <row r="49956" hidden="1" x14ac:dyDescent="0.2"/>
    <row r="49957" hidden="1" x14ac:dyDescent="0.2"/>
    <row r="49958" hidden="1" x14ac:dyDescent="0.2"/>
    <row r="49959" hidden="1" x14ac:dyDescent="0.2"/>
    <row r="49960" hidden="1" x14ac:dyDescent="0.2"/>
    <row r="49961" hidden="1" x14ac:dyDescent="0.2"/>
    <row r="49962" hidden="1" x14ac:dyDescent="0.2"/>
    <row r="49963" hidden="1" x14ac:dyDescent="0.2"/>
    <row r="49964" hidden="1" x14ac:dyDescent="0.2"/>
    <row r="49965" hidden="1" x14ac:dyDescent="0.2"/>
    <row r="49966" hidden="1" x14ac:dyDescent="0.2"/>
    <row r="49967" hidden="1" x14ac:dyDescent="0.2"/>
    <row r="49968" hidden="1" x14ac:dyDescent="0.2"/>
    <row r="49969" hidden="1" x14ac:dyDescent="0.2"/>
    <row r="49970" hidden="1" x14ac:dyDescent="0.2"/>
    <row r="49971" hidden="1" x14ac:dyDescent="0.2"/>
    <row r="49972" hidden="1" x14ac:dyDescent="0.2"/>
    <row r="49973" hidden="1" x14ac:dyDescent="0.2"/>
    <row r="49974" hidden="1" x14ac:dyDescent="0.2"/>
    <row r="49975" hidden="1" x14ac:dyDescent="0.2"/>
    <row r="49976" hidden="1" x14ac:dyDescent="0.2"/>
    <row r="49977" hidden="1" x14ac:dyDescent="0.2"/>
    <row r="49978" hidden="1" x14ac:dyDescent="0.2"/>
    <row r="49979" hidden="1" x14ac:dyDescent="0.2"/>
    <row r="49980" hidden="1" x14ac:dyDescent="0.2"/>
    <row r="49981" hidden="1" x14ac:dyDescent="0.2"/>
    <row r="49982" hidden="1" x14ac:dyDescent="0.2"/>
    <row r="49983" hidden="1" x14ac:dyDescent="0.2"/>
    <row r="49984" hidden="1" x14ac:dyDescent="0.2"/>
    <row r="49985" hidden="1" x14ac:dyDescent="0.2"/>
    <row r="49986" hidden="1" x14ac:dyDescent="0.2"/>
    <row r="49987" hidden="1" x14ac:dyDescent="0.2"/>
    <row r="49988" hidden="1" x14ac:dyDescent="0.2"/>
    <row r="49989" hidden="1" x14ac:dyDescent="0.2"/>
    <row r="49990" hidden="1" x14ac:dyDescent="0.2"/>
    <row r="49991" hidden="1" x14ac:dyDescent="0.2"/>
    <row r="49992" hidden="1" x14ac:dyDescent="0.2"/>
    <row r="49993" hidden="1" x14ac:dyDescent="0.2"/>
    <row r="49994" hidden="1" x14ac:dyDescent="0.2"/>
    <row r="49995" hidden="1" x14ac:dyDescent="0.2"/>
    <row r="49996" hidden="1" x14ac:dyDescent="0.2"/>
    <row r="49997" hidden="1" x14ac:dyDescent="0.2"/>
    <row r="49998" hidden="1" x14ac:dyDescent="0.2"/>
    <row r="49999" hidden="1" x14ac:dyDescent="0.2"/>
    <row r="50000" hidden="1" x14ac:dyDescent="0.2"/>
    <row r="50001" hidden="1" x14ac:dyDescent="0.2"/>
    <row r="50002" hidden="1" x14ac:dyDescent="0.2"/>
    <row r="50003" hidden="1" x14ac:dyDescent="0.2"/>
    <row r="50004" hidden="1" x14ac:dyDescent="0.2"/>
    <row r="50005" hidden="1" x14ac:dyDescent="0.2"/>
    <row r="50006" hidden="1" x14ac:dyDescent="0.2"/>
    <row r="50007" hidden="1" x14ac:dyDescent="0.2"/>
    <row r="50008" hidden="1" x14ac:dyDescent="0.2"/>
    <row r="50009" hidden="1" x14ac:dyDescent="0.2"/>
    <row r="50010" hidden="1" x14ac:dyDescent="0.2"/>
    <row r="50011" hidden="1" x14ac:dyDescent="0.2"/>
    <row r="50012" hidden="1" x14ac:dyDescent="0.2"/>
    <row r="50013" hidden="1" x14ac:dyDescent="0.2"/>
    <row r="50014" hidden="1" x14ac:dyDescent="0.2"/>
    <row r="50015" hidden="1" x14ac:dyDescent="0.2"/>
    <row r="50016" hidden="1" x14ac:dyDescent="0.2"/>
    <row r="50017" hidden="1" x14ac:dyDescent="0.2"/>
    <row r="50018" hidden="1" x14ac:dyDescent="0.2"/>
    <row r="50019" hidden="1" x14ac:dyDescent="0.2"/>
    <row r="50020" hidden="1" x14ac:dyDescent="0.2"/>
    <row r="50021" hidden="1" x14ac:dyDescent="0.2"/>
    <row r="50022" hidden="1" x14ac:dyDescent="0.2"/>
    <row r="50023" hidden="1" x14ac:dyDescent="0.2"/>
    <row r="50024" hidden="1" x14ac:dyDescent="0.2"/>
    <row r="50025" hidden="1" x14ac:dyDescent="0.2"/>
    <row r="50026" hidden="1" x14ac:dyDescent="0.2"/>
    <row r="50027" hidden="1" x14ac:dyDescent="0.2"/>
    <row r="50028" hidden="1" x14ac:dyDescent="0.2"/>
    <row r="50029" hidden="1" x14ac:dyDescent="0.2"/>
    <row r="50030" hidden="1" x14ac:dyDescent="0.2"/>
    <row r="50031" hidden="1" x14ac:dyDescent="0.2"/>
    <row r="50032" hidden="1" x14ac:dyDescent="0.2"/>
    <row r="50033" hidden="1" x14ac:dyDescent="0.2"/>
    <row r="50034" hidden="1" x14ac:dyDescent="0.2"/>
    <row r="50035" hidden="1" x14ac:dyDescent="0.2"/>
    <row r="50036" hidden="1" x14ac:dyDescent="0.2"/>
    <row r="50037" hidden="1" x14ac:dyDescent="0.2"/>
    <row r="50038" hidden="1" x14ac:dyDescent="0.2"/>
    <row r="50039" hidden="1" x14ac:dyDescent="0.2"/>
    <row r="50040" hidden="1" x14ac:dyDescent="0.2"/>
    <row r="50041" hidden="1" x14ac:dyDescent="0.2"/>
    <row r="50042" hidden="1" x14ac:dyDescent="0.2"/>
    <row r="50043" hidden="1" x14ac:dyDescent="0.2"/>
    <row r="50044" hidden="1" x14ac:dyDescent="0.2"/>
    <row r="50045" hidden="1" x14ac:dyDescent="0.2"/>
    <row r="50046" hidden="1" x14ac:dyDescent="0.2"/>
    <row r="50047" hidden="1" x14ac:dyDescent="0.2"/>
    <row r="50048" hidden="1" x14ac:dyDescent="0.2"/>
    <row r="50049" hidden="1" x14ac:dyDescent="0.2"/>
    <row r="50050" hidden="1" x14ac:dyDescent="0.2"/>
    <row r="50051" hidden="1" x14ac:dyDescent="0.2"/>
    <row r="50052" hidden="1" x14ac:dyDescent="0.2"/>
    <row r="50053" hidden="1" x14ac:dyDescent="0.2"/>
    <row r="50054" hidden="1" x14ac:dyDescent="0.2"/>
    <row r="50055" hidden="1" x14ac:dyDescent="0.2"/>
    <row r="50056" hidden="1" x14ac:dyDescent="0.2"/>
    <row r="50057" hidden="1" x14ac:dyDescent="0.2"/>
    <row r="50058" hidden="1" x14ac:dyDescent="0.2"/>
    <row r="50059" hidden="1" x14ac:dyDescent="0.2"/>
    <row r="50060" hidden="1" x14ac:dyDescent="0.2"/>
    <row r="50061" hidden="1" x14ac:dyDescent="0.2"/>
    <row r="50062" hidden="1" x14ac:dyDescent="0.2"/>
    <row r="50063" hidden="1" x14ac:dyDescent="0.2"/>
    <row r="50064" hidden="1" x14ac:dyDescent="0.2"/>
    <row r="50065" hidden="1" x14ac:dyDescent="0.2"/>
    <row r="50066" hidden="1" x14ac:dyDescent="0.2"/>
    <row r="50067" hidden="1" x14ac:dyDescent="0.2"/>
    <row r="50068" hidden="1" x14ac:dyDescent="0.2"/>
    <row r="50069" hidden="1" x14ac:dyDescent="0.2"/>
    <row r="50070" hidden="1" x14ac:dyDescent="0.2"/>
    <row r="50071" hidden="1" x14ac:dyDescent="0.2"/>
    <row r="50072" hidden="1" x14ac:dyDescent="0.2"/>
    <row r="50073" hidden="1" x14ac:dyDescent="0.2"/>
    <row r="50074" hidden="1" x14ac:dyDescent="0.2"/>
    <row r="50075" hidden="1" x14ac:dyDescent="0.2"/>
    <row r="50076" hidden="1" x14ac:dyDescent="0.2"/>
    <row r="50077" hidden="1" x14ac:dyDescent="0.2"/>
    <row r="50078" hidden="1" x14ac:dyDescent="0.2"/>
    <row r="50079" hidden="1" x14ac:dyDescent="0.2"/>
    <row r="50080" hidden="1" x14ac:dyDescent="0.2"/>
    <row r="50081" hidden="1" x14ac:dyDescent="0.2"/>
    <row r="50082" hidden="1" x14ac:dyDescent="0.2"/>
    <row r="50083" hidden="1" x14ac:dyDescent="0.2"/>
    <row r="50084" hidden="1" x14ac:dyDescent="0.2"/>
    <row r="50085" hidden="1" x14ac:dyDescent="0.2"/>
    <row r="50086" hidden="1" x14ac:dyDescent="0.2"/>
    <row r="50087" hidden="1" x14ac:dyDescent="0.2"/>
    <row r="50088" hidden="1" x14ac:dyDescent="0.2"/>
    <row r="50089" hidden="1" x14ac:dyDescent="0.2"/>
    <row r="50090" hidden="1" x14ac:dyDescent="0.2"/>
    <row r="50091" hidden="1" x14ac:dyDescent="0.2"/>
    <row r="50092" hidden="1" x14ac:dyDescent="0.2"/>
    <row r="50093" hidden="1" x14ac:dyDescent="0.2"/>
    <row r="50094" hidden="1" x14ac:dyDescent="0.2"/>
    <row r="50095" hidden="1" x14ac:dyDescent="0.2"/>
    <row r="50096" hidden="1" x14ac:dyDescent="0.2"/>
    <row r="50097" hidden="1" x14ac:dyDescent="0.2"/>
    <row r="50098" hidden="1" x14ac:dyDescent="0.2"/>
    <row r="50099" hidden="1" x14ac:dyDescent="0.2"/>
    <row r="50100" hidden="1" x14ac:dyDescent="0.2"/>
    <row r="50101" hidden="1" x14ac:dyDescent="0.2"/>
    <row r="50102" hidden="1" x14ac:dyDescent="0.2"/>
    <row r="50103" hidden="1" x14ac:dyDescent="0.2"/>
    <row r="50104" hidden="1" x14ac:dyDescent="0.2"/>
    <row r="50105" hidden="1" x14ac:dyDescent="0.2"/>
    <row r="50106" hidden="1" x14ac:dyDescent="0.2"/>
    <row r="50107" hidden="1" x14ac:dyDescent="0.2"/>
    <row r="50108" hidden="1" x14ac:dyDescent="0.2"/>
    <row r="50109" hidden="1" x14ac:dyDescent="0.2"/>
    <row r="50110" hidden="1" x14ac:dyDescent="0.2"/>
    <row r="50111" hidden="1" x14ac:dyDescent="0.2"/>
    <row r="50112" hidden="1" x14ac:dyDescent="0.2"/>
    <row r="50113" hidden="1" x14ac:dyDescent="0.2"/>
    <row r="50114" hidden="1" x14ac:dyDescent="0.2"/>
    <row r="50115" hidden="1" x14ac:dyDescent="0.2"/>
    <row r="50116" hidden="1" x14ac:dyDescent="0.2"/>
    <row r="50117" hidden="1" x14ac:dyDescent="0.2"/>
    <row r="50118" hidden="1" x14ac:dyDescent="0.2"/>
    <row r="50119" hidden="1" x14ac:dyDescent="0.2"/>
    <row r="50120" hidden="1" x14ac:dyDescent="0.2"/>
    <row r="50121" hidden="1" x14ac:dyDescent="0.2"/>
    <row r="50122" hidden="1" x14ac:dyDescent="0.2"/>
    <row r="50123" hidden="1" x14ac:dyDescent="0.2"/>
    <row r="50124" hidden="1" x14ac:dyDescent="0.2"/>
    <row r="50125" hidden="1" x14ac:dyDescent="0.2"/>
    <row r="50126" hidden="1" x14ac:dyDescent="0.2"/>
    <row r="50127" hidden="1" x14ac:dyDescent="0.2"/>
    <row r="50128" hidden="1" x14ac:dyDescent="0.2"/>
    <row r="50129" hidden="1" x14ac:dyDescent="0.2"/>
    <row r="50130" hidden="1" x14ac:dyDescent="0.2"/>
    <row r="50131" hidden="1" x14ac:dyDescent="0.2"/>
    <row r="50132" hidden="1" x14ac:dyDescent="0.2"/>
    <row r="50133" hidden="1" x14ac:dyDescent="0.2"/>
    <row r="50134" hidden="1" x14ac:dyDescent="0.2"/>
    <row r="50135" hidden="1" x14ac:dyDescent="0.2"/>
    <row r="50136" hidden="1" x14ac:dyDescent="0.2"/>
    <row r="50137" hidden="1" x14ac:dyDescent="0.2"/>
    <row r="50138" hidden="1" x14ac:dyDescent="0.2"/>
    <row r="50139" hidden="1" x14ac:dyDescent="0.2"/>
    <row r="50140" hidden="1" x14ac:dyDescent="0.2"/>
    <row r="50141" hidden="1" x14ac:dyDescent="0.2"/>
    <row r="50142" hidden="1" x14ac:dyDescent="0.2"/>
    <row r="50143" hidden="1" x14ac:dyDescent="0.2"/>
    <row r="50144" hidden="1" x14ac:dyDescent="0.2"/>
    <row r="50145" hidden="1" x14ac:dyDescent="0.2"/>
    <row r="50146" hidden="1" x14ac:dyDescent="0.2"/>
    <row r="50147" hidden="1" x14ac:dyDescent="0.2"/>
    <row r="50148" hidden="1" x14ac:dyDescent="0.2"/>
    <row r="50149" hidden="1" x14ac:dyDescent="0.2"/>
    <row r="50150" hidden="1" x14ac:dyDescent="0.2"/>
    <row r="50151" hidden="1" x14ac:dyDescent="0.2"/>
    <row r="50152" hidden="1" x14ac:dyDescent="0.2"/>
    <row r="50153" hidden="1" x14ac:dyDescent="0.2"/>
    <row r="50154" hidden="1" x14ac:dyDescent="0.2"/>
    <row r="50155" hidden="1" x14ac:dyDescent="0.2"/>
    <row r="50156" hidden="1" x14ac:dyDescent="0.2"/>
    <row r="50157" hidden="1" x14ac:dyDescent="0.2"/>
    <row r="50158" hidden="1" x14ac:dyDescent="0.2"/>
    <row r="50159" hidden="1" x14ac:dyDescent="0.2"/>
    <row r="50160" hidden="1" x14ac:dyDescent="0.2"/>
    <row r="50161" hidden="1" x14ac:dyDescent="0.2"/>
    <row r="50162" hidden="1" x14ac:dyDescent="0.2"/>
    <row r="50163" hidden="1" x14ac:dyDescent="0.2"/>
    <row r="50164" hidden="1" x14ac:dyDescent="0.2"/>
    <row r="50165" hidden="1" x14ac:dyDescent="0.2"/>
    <row r="50166" hidden="1" x14ac:dyDescent="0.2"/>
    <row r="50167" hidden="1" x14ac:dyDescent="0.2"/>
    <row r="50168" hidden="1" x14ac:dyDescent="0.2"/>
    <row r="50169" hidden="1" x14ac:dyDescent="0.2"/>
    <row r="50170" hidden="1" x14ac:dyDescent="0.2"/>
    <row r="50171" hidden="1" x14ac:dyDescent="0.2"/>
    <row r="50172" hidden="1" x14ac:dyDescent="0.2"/>
    <row r="50173" hidden="1" x14ac:dyDescent="0.2"/>
    <row r="50174" hidden="1" x14ac:dyDescent="0.2"/>
    <row r="50175" hidden="1" x14ac:dyDescent="0.2"/>
    <row r="50176" hidden="1" x14ac:dyDescent="0.2"/>
    <row r="50177" hidden="1" x14ac:dyDescent="0.2"/>
    <row r="50178" hidden="1" x14ac:dyDescent="0.2"/>
    <row r="50179" hidden="1" x14ac:dyDescent="0.2"/>
    <row r="50180" hidden="1" x14ac:dyDescent="0.2"/>
    <row r="50181" hidden="1" x14ac:dyDescent="0.2"/>
    <row r="50182" hidden="1" x14ac:dyDescent="0.2"/>
    <row r="50183" hidden="1" x14ac:dyDescent="0.2"/>
    <row r="50184" hidden="1" x14ac:dyDescent="0.2"/>
    <row r="50185" hidden="1" x14ac:dyDescent="0.2"/>
    <row r="50186" hidden="1" x14ac:dyDescent="0.2"/>
    <row r="50187" hidden="1" x14ac:dyDescent="0.2"/>
    <row r="50188" hidden="1" x14ac:dyDescent="0.2"/>
    <row r="50189" hidden="1" x14ac:dyDescent="0.2"/>
    <row r="50190" hidden="1" x14ac:dyDescent="0.2"/>
    <row r="50191" hidden="1" x14ac:dyDescent="0.2"/>
    <row r="50192" hidden="1" x14ac:dyDescent="0.2"/>
    <row r="50193" hidden="1" x14ac:dyDescent="0.2"/>
    <row r="50194" hidden="1" x14ac:dyDescent="0.2"/>
    <row r="50195" hidden="1" x14ac:dyDescent="0.2"/>
    <row r="50196" hidden="1" x14ac:dyDescent="0.2"/>
    <row r="50197" hidden="1" x14ac:dyDescent="0.2"/>
    <row r="50198" hidden="1" x14ac:dyDescent="0.2"/>
    <row r="50199" hidden="1" x14ac:dyDescent="0.2"/>
    <row r="50200" hidden="1" x14ac:dyDescent="0.2"/>
    <row r="50201" hidden="1" x14ac:dyDescent="0.2"/>
    <row r="50202" hidden="1" x14ac:dyDescent="0.2"/>
    <row r="50203" hidden="1" x14ac:dyDescent="0.2"/>
    <row r="50204" hidden="1" x14ac:dyDescent="0.2"/>
    <row r="50205" hidden="1" x14ac:dyDescent="0.2"/>
    <row r="50206" hidden="1" x14ac:dyDescent="0.2"/>
    <row r="50207" hidden="1" x14ac:dyDescent="0.2"/>
    <row r="50208" hidden="1" x14ac:dyDescent="0.2"/>
    <row r="50209" hidden="1" x14ac:dyDescent="0.2"/>
    <row r="50210" hidden="1" x14ac:dyDescent="0.2"/>
    <row r="50211" hidden="1" x14ac:dyDescent="0.2"/>
    <row r="50212" hidden="1" x14ac:dyDescent="0.2"/>
    <row r="50213" hidden="1" x14ac:dyDescent="0.2"/>
    <row r="50214" hidden="1" x14ac:dyDescent="0.2"/>
    <row r="50215" hidden="1" x14ac:dyDescent="0.2"/>
    <row r="50216" hidden="1" x14ac:dyDescent="0.2"/>
    <row r="50217" hidden="1" x14ac:dyDescent="0.2"/>
    <row r="50218" hidden="1" x14ac:dyDescent="0.2"/>
    <row r="50219" hidden="1" x14ac:dyDescent="0.2"/>
    <row r="50220" hidden="1" x14ac:dyDescent="0.2"/>
    <row r="50221" hidden="1" x14ac:dyDescent="0.2"/>
    <row r="50222" hidden="1" x14ac:dyDescent="0.2"/>
    <row r="50223" hidden="1" x14ac:dyDescent="0.2"/>
    <row r="50224" hidden="1" x14ac:dyDescent="0.2"/>
    <row r="50225" hidden="1" x14ac:dyDescent="0.2"/>
    <row r="50226" hidden="1" x14ac:dyDescent="0.2"/>
    <row r="50227" hidden="1" x14ac:dyDescent="0.2"/>
    <row r="50228" hidden="1" x14ac:dyDescent="0.2"/>
    <row r="50229" hidden="1" x14ac:dyDescent="0.2"/>
    <row r="50230" hidden="1" x14ac:dyDescent="0.2"/>
    <row r="50231" hidden="1" x14ac:dyDescent="0.2"/>
    <row r="50232" hidden="1" x14ac:dyDescent="0.2"/>
    <row r="50233" hidden="1" x14ac:dyDescent="0.2"/>
    <row r="50234" hidden="1" x14ac:dyDescent="0.2"/>
    <row r="50235" hidden="1" x14ac:dyDescent="0.2"/>
    <row r="50236" hidden="1" x14ac:dyDescent="0.2"/>
    <row r="50237" hidden="1" x14ac:dyDescent="0.2"/>
    <row r="50238" hidden="1" x14ac:dyDescent="0.2"/>
    <row r="50239" hidden="1" x14ac:dyDescent="0.2"/>
    <row r="50240" hidden="1" x14ac:dyDescent="0.2"/>
    <row r="50241" hidden="1" x14ac:dyDescent="0.2"/>
    <row r="50242" hidden="1" x14ac:dyDescent="0.2"/>
    <row r="50243" hidden="1" x14ac:dyDescent="0.2"/>
    <row r="50244" hidden="1" x14ac:dyDescent="0.2"/>
    <row r="50245" hidden="1" x14ac:dyDescent="0.2"/>
    <row r="50246" hidden="1" x14ac:dyDescent="0.2"/>
    <row r="50247" hidden="1" x14ac:dyDescent="0.2"/>
    <row r="50248" hidden="1" x14ac:dyDescent="0.2"/>
    <row r="50249" hidden="1" x14ac:dyDescent="0.2"/>
    <row r="50250" hidden="1" x14ac:dyDescent="0.2"/>
    <row r="50251" hidden="1" x14ac:dyDescent="0.2"/>
    <row r="50252" hidden="1" x14ac:dyDescent="0.2"/>
    <row r="50253" hidden="1" x14ac:dyDescent="0.2"/>
    <row r="50254" hidden="1" x14ac:dyDescent="0.2"/>
    <row r="50255" hidden="1" x14ac:dyDescent="0.2"/>
    <row r="50256" hidden="1" x14ac:dyDescent="0.2"/>
    <row r="50257" hidden="1" x14ac:dyDescent="0.2"/>
    <row r="50258" hidden="1" x14ac:dyDescent="0.2"/>
    <row r="50259" hidden="1" x14ac:dyDescent="0.2"/>
    <row r="50260" hidden="1" x14ac:dyDescent="0.2"/>
    <row r="50261" hidden="1" x14ac:dyDescent="0.2"/>
    <row r="50262" hidden="1" x14ac:dyDescent="0.2"/>
    <row r="50263" hidden="1" x14ac:dyDescent="0.2"/>
    <row r="50264" hidden="1" x14ac:dyDescent="0.2"/>
    <row r="50265" hidden="1" x14ac:dyDescent="0.2"/>
    <row r="50266" hidden="1" x14ac:dyDescent="0.2"/>
    <row r="50267" hidden="1" x14ac:dyDescent="0.2"/>
    <row r="50268" hidden="1" x14ac:dyDescent="0.2"/>
    <row r="50269" hidden="1" x14ac:dyDescent="0.2"/>
    <row r="50270" hidden="1" x14ac:dyDescent="0.2"/>
    <row r="50271" hidden="1" x14ac:dyDescent="0.2"/>
    <row r="50272" hidden="1" x14ac:dyDescent="0.2"/>
    <row r="50273" hidden="1" x14ac:dyDescent="0.2"/>
    <row r="50274" hidden="1" x14ac:dyDescent="0.2"/>
    <row r="50275" hidden="1" x14ac:dyDescent="0.2"/>
    <row r="50276" hidden="1" x14ac:dyDescent="0.2"/>
    <row r="50277" hidden="1" x14ac:dyDescent="0.2"/>
    <row r="50278" hidden="1" x14ac:dyDescent="0.2"/>
    <row r="50279" hidden="1" x14ac:dyDescent="0.2"/>
    <row r="50280" hidden="1" x14ac:dyDescent="0.2"/>
    <row r="50281" hidden="1" x14ac:dyDescent="0.2"/>
    <row r="50282" hidden="1" x14ac:dyDescent="0.2"/>
    <row r="50283" hidden="1" x14ac:dyDescent="0.2"/>
    <row r="50284" hidden="1" x14ac:dyDescent="0.2"/>
    <row r="50285" hidden="1" x14ac:dyDescent="0.2"/>
    <row r="50286" hidden="1" x14ac:dyDescent="0.2"/>
    <row r="50287" hidden="1" x14ac:dyDescent="0.2"/>
    <row r="50288" hidden="1" x14ac:dyDescent="0.2"/>
    <row r="50289" hidden="1" x14ac:dyDescent="0.2"/>
    <row r="50290" hidden="1" x14ac:dyDescent="0.2"/>
    <row r="50291" hidden="1" x14ac:dyDescent="0.2"/>
    <row r="50292" hidden="1" x14ac:dyDescent="0.2"/>
    <row r="50293" hidden="1" x14ac:dyDescent="0.2"/>
    <row r="50294" hidden="1" x14ac:dyDescent="0.2"/>
    <row r="50295" hidden="1" x14ac:dyDescent="0.2"/>
    <row r="50296" hidden="1" x14ac:dyDescent="0.2"/>
    <row r="50297" hidden="1" x14ac:dyDescent="0.2"/>
    <row r="50298" hidden="1" x14ac:dyDescent="0.2"/>
    <row r="50299" hidden="1" x14ac:dyDescent="0.2"/>
    <row r="50300" hidden="1" x14ac:dyDescent="0.2"/>
    <row r="50301" hidden="1" x14ac:dyDescent="0.2"/>
    <row r="50302" hidden="1" x14ac:dyDescent="0.2"/>
    <row r="50303" hidden="1" x14ac:dyDescent="0.2"/>
    <row r="50304" hidden="1" x14ac:dyDescent="0.2"/>
    <row r="50305" hidden="1" x14ac:dyDescent="0.2"/>
    <row r="50306" hidden="1" x14ac:dyDescent="0.2"/>
    <row r="50307" hidden="1" x14ac:dyDescent="0.2"/>
    <row r="50308" hidden="1" x14ac:dyDescent="0.2"/>
    <row r="50309" hidden="1" x14ac:dyDescent="0.2"/>
    <row r="50310" hidden="1" x14ac:dyDescent="0.2"/>
    <row r="50311" hidden="1" x14ac:dyDescent="0.2"/>
    <row r="50312" hidden="1" x14ac:dyDescent="0.2"/>
    <row r="50313" hidden="1" x14ac:dyDescent="0.2"/>
    <row r="50314" hidden="1" x14ac:dyDescent="0.2"/>
    <row r="50315" hidden="1" x14ac:dyDescent="0.2"/>
    <row r="50316" hidden="1" x14ac:dyDescent="0.2"/>
    <row r="50317" hidden="1" x14ac:dyDescent="0.2"/>
    <row r="50318" hidden="1" x14ac:dyDescent="0.2"/>
    <row r="50319" hidden="1" x14ac:dyDescent="0.2"/>
    <row r="50320" hidden="1" x14ac:dyDescent="0.2"/>
    <row r="50321" hidden="1" x14ac:dyDescent="0.2"/>
    <row r="50322" hidden="1" x14ac:dyDescent="0.2"/>
    <row r="50323" hidden="1" x14ac:dyDescent="0.2"/>
    <row r="50324" hidden="1" x14ac:dyDescent="0.2"/>
    <row r="50325" hidden="1" x14ac:dyDescent="0.2"/>
    <row r="50326" hidden="1" x14ac:dyDescent="0.2"/>
    <row r="50327" hidden="1" x14ac:dyDescent="0.2"/>
    <row r="50328" hidden="1" x14ac:dyDescent="0.2"/>
    <row r="50329" hidden="1" x14ac:dyDescent="0.2"/>
    <row r="50330" hidden="1" x14ac:dyDescent="0.2"/>
    <row r="50331" hidden="1" x14ac:dyDescent="0.2"/>
    <row r="50332" hidden="1" x14ac:dyDescent="0.2"/>
    <row r="50333" hidden="1" x14ac:dyDescent="0.2"/>
    <row r="50334" hidden="1" x14ac:dyDescent="0.2"/>
    <row r="50335" hidden="1" x14ac:dyDescent="0.2"/>
    <row r="50336" hidden="1" x14ac:dyDescent="0.2"/>
    <row r="50337" hidden="1" x14ac:dyDescent="0.2"/>
    <row r="50338" hidden="1" x14ac:dyDescent="0.2"/>
    <row r="50339" hidden="1" x14ac:dyDescent="0.2"/>
    <row r="50340" hidden="1" x14ac:dyDescent="0.2"/>
    <row r="50341" hidden="1" x14ac:dyDescent="0.2"/>
    <row r="50342" hidden="1" x14ac:dyDescent="0.2"/>
    <row r="50343" hidden="1" x14ac:dyDescent="0.2"/>
    <row r="50344" hidden="1" x14ac:dyDescent="0.2"/>
    <row r="50345" hidden="1" x14ac:dyDescent="0.2"/>
    <row r="50346" hidden="1" x14ac:dyDescent="0.2"/>
    <row r="50347" hidden="1" x14ac:dyDescent="0.2"/>
    <row r="50348" hidden="1" x14ac:dyDescent="0.2"/>
    <row r="50349" hidden="1" x14ac:dyDescent="0.2"/>
    <row r="50350" hidden="1" x14ac:dyDescent="0.2"/>
    <row r="50351" hidden="1" x14ac:dyDescent="0.2"/>
    <row r="50352" hidden="1" x14ac:dyDescent="0.2"/>
    <row r="50353" hidden="1" x14ac:dyDescent="0.2"/>
    <row r="50354" hidden="1" x14ac:dyDescent="0.2"/>
    <row r="50355" hidden="1" x14ac:dyDescent="0.2"/>
    <row r="50356" hidden="1" x14ac:dyDescent="0.2"/>
    <row r="50357" hidden="1" x14ac:dyDescent="0.2"/>
    <row r="50358" hidden="1" x14ac:dyDescent="0.2"/>
    <row r="50359" hidden="1" x14ac:dyDescent="0.2"/>
    <row r="50360" hidden="1" x14ac:dyDescent="0.2"/>
    <row r="50361" hidden="1" x14ac:dyDescent="0.2"/>
    <row r="50362" hidden="1" x14ac:dyDescent="0.2"/>
    <row r="50363" hidden="1" x14ac:dyDescent="0.2"/>
    <row r="50364" hidden="1" x14ac:dyDescent="0.2"/>
    <row r="50365" hidden="1" x14ac:dyDescent="0.2"/>
    <row r="50366" hidden="1" x14ac:dyDescent="0.2"/>
    <row r="50367" hidden="1" x14ac:dyDescent="0.2"/>
    <row r="50368" hidden="1" x14ac:dyDescent="0.2"/>
    <row r="50369" hidden="1" x14ac:dyDescent="0.2"/>
    <row r="50370" hidden="1" x14ac:dyDescent="0.2"/>
    <row r="50371" hidden="1" x14ac:dyDescent="0.2"/>
    <row r="50372" hidden="1" x14ac:dyDescent="0.2"/>
    <row r="50373" hidden="1" x14ac:dyDescent="0.2"/>
    <row r="50374" hidden="1" x14ac:dyDescent="0.2"/>
    <row r="50375" hidden="1" x14ac:dyDescent="0.2"/>
    <row r="50376" hidden="1" x14ac:dyDescent="0.2"/>
    <row r="50377" hidden="1" x14ac:dyDescent="0.2"/>
    <row r="50378" hidden="1" x14ac:dyDescent="0.2"/>
    <row r="50379" hidden="1" x14ac:dyDescent="0.2"/>
    <row r="50380" hidden="1" x14ac:dyDescent="0.2"/>
    <row r="50381" hidden="1" x14ac:dyDescent="0.2"/>
    <row r="50382" hidden="1" x14ac:dyDescent="0.2"/>
    <row r="50383" hidden="1" x14ac:dyDescent="0.2"/>
    <row r="50384" hidden="1" x14ac:dyDescent="0.2"/>
    <row r="50385" hidden="1" x14ac:dyDescent="0.2"/>
    <row r="50386" hidden="1" x14ac:dyDescent="0.2"/>
    <row r="50387" hidden="1" x14ac:dyDescent="0.2"/>
    <row r="50388" hidden="1" x14ac:dyDescent="0.2"/>
    <row r="50389" hidden="1" x14ac:dyDescent="0.2"/>
    <row r="50390" hidden="1" x14ac:dyDescent="0.2"/>
    <row r="50391" hidden="1" x14ac:dyDescent="0.2"/>
    <row r="50392" hidden="1" x14ac:dyDescent="0.2"/>
    <row r="50393" hidden="1" x14ac:dyDescent="0.2"/>
    <row r="50394" hidden="1" x14ac:dyDescent="0.2"/>
    <row r="50395" hidden="1" x14ac:dyDescent="0.2"/>
    <row r="50396" hidden="1" x14ac:dyDescent="0.2"/>
    <row r="50397" hidden="1" x14ac:dyDescent="0.2"/>
    <row r="50398" hidden="1" x14ac:dyDescent="0.2"/>
    <row r="50399" hidden="1" x14ac:dyDescent="0.2"/>
    <row r="50400" hidden="1" x14ac:dyDescent="0.2"/>
    <row r="50401" hidden="1" x14ac:dyDescent="0.2"/>
    <row r="50402" hidden="1" x14ac:dyDescent="0.2"/>
    <row r="50403" hidden="1" x14ac:dyDescent="0.2"/>
    <row r="50404" hidden="1" x14ac:dyDescent="0.2"/>
    <row r="50405" hidden="1" x14ac:dyDescent="0.2"/>
    <row r="50406" hidden="1" x14ac:dyDescent="0.2"/>
    <row r="50407" hidden="1" x14ac:dyDescent="0.2"/>
    <row r="50408" hidden="1" x14ac:dyDescent="0.2"/>
    <row r="50409" hidden="1" x14ac:dyDescent="0.2"/>
    <row r="50410" hidden="1" x14ac:dyDescent="0.2"/>
    <row r="50411" hidden="1" x14ac:dyDescent="0.2"/>
    <row r="50412" hidden="1" x14ac:dyDescent="0.2"/>
    <row r="50413" hidden="1" x14ac:dyDescent="0.2"/>
    <row r="50414" hidden="1" x14ac:dyDescent="0.2"/>
    <row r="50415" hidden="1" x14ac:dyDescent="0.2"/>
    <row r="50416" hidden="1" x14ac:dyDescent="0.2"/>
    <row r="50417" hidden="1" x14ac:dyDescent="0.2"/>
    <row r="50418" hidden="1" x14ac:dyDescent="0.2"/>
    <row r="50419" hidden="1" x14ac:dyDescent="0.2"/>
    <row r="50420" hidden="1" x14ac:dyDescent="0.2"/>
    <row r="50421" hidden="1" x14ac:dyDescent="0.2"/>
    <row r="50422" hidden="1" x14ac:dyDescent="0.2"/>
    <row r="50423" hidden="1" x14ac:dyDescent="0.2"/>
    <row r="50424" hidden="1" x14ac:dyDescent="0.2"/>
    <row r="50425" hidden="1" x14ac:dyDescent="0.2"/>
    <row r="50426" hidden="1" x14ac:dyDescent="0.2"/>
    <row r="50427" hidden="1" x14ac:dyDescent="0.2"/>
    <row r="50428" hidden="1" x14ac:dyDescent="0.2"/>
    <row r="50429" hidden="1" x14ac:dyDescent="0.2"/>
    <row r="50430" hidden="1" x14ac:dyDescent="0.2"/>
    <row r="50431" hidden="1" x14ac:dyDescent="0.2"/>
    <row r="50432" hidden="1" x14ac:dyDescent="0.2"/>
    <row r="50433" hidden="1" x14ac:dyDescent="0.2"/>
    <row r="50434" hidden="1" x14ac:dyDescent="0.2"/>
    <row r="50435" hidden="1" x14ac:dyDescent="0.2"/>
    <row r="50436" hidden="1" x14ac:dyDescent="0.2"/>
    <row r="50437" hidden="1" x14ac:dyDescent="0.2"/>
    <row r="50438" hidden="1" x14ac:dyDescent="0.2"/>
    <row r="50439" hidden="1" x14ac:dyDescent="0.2"/>
    <row r="50440" hidden="1" x14ac:dyDescent="0.2"/>
    <row r="50441" hidden="1" x14ac:dyDescent="0.2"/>
    <row r="50442" hidden="1" x14ac:dyDescent="0.2"/>
    <row r="50443" hidden="1" x14ac:dyDescent="0.2"/>
    <row r="50444" hidden="1" x14ac:dyDescent="0.2"/>
    <row r="50445" hidden="1" x14ac:dyDescent="0.2"/>
    <row r="50446" hidden="1" x14ac:dyDescent="0.2"/>
    <row r="50447" hidden="1" x14ac:dyDescent="0.2"/>
    <row r="50448" hidden="1" x14ac:dyDescent="0.2"/>
    <row r="50449" hidden="1" x14ac:dyDescent="0.2"/>
    <row r="50450" hidden="1" x14ac:dyDescent="0.2"/>
    <row r="50451" hidden="1" x14ac:dyDescent="0.2"/>
    <row r="50452" hidden="1" x14ac:dyDescent="0.2"/>
    <row r="50453" hidden="1" x14ac:dyDescent="0.2"/>
    <row r="50454" hidden="1" x14ac:dyDescent="0.2"/>
    <row r="50455" hidden="1" x14ac:dyDescent="0.2"/>
    <row r="50456" hidden="1" x14ac:dyDescent="0.2"/>
    <row r="50457" hidden="1" x14ac:dyDescent="0.2"/>
    <row r="50458" hidden="1" x14ac:dyDescent="0.2"/>
    <row r="50459" hidden="1" x14ac:dyDescent="0.2"/>
    <row r="50460" hidden="1" x14ac:dyDescent="0.2"/>
    <row r="50461" hidden="1" x14ac:dyDescent="0.2"/>
    <row r="50462" hidden="1" x14ac:dyDescent="0.2"/>
    <row r="50463" hidden="1" x14ac:dyDescent="0.2"/>
    <row r="50464" hidden="1" x14ac:dyDescent="0.2"/>
    <row r="50465" hidden="1" x14ac:dyDescent="0.2"/>
    <row r="50466" hidden="1" x14ac:dyDescent="0.2"/>
    <row r="50467" hidden="1" x14ac:dyDescent="0.2"/>
    <row r="50468" hidden="1" x14ac:dyDescent="0.2"/>
    <row r="50469" hidden="1" x14ac:dyDescent="0.2"/>
    <row r="50470" hidden="1" x14ac:dyDescent="0.2"/>
    <row r="50471" hidden="1" x14ac:dyDescent="0.2"/>
    <row r="50472" hidden="1" x14ac:dyDescent="0.2"/>
    <row r="50473" hidden="1" x14ac:dyDescent="0.2"/>
    <row r="50474" hidden="1" x14ac:dyDescent="0.2"/>
    <row r="50475" hidden="1" x14ac:dyDescent="0.2"/>
    <row r="50476" hidden="1" x14ac:dyDescent="0.2"/>
    <row r="50477" hidden="1" x14ac:dyDescent="0.2"/>
    <row r="50478" hidden="1" x14ac:dyDescent="0.2"/>
    <row r="50479" hidden="1" x14ac:dyDescent="0.2"/>
    <row r="50480" hidden="1" x14ac:dyDescent="0.2"/>
    <row r="50481" hidden="1" x14ac:dyDescent="0.2"/>
    <row r="50482" hidden="1" x14ac:dyDescent="0.2"/>
    <row r="50483" hidden="1" x14ac:dyDescent="0.2"/>
    <row r="50484" hidden="1" x14ac:dyDescent="0.2"/>
    <row r="50485" hidden="1" x14ac:dyDescent="0.2"/>
    <row r="50486" hidden="1" x14ac:dyDescent="0.2"/>
    <row r="50487" hidden="1" x14ac:dyDescent="0.2"/>
    <row r="50488" hidden="1" x14ac:dyDescent="0.2"/>
    <row r="50489" hidden="1" x14ac:dyDescent="0.2"/>
    <row r="50490" hidden="1" x14ac:dyDescent="0.2"/>
    <row r="50491" hidden="1" x14ac:dyDescent="0.2"/>
    <row r="50492" hidden="1" x14ac:dyDescent="0.2"/>
    <row r="50493" hidden="1" x14ac:dyDescent="0.2"/>
    <row r="50494" hidden="1" x14ac:dyDescent="0.2"/>
    <row r="50495" hidden="1" x14ac:dyDescent="0.2"/>
    <row r="50496" hidden="1" x14ac:dyDescent="0.2"/>
    <row r="50497" hidden="1" x14ac:dyDescent="0.2"/>
    <row r="50498" hidden="1" x14ac:dyDescent="0.2"/>
    <row r="50499" hidden="1" x14ac:dyDescent="0.2"/>
    <row r="50500" hidden="1" x14ac:dyDescent="0.2"/>
    <row r="50501" hidden="1" x14ac:dyDescent="0.2"/>
    <row r="50502" hidden="1" x14ac:dyDescent="0.2"/>
    <row r="50503" hidden="1" x14ac:dyDescent="0.2"/>
    <row r="50504" hidden="1" x14ac:dyDescent="0.2"/>
    <row r="50505" hidden="1" x14ac:dyDescent="0.2"/>
    <row r="50506" hidden="1" x14ac:dyDescent="0.2"/>
    <row r="50507" hidden="1" x14ac:dyDescent="0.2"/>
    <row r="50508" hidden="1" x14ac:dyDescent="0.2"/>
    <row r="50509" hidden="1" x14ac:dyDescent="0.2"/>
    <row r="50510" hidden="1" x14ac:dyDescent="0.2"/>
    <row r="50511" hidden="1" x14ac:dyDescent="0.2"/>
    <row r="50512" hidden="1" x14ac:dyDescent="0.2"/>
    <row r="50513" hidden="1" x14ac:dyDescent="0.2"/>
    <row r="50514" hidden="1" x14ac:dyDescent="0.2"/>
    <row r="50515" hidden="1" x14ac:dyDescent="0.2"/>
    <row r="50516" hidden="1" x14ac:dyDescent="0.2"/>
    <row r="50517" hidden="1" x14ac:dyDescent="0.2"/>
    <row r="50518" hidden="1" x14ac:dyDescent="0.2"/>
    <row r="50519" hidden="1" x14ac:dyDescent="0.2"/>
    <row r="50520" hidden="1" x14ac:dyDescent="0.2"/>
    <row r="50521" hidden="1" x14ac:dyDescent="0.2"/>
    <row r="50522" hidden="1" x14ac:dyDescent="0.2"/>
    <row r="50523" hidden="1" x14ac:dyDescent="0.2"/>
    <row r="50524" hidden="1" x14ac:dyDescent="0.2"/>
    <row r="50525" hidden="1" x14ac:dyDescent="0.2"/>
    <row r="50526" hidden="1" x14ac:dyDescent="0.2"/>
    <row r="50527" hidden="1" x14ac:dyDescent="0.2"/>
    <row r="50528" hidden="1" x14ac:dyDescent="0.2"/>
    <row r="50529" hidden="1" x14ac:dyDescent="0.2"/>
    <row r="50530" hidden="1" x14ac:dyDescent="0.2"/>
    <row r="50531" hidden="1" x14ac:dyDescent="0.2"/>
    <row r="50532" hidden="1" x14ac:dyDescent="0.2"/>
    <row r="50533" hidden="1" x14ac:dyDescent="0.2"/>
    <row r="50534" hidden="1" x14ac:dyDescent="0.2"/>
    <row r="50535" hidden="1" x14ac:dyDescent="0.2"/>
    <row r="50536" hidden="1" x14ac:dyDescent="0.2"/>
    <row r="50537" hidden="1" x14ac:dyDescent="0.2"/>
    <row r="50538" hidden="1" x14ac:dyDescent="0.2"/>
    <row r="50539" hidden="1" x14ac:dyDescent="0.2"/>
    <row r="50540" hidden="1" x14ac:dyDescent="0.2"/>
    <row r="50541" hidden="1" x14ac:dyDescent="0.2"/>
    <row r="50542" hidden="1" x14ac:dyDescent="0.2"/>
    <row r="50543" hidden="1" x14ac:dyDescent="0.2"/>
    <row r="50544" hidden="1" x14ac:dyDescent="0.2"/>
    <row r="50545" hidden="1" x14ac:dyDescent="0.2"/>
    <row r="50546" hidden="1" x14ac:dyDescent="0.2"/>
    <row r="50547" hidden="1" x14ac:dyDescent="0.2"/>
    <row r="50548" hidden="1" x14ac:dyDescent="0.2"/>
    <row r="50549" hidden="1" x14ac:dyDescent="0.2"/>
    <row r="50550" hidden="1" x14ac:dyDescent="0.2"/>
    <row r="50551" hidden="1" x14ac:dyDescent="0.2"/>
    <row r="50552" hidden="1" x14ac:dyDescent="0.2"/>
    <row r="50553" hidden="1" x14ac:dyDescent="0.2"/>
    <row r="50554" hidden="1" x14ac:dyDescent="0.2"/>
    <row r="50555" hidden="1" x14ac:dyDescent="0.2"/>
    <row r="50556" hidden="1" x14ac:dyDescent="0.2"/>
    <row r="50557" hidden="1" x14ac:dyDescent="0.2"/>
    <row r="50558" hidden="1" x14ac:dyDescent="0.2"/>
    <row r="50559" hidden="1" x14ac:dyDescent="0.2"/>
    <row r="50560" hidden="1" x14ac:dyDescent="0.2"/>
    <row r="50561" hidden="1" x14ac:dyDescent="0.2"/>
    <row r="50562" hidden="1" x14ac:dyDescent="0.2"/>
    <row r="50563" hidden="1" x14ac:dyDescent="0.2"/>
    <row r="50564" hidden="1" x14ac:dyDescent="0.2"/>
    <row r="50565" hidden="1" x14ac:dyDescent="0.2"/>
    <row r="50566" hidden="1" x14ac:dyDescent="0.2"/>
    <row r="50567" hidden="1" x14ac:dyDescent="0.2"/>
    <row r="50568" hidden="1" x14ac:dyDescent="0.2"/>
    <row r="50569" hidden="1" x14ac:dyDescent="0.2"/>
    <row r="50570" hidden="1" x14ac:dyDescent="0.2"/>
    <row r="50571" hidden="1" x14ac:dyDescent="0.2"/>
    <row r="50572" hidden="1" x14ac:dyDescent="0.2"/>
    <row r="50573" hidden="1" x14ac:dyDescent="0.2"/>
    <row r="50574" hidden="1" x14ac:dyDescent="0.2"/>
    <row r="50575" hidden="1" x14ac:dyDescent="0.2"/>
    <row r="50576" hidden="1" x14ac:dyDescent="0.2"/>
    <row r="50577" hidden="1" x14ac:dyDescent="0.2"/>
    <row r="50578" hidden="1" x14ac:dyDescent="0.2"/>
    <row r="50579" hidden="1" x14ac:dyDescent="0.2"/>
    <row r="50580" hidden="1" x14ac:dyDescent="0.2"/>
    <row r="50581" hidden="1" x14ac:dyDescent="0.2"/>
    <row r="50582" hidden="1" x14ac:dyDescent="0.2"/>
    <row r="50583" hidden="1" x14ac:dyDescent="0.2"/>
    <row r="50584" hidden="1" x14ac:dyDescent="0.2"/>
    <row r="50585" hidden="1" x14ac:dyDescent="0.2"/>
    <row r="50586" hidden="1" x14ac:dyDescent="0.2"/>
    <row r="50587" hidden="1" x14ac:dyDescent="0.2"/>
    <row r="50588" hidden="1" x14ac:dyDescent="0.2"/>
    <row r="50589" hidden="1" x14ac:dyDescent="0.2"/>
    <row r="50590" hidden="1" x14ac:dyDescent="0.2"/>
    <row r="50591" hidden="1" x14ac:dyDescent="0.2"/>
    <row r="50592" hidden="1" x14ac:dyDescent="0.2"/>
    <row r="50593" hidden="1" x14ac:dyDescent="0.2"/>
    <row r="50594" hidden="1" x14ac:dyDescent="0.2"/>
    <row r="50595" hidden="1" x14ac:dyDescent="0.2"/>
    <row r="50596" hidden="1" x14ac:dyDescent="0.2"/>
    <row r="50597" hidden="1" x14ac:dyDescent="0.2"/>
    <row r="50598" hidden="1" x14ac:dyDescent="0.2"/>
    <row r="50599" hidden="1" x14ac:dyDescent="0.2"/>
    <row r="50600" hidden="1" x14ac:dyDescent="0.2"/>
    <row r="50601" hidden="1" x14ac:dyDescent="0.2"/>
    <row r="50602" hidden="1" x14ac:dyDescent="0.2"/>
    <row r="50603" hidden="1" x14ac:dyDescent="0.2"/>
    <row r="50604" hidden="1" x14ac:dyDescent="0.2"/>
    <row r="50605" hidden="1" x14ac:dyDescent="0.2"/>
    <row r="50606" hidden="1" x14ac:dyDescent="0.2"/>
    <row r="50607" hidden="1" x14ac:dyDescent="0.2"/>
    <row r="50608" hidden="1" x14ac:dyDescent="0.2"/>
    <row r="50609" hidden="1" x14ac:dyDescent="0.2"/>
    <row r="50610" hidden="1" x14ac:dyDescent="0.2"/>
    <row r="50611" hidden="1" x14ac:dyDescent="0.2"/>
    <row r="50612" hidden="1" x14ac:dyDescent="0.2"/>
    <row r="50613" hidden="1" x14ac:dyDescent="0.2"/>
    <row r="50614" hidden="1" x14ac:dyDescent="0.2"/>
    <row r="50615" hidden="1" x14ac:dyDescent="0.2"/>
    <row r="50616" hidden="1" x14ac:dyDescent="0.2"/>
    <row r="50617" hidden="1" x14ac:dyDescent="0.2"/>
    <row r="50618" hidden="1" x14ac:dyDescent="0.2"/>
    <row r="50619" hidden="1" x14ac:dyDescent="0.2"/>
    <row r="50620" hidden="1" x14ac:dyDescent="0.2"/>
    <row r="50621" hidden="1" x14ac:dyDescent="0.2"/>
    <row r="50622" hidden="1" x14ac:dyDescent="0.2"/>
    <row r="50623" hidden="1" x14ac:dyDescent="0.2"/>
    <row r="50624" hidden="1" x14ac:dyDescent="0.2"/>
    <row r="50625" hidden="1" x14ac:dyDescent="0.2"/>
    <row r="50626" hidden="1" x14ac:dyDescent="0.2"/>
    <row r="50627" hidden="1" x14ac:dyDescent="0.2"/>
    <row r="50628" hidden="1" x14ac:dyDescent="0.2"/>
    <row r="50629" hidden="1" x14ac:dyDescent="0.2"/>
    <row r="50630" hidden="1" x14ac:dyDescent="0.2"/>
    <row r="50631" hidden="1" x14ac:dyDescent="0.2"/>
    <row r="50632" hidden="1" x14ac:dyDescent="0.2"/>
    <row r="50633" hidden="1" x14ac:dyDescent="0.2"/>
    <row r="50634" hidden="1" x14ac:dyDescent="0.2"/>
    <row r="50635" hidden="1" x14ac:dyDescent="0.2"/>
    <row r="50636" hidden="1" x14ac:dyDescent="0.2"/>
    <row r="50637" hidden="1" x14ac:dyDescent="0.2"/>
    <row r="50638" hidden="1" x14ac:dyDescent="0.2"/>
    <row r="50639" hidden="1" x14ac:dyDescent="0.2"/>
    <row r="50640" hidden="1" x14ac:dyDescent="0.2"/>
    <row r="50641" hidden="1" x14ac:dyDescent="0.2"/>
    <row r="50642" hidden="1" x14ac:dyDescent="0.2"/>
    <row r="50643" hidden="1" x14ac:dyDescent="0.2"/>
    <row r="50644" hidden="1" x14ac:dyDescent="0.2"/>
    <row r="50645" hidden="1" x14ac:dyDescent="0.2"/>
    <row r="50646" hidden="1" x14ac:dyDescent="0.2"/>
    <row r="50647" hidden="1" x14ac:dyDescent="0.2"/>
    <row r="50648" hidden="1" x14ac:dyDescent="0.2"/>
    <row r="50649" hidden="1" x14ac:dyDescent="0.2"/>
    <row r="50650" hidden="1" x14ac:dyDescent="0.2"/>
    <row r="50651" hidden="1" x14ac:dyDescent="0.2"/>
    <row r="50652" hidden="1" x14ac:dyDescent="0.2"/>
    <row r="50653" hidden="1" x14ac:dyDescent="0.2"/>
    <row r="50654" hidden="1" x14ac:dyDescent="0.2"/>
    <row r="50655" hidden="1" x14ac:dyDescent="0.2"/>
    <row r="50656" hidden="1" x14ac:dyDescent="0.2"/>
    <row r="50657" hidden="1" x14ac:dyDescent="0.2"/>
    <row r="50658" hidden="1" x14ac:dyDescent="0.2"/>
    <row r="50659" hidden="1" x14ac:dyDescent="0.2"/>
    <row r="50660" hidden="1" x14ac:dyDescent="0.2"/>
    <row r="50661" hidden="1" x14ac:dyDescent="0.2"/>
    <row r="50662" hidden="1" x14ac:dyDescent="0.2"/>
    <row r="50663" hidden="1" x14ac:dyDescent="0.2"/>
    <row r="50664" hidden="1" x14ac:dyDescent="0.2"/>
    <row r="50665" hidden="1" x14ac:dyDescent="0.2"/>
    <row r="50666" hidden="1" x14ac:dyDescent="0.2"/>
    <row r="50667" hidden="1" x14ac:dyDescent="0.2"/>
    <row r="50668" hidden="1" x14ac:dyDescent="0.2"/>
    <row r="50669" hidden="1" x14ac:dyDescent="0.2"/>
    <row r="50670" hidden="1" x14ac:dyDescent="0.2"/>
    <row r="50671" hidden="1" x14ac:dyDescent="0.2"/>
    <row r="50672" hidden="1" x14ac:dyDescent="0.2"/>
    <row r="50673" hidden="1" x14ac:dyDescent="0.2"/>
    <row r="50674" hidden="1" x14ac:dyDescent="0.2"/>
    <row r="50675" hidden="1" x14ac:dyDescent="0.2"/>
    <row r="50676" hidden="1" x14ac:dyDescent="0.2"/>
    <row r="50677" hidden="1" x14ac:dyDescent="0.2"/>
    <row r="50678" hidden="1" x14ac:dyDescent="0.2"/>
    <row r="50679" hidden="1" x14ac:dyDescent="0.2"/>
    <row r="50680" hidden="1" x14ac:dyDescent="0.2"/>
    <row r="50681" hidden="1" x14ac:dyDescent="0.2"/>
    <row r="50682" hidden="1" x14ac:dyDescent="0.2"/>
    <row r="50683" hidden="1" x14ac:dyDescent="0.2"/>
    <row r="50684" hidden="1" x14ac:dyDescent="0.2"/>
    <row r="50685" hidden="1" x14ac:dyDescent="0.2"/>
    <row r="50686" hidden="1" x14ac:dyDescent="0.2"/>
    <row r="50687" hidden="1" x14ac:dyDescent="0.2"/>
    <row r="50688" hidden="1" x14ac:dyDescent="0.2"/>
    <row r="50689" hidden="1" x14ac:dyDescent="0.2"/>
    <row r="50690" hidden="1" x14ac:dyDescent="0.2"/>
    <row r="50691" hidden="1" x14ac:dyDescent="0.2"/>
    <row r="50692" hidden="1" x14ac:dyDescent="0.2"/>
    <row r="50693" hidden="1" x14ac:dyDescent="0.2"/>
    <row r="50694" hidden="1" x14ac:dyDescent="0.2"/>
    <row r="50695" hidden="1" x14ac:dyDescent="0.2"/>
    <row r="50696" hidden="1" x14ac:dyDescent="0.2"/>
    <row r="50697" hidden="1" x14ac:dyDescent="0.2"/>
    <row r="50698" hidden="1" x14ac:dyDescent="0.2"/>
    <row r="50699" hidden="1" x14ac:dyDescent="0.2"/>
    <row r="50700" hidden="1" x14ac:dyDescent="0.2"/>
    <row r="50701" hidden="1" x14ac:dyDescent="0.2"/>
    <row r="50702" hidden="1" x14ac:dyDescent="0.2"/>
    <row r="50703" hidden="1" x14ac:dyDescent="0.2"/>
    <row r="50704" hidden="1" x14ac:dyDescent="0.2"/>
    <row r="50705" hidden="1" x14ac:dyDescent="0.2"/>
    <row r="50706" hidden="1" x14ac:dyDescent="0.2"/>
    <row r="50707" hidden="1" x14ac:dyDescent="0.2"/>
    <row r="50708" hidden="1" x14ac:dyDescent="0.2"/>
    <row r="50709" hidden="1" x14ac:dyDescent="0.2"/>
    <row r="50710" hidden="1" x14ac:dyDescent="0.2"/>
    <row r="50711" hidden="1" x14ac:dyDescent="0.2"/>
    <row r="50712" hidden="1" x14ac:dyDescent="0.2"/>
    <row r="50713" hidden="1" x14ac:dyDescent="0.2"/>
    <row r="50714" hidden="1" x14ac:dyDescent="0.2"/>
    <row r="50715" hidden="1" x14ac:dyDescent="0.2"/>
    <row r="50716" hidden="1" x14ac:dyDescent="0.2"/>
    <row r="50717" hidden="1" x14ac:dyDescent="0.2"/>
    <row r="50718" hidden="1" x14ac:dyDescent="0.2"/>
    <row r="50719" hidden="1" x14ac:dyDescent="0.2"/>
    <row r="50720" hidden="1" x14ac:dyDescent="0.2"/>
    <row r="50721" hidden="1" x14ac:dyDescent="0.2"/>
    <row r="50722" hidden="1" x14ac:dyDescent="0.2"/>
    <row r="50723" hidden="1" x14ac:dyDescent="0.2"/>
    <row r="50724" hidden="1" x14ac:dyDescent="0.2"/>
    <row r="50725" hidden="1" x14ac:dyDescent="0.2"/>
    <row r="50726" hidden="1" x14ac:dyDescent="0.2"/>
    <row r="50727" hidden="1" x14ac:dyDescent="0.2"/>
    <row r="50728" hidden="1" x14ac:dyDescent="0.2"/>
    <row r="50729" hidden="1" x14ac:dyDescent="0.2"/>
    <row r="50730" hidden="1" x14ac:dyDescent="0.2"/>
    <row r="50731" hidden="1" x14ac:dyDescent="0.2"/>
    <row r="50732" hidden="1" x14ac:dyDescent="0.2"/>
    <row r="50733" hidden="1" x14ac:dyDescent="0.2"/>
    <row r="50734" hidden="1" x14ac:dyDescent="0.2"/>
    <row r="50735" hidden="1" x14ac:dyDescent="0.2"/>
    <row r="50736" hidden="1" x14ac:dyDescent="0.2"/>
    <row r="50737" hidden="1" x14ac:dyDescent="0.2"/>
    <row r="50738" hidden="1" x14ac:dyDescent="0.2"/>
    <row r="50739" hidden="1" x14ac:dyDescent="0.2"/>
    <row r="50740" hidden="1" x14ac:dyDescent="0.2"/>
    <row r="50741" hidden="1" x14ac:dyDescent="0.2"/>
    <row r="50742" hidden="1" x14ac:dyDescent="0.2"/>
    <row r="50743" hidden="1" x14ac:dyDescent="0.2"/>
    <row r="50744" hidden="1" x14ac:dyDescent="0.2"/>
    <row r="50745" hidden="1" x14ac:dyDescent="0.2"/>
    <row r="50746" hidden="1" x14ac:dyDescent="0.2"/>
    <row r="50747" hidden="1" x14ac:dyDescent="0.2"/>
    <row r="50748" hidden="1" x14ac:dyDescent="0.2"/>
    <row r="50749" hidden="1" x14ac:dyDescent="0.2"/>
    <row r="50750" hidden="1" x14ac:dyDescent="0.2"/>
    <row r="50751" hidden="1" x14ac:dyDescent="0.2"/>
    <row r="50752" hidden="1" x14ac:dyDescent="0.2"/>
    <row r="50753" hidden="1" x14ac:dyDescent="0.2"/>
    <row r="50754" hidden="1" x14ac:dyDescent="0.2"/>
    <row r="50755" hidden="1" x14ac:dyDescent="0.2"/>
    <row r="50756" hidden="1" x14ac:dyDescent="0.2"/>
    <row r="50757" hidden="1" x14ac:dyDescent="0.2"/>
    <row r="50758" hidden="1" x14ac:dyDescent="0.2"/>
    <row r="50759" hidden="1" x14ac:dyDescent="0.2"/>
    <row r="50760" hidden="1" x14ac:dyDescent="0.2"/>
    <row r="50761" hidden="1" x14ac:dyDescent="0.2"/>
    <row r="50762" hidden="1" x14ac:dyDescent="0.2"/>
    <row r="50763" hidden="1" x14ac:dyDescent="0.2"/>
    <row r="50764" hidden="1" x14ac:dyDescent="0.2"/>
    <row r="50765" hidden="1" x14ac:dyDescent="0.2"/>
    <row r="50766" hidden="1" x14ac:dyDescent="0.2"/>
    <row r="50767" hidden="1" x14ac:dyDescent="0.2"/>
    <row r="50768" hidden="1" x14ac:dyDescent="0.2"/>
    <row r="50769" hidden="1" x14ac:dyDescent="0.2"/>
    <row r="50770" hidden="1" x14ac:dyDescent="0.2"/>
    <row r="50771" hidden="1" x14ac:dyDescent="0.2"/>
    <row r="50772" hidden="1" x14ac:dyDescent="0.2"/>
    <row r="50773" hidden="1" x14ac:dyDescent="0.2"/>
    <row r="50774" hidden="1" x14ac:dyDescent="0.2"/>
    <row r="50775" hidden="1" x14ac:dyDescent="0.2"/>
    <row r="50776" hidden="1" x14ac:dyDescent="0.2"/>
    <row r="50777" hidden="1" x14ac:dyDescent="0.2"/>
    <row r="50778" hidden="1" x14ac:dyDescent="0.2"/>
    <row r="50779" hidden="1" x14ac:dyDescent="0.2"/>
    <row r="50780" hidden="1" x14ac:dyDescent="0.2"/>
    <row r="50781" hidden="1" x14ac:dyDescent="0.2"/>
    <row r="50782" hidden="1" x14ac:dyDescent="0.2"/>
    <row r="50783" hidden="1" x14ac:dyDescent="0.2"/>
    <row r="50784" hidden="1" x14ac:dyDescent="0.2"/>
    <row r="50785" hidden="1" x14ac:dyDescent="0.2"/>
    <row r="50786" hidden="1" x14ac:dyDescent="0.2"/>
    <row r="50787" hidden="1" x14ac:dyDescent="0.2"/>
    <row r="50788" hidden="1" x14ac:dyDescent="0.2"/>
    <row r="50789" hidden="1" x14ac:dyDescent="0.2"/>
    <row r="50790" hidden="1" x14ac:dyDescent="0.2"/>
    <row r="50791" hidden="1" x14ac:dyDescent="0.2"/>
    <row r="50792" hidden="1" x14ac:dyDescent="0.2"/>
    <row r="50793" hidden="1" x14ac:dyDescent="0.2"/>
    <row r="50794" hidden="1" x14ac:dyDescent="0.2"/>
    <row r="50795" hidden="1" x14ac:dyDescent="0.2"/>
    <row r="50796" hidden="1" x14ac:dyDescent="0.2"/>
    <row r="50797" hidden="1" x14ac:dyDescent="0.2"/>
    <row r="50798" hidden="1" x14ac:dyDescent="0.2"/>
    <row r="50799" hidden="1" x14ac:dyDescent="0.2"/>
    <row r="50800" hidden="1" x14ac:dyDescent="0.2"/>
    <row r="50801" hidden="1" x14ac:dyDescent="0.2"/>
    <row r="50802" hidden="1" x14ac:dyDescent="0.2"/>
    <row r="50803" hidden="1" x14ac:dyDescent="0.2"/>
    <row r="50804" hidden="1" x14ac:dyDescent="0.2"/>
    <row r="50805" hidden="1" x14ac:dyDescent="0.2"/>
    <row r="50806" hidden="1" x14ac:dyDescent="0.2"/>
    <row r="50807" hidden="1" x14ac:dyDescent="0.2"/>
    <row r="50808" hidden="1" x14ac:dyDescent="0.2"/>
    <row r="50809" hidden="1" x14ac:dyDescent="0.2"/>
    <row r="50810" hidden="1" x14ac:dyDescent="0.2"/>
    <row r="50811" hidden="1" x14ac:dyDescent="0.2"/>
    <row r="50812" hidden="1" x14ac:dyDescent="0.2"/>
    <row r="50813" hidden="1" x14ac:dyDescent="0.2"/>
    <row r="50814" hidden="1" x14ac:dyDescent="0.2"/>
    <row r="50815" hidden="1" x14ac:dyDescent="0.2"/>
    <row r="50816" hidden="1" x14ac:dyDescent="0.2"/>
    <row r="50817" hidden="1" x14ac:dyDescent="0.2"/>
    <row r="50818" hidden="1" x14ac:dyDescent="0.2"/>
    <row r="50819" hidden="1" x14ac:dyDescent="0.2"/>
    <row r="50820" hidden="1" x14ac:dyDescent="0.2"/>
    <row r="50821" hidden="1" x14ac:dyDescent="0.2"/>
    <row r="50822" hidden="1" x14ac:dyDescent="0.2"/>
    <row r="50823" hidden="1" x14ac:dyDescent="0.2"/>
    <row r="50824" hidden="1" x14ac:dyDescent="0.2"/>
    <row r="50825" hidden="1" x14ac:dyDescent="0.2"/>
    <row r="50826" hidden="1" x14ac:dyDescent="0.2"/>
    <row r="50827" hidden="1" x14ac:dyDescent="0.2"/>
    <row r="50828" hidden="1" x14ac:dyDescent="0.2"/>
    <row r="50829" hidden="1" x14ac:dyDescent="0.2"/>
    <row r="50830" hidden="1" x14ac:dyDescent="0.2"/>
    <row r="50831" hidden="1" x14ac:dyDescent="0.2"/>
    <row r="50832" hidden="1" x14ac:dyDescent="0.2"/>
    <row r="50833" hidden="1" x14ac:dyDescent="0.2"/>
    <row r="50834" hidden="1" x14ac:dyDescent="0.2"/>
    <row r="50835" hidden="1" x14ac:dyDescent="0.2"/>
    <row r="50836" hidden="1" x14ac:dyDescent="0.2"/>
    <row r="50837" hidden="1" x14ac:dyDescent="0.2"/>
    <row r="50838" hidden="1" x14ac:dyDescent="0.2"/>
    <row r="50839" hidden="1" x14ac:dyDescent="0.2"/>
    <row r="50840" hidden="1" x14ac:dyDescent="0.2"/>
    <row r="50841" hidden="1" x14ac:dyDescent="0.2"/>
    <row r="50842" hidden="1" x14ac:dyDescent="0.2"/>
    <row r="50843" hidden="1" x14ac:dyDescent="0.2"/>
    <row r="50844" hidden="1" x14ac:dyDescent="0.2"/>
    <row r="50845" hidden="1" x14ac:dyDescent="0.2"/>
    <row r="50846" hidden="1" x14ac:dyDescent="0.2"/>
    <row r="50847" hidden="1" x14ac:dyDescent="0.2"/>
    <row r="50848" hidden="1" x14ac:dyDescent="0.2"/>
    <row r="50849" hidden="1" x14ac:dyDescent="0.2"/>
    <row r="50850" hidden="1" x14ac:dyDescent="0.2"/>
    <row r="50851" hidden="1" x14ac:dyDescent="0.2"/>
    <row r="50852" hidden="1" x14ac:dyDescent="0.2"/>
    <row r="50853" hidden="1" x14ac:dyDescent="0.2"/>
    <row r="50854" hidden="1" x14ac:dyDescent="0.2"/>
    <row r="50855" hidden="1" x14ac:dyDescent="0.2"/>
    <row r="50856" hidden="1" x14ac:dyDescent="0.2"/>
    <row r="50857" hidden="1" x14ac:dyDescent="0.2"/>
    <row r="50858" hidden="1" x14ac:dyDescent="0.2"/>
    <row r="50859" hidden="1" x14ac:dyDescent="0.2"/>
    <row r="50860" hidden="1" x14ac:dyDescent="0.2"/>
    <row r="50861" hidden="1" x14ac:dyDescent="0.2"/>
    <row r="50862" hidden="1" x14ac:dyDescent="0.2"/>
    <row r="50863" hidden="1" x14ac:dyDescent="0.2"/>
    <row r="50864" hidden="1" x14ac:dyDescent="0.2"/>
    <row r="50865" hidden="1" x14ac:dyDescent="0.2"/>
    <row r="50866" hidden="1" x14ac:dyDescent="0.2"/>
    <row r="50867" hidden="1" x14ac:dyDescent="0.2"/>
    <row r="50868" hidden="1" x14ac:dyDescent="0.2"/>
    <row r="50869" hidden="1" x14ac:dyDescent="0.2"/>
    <row r="50870" hidden="1" x14ac:dyDescent="0.2"/>
    <row r="50871" hidden="1" x14ac:dyDescent="0.2"/>
    <row r="50872" hidden="1" x14ac:dyDescent="0.2"/>
    <row r="50873" hidden="1" x14ac:dyDescent="0.2"/>
    <row r="50874" hidden="1" x14ac:dyDescent="0.2"/>
    <row r="50875" hidden="1" x14ac:dyDescent="0.2"/>
    <row r="50876" hidden="1" x14ac:dyDescent="0.2"/>
    <row r="50877" hidden="1" x14ac:dyDescent="0.2"/>
    <row r="50878" hidden="1" x14ac:dyDescent="0.2"/>
    <row r="50879" hidden="1" x14ac:dyDescent="0.2"/>
    <row r="50880" hidden="1" x14ac:dyDescent="0.2"/>
    <row r="50881" hidden="1" x14ac:dyDescent="0.2"/>
    <row r="50882" hidden="1" x14ac:dyDescent="0.2"/>
    <row r="50883" hidden="1" x14ac:dyDescent="0.2"/>
    <row r="50884" hidden="1" x14ac:dyDescent="0.2"/>
    <row r="50885" hidden="1" x14ac:dyDescent="0.2"/>
    <row r="50886" hidden="1" x14ac:dyDescent="0.2"/>
    <row r="50887" hidden="1" x14ac:dyDescent="0.2"/>
    <row r="50888" hidden="1" x14ac:dyDescent="0.2"/>
    <row r="50889" hidden="1" x14ac:dyDescent="0.2"/>
    <row r="50890" hidden="1" x14ac:dyDescent="0.2"/>
    <row r="50891" hidden="1" x14ac:dyDescent="0.2"/>
    <row r="50892" hidden="1" x14ac:dyDescent="0.2"/>
    <row r="50893" hidden="1" x14ac:dyDescent="0.2"/>
    <row r="50894" hidden="1" x14ac:dyDescent="0.2"/>
    <row r="50895" hidden="1" x14ac:dyDescent="0.2"/>
    <row r="50896" hidden="1" x14ac:dyDescent="0.2"/>
    <row r="50897" hidden="1" x14ac:dyDescent="0.2"/>
    <row r="50898" hidden="1" x14ac:dyDescent="0.2"/>
    <row r="50899" hidden="1" x14ac:dyDescent="0.2"/>
    <row r="50900" hidden="1" x14ac:dyDescent="0.2"/>
    <row r="50901" hidden="1" x14ac:dyDescent="0.2"/>
    <row r="50902" hidden="1" x14ac:dyDescent="0.2"/>
    <row r="50903" hidden="1" x14ac:dyDescent="0.2"/>
    <row r="50904" hidden="1" x14ac:dyDescent="0.2"/>
    <row r="50905" hidden="1" x14ac:dyDescent="0.2"/>
    <row r="50906" hidden="1" x14ac:dyDescent="0.2"/>
    <row r="50907" hidden="1" x14ac:dyDescent="0.2"/>
    <row r="50908" hidden="1" x14ac:dyDescent="0.2"/>
    <row r="50909" hidden="1" x14ac:dyDescent="0.2"/>
    <row r="50910" hidden="1" x14ac:dyDescent="0.2"/>
    <row r="50911" hidden="1" x14ac:dyDescent="0.2"/>
    <row r="50912" hidden="1" x14ac:dyDescent="0.2"/>
    <row r="50913" hidden="1" x14ac:dyDescent="0.2"/>
    <row r="50914" hidden="1" x14ac:dyDescent="0.2"/>
    <row r="50915" hidden="1" x14ac:dyDescent="0.2"/>
    <row r="50916" hidden="1" x14ac:dyDescent="0.2"/>
    <row r="50917" hidden="1" x14ac:dyDescent="0.2"/>
    <row r="50918" hidden="1" x14ac:dyDescent="0.2"/>
    <row r="50919" hidden="1" x14ac:dyDescent="0.2"/>
    <row r="50920" hidden="1" x14ac:dyDescent="0.2"/>
    <row r="50921" hidden="1" x14ac:dyDescent="0.2"/>
    <row r="50922" hidden="1" x14ac:dyDescent="0.2"/>
    <row r="50923" hidden="1" x14ac:dyDescent="0.2"/>
    <row r="50924" hidden="1" x14ac:dyDescent="0.2"/>
    <row r="50925" hidden="1" x14ac:dyDescent="0.2"/>
    <row r="50926" hidden="1" x14ac:dyDescent="0.2"/>
    <row r="50927" hidden="1" x14ac:dyDescent="0.2"/>
    <row r="50928" hidden="1" x14ac:dyDescent="0.2"/>
    <row r="50929" hidden="1" x14ac:dyDescent="0.2"/>
    <row r="50930" hidden="1" x14ac:dyDescent="0.2"/>
    <row r="50931" hidden="1" x14ac:dyDescent="0.2"/>
    <row r="50932" hidden="1" x14ac:dyDescent="0.2"/>
    <row r="50933" hidden="1" x14ac:dyDescent="0.2"/>
    <row r="50934" hidden="1" x14ac:dyDescent="0.2"/>
    <row r="50935" hidden="1" x14ac:dyDescent="0.2"/>
    <row r="50936" hidden="1" x14ac:dyDescent="0.2"/>
    <row r="50937" hidden="1" x14ac:dyDescent="0.2"/>
    <row r="50938" hidden="1" x14ac:dyDescent="0.2"/>
    <row r="50939" hidden="1" x14ac:dyDescent="0.2"/>
    <row r="50940" hidden="1" x14ac:dyDescent="0.2"/>
    <row r="50941" hidden="1" x14ac:dyDescent="0.2"/>
    <row r="50942" hidden="1" x14ac:dyDescent="0.2"/>
    <row r="50943" hidden="1" x14ac:dyDescent="0.2"/>
    <row r="50944" hidden="1" x14ac:dyDescent="0.2"/>
    <row r="50945" hidden="1" x14ac:dyDescent="0.2"/>
    <row r="50946" hidden="1" x14ac:dyDescent="0.2"/>
    <row r="50947" hidden="1" x14ac:dyDescent="0.2"/>
    <row r="50948" hidden="1" x14ac:dyDescent="0.2"/>
    <row r="50949" hidden="1" x14ac:dyDescent="0.2"/>
    <row r="50950" hidden="1" x14ac:dyDescent="0.2"/>
    <row r="50951" hidden="1" x14ac:dyDescent="0.2"/>
    <row r="50952" hidden="1" x14ac:dyDescent="0.2"/>
    <row r="50953" hidden="1" x14ac:dyDescent="0.2"/>
    <row r="50954" hidden="1" x14ac:dyDescent="0.2"/>
    <row r="50955" hidden="1" x14ac:dyDescent="0.2"/>
    <row r="50956" hidden="1" x14ac:dyDescent="0.2"/>
    <row r="50957" hidden="1" x14ac:dyDescent="0.2"/>
    <row r="50958" hidden="1" x14ac:dyDescent="0.2"/>
    <row r="50959" hidden="1" x14ac:dyDescent="0.2"/>
    <row r="50960" hidden="1" x14ac:dyDescent="0.2"/>
    <row r="50961" hidden="1" x14ac:dyDescent="0.2"/>
    <row r="50962" hidden="1" x14ac:dyDescent="0.2"/>
    <row r="50963" hidden="1" x14ac:dyDescent="0.2"/>
    <row r="50964" hidden="1" x14ac:dyDescent="0.2"/>
    <row r="50965" hidden="1" x14ac:dyDescent="0.2"/>
    <row r="50966" hidden="1" x14ac:dyDescent="0.2"/>
    <row r="50967" hidden="1" x14ac:dyDescent="0.2"/>
    <row r="50968" hidden="1" x14ac:dyDescent="0.2"/>
    <row r="50969" hidden="1" x14ac:dyDescent="0.2"/>
    <row r="50970" hidden="1" x14ac:dyDescent="0.2"/>
    <row r="50971" hidden="1" x14ac:dyDescent="0.2"/>
    <row r="50972" hidden="1" x14ac:dyDescent="0.2"/>
    <row r="50973" hidden="1" x14ac:dyDescent="0.2"/>
    <row r="50974" hidden="1" x14ac:dyDescent="0.2"/>
    <row r="50975" hidden="1" x14ac:dyDescent="0.2"/>
    <row r="50976" hidden="1" x14ac:dyDescent="0.2"/>
    <row r="50977" hidden="1" x14ac:dyDescent="0.2"/>
    <row r="50978" hidden="1" x14ac:dyDescent="0.2"/>
    <row r="50979" hidden="1" x14ac:dyDescent="0.2"/>
    <row r="50980" hidden="1" x14ac:dyDescent="0.2"/>
    <row r="50981" hidden="1" x14ac:dyDescent="0.2"/>
    <row r="50982" hidden="1" x14ac:dyDescent="0.2"/>
    <row r="50983" hidden="1" x14ac:dyDescent="0.2"/>
    <row r="50984" hidden="1" x14ac:dyDescent="0.2"/>
    <row r="50985" hidden="1" x14ac:dyDescent="0.2"/>
    <row r="50986" hidden="1" x14ac:dyDescent="0.2"/>
    <row r="50987" hidden="1" x14ac:dyDescent="0.2"/>
    <row r="50988" hidden="1" x14ac:dyDescent="0.2"/>
    <row r="50989" hidden="1" x14ac:dyDescent="0.2"/>
    <row r="50990" hidden="1" x14ac:dyDescent="0.2"/>
    <row r="50991" hidden="1" x14ac:dyDescent="0.2"/>
    <row r="50992" hidden="1" x14ac:dyDescent="0.2"/>
    <row r="50993" hidden="1" x14ac:dyDescent="0.2"/>
    <row r="50994" hidden="1" x14ac:dyDescent="0.2"/>
    <row r="50995" hidden="1" x14ac:dyDescent="0.2"/>
    <row r="50996" hidden="1" x14ac:dyDescent="0.2"/>
    <row r="50997" hidden="1" x14ac:dyDescent="0.2"/>
    <row r="50998" hidden="1" x14ac:dyDescent="0.2"/>
    <row r="50999" hidden="1" x14ac:dyDescent="0.2"/>
    <row r="51000" hidden="1" x14ac:dyDescent="0.2"/>
    <row r="51001" hidden="1" x14ac:dyDescent="0.2"/>
    <row r="51002" hidden="1" x14ac:dyDescent="0.2"/>
    <row r="51003" hidden="1" x14ac:dyDescent="0.2"/>
    <row r="51004" hidden="1" x14ac:dyDescent="0.2"/>
    <row r="51005" hidden="1" x14ac:dyDescent="0.2"/>
    <row r="51006" hidden="1" x14ac:dyDescent="0.2"/>
    <row r="51007" hidden="1" x14ac:dyDescent="0.2"/>
    <row r="51008" hidden="1" x14ac:dyDescent="0.2"/>
    <row r="51009" hidden="1" x14ac:dyDescent="0.2"/>
    <row r="51010" hidden="1" x14ac:dyDescent="0.2"/>
    <row r="51011" hidden="1" x14ac:dyDescent="0.2"/>
    <row r="51012" hidden="1" x14ac:dyDescent="0.2"/>
    <row r="51013" hidden="1" x14ac:dyDescent="0.2"/>
    <row r="51014" hidden="1" x14ac:dyDescent="0.2"/>
    <row r="51015" hidden="1" x14ac:dyDescent="0.2"/>
    <row r="51016" hidden="1" x14ac:dyDescent="0.2"/>
    <row r="51017" hidden="1" x14ac:dyDescent="0.2"/>
    <row r="51018" hidden="1" x14ac:dyDescent="0.2"/>
    <row r="51019" hidden="1" x14ac:dyDescent="0.2"/>
    <row r="51020" hidden="1" x14ac:dyDescent="0.2"/>
    <row r="51021" hidden="1" x14ac:dyDescent="0.2"/>
    <row r="51022" hidden="1" x14ac:dyDescent="0.2"/>
    <row r="51023" hidden="1" x14ac:dyDescent="0.2"/>
    <row r="51024" hidden="1" x14ac:dyDescent="0.2"/>
    <row r="51025" hidden="1" x14ac:dyDescent="0.2"/>
    <row r="51026" hidden="1" x14ac:dyDescent="0.2"/>
    <row r="51027" hidden="1" x14ac:dyDescent="0.2"/>
    <row r="51028" hidden="1" x14ac:dyDescent="0.2"/>
    <row r="51029" hidden="1" x14ac:dyDescent="0.2"/>
    <row r="51030" hidden="1" x14ac:dyDescent="0.2"/>
    <row r="51031" hidden="1" x14ac:dyDescent="0.2"/>
    <row r="51032" hidden="1" x14ac:dyDescent="0.2"/>
    <row r="51033" hidden="1" x14ac:dyDescent="0.2"/>
    <row r="51034" hidden="1" x14ac:dyDescent="0.2"/>
    <row r="51035" hidden="1" x14ac:dyDescent="0.2"/>
    <row r="51036" hidden="1" x14ac:dyDescent="0.2"/>
    <row r="51037" hidden="1" x14ac:dyDescent="0.2"/>
    <row r="51038" hidden="1" x14ac:dyDescent="0.2"/>
    <row r="51039" hidden="1" x14ac:dyDescent="0.2"/>
    <row r="51040" hidden="1" x14ac:dyDescent="0.2"/>
    <row r="51041" hidden="1" x14ac:dyDescent="0.2"/>
    <row r="51042" hidden="1" x14ac:dyDescent="0.2"/>
    <row r="51043" hidden="1" x14ac:dyDescent="0.2"/>
    <row r="51044" hidden="1" x14ac:dyDescent="0.2"/>
    <row r="51045" hidden="1" x14ac:dyDescent="0.2"/>
    <row r="51046" hidden="1" x14ac:dyDescent="0.2"/>
    <row r="51047" hidden="1" x14ac:dyDescent="0.2"/>
    <row r="51048" hidden="1" x14ac:dyDescent="0.2"/>
    <row r="51049" hidden="1" x14ac:dyDescent="0.2"/>
    <row r="51050" hidden="1" x14ac:dyDescent="0.2"/>
    <row r="51051" hidden="1" x14ac:dyDescent="0.2"/>
    <row r="51052" hidden="1" x14ac:dyDescent="0.2"/>
    <row r="51053" hidden="1" x14ac:dyDescent="0.2"/>
    <row r="51054" hidden="1" x14ac:dyDescent="0.2"/>
    <row r="51055" hidden="1" x14ac:dyDescent="0.2"/>
    <row r="51056" hidden="1" x14ac:dyDescent="0.2"/>
    <row r="51057" hidden="1" x14ac:dyDescent="0.2"/>
    <row r="51058" hidden="1" x14ac:dyDescent="0.2"/>
    <row r="51059" hidden="1" x14ac:dyDescent="0.2"/>
    <row r="51060" hidden="1" x14ac:dyDescent="0.2"/>
    <row r="51061" hidden="1" x14ac:dyDescent="0.2"/>
    <row r="51062" hidden="1" x14ac:dyDescent="0.2"/>
    <row r="51063" hidden="1" x14ac:dyDescent="0.2"/>
    <row r="51064" hidden="1" x14ac:dyDescent="0.2"/>
    <row r="51065" hidden="1" x14ac:dyDescent="0.2"/>
    <row r="51066" hidden="1" x14ac:dyDescent="0.2"/>
    <row r="51067" hidden="1" x14ac:dyDescent="0.2"/>
    <row r="51068" hidden="1" x14ac:dyDescent="0.2"/>
    <row r="51069" hidden="1" x14ac:dyDescent="0.2"/>
    <row r="51070" hidden="1" x14ac:dyDescent="0.2"/>
    <row r="51071" hidden="1" x14ac:dyDescent="0.2"/>
    <row r="51072" hidden="1" x14ac:dyDescent="0.2"/>
    <row r="51073" hidden="1" x14ac:dyDescent="0.2"/>
    <row r="51074" hidden="1" x14ac:dyDescent="0.2"/>
    <row r="51075" hidden="1" x14ac:dyDescent="0.2"/>
    <row r="51076" hidden="1" x14ac:dyDescent="0.2"/>
    <row r="51077" hidden="1" x14ac:dyDescent="0.2"/>
    <row r="51078" hidden="1" x14ac:dyDescent="0.2"/>
    <row r="51079" hidden="1" x14ac:dyDescent="0.2"/>
    <row r="51080" hidden="1" x14ac:dyDescent="0.2"/>
    <row r="51081" hidden="1" x14ac:dyDescent="0.2"/>
    <row r="51082" hidden="1" x14ac:dyDescent="0.2"/>
    <row r="51083" hidden="1" x14ac:dyDescent="0.2"/>
    <row r="51084" hidden="1" x14ac:dyDescent="0.2"/>
    <row r="51085" hidden="1" x14ac:dyDescent="0.2"/>
    <row r="51086" hidden="1" x14ac:dyDescent="0.2"/>
    <row r="51087" hidden="1" x14ac:dyDescent="0.2"/>
    <row r="51088" hidden="1" x14ac:dyDescent="0.2"/>
    <row r="51089" hidden="1" x14ac:dyDescent="0.2"/>
    <row r="51090" hidden="1" x14ac:dyDescent="0.2"/>
    <row r="51091" hidden="1" x14ac:dyDescent="0.2"/>
    <row r="51092" hidden="1" x14ac:dyDescent="0.2"/>
    <row r="51093" hidden="1" x14ac:dyDescent="0.2"/>
    <row r="51094" hidden="1" x14ac:dyDescent="0.2"/>
    <row r="51095" hidden="1" x14ac:dyDescent="0.2"/>
    <row r="51096" hidden="1" x14ac:dyDescent="0.2"/>
    <row r="51097" hidden="1" x14ac:dyDescent="0.2"/>
    <row r="51098" hidden="1" x14ac:dyDescent="0.2"/>
    <row r="51099" hidden="1" x14ac:dyDescent="0.2"/>
    <row r="51100" hidden="1" x14ac:dyDescent="0.2"/>
    <row r="51101" hidden="1" x14ac:dyDescent="0.2"/>
    <row r="51102" hidden="1" x14ac:dyDescent="0.2"/>
    <row r="51103" hidden="1" x14ac:dyDescent="0.2"/>
    <row r="51104" hidden="1" x14ac:dyDescent="0.2"/>
    <row r="51105" hidden="1" x14ac:dyDescent="0.2"/>
    <row r="51106" hidden="1" x14ac:dyDescent="0.2"/>
    <row r="51107" hidden="1" x14ac:dyDescent="0.2"/>
    <row r="51108" hidden="1" x14ac:dyDescent="0.2"/>
    <row r="51109" hidden="1" x14ac:dyDescent="0.2"/>
    <row r="51110" hidden="1" x14ac:dyDescent="0.2"/>
    <row r="51111" hidden="1" x14ac:dyDescent="0.2"/>
    <row r="51112" hidden="1" x14ac:dyDescent="0.2"/>
    <row r="51113" hidden="1" x14ac:dyDescent="0.2"/>
    <row r="51114" hidden="1" x14ac:dyDescent="0.2"/>
    <row r="51115" hidden="1" x14ac:dyDescent="0.2"/>
    <row r="51116" hidden="1" x14ac:dyDescent="0.2"/>
    <row r="51117" hidden="1" x14ac:dyDescent="0.2"/>
    <row r="51118" hidden="1" x14ac:dyDescent="0.2"/>
    <row r="51119" hidden="1" x14ac:dyDescent="0.2"/>
    <row r="51120" hidden="1" x14ac:dyDescent="0.2"/>
    <row r="51121" hidden="1" x14ac:dyDescent="0.2"/>
    <row r="51122" hidden="1" x14ac:dyDescent="0.2"/>
    <row r="51123" hidden="1" x14ac:dyDescent="0.2"/>
    <row r="51124" hidden="1" x14ac:dyDescent="0.2"/>
    <row r="51125" hidden="1" x14ac:dyDescent="0.2"/>
    <row r="51126" hidden="1" x14ac:dyDescent="0.2"/>
    <row r="51127" hidden="1" x14ac:dyDescent="0.2"/>
    <row r="51128" hidden="1" x14ac:dyDescent="0.2"/>
    <row r="51129" hidden="1" x14ac:dyDescent="0.2"/>
    <row r="51130" hidden="1" x14ac:dyDescent="0.2"/>
    <row r="51131" hidden="1" x14ac:dyDescent="0.2"/>
    <row r="51132" hidden="1" x14ac:dyDescent="0.2"/>
    <row r="51133" hidden="1" x14ac:dyDescent="0.2"/>
    <row r="51134" hidden="1" x14ac:dyDescent="0.2"/>
    <row r="51135" hidden="1" x14ac:dyDescent="0.2"/>
    <row r="51136" hidden="1" x14ac:dyDescent="0.2"/>
    <row r="51137" hidden="1" x14ac:dyDescent="0.2"/>
    <row r="51138" hidden="1" x14ac:dyDescent="0.2"/>
    <row r="51139" hidden="1" x14ac:dyDescent="0.2"/>
    <row r="51140" hidden="1" x14ac:dyDescent="0.2"/>
    <row r="51141" hidden="1" x14ac:dyDescent="0.2"/>
    <row r="51142" hidden="1" x14ac:dyDescent="0.2"/>
    <row r="51143" hidden="1" x14ac:dyDescent="0.2"/>
    <row r="51144" hidden="1" x14ac:dyDescent="0.2"/>
    <row r="51145" hidden="1" x14ac:dyDescent="0.2"/>
    <row r="51146" hidden="1" x14ac:dyDescent="0.2"/>
    <row r="51147" hidden="1" x14ac:dyDescent="0.2"/>
    <row r="51148" hidden="1" x14ac:dyDescent="0.2"/>
    <row r="51149" hidden="1" x14ac:dyDescent="0.2"/>
    <row r="51150" hidden="1" x14ac:dyDescent="0.2"/>
    <row r="51151" hidden="1" x14ac:dyDescent="0.2"/>
    <row r="51152" hidden="1" x14ac:dyDescent="0.2"/>
    <row r="51153" hidden="1" x14ac:dyDescent="0.2"/>
    <row r="51154" hidden="1" x14ac:dyDescent="0.2"/>
    <row r="51155" hidden="1" x14ac:dyDescent="0.2"/>
    <row r="51156" hidden="1" x14ac:dyDescent="0.2"/>
    <row r="51157" hidden="1" x14ac:dyDescent="0.2"/>
    <row r="51158" hidden="1" x14ac:dyDescent="0.2"/>
    <row r="51159" hidden="1" x14ac:dyDescent="0.2"/>
    <row r="51160" hidden="1" x14ac:dyDescent="0.2"/>
    <row r="51161" hidden="1" x14ac:dyDescent="0.2"/>
    <row r="51162" hidden="1" x14ac:dyDescent="0.2"/>
    <row r="51163" hidden="1" x14ac:dyDescent="0.2"/>
    <row r="51164" hidden="1" x14ac:dyDescent="0.2"/>
    <row r="51165" hidden="1" x14ac:dyDescent="0.2"/>
    <row r="51166" hidden="1" x14ac:dyDescent="0.2"/>
    <row r="51167" hidden="1" x14ac:dyDescent="0.2"/>
    <row r="51168" hidden="1" x14ac:dyDescent="0.2"/>
    <row r="51169" hidden="1" x14ac:dyDescent="0.2"/>
    <row r="51170" hidden="1" x14ac:dyDescent="0.2"/>
    <row r="51171" hidden="1" x14ac:dyDescent="0.2"/>
    <row r="51172" hidden="1" x14ac:dyDescent="0.2"/>
    <row r="51173" hidden="1" x14ac:dyDescent="0.2"/>
    <row r="51174" hidden="1" x14ac:dyDescent="0.2"/>
    <row r="51175" hidden="1" x14ac:dyDescent="0.2"/>
    <row r="51176" hidden="1" x14ac:dyDescent="0.2"/>
    <row r="51177" hidden="1" x14ac:dyDescent="0.2"/>
    <row r="51178" hidden="1" x14ac:dyDescent="0.2"/>
    <row r="51179" hidden="1" x14ac:dyDescent="0.2"/>
    <row r="51180" hidden="1" x14ac:dyDescent="0.2"/>
    <row r="51181" hidden="1" x14ac:dyDescent="0.2"/>
    <row r="51182" hidden="1" x14ac:dyDescent="0.2"/>
    <row r="51183" hidden="1" x14ac:dyDescent="0.2"/>
    <row r="51184" hidden="1" x14ac:dyDescent="0.2"/>
    <row r="51185" hidden="1" x14ac:dyDescent="0.2"/>
    <row r="51186" hidden="1" x14ac:dyDescent="0.2"/>
    <row r="51187" hidden="1" x14ac:dyDescent="0.2"/>
    <row r="51188" hidden="1" x14ac:dyDescent="0.2"/>
    <row r="51189" hidden="1" x14ac:dyDescent="0.2"/>
    <row r="51190" hidden="1" x14ac:dyDescent="0.2"/>
    <row r="51191" hidden="1" x14ac:dyDescent="0.2"/>
    <row r="51192" hidden="1" x14ac:dyDescent="0.2"/>
    <row r="51193" hidden="1" x14ac:dyDescent="0.2"/>
    <row r="51194" hidden="1" x14ac:dyDescent="0.2"/>
    <row r="51195" hidden="1" x14ac:dyDescent="0.2"/>
    <row r="51196" hidden="1" x14ac:dyDescent="0.2"/>
    <row r="51197" hidden="1" x14ac:dyDescent="0.2"/>
    <row r="51198" hidden="1" x14ac:dyDescent="0.2"/>
    <row r="51199" hidden="1" x14ac:dyDescent="0.2"/>
    <row r="51200" hidden="1" x14ac:dyDescent="0.2"/>
    <row r="51201" hidden="1" x14ac:dyDescent="0.2"/>
    <row r="51202" hidden="1" x14ac:dyDescent="0.2"/>
    <row r="51203" hidden="1" x14ac:dyDescent="0.2"/>
    <row r="51204" hidden="1" x14ac:dyDescent="0.2"/>
    <row r="51205" hidden="1" x14ac:dyDescent="0.2"/>
    <row r="51206" hidden="1" x14ac:dyDescent="0.2"/>
    <row r="51207" hidden="1" x14ac:dyDescent="0.2"/>
    <row r="51208" hidden="1" x14ac:dyDescent="0.2"/>
    <row r="51209" hidden="1" x14ac:dyDescent="0.2"/>
    <row r="51210" hidden="1" x14ac:dyDescent="0.2"/>
    <row r="51211" hidden="1" x14ac:dyDescent="0.2"/>
    <row r="51212" hidden="1" x14ac:dyDescent="0.2"/>
    <row r="51213" hidden="1" x14ac:dyDescent="0.2"/>
    <row r="51214" hidden="1" x14ac:dyDescent="0.2"/>
    <row r="51215" hidden="1" x14ac:dyDescent="0.2"/>
    <row r="51216" hidden="1" x14ac:dyDescent="0.2"/>
    <row r="51217" hidden="1" x14ac:dyDescent="0.2"/>
    <row r="51218" hidden="1" x14ac:dyDescent="0.2"/>
    <row r="51219" hidden="1" x14ac:dyDescent="0.2"/>
    <row r="51220" hidden="1" x14ac:dyDescent="0.2"/>
    <row r="51221" hidden="1" x14ac:dyDescent="0.2"/>
    <row r="51222" hidden="1" x14ac:dyDescent="0.2"/>
    <row r="51223" hidden="1" x14ac:dyDescent="0.2"/>
    <row r="51224" hidden="1" x14ac:dyDescent="0.2"/>
    <row r="51225" hidden="1" x14ac:dyDescent="0.2"/>
    <row r="51226" hidden="1" x14ac:dyDescent="0.2"/>
    <row r="51227" hidden="1" x14ac:dyDescent="0.2"/>
    <row r="51228" hidden="1" x14ac:dyDescent="0.2"/>
    <row r="51229" hidden="1" x14ac:dyDescent="0.2"/>
    <row r="51230" hidden="1" x14ac:dyDescent="0.2"/>
    <row r="51231" hidden="1" x14ac:dyDescent="0.2"/>
    <row r="51232" hidden="1" x14ac:dyDescent="0.2"/>
    <row r="51233" hidden="1" x14ac:dyDescent="0.2"/>
    <row r="51234" hidden="1" x14ac:dyDescent="0.2"/>
    <row r="51235" hidden="1" x14ac:dyDescent="0.2"/>
    <row r="51236" hidden="1" x14ac:dyDescent="0.2"/>
    <row r="51237" hidden="1" x14ac:dyDescent="0.2"/>
    <row r="51238" hidden="1" x14ac:dyDescent="0.2"/>
    <row r="51239" hidden="1" x14ac:dyDescent="0.2"/>
    <row r="51240" hidden="1" x14ac:dyDescent="0.2"/>
    <row r="51241" hidden="1" x14ac:dyDescent="0.2"/>
    <row r="51242" hidden="1" x14ac:dyDescent="0.2"/>
    <row r="51243" hidden="1" x14ac:dyDescent="0.2"/>
    <row r="51244" hidden="1" x14ac:dyDescent="0.2"/>
    <row r="51245" hidden="1" x14ac:dyDescent="0.2"/>
    <row r="51246" hidden="1" x14ac:dyDescent="0.2"/>
    <row r="51247" hidden="1" x14ac:dyDescent="0.2"/>
    <row r="51248" hidden="1" x14ac:dyDescent="0.2"/>
    <row r="51249" hidden="1" x14ac:dyDescent="0.2"/>
    <row r="51250" hidden="1" x14ac:dyDescent="0.2"/>
    <row r="51251" hidden="1" x14ac:dyDescent="0.2"/>
    <row r="51252" hidden="1" x14ac:dyDescent="0.2"/>
    <row r="51253" hidden="1" x14ac:dyDescent="0.2"/>
    <row r="51254" hidden="1" x14ac:dyDescent="0.2"/>
    <row r="51255" hidden="1" x14ac:dyDescent="0.2"/>
    <row r="51256" hidden="1" x14ac:dyDescent="0.2"/>
    <row r="51257" hidden="1" x14ac:dyDescent="0.2"/>
    <row r="51258" hidden="1" x14ac:dyDescent="0.2"/>
    <row r="51259" hidden="1" x14ac:dyDescent="0.2"/>
    <row r="51260" hidden="1" x14ac:dyDescent="0.2"/>
    <row r="51261" hidden="1" x14ac:dyDescent="0.2"/>
    <row r="51262" hidden="1" x14ac:dyDescent="0.2"/>
    <row r="51263" hidden="1" x14ac:dyDescent="0.2"/>
    <row r="51264" hidden="1" x14ac:dyDescent="0.2"/>
    <row r="51265" hidden="1" x14ac:dyDescent="0.2"/>
    <row r="51266" hidden="1" x14ac:dyDescent="0.2"/>
    <row r="51267" hidden="1" x14ac:dyDescent="0.2"/>
    <row r="51268" hidden="1" x14ac:dyDescent="0.2"/>
    <row r="51269" hidden="1" x14ac:dyDescent="0.2"/>
    <row r="51270" hidden="1" x14ac:dyDescent="0.2"/>
    <row r="51271" hidden="1" x14ac:dyDescent="0.2"/>
    <row r="51272" hidden="1" x14ac:dyDescent="0.2"/>
    <row r="51273" hidden="1" x14ac:dyDescent="0.2"/>
    <row r="51274" hidden="1" x14ac:dyDescent="0.2"/>
    <row r="51275" hidden="1" x14ac:dyDescent="0.2"/>
    <row r="51276" hidden="1" x14ac:dyDescent="0.2"/>
    <row r="51277" hidden="1" x14ac:dyDescent="0.2"/>
    <row r="51278" hidden="1" x14ac:dyDescent="0.2"/>
    <row r="51279" hidden="1" x14ac:dyDescent="0.2"/>
    <row r="51280" hidden="1" x14ac:dyDescent="0.2"/>
    <row r="51281" hidden="1" x14ac:dyDescent="0.2"/>
    <row r="51282" hidden="1" x14ac:dyDescent="0.2"/>
    <row r="51283" hidden="1" x14ac:dyDescent="0.2"/>
    <row r="51284" hidden="1" x14ac:dyDescent="0.2"/>
    <row r="51285" hidden="1" x14ac:dyDescent="0.2"/>
    <row r="51286" hidden="1" x14ac:dyDescent="0.2"/>
    <row r="51287" hidden="1" x14ac:dyDescent="0.2"/>
    <row r="51288" hidden="1" x14ac:dyDescent="0.2"/>
    <row r="51289" hidden="1" x14ac:dyDescent="0.2"/>
    <row r="51290" hidden="1" x14ac:dyDescent="0.2"/>
    <row r="51291" hidden="1" x14ac:dyDescent="0.2"/>
    <row r="51292" hidden="1" x14ac:dyDescent="0.2"/>
    <row r="51293" hidden="1" x14ac:dyDescent="0.2"/>
    <row r="51294" hidden="1" x14ac:dyDescent="0.2"/>
    <row r="51295" hidden="1" x14ac:dyDescent="0.2"/>
    <row r="51296" hidden="1" x14ac:dyDescent="0.2"/>
    <row r="51297" hidden="1" x14ac:dyDescent="0.2"/>
    <row r="51298" hidden="1" x14ac:dyDescent="0.2"/>
    <row r="51299" hidden="1" x14ac:dyDescent="0.2"/>
    <row r="51300" hidden="1" x14ac:dyDescent="0.2"/>
    <row r="51301" hidden="1" x14ac:dyDescent="0.2"/>
    <row r="51302" hidden="1" x14ac:dyDescent="0.2"/>
    <row r="51303" hidden="1" x14ac:dyDescent="0.2"/>
    <row r="51304" hidden="1" x14ac:dyDescent="0.2"/>
    <row r="51305" hidden="1" x14ac:dyDescent="0.2"/>
    <row r="51306" hidden="1" x14ac:dyDescent="0.2"/>
    <row r="51307" hidden="1" x14ac:dyDescent="0.2"/>
    <row r="51308" hidden="1" x14ac:dyDescent="0.2"/>
    <row r="51309" hidden="1" x14ac:dyDescent="0.2"/>
    <row r="51310" hidden="1" x14ac:dyDescent="0.2"/>
    <row r="51311" hidden="1" x14ac:dyDescent="0.2"/>
    <row r="51312" hidden="1" x14ac:dyDescent="0.2"/>
    <row r="51313" hidden="1" x14ac:dyDescent="0.2"/>
    <row r="51314" hidden="1" x14ac:dyDescent="0.2"/>
    <row r="51315" hidden="1" x14ac:dyDescent="0.2"/>
    <row r="51316" hidden="1" x14ac:dyDescent="0.2"/>
    <row r="51317" hidden="1" x14ac:dyDescent="0.2"/>
    <row r="51318" hidden="1" x14ac:dyDescent="0.2"/>
    <row r="51319" hidden="1" x14ac:dyDescent="0.2"/>
    <row r="51320" hidden="1" x14ac:dyDescent="0.2"/>
    <row r="51321" hidden="1" x14ac:dyDescent="0.2"/>
    <row r="51322" hidden="1" x14ac:dyDescent="0.2"/>
    <row r="51323" hidden="1" x14ac:dyDescent="0.2"/>
    <row r="51324" hidden="1" x14ac:dyDescent="0.2"/>
    <row r="51325" hidden="1" x14ac:dyDescent="0.2"/>
    <row r="51326" hidden="1" x14ac:dyDescent="0.2"/>
    <row r="51327" hidden="1" x14ac:dyDescent="0.2"/>
    <row r="51328" hidden="1" x14ac:dyDescent="0.2"/>
    <row r="51329" hidden="1" x14ac:dyDescent="0.2"/>
    <row r="51330" hidden="1" x14ac:dyDescent="0.2"/>
    <row r="51331" hidden="1" x14ac:dyDescent="0.2"/>
    <row r="51332" hidden="1" x14ac:dyDescent="0.2"/>
    <row r="51333" hidden="1" x14ac:dyDescent="0.2"/>
    <row r="51334" hidden="1" x14ac:dyDescent="0.2"/>
    <row r="51335" hidden="1" x14ac:dyDescent="0.2"/>
    <row r="51336" hidden="1" x14ac:dyDescent="0.2"/>
    <row r="51337" hidden="1" x14ac:dyDescent="0.2"/>
    <row r="51338" hidden="1" x14ac:dyDescent="0.2"/>
    <row r="51339" hidden="1" x14ac:dyDescent="0.2"/>
    <row r="51340" hidden="1" x14ac:dyDescent="0.2"/>
    <row r="51341" hidden="1" x14ac:dyDescent="0.2"/>
    <row r="51342" hidden="1" x14ac:dyDescent="0.2"/>
    <row r="51343" hidden="1" x14ac:dyDescent="0.2"/>
    <row r="51344" hidden="1" x14ac:dyDescent="0.2"/>
    <row r="51345" hidden="1" x14ac:dyDescent="0.2"/>
    <row r="51346" hidden="1" x14ac:dyDescent="0.2"/>
    <row r="51347" hidden="1" x14ac:dyDescent="0.2"/>
    <row r="51348" hidden="1" x14ac:dyDescent="0.2"/>
    <row r="51349" hidden="1" x14ac:dyDescent="0.2"/>
    <row r="51350" hidden="1" x14ac:dyDescent="0.2"/>
    <row r="51351" hidden="1" x14ac:dyDescent="0.2"/>
    <row r="51352" hidden="1" x14ac:dyDescent="0.2"/>
    <row r="51353" hidden="1" x14ac:dyDescent="0.2"/>
    <row r="51354" hidden="1" x14ac:dyDescent="0.2"/>
    <row r="51355" hidden="1" x14ac:dyDescent="0.2"/>
    <row r="51356" hidden="1" x14ac:dyDescent="0.2"/>
    <row r="51357" hidden="1" x14ac:dyDescent="0.2"/>
    <row r="51358" hidden="1" x14ac:dyDescent="0.2"/>
    <row r="51359" hidden="1" x14ac:dyDescent="0.2"/>
    <row r="51360" hidden="1" x14ac:dyDescent="0.2"/>
    <row r="51361" hidden="1" x14ac:dyDescent="0.2"/>
    <row r="51362" hidden="1" x14ac:dyDescent="0.2"/>
    <row r="51363" hidden="1" x14ac:dyDescent="0.2"/>
    <row r="51364" hidden="1" x14ac:dyDescent="0.2"/>
    <row r="51365" hidden="1" x14ac:dyDescent="0.2"/>
    <row r="51366" hidden="1" x14ac:dyDescent="0.2"/>
    <row r="51367" hidden="1" x14ac:dyDescent="0.2"/>
    <row r="51368" hidden="1" x14ac:dyDescent="0.2"/>
    <row r="51369" hidden="1" x14ac:dyDescent="0.2"/>
    <row r="51370" hidden="1" x14ac:dyDescent="0.2"/>
    <row r="51371" hidden="1" x14ac:dyDescent="0.2"/>
    <row r="51372" hidden="1" x14ac:dyDescent="0.2"/>
    <row r="51373" hidden="1" x14ac:dyDescent="0.2"/>
    <row r="51374" hidden="1" x14ac:dyDescent="0.2"/>
    <row r="51375" hidden="1" x14ac:dyDescent="0.2"/>
    <row r="51376" hidden="1" x14ac:dyDescent="0.2"/>
    <row r="51377" hidden="1" x14ac:dyDescent="0.2"/>
    <row r="51378" hidden="1" x14ac:dyDescent="0.2"/>
    <row r="51379" hidden="1" x14ac:dyDescent="0.2"/>
    <row r="51380" hidden="1" x14ac:dyDescent="0.2"/>
    <row r="51381" hidden="1" x14ac:dyDescent="0.2"/>
    <row r="51382" hidden="1" x14ac:dyDescent="0.2"/>
    <row r="51383" hidden="1" x14ac:dyDescent="0.2"/>
    <row r="51384" hidden="1" x14ac:dyDescent="0.2"/>
    <row r="51385" hidden="1" x14ac:dyDescent="0.2"/>
    <row r="51386" hidden="1" x14ac:dyDescent="0.2"/>
    <row r="51387" hidden="1" x14ac:dyDescent="0.2"/>
    <row r="51388" hidden="1" x14ac:dyDescent="0.2"/>
    <row r="51389" hidden="1" x14ac:dyDescent="0.2"/>
    <row r="51390" hidden="1" x14ac:dyDescent="0.2"/>
    <row r="51391" hidden="1" x14ac:dyDescent="0.2"/>
    <row r="51392" hidden="1" x14ac:dyDescent="0.2"/>
    <row r="51393" hidden="1" x14ac:dyDescent="0.2"/>
    <row r="51394" hidden="1" x14ac:dyDescent="0.2"/>
    <row r="51395" hidden="1" x14ac:dyDescent="0.2"/>
    <row r="51396" hidden="1" x14ac:dyDescent="0.2"/>
    <row r="51397" hidden="1" x14ac:dyDescent="0.2"/>
    <row r="51398" hidden="1" x14ac:dyDescent="0.2"/>
    <row r="51399" hidden="1" x14ac:dyDescent="0.2"/>
    <row r="51400" hidden="1" x14ac:dyDescent="0.2"/>
    <row r="51401" hidden="1" x14ac:dyDescent="0.2"/>
    <row r="51402" hidden="1" x14ac:dyDescent="0.2"/>
    <row r="51403" hidden="1" x14ac:dyDescent="0.2"/>
    <row r="51404" hidden="1" x14ac:dyDescent="0.2"/>
    <row r="51405" hidden="1" x14ac:dyDescent="0.2"/>
    <row r="51406" hidden="1" x14ac:dyDescent="0.2"/>
    <row r="51407" hidden="1" x14ac:dyDescent="0.2"/>
    <row r="51408" hidden="1" x14ac:dyDescent="0.2"/>
    <row r="51409" hidden="1" x14ac:dyDescent="0.2"/>
    <row r="51410" hidden="1" x14ac:dyDescent="0.2"/>
    <row r="51411" hidden="1" x14ac:dyDescent="0.2"/>
    <row r="51412" hidden="1" x14ac:dyDescent="0.2"/>
    <row r="51413" hidden="1" x14ac:dyDescent="0.2"/>
    <row r="51414" hidden="1" x14ac:dyDescent="0.2"/>
    <row r="51415" hidden="1" x14ac:dyDescent="0.2"/>
    <row r="51416" hidden="1" x14ac:dyDescent="0.2"/>
    <row r="51417" hidden="1" x14ac:dyDescent="0.2"/>
    <row r="51418" hidden="1" x14ac:dyDescent="0.2"/>
    <row r="51419" hidden="1" x14ac:dyDescent="0.2"/>
    <row r="51420" hidden="1" x14ac:dyDescent="0.2"/>
    <row r="51421" hidden="1" x14ac:dyDescent="0.2"/>
    <row r="51422" hidden="1" x14ac:dyDescent="0.2"/>
    <row r="51423" hidden="1" x14ac:dyDescent="0.2"/>
    <row r="51424" hidden="1" x14ac:dyDescent="0.2"/>
    <row r="51425" hidden="1" x14ac:dyDescent="0.2"/>
    <row r="51426" hidden="1" x14ac:dyDescent="0.2"/>
    <row r="51427" hidden="1" x14ac:dyDescent="0.2"/>
    <row r="51428" hidden="1" x14ac:dyDescent="0.2"/>
    <row r="51429" hidden="1" x14ac:dyDescent="0.2"/>
    <row r="51430" hidden="1" x14ac:dyDescent="0.2"/>
    <row r="51431" hidden="1" x14ac:dyDescent="0.2"/>
    <row r="51432" hidden="1" x14ac:dyDescent="0.2"/>
    <row r="51433" hidden="1" x14ac:dyDescent="0.2"/>
    <row r="51434" hidden="1" x14ac:dyDescent="0.2"/>
    <row r="51435" hidden="1" x14ac:dyDescent="0.2"/>
    <row r="51436" hidden="1" x14ac:dyDescent="0.2"/>
    <row r="51437" hidden="1" x14ac:dyDescent="0.2"/>
    <row r="51438" hidden="1" x14ac:dyDescent="0.2"/>
    <row r="51439" hidden="1" x14ac:dyDescent="0.2"/>
    <row r="51440" hidden="1" x14ac:dyDescent="0.2"/>
    <row r="51441" hidden="1" x14ac:dyDescent="0.2"/>
    <row r="51442" hidden="1" x14ac:dyDescent="0.2"/>
    <row r="51443" hidden="1" x14ac:dyDescent="0.2"/>
    <row r="51444" hidden="1" x14ac:dyDescent="0.2"/>
    <row r="51445" hidden="1" x14ac:dyDescent="0.2"/>
    <row r="51446" hidden="1" x14ac:dyDescent="0.2"/>
    <row r="51447" hidden="1" x14ac:dyDescent="0.2"/>
    <row r="51448" hidden="1" x14ac:dyDescent="0.2"/>
    <row r="51449" hidden="1" x14ac:dyDescent="0.2"/>
    <row r="51450" hidden="1" x14ac:dyDescent="0.2"/>
    <row r="51451" hidden="1" x14ac:dyDescent="0.2"/>
    <row r="51452" hidden="1" x14ac:dyDescent="0.2"/>
    <row r="51453" hidden="1" x14ac:dyDescent="0.2"/>
    <row r="51454" hidden="1" x14ac:dyDescent="0.2"/>
    <row r="51455" hidden="1" x14ac:dyDescent="0.2"/>
    <row r="51456" hidden="1" x14ac:dyDescent="0.2"/>
    <row r="51457" hidden="1" x14ac:dyDescent="0.2"/>
    <row r="51458" hidden="1" x14ac:dyDescent="0.2"/>
    <row r="51459" hidden="1" x14ac:dyDescent="0.2"/>
    <row r="51460" hidden="1" x14ac:dyDescent="0.2"/>
    <row r="51461" hidden="1" x14ac:dyDescent="0.2"/>
    <row r="51462" hidden="1" x14ac:dyDescent="0.2"/>
    <row r="51463" hidden="1" x14ac:dyDescent="0.2"/>
    <row r="51464" hidden="1" x14ac:dyDescent="0.2"/>
    <row r="51465" hidden="1" x14ac:dyDescent="0.2"/>
    <row r="51466" hidden="1" x14ac:dyDescent="0.2"/>
    <row r="51467" hidden="1" x14ac:dyDescent="0.2"/>
    <row r="51468" hidden="1" x14ac:dyDescent="0.2"/>
    <row r="51469" hidden="1" x14ac:dyDescent="0.2"/>
    <row r="51470" hidden="1" x14ac:dyDescent="0.2"/>
    <row r="51471" hidden="1" x14ac:dyDescent="0.2"/>
    <row r="51472" hidden="1" x14ac:dyDescent="0.2"/>
    <row r="51473" hidden="1" x14ac:dyDescent="0.2"/>
    <row r="51474" hidden="1" x14ac:dyDescent="0.2"/>
    <row r="51475" hidden="1" x14ac:dyDescent="0.2"/>
    <row r="51476" hidden="1" x14ac:dyDescent="0.2"/>
    <row r="51477" hidden="1" x14ac:dyDescent="0.2"/>
    <row r="51478" hidden="1" x14ac:dyDescent="0.2"/>
    <row r="51479" hidden="1" x14ac:dyDescent="0.2"/>
    <row r="51480" hidden="1" x14ac:dyDescent="0.2"/>
    <row r="51481" hidden="1" x14ac:dyDescent="0.2"/>
    <row r="51482" hidden="1" x14ac:dyDescent="0.2"/>
    <row r="51483" hidden="1" x14ac:dyDescent="0.2"/>
    <row r="51484" hidden="1" x14ac:dyDescent="0.2"/>
    <row r="51485" hidden="1" x14ac:dyDescent="0.2"/>
    <row r="51486" hidden="1" x14ac:dyDescent="0.2"/>
    <row r="51487" hidden="1" x14ac:dyDescent="0.2"/>
    <row r="51488" hidden="1" x14ac:dyDescent="0.2"/>
    <row r="51489" hidden="1" x14ac:dyDescent="0.2"/>
    <row r="51490" hidden="1" x14ac:dyDescent="0.2"/>
    <row r="51491" hidden="1" x14ac:dyDescent="0.2"/>
    <row r="51492" hidden="1" x14ac:dyDescent="0.2"/>
    <row r="51493" hidden="1" x14ac:dyDescent="0.2"/>
    <row r="51494" hidden="1" x14ac:dyDescent="0.2"/>
    <row r="51495" hidden="1" x14ac:dyDescent="0.2"/>
    <row r="51496" hidden="1" x14ac:dyDescent="0.2"/>
    <row r="51497" hidden="1" x14ac:dyDescent="0.2"/>
    <row r="51498" hidden="1" x14ac:dyDescent="0.2"/>
    <row r="51499" hidden="1" x14ac:dyDescent="0.2"/>
    <row r="51500" hidden="1" x14ac:dyDescent="0.2"/>
    <row r="51501" hidden="1" x14ac:dyDescent="0.2"/>
    <row r="51502" hidden="1" x14ac:dyDescent="0.2"/>
    <row r="51503" hidden="1" x14ac:dyDescent="0.2"/>
    <row r="51504" hidden="1" x14ac:dyDescent="0.2"/>
    <row r="51505" hidden="1" x14ac:dyDescent="0.2"/>
    <row r="51506" hidden="1" x14ac:dyDescent="0.2"/>
    <row r="51507" hidden="1" x14ac:dyDescent="0.2"/>
    <row r="51508" hidden="1" x14ac:dyDescent="0.2"/>
    <row r="51509" hidden="1" x14ac:dyDescent="0.2"/>
    <row r="51510" hidden="1" x14ac:dyDescent="0.2"/>
    <row r="51511" hidden="1" x14ac:dyDescent="0.2"/>
    <row r="51512" hidden="1" x14ac:dyDescent="0.2"/>
    <row r="51513" hidden="1" x14ac:dyDescent="0.2"/>
    <row r="51514" hidden="1" x14ac:dyDescent="0.2"/>
    <row r="51515" hidden="1" x14ac:dyDescent="0.2"/>
    <row r="51516" hidden="1" x14ac:dyDescent="0.2"/>
    <row r="51517" hidden="1" x14ac:dyDescent="0.2"/>
    <row r="51518" hidden="1" x14ac:dyDescent="0.2"/>
    <row r="51519" hidden="1" x14ac:dyDescent="0.2"/>
    <row r="51520" hidden="1" x14ac:dyDescent="0.2"/>
    <row r="51521" hidden="1" x14ac:dyDescent="0.2"/>
    <row r="51522" hidden="1" x14ac:dyDescent="0.2"/>
    <row r="51523" hidden="1" x14ac:dyDescent="0.2"/>
    <row r="51524" hidden="1" x14ac:dyDescent="0.2"/>
    <row r="51525" hidden="1" x14ac:dyDescent="0.2"/>
    <row r="51526" hidden="1" x14ac:dyDescent="0.2"/>
    <row r="51527" hidden="1" x14ac:dyDescent="0.2"/>
    <row r="51528" hidden="1" x14ac:dyDescent="0.2"/>
    <row r="51529" hidden="1" x14ac:dyDescent="0.2"/>
    <row r="51530" hidden="1" x14ac:dyDescent="0.2"/>
    <row r="51531" hidden="1" x14ac:dyDescent="0.2"/>
    <row r="51532" hidden="1" x14ac:dyDescent="0.2"/>
    <row r="51533" hidden="1" x14ac:dyDescent="0.2"/>
    <row r="51534" hidden="1" x14ac:dyDescent="0.2"/>
    <row r="51535" hidden="1" x14ac:dyDescent="0.2"/>
    <row r="51536" hidden="1" x14ac:dyDescent="0.2"/>
    <row r="51537" hidden="1" x14ac:dyDescent="0.2"/>
    <row r="51538" hidden="1" x14ac:dyDescent="0.2"/>
    <row r="51539" hidden="1" x14ac:dyDescent="0.2"/>
    <row r="51540" hidden="1" x14ac:dyDescent="0.2"/>
    <row r="51541" hidden="1" x14ac:dyDescent="0.2"/>
    <row r="51542" hidden="1" x14ac:dyDescent="0.2"/>
    <row r="51543" hidden="1" x14ac:dyDescent="0.2"/>
    <row r="51544" hidden="1" x14ac:dyDescent="0.2"/>
    <row r="51545" hidden="1" x14ac:dyDescent="0.2"/>
    <row r="51546" hidden="1" x14ac:dyDescent="0.2"/>
    <row r="51547" hidden="1" x14ac:dyDescent="0.2"/>
    <row r="51548" hidden="1" x14ac:dyDescent="0.2"/>
    <row r="51549" hidden="1" x14ac:dyDescent="0.2"/>
    <row r="51550" hidden="1" x14ac:dyDescent="0.2"/>
    <row r="51551" hidden="1" x14ac:dyDescent="0.2"/>
    <row r="51552" hidden="1" x14ac:dyDescent="0.2"/>
    <row r="51553" hidden="1" x14ac:dyDescent="0.2"/>
    <row r="51554" hidden="1" x14ac:dyDescent="0.2"/>
    <row r="51555" hidden="1" x14ac:dyDescent="0.2"/>
    <row r="51556" hidden="1" x14ac:dyDescent="0.2"/>
    <row r="51557" hidden="1" x14ac:dyDescent="0.2"/>
    <row r="51558" hidden="1" x14ac:dyDescent="0.2"/>
    <row r="51559" hidden="1" x14ac:dyDescent="0.2"/>
    <row r="51560" hidden="1" x14ac:dyDescent="0.2"/>
    <row r="51561" hidden="1" x14ac:dyDescent="0.2"/>
    <row r="51562" hidden="1" x14ac:dyDescent="0.2"/>
    <row r="51563" hidden="1" x14ac:dyDescent="0.2"/>
    <row r="51564" hidden="1" x14ac:dyDescent="0.2"/>
    <row r="51565" hidden="1" x14ac:dyDescent="0.2"/>
    <row r="51566" hidden="1" x14ac:dyDescent="0.2"/>
    <row r="51567" hidden="1" x14ac:dyDescent="0.2"/>
    <row r="51568" hidden="1" x14ac:dyDescent="0.2"/>
    <row r="51569" hidden="1" x14ac:dyDescent="0.2"/>
    <row r="51570" hidden="1" x14ac:dyDescent="0.2"/>
    <row r="51571" hidden="1" x14ac:dyDescent="0.2"/>
    <row r="51572" hidden="1" x14ac:dyDescent="0.2"/>
    <row r="51573" hidden="1" x14ac:dyDescent="0.2"/>
    <row r="51574" hidden="1" x14ac:dyDescent="0.2"/>
    <row r="51575" hidden="1" x14ac:dyDescent="0.2"/>
    <row r="51576" hidden="1" x14ac:dyDescent="0.2"/>
    <row r="51577" hidden="1" x14ac:dyDescent="0.2"/>
    <row r="51578" hidden="1" x14ac:dyDescent="0.2"/>
    <row r="51579" hidden="1" x14ac:dyDescent="0.2"/>
    <row r="51580" hidden="1" x14ac:dyDescent="0.2"/>
    <row r="51581" hidden="1" x14ac:dyDescent="0.2"/>
    <row r="51582" hidden="1" x14ac:dyDescent="0.2"/>
    <row r="51583" hidden="1" x14ac:dyDescent="0.2"/>
    <row r="51584" hidden="1" x14ac:dyDescent="0.2"/>
    <row r="51585" hidden="1" x14ac:dyDescent="0.2"/>
    <row r="51586" hidden="1" x14ac:dyDescent="0.2"/>
    <row r="51587" hidden="1" x14ac:dyDescent="0.2"/>
    <row r="51588" hidden="1" x14ac:dyDescent="0.2"/>
    <row r="51589" hidden="1" x14ac:dyDescent="0.2"/>
    <row r="51590" hidden="1" x14ac:dyDescent="0.2"/>
    <row r="51591" hidden="1" x14ac:dyDescent="0.2"/>
    <row r="51592" hidden="1" x14ac:dyDescent="0.2"/>
    <row r="51593" hidden="1" x14ac:dyDescent="0.2"/>
    <row r="51594" hidden="1" x14ac:dyDescent="0.2"/>
    <row r="51595" hidden="1" x14ac:dyDescent="0.2"/>
    <row r="51596" hidden="1" x14ac:dyDescent="0.2"/>
    <row r="51597" hidden="1" x14ac:dyDescent="0.2"/>
    <row r="51598" hidden="1" x14ac:dyDescent="0.2"/>
    <row r="51599" hidden="1" x14ac:dyDescent="0.2"/>
    <row r="51600" hidden="1" x14ac:dyDescent="0.2"/>
    <row r="51601" hidden="1" x14ac:dyDescent="0.2"/>
    <row r="51602" hidden="1" x14ac:dyDescent="0.2"/>
    <row r="51603" hidden="1" x14ac:dyDescent="0.2"/>
    <row r="51604" hidden="1" x14ac:dyDescent="0.2"/>
    <row r="51605" hidden="1" x14ac:dyDescent="0.2"/>
    <row r="51606" hidden="1" x14ac:dyDescent="0.2"/>
    <row r="51607" hidden="1" x14ac:dyDescent="0.2"/>
    <row r="51608" hidden="1" x14ac:dyDescent="0.2"/>
    <row r="51609" hidden="1" x14ac:dyDescent="0.2"/>
    <row r="51610" hidden="1" x14ac:dyDescent="0.2"/>
    <row r="51611" hidden="1" x14ac:dyDescent="0.2"/>
    <row r="51612" hidden="1" x14ac:dyDescent="0.2"/>
    <row r="51613" hidden="1" x14ac:dyDescent="0.2"/>
    <row r="51614" hidden="1" x14ac:dyDescent="0.2"/>
    <row r="51615" hidden="1" x14ac:dyDescent="0.2"/>
    <row r="51616" hidden="1" x14ac:dyDescent="0.2"/>
    <row r="51617" hidden="1" x14ac:dyDescent="0.2"/>
    <row r="51618" hidden="1" x14ac:dyDescent="0.2"/>
    <row r="51619" hidden="1" x14ac:dyDescent="0.2"/>
    <row r="51620" hidden="1" x14ac:dyDescent="0.2"/>
    <row r="51621" hidden="1" x14ac:dyDescent="0.2"/>
    <row r="51622" hidden="1" x14ac:dyDescent="0.2"/>
    <row r="51623" hidden="1" x14ac:dyDescent="0.2"/>
    <row r="51624" hidden="1" x14ac:dyDescent="0.2"/>
    <row r="51625" hidden="1" x14ac:dyDescent="0.2"/>
    <row r="51626" hidden="1" x14ac:dyDescent="0.2"/>
    <row r="51627" hidden="1" x14ac:dyDescent="0.2"/>
    <row r="51628" hidden="1" x14ac:dyDescent="0.2"/>
    <row r="51629" hidden="1" x14ac:dyDescent="0.2"/>
    <row r="51630" hidden="1" x14ac:dyDescent="0.2"/>
    <row r="51631" hidden="1" x14ac:dyDescent="0.2"/>
    <row r="51632" hidden="1" x14ac:dyDescent="0.2"/>
    <row r="51633" hidden="1" x14ac:dyDescent="0.2"/>
    <row r="51634" hidden="1" x14ac:dyDescent="0.2"/>
    <row r="51635" hidden="1" x14ac:dyDescent="0.2"/>
    <row r="51636" hidden="1" x14ac:dyDescent="0.2"/>
    <row r="51637" hidden="1" x14ac:dyDescent="0.2"/>
    <row r="51638" hidden="1" x14ac:dyDescent="0.2"/>
    <row r="51639" hidden="1" x14ac:dyDescent="0.2"/>
    <row r="51640" hidden="1" x14ac:dyDescent="0.2"/>
    <row r="51641" hidden="1" x14ac:dyDescent="0.2"/>
    <row r="51642" hidden="1" x14ac:dyDescent="0.2"/>
    <row r="51643" hidden="1" x14ac:dyDescent="0.2"/>
    <row r="51644" hidden="1" x14ac:dyDescent="0.2"/>
    <row r="51645" hidden="1" x14ac:dyDescent="0.2"/>
    <row r="51646" hidden="1" x14ac:dyDescent="0.2"/>
    <row r="51647" hidden="1" x14ac:dyDescent="0.2"/>
    <row r="51648" hidden="1" x14ac:dyDescent="0.2"/>
    <row r="51649" hidden="1" x14ac:dyDescent="0.2"/>
    <row r="51650" hidden="1" x14ac:dyDescent="0.2"/>
    <row r="51651" hidden="1" x14ac:dyDescent="0.2"/>
    <row r="51652" hidden="1" x14ac:dyDescent="0.2"/>
    <row r="51653" hidden="1" x14ac:dyDescent="0.2"/>
    <row r="51654" hidden="1" x14ac:dyDescent="0.2"/>
    <row r="51655" hidden="1" x14ac:dyDescent="0.2"/>
    <row r="51656" hidden="1" x14ac:dyDescent="0.2"/>
    <row r="51657" hidden="1" x14ac:dyDescent="0.2"/>
    <row r="51658" hidden="1" x14ac:dyDescent="0.2"/>
    <row r="51659" hidden="1" x14ac:dyDescent="0.2"/>
    <row r="51660" hidden="1" x14ac:dyDescent="0.2"/>
    <row r="51661" hidden="1" x14ac:dyDescent="0.2"/>
    <row r="51662" hidden="1" x14ac:dyDescent="0.2"/>
    <row r="51663" hidden="1" x14ac:dyDescent="0.2"/>
    <row r="51664" hidden="1" x14ac:dyDescent="0.2"/>
    <row r="51665" hidden="1" x14ac:dyDescent="0.2"/>
    <row r="51666" hidden="1" x14ac:dyDescent="0.2"/>
    <row r="51667" hidden="1" x14ac:dyDescent="0.2"/>
    <row r="51668" hidden="1" x14ac:dyDescent="0.2"/>
    <row r="51669" hidden="1" x14ac:dyDescent="0.2"/>
    <row r="51670" hidden="1" x14ac:dyDescent="0.2"/>
    <row r="51671" hidden="1" x14ac:dyDescent="0.2"/>
    <row r="51672" hidden="1" x14ac:dyDescent="0.2"/>
    <row r="51673" hidden="1" x14ac:dyDescent="0.2"/>
    <row r="51674" hidden="1" x14ac:dyDescent="0.2"/>
    <row r="51675" hidden="1" x14ac:dyDescent="0.2"/>
    <row r="51676" hidden="1" x14ac:dyDescent="0.2"/>
    <row r="51677" hidden="1" x14ac:dyDescent="0.2"/>
    <row r="51678" hidden="1" x14ac:dyDescent="0.2"/>
    <row r="51679" hidden="1" x14ac:dyDescent="0.2"/>
    <row r="51680" hidden="1" x14ac:dyDescent="0.2"/>
    <row r="51681" hidden="1" x14ac:dyDescent="0.2"/>
    <row r="51682" hidden="1" x14ac:dyDescent="0.2"/>
    <row r="51683" hidden="1" x14ac:dyDescent="0.2"/>
    <row r="51684" hidden="1" x14ac:dyDescent="0.2"/>
    <row r="51685" hidden="1" x14ac:dyDescent="0.2"/>
    <row r="51686" hidden="1" x14ac:dyDescent="0.2"/>
    <row r="51687" hidden="1" x14ac:dyDescent="0.2"/>
    <row r="51688" hidden="1" x14ac:dyDescent="0.2"/>
    <row r="51689" hidden="1" x14ac:dyDescent="0.2"/>
    <row r="51690" hidden="1" x14ac:dyDescent="0.2"/>
    <row r="51691" hidden="1" x14ac:dyDescent="0.2"/>
    <row r="51692" hidden="1" x14ac:dyDescent="0.2"/>
    <row r="51693" hidden="1" x14ac:dyDescent="0.2"/>
    <row r="51694" hidden="1" x14ac:dyDescent="0.2"/>
    <row r="51695" hidden="1" x14ac:dyDescent="0.2"/>
    <row r="51696" hidden="1" x14ac:dyDescent="0.2"/>
    <row r="51697" hidden="1" x14ac:dyDescent="0.2"/>
    <row r="51698" hidden="1" x14ac:dyDescent="0.2"/>
    <row r="51699" hidden="1" x14ac:dyDescent="0.2"/>
    <row r="51700" hidden="1" x14ac:dyDescent="0.2"/>
    <row r="51701" hidden="1" x14ac:dyDescent="0.2"/>
    <row r="51702" hidden="1" x14ac:dyDescent="0.2"/>
    <row r="51703" hidden="1" x14ac:dyDescent="0.2"/>
    <row r="51704" hidden="1" x14ac:dyDescent="0.2"/>
    <row r="51705" hidden="1" x14ac:dyDescent="0.2"/>
    <row r="51706" hidden="1" x14ac:dyDescent="0.2"/>
    <row r="51707" hidden="1" x14ac:dyDescent="0.2"/>
    <row r="51708" hidden="1" x14ac:dyDescent="0.2"/>
    <row r="51709" hidden="1" x14ac:dyDescent="0.2"/>
    <row r="51710" hidden="1" x14ac:dyDescent="0.2"/>
    <row r="51711" hidden="1" x14ac:dyDescent="0.2"/>
    <row r="51712" hidden="1" x14ac:dyDescent="0.2"/>
    <row r="51713" hidden="1" x14ac:dyDescent="0.2"/>
    <row r="51714" hidden="1" x14ac:dyDescent="0.2"/>
    <row r="51715" hidden="1" x14ac:dyDescent="0.2"/>
    <row r="51716" hidden="1" x14ac:dyDescent="0.2"/>
    <row r="51717" hidden="1" x14ac:dyDescent="0.2"/>
    <row r="51718" hidden="1" x14ac:dyDescent="0.2"/>
    <row r="51719" hidden="1" x14ac:dyDescent="0.2"/>
    <row r="51720" hidden="1" x14ac:dyDescent="0.2"/>
    <row r="51721" hidden="1" x14ac:dyDescent="0.2"/>
    <row r="51722" hidden="1" x14ac:dyDescent="0.2"/>
    <row r="51723" hidden="1" x14ac:dyDescent="0.2"/>
    <row r="51724" hidden="1" x14ac:dyDescent="0.2"/>
    <row r="51725" hidden="1" x14ac:dyDescent="0.2"/>
    <row r="51726" hidden="1" x14ac:dyDescent="0.2"/>
    <row r="51727" hidden="1" x14ac:dyDescent="0.2"/>
    <row r="51728" hidden="1" x14ac:dyDescent="0.2"/>
    <row r="51729" hidden="1" x14ac:dyDescent="0.2"/>
    <row r="51730" hidden="1" x14ac:dyDescent="0.2"/>
    <row r="51731" hidden="1" x14ac:dyDescent="0.2"/>
    <row r="51732" hidden="1" x14ac:dyDescent="0.2"/>
    <row r="51733" hidden="1" x14ac:dyDescent="0.2"/>
    <row r="51734" hidden="1" x14ac:dyDescent="0.2"/>
    <row r="51735" hidden="1" x14ac:dyDescent="0.2"/>
    <row r="51736" hidden="1" x14ac:dyDescent="0.2"/>
    <row r="51737" hidden="1" x14ac:dyDescent="0.2"/>
    <row r="51738" hidden="1" x14ac:dyDescent="0.2"/>
    <row r="51739" hidden="1" x14ac:dyDescent="0.2"/>
    <row r="51740" hidden="1" x14ac:dyDescent="0.2"/>
    <row r="51741" hidden="1" x14ac:dyDescent="0.2"/>
    <row r="51742" hidden="1" x14ac:dyDescent="0.2"/>
    <row r="51743" hidden="1" x14ac:dyDescent="0.2"/>
    <row r="51744" hidden="1" x14ac:dyDescent="0.2"/>
    <row r="51745" hidden="1" x14ac:dyDescent="0.2"/>
    <row r="51746" hidden="1" x14ac:dyDescent="0.2"/>
    <row r="51747" hidden="1" x14ac:dyDescent="0.2"/>
    <row r="51748" hidden="1" x14ac:dyDescent="0.2"/>
    <row r="51749" hidden="1" x14ac:dyDescent="0.2"/>
    <row r="51750" hidden="1" x14ac:dyDescent="0.2"/>
    <row r="51751" hidden="1" x14ac:dyDescent="0.2"/>
    <row r="51752" hidden="1" x14ac:dyDescent="0.2"/>
    <row r="51753" hidden="1" x14ac:dyDescent="0.2"/>
    <row r="51754" hidden="1" x14ac:dyDescent="0.2"/>
    <row r="51755" hidden="1" x14ac:dyDescent="0.2"/>
    <row r="51756" hidden="1" x14ac:dyDescent="0.2"/>
    <row r="51757" hidden="1" x14ac:dyDescent="0.2"/>
    <row r="51758" hidden="1" x14ac:dyDescent="0.2"/>
    <row r="51759" hidden="1" x14ac:dyDescent="0.2"/>
    <row r="51760" hidden="1" x14ac:dyDescent="0.2"/>
    <row r="51761" hidden="1" x14ac:dyDescent="0.2"/>
    <row r="51762" hidden="1" x14ac:dyDescent="0.2"/>
    <row r="51763" hidden="1" x14ac:dyDescent="0.2"/>
    <row r="51764" hidden="1" x14ac:dyDescent="0.2"/>
    <row r="51765" hidden="1" x14ac:dyDescent="0.2"/>
    <row r="51766" hidden="1" x14ac:dyDescent="0.2"/>
    <row r="51767" hidden="1" x14ac:dyDescent="0.2"/>
    <row r="51768" hidden="1" x14ac:dyDescent="0.2"/>
    <row r="51769" hidden="1" x14ac:dyDescent="0.2"/>
    <row r="51770" hidden="1" x14ac:dyDescent="0.2"/>
    <row r="51771" hidden="1" x14ac:dyDescent="0.2"/>
    <row r="51772" hidden="1" x14ac:dyDescent="0.2"/>
    <row r="51773" hidden="1" x14ac:dyDescent="0.2"/>
    <row r="51774" hidden="1" x14ac:dyDescent="0.2"/>
    <row r="51775" hidden="1" x14ac:dyDescent="0.2"/>
    <row r="51776" hidden="1" x14ac:dyDescent="0.2"/>
    <row r="51777" hidden="1" x14ac:dyDescent="0.2"/>
    <row r="51778" hidden="1" x14ac:dyDescent="0.2"/>
    <row r="51779" hidden="1" x14ac:dyDescent="0.2"/>
    <row r="51780" hidden="1" x14ac:dyDescent="0.2"/>
    <row r="51781" hidden="1" x14ac:dyDescent="0.2"/>
    <row r="51782" hidden="1" x14ac:dyDescent="0.2"/>
    <row r="51783" hidden="1" x14ac:dyDescent="0.2"/>
    <row r="51784" hidden="1" x14ac:dyDescent="0.2"/>
    <row r="51785" hidden="1" x14ac:dyDescent="0.2"/>
    <row r="51786" hidden="1" x14ac:dyDescent="0.2"/>
    <row r="51787" hidden="1" x14ac:dyDescent="0.2"/>
    <row r="51788" hidden="1" x14ac:dyDescent="0.2"/>
    <row r="51789" hidden="1" x14ac:dyDescent="0.2"/>
    <row r="51790" hidden="1" x14ac:dyDescent="0.2"/>
    <row r="51791" hidden="1" x14ac:dyDescent="0.2"/>
    <row r="51792" hidden="1" x14ac:dyDescent="0.2"/>
    <row r="51793" hidden="1" x14ac:dyDescent="0.2"/>
    <row r="51794" hidden="1" x14ac:dyDescent="0.2"/>
    <row r="51795" hidden="1" x14ac:dyDescent="0.2"/>
    <row r="51796" hidden="1" x14ac:dyDescent="0.2"/>
    <row r="51797" hidden="1" x14ac:dyDescent="0.2"/>
    <row r="51798" hidden="1" x14ac:dyDescent="0.2"/>
    <row r="51799" hidden="1" x14ac:dyDescent="0.2"/>
    <row r="51800" hidden="1" x14ac:dyDescent="0.2"/>
    <row r="51801" hidden="1" x14ac:dyDescent="0.2"/>
    <row r="51802" hidden="1" x14ac:dyDescent="0.2"/>
    <row r="51803" hidden="1" x14ac:dyDescent="0.2"/>
    <row r="51804" hidden="1" x14ac:dyDescent="0.2"/>
    <row r="51805" hidden="1" x14ac:dyDescent="0.2"/>
    <row r="51806" hidden="1" x14ac:dyDescent="0.2"/>
    <row r="51807" hidden="1" x14ac:dyDescent="0.2"/>
    <row r="51808" hidden="1" x14ac:dyDescent="0.2"/>
    <row r="51809" hidden="1" x14ac:dyDescent="0.2"/>
    <row r="51810" hidden="1" x14ac:dyDescent="0.2"/>
    <row r="51811" hidden="1" x14ac:dyDescent="0.2"/>
    <row r="51812" hidden="1" x14ac:dyDescent="0.2"/>
    <row r="51813" hidden="1" x14ac:dyDescent="0.2"/>
    <row r="51814" hidden="1" x14ac:dyDescent="0.2"/>
    <row r="51815" hidden="1" x14ac:dyDescent="0.2"/>
    <row r="51816" hidden="1" x14ac:dyDescent="0.2"/>
    <row r="51817" hidden="1" x14ac:dyDescent="0.2"/>
    <row r="51818" hidden="1" x14ac:dyDescent="0.2"/>
    <row r="51819" hidden="1" x14ac:dyDescent="0.2"/>
    <row r="51820" hidden="1" x14ac:dyDescent="0.2"/>
    <row r="51821" hidden="1" x14ac:dyDescent="0.2"/>
    <row r="51822" hidden="1" x14ac:dyDescent="0.2"/>
    <row r="51823" hidden="1" x14ac:dyDescent="0.2"/>
    <row r="51824" hidden="1" x14ac:dyDescent="0.2"/>
    <row r="51825" hidden="1" x14ac:dyDescent="0.2"/>
    <row r="51826" hidden="1" x14ac:dyDescent="0.2"/>
    <row r="51827" hidden="1" x14ac:dyDescent="0.2"/>
    <row r="51828" hidden="1" x14ac:dyDescent="0.2"/>
    <row r="51829" hidden="1" x14ac:dyDescent="0.2"/>
    <row r="51830" hidden="1" x14ac:dyDescent="0.2"/>
    <row r="51831" hidden="1" x14ac:dyDescent="0.2"/>
    <row r="51832" hidden="1" x14ac:dyDescent="0.2"/>
    <row r="51833" hidden="1" x14ac:dyDescent="0.2"/>
    <row r="51834" hidden="1" x14ac:dyDescent="0.2"/>
    <row r="51835" hidden="1" x14ac:dyDescent="0.2"/>
    <row r="51836" hidden="1" x14ac:dyDescent="0.2"/>
    <row r="51837" hidden="1" x14ac:dyDescent="0.2"/>
    <row r="51838" hidden="1" x14ac:dyDescent="0.2"/>
    <row r="51839" hidden="1" x14ac:dyDescent="0.2"/>
    <row r="51840" hidden="1" x14ac:dyDescent="0.2"/>
    <row r="51841" hidden="1" x14ac:dyDescent="0.2"/>
    <row r="51842" hidden="1" x14ac:dyDescent="0.2"/>
    <row r="51843" hidden="1" x14ac:dyDescent="0.2"/>
    <row r="51844" hidden="1" x14ac:dyDescent="0.2"/>
    <row r="51845" hidden="1" x14ac:dyDescent="0.2"/>
    <row r="51846" hidden="1" x14ac:dyDescent="0.2"/>
    <row r="51847" hidden="1" x14ac:dyDescent="0.2"/>
    <row r="51848" hidden="1" x14ac:dyDescent="0.2"/>
    <row r="51849" hidden="1" x14ac:dyDescent="0.2"/>
    <row r="51850" hidden="1" x14ac:dyDescent="0.2"/>
    <row r="51851" hidden="1" x14ac:dyDescent="0.2"/>
    <row r="51852" hidden="1" x14ac:dyDescent="0.2"/>
    <row r="51853" hidden="1" x14ac:dyDescent="0.2"/>
    <row r="51854" hidden="1" x14ac:dyDescent="0.2"/>
    <row r="51855" hidden="1" x14ac:dyDescent="0.2"/>
    <row r="51856" hidden="1" x14ac:dyDescent="0.2"/>
    <row r="51857" hidden="1" x14ac:dyDescent="0.2"/>
    <row r="51858" hidden="1" x14ac:dyDescent="0.2"/>
    <row r="51859" hidden="1" x14ac:dyDescent="0.2"/>
    <row r="51860" hidden="1" x14ac:dyDescent="0.2"/>
    <row r="51861" hidden="1" x14ac:dyDescent="0.2"/>
    <row r="51862" hidden="1" x14ac:dyDescent="0.2"/>
    <row r="51863" hidden="1" x14ac:dyDescent="0.2"/>
    <row r="51864" hidden="1" x14ac:dyDescent="0.2"/>
    <row r="51865" hidden="1" x14ac:dyDescent="0.2"/>
    <row r="51866" hidden="1" x14ac:dyDescent="0.2"/>
    <row r="51867" hidden="1" x14ac:dyDescent="0.2"/>
    <row r="51868" hidden="1" x14ac:dyDescent="0.2"/>
    <row r="51869" hidden="1" x14ac:dyDescent="0.2"/>
    <row r="51870" hidden="1" x14ac:dyDescent="0.2"/>
    <row r="51871" hidden="1" x14ac:dyDescent="0.2"/>
    <row r="51872" hidden="1" x14ac:dyDescent="0.2"/>
    <row r="51873" hidden="1" x14ac:dyDescent="0.2"/>
    <row r="51874" hidden="1" x14ac:dyDescent="0.2"/>
    <row r="51875" hidden="1" x14ac:dyDescent="0.2"/>
    <row r="51876" hidden="1" x14ac:dyDescent="0.2"/>
    <row r="51877" hidden="1" x14ac:dyDescent="0.2"/>
    <row r="51878" hidden="1" x14ac:dyDescent="0.2"/>
    <row r="51879" hidden="1" x14ac:dyDescent="0.2"/>
    <row r="51880" hidden="1" x14ac:dyDescent="0.2"/>
    <row r="51881" hidden="1" x14ac:dyDescent="0.2"/>
    <row r="51882" hidden="1" x14ac:dyDescent="0.2"/>
    <row r="51883" hidden="1" x14ac:dyDescent="0.2"/>
    <row r="51884" hidden="1" x14ac:dyDescent="0.2"/>
    <row r="51885" hidden="1" x14ac:dyDescent="0.2"/>
    <row r="51886" hidden="1" x14ac:dyDescent="0.2"/>
    <row r="51887" hidden="1" x14ac:dyDescent="0.2"/>
    <row r="51888" hidden="1" x14ac:dyDescent="0.2"/>
    <row r="51889" hidden="1" x14ac:dyDescent="0.2"/>
    <row r="51890" hidden="1" x14ac:dyDescent="0.2"/>
    <row r="51891" hidden="1" x14ac:dyDescent="0.2"/>
    <row r="51892" hidden="1" x14ac:dyDescent="0.2"/>
    <row r="51893" hidden="1" x14ac:dyDescent="0.2"/>
    <row r="51894" hidden="1" x14ac:dyDescent="0.2"/>
    <row r="51895" hidden="1" x14ac:dyDescent="0.2"/>
    <row r="51896" hidden="1" x14ac:dyDescent="0.2"/>
    <row r="51897" hidden="1" x14ac:dyDescent="0.2"/>
    <row r="51898" hidden="1" x14ac:dyDescent="0.2"/>
    <row r="51899" hidden="1" x14ac:dyDescent="0.2"/>
    <row r="51900" hidden="1" x14ac:dyDescent="0.2"/>
    <row r="51901" hidden="1" x14ac:dyDescent="0.2"/>
    <row r="51902" hidden="1" x14ac:dyDescent="0.2"/>
    <row r="51903" hidden="1" x14ac:dyDescent="0.2"/>
    <row r="51904" hidden="1" x14ac:dyDescent="0.2"/>
    <row r="51905" hidden="1" x14ac:dyDescent="0.2"/>
    <row r="51906" hidden="1" x14ac:dyDescent="0.2"/>
    <row r="51907" hidden="1" x14ac:dyDescent="0.2"/>
    <row r="51908" hidden="1" x14ac:dyDescent="0.2"/>
    <row r="51909" hidden="1" x14ac:dyDescent="0.2"/>
    <row r="51910" hidden="1" x14ac:dyDescent="0.2"/>
    <row r="51911" hidden="1" x14ac:dyDescent="0.2"/>
    <row r="51912" hidden="1" x14ac:dyDescent="0.2"/>
    <row r="51913" hidden="1" x14ac:dyDescent="0.2"/>
    <row r="51914" hidden="1" x14ac:dyDescent="0.2"/>
    <row r="51915" hidden="1" x14ac:dyDescent="0.2"/>
    <row r="51916" hidden="1" x14ac:dyDescent="0.2"/>
    <row r="51917" hidden="1" x14ac:dyDescent="0.2"/>
    <row r="51918" hidden="1" x14ac:dyDescent="0.2"/>
    <row r="51919" hidden="1" x14ac:dyDescent="0.2"/>
    <row r="51920" hidden="1" x14ac:dyDescent="0.2"/>
    <row r="51921" hidden="1" x14ac:dyDescent="0.2"/>
    <row r="51922" hidden="1" x14ac:dyDescent="0.2"/>
    <row r="51923" hidden="1" x14ac:dyDescent="0.2"/>
    <row r="51924" hidden="1" x14ac:dyDescent="0.2"/>
    <row r="51925" hidden="1" x14ac:dyDescent="0.2"/>
    <row r="51926" hidden="1" x14ac:dyDescent="0.2"/>
    <row r="51927" hidden="1" x14ac:dyDescent="0.2"/>
    <row r="51928" hidden="1" x14ac:dyDescent="0.2"/>
    <row r="51929" hidden="1" x14ac:dyDescent="0.2"/>
    <row r="51930" hidden="1" x14ac:dyDescent="0.2"/>
    <row r="51931" hidden="1" x14ac:dyDescent="0.2"/>
    <row r="51932" hidden="1" x14ac:dyDescent="0.2"/>
    <row r="51933" hidden="1" x14ac:dyDescent="0.2"/>
    <row r="51934" hidden="1" x14ac:dyDescent="0.2"/>
    <row r="51935" hidden="1" x14ac:dyDescent="0.2"/>
    <row r="51936" hidden="1" x14ac:dyDescent="0.2"/>
    <row r="51937" hidden="1" x14ac:dyDescent="0.2"/>
    <row r="51938" hidden="1" x14ac:dyDescent="0.2"/>
    <row r="51939" hidden="1" x14ac:dyDescent="0.2"/>
    <row r="51940" hidden="1" x14ac:dyDescent="0.2"/>
    <row r="51941" hidden="1" x14ac:dyDescent="0.2"/>
    <row r="51942" hidden="1" x14ac:dyDescent="0.2"/>
    <row r="51943" hidden="1" x14ac:dyDescent="0.2"/>
    <row r="51944" hidden="1" x14ac:dyDescent="0.2"/>
    <row r="51945" hidden="1" x14ac:dyDescent="0.2"/>
    <row r="51946" hidden="1" x14ac:dyDescent="0.2"/>
    <row r="51947" hidden="1" x14ac:dyDescent="0.2"/>
    <row r="51948" hidden="1" x14ac:dyDescent="0.2"/>
    <row r="51949" hidden="1" x14ac:dyDescent="0.2"/>
    <row r="51950" hidden="1" x14ac:dyDescent="0.2"/>
    <row r="51951" hidden="1" x14ac:dyDescent="0.2"/>
    <row r="51952" hidden="1" x14ac:dyDescent="0.2"/>
    <row r="51953" hidden="1" x14ac:dyDescent="0.2"/>
    <row r="51954" hidden="1" x14ac:dyDescent="0.2"/>
    <row r="51955" hidden="1" x14ac:dyDescent="0.2"/>
    <row r="51956" hidden="1" x14ac:dyDescent="0.2"/>
    <row r="51957" hidden="1" x14ac:dyDescent="0.2"/>
    <row r="51958" hidden="1" x14ac:dyDescent="0.2"/>
    <row r="51959" hidden="1" x14ac:dyDescent="0.2"/>
    <row r="51960" hidden="1" x14ac:dyDescent="0.2"/>
    <row r="51961" hidden="1" x14ac:dyDescent="0.2"/>
    <row r="51962" hidden="1" x14ac:dyDescent="0.2"/>
    <row r="51963" hidden="1" x14ac:dyDescent="0.2"/>
    <row r="51964" hidden="1" x14ac:dyDescent="0.2"/>
    <row r="51965" hidden="1" x14ac:dyDescent="0.2"/>
    <row r="51966" hidden="1" x14ac:dyDescent="0.2"/>
    <row r="51967" hidden="1" x14ac:dyDescent="0.2"/>
    <row r="51968" hidden="1" x14ac:dyDescent="0.2"/>
    <row r="51969" hidden="1" x14ac:dyDescent="0.2"/>
    <row r="51970" hidden="1" x14ac:dyDescent="0.2"/>
    <row r="51971" hidden="1" x14ac:dyDescent="0.2"/>
    <row r="51972" hidden="1" x14ac:dyDescent="0.2"/>
    <row r="51973" hidden="1" x14ac:dyDescent="0.2"/>
    <row r="51974" hidden="1" x14ac:dyDescent="0.2"/>
    <row r="51975" hidden="1" x14ac:dyDescent="0.2"/>
    <row r="51976" hidden="1" x14ac:dyDescent="0.2"/>
    <row r="51977" hidden="1" x14ac:dyDescent="0.2"/>
    <row r="51978" hidden="1" x14ac:dyDescent="0.2"/>
    <row r="51979" hidden="1" x14ac:dyDescent="0.2"/>
    <row r="51980" hidden="1" x14ac:dyDescent="0.2"/>
    <row r="51981" hidden="1" x14ac:dyDescent="0.2"/>
    <row r="51982" hidden="1" x14ac:dyDescent="0.2"/>
    <row r="51983" hidden="1" x14ac:dyDescent="0.2"/>
    <row r="51984" hidden="1" x14ac:dyDescent="0.2"/>
    <row r="51985" hidden="1" x14ac:dyDescent="0.2"/>
    <row r="51986" hidden="1" x14ac:dyDescent="0.2"/>
    <row r="51987" hidden="1" x14ac:dyDescent="0.2"/>
    <row r="51988" hidden="1" x14ac:dyDescent="0.2"/>
    <row r="51989" hidden="1" x14ac:dyDescent="0.2"/>
    <row r="51990" hidden="1" x14ac:dyDescent="0.2"/>
    <row r="51991" hidden="1" x14ac:dyDescent="0.2"/>
    <row r="51992" hidden="1" x14ac:dyDescent="0.2"/>
    <row r="51993" hidden="1" x14ac:dyDescent="0.2"/>
    <row r="51994" hidden="1" x14ac:dyDescent="0.2"/>
    <row r="51995" hidden="1" x14ac:dyDescent="0.2"/>
    <row r="51996" hidden="1" x14ac:dyDescent="0.2"/>
    <row r="51997" hidden="1" x14ac:dyDescent="0.2"/>
    <row r="51998" hidden="1" x14ac:dyDescent="0.2"/>
    <row r="51999" hidden="1" x14ac:dyDescent="0.2"/>
    <row r="52000" hidden="1" x14ac:dyDescent="0.2"/>
    <row r="52001" hidden="1" x14ac:dyDescent="0.2"/>
    <row r="52002" hidden="1" x14ac:dyDescent="0.2"/>
    <row r="52003" hidden="1" x14ac:dyDescent="0.2"/>
    <row r="52004" hidden="1" x14ac:dyDescent="0.2"/>
    <row r="52005" hidden="1" x14ac:dyDescent="0.2"/>
    <row r="52006" hidden="1" x14ac:dyDescent="0.2"/>
    <row r="52007" hidden="1" x14ac:dyDescent="0.2"/>
    <row r="52008" hidden="1" x14ac:dyDescent="0.2"/>
    <row r="52009" hidden="1" x14ac:dyDescent="0.2"/>
    <row r="52010" hidden="1" x14ac:dyDescent="0.2"/>
    <row r="52011" hidden="1" x14ac:dyDescent="0.2"/>
    <row r="52012" hidden="1" x14ac:dyDescent="0.2"/>
    <row r="52013" hidden="1" x14ac:dyDescent="0.2"/>
    <row r="52014" hidden="1" x14ac:dyDescent="0.2"/>
    <row r="52015" hidden="1" x14ac:dyDescent="0.2"/>
    <row r="52016" hidden="1" x14ac:dyDescent="0.2"/>
    <row r="52017" hidden="1" x14ac:dyDescent="0.2"/>
    <row r="52018" hidden="1" x14ac:dyDescent="0.2"/>
    <row r="52019" hidden="1" x14ac:dyDescent="0.2"/>
    <row r="52020" hidden="1" x14ac:dyDescent="0.2"/>
    <row r="52021" hidden="1" x14ac:dyDescent="0.2"/>
    <row r="52022" hidden="1" x14ac:dyDescent="0.2"/>
    <row r="52023" hidden="1" x14ac:dyDescent="0.2"/>
    <row r="52024" hidden="1" x14ac:dyDescent="0.2"/>
    <row r="52025" hidden="1" x14ac:dyDescent="0.2"/>
    <row r="52026" hidden="1" x14ac:dyDescent="0.2"/>
    <row r="52027" hidden="1" x14ac:dyDescent="0.2"/>
    <row r="52028" hidden="1" x14ac:dyDescent="0.2"/>
    <row r="52029" hidden="1" x14ac:dyDescent="0.2"/>
    <row r="52030" hidden="1" x14ac:dyDescent="0.2"/>
    <row r="52031" hidden="1" x14ac:dyDescent="0.2"/>
    <row r="52032" hidden="1" x14ac:dyDescent="0.2"/>
    <row r="52033" hidden="1" x14ac:dyDescent="0.2"/>
    <row r="52034" hidden="1" x14ac:dyDescent="0.2"/>
    <row r="52035" hidden="1" x14ac:dyDescent="0.2"/>
    <row r="52036" hidden="1" x14ac:dyDescent="0.2"/>
    <row r="52037" hidden="1" x14ac:dyDescent="0.2"/>
    <row r="52038" hidden="1" x14ac:dyDescent="0.2"/>
    <row r="52039" hidden="1" x14ac:dyDescent="0.2"/>
    <row r="52040" hidden="1" x14ac:dyDescent="0.2"/>
    <row r="52041" hidden="1" x14ac:dyDescent="0.2"/>
    <row r="52042" hidden="1" x14ac:dyDescent="0.2"/>
    <row r="52043" hidden="1" x14ac:dyDescent="0.2"/>
    <row r="52044" hidden="1" x14ac:dyDescent="0.2"/>
    <row r="52045" hidden="1" x14ac:dyDescent="0.2"/>
    <row r="52046" hidden="1" x14ac:dyDescent="0.2"/>
    <row r="52047" hidden="1" x14ac:dyDescent="0.2"/>
    <row r="52048" hidden="1" x14ac:dyDescent="0.2"/>
    <row r="52049" hidden="1" x14ac:dyDescent="0.2"/>
    <row r="52050" hidden="1" x14ac:dyDescent="0.2"/>
    <row r="52051" hidden="1" x14ac:dyDescent="0.2"/>
    <row r="52052" hidden="1" x14ac:dyDescent="0.2"/>
    <row r="52053" hidden="1" x14ac:dyDescent="0.2"/>
    <row r="52054" hidden="1" x14ac:dyDescent="0.2"/>
    <row r="52055" hidden="1" x14ac:dyDescent="0.2"/>
    <row r="52056" hidden="1" x14ac:dyDescent="0.2"/>
    <row r="52057" hidden="1" x14ac:dyDescent="0.2"/>
    <row r="52058" hidden="1" x14ac:dyDescent="0.2"/>
    <row r="52059" hidden="1" x14ac:dyDescent="0.2"/>
    <row r="52060" hidden="1" x14ac:dyDescent="0.2"/>
    <row r="52061" hidden="1" x14ac:dyDescent="0.2"/>
    <row r="52062" hidden="1" x14ac:dyDescent="0.2"/>
    <row r="52063" hidden="1" x14ac:dyDescent="0.2"/>
    <row r="52064" hidden="1" x14ac:dyDescent="0.2"/>
    <row r="52065" hidden="1" x14ac:dyDescent="0.2"/>
    <row r="52066" hidden="1" x14ac:dyDescent="0.2"/>
    <row r="52067" hidden="1" x14ac:dyDescent="0.2"/>
    <row r="52068" hidden="1" x14ac:dyDescent="0.2"/>
    <row r="52069" hidden="1" x14ac:dyDescent="0.2"/>
    <row r="52070" hidden="1" x14ac:dyDescent="0.2"/>
    <row r="52071" hidden="1" x14ac:dyDescent="0.2"/>
    <row r="52072" hidden="1" x14ac:dyDescent="0.2"/>
    <row r="52073" hidden="1" x14ac:dyDescent="0.2"/>
    <row r="52074" hidden="1" x14ac:dyDescent="0.2"/>
    <row r="52075" hidden="1" x14ac:dyDescent="0.2"/>
    <row r="52076" hidden="1" x14ac:dyDescent="0.2"/>
    <row r="52077" hidden="1" x14ac:dyDescent="0.2"/>
    <row r="52078" hidden="1" x14ac:dyDescent="0.2"/>
    <row r="52079" hidden="1" x14ac:dyDescent="0.2"/>
    <row r="52080" hidden="1" x14ac:dyDescent="0.2"/>
    <row r="52081" hidden="1" x14ac:dyDescent="0.2"/>
    <row r="52082" hidden="1" x14ac:dyDescent="0.2"/>
    <row r="52083" hidden="1" x14ac:dyDescent="0.2"/>
    <row r="52084" hidden="1" x14ac:dyDescent="0.2"/>
    <row r="52085" hidden="1" x14ac:dyDescent="0.2"/>
    <row r="52086" hidden="1" x14ac:dyDescent="0.2"/>
    <row r="52087" hidden="1" x14ac:dyDescent="0.2"/>
    <row r="52088" hidden="1" x14ac:dyDescent="0.2"/>
    <row r="52089" hidden="1" x14ac:dyDescent="0.2"/>
    <row r="52090" hidden="1" x14ac:dyDescent="0.2"/>
    <row r="52091" hidden="1" x14ac:dyDescent="0.2"/>
    <row r="52092" hidden="1" x14ac:dyDescent="0.2"/>
    <row r="52093" hidden="1" x14ac:dyDescent="0.2"/>
    <row r="52094" hidden="1" x14ac:dyDescent="0.2"/>
    <row r="52095" hidden="1" x14ac:dyDescent="0.2"/>
    <row r="52096" hidden="1" x14ac:dyDescent="0.2"/>
    <row r="52097" hidden="1" x14ac:dyDescent="0.2"/>
    <row r="52098" hidden="1" x14ac:dyDescent="0.2"/>
    <row r="52099" hidden="1" x14ac:dyDescent="0.2"/>
    <row r="52100" hidden="1" x14ac:dyDescent="0.2"/>
    <row r="52101" hidden="1" x14ac:dyDescent="0.2"/>
    <row r="52102" hidden="1" x14ac:dyDescent="0.2"/>
    <row r="52103" hidden="1" x14ac:dyDescent="0.2"/>
    <row r="52104" hidden="1" x14ac:dyDescent="0.2"/>
    <row r="52105" hidden="1" x14ac:dyDescent="0.2"/>
    <row r="52106" hidden="1" x14ac:dyDescent="0.2"/>
    <row r="52107" hidden="1" x14ac:dyDescent="0.2"/>
    <row r="52108" hidden="1" x14ac:dyDescent="0.2"/>
    <row r="52109" hidden="1" x14ac:dyDescent="0.2"/>
    <row r="52110" hidden="1" x14ac:dyDescent="0.2"/>
    <row r="52111" hidden="1" x14ac:dyDescent="0.2"/>
    <row r="52112" hidden="1" x14ac:dyDescent="0.2"/>
    <row r="52113" hidden="1" x14ac:dyDescent="0.2"/>
    <row r="52114" hidden="1" x14ac:dyDescent="0.2"/>
    <row r="52115" hidden="1" x14ac:dyDescent="0.2"/>
    <row r="52116" hidden="1" x14ac:dyDescent="0.2"/>
    <row r="52117" hidden="1" x14ac:dyDescent="0.2"/>
    <row r="52118" hidden="1" x14ac:dyDescent="0.2"/>
    <row r="52119" hidden="1" x14ac:dyDescent="0.2"/>
    <row r="52120" hidden="1" x14ac:dyDescent="0.2"/>
    <row r="52121" hidden="1" x14ac:dyDescent="0.2"/>
    <row r="52122" hidden="1" x14ac:dyDescent="0.2"/>
    <row r="52123" hidden="1" x14ac:dyDescent="0.2"/>
    <row r="52124" hidden="1" x14ac:dyDescent="0.2"/>
    <row r="52125" hidden="1" x14ac:dyDescent="0.2"/>
    <row r="52126" hidden="1" x14ac:dyDescent="0.2"/>
    <row r="52127" hidden="1" x14ac:dyDescent="0.2"/>
    <row r="52128" hidden="1" x14ac:dyDescent="0.2"/>
    <row r="52129" hidden="1" x14ac:dyDescent="0.2"/>
    <row r="52130" hidden="1" x14ac:dyDescent="0.2"/>
    <row r="52131" hidden="1" x14ac:dyDescent="0.2"/>
    <row r="52132" hidden="1" x14ac:dyDescent="0.2"/>
    <row r="52133" hidden="1" x14ac:dyDescent="0.2"/>
    <row r="52134" hidden="1" x14ac:dyDescent="0.2"/>
    <row r="52135" hidden="1" x14ac:dyDescent="0.2"/>
    <row r="52136" hidden="1" x14ac:dyDescent="0.2"/>
    <row r="52137" hidden="1" x14ac:dyDescent="0.2"/>
    <row r="52138" hidden="1" x14ac:dyDescent="0.2"/>
    <row r="52139" hidden="1" x14ac:dyDescent="0.2"/>
    <row r="52140" hidden="1" x14ac:dyDescent="0.2"/>
    <row r="52141" hidden="1" x14ac:dyDescent="0.2"/>
    <row r="52142" hidden="1" x14ac:dyDescent="0.2"/>
    <row r="52143" hidden="1" x14ac:dyDescent="0.2"/>
    <row r="52144" hidden="1" x14ac:dyDescent="0.2"/>
    <row r="52145" hidden="1" x14ac:dyDescent="0.2"/>
    <row r="52146" hidden="1" x14ac:dyDescent="0.2"/>
    <row r="52147" hidden="1" x14ac:dyDescent="0.2"/>
    <row r="52148" hidden="1" x14ac:dyDescent="0.2"/>
    <row r="52149" hidden="1" x14ac:dyDescent="0.2"/>
    <row r="52150" hidden="1" x14ac:dyDescent="0.2"/>
    <row r="52151" hidden="1" x14ac:dyDescent="0.2"/>
    <row r="52152" hidden="1" x14ac:dyDescent="0.2"/>
    <row r="52153" hidden="1" x14ac:dyDescent="0.2"/>
    <row r="52154" hidden="1" x14ac:dyDescent="0.2"/>
    <row r="52155" hidden="1" x14ac:dyDescent="0.2"/>
    <row r="52156" hidden="1" x14ac:dyDescent="0.2"/>
    <row r="52157" hidden="1" x14ac:dyDescent="0.2"/>
    <row r="52158" hidden="1" x14ac:dyDescent="0.2"/>
    <row r="52159" hidden="1" x14ac:dyDescent="0.2"/>
    <row r="52160" hidden="1" x14ac:dyDescent="0.2"/>
    <row r="52161" hidden="1" x14ac:dyDescent="0.2"/>
    <row r="52162" hidden="1" x14ac:dyDescent="0.2"/>
    <row r="52163" hidden="1" x14ac:dyDescent="0.2"/>
    <row r="52164" hidden="1" x14ac:dyDescent="0.2"/>
    <row r="52165" hidden="1" x14ac:dyDescent="0.2"/>
    <row r="52166" hidden="1" x14ac:dyDescent="0.2"/>
    <row r="52167" hidden="1" x14ac:dyDescent="0.2"/>
    <row r="52168" hidden="1" x14ac:dyDescent="0.2"/>
    <row r="52169" hidden="1" x14ac:dyDescent="0.2"/>
    <row r="52170" hidden="1" x14ac:dyDescent="0.2"/>
    <row r="52171" hidden="1" x14ac:dyDescent="0.2"/>
    <row r="52172" hidden="1" x14ac:dyDescent="0.2"/>
    <row r="52173" hidden="1" x14ac:dyDescent="0.2"/>
    <row r="52174" hidden="1" x14ac:dyDescent="0.2"/>
    <row r="52175" hidden="1" x14ac:dyDescent="0.2"/>
    <row r="52176" hidden="1" x14ac:dyDescent="0.2"/>
    <row r="52177" hidden="1" x14ac:dyDescent="0.2"/>
    <row r="52178" hidden="1" x14ac:dyDescent="0.2"/>
    <row r="52179" hidden="1" x14ac:dyDescent="0.2"/>
    <row r="52180" hidden="1" x14ac:dyDescent="0.2"/>
    <row r="52181" hidden="1" x14ac:dyDescent="0.2"/>
    <row r="52182" hidden="1" x14ac:dyDescent="0.2"/>
    <row r="52183" hidden="1" x14ac:dyDescent="0.2"/>
    <row r="52184" hidden="1" x14ac:dyDescent="0.2"/>
    <row r="52185" hidden="1" x14ac:dyDescent="0.2"/>
    <row r="52186" hidden="1" x14ac:dyDescent="0.2"/>
    <row r="52187" hidden="1" x14ac:dyDescent="0.2"/>
    <row r="52188" hidden="1" x14ac:dyDescent="0.2"/>
    <row r="52189" hidden="1" x14ac:dyDescent="0.2"/>
    <row r="52190" hidden="1" x14ac:dyDescent="0.2"/>
    <row r="52191" hidden="1" x14ac:dyDescent="0.2"/>
    <row r="52192" hidden="1" x14ac:dyDescent="0.2"/>
    <row r="52193" hidden="1" x14ac:dyDescent="0.2"/>
    <row r="52194" hidden="1" x14ac:dyDescent="0.2"/>
    <row r="52195" hidden="1" x14ac:dyDescent="0.2"/>
    <row r="52196" hidden="1" x14ac:dyDescent="0.2"/>
    <row r="52197" hidden="1" x14ac:dyDescent="0.2"/>
    <row r="52198" hidden="1" x14ac:dyDescent="0.2"/>
    <row r="52199" hidden="1" x14ac:dyDescent="0.2"/>
    <row r="52200" hidden="1" x14ac:dyDescent="0.2"/>
    <row r="52201" hidden="1" x14ac:dyDescent="0.2"/>
    <row r="52202" hidden="1" x14ac:dyDescent="0.2"/>
    <row r="52203" hidden="1" x14ac:dyDescent="0.2"/>
    <row r="52204" hidden="1" x14ac:dyDescent="0.2"/>
    <row r="52205" hidden="1" x14ac:dyDescent="0.2"/>
    <row r="52206" hidden="1" x14ac:dyDescent="0.2"/>
    <row r="52207" hidden="1" x14ac:dyDescent="0.2"/>
    <row r="52208" hidden="1" x14ac:dyDescent="0.2"/>
    <row r="52209" hidden="1" x14ac:dyDescent="0.2"/>
    <row r="52210" hidden="1" x14ac:dyDescent="0.2"/>
    <row r="52211" hidden="1" x14ac:dyDescent="0.2"/>
    <row r="52212" hidden="1" x14ac:dyDescent="0.2"/>
    <row r="52213" hidden="1" x14ac:dyDescent="0.2"/>
    <row r="52214" hidden="1" x14ac:dyDescent="0.2"/>
    <row r="52215" hidden="1" x14ac:dyDescent="0.2"/>
    <row r="52216" hidden="1" x14ac:dyDescent="0.2"/>
    <row r="52217" hidden="1" x14ac:dyDescent="0.2"/>
    <row r="52218" hidden="1" x14ac:dyDescent="0.2"/>
    <row r="52219" hidden="1" x14ac:dyDescent="0.2"/>
    <row r="52220" hidden="1" x14ac:dyDescent="0.2"/>
    <row r="52221" hidden="1" x14ac:dyDescent="0.2"/>
    <row r="52222" hidden="1" x14ac:dyDescent="0.2"/>
    <row r="52223" hidden="1" x14ac:dyDescent="0.2"/>
    <row r="52224" hidden="1" x14ac:dyDescent="0.2"/>
    <row r="52225" hidden="1" x14ac:dyDescent="0.2"/>
    <row r="52226" hidden="1" x14ac:dyDescent="0.2"/>
    <row r="52227" hidden="1" x14ac:dyDescent="0.2"/>
    <row r="52228" hidden="1" x14ac:dyDescent="0.2"/>
    <row r="52229" hidden="1" x14ac:dyDescent="0.2"/>
    <row r="52230" hidden="1" x14ac:dyDescent="0.2"/>
    <row r="52231" hidden="1" x14ac:dyDescent="0.2"/>
    <row r="52232" hidden="1" x14ac:dyDescent="0.2"/>
    <row r="52233" hidden="1" x14ac:dyDescent="0.2"/>
    <row r="52234" hidden="1" x14ac:dyDescent="0.2"/>
    <row r="52235" hidden="1" x14ac:dyDescent="0.2"/>
    <row r="52236" hidden="1" x14ac:dyDescent="0.2"/>
    <row r="52237" hidden="1" x14ac:dyDescent="0.2"/>
    <row r="52238" hidden="1" x14ac:dyDescent="0.2"/>
    <row r="52239" hidden="1" x14ac:dyDescent="0.2"/>
    <row r="52240" hidden="1" x14ac:dyDescent="0.2"/>
    <row r="52241" hidden="1" x14ac:dyDescent="0.2"/>
    <row r="52242" hidden="1" x14ac:dyDescent="0.2"/>
    <row r="52243" hidden="1" x14ac:dyDescent="0.2"/>
    <row r="52244" hidden="1" x14ac:dyDescent="0.2"/>
    <row r="52245" hidden="1" x14ac:dyDescent="0.2"/>
    <row r="52246" hidden="1" x14ac:dyDescent="0.2"/>
    <row r="52247" hidden="1" x14ac:dyDescent="0.2"/>
    <row r="52248" hidden="1" x14ac:dyDescent="0.2"/>
    <row r="52249" hidden="1" x14ac:dyDescent="0.2"/>
    <row r="52250" hidden="1" x14ac:dyDescent="0.2"/>
    <row r="52251" hidden="1" x14ac:dyDescent="0.2"/>
    <row r="52252" hidden="1" x14ac:dyDescent="0.2"/>
    <row r="52253" hidden="1" x14ac:dyDescent="0.2"/>
    <row r="52254" hidden="1" x14ac:dyDescent="0.2"/>
    <row r="52255" hidden="1" x14ac:dyDescent="0.2"/>
    <row r="52256" hidden="1" x14ac:dyDescent="0.2"/>
    <row r="52257" hidden="1" x14ac:dyDescent="0.2"/>
    <row r="52258" hidden="1" x14ac:dyDescent="0.2"/>
    <row r="52259" hidden="1" x14ac:dyDescent="0.2"/>
    <row r="52260" hidden="1" x14ac:dyDescent="0.2"/>
    <row r="52261" hidden="1" x14ac:dyDescent="0.2"/>
    <row r="52262" hidden="1" x14ac:dyDescent="0.2"/>
    <row r="52263" hidden="1" x14ac:dyDescent="0.2"/>
    <row r="52264" hidden="1" x14ac:dyDescent="0.2"/>
    <row r="52265" hidden="1" x14ac:dyDescent="0.2"/>
    <row r="52266" hidden="1" x14ac:dyDescent="0.2"/>
    <row r="52267" hidden="1" x14ac:dyDescent="0.2"/>
    <row r="52268" hidden="1" x14ac:dyDescent="0.2"/>
    <row r="52269" hidden="1" x14ac:dyDescent="0.2"/>
    <row r="52270" hidden="1" x14ac:dyDescent="0.2"/>
    <row r="52271" hidden="1" x14ac:dyDescent="0.2"/>
    <row r="52272" hidden="1" x14ac:dyDescent="0.2"/>
    <row r="52273" hidden="1" x14ac:dyDescent="0.2"/>
    <row r="52274" hidden="1" x14ac:dyDescent="0.2"/>
    <row r="52275" hidden="1" x14ac:dyDescent="0.2"/>
    <row r="52276" hidden="1" x14ac:dyDescent="0.2"/>
    <row r="52277" hidden="1" x14ac:dyDescent="0.2"/>
    <row r="52278" hidden="1" x14ac:dyDescent="0.2"/>
    <row r="52279" hidden="1" x14ac:dyDescent="0.2"/>
    <row r="52280" hidden="1" x14ac:dyDescent="0.2"/>
    <row r="52281" hidden="1" x14ac:dyDescent="0.2"/>
    <row r="52282" hidden="1" x14ac:dyDescent="0.2"/>
    <row r="52283" hidden="1" x14ac:dyDescent="0.2"/>
    <row r="52284" hidden="1" x14ac:dyDescent="0.2"/>
    <row r="52285" hidden="1" x14ac:dyDescent="0.2"/>
    <row r="52286" hidden="1" x14ac:dyDescent="0.2"/>
    <row r="52287" hidden="1" x14ac:dyDescent="0.2"/>
    <row r="52288" hidden="1" x14ac:dyDescent="0.2"/>
    <row r="52289" hidden="1" x14ac:dyDescent="0.2"/>
    <row r="52290" hidden="1" x14ac:dyDescent="0.2"/>
    <row r="52291" hidden="1" x14ac:dyDescent="0.2"/>
    <row r="52292" hidden="1" x14ac:dyDescent="0.2"/>
    <row r="52293" hidden="1" x14ac:dyDescent="0.2"/>
    <row r="52294" hidden="1" x14ac:dyDescent="0.2"/>
    <row r="52295" hidden="1" x14ac:dyDescent="0.2"/>
    <row r="52296" hidden="1" x14ac:dyDescent="0.2"/>
    <row r="52297" hidden="1" x14ac:dyDescent="0.2"/>
    <row r="52298" hidden="1" x14ac:dyDescent="0.2"/>
    <row r="52299" hidden="1" x14ac:dyDescent="0.2"/>
    <row r="52300" hidden="1" x14ac:dyDescent="0.2"/>
    <row r="52301" hidden="1" x14ac:dyDescent="0.2"/>
    <row r="52302" hidden="1" x14ac:dyDescent="0.2"/>
    <row r="52303" hidden="1" x14ac:dyDescent="0.2"/>
    <row r="52304" hidden="1" x14ac:dyDescent="0.2"/>
    <row r="52305" hidden="1" x14ac:dyDescent="0.2"/>
    <row r="52306" hidden="1" x14ac:dyDescent="0.2"/>
    <row r="52307" hidden="1" x14ac:dyDescent="0.2"/>
    <row r="52308" hidden="1" x14ac:dyDescent="0.2"/>
    <row r="52309" hidden="1" x14ac:dyDescent="0.2"/>
    <row r="52310" hidden="1" x14ac:dyDescent="0.2"/>
    <row r="52311" hidden="1" x14ac:dyDescent="0.2"/>
    <row r="52312" hidden="1" x14ac:dyDescent="0.2"/>
    <row r="52313" hidden="1" x14ac:dyDescent="0.2"/>
    <row r="52314" hidden="1" x14ac:dyDescent="0.2"/>
    <row r="52315" hidden="1" x14ac:dyDescent="0.2"/>
    <row r="52316" hidden="1" x14ac:dyDescent="0.2"/>
    <row r="52317" hidden="1" x14ac:dyDescent="0.2"/>
    <row r="52318" hidden="1" x14ac:dyDescent="0.2"/>
    <row r="52319" hidden="1" x14ac:dyDescent="0.2"/>
    <row r="52320" hidden="1" x14ac:dyDescent="0.2"/>
    <row r="52321" hidden="1" x14ac:dyDescent="0.2"/>
    <row r="52322" hidden="1" x14ac:dyDescent="0.2"/>
    <row r="52323" hidden="1" x14ac:dyDescent="0.2"/>
    <row r="52324" hidden="1" x14ac:dyDescent="0.2"/>
    <row r="52325" hidden="1" x14ac:dyDescent="0.2"/>
    <row r="52326" hidden="1" x14ac:dyDescent="0.2"/>
    <row r="52327" hidden="1" x14ac:dyDescent="0.2"/>
    <row r="52328" hidden="1" x14ac:dyDescent="0.2"/>
    <row r="52329" hidden="1" x14ac:dyDescent="0.2"/>
    <row r="52330" hidden="1" x14ac:dyDescent="0.2"/>
    <row r="52331" hidden="1" x14ac:dyDescent="0.2"/>
    <row r="52332" hidden="1" x14ac:dyDescent="0.2"/>
    <row r="52333" hidden="1" x14ac:dyDescent="0.2"/>
    <row r="52334" hidden="1" x14ac:dyDescent="0.2"/>
    <row r="52335" hidden="1" x14ac:dyDescent="0.2"/>
    <row r="52336" hidden="1" x14ac:dyDescent="0.2"/>
    <row r="52337" hidden="1" x14ac:dyDescent="0.2"/>
    <row r="52338" hidden="1" x14ac:dyDescent="0.2"/>
    <row r="52339" hidden="1" x14ac:dyDescent="0.2"/>
    <row r="52340" hidden="1" x14ac:dyDescent="0.2"/>
    <row r="52341" hidden="1" x14ac:dyDescent="0.2"/>
    <row r="52342" hidden="1" x14ac:dyDescent="0.2"/>
    <row r="52343" hidden="1" x14ac:dyDescent="0.2"/>
    <row r="52344" hidden="1" x14ac:dyDescent="0.2"/>
    <row r="52345" hidden="1" x14ac:dyDescent="0.2"/>
    <row r="52346" hidden="1" x14ac:dyDescent="0.2"/>
    <row r="52347" hidden="1" x14ac:dyDescent="0.2"/>
    <row r="52348" hidden="1" x14ac:dyDescent="0.2"/>
    <row r="52349" hidden="1" x14ac:dyDescent="0.2"/>
    <row r="52350" hidden="1" x14ac:dyDescent="0.2"/>
    <row r="52351" hidden="1" x14ac:dyDescent="0.2"/>
    <row r="52352" hidden="1" x14ac:dyDescent="0.2"/>
    <row r="52353" hidden="1" x14ac:dyDescent="0.2"/>
    <row r="52354" hidden="1" x14ac:dyDescent="0.2"/>
    <row r="52355" hidden="1" x14ac:dyDescent="0.2"/>
    <row r="52356" hidden="1" x14ac:dyDescent="0.2"/>
    <row r="52357" hidden="1" x14ac:dyDescent="0.2"/>
    <row r="52358" hidden="1" x14ac:dyDescent="0.2"/>
    <row r="52359" hidden="1" x14ac:dyDescent="0.2"/>
    <row r="52360" hidden="1" x14ac:dyDescent="0.2"/>
    <row r="52361" hidden="1" x14ac:dyDescent="0.2"/>
    <row r="52362" hidden="1" x14ac:dyDescent="0.2"/>
    <row r="52363" hidden="1" x14ac:dyDescent="0.2"/>
    <row r="52364" hidden="1" x14ac:dyDescent="0.2"/>
    <row r="52365" hidden="1" x14ac:dyDescent="0.2"/>
    <row r="52366" hidden="1" x14ac:dyDescent="0.2"/>
    <row r="52367" hidden="1" x14ac:dyDescent="0.2"/>
    <row r="52368" hidden="1" x14ac:dyDescent="0.2"/>
    <row r="52369" hidden="1" x14ac:dyDescent="0.2"/>
    <row r="52370" hidden="1" x14ac:dyDescent="0.2"/>
    <row r="52371" hidden="1" x14ac:dyDescent="0.2"/>
    <row r="52372" hidden="1" x14ac:dyDescent="0.2"/>
    <row r="52373" hidden="1" x14ac:dyDescent="0.2"/>
    <row r="52374" hidden="1" x14ac:dyDescent="0.2"/>
    <row r="52375" hidden="1" x14ac:dyDescent="0.2"/>
    <row r="52376" hidden="1" x14ac:dyDescent="0.2"/>
    <row r="52377" hidden="1" x14ac:dyDescent="0.2"/>
    <row r="52378" hidden="1" x14ac:dyDescent="0.2"/>
    <row r="52379" hidden="1" x14ac:dyDescent="0.2"/>
    <row r="52380" hidden="1" x14ac:dyDescent="0.2"/>
    <row r="52381" hidden="1" x14ac:dyDescent="0.2"/>
    <row r="52382" hidden="1" x14ac:dyDescent="0.2"/>
    <row r="52383" hidden="1" x14ac:dyDescent="0.2"/>
    <row r="52384" hidden="1" x14ac:dyDescent="0.2"/>
    <row r="52385" hidden="1" x14ac:dyDescent="0.2"/>
    <row r="52386" hidden="1" x14ac:dyDescent="0.2"/>
    <row r="52387" hidden="1" x14ac:dyDescent="0.2"/>
    <row r="52388" hidden="1" x14ac:dyDescent="0.2"/>
    <row r="52389" hidden="1" x14ac:dyDescent="0.2"/>
    <row r="52390" hidden="1" x14ac:dyDescent="0.2"/>
    <row r="52391" hidden="1" x14ac:dyDescent="0.2"/>
    <row r="52392" hidden="1" x14ac:dyDescent="0.2"/>
    <row r="52393" hidden="1" x14ac:dyDescent="0.2"/>
    <row r="52394" hidden="1" x14ac:dyDescent="0.2"/>
    <row r="52395" hidden="1" x14ac:dyDescent="0.2"/>
    <row r="52396" hidden="1" x14ac:dyDescent="0.2"/>
    <row r="52397" hidden="1" x14ac:dyDescent="0.2"/>
    <row r="52398" hidden="1" x14ac:dyDescent="0.2"/>
    <row r="52399" hidden="1" x14ac:dyDescent="0.2"/>
    <row r="52400" hidden="1" x14ac:dyDescent="0.2"/>
    <row r="52401" hidden="1" x14ac:dyDescent="0.2"/>
    <row r="52402" hidden="1" x14ac:dyDescent="0.2"/>
    <row r="52403" hidden="1" x14ac:dyDescent="0.2"/>
    <row r="52404" hidden="1" x14ac:dyDescent="0.2"/>
    <row r="52405" hidden="1" x14ac:dyDescent="0.2"/>
    <row r="52406" hidden="1" x14ac:dyDescent="0.2"/>
    <row r="52407" hidden="1" x14ac:dyDescent="0.2"/>
    <row r="52408" hidden="1" x14ac:dyDescent="0.2"/>
    <row r="52409" hidden="1" x14ac:dyDescent="0.2"/>
    <row r="52410" hidden="1" x14ac:dyDescent="0.2"/>
    <row r="52411" hidden="1" x14ac:dyDescent="0.2"/>
    <row r="52412" hidden="1" x14ac:dyDescent="0.2"/>
    <row r="52413" hidden="1" x14ac:dyDescent="0.2"/>
    <row r="52414" hidden="1" x14ac:dyDescent="0.2"/>
    <row r="52415" hidden="1" x14ac:dyDescent="0.2"/>
    <row r="52416" hidden="1" x14ac:dyDescent="0.2"/>
    <row r="52417" hidden="1" x14ac:dyDescent="0.2"/>
    <row r="52418" hidden="1" x14ac:dyDescent="0.2"/>
    <row r="52419" hidden="1" x14ac:dyDescent="0.2"/>
    <row r="52420" hidden="1" x14ac:dyDescent="0.2"/>
    <row r="52421" hidden="1" x14ac:dyDescent="0.2"/>
    <row r="52422" hidden="1" x14ac:dyDescent="0.2"/>
    <row r="52423" hidden="1" x14ac:dyDescent="0.2"/>
    <row r="52424" hidden="1" x14ac:dyDescent="0.2"/>
    <row r="52425" hidden="1" x14ac:dyDescent="0.2"/>
    <row r="52426" hidden="1" x14ac:dyDescent="0.2"/>
    <row r="52427" hidden="1" x14ac:dyDescent="0.2"/>
    <row r="52428" hidden="1" x14ac:dyDescent="0.2"/>
    <row r="52429" hidden="1" x14ac:dyDescent="0.2"/>
    <row r="52430" hidden="1" x14ac:dyDescent="0.2"/>
    <row r="52431" hidden="1" x14ac:dyDescent="0.2"/>
    <row r="52432" hidden="1" x14ac:dyDescent="0.2"/>
    <row r="52433" hidden="1" x14ac:dyDescent="0.2"/>
    <row r="52434" hidden="1" x14ac:dyDescent="0.2"/>
    <row r="52435" hidden="1" x14ac:dyDescent="0.2"/>
    <row r="52436" hidden="1" x14ac:dyDescent="0.2"/>
    <row r="52437" hidden="1" x14ac:dyDescent="0.2"/>
    <row r="52438" hidden="1" x14ac:dyDescent="0.2"/>
    <row r="52439" hidden="1" x14ac:dyDescent="0.2"/>
    <row r="52440" hidden="1" x14ac:dyDescent="0.2"/>
    <row r="52441" hidden="1" x14ac:dyDescent="0.2"/>
    <row r="52442" hidden="1" x14ac:dyDescent="0.2"/>
    <row r="52443" hidden="1" x14ac:dyDescent="0.2"/>
    <row r="52444" hidden="1" x14ac:dyDescent="0.2"/>
    <row r="52445" hidden="1" x14ac:dyDescent="0.2"/>
    <row r="52446" hidden="1" x14ac:dyDescent="0.2"/>
    <row r="52447" hidden="1" x14ac:dyDescent="0.2"/>
    <row r="52448" hidden="1" x14ac:dyDescent="0.2"/>
    <row r="52449" hidden="1" x14ac:dyDescent="0.2"/>
    <row r="52450" hidden="1" x14ac:dyDescent="0.2"/>
    <row r="52451" hidden="1" x14ac:dyDescent="0.2"/>
    <row r="52452" hidden="1" x14ac:dyDescent="0.2"/>
    <row r="52453" hidden="1" x14ac:dyDescent="0.2"/>
    <row r="52454" hidden="1" x14ac:dyDescent="0.2"/>
    <row r="52455" hidden="1" x14ac:dyDescent="0.2"/>
    <row r="52456" hidden="1" x14ac:dyDescent="0.2"/>
    <row r="52457" hidden="1" x14ac:dyDescent="0.2"/>
    <row r="52458" hidden="1" x14ac:dyDescent="0.2"/>
    <row r="52459" hidden="1" x14ac:dyDescent="0.2"/>
    <row r="52460" hidden="1" x14ac:dyDescent="0.2"/>
    <row r="52461" hidden="1" x14ac:dyDescent="0.2"/>
    <row r="52462" hidden="1" x14ac:dyDescent="0.2"/>
    <row r="52463" hidden="1" x14ac:dyDescent="0.2"/>
    <row r="52464" hidden="1" x14ac:dyDescent="0.2"/>
    <row r="52465" hidden="1" x14ac:dyDescent="0.2"/>
    <row r="52466" hidden="1" x14ac:dyDescent="0.2"/>
    <row r="52467" hidden="1" x14ac:dyDescent="0.2"/>
    <row r="52468" hidden="1" x14ac:dyDescent="0.2"/>
    <row r="52469" hidden="1" x14ac:dyDescent="0.2"/>
    <row r="52470" hidden="1" x14ac:dyDescent="0.2"/>
    <row r="52471" hidden="1" x14ac:dyDescent="0.2"/>
    <row r="52472" hidden="1" x14ac:dyDescent="0.2"/>
    <row r="52473" hidden="1" x14ac:dyDescent="0.2"/>
    <row r="52474" hidden="1" x14ac:dyDescent="0.2"/>
    <row r="52475" hidden="1" x14ac:dyDescent="0.2"/>
    <row r="52476" hidden="1" x14ac:dyDescent="0.2"/>
    <row r="52477" hidden="1" x14ac:dyDescent="0.2"/>
    <row r="52478" hidden="1" x14ac:dyDescent="0.2"/>
    <row r="52479" hidden="1" x14ac:dyDescent="0.2"/>
    <row r="52480" hidden="1" x14ac:dyDescent="0.2"/>
    <row r="52481" hidden="1" x14ac:dyDescent="0.2"/>
    <row r="52482" hidden="1" x14ac:dyDescent="0.2"/>
    <row r="52483" hidden="1" x14ac:dyDescent="0.2"/>
    <row r="52484" hidden="1" x14ac:dyDescent="0.2"/>
    <row r="52485" hidden="1" x14ac:dyDescent="0.2"/>
    <row r="52486" hidden="1" x14ac:dyDescent="0.2"/>
    <row r="52487" hidden="1" x14ac:dyDescent="0.2"/>
    <row r="52488" hidden="1" x14ac:dyDescent="0.2"/>
    <row r="52489" hidden="1" x14ac:dyDescent="0.2"/>
    <row r="52490" hidden="1" x14ac:dyDescent="0.2"/>
    <row r="52491" hidden="1" x14ac:dyDescent="0.2"/>
    <row r="52492" hidden="1" x14ac:dyDescent="0.2"/>
    <row r="52493" hidden="1" x14ac:dyDescent="0.2"/>
    <row r="52494" hidden="1" x14ac:dyDescent="0.2"/>
    <row r="52495" hidden="1" x14ac:dyDescent="0.2"/>
    <row r="52496" hidden="1" x14ac:dyDescent="0.2"/>
    <row r="52497" hidden="1" x14ac:dyDescent="0.2"/>
    <row r="52498" hidden="1" x14ac:dyDescent="0.2"/>
    <row r="52499" hidden="1" x14ac:dyDescent="0.2"/>
    <row r="52500" hidden="1" x14ac:dyDescent="0.2"/>
    <row r="52501" hidden="1" x14ac:dyDescent="0.2"/>
    <row r="52502" hidden="1" x14ac:dyDescent="0.2"/>
    <row r="52503" hidden="1" x14ac:dyDescent="0.2"/>
    <row r="52504" hidden="1" x14ac:dyDescent="0.2"/>
    <row r="52505" hidden="1" x14ac:dyDescent="0.2"/>
    <row r="52506" hidden="1" x14ac:dyDescent="0.2"/>
    <row r="52507" hidden="1" x14ac:dyDescent="0.2"/>
    <row r="52508" hidden="1" x14ac:dyDescent="0.2"/>
    <row r="52509" hidden="1" x14ac:dyDescent="0.2"/>
    <row r="52510" hidden="1" x14ac:dyDescent="0.2"/>
    <row r="52511" hidden="1" x14ac:dyDescent="0.2"/>
    <row r="52512" hidden="1" x14ac:dyDescent="0.2"/>
    <row r="52513" hidden="1" x14ac:dyDescent="0.2"/>
    <row r="52514" hidden="1" x14ac:dyDescent="0.2"/>
    <row r="52515" hidden="1" x14ac:dyDescent="0.2"/>
    <row r="52516" hidden="1" x14ac:dyDescent="0.2"/>
    <row r="52517" hidden="1" x14ac:dyDescent="0.2"/>
    <row r="52518" hidden="1" x14ac:dyDescent="0.2"/>
    <row r="52519" hidden="1" x14ac:dyDescent="0.2"/>
    <row r="52520" hidden="1" x14ac:dyDescent="0.2"/>
    <row r="52521" hidden="1" x14ac:dyDescent="0.2"/>
    <row r="52522" hidden="1" x14ac:dyDescent="0.2"/>
    <row r="52523" hidden="1" x14ac:dyDescent="0.2"/>
    <row r="52524" hidden="1" x14ac:dyDescent="0.2"/>
    <row r="52525" hidden="1" x14ac:dyDescent="0.2"/>
    <row r="52526" hidden="1" x14ac:dyDescent="0.2"/>
    <row r="52527" hidden="1" x14ac:dyDescent="0.2"/>
    <row r="52528" hidden="1" x14ac:dyDescent="0.2"/>
    <row r="52529" hidden="1" x14ac:dyDescent="0.2"/>
    <row r="52530" hidden="1" x14ac:dyDescent="0.2"/>
    <row r="52531" hidden="1" x14ac:dyDescent="0.2"/>
    <row r="52532" hidden="1" x14ac:dyDescent="0.2"/>
    <row r="52533" hidden="1" x14ac:dyDescent="0.2"/>
    <row r="52534" hidden="1" x14ac:dyDescent="0.2"/>
    <row r="52535" hidden="1" x14ac:dyDescent="0.2"/>
    <row r="52536" hidden="1" x14ac:dyDescent="0.2"/>
    <row r="52537" hidden="1" x14ac:dyDescent="0.2"/>
    <row r="52538" hidden="1" x14ac:dyDescent="0.2"/>
    <row r="52539" hidden="1" x14ac:dyDescent="0.2"/>
    <row r="52540" hidden="1" x14ac:dyDescent="0.2"/>
    <row r="52541" hidden="1" x14ac:dyDescent="0.2"/>
    <row r="52542" hidden="1" x14ac:dyDescent="0.2"/>
    <row r="52543" hidden="1" x14ac:dyDescent="0.2"/>
    <row r="52544" hidden="1" x14ac:dyDescent="0.2"/>
    <row r="52545" hidden="1" x14ac:dyDescent="0.2"/>
    <row r="52546" hidden="1" x14ac:dyDescent="0.2"/>
    <row r="52547" hidden="1" x14ac:dyDescent="0.2"/>
    <row r="52548" hidden="1" x14ac:dyDescent="0.2"/>
    <row r="52549" hidden="1" x14ac:dyDescent="0.2"/>
    <row r="52550" hidden="1" x14ac:dyDescent="0.2"/>
    <row r="52551" hidden="1" x14ac:dyDescent="0.2"/>
    <row r="52552" hidden="1" x14ac:dyDescent="0.2"/>
    <row r="52553" hidden="1" x14ac:dyDescent="0.2"/>
    <row r="52554" hidden="1" x14ac:dyDescent="0.2"/>
    <row r="52555" hidden="1" x14ac:dyDescent="0.2"/>
    <row r="52556" hidden="1" x14ac:dyDescent="0.2"/>
    <row r="52557" hidden="1" x14ac:dyDescent="0.2"/>
    <row r="52558" hidden="1" x14ac:dyDescent="0.2"/>
    <row r="52559" hidden="1" x14ac:dyDescent="0.2"/>
    <row r="52560" hidden="1" x14ac:dyDescent="0.2"/>
    <row r="52561" hidden="1" x14ac:dyDescent="0.2"/>
    <row r="52562" hidden="1" x14ac:dyDescent="0.2"/>
    <row r="52563" hidden="1" x14ac:dyDescent="0.2"/>
    <row r="52564" hidden="1" x14ac:dyDescent="0.2"/>
    <row r="52565" hidden="1" x14ac:dyDescent="0.2"/>
    <row r="52566" hidden="1" x14ac:dyDescent="0.2"/>
    <row r="52567" hidden="1" x14ac:dyDescent="0.2"/>
    <row r="52568" hidden="1" x14ac:dyDescent="0.2"/>
    <row r="52569" hidden="1" x14ac:dyDescent="0.2"/>
    <row r="52570" hidden="1" x14ac:dyDescent="0.2"/>
    <row r="52571" hidden="1" x14ac:dyDescent="0.2"/>
    <row r="52572" hidden="1" x14ac:dyDescent="0.2"/>
    <row r="52573" hidden="1" x14ac:dyDescent="0.2"/>
    <row r="52574" hidden="1" x14ac:dyDescent="0.2"/>
    <row r="52575" hidden="1" x14ac:dyDescent="0.2"/>
    <row r="52576" hidden="1" x14ac:dyDescent="0.2"/>
    <row r="52577" hidden="1" x14ac:dyDescent="0.2"/>
    <row r="52578" hidden="1" x14ac:dyDescent="0.2"/>
    <row r="52579" hidden="1" x14ac:dyDescent="0.2"/>
    <row r="52580" hidden="1" x14ac:dyDescent="0.2"/>
    <row r="52581" hidden="1" x14ac:dyDescent="0.2"/>
    <row r="52582" hidden="1" x14ac:dyDescent="0.2"/>
    <row r="52583" hidden="1" x14ac:dyDescent="0.2"/>
    <row r="52584" hidden="1" x14ac:dyDescent="0.2"/>
    <row r="52585" hidden="1" x14ac:dyDescent="0.2"/>
    <row r="52586" hidden="1" x14ac:dyDescent="0.2"/>
    <row r="52587" hidden="1" x14ac:dyDescent="0.2"/>
    <row r="52588" hidden="1" x14ac:dyDescent="0.2"/>
    <row r="52589" hidden="1" x14ac:dyDescent="0.2"/>
    <row r="52590" hidden="1" x14ac:dyDescent="0.2"/>
    <row r="52591" hidden="1" x14ac:dyDescent="0.2"/>
    <row r="52592" hidden="1" x14ac:dyDescent="0.2"/>
    <row r="52593" hidden="1" x14ac:dyDescent="0.2"/>
    <row r="52594" hidden="1" x14ac:dyDescent="0.2"/>
    <row r="52595" hidden="1" x14ac:dyDescent="0.2"/>
    <row r="52596" hidden="1" x14ac:dyDescent="0.2"/>
    <row r="52597" hidden="1" x14ac:dyDescent="0.2"/>
    <row r="52598" hidden="1" x14ac:dyDescent="0.2"/>
    <row r="52599" hidden="1" x14ac:dyDescent="0.2"/>
    <row r="52600" hidden="1" x14ac:dyDescent="0.2"/>
    <row r="52601" hidden="1" x14ac:dyDescent="0.2"/>
    <row r="52602" hidden="1" x14ac:dyDescent="0.2"/>
    <row r="52603" hidden="1" x14ac:dyDescent="0.2"/>
    <row r="52604" hidden="1" x14ac:dyDescent="0.2"/>
    <row r="52605" hidden="1" x14ac:dyDescent="0.2"/>
    <row r="52606" hidden="1" x14ac:dyDescent="0.2"/>
    <row r="52607" hidden="1" x14ac:dyDescent="0.2"/>
    <row r="52608" hidden="1" x14ac:dyDescent="0.2"/>
    <row r="52609" hidden="1" x14ac:dyDescent="0.2"/>
    <row r="52610" hidden="1" x14ac:dyDescent="0.2"/>
    <row r="52611" hidden="1" x14ac:dyDescent="0.2"/>
    <row r="52612" hidden="1" x14ac:dyDescent="0.2"/>
    <row r="52613" hidden="1" x14ac:dyDescent="0.2"/>
    <row r="52614" hidden="1" x14ac:dyDescent="0.2"/>
    <row r="52615" hidden="1" x14ac:dyDescent="0.2"/>
    <row r="52616" hidden="1" x14ac:dyDescent="0.2"/>
    <row r="52617" hidden="1" x14ac:dyDescent="0.2"/>
    <row r="52618" hidden="1" x14ac:dyDescent="0.2"/>
    <row r="52619" hidden="1" x14ac:dyDescent="0.2"/>
    <row r="52620" hidden="1" x14ac:dyDescent="0.2"/>
    <row r="52621" hidden="1" x14ac:dyDescent="0.2"/>
    <row r="52622" hidden="1" x14ac:dyDescent="0.2"/>
    <row r="52623" hidden="1" x14ac:dyDescent="0.2"/>
    <row r="52624" hidden="1" x14ac:dyDescent="0.2"/>
    <row r="52625" hidden="1" x14ac:dyDescent="0.2"/>
    <row r="52626" hidden="1" x14ac:dyDescent="0.2"/>
    <row r="52627" hidden="1" x14ac:dyDescent="0.2"/>
    <row r="52628" hidden="1" x14ac:dyDescent="0.2"/>
    <row r="52629" hidden="1" x14ac:dyDescent="0.2"/>
    <row r="52630" hidden="1" x14ac:dyDescent="0.2"/>
    <row r="52631" hidden="1" x14ac:dyDescent="0.2"/>
    <row r="52632" hidden="1" x14ac:dyDescent="0.2"/>
    <row r="52633" hidden="1" x14ac:dyDescent="0.2"/>
    <row r="52634" hidden="1" x14ac:dyDescent="0.2"/>
    <row r="52635" hidden="1" x14ac:dyDescent="0.2"/>
    <row r="52636" hidden="1" x14ac:dyDescent="0.2"/>
    <row r="52637" hidden="1" x14ac:dyDescent="0.2"/>
    <row r="52638" hidden="1" x14ac:dyDescent="0.2"/>
    <row r="52639" hidden="1" x14ac:dyDescent="0.2"/>
    <row r="52640" hidden="1" x14ac:dyDescent="0.2"/>
    <row r="52641" hidden="1" x14ac:dyDescent="0.2"/>
    <row r="52642" hidden="1" x14ac:dyDescent="0.2"/>
    <row r="52643" hidden="1" x14ac:dyDescent="0.2"/>
    <row r="52644" hidden="1" x14ac:dyDescent="0.2"/>
    <row r="52645" hidden="1" x14ac:dyDescent="0.2"/>
    <row r="52646" hidden="1" x14ac:dyDescent="0.2"/>
    <row r="52647" hidden="1" x14ac:dyDescent="0.2"/>
    <row r="52648" hidden="1" x14ac:dyDescent="0.2"/>
    <row r="52649" hidden="1" x14ac:dyDescent="0.2"/>
    <row r="52650" hidden="1" x14ac:dyDescent="0.2"/>
    <row r="52651" hidden="1" x14ac:dyDescent="0.2"/>
    <row r="52652" hidden="1" x14ac:dyDescent="0.2"/>
    <row r="52653" hidden="1" x14ac:dyDescent="0.2"/>
    <row r="52654" hidden="1" x14ac:dyDescent="0.2"/>
    <row r="52655" hidden="1" x14ac:dyDescent="0.2"/>
    <row r="52656" hidden="1" x14ac:dyDescent="0.2"/>
    <row r="52657" hidden="1" x14ac:dyDescent="0.2"/>
    <row r="52658" hidden="1" x14ac:dyDescent="0.2"/>
    <row r="52659" hidden="1" x14ac:dyDescent="0.2"/>
    <row r="52660" hidden="1" x14ac:dyDescent="0.2"/>
    <row r="52661" hidden="1" x14ac:dyDescent="0.2"/>
    <row r="52662" hidden="1" x14ac:dyDescent="0.2"/>
    <row r="52663" hidden="1" x14ac:dyDescent="0.2"/>
    <row r="52664" hidden="1" x14ac:dyDescent="0.2"/>
    <row r="52665" hidden="1" x14ac:dyDescent="0.2"/>
    <row r="52666" hidden="1" x14ac:dyDescent="0.2"/>
    <row r="52667" hidden="1" x14ac:dyDescent="0.2"/>
    <row r="52668" hidden="1" x14ac:dyDescent="0.2"/>
    <row r="52669" hidden="1" x14ac:dyDescent="0.2"/>
    <row r="52670" hidden="1" x14ac:dyDescent="0.2"/>
    <row r="52671" hidden="1" x14ac:dyDescent="0.2"/>
    <row r="52672" hidden="1" x14ac:dyDescent="0.2"/>
    <row r="52673" hidden="1" x14ac:dyDescent="0.2"/>
    <row r="52674" hidden="1" x14ac:dyDescent="0.2"/>
    <row r="52675" hidden="1" x14ac:dyDescent="0.2"/>
    <row r="52676" hidden="1" x14ac:dyDescent="0.2"/>
    <row r="52677" hidden="1" x14ac:dyDescent="0.2"/>
    <row r="52678" hidden="1" x14ac:dyDescent="0.2"/>
    <row r="52679" hidden="1" x14ac:dyDescent="0.2"/>
    <row r="52680" hidden="1" x14ac:dyDescent="0.2"/>
    <row r="52681" hidden="1" x14ac:dyDescent="0.2"/>
    <row r="52682" hidden="1" x14ac:dyDescent="0.2"/>
    <row r="52683" hidden="1" x14ac:dyDescent="0.2"/>
    <row r="52684" hidden="1" x14ac:dyDescent="0.2"/>
    <row r="52685" hidden="1" x14ac:dyDescent="0.2"/>
    <row r="52686" hidden="1" x14ac:dyDescent="0.2"/>
    <row r="52687" hidden="1" x14ac:dyDescent="0.2"/>
    <row r="52688" hidden="1" x14ac:dyDescent="0.2"/>
    <row r="52689" hidden="1" x14ac:dyDescent="0.2"/>
    <row r="52690" hidden="1" x14ac:dyDescent="0.2"/>
    <row r="52691" hidden="1" x14ac:dyDescent="0.2"/>
    <row r="52692" hidden="1" x14ac:dyDescent="0.2"/>
    <row r="52693" hidden="1" x14ac:dyDescent="0.2"/>
    <row r="52694" hidden="1" x14ac:dyDescent="0.2"/>
    <row r="52695" hidden="1" x14ac:dyDescent="0.2"/>
    <row r="52696" hidden="1" x14ac:dyDescent="0.2"/>
    <row r="52697" hidden="1" x14ac:dyDescent="0.2"/>
    <row r="52698" hidden="1" x14ac:dyDescent="0.2"/>
    <row r="52699" hidden="1" x14ac:dyDescent="0.2"/>
    <row r="52700" hidden="1" x14ac:dyDescent="0.2"/>
    <row r="52701" hidden="1" x14ac:dyDescent="0.2"/>
    <row r="52702" hidden="1" x14ac:dyDescent="0.2"/>
    <row r="52703" hidden="1" x14ac:dyDescent="0.2"/>
    <row r="52704" hidden="1" x14ac:dyDescent="0.2"/>
    <row r="52705" hidden="1" x14ac:dyDescent="0.2"/>
    <row r="52706" hidden="1" x14ac:dyDescent="0.2"/>
    <row r="52707" hidden="1" x14ac:dyDescent="0.2"/>
    <row r="52708" hidden="1" x14ac:dyDescent="0.2"/>
    <row r="52709" hidden="1" x14ac:dyDescent="0.2"/>
    <row r="52710" hidden="1" x14ac:dyDescent="0.2"/>
    <row r="52711" hidden="1" x14ac:dyDescent="0.2"/>
    <row r="52712" hidden="1" x14ac:dyDescent="0.2"/>
    <row r="52713" hidden="1" x14ac:dyDescent="0.2"/>
    <row r="52714" hidden="1" x14ac:dyDescent="0.2"/>
    <row r="52715" hidden="1" x14ac:dyDescent="0.2"/>
    <row r="52716" hidden="1" x14ac:dyDescent="0.2"/>
    <row r="52717" hidden="1" x14ac:dyDescent="0.2"/>
    <row r="52718" hidden="1" x14ac:dyDescent="0.2"/>
    <row r="52719" hidden="1" x14ac:dyDescent="0.2"/>
    <row r="52720" hidden="1" x14ac:dyDescent="0.2"/>
    <row r="52721" hidden="1" x14ac:dyDescent="0.2"/>
    <row r="52722" hidden="1" x14ac:dyDescent="0.2"/>
    <row r="52723" hidden="1" x14ac:dyDescent="0.2"/>
    <row r="52724" hidden="1" x14ac:dyDescent="0.2"/>
    <row r="52725" hidden="1" x14ac:dyDescent="0.2"/>
    <row r="52726" hidden="1" x14ac:dyDescent="0.2"/>
    <row r="52727" hidden="1" x14ac:dyDescent="0.2"/>
    <row r="52728" hidden="1" x14ac:dyDescent="0.2"/>
    <row r="52729" hidden="1" x14ac:dyDescent="0.2"/>
    <row r="52730" hidden="1" x14ac:dyDescent="0.2"/>
    <row r="52731" hidden="1" x14ac:dyDescent="0.2"/>
    <row r="52732" hidden="1" x14ac:dyDescent="0.2"/>
    <row r="52733" hidden="1" x14ac:dyDescent="0.2"/>
    <row r="52734" hidden="1" x14ac:dyDescent="0.2"/>
    <row r="52735" hidden="1" x14ac:dyDescent="0.2"/>
    <row r="52736" hidden="1" x14ac:dyDescent="0.2"/>
    <row r="52737" hidden="1" x14ac:dyDescent="0.2"/>
    <row r="52738" hidden="1" x14ac:dyDescent="0.2"/>
    <row r="52739" hidden="1" x14ac:dyDescent="0.2"/>
    <row r="52740" hidden="1" x14ac:dyDescent="0.2"/>
    <row r="52741" hidden="1" x14ac:dyDescent="0.2"/>
    <row r="52742" hidden="1" x14ac:dyDescent="0.2"/>
    <row r="52743" hidden="1" x14ac:dyDescent="0.2"/>
    <row r="52744" hidden="1" x14ac:dyDescent="0.2"/>
    <row r="52745" hidden="1" x14ac:dyDescent="0.2"/>
    <row r="52746" hidden="1" x14ac:dyDescent="0.2"/>
    <row r="52747" hidden="1" x14ac:dyDescent="0.2"/>
    <row r="52748" hidden="1" x14ac:dyDescent="0.2"/>
    <row r="52749" hidden="1" x14ac:dyDescent="0.2"/>
    <row r="52750" hidden="1" x14ac:dyDescent="0.2"/>
    <row r="52751" hidden="1" x14ac:dyDescent="0.2"/>
    <row r="52752" hidden="1" x14ac:dyDescent="0.2"/>
    <row r="52753" hidden="1" x14ac:dyDescent="0.2"/>
    <row r="52754" hidden="1" x14ac:dyDescent="0.2"/>
    <row r="52755" hidden="1" x14ac:dyDescent="0.2"/>
    <row r="52756" hidden="1" x14ac:dyDescent="0.2"/>
    <row r="52757" hidden="1" x14ac:dyDescent="0.2"/>
    <row r="52758" hidden="1" x14ac:dyDescent="0.2"/>
    <row r="52759" hidden="1" x14ac:dyDescent="0.2"/>
    <row r="52760" hidden="1" x14ac:dyDescent="0.2"/>
    <row r="52761" hidden="1" x14ac:dyDescent="0.2"/>
    <row r="52762" hidden="1" x14ac:dyDescent="0.2"/>
    <row r="52763" hidden="1" x14ac:dyDescent="0.2"/>
    <row r="52764" hidden="1" x14ac:dyDescent="0.2"/>
    <row r="52765" hidden="1" x14ac:dyDescent="0.2"/>
    <row r="52766" hidden="1" x14ac:dyDescent="0.2"/>
    <row r="52767" hidden="1" x14ac:dyDescent="0.2"/>
    <row r="52768" hidden="1" x14ac:dyDescent="0.2"/>
    <row r="52769" hidden="1" x14ac:dyDescent="0.2"/>
    <row r="52770" hidden="1" x14ac:dyDescent="0.2"/>
    <row r="52771" hidden="1" x14ac:dyDescent="0.2"/>
    <row r="52772" hidden="1" x14ac:dyDescent="0.2"/>
    <row r="52773" hidden="1" x14ac:dyDescent="0.2"/>
    <row r="52774" hidden="1" x14ac:dyDescent="0.2"/>
    <row r="52775" hidden="1" x14ac:dyDescent="0.2"/>
    <row r="52776" hidden="1" x14ac:dyDescent="0.2"/>
    <row r="52777" hidden="1" x14ac:dyDescent="0.2"/>
    <row r="52778" hidden="1" x14ac:dyDescent="0.2"/>
    <row r="52779" hidden="1" x14ac:dyDescent="0.2"/>
    <row r="52780" hidden="1" x14ac:dyDescent="0.2"/>
    <row r="52781" hidden="1" x14ac:dyDescent="0.2"/>
    <row r="52782" hidden="1" x14ac:dyDescent="0.2"/>
    <row r="52783" hidden="1" x14ac:dyDescent="0.2"/>
    <row r="52784" hidden="1" x14ac:dyDescent="0.2"/>
    <row r="52785" hidden="1" x14ac:dyDescent="0.2"/>
    <row r="52786" hidden="1" x14ac:dyDescent="0.2"/>
    <row r="52787" hidden="1" x14ac:dyDescent="0.2"/>
    <row r="52788" hidden="1" x14ac:dyDescent="0.2"/>
    <row r="52789" hidden="1" x14ac:dyDescent="0.2"/>
    <row r="52790" hidden="1" x14ac:dyDescent="0.2"/>
    <row r="52791" hidden="1" x14ac:dyDescent="0.2"/>
    <row r="52792" hidden="1" x14ac:dyDescent="0.2"/>
    <row r="52793" hidden="1" x14ac:dyDescent="0.2"/>
    <row r="52794" hidden="1" x14ac:dyDescent="0.2"/>
    <row r="52795" hidden="1" x14ac:dyDescent="0.2"/>
    <row r="52796" hidden="1" x14ac:dyDescent="0.2"/>
    <row r="52797" hidden="1" x14ac:dyDescent="0.2"/>
    <row r="52798" hidden="1" x14ac:dyDescent="0.2"/>
    <row r="52799" hidden="1" x14ac:dyDescent="0.2"/>
    <row r="52800" hidden="1" x14ac:dyDescent="0.2"/>
    <row r="52801" hidden="1" x14ac:dyDescent="0.2"/>
    <row r="52802" hidden="1" x14ac:dyDescent="0.2"/>
    <row r="52803" hidden="1" x14ac:dyDescent="0.2"/>
    <row r="52804" hidden="1" x14ac:dyDescent="0.2"/>
    <row r="52805" hidden="1" x14ac:dyDescent="0.2"/>
    <row r="52806" hidden="1" x14ac:dyDescent="0.2"/>
    <row r="52807" hidden="1" x14ac:dyDescent="0.2"/>
    <row r="52808" hidden="1" x14ac:dyDescent="0.2"/>
    <row r="52809" hidden="1" x14ac:dyDescent="0.2"/>
    <row r="52810" hidden="1" x14ac:dyDescent="0.2"/>
    <row r="52811" hidden="1" x14ac:dyDescent="0.2"/>
    <row r="52812" hidden="1" x14ac:dyDescent="0.2"/>
    <row r="52813" hidden="1" x14ac:dyDescent="0.2"/>
    <row r="52814" hidden="1" x14ac:dyDescent="0.2"/>
    <row r="52815" hidden="1" x14ac:dyDescent="0.2"/>
    <row r="52816" hidden="1" x14ac:dyDescent="0.2"/>
    <row r="52817" hidden="1" x14ac:dyDescent="0.2"/>
    <row r="52818" hidden="1" x14ac:dyDescent="0.2"/>
    <row r="52819" hidden="1" x14ac:dyDescent="0.2"/>
    <row r="52820" hidden="1" x14ac:dyDescent="0.2"/>
    <row r="52821" hidden="1" x14ac:dyDescent="0.2"/>
    <row r="52822" hidden="1" x14ac:dyDescent="0.2"/>
    <row r="52823" hidden="1" x14ac:dyDescent="0.2"/>
    <row r="52824" hidden="1" x14ac:dyDescent="0.2"/>
    <row r="52825" hidden="1" x14ac:dyDescent="0.2"/>
    <row r="52826" hidden="1" x14ac:dyDescent="0.2"/>
    <row r="52827" hidden="1" x14ac:dyDescent="0.2"/>
    <row r="52828" hidden="1" x14ac:dyDescent="0.2"/>
    <row r="52829" hidden="1" x14ac:dyDescent="0.2"/>
    <row r="52830" hidden="1" x14ac:dyDescent="0.2"/>
    <row r="52831" hidden="1" x14ac:dyDescent="0.2"/>
    <row r="52832" hidden="1" x14ac:dyDescent="0.2"/>
    <row r="52833" hidden="1" x14ac:dyDescent="0.2"/>
    <row r="52834" hidden="1" x14ac:dyDescent="0.2"/>
    <row r="52835" hidden="1" x14ac:dyDescent="0.2"/>
    <row r="52836" hidden="1" x14ac:dyDescent="0.2"/>
    <row r="52837" hidden="1" x14ac:dyDescent="0.2"/>
    <row r="52838" hidden="1" x14ac:dyDescent="0.2"/>
    <row r="52839" hidden="1" x14ac:dyDescent="0.2"/>
    <row r="52840" hidden="1" x14ac:dyDescent="0.2"/>
    <row r="52841" hidden="1" x14ac:dyDescent="0.2"/>
    <row r="52842" hidden="1" x14ac:dyDescent="0.2"/>
    <row r="52843" hidden="1" x14ac:dyDescent="0.2"/>
    <row r="52844" hidden="1" x14ac:dyDescent="0.2"/>
    <row r="52845" hidden="1" x14ac:dyDescent="0.2"/>
    <row r="52846" hidden="1" x14ac:dyDescent="0.2"/>
    <row r="52847" hidden="1" x14ac:dyDescent="0.2"/>
    <row r="52848" hidden="1" x14ac:dyDescent="0.2"/>
    <row r="52849" hidden="1" x14ac:dyDescent="0.2"/>
    <row r="52850" hidden="1" x14ac:dyDescent="0.2"/>
    <row r="52851" hidden="1" x14ac:dyDescent="0.2"/>
    <row r="52852" hidden="1" x14ac:dyDescent="0.2"/>
    <row r="52853" hidden="1" x14ac:dyDescent="0.2"/>
    <row r="52854" hidden="1" x14ac:dyDescent="0.2"/>
    <row r="52855" hidden="1" x14ac:dyDescent="0.2"/>
    <row r="52856" hidden="1" x14ac:dyDescent="0.2"/>
    <row r="52857" hidden="1" x14ac:dyDescent="0.2"/>
    <row r="52858" hidden="1" x14ac:dyDescent="0.2"/>
    <row r="52859" hidden="1" x14ac:dyDescent="0.2"/>
    <row r="52860" hidden="1" x14ac:dyDescent="0.2"/>
    <row r="52861" hidden="1" x14ac:dyDescent="0.2"/>
    <row r="52862" hidden="1" x14ac:dyDescent="0.2"/>
    <row r="52863" hidden="1" x14ac:dyDescent="0.2"/>
    <row r="52864" hidden="1" x14ac:dyDescent="0.2"/>
    <row r="52865" hidden="1" x14ac:dyDescent="0.2"/>
    <row r="52866" hidden="1" x14ac:dyDescent="0.2"/>
    <row r="52867" hidden="1" x14ac:dyDescent="0.2"/>
    <row r="52868" hidden="1" x14ac:dyDescent="0.2"/>
    <row r="52869" hidden="1" x14ac:dyDescent="0.2"/>
    <row r="52870" hidden="1" x14ac:dyDescent="0.2"/>
    <row r="52871" hidden="1" x14ac:dyDescent="0.2"/>
    <row r="52872" hidden="1" x14ac:dyDescent="0.2"/>
    <row r="52873" hidden="1" x14ac:dyDescent="0.2"/>
    <row r="52874" hidden="1" x14ac:dyDescent="0.2"/>
    <row r="52875" hidden="1" x14ac:dyDescent="0.2"/>
    <row r="52876" hidden="1" x14ac:dyDescent="0.2"/>
    <row r="52877" hidden="1" x14ac:dyDescent="0.2"/>
    <row r="52878" hidden="1" x14ac:dyDescent="0.2"/>
    <row r="52879" hidden="1" x14ac:dyDescent="0.2"/>
    <row r="52880" hidden="1" x14ac:dyDescent="0.2"/>
    <row r="52881" hidden="1" x14ac:dyDescent="0.2"/>
    <row r="52882" hidden="1" x14ac:dyDescent="0.2"/>
    <row r="52883" hidden="1" x14ac:dyDescent="0.2"/>
    <row r="52884" hidden="1" x14ac:dyDescent="0.2"/>
    <row r="52885" hidden="1" x14ac:dyDescent="0.2"/>
    <row r="52886" hidden="1" x14ac:dyDescent="0.2"/>
    <row r="52887" hidden="1" x14ac:dyDescent="0.2"/>
    <row r="52888" hidden="1" x14ac:dyDescent="0.2"/>
    <row r="52889" hidden="1" x14ac:dyDescent="0.2"/>
    <row r="52890" hidden="1" x14ac:dyDescent="0.2"/>
    <row r="52891" hidden="1" x14ac:dyDescent="0.2"/>
    <row r="52892" hidden="1" x14ac:dyDescent="0.2"/>
    <row r="52893" hidden="1" x14ac:dyDescent="0.2"/>
    <row r="52894" hidden="1" x14ac:dyDescent="0.2"/>
    <row r="52895" hidden="1" x14ac:dyDescent="0.2"/>
    <row r="52896" hidden="1" x14ac:dyDescent="0.2"/>
    <row r="52897" hidden="1" x14ac:dyDescent="0.2"/>
    <row r="52898" hidden="1" x14ac:dyDescent="0.2"/>
    <row r="52899" hidden="1" x14ac:dyDescent="0.2"/>
    <row r="52900" hidden="1" x14ac:dyDescent="0.2"/>
    <row r="52901" hidden="1" x14ac:dyDescent="0.2"/>
    <row r="52902" hidden="1" x14ac:dyDescent="0.2"/>
    <row r="52903" hidden="1" x14ac:dyDescent="0.2"/>
    <row r="52904" hidden="1" x14ac:dyDescent="0.2"/>
    <row r="52905" hidden="1" x14ac:dyDescent="0.2"/>
    <row r="52906" hidden="1" x14ac:dyDescent="0.2"/>
    <row r="52907" hidden="1" x14ac:dyDescent="0.2"/>
    <row r="52908" hidden="1" x14ac:dyDescent="0.2"/>
    <row r="52909" hidden="1" x14ac:dyDescent="0.2"/>
    <row r="52910" hidden="1" x14ac:dyDescent="0.2"/>
    <row r="52911" hidden="1" x14ac:dyDescent="0.2"/>
    <row r="52912" hidden="1" x14ac:dyDescent="0.2"/>
    <row r="52913" hidden="1" x14ac:dyDescent="0.2"/>
    <row r="52914" hidden="1" x14ac:dyDescent="0.2"/>
    <row r="52915" hidden="1" x14ac:dyDescent="0.2"/>
    <row r="52916" hidden="1" x14ac:dyDescent="0.2"/>
    <row r="52917" hidden="1" x14ac:dyDescent="0.2"/>
    <row r="52918" hidden="1" x14ac:dyDescent="0.2"/>
    <row r="52919" hidden="1" x14ac:dyDescent="0.2"/>
    <row r="52920" hidden="1" x14ac:dyDescent="0.2"/>
    <row r="52921" hidden="1" x14ac:dyDescent="0.2"/>
    <row r="52922" hidden="1" x14ac:dyDescent="0.2"/>
    <row r="52923" hidden="1" x14ac:dyDescent="0.2"/>
    <row r="52924" hidden="1" x14ac:dyDescent="0.2"/>
    <row r="52925" hidden="1" x14ac:dyDescent="0.2"/>
    <row r="52926" hidden="1" x14ac:dyDescent="0.2"/>
    <row r="52927" hidden="1" x14ac:dyDescent="0.2"/>
    <row r="52928" hidden="1" x14ac:dyDescent="0.2"/>
    <row r="52929" hidden="1" x14ac:dyDescent="0.2"/>
    <row r="52930" hidden="1" x14ac:dyDescent="0.2"/>
    <row r="52931" hidden="1" x14ac:dyDescent="0.2"/>
    <row r="52932" hidden="1" x14ac:dyDescent="0.2"/>
    <row r="52933" hidden="1" x14ac:dyDescent="0.2"/>
    <row r="52934" hidden="1" x14ac:dyDescent="0.2"/>
    <row r="52935" hidden="1" x14ac:dyDescent="0.2"/>
    <row r="52936" hidden="1" x14ac:dyDescent="0.2"/>
    <row r="52937" hidden="1" x14ac:dyDescent="0.2"/>
    <row r="52938" hidden="1" x14ac:dyDescent="0.2"/>
    <row r="52939" hidden="1" x14ac:dyDescent="0.2"/>
    <row r="52940" hidden="1" x14ac:dyDescent="0.2"/>
    <row r="52941" hidden="1" x14ac:dyDescent="0.2"/>
    <row r="52942" hidden="1" x14ac:dyDescent="0.2"/>
    <row r="52943" hidden="1" x14ac:dyDescent="0.2"/>
    <row r="52944" hidden="1" x14ac:dyDescent="0.2"/>
    <row r="52945" hidden="1" x14ac:dyDescent="0.2"/>
    <row r="52946" hidden="1" x14ac:dyDescent="0.2"/>
    <row r="52947" hidden="1" x14ac:dyDescent="0.2"/>
    <row r="52948" hidden="1" x14ac:dyDescent="0.2"/>
    <row r="52949" hidden="1" x14ac:dyDescent="0.2"/>
    <row r="52950" hidden="1" x14ac:dyDescent="0.2"/>
    <row r="52951" hidden="1" x14ac:dyDescent="0.2"/>
    <row r="52952" hidden="1" x14ac:dyDescent="0.2"/>
    <row r="52953" hidden="1" x14ac:dyDescent="0.2"/>
    <row r="52954" hidden="1" x14ac:dyDescent="0.2"/>
    <row r="52955" hidden="1" x14ac:dyDescent="0.2"/>
    <row r="52956" hidden="1" x14ac:dyDescent="0.2"/>
    <row r="52957" hidden="1" x14ac:dyDescent="0.2"/>
    <row r="52958" hidden="1" x14ac:dyDescent="0.2"/>
    <row r="52959" hidden="1" x14ac:dyDescent="0.2"/>
    <row r="52960" hidden="1" x14ac:dyDescent="0.2"/>
    <row r="52961" hidden="1" x14ac:dyDescent="0.2"/>
    <row r="52962" hidden="1" x14ac:dyDescent="0.2"/>
    <row r="52963" hidden="1" x14ac:dyDescent="0.2"/>
    <row r="52964" hidden="1" x14ac:dyDescent="0.2"/>
    <row r="52965" hidden="1" x14ac:dyDescent="0.2"/>
    <row r="52966" hidden="1" x14ac:dyDescent="0.2"/>
    <row r="52967" hidden="1" x14ac:dyDescent="0.2"/>
    <row r="52968" hidden="1" x14ac:dyDescent="0.2"/>
    <row r="52969" hidden="1" x14ac:dyDescent="0.2"/>
    <row r="52970" hidden="1" x14ac:dyDescent="0.2"/>
    <row r="52971" hidden="1" x14ac:dyDescent="0.2"/>
    <row r="52972" hidden="1" x14ac:dyDescent="0.2"/>
    <row r="52973" hidden="1" x14ac:dyDescent="0.2"/>
    <row r="52974" hidden="1" x14ac:dyDescent="0.2"/>
    <row r="52975" hidden="1" x14ac:dyDescent="0.2"/>
    <row r="52976" hidden="1" x14ac:dyDescent="0.2"/>
    <row r="52977" hidden="1" x14ac:dyDescent="0.2"/>
    <row r="52978" hidden="1" x14ac:dyDescent="0.2"/>
    <row r="52979" hidden="1" x14ac:dyDescent="0.2"/>
    <row r="52980" hidden="1" x14ac:dyDescent="0.2"/>
    <row r="52981" hidden="1" x14ac:dyDescent="0.2"/>
    <row r="52982" hidden="1" x14ac:dyDescent="0.2"/>
    <row r="52983" hidden="1" x14ac:dyDescent="0.2"/>
    <row r="52984" hidden="1" x14ac:dyDescent="0.2"/>
    <row r="52985" hidden="1" x14ac:dyDescent="0.2"/>
    <row r="52986" hidden="1" x14ac:dyDescent="0.2"/>
    <row r="52987" hidden="1" x14ac:dyDescent="0.2"/>
    <row r="52988" hidden="1" x14ac:dyDescent="0.2"/>
    <row r="52989" hidden="1" x14ac:dyDescent="0.2"/>
    <row r="52990" hidden="1" x14ac:dyDescent="0.2"/>
    <row r="52991" hidden="1" x14ac:dyDescent="0.2"/>
    <row r="52992" hidden="1" x14ac:dyDescent="0.2"/>
    <row r="52993" hidden="1" x14ac:dyDescent="0.2"/>
    <row r="52994" hidden="1" x14ac:dyDescent="0.2"/>
    <row r="52995" hidden="1" x14ac:dyDescent="0.2"/>
    <row r="52996" hidden="1" x14ac:dyDescent="0.2"/>
    <row r="52997" hidden="1" x14ac:dyDescent="0.2"/>
    <row r="52998" hidden="1" x14ac:dyDescent="0.2"/>
    <row r="52999" hidden="1" x14ac:dyDescent="0.2"/>
    <row r="53000" hidden="1" x14ac:dyDescent="0.2"/>
    <row r="53001" hidden="1" x14ac:dyDescent="0.2"/>
    <row r="53002" hidden="1" x14ac:dyDescent="0.2"/>
    <row r="53003" hidden="1" x14ac:dyDescent="0.2"/>
    <row r="53004" hidden="1" x14ac:dyDescent="0.2"/>
    <row r="53005" hidden="1" x14ac:dyDescent="0.2"/>
    <row r="53006" hidden="1" x14ac:dyDescent="0.2"/>
    <row r="53007" hidden="1" x14ac:dyDescent="0.2"/>
    <row r="53008" hidden="1" x14ac:dyDescent="0.2"/>
    <row r="53009" hidden="1" x14ac:dyDescent="0.2"/>
    <row r="53010" hidden="1" x14ac:dyDescent="0.2"/>
    <row r="53011" hidden="1" x14ac:dyDescent="0.2"/>
    <row r="53012" hidden="1" x14ac:dyDescent="0.2"/>
    <row r="53013" hidden="1" x14ac:dyDescent="0.2"/>
    <row r="53014" hidden="1" x14ac:dyDescent="0.2"/>
    <row r="53015" hidden="1" x14ac:dyDescent="0.2"/>
    <row r="53016" hidden="1" x14ac:dyDescent="0.2"/>
    <row r="53017" hidden="1" x14ac:dyDescent="0.2"/>
    <row r="53018" hidden="1" x14ac:dyDescent="0.2"/>
    <row r="53019" hidden="1" x14ac:dyDescent="0.2"/>
    <row r="53020" hidden="1" x14ac:dyDescent="0.2"/>
    <row r="53021" hidden="1" x14ac:dyDescent="0.2"/>
    <row r="53022" hidden="1" x14ac:dyDescent="0.2"/>
    <row r="53023" hidden="1" x14ac:dyDescent="0.2"/>
    <row r="53024" hidden="1" x14ac:dyDescent="0.2"/>
    <row r="53025" hidden="1" x14ac:dyDescent="0.2"/>
    <row r="53026" hidden="1" x14ac:dyDescent="0.2"/>
    <row r="53027" hidden="1" x14ac:dyDescent="0.2"/>
    <row r="53028" hidden="1" x14ac:dyDescent="0.2"/>
    <row r="53029" hidden="1" x14ac:dyDescent="0.2"/>
    <row r="53030" hidden="1" x14ac:dyDescent="0.2"/>
    <row r="53031" hidden="1" x14ac:dyDescent="0.2"/>
    <row r="53032" hidden="1" x14ac:dyDescent="0.2"/>
    <row r="53033" hidden="1" x14ac:dyDescent="0.2"/>
    <row r="53034" hidden="1" x14ac:dyDescent="0.2"/>
    <row r="53035" hidden="1" x14ac:dyDescent="0.2"/>
    <row r="53036" hidden="1" x14ac:dyDescent="0.2"/>
    <row r="53037" hidden="1" x14ac:dyDescent="0.2"/>
    <row r="53038" hidden="1" x14ac:dyDescent="0.2"/>
    <row r="53039" hidden="1" x14ac:dyDescent="0.2"/>
    <row r="53040" hidden="1" x14ac:dyDescent="0.2"/>
    <row r="53041" hidden="1" x14ac:dyDescent="0.2"/>
    <row r="53042" hidden="1" x14ac:dyDescent="0.2"/>
    <row r="53043" hidden="1" x14ac:dyDescent="0.2"/>
    <row r="53044" hidden="1" x14ac:dyDescent="0.2"/>
    <row r="53045" hidden="1" x14ac:dyDescent="0.2"/>
    <row r="53046" hidden="1" x14ac:dyDescent="0.2"/>
    <row r="53047" hidden="1" x14ac:dyDescent="0.2"/>
    <row r="53048" hidden="1" x14ac:dyDescent="0.2"/>
    <row r="53049" hidden="1" x14ac:dyDescent="0.2"/>
    <row r="53050" hidden="1" x14ac:dyDescent="0.2"/>
    <row r="53051" hidden="1" x14ac:dyDescent="0.2"/>
    <row r="53052" hidden="1" x14ac:dyDescent="0.2"/>
    <row r="53053" hidden="1" x14ac:dyDescent="0.2"/>
    <row r="53054" hidden="1" x14ac:dyDescent="0.2"/>
    <row r="53055" hidden="1" x14ac:dyDescent="0.2"/>
    <row r="53056" hidden="1" x14ac:dyDescent="0.2"/>
    <row r="53057" hidden="1" x14ac:dyDescent="0.2"/>
    <row r="53058" hidden="1" x14ac:dyDescent="0.2"/>
    <row r="53059" hidden="1" x14ac:dyDescent="0.2"/>
    <row r="53060" hidden="1" x14ac:dyDescent="0.2"/>
    <row r="53061" hidden="1" x14ac:dyDescent="0.2"/>
    <row r="53062" hidden="1" x14ac:dyDescent="0.2"/>
    <row r="53063" hidden="1" x14ac:dyDescent="0.2"/>
    <row r="53064" hidden="1" x14ac:dyDescent="0.2"/>
    <row r="53065" hidden="1" x14ac:dyDescent="0.2"/>
    <row r="53066" hidden="1" x14ac:dyDescent="0.2"/>
    <row r="53067" hidden="1" x14ac:dyDescent="0.2"/>
    <row r="53068" hidden="1" x14ac:dyDescent="0.2"/>
    <row r="53069" hidden="1" x14ac:dyDescent="0.2"/>
    <row r="53070" hidden="1" x14ac:dyDescent="0.2"/>
    <row r="53071" hidden="1" x14ac:dyDescent="0.2"/>
    <row r="53072" hidden="1" x14ac:dyDescent="0.2"/>
    <row r="53073" hidden="1" x14ac:dyDescent="0.2"/>
    <row r="53074" hidden="1" x14ac:dyDescent="0.2"/>
    <row r="53075" hidden="1" x14ac:dyDescent="0.2"/>
    <row r="53076" hidden="1" x14ac:dyDescent="0.2"/>
    <row r="53077" hidden="1" x14ac:dyDescent="0.2"/>
    <row r="53078" hidden="1" x14ac:dyDescent="0.2"/>
    <row r="53079" hidden="1" x14ac:dyDescent="0.2"/>
    <row r="53080" hidden="1" x14ac:dyDescent="0.2"/>
    <row r="53081" hidden="1" x14ac:dyDescent="0.2"/>
    <row r="53082" hidden="1" x14ac:dyDescent="0.2"/>
    <row r="53083" hidden="1" x14ac:dyDescent="0.2"/>
    <row r="53084" hidden="1" x14ac:dyDescent="0.2"/>
    <row r="53085" hidden="1" x14ac:dyDescent="0.2"/>
    <row r="53086" hidden="1" x14ac:dyDescent="0.2"/>
    <row r="53087" hidden="1" x14ac:dyDescent="0.2"/>
    <row r="53088" hidden="1" x14ac:dyDescent="0.2"/>
    <row r="53089" hidden="1" x14ac:dyDescent="0.2"/>
    <row r="53090" hidden="1" x14ac:dyDescent="0.2"/>
    <row r="53091" hidden="1" x14ac:dyDescent="0.2"/>
    <row r="53092" hidden="1" x14ac:dyDescent="0.2"/>
    <row r="53093" hidden="1" x14ac:dyDescent="0.2"/>
    <row r="53094" hidden="1" x14ac:dyDescent="0.2"/>
    <row r="53095" hidden="1" x14ac:dyDescent="0.2"/>
    <row r="53096" hidden="1" x14ac:dyDescent="0.2"/>
    <row r="53097" hidden="1" x14ac:dyDescent="0.2"/>
    <row r="53098" hidden="1" x14ac:dyDescent="0.2"/>
    <row r="53099" hidden="1" x14ac:dyDescent="0.2"/>
    <row r="53100" hidden="1" x14ac:dyDescent="0.2"/>
    <row r="53101" hidden="1" x14ac:dyDescent="0.2"/>
    <row r="53102" hidden="1" x14ac:dyDescent="0.2"/>
    <row r="53103" hidden="1" x14ac:dyDescent="0.2"/>
    <row r="53104" hidden="1" x14ac:dyDescent="0.2"/>
    <row r="53105" hidden="1" x14ac:dyDescent="0.2"/>
    <row r="53106" hidden="1" x14ac:dyDescent="0.2"/>
    <row r="53107" hidden="1" x14ac:dyDescent="0.2"/>
    <row r="53108" hidden="1" x14ac:dyDescent="0.2"/>
    <row r="53109" hidden="1" x14ac:dyDescent="0.2"/>
    <row r="53110" hidden="1" x14ac:dyDescent="0.2"/>
    <row r="53111" hidden="1" x14ac:dyDescent="0.2"/>
    <row r="53112" hidden="1" x14ac:dyDescent="0.2"/>
    <row r="53113" hidden="1" x14ac:dyDescent="0.2"/>
    <row r="53114" hidden="1" x14ac:dyDescent="0.2"/>
    <row r="53115" hidden="1" x14ac:dyDescent="0.2"/>
    <row r="53116" hidden="1" x14ac:dyDescent="0.2"/>
    <row r="53117" hidden="1" x14ac:dyDescent="0.2"/>
    <row r="53118" hidden="1" x14ac:dyDescent="0.2"/>
    <row r="53119" hidden="1" x14ac:dyDescent="0.2"/>
    <row r="53120" hidden="1" x14ac:dyDescent="0.2"/>
    <row r="53121" hidden="1" x14ac:dyDescent="0.2"/>
    <row r="53122" hidden="1" x14ac:dyDescent="0.2"/>
    <row r="53123" hidden="1" x14ac:dyDescent="0.2"/>
    <row r="53124" hidden="1" x14ac:dyDescent="0.2"/>
    <row r="53125" hidden="1" x14ac:dyDescent="0.2"/>
    <row r="53126" hidden="1" x14ac:dyDescent="0.2"/>
    <row r="53127" hidden="1" x14ac:dyDescent="0.2"/>
    <row r="53128" hidden="1" x14ac:dyDescent="0.2"/>
    <row r="53129" hidden="1" x14ac:dyDescent="0.2"/>
    <row r="53130" hidden="1" x14ac:dyDescent="0.2"/>
    <row r="53131" hidden="1" x14ac:dyDescent="0.2"/>
    <row r="53132" hidden="1" x14ac:dyDescent="0.2"/>
    <row r="53133" hidden="1" x14ac:dyDescent="0.2"/>
    <row r="53134" hidden="1" x14ac:dyDescent="0.2"/>
    <row r="53135" hidden="1" x14ac:dyDescent="0.2"/>
    <row r="53136" hidden="1" x14ac:dyDescent="0.2"/>
    <row r="53137" hidden="1" x14ac:dyDescent="0.2"/>
    <row r="53138" hidden="1" x14ac:dyDescent="0.2"/>
    <row r="53139" hidden="1" x14ac:dyDescent="0.2"/>
    <row r="53140" hidden="1" x14ac:dyDescent="0.2"/>
    <row r="53141" hidden="1" x14ac:dyDescent="0.2"/>
    <row r="53142" hidden="1" x14ac:dyDescent="0.2"/>
    <row r="53143" hidden="1" x14ac:dyDescent="0.2"/>
    <row r="53144" hidden="1" x14ac:dyDescent="0.2"/>
    <row r="53145" hidden="1" x14ac:dyDescent="0.2"/>
    <row r="53146" hidden="1" x14ac:dyDescent="0.2"/>
    <row r="53147" hidden="1" x14ac:dyDescent="0.2"/>
    <row r="53148" hidden="1" x14ac:dyDescent="0.2"/>
    <row r="53149" hidden="1" x14ac:dyDescent="0.2"/>
    <row r="53150" hidden="1" x14ac:dyDescent="0.2"/>
    <row r="53151" hidden="1" x14ac:dyDescent="0.2"/>
    <row r="53152" hidden="1" x14ac:dyDescent="0.2"/>
    <row r="53153" hidden="1" x14ac:dyDescent="0.2"/>
    <row r="53154" hidden="1" x14ac:dyDescent="0.2"/>
    <row r="53155" hidden="1" x14ac:dyDescent="0.2"/>
    <row r="53156" hidden="1" x14ac:dyDescent="0.2"/>
    <row r="53157" hidden="1" x14ac:dyDescent="0.2"/>
    <row r="53158" hidden="1" x14ac:dyDescent="0.2"/>
    <row r="53159" hidden="1" x14ac:dyDescent="0.2"/>
    <row r="53160" hidden="1" x14ac:dyDescent="0.2"/>
    <row r="53161" hidden="1" x14ac:dyDescent="0.2"/>
    <row r="53162" hidden="1" x14ac:dyDescent="0.2"/>
    <row r="53163" hidden="1" x14ac:dyDescent="0.2"/>
    <row r="53164" hidden="1" x14ac:dyDescent="0.2"/>
    <row r="53165" hidden="1" x14ac:dyDescent="0.2"/>
    <row r="53166" hidden="1" x14ac:dyDescent="0.2"/>
    <row r="53167" hidden="1" x14ac:dyDescent="0.2"/>
    <row r="53168" hidden="1" x14ac:dyDescent="0.2"/>
    <row r="53169" hidden="1" x14ac:dyDescent="0.2"/>
    <row r="53170" hidden="1" x14ac:dyDescent="0.2"/>
    <row r="53171" hidden="1" x14ac:dyDescent="0.2"/>
    <row r="53172" hidden="1" x14ac:dyDescent="0.2"/>
    <row r="53173" hidden="1" x14ac:dyDescent="0.2"/>
    <row r="53174" hidden="1" x14ac:dyDescent="0.2"/>
    <row r="53175" hidden="1" x14ac:dyDescent="0.2"/>
    <row r="53176" hidden="1" x14ac:dyDescent="0.2"/>
    <row r="53177" hidden="1" x14ac:dyDescent="0.2"/>
    <row r="53178" hidden="1" x14ac:dyDescent="0.2"/>
    <row r="53179" hidden="1" x14ac:dyDescent="0.2"/>
    <row r="53180" hidden="1" x14ac:dyDescent="0.2"/>
    <row r="53181" hidden="1" x14ac:dyDescent="0.2"/>
    <row r="53182" hidden="1" x14ac:dyDescent="0.2"/>
    <row r="53183" hidden="1" x14ac:dyDescent="0.2"/>
    <row r="53184" hidden="1" x14ac:dyDescent="0.2"/>
    <row r="53185" hidden="1" x14ac:dyDescent="0.2"/>
    <row r="53186" hidden="1" x14ac:dyDescent="0.2"/>
    <row r="53187" hidden="1" x14ac:dyDescent="0.2"/>
    <row r="53188" hidden="1" x14ac:dyDescent="0.2"/>
    <row r="53189" hidden="1" x14ac:dyDescent="0.2"/>
    <row r="53190" hidden="1" x14ac:dyDescent="0.2"/>
    <row r="53191" hidden="1" x14ac:dyDescent="0.2"/>
    <row r="53192" hidden="1" x14ac:dyDescent="0.2"/>
    <row r="53193" hidden="1" x14ac:dyDescent="0.2"/>
    <row r="53194" hidden="1" x14ac:dyDescent="0.2"/>
    <row r="53195" hidden="1" x14ac:dyDescent="0.2"/>
    <row r="53196" hidden="1" x14ac:dyDescent="0.2"/>
    <row r="53197" hidden="1" x14ac:dyDescent="0.2"/>
    <row r="53198" hidden="1" x14ac:dyDescent="0.2"/>
    <row r="53199" hidden="1" x14ac:dyDescent="0.2"/>
    <row r="53200" hidden="1" x14ac:dyDescent="0.2"/>
    <row r="53201" hidden="1" x14ac:dyDescent="0.2"/>
    <row r="53202" hidden="1" x14ac:dyDescent="0.2"/>
    <row r="53203" hidden="1" x14ac:dyDescent="0.2"/>
    <row r="53204" hidden="1" x14ac:dyDescent="0.2"/>
    <row r="53205" hidden="1" x14ac:dyDescent="0.2"/>
    <row r="53206" hidden="1" x14ac:dyDescent="0.2"/>
    <row r="53207" hidden="1" x14ac:dyDescent="0.2"/>
    <row r="53208" hidden="1" x14ac:dyDescent="0.2"/>
    <row r="53209" hidden="1" x14ac:dyDescent="0.2"/>
    <row r="53210" hidden="1" x14ac:dyDescent="0.2"/>
    <row r="53211" hidden="1" x14ac:dyDescent="0.2"/>
    <row r="53212" hidden="1" x14ac:dyDescent="0.2"/>
    <row r="53213" hidden="1" x14ac:dyDescent="0.2"/>
    <row r="53214" hidden="1" x14ac:dyDescent="0.2"/>
    <row r="53215" hidden="1" x14ac:dyDescent="0.2"/>
    <row r="53216" hidden="1" x14ac:dyDescent="0.2"/>
    <row r="53217" hidden="1" x14ac:dyDescent="0.2"/>
    <row r="53218" hidden="1" x14ac:dyDescent="0.2"/>
    <row r="53219" hidden="1" x14ac:dyDescent="0.2"/>
    <row r="53220" hidden="1" x14ac:dyDescent="0.2"/>
    <row r="53221" hidden="1" x14ac:dyDescent="0.2"/>
    <row r="53222" hidden="1" x14ac:dyDescent="0.2"/>
    <row r="53223" hidden="1" x14ac:dyDescent="0.2"/>
    <row r="53224" hidden="1" x14ac:dyDescent="0.2"/>
    <row r="53225" hidden="1" x14ac:dyDescent="0.2"/>
    <row r="53226" hidden="1" x14ac:dyDescent="0.2"/>
    <row r="53227" hidden="1" x14ac:dyDescent="0.2"/>
    <row r="53228" hidden="1" x14ac:dyDescent="0.2"/>
    <row r="53229" hidden="1" x14ac:dyDescent="0.2"/>
    <row r="53230" hidden="1" x14ac:dyDescent="0.2"/>
    <row r="53231" hidden="1" x14ac:dyDescent="0.2"/>
    <row r="53232" hidden="1" x14ac:dyDescent="0.2"/>
    <row r="53233" hidden="1" x14ac:dyDescent="0.2"/>
    <row r="53234" hidden="1" x14ac:dyDescent="0.2"/>
    <row r="53235" hidden="1" x14ac:dyDescent="0.2"/>
    <row r="53236" hidden="1" x14ac:dyDescent="0.2"/>
    <row r="53237" hidden="1" x14ac:dyDescent="0.2"/>
    <row r="53238" hidden="1" x14ac:dyDescent="0.2"/>
    <row r="53239" hidden="1" x14ac:dyDescent="0.2"/>
    <row r="53240" hidden="1" x14ac:dyDescent="0.2"/>
    <row r="53241" hidden="1" x14ac:dyDescent="0.2"/>
    <row r="53242" hidden="1" x14ac:dyDescent="0.2"/>
    <row r="53243" hidden="1" x14ac:dyDescent="0.2"/>
    <row r="53244" hidden="1" x14ac:dyDescent="0.2"/>
    <row r="53245" hidden="1" x14ac:dyDescent="0.2"/>
    <row r="53246" hidden="1" x14ac:dyDescent="0.2"/>
    <row r="53247" hidden="1" x14ac:dyDescent="0.2"/>
    <row r="53248" hidden="1" x14ac:dyDescent="0.2"/>
    <row r="53249" hidden="1" x14ac:dyDescent="0.2"/>
    <row r="53250" hidden="1" x14ac:dyDescent="0.2"/>
    <row r="53251" hidden="1" x14ac:dyDescent="0.2"/>
    <row r="53252" hidden="1" x14ac:dyDescent="0.2"/>
    <row r="53253" hidden="1" x14ac:dyDescent="0.2"/>
    <row r="53254" hidden="1" x14ac:dyDescent="0.2"/>
    <row r="53255" hidden="1" x14ac:dyDescent="0.2"/>
    <row r="53256" hidden="1" x14ac:dyDescent="0.2"/>
    <row r="53257" hidden="1" x14ac:dyDescent="0.2"/>
    <row r="53258" hidden="1" x14ac:dyDescent="0.2"/>
    <row r="53259" hidden="1" x14ac:dyDescent="0.2"/>
    <row r="53260" hidden="1" x14ac:dyDescent="0.2"/>
    <row r="53261" hidden="1" x14ac:dyDescent="0.2"/>
    <row r="53262" hidden="1" x14ac:dyDescent="0.2"/>
    <row r="53263" hidden="1" x14ac:dyDescent="0.2"/>
    <row r="53264" hidden="1" x14ac:dyDescent="0.2"/>
    <row r="53265" hidden="1" x14ac:dyDescent="0.2"/>
    <row r="53266" hidden="1" x14ac:dyDescent="0.2"/>
    <row r="53267" hidden="1" x14ac:dyDescent="0.2"/>
    <row r="53268" hidden="1" x14ac:dyDescent="0.2"/>
    <row r="53269" hidden="1" x14ac:dyDescent="0.2"/>
    <row r="53270" hidden="1" x14ac:dyDescent="0.2"/>
    <row r="53271" hidden="1" x14ac:dyDescent="0.2"/>
    <row r="53272" hidden="1" x14ac:dyDescent="0.2"/>
    <row r="53273" hidden="1" x14ac:dyDescent="0.2"/>
    <row r="53274" hidden="1" x14ac:dyDescent="0.2"/>
    <row r="53275" hidden="1" x14ac:dyDescent="0.2"/>
    <row r="53276" hidden="1" x14ac:dyDescent="0.2"/>
    <row r="53277" hidden="1" x14ac:dyDescent="0.2"/>
    <row r="53278" hidden="1" x14ac:dyDescent="0.2"/>
    <row r="53279" hidden="1" x14ac:dyDescent="0.2"/>
    <row r="53280" hidden="1" x14ac:dyDescent="0.2"/>
    <row r="53281" hidden="1" x14ac:dyDescent="0.2"/>
    <row r="53282" hidden="1" x14ac:dyDescent="0.2"/>
    <row r="53283" hidden="1" x14ac:dyDescent="0.2"/>
    <row r="53284" hidden="1" x14ac:dyDescent="0.2"/>
    <row r="53285" hidden="1" x14ac:dyDescent="0.2"/>
    <row r="53286" hidden="1" x14ac:dyDescent="0.2"/>
    <row r="53287" hidden="1" x14ac:dyDescent="0.2"/>
    <row r="53288" hidden="1" x14ac:dyDescent="0.2"/>
    <row r="53289" hidden="1" x14ac:dyDescent="0.2"/>
    <row r="53290" hidden="1" x14ac:dyDescent="0.2"/>
    <row r="53291" hidden="1" x14ac:dyDescent="0.2"/>
    <row r="53292" hidden="1" x14ac:dyDescent="0.2"/>
    <row r="53293" hidden="1" x14ac:dyDescent="0.2"/>
    <row r="53294" hidden="1" x14ac:dyDescent="0.2"/>
    <row r="53295" hidden="1" x14ac:dyDescent="0.2"/>
    <row r="53296" hidden="1" x14ac:dyDescent="0.2"/>
    <row r="53297" hidden="1" x14ac:dyDescent="0.2"/>
    <row r="53298" hidden="1" x14ac:dyDescent="0.2"/>
    <row r="53299" hidden="1" x14ac:dyDescent="0.2"/>
    <row r="53300" hidden="1" x14ac:dyDescent="0.2"/>
    <row r="53301" hidden="1" x14ac:dyDescent="0.2"/>
    <row r="53302" hidden="1" x14ac:dyDescent="0.2"/>
    <row r="53303" hidden="1" x14ac:dyDescent="0.2"/>
    <row r="53304" hidden="1" x14ac:dyDescent="0.2"/>
    <row r="53305" hidden="1" x14ac:dyDescent="0.2"/>
    <row r="53306" hidden="1" x14ac:dyDescent="0.2"/>
    <row r="53307" hidden="1" x14ac:dyDescent="0.2"/>
    <row r="53308" hidden="1" x14ac:dyDescent="0.2"/>
    <row r="53309" hidden="1" x14ac:dyDescent="0.2"/>
    <row r="53310" hidden="1" x14ac:dyDescent="0.2"/>
    <row r="53311" hidden="1" x14ac:dyDescent="0.2"/>
    <row r="53312" hidden="1" x14ac:dyDescent="0.2"/>
    <row r="53313" hidden="1" x14ac:dyDescent="0.2"/>
    <row r="53314" hidden="1" x14ac:dyDescent="0.2"/>
    <row r="53315" hidden="1" x14ac:dyDescent="0.2"/>
    <row r="53316" hidden="1" x14ac:dyDescent="0.2"/>
    <row r="53317" hidden="1" x14ac:dyDescent="0.2"/>
    <row r="53318" hidden="1" x14ac:dyDescent="0.2"/>
    <row r="53319" hidden="1" x14ac:dyDescent="0.2"/>
    <row r="53320" hidden="1" x14ac:dyDescent="0.2"/>
    <row r="53321" hidden="1" x14ac:dyDescent="0.2"/>
    <row r="53322" hidden="1" x14ac:dyDescent="0.2"/>
    <row r="53323" hidden="1" x14ac:dyDescent="0.2"/>
    <row r="53324" hidden="1" x14ac:dyDescent="0.2"/>
    <row r="53325" hidden="1" x14ac:dyDescent="0.2"/>
    <row r="53326" hidden="1" x14ac:dyDescent="0.2"/>
    <row r="53327" hidden="1" x14ac:dyDescent="0.2"/>
    <row r="53328" hidden="1" x14ac:dyDescent="0.2"/>
    <row r="53329" hidden="1" x14ac:dyDescent="0.2"/>
    <row r="53330" hidden="1" x14ac:dyDescent="0.2"/>
    <row r="53331" hidden="1" x14ac:dyDescent="0.2"/>
    <row r="53332" hidden="1" x14ac:dyDescent="0.2"/>
    <row r="53333" hidden="1" x14ac:dyDescent="0.2"/>
    <row r="53334" hidden="1" x14ac:dyDescent="0.2"/>
    <row r="53335" hidden="1" x14ac:dyDescent="0.2"/>
    <row r="53336" hidden="1" x14ac:dyDescent="0.2"/>
    <row r="53337" hidden="1" x14ac:dyDescent="0.2"/>
    <row r="53338" hidden="1" x14ac:dyDescent="0.2"/>
    <row r="53339" hidden="1" x14ac:dyDescent="0.2"/>
    <row r="53340" hidden="1" x14ac:dyDescent="0.2"/>
    <row r="53341" hidden="1" x14ac:dyDescent="0.2"/>
    <row r="53342" hidden="1" x14ac:dyDescent="0.2"/>
    <row r="53343" hidden="1" x14ac:dyDescent="0.2"/>
    <row r="53344" hidden="1" x14ac:dyDescent="0.2"/>
    <row r="53345" hidden="1" x14ac:dyDescent="0.2"/>
    <row r="53346" hidden="1" x14ac:dyDescent="0.2"/>
    <row r="53347" hidden="1" x14ac:dyDescent="0.2"/>
    <row r="53348" hidden="1" x14ac:dyDescent="0.2"/>
    <row r="53349" hidden="1" x14ac:dyDescent="0.2"/>
    <row r="53350" hidden="1" x14ac:dyDescent="0.2"/>
    <row r="53351" hidden="1" x14ac:dyDescent="0.2"/>
    <row r="53352" hidden="1" x14ac:dyDescent="0.2"/>
    <row r="53353" hidden="1" x14ac:dyDescent="0.2"/>
    <row r="53354" hidden="1" x14ac:dyDescent="0.2"/>
    <row r="53355" hidden="1" x14ac:dyDescent="0.2"/>
    <row r="53356" hidden="1" x14ac:dyDescent="0.2"/>
    <row r="53357" hidden="1" x14ac:dyDescent="0.2"/>
    <row r="53358" hidden="1" x14ac:dyDescent="0.2"/>
    <row r="53359" hidden="1" x14ac:dyDescent="0.2"/>
    <row r="53360" hidden="1" x14ac:dyDescent="0.2"/>
    <row r="53361" hidden="1" x14ac:dyDescent="0.2"/>
    <row r="53362" hidden="1" x14ac:dyDescent="0.2"/>
    <row r="53363" hidden="1" x14ac:dyDescent="0.2"/>
    <row r="53364" hidden="1" x14ac:dyDescent="0.2"/>
    <row r="53365" hidden="1" x14ac:dyDescent="0.2"/>
    <row r="53366" hidden="1" x14ac:dyDescent="0.2"/>
    <row r="53367" hidden="1" x14ac:dyDescent="0.2"/>
    <row r="53368" hidden="1" x14ac:dyDescent="0.2"/>
    <row r="53369" hidden="1" x14ac:dyDescent="0.2"/>
    <row r="53370" hidden="1" x14ac:dyDescent="0.2"/>
    <row r="53371" hidden="1" x14ac:dyDescent="0.2"/>
    <row r="53372" hidden="1" x14ac:dyDescent="0.2"/>
    <row r="53373" hidden="1" x14ac:dyDescent="0.2"/>
    <row r="53374" hidden="1" x14ac:dyDescent="0.2"/>
    <row r="53375" hidden="1" x14ac:dyDescent="0.2"/>
    <row r="53376" hidden="1" x14ac:dyDescent="0.2"/>
    <row r="53377" hidden="1" x14ac:dyDescent="0.2"/>
    <row r="53378" hidden="1" x14ac:dyDescent="0.2"/>
    <row r="53379" hidden="1" x14ac:dyDescent="0.2"/>
    <row r="53380" hidden="1" x14ac:dyDescent="0.2"/>
    <row r="53381" hidden="1" x14ac:dyDescent="0.2"/>
    <row r="53382" hidden="1" x14ac:dyDescent="0.2"/>
    <row r="53383" hidden="1" x14ac:dyDescent="0.2"/>
    <row r="53384" hidden="1" x14ac:dyDescent="0.2"/>
    <row r="53385" hidden="1" x14ac:dyDescent="0.2"/>
    <row r="53386" hidden="1" x14ac:dyDescent="0.2"/>
    <row r="53387" hidden="1" x14ac:dyDescent="0.2"/>
    <row r="53388" hidden="1" x14ac:dyDescent="0.2"/>
    <row r="53389" hidden="1" x14ac:dyDescent="0.2"/>
    <row r="53390" hidden="1" x14ac:dyDescent="0.2"/>
    <row r="53391" hidden="1" x14ac:dyDescent="0.2"/>
    <row r="53392" hidden="1" x14ac:dyDescent="0.2"/>
    <row r="53393" hidden="1" x14ac:dyDescent="0.2"/>
    <row r="53394" hidden="1" x14ac:dyDescent="0.2"/>
    <row r="53395" hidden="1" x14ac:dyDescent="0.2"/>
    <row r="53396" hidden="1" x14ac:dyDescent="0.2"/>
    <row r="53397" hidden="1" x14ac:dyDescent="0.2"/>
    <row r="53398" hidden="1" x14ac:dyDescent="0.2"/>
    <row r="53399" hidden="1" x14ac:dyDescent="0.2"/>
    <row r="53400" hidden="1" x14ac:dyDescent="0.2"/>
    <row r="53401" hidden="1" x14ac:dyDescent="0.2"/>
    <row r="53402" hidden="1" x14ac:dyDescent="0.2"/>
    <row r="53403" hidden="1" x14ac:dyDescent="0.2"/>
    <row r="53404" hidden="1" x14ac:dyDescent="0.2"/>
    <row r="53405" hidden="1" x14ac:dyDescent="0.2"/>
    <row r="53406" hidden="1" x14ac:dyDescent="0.2"/>
    <row r="53407" hidden="1" x14ac:dyDescent="0.2"/>
    <row r="53408" hidden="1" x14ac:dyDescent="0.2"/>
    <row r="53409" hidden="1" x14ac:dyDescent="0.2"/>
    <row r="53410" hidden="1" x14ac:dyDescent="0.2"/>
    <row r="53411" hidden="1" x14ac:dyDescent="0.2"/>
    <row r="53412" hidden="1" x14ac:dyDescent="0.2"/>
    <row r="53413" hidden="1" x14ac:dyDescent="0.2"/>
    <row r="53414" hidden="1" x14ac:dyDescent="0.2"/>
    <row r="53415" hidden="1" x14ac:dyDescent="0.2"/>
    <row r="53416" hidden="1" x14ac:dyDescent="0.2"/>
    <row r="53417" hidden="1" x14ac:dyDescent="0.2"/>
    <row r="53418" hidden="1" x14ac:dyDescent="0.2"/>
    <row r="53419" hidden="1" x14ac:dyDescent="0.2"/>
    <row r="53420" hidden="1" x14ac:dyDescent="0.2"/>
    <row r="53421" hidden="1" x14ac:dyDescent="0.2"/>
    <row r="53422" hidden="1" x14ac:dyDescent="0.2"/>
    <row r="53423" hidden="1" x14ac:dyDescent="0.2"/>
    <row r="53424" hidden="1" x14ac:dyDescent="0.2"/>
    <row r="53425" hidden="1" x14ac:dyDescent="0.2"/>
    <row r="53426" hidden="1" x14ac:dyDescent="0.2"/>
    <row r="53427" hidden="1" x14ac:dyDescent="0.2"/>
    <row r="53428" hidden="1" x14ac:dyDescent="0.2"/>
    <row r="53429" hidden="1" x14ac:dyDescent="0.2"/>
    <row r="53430" hidden="1" x14ac:dyDescent="0.2"/>
    <row r="53431" hidden="1" x14ac:dyDescent="0.2"/>
    <row r="53432" hidden="1" x14ac:dyDescent="0.2"/>
    <row r="53433" hidden="1" x14ac:dyDescent="0.2"/>
    <row r="53434" hidden="1" x14ac:dyDescent="0.2"/>
    <row r="53435" hidden="1" x14ac:dyDescent="0.2"/>
    <row r="53436" hidden="1" x14ac:dyDescent="0.2"/>
    <row r="53437" hidden="1" x14ac:dyDescent="0.2"/>
    <row r="53438" hidden="1" x14ac:dyDescent="0.2"/>
    <row r="53439" hidden="1" x14ac:dyDescent="0.2"/>
    <row r="53440" hidden="1" x14ac:dyDescent="0.2"/>
    <row r="53441" hidden="1" x14ac:dyDescent="0.2"/>
    <row r="53442" hidden="1" x14ac:dyDescent="0.2"/>
    <row r="53443" hidden="1" x14ac:dyDescent="0.2"/>
    <row r="53444" hidden="1" x14ac:dyDescent="0.2"/>
    <row r="53445" hidden="1" x14ac:dyDescent="0.2"/>
    <row r="53446" hidden="1" x14ac:dyDescent="0.2"/>
    <row r="53447" hidden="1" x14ac:dyDescent="0.2"/>
    <row r="53448" hidden="1" x14ac:dyDescent="0.2"/>
    <row r="53449" hidden="1" x14ac:dyDescent="0.2"/>
    <row r="53450" hidden="1" x14ac:dyDescent="0.2"/>
    <row r="53451" hidden="1" x14ac:dyDescent="0.2"/>
    <row r="53452" hidden="1" x14ac:dyDescent="0.2"/>
    <row r="53453" hidden="1" x14ac:dyDescent="0.2"/>
    <row r="53454" hidden="1" x14ac:dyDescent="0.2"/>
    <row r="53455" hidden="1" x14ac:dyDescent="0.2"/>
    <row r="53456" hidden="1" x14ac:dyDescent="0.2"/>
    <row r="53457" hidden="1" x14ac:dyDescent="0.2"/>
    <row r="53458" hidden="1" x14ac:dyDescent="0.2"/>
    <row r="53459" hidden="1" x14ac:dyDescent="0.2"/>
    <row r="53460" hidden="1" x14ac:dyDescent="0.2"/>
    <row r="53461" hidden="1" x14ac:dyDescent="0.2"/>
    <row r="53462" hidden="1" x14ac:dyDescent="0.2"/>
    <row r="53463" hidden="1" x14ac:dyDescent="0.2"/>
    <row r="53464" hidden="1" x14ac:dyDescent="0.2"/>
    <row r="53465" hidden="1" x14ac:dyDescent="0.2"/>
    <row r="53466" hidden="1" x14ac:dyDescent="0.2"/>
    <row r="53467" hidden="1" x14ac:dyDescent="0.2"/>
    <row r="53468" hidden="1" x14ac:dyDescent="0.2"/>
    <row r="53469" hidden="1" x14ac:dyDescent="0.2"/>
    <row r="53470" hidden="1" x14ac:dyDescent="0.2"/>
    <row r="53471" hidden="1" x14ac:dyDescent="0.2"/>
    <row r="53472" hidden="1" x14ac:dyDescent="0.2"/>
    <row r="53473" hidden="1" x14ac:dyDescent="0.2"/>
    <row r="53474" hidden="1" x14ac:dyDescent="0.2"/>
    <row r="53475" hidden="1" x14ac:dyDescent="0.2"/>
    <row r="53476" hidden="1" x14ac:dyDescent="0.2"/>
    <row r="53477" hidden="1" x14ac:dyDescent="0.2"/>
    <row r="53478" hidden="1" x14ac:dyDescent="0.2"/>
    <row r="53479" hidden="1" x14ac:dyDescent="0.2"/>
    <row r="53480" hidden="1" x14ac:dyDescent="0.2"/>
    <row r="53481" hidden="1" x14ac:dyDescent="0.2"/>
    <row r="53482" hidden="1" x14ac:dyDescent="0.2"/>
    <row r="53483" hidden="1" x14ac:dyDescent="0.2"/>
    <row r="53484" hidden="1" x14ac:dyDescent="0.2"/>
    <row r="53485" hidden="1" x14ac:dyDescent="0.2"/>
    <row r="53486" hidden="1" x14ac:dyDescent="0.2"/>
    <row r="53487" hidden="1" x14ac:dyDescent="0.2"/>
    <row r="53488" hidden="1" x14ac:dyDescent="0.2"/>
    <row r="53489" hidden="1" x14ac:dyDescent="0.2"/>
    <row r="53490" hidden="1" x14ac:dyDescent="0.2"/>
    <row r="53491" hidden="1" x14ac:dyDescent="0.2"/>
    <row r="53492" hidden="1" x14ac:dyDescent="0.2"/>
    <row r="53493" hidden="1" x14ac:dyDescent="0.2"/>
    <row r="53494" hidden="1" x14ac:dyDescent="0.2"/>
    <row r="53495" hidden="1" x14ac:dyDescent="0.2"/>
    <row r="53496" hidden="1" x14ac:dyDescent="0.2"/>
    <row r="53497" hidden="1" x14ac:dyDescent="0.2"/>
    <row r="53498" hidden="1" x14ac:dyDescent="0.2"/>
    <row r="53499" hidden="1" x14ac:dyDescent="0.2"/>
    <row r="53500" hidden="1" x14ac:dyDescent="0.2"/>
    <row r="53501" hidden="1" x14ac:dyDescent="0.2"/>
    <row r="53502" hidden="1" x14ac:dyDescent="0.2"/>
    <row r="53503" hidden="1" x14ac:dyDescent="0.2"/>
    <row r="53504" hidden="1" x14ac:dyDescent="0.2"/>
    <row r="53505" hidden="1" x14ac:dyDescent="0.2"/>
    <row r="53506" hidden="1" x14ac:dyDescent="0.2"/>
    <row r="53507" hidden="1" x14ac:dyDescent="0.2"/>
    <row r="53508" hidden="1" x14ac:dyDescent="0.2"/>
    <row r="53509" hidden="1" x14ac:dyDescent="0.2"/>
    <row r="53510" hidden="1" x14ac:dyDescent="0.2"/>
    <row r="53511" hidden="1" x14ac:dyDescent="0.2"/>
    <row r="53512" hidden="1" x14ac:dyDescent="0.2"/>
    <row r="53513" hidden="1" x14ac:dyDescent="0.2"/>
    <row r="53514" hidden="1" x14ac:dyDescent="0.2"/>
    <row r="53515" hidden="1" x14ac:dyDescent="0.2"/>
    <row r="53516" hidden="1" x14ac:dyDescent="0.2"/>
    <row r="53517" hidden="1" x14ac:dyDescent="0.2"/>
    <row r="53518" hidden="1" x14ac:dyDescent="0.2"/>
    <row r="53519" hidden="1" x14ac:dyDescent="0.2"/>
    <row r="53520" hidden="1" x14ac:dyDescent="0.2"/>
    <row r="53521" hidden="1" x14ac:dyDescent="0.2"/>
    <row r="53522" hidden="1" x14ac:dyDescent="0.2"/>
    <row r="53523" hidden="1" x14ac:dyDescent="0.2"/>
    <row r="53524" hidden="1" x14ac:dyDescent="0.2"/>
    <row r="53525" hidden="1" x14ac:dyDescent="0.2"/>
    <row r="53526" hidden="1" x14ac:dyDescent="0.2"/>
    <row r="53527" hidden="1" x14ac:dyDescent="0.2"/>
    <row r="53528" hidden="1" x14ac:dyDescent="0.2"/>
    <row r="53529" hidden="1" x14ac:dyDescent="0.2"/>
    <row r="53530" hidden="1" x14ac:dyDescent="0.2"/>
    <row r="53531" hidden="1" x14ac:dyDescent="0.2"/>
    <row r="53532" hidden="1" x14ac:dyDescent="0.2"/>
    <row r="53533" hidden="1" x14ac:dyDescent="0.2"/>
    <row r="53534" hidden="1" x14ac:dyDescent="0.2"/>
    <row r="53535" hidden="1" x14ac:dyDescent="0.2"/>
    <row r="53536" hidden="1" x14ac:dyDescent="0.2"/>
    <row r="53537" hidden="1" x14ac:dyDescent="0.2"/>
    <row r="53538" hidden="1" x14ac:dyDescent="0.2"/>
    <row r="53539" hidden="1" x14ac:dyDescent="0.2"/>
    <row r="53540" hidden="1" x14ac:dyDescent="0.2"/>
    <row r="53541" hidden="1" x14ac:dyDescent="0.2"/>
    <row r="53542" hidden="1" x14ac:dyDescent="0.2"/>
    <row r="53543" hidden="1" x14ac:dyDescent="0.2"/>
    <row r="53544" hidden="1" x14ac:dyDescent="0.2"/>
    <row r="53545" hidden="1" x14ac:dyDescent="0.2"/>
    <row r="53546" hidden="1" x14ac:dyDescent="0.2"/>
    <row r="53547" hidden="1" x14ac:dyDescent="0.2"/>
    <row r="53548" hidden="1" x14ac:dyDescent="0.2"/>
    <row r="53549" hidden="1" x14ac:dyDescent="0.2"/>
    <row r="53550" hidden="1" x14ac:dyDescent="0.2"/>
    <row r="53551" hidden="1" x14ac:dyDescent="0.2"/>
    <row r="53552" hidden="1" x14ac:dyDescent="0.2"/>
    <row r="53553" hidden="1" x14ac:dyDescent="0.2"/>
    <row r="53554" hidden="1" x14ac:dyDescent="0.2"/>
    <row r="53555" hidden="1" x14ac:dyDescent="0.2"/>
    <row r="53556" hidden="1" x14ac:dyDescent="0.2"/>
    <row r="53557" hidden="1" x14ac:dyDescent="0.2"/>
    <row r="53558" hidden="1" x14ac:dyDescent="0.2"/>
    <row r="53559" hidden="1" x14ac:dyDescent="0.2"/>
    <row r="53560" hidden="1" x14ac:dyDescent="0.2"/>
    <row r="53561" hidden="1" x14ac:dyDescent="0.2"/>
    <row r="53562" hidden="1" x14ac:dyDescent="0.2"/>
    <row r="53563" hidden="1" x14ac:dyDescent="0.2"/>
    <row r="53564" hidden="1" x14ac:dyDescent="0.2"/>
    <row r="53565" hidden="1" x14ac:dyDescent="0.2"/>
    <row r="53566" hidden="1" x14ac:dyDescent="0.2"/>
    <row r="53567" hidden="1" x14ac:dyDescent="0.2"/>
    <row r="53568" hidden="1" x14ac:dyDescent="0.2"/>
    <row r="53569" hidden="1" x14ac:dyDescent="0.2"/>
    <row r="53570" hidden="1" x14ac:dyDescent="0.2"/>
    <row r="53571" hidden="1" x14ac:dyDescent="0.2"/>
    <row r="53572" hidden="1" x14ac:dyDescent="0.2"/>
    <row r="53573" hidden="1" x14ac:dyDescent="0.2"/>
    <row r="53574" hidden="1" x14ac:dyDescent="0.2"/>
    <row r="53575" hidden="1" x14ac:dyDescent="0.2"/>
    <row r="53576" hidden="1" x14ac:dyDescent="0.2"/>
    <row r="53577" hidden="1" x14ac:dyDescent="0.2"/>
    <row r="53578" hidden="1" x14ac:dyDescent="0.2"/>
    <row r="53579" hidden="1" x14ac:dyDescent="0.2"/>
    <row r="53580" hidden="1" x14ac:dyDescent="0.2"/>
    <row r="53581" hidden="1" x14ac:dyDescent="0.2"/>
    <row r="53582" hidden="1" x14ac:dyDescent="0.2"/>
    <row r="53583" hidden="1" x14ac:dyDescent="0.2"/>
    <row r="53584" hidden="1" x14ac:dyDescent="0.2"/>
    <row r="53585" hidden="1" x14ac:dyDescent="0.2"/>
    <row r="53586" hidden="1" x14ac:dyDescent="0.2"/>
    <row r="53587" hidden="1" x14ac:dyDescent="0.2"/>
    <row r="53588" hidden="1" x14ac:dyDescent="0.2"/>
    <row r="53589" hidden="1" x14ac:dyDescent="0.2"/>
    <row r="53590" hidden="1" x14ac:dyDescent="0.2"/>
    <row r="53591" hidden="1" x14ac:dyDescent="0.2"/>
    <row r="53592" hidden="1" x14ac:dyDescent="0.2"/>
    <row r="53593" hidden="1" x14ac:dyDescent="0.2"/>
    <row r="53594" hidden="1" x14ac:dyDescent="0.2"/>
    <row r="53595" hidden="1" x14ac:dyDescent="0.2"/>
    <row r="53596" hidden="1" x14ac:dyDescent="0.2"/>
    <row r="53597" hidden="1" x14ac:dyDescent="0.2"/>
    <row r="53598" hidden="1" x14ac:dyDescent="0.2"/>
    <row r="53599" hidden="1" x14ac:dyDescent="0.2"/>
    <row r="53600" hidden="1" x14ac:dyDescent="0.2"/>
    <row r="53601" hidden="1" x14ac:dyDescent="0.2"/>
    <row r="53602" hidden="1" x14ac:dyDescent="0.2"/>
    <row r="53603" hidden="1" x14ac:dyDescent="0.2"/>
    <row r="53604" hidden="1" x14ac:dyDescent="0.2"/>
    <row r="53605" hidden="1" x14ac:dyDescent="0.2"/>
    <row r="53606" hidden="1" x14ac:dyDescent="0.2"/>
    <row r="53607" hidden="1" x14ac:dyDescent="0.2"/>
    <row r="53608" hidden="1" x14ac:dyDescent="0.2"/>
    <row r="53609" hidden="1" x14ac:dyDescent="0.2"/>
    <row r="53610" hidden="1" x14ac:dyDescent="0.2"/>
    <row r="53611" hidden="1" x14ac:dyDescent="0.2"/>
    <row r="53612" hidden="1" x14ac:dyDescent="0.2"/>
    <row r="53613" hidden="1" x14ac:dyDescent="0.2"/>
    <row r="53614" hidden="1" x14ac:dyDescent="0.2"/>
    <row r="53615" hidden="1" x14ac:dyDescent="0.2"/>
    <row r="53616" hidden="1" x14ac:dyDescent="0.2"/>
    <row r="53617" hidden="1" x14ac:dyDescent="0.2"/>
    <row r="53618" hidden="1" x14ac:dyDescent="0.2"/>
    <row r="53619" hidden="1" x14ac:dyDescent="0.2"/>
    <row r="53620" hidden="1" x14ac:dyDescent="0.2"/>
    <row r="53621" hidden="1" x14ac:dyDescent="0.2"/>
    <row r="53622" hidden="1" x14ac:dyDescent="0.2"/>
    <row r="53623" hidden="1" x14ac:dyDescent="0.2"/>
    <row r="53624" hidden="1" x14ac:dyDescent="0.2"/>
    <row r="53625" hidden="1" x14ac:dyDescent="0.2"/>
    <row r="53626" hidden="1" x14ac:dyDescent="0.2"/>
    <row r="53627" hidden="1" x14ac:dyDescent="0.2"/>
    <row r="53628" hidden="1" x14ac:dyDescent="0.2"/>
    <row r="53629" hidden="1" x14ac:dyDescent="0.2"/>
    <row r="53630" hidden="1" x14ac:dyDescent="0.2"/>
    <row r="53631" hidden="1" x14ac:dyDescent="0.2"/>
    <row r="53632" hidden="1" x14ac:dyDescent="0.2"/>
    <row r="53633" hidden="1" x14ac:dyDescent="0.2"/>
    <row r="53634" hidden="1" x14ac:dyDescent="0.2"/>
    <row r="53635" hidden="1" x14ac:dyDescent="0.2"/>
    <row r="53636" hidden="1" x14ac:dyDescent="0.2"/>
    <row r="53637" hidden="1" x14ac:dyDescent="0.2"/>
    <row r="53638" hidden="1" x14ac:dyDescent="0.2"/>
    <row r="53639" hidden="1" x14ac:dyDescent="0.2"/>
    <row r="53640" hidden="1" x14ac:dyDescent="0.2"/>
    <row r="53641" hidden="1" x14ac:dyDescent="0.2"/>
    <row r="53642" hidden="1" x14ac:dyDescent="0.2"/>
    <row r="53643" hidden="1" x14ac:dyDescent="0.2"/>
    <row r="53644" hidden="1" x14ac:dyDescent="0.2"/>
    <row r="53645" hidden="1" x14ac:dyDescent="0.2"/>
    <row r="53646" hidden="1" x14ac:dyDescent="0.2"/>
    <row r="53647" hidden="1" x14ac:dyDescent="0.2"/>
    <row r="53648" hidden="1" x14ac:dyDescent="0.2"/>
    <row r="53649" hidden="1" x14ac:dyDescent="0.2"/>
    <row r="53650" hidden="1" x14ac:dyDescent="0.2"/>
    <row r="53651" hidden="1" x14ac:dyDescent="0.2"/>
    <row r="53652" hidden="1" x14ac:dyDescent="0.2"/>
    <row r="53653" hidden="1" x14ac:dyDescent="0.2"/>
    <row r="53654" hidden="1" x14ac:dyDescent="0.2"/>
    <row r="53655" hidden="1" x14ac:dyDescent="0.2"/>
    <row r="53656" hidden="1" x14ac:dyDescent="0.2"/>
    <row r="53657" hidden="1" x14ac:dyDescent="0.2"/>
    <row r="53658" hidden="1" x14ac:dyDescent="0.2"/>
    <row r="53659" hidden="1" x14ac:dyDescent="0.2"/>
    <row r="53660" hidden="1" x14ac:dyDescent="0.2"/>
    <row r="53661" hidden="1" x14ac:dyDescent="0.2"/>
    <row r="53662" hidden="1" x14ac:dyDescent="0.2"/>
    <row r="53663" hidden="1" x14ac:dyDescent="0.2"/>
    <row r="53664" hidden="1" x14ac:dyDescent="0.2"/>
    <row r="53665" hidden="1" x14ac:dyDescent="0.2"/>
    <row r="53666" hidden="1" x14ac:dyDescent="0.2"/>
    <row r="53667" hidden="1" x14ac:dyDescent="0.2"/>
    <row r="53668" hidden="1" x14ac:dyDescent="0.2"/>
    <row r="53669" hidden="1" x14ac:dyDescent="0.2"/>
    <row r="53670" hidden="1" x14ac:dyDescent="0.2"/>
    <row r="53671" hidden="1" x14ac:dyDescent="0.2"/>
    <row r="53672" hidden="1" x14ac:dyDescent="0.2"/>
    <row r="53673" hidden="1" x14ac:dyDescent="0.2"/>
    <row r="53674" hidden="1" x14ac:dyDescent="0.2"/>
    <row r="53675" hidden="1" x14ac:dyDescent="0.2"/>
    <row r="53676" hidden="1" x14ac:dyDescent="0.2"/>
    <row r="53677" hidden="1" x14ac:dyDescent="0.2"/>
    <row r="53678" hidden="1" x14ac:dyDescent="0.2"/>
    <row r="53679" hidden="1" x14ac:dyDescent="0.2"/>
    <row r="53680" hidden="1" x14ac:dyDescent="0.2"/>
    <row r="53681" hidden="1" x14ac:dyDescent="0.2"/>
    <row r="53682" hidden="1" x14ac:dyDescent="0.2"/>
    <row r="53683" hidden="1" x14ac:dyDescent="0.2"/>
    <row r="53684" hidden="1" x14ac:dyDescent="0.2"/>
    <row r="53685" hidden="1" x14ac:dyDescent="0.2"/>
    <row r="53686" hidden="1" x14ac:dyDescent="0.2"/>
    <row r="53687" hidden="1" x14ac:dyDescent="0.2"/>
    <row r="53688" hidden="1" x14ac:dyDescent="0.2"/>
    <row r="53689" hidden="1" x14ac:dyDescent="0.2"/>
    <row r="53690" hidden="1" x14ac:dyDescent="0.2"/>
    <row r="53691" hidden="1" x14ac:dyDescent="0.2"/>
    <row r="53692" hidden="1" x14ac:dyDescent="0.2"/>
    <row r="53693" hidden="1" x14ac:dyDescent="0.2"/>
    <row r="53694" hidden="1" x14ac:dyDescent="0.2"/>
    <row r="53695" hidden="1" x14ac:dyDescent="0.2"/>
    <row r="53696" hidden="1" x14ac:dyDescent="0.2"/>
    <row r="53697" hidden="1" x14ac:dyDescent="0.2"/>
    <row r="53698" hidden="1" x14ac:dyDescent="0.2"/>
    <row r="53699" hidden="1" x14ac:dyDescent="0.2"/>
    <row r="53700" hidden="1" x14ac:dyDescent="0.2"/>
    <row r="53701" hidden="1" x14ac:dyDescent="0.2"/>
    <row r="53702" hidden="1" x14ac:dyDescent="0.2"/>
    <row r="53703" hidden="1" x14ac:dyDescent="0.2"/>
    <row r="53704" hidden="1" x14ac:dyDescent="0.2"/>
    <row r="53705" hidden="1" x14ac:dyDescent="0.2"/>
    <row r="53706" hidden="1" x14ac:dyDescent="0.2"/>
    <row r="53707" hidden="1" x14ac:dyDescent="0.2"/>
    <row r="53708" hidden="1" x14ac:dyDescent="0.2"/>
    <row r="53709" hidden="1" x14ac:dyDescent="0.2"/>
    <row r="53710" hidden="1" x14ac:dyDescent="0.2"/>
    <row r="53711" hidden="1" x14ac:dyDescent="0.2"/>
    <row r="53712" hidden="1" x14ac:dyDescent="0.2"/>
    <row r="53713" hidden="1" x14ac:dyDescent="0.2"/>
    <row r="53714" hidden="1" x14ac:dyDescent="0.2"/>
    <row r="53715" hidden="1" x14ac:dyDescent="0.2"/>
    <row r="53716" hidden="1" x14ac:dyDescent="0.2"/>
    <row r="53717" hidden="1" x14ac:dyDescent="0.2"/>
    <row r="53718" hidden="1" x14ac:dyDescent="0.2"/>
    <row r="53719" hidden="1" x14ac:dyDescent="0.2"/>
    <row r="53720" hidden="1" x14ac:dyDescent="0.2"/>
    <row r="53721" hidden="1" x14ac:dyDescent="0.2"/>
    <row r="53722" hidden="1" x14ac:dyDescent="0.2"/>
    <row r="53723" hidden="1" x14ac:dyDescent="0.2"/>
    <row r="53724" hidden="1" x14ac:dyDescent="0.2"/>
    <row r="53725" hidden="1" x14ac:dyDescent="0.2"/>
    <row r="53726" hidden="1" x14ac:dyDescent="0.2"/>
    <row r="53727" hidden="1" x14ac:dyDescent="0.2"/>
    <row r="53728" hidden="1" x14ac:dyDescent="0.2"/>
    <row r="53729" hidden="1" x14ac:dyDescent="0.2"/>
    <row r="53730" hidden="1" x14ac:dyDescent="0.2"/>
    <row r="53731" hidden="1" x14ac:dyDescent="0.2"/>
    <row r="53732" hidden="1" x14ac:dyDescent="0.2"/>
    <row r="53733" hidden="1" x14ac:dyDescent="0.2"/>
    <row r="53734" hidden="1" x14ac:dyDescent="0.2"/>
    <row r="53735" hidden="1" x14ac:dyDescent="0.2"/>
    <row r="53736" hidden="1" x14ac:dyDescent="0.2"/>
    <row r="53737" hidden="1" x14ac:dyDescent="0.2"/>
    <row r="53738" hidden="1" x14ac:dyDescent="0.2"/>
    <row r="53739" hidden="1" x14ac:dyDescent="0.2"/>
    <row r="53740" hidden="1" x14ac:dyDescent="0.2"/>
    <row r="53741" hidden="1" x14ac:dyDescent="0.2"/>
    <row r="53742" hidden="1" x14ac:dyDescent="0.2"/>
    <row r="53743" hidden="1" x14ac:dyDescent="0.2"/>
    <row r="53744" hidden="1" x14ac:dyDescent="0.2"/>
    <row r="53745" hidden="1" x14ac:dyDescent="0.2"/>
    <row r="53746" hidden="1" x14ac:dyDescent="0.2"/>
    <row r="53747" hidden="1" x14ac:dyDescent="0.2"/>
    <row r="53748" hidden="1" x14ac:dyDescent="0.2"/>
    <row r="53749" hidden="1" x14ac:dyDescent="0.2"/>
    <row r="53750" hidden="1" x14ac:dyDescent="0.2"/>
    <row r="53751" hidden="1" x14ac:dyDescent="0.2"/>
    <row r="53752" hidden="1" x14ac:dyDescent="0.2"/>
    <row r="53753" hidden="1" x14ac:dyDescent="0.2"/>
    <row r="53754" hidden="1" x14ac:dyDescent="0.2"/>
    <row r="53755" hidden="1" x14ac:dyDescent="0.2"/>
    <row r="53756" hidden="1" x14ac:dyDescent="0.2"/>
    <row r="53757" hidden="1" x14ac:dyDescent="0.2"/>
    <row r="53758" hidden="1" x14ac:dyDescent="0.2"/>
    <row r="53759" hidden="1" x14ac:dyDescent="0.2"/>
    <row r="53760" hidden="1" x14ac:dyDescent="0.2"/>
    <row r="53761" hidden="1" x14ac:dyDescent="0.2"/>
    <row r="53762" hidden="1" x14ac:dyDescent="0.2"/>
    <row r="53763" hidden="1" x14ac:dyDescent="0.2"/>
    <row r="53764" hidden="1" x14ac:dyDescent="0.2"/>
    <row r="53765" hidden="1" x14ac:dyDescent="0.2"/>
    <row r="53766" hidden="1" x14ac:dyDescent="0.2"/>
    <row r="53767" hidden="1" x14ac:dyDescent="0.2"/>
    <row r="53768" hidden="1" x14ac:dyDescent="0.2"/>
    <row r="53769" hidden="1" x14ac:dyDescent="0.2"/>
    <row r="53770" hidden="1" x14ac:dyDescent="0.2"/>
    <row r="53771" hidden="1" x14ac:dyDescent="0.2"/>
    <row r="53772" hidden="1" x14ac:dyDescent="0.2"/>
    <row r="53773" hidden="1" x14ac:dyDescent="0.2"/>
    <row r="53774" hidden="1" x14ac:dyDescent="0.2"/>
    <row r="53775" hidden="1" x14ac:dyDescent="0.2"/>
    <row r="53776" hidden="1" x14ac:dyDescent="0.2"/>
    <row r="53777" hidden="1" x14ac:dyDescent="0.2"/>
    <row r="53778" hidden="1" x14ac:dyDescent="0.2"/>
    <row r="53779" hidden="1" x14ac:dyDescent="0.2"/>
    <row r="53780" hidden="1" x14ac:dyDescent="0.2"/>
    <row r="53781" hidden="1" x14ac:dyDescent="0.2"/>
    <row r="53782" hidden="1" x14ac:dyDescent="0.2"/>
    <row r="53783" hidden="1" x14ac:dyDescent="0.2"/>
    <row r="53784" hidden="1" x14ac:dyDescent="0.2"/>
    <row r="53785" hidden="1" x14ac:dyDescent="0.2"/>
    <row r="53786" hidden="1" x14ac:dyDescent="0.2"/>
    <row r="53787" hidden="1" x14ac:dyDescent="0.2"/>
    <row r="53788" hidden="1" x14ac:dyDescent="0.2"/>
    <row r="53789" hidden="1" x14ac:dyDescent="0.2"/>
    <row r="53790" hidden="1" x14ac:dyDescent="0.2"/>
    <row r="53791" hidden="1" x14ac:dyDescent="0.2"/>
    <row r="53792" hidden="1" x14ac:dyDescent="0.2"/>
    <row r="53793" hidden="1" x14ac:dyDescent="0.2"/>
    <row r="53794" hidden="1" x14ac:dyDescent="0.2"/>
    <row r="53795" hidden="1" x14ac:dyDescent="0.2"/>
    <row r="53796" hidden="1" x14ac:dyDescent="0.2"/>
    <row r="53797" hidden="1" x14ac:dyDescent="0.2"/>
    <row r="53798" hidden="1" x14ac:dyDescent="0.2"/>
    <row r="53799" hidden="1" x14ac:dyDescent="0.2"/>
    <row r="53800" hidden="1" x14ac:dyDescent="0.2"/>
    <row r="53801" hidden="1" x14ac:dyDescent="0.2"/>
    <row r="53802" hidden="1" x14ac:dyDescent="0.2"/>
    <row r="53803" hidden="1" x14ac:dyDescent="0.2"/>
    <row r="53804" hidden="1" x14ac:dyDescent="0.2"/>
    <row r="53805" hidden="1" x14ac:dyDescent="0.2"/>
    <row r="53806" hidden="1" x14ac:dyDescent="0.2"/>
    <row r="53807" hidden="1" x14ac:dyDescent="0.2"/>
    <row r="53808" hidden="1" x14ac:dyDescent="0.2"/>
    <row r="53809" hidden="1" x14ac:dyDescent="0.2"/>
    <row r="53810" hidden="1" x14ac:dyDescent="0.2"/>
    <row r="53811" hidden="1" x14ac:dyDescent="0.2"/>
    <row r="53812" hidden="1" x14ac:dyDescent="0.2"/>
    <row r="53813" hidden="1" x14ac:dyDescent="0.2"/>
    <row r="53814" hidden="1" x14ac:dyDescent="0.2"/>
    <row r="53815" hidden="1" x14ac:dyDescent="0.2"/>
    <row r="53816" hidden="1" x14ac:dyDescent="0.2"/>
    <row r="53817" hidden="1" x14ac:dyDescent="0.2"/>
    <row r="53818" hidden="1" x14ac:dyDescent="0.2"/>
    <row r="53819" hidden="1" x14ac:dyDescent="0.2"/>
    <row r="53820" hidden="1" x14ac:dyDescent="0.2"/>
    <row r="53821" hidden="1" x14ac:dyDescent="0.2"/>
    <row r="53822" hidden="1" x14ac:dyDescent="0.2"/>
    <row r="53823" hidden="1" x14ac:dyDescent="0.2"/>
    <row r="53824" hidden="1" x14ac:dyDescent="0.2"/>
    <row r="53825" hidden="1" x14ac:dyDescent="0.2"/>
    <row r="53826" hidden="1" x14ac:dyDescent="0.2"/>
    <row r="53827" hidden="1" x14ac:dyDescent="0.2"/>
    <row r="53828" hidden="1" x14ac:dyDescent="0.2"/>
    <row r="53829" hidden="1" x14ac:dyDescent="0.2"/>
    <row r="53830" hidden="1" x14ac:dyDescent="0.2"/>
    <row r="53831" hidden="1" x14ac:dyDescent="0.2"/>
    <row r="53832" hidden="1" x14ac:dyDescent="0.2"/>
    <row r="53833" hidden="1" x14ac:dyDescent="0.2"/>
    <row r="53834" hidden="1" x14ac:dyDescent="0.2"/>
    <row r="53835" hidden="1" x14ac:dyDescent="0.2"/>
    <row r="53836" hidden="1" x14ac:dyDescent="0.2"/>
    <row r="53837" hidden="1" x14ac:dyDescent="0.2"/>
    <row r="53838" hidden="1" x14ac:dyDescent="0.2"/>
    <row r="53839" hidden="1" x14ac:dyDescent="0.2"/>
    <row r="53840" hidden="1" x14ac:dyDescent="0.2"/>
    <row r="53841" hidden="1" x14ac:dyDescent="0.2"/>
    <row r="53842" hidden="1" x14ac:dyDescent="0.2"/>
    <row r="53843" hidden="1" x14ac:dyDescent="0.2"/>
    <row r="53844" hidden="1" x14ac:dyDescent="0.2"/>
    <row r="53845" hidden="1" x14ac:dyDescent="0.2"/>
    <row r="53846" hidden="1" x14ac:dyDescent="0.2"/>
    <row r="53847" hidden="1" x14ac:dyDescent="0.2"/>
    <row r="53848" hidden="1" x14ac:dyDescent="0.2"/>
    <row r="53849" hidden="1" x14ac:dyDescent="0.2"/>
    <row r="53850" hidden="1" x14ac:dyDescent="0.2"/>
    <row r="53851" hidden="1" x14ac:dyDescent="0.2"/>
    <row r="53852" hidden="1" x14ac:dyDescent="0.2"/>
    <row r="53853" hidden="1" x14ac:dyDescent="0.2"/>
    <row r="53854" hidden="1" x14ac:dyDescent="0.2"/>
    <row r="53855" hidden="1" x14ac:dyDescent="0.2"/>
    <row r="53856" hidden="1" x14ac:dyDescent="0.2"/>
    <row r="53857" hidden="1" x14ac:dyDescent="0.2"/>
    <row r="53858" hidden="1" x14ac:dyDescent="0.2"/>
    <row r="53859" hidden="1" x14ac:dyDescent="0.2"/>
    <row r="53860" hidden="1" x14ac:dyDescent="0.2"/>
    <row r="53861" hidden="1" x14ac:dyDescent="0.2"/>
    <row r="53862" hidden="1" x14ac:dyDescent="0.2"/>
    <row r="53863" hidden="1" x14ac:dyDescent="0.2"/>
    <row r="53864" hidden="1" x14ac:dyDescent="0.2"/>
    <row r="53865" hidden="1" x14ac:dyDescent="0.2"/>
    <row r="53866" hidden="1" x14ac:dyDescent="0.2"/>
    <row r="53867" hidden="1" x14ac:dyDescent="0.2"/>
    <row r="53868" hidden="1" x14ac:dyDescent="0.2"/>
    <row r="53869" hidden="1" x14ac:dyDescent="0.2"/>
    <row r="53870" hidden="1" x14ac:dyDescent="0.2"/>
    <row r="53871" hidden="1" x14ac:dyDescent="0.2"/>
    <row r="53872" hidden="1" x14ac:dyDescent="0.2"/>
    <row r="53873" hidden="1" x14ac:dyDescent="0.2"/>
    <row r="53874" hidden="1" x14ac:dyDescent="0.2"/>
    <row r="53875" hidden="1" x14ac:dyDescent="0.2"/>
    <row r="53876" hidden="1" x14ac:dyDescent="0.2"/>
    <row r="53877" hidden="1" x14ac:dyDescent="0.2"/>
    <row r="53878" hidden="1" x14ac:dyDescent="0.2"/>
    <row r="53879" hidden="1" x14ac:dyDescent="0.2"/>
    <row r="53880" hidden="1" x14ac:dyDescent="0.2"/>
    <row r="53881" hidden="1" x14ac:dyDescent="0.2"/>
    <row r="53882" hidden="1" x14ac:dyDescent="0.2"/>
    <row r="53883" hidden="1" x14ac:dyDescent="0.2"/>
    <row r="53884" hidden="1" x14ac:dyDescent="0.2"/>
    <row r="53885" hidden="1" x14ac:dyDescent="0.2"/>
    <row r="53886" hidden="1" x14ac:dyDescent="0.2"/>
    <row r="53887" hidden="1" x14ac:dyDescent="0.2"/>
    <row r="53888" hidden="1" x14ac:dyDescent="0.2"/>
    <row r="53889" hidden="1" x14ac:dyDescent="0.2"/>
    <row r="53890" hidden="1" x14ac:dyDescent="0.2"/>
    <row r="53891" hidden="1" x14ac:dyDescent="0.2"/>
    <row r="53892" hidden="1" x14ac:dyDescent="0.2"/>
    <row r="53893" hidden="1" x14ac:dyDescent="0.2"/>
    <row r="53894" hidden="1" x14ac:dyDescent="0.2"/>
    <row r="53895" hidden="1" x14ac:dyDescent="0.2"/>
    <row r="53896" hidden="1" x14ac:dyDescent="0.2"/>
    <row r="53897" hidden="1" x14ac:dyDescent="0.2"/>
    <row r="53898" hidden="1" x14ac:dyDescent="0.2"/>
    <row r="53899" hidden="1" x14ac:dyDescent="0.2"/>
    <row r="53900" hidden="1" x14ac:dyDescent="0.2"/>
    <row r="53901" hidden="1" x14ac:dyDescent="0.2"/>
    <row r="53902" hidden="1" x14ac:dyDescent="0.2"/>
    <row r="53903" hidden="1" x14ac:dyDescent="0.2"/>
    <row r="53904" hidden="1" x14ac:dyDescent="0.2"/>
    <row r="53905" hidden="1" x14ac:dyDescent="0.2"/>
    <row r="53906" hidden="1" x14ac:dyDescent="0.2"/>
    <row r="53907" hidden="1" x14ac:dyDescent="0.2"/>
    <row r="53908" hidden="1" x14ac:dyDescent="0.2"/>
    <row r="53909" hidden="1" x14ac:dyDescent="0.2"/>
    <row r="53910" hidden="1" x14ac:dyDescent="0.2"/>
    <row r="53911" hidden="1" x14ac:dyDescent="0.2"/>
    <row r="53912" hidden="1" x14ac:dyDescent="0.2"/>
    <row r="53913" hidden="1" x14ac:dyDescent="0.2"/>
    <row r="53914" hidden="1" x14ac:dyDescent="0.2"/>
    <row r="53915" hidden="1" x14ac:dyDescent="0.2"/>
    <row r="53916" hidden="1" x14ac:dyDescent="0.2"/>
    <row r="53917" hidden="1" x14ac:dyDescent="0.2"/>
    <row r="53918" hidden="1" x14ac:dyDescent="0.2"/>
    <row r="53919" hidden="1" x14ac:dyDescent="0.2"/>
    <row r="53920" hidden="1" x14ac:dyDescent="0.2"/>
    <row r="53921" hidden="1" x14ac:dyDescent="0.2"/>
    <row r="53922" hidden="1" x14ac:dyDescent="0.2"/>
    <row r="53923" hidden="1" x14ac:dyDescent="0.2"/>
    <row r="53924" hidden="1" x14ac:dyDescent="0.2"/>
    <row r="53925" hidden="1" x14ac:dyDescent="0.2"/>
    <row r="53926" hidden="1" x14ac:dyDescent="0.2"/>
    <row r="53927" hidden="1" x14ac:dyDescent="0.2"/>
    <row r="53928" hidden="1" x14ac:dyDescent="0.2"/>
    <row r="53929" hidden="1" x14ac:dyDescent="0.2"/>
    <row r="53930" hidden="1" x14ac:dyDescent="0.2"/>
    <row r="53931" hidden="1" x14ac:dyDescent="0.2"/>
    <row r="53932" hidden="1" x14ac:dyDescent="0.2"/>
    <row r="53933" hidden="1" x14ac:dyDescent="0.2"/>
    <row r="53934" hidden="1" x14ac:dyDescent="0.2"/>
    <row r="53935" hidden="1" x14ac:dyDescent="0.2"/>
    <row r="53936" hidden="1" x14ac:dyDescent="0.2"/>
    <row r="53937" hidden="1" x14ac:dyDescent="0.2"/>
    <row r="53938" hidden="1" x14ac:dyDescent="0.2"/>
    <row r="53939" hidden="1" x14ac:dyDescent="0.2"/>
    <row r="53940" hidden="1" x14ac:dyDescent="0.2"/>
    <row r="53941" hidden="1" x14ac:dyDescent="0.2"/>
    <row r="53942" hidden="1" x14ac:dyDescent="0.2"/>
    <row r="53943" hidden="1" x14ac:dyDescent="0.2"/>
    <row r="53944" hidden="1" x14ac:dyDescent="0.2"/>
    <row r="53945" hidden="1" x14ac:dyDescent="0.2"/>
    <row r="53946" hidden="1" x14ac:dyDescent="0.2"/>
    <row r="53947" hidden="1" x14ac:dyDescent="0.2"/>
    <row r="53948" hidden="1" x14ac:dyDescent="0.2"/>
    <row r="53949" hidden="1" x14ac:dyDescent="0.2"/>
    <row r="53950" hidden="1" x14ac:dyDescent="0.2"/>
    <row r="53951" hidden="1" x14ac:dyDescent="0.2"/>
    <row r="53952" hidden="1" x14ac:dyDescent="0.2"/>
    <row r="53953" hidden="1" x14ac:dyDescent="0.2"/>
    <row r="53954" hidden="1" x14ac:dyDescent="0.2"/>
    <row r="53955" hidden="1" x14ac:dyDescent="0.2"/>
    <row r="53956" hidden="1" x14ac:dyDescent="0.2"/>
    <row r="53957" hidden="1" x14ac:dyDescent="0.2"/>
    <row r="53958" hidden="1" x14ac:dyDescent="0.2"/>
    <row r="53959" hidden="1" x14ac:dyDescent="0.2"/>
    <row r="53960" hidden="1" x14ac:dyDescent="0.2"/>
    <row r="53961" hidden="1" x14ac:dyDescent="0.2"/>
    <row r="53962" hidden="1" x14ac:dyDescent="0.2"/>
    <row r="53963" hidden="1" x14ac:dyDescent="0.2"/>
    <row r="53964" hidden="1" x14ac:dyDescent="0.2"/>
    <row r="53965" hidden="1" x14ac:dyDescent="0.2"/>
    <row r="53966" hidden="1" x14ac:dyDescent="0.2"/>
    <row r="53967" hidden="1" x14ac:dyDescent="0.2"/>
    <row r="53968" hidden="1" x14ac:dyDescent="0.2"/>
    <row r="53969" hidden="1" x14ac:dyDescent="0.2"/>
    <row r="53970" hidden="1" x14ac:dyDescent="0.2"/>
    <row r="53971" hidden="1" x14ac:dyDescent="0.2"/>
    <row r="53972" hidden="1" x14ac:dyDescent="0.2"/>
    <row r="53973" hidden="1" x14ac:dyDescent="0.2"/>
    <row r="53974" hidden="1" x14ac:dyDescent="0.2"/>
    <row r="53975" hidden="1" x14ac:dyDescent="0.2"/>
    <row r="53976" hidden="1" x14ac:dyDescent="0.2"/>
    <row r="53977" hidden="1" x14ac:dyDescent="0.2"/>
    <row r="53978" hidden="1" x14ac:dyDescent="0.2"/>
    <row r="53979" hidden="1" x14ac:dyDescent="0.2"/>
    <row r="53980" hidden="1" x14ac:dyDescent="0.2"/>
    <row r="53981" hidden="1" x14ac:dyDescent="0.2"/>
    <row r="53982" hidden="1" x14ac:dyDescent="0.2"/>
    <row r="53983" hidden="1" x14ac:dyDescent="0.2"/>
    <row r="53984" hidden="1" x14ac:dyDescent="0.2"/>
    <row r="53985" hidden="1" x14ac:dyDescent="0.2"/>
    <row r="53986" hidden="1" x14ac:dyDescent="0.2"/>
    <row r="53987" hidden="1" x14ac:dyDescent="0.2"/>
    <row r="53988" hidden="1" x14ac:dyDescent="0.2"/>
    <row r="53989" hidden="1" x14ac:dyDescent="0.2"/>
    <row r="53990" hidden="1" x14ac:dyDescent="0.2"/>
    <row r="53991" hidden="1" x14ac:dyDescent="0.2"/>
    <row r="53992" hidden="1" x14ac:dyDescent="0.2"/>
    <row r="53993" hidden="1" x14ac:dyDescent="0.2"/>
    <row r="53994" hidden="1" x14ac:dyDescent="0.2"/>
    <row r="53995" hidden="1" x14ac:dyDescent="0.2"/>
    <row r="53996" hidden="1" x14ac:dyDescent="0.2"/>
    <row r="53997" hidden="1" x14ac:dyDescent="0.2"/>
    <row r="53998" hidden="1" x14ac:dyDescent="0.2"/>
    <row r="53999" hidden="1" x14ac:dyDescent="0.2"/>
    <row r="54000" hidden="1" x14ac:dyDescent="0.2"/>
    <row r="54001" hidden="1" x14ac:dyDescent="0.2"/>
    <row r="54002" hidden="1" x14ac:dyDescent="0.2"/>
    <row r="54003" hidden="1" x14ac:dyDescent="0.2"/>
    <row r="54004" hidden="1" x14ac:dyDescent="0.2"/>
    <row r="54005" hidden="1" x14ac:dyDescent="0.2"/>
    <row r="54006" hidden="1" x14ac:dyDescent="0.2"/>
    <row r="54007" hidden="1" x14ac:dyDescent="0.2"/>
    <row r="54008" hidden="1" x14ac:dyDescent="0.2"/>
    <row r="54009" hidden="1" x14ac:dyDescent="0.2"/>
    <row r="54010" hidden="1" x14ac:dyDescent="0.2"/>
    <row r="54011" hidden="1" x14ac:dyDescent="0.2"/>
    <row r="54012" hidden="1" x14ac:dyDescent="0.2"/>
    <row r="54013" hidden="1" x14ac:dyDescent="0.2"/>
    <row r="54014" hidden="1" x14ac:dyDescent="0.2"/>
    <row r="54015" hidden="1" x14ac:dyDescent="0.2"/>
    <row r="54016" hidden="1" x14ac:dyDescent="0.2"/>
    <row r="54017" hidden="1" x14ac:dyDescent="0.2"/>
    <row r="54018" hidden="1" x14ac:dyDescent="0.2"/>
    <row r="54019" hidden="1" x14ac:dyDescent="0.2"/>
    <row r="54020" hidden="1" x14ac:dyDescent="0.2"/>
    <row r="54021" hidden="1" x14ac:dyDescent="0.2"/>
    <row r="54022" hidden="1" x14ac:dyDescent="0.2"/>
    <row r="54023" hidden="1" x14ac:dyDescent="0.2"/>
    <row r="54024" hidden="1" x14ac:dyDescent="0.2"/>
    <row r="54025" hidden="1" x14ac:dyDescent="0.2"/>
    <row r="54026" hidden="1" x14ac:dyDescent="0.2"/>
    <row r="54027" hidden="1" x14ac:dyDescent="0.2"/>
    <row r="54028" hidden="1" x14ac:dyDescent="0.2"/>
    <row r="54029" hidden="1" x14ac:dyDescent="0.2"/>
    <row r="54030" hidden="1" x14ac:dyDescent="0.2"/>
    <row r="54031" hidden="1" x14ac:dyDescent="0.2"/>
    <row r="54032" hidden="1" x14ac:dyDescent="0.2"/>
    <row r="54033" hidden="1" x14ac:dyDescent="0.2"/>
    <row r="54034" hidden="1" x14ac:dyDescent="0.2"/>
    <row r="54035" hidden="1" x14ac:dyDescent="0.2"/>
    <row r="54036" hidden="1" x14ac:dyDescent="0.2"/>
    <row r="54037" hidden="1" x14ac:dyDescent="0.2"/>
    <row r="54038" hidden="1" x14ac:dyDescent="0.2"/>
    <row r="54039" hidden="1" x14ac:dyDescent="0.2"/>
    <row r="54040" hidden="1" x14ac:dyDescent="0.2"/>
    <row r="54041" hidden="1" x14ac:dyDescent="0.2"/>
    <row r="54042" hidden="1" x14ac:dyDescent="0.2"/>
    <row r="54043" hidden="1" x14ac:dyDescent="0.2"/>
    <row r="54044" hidden="1" x14ac:dyDescent="0.2"/>
    <row r="54045" hidden="1" x14ac:dyDescent="0.2"/>
    <row r="54046" hidden="1" x14ac:dyDescent="0.2"/>
    <row r="54047" hidden="1" x14ac:dyDescent="0.2"/>
    <row r="54048" hidden="1" x14ac:dyDescent="0.2"/>
    <row r="54049" hidden="1" x14ac:dyDescent="0.2"/>
    <row r="54050" hidden="1" x14ac:dyDescent="0.2"/>
    <row r="54051" hidden="1" x14ac:dyDescent="0.2"/>
    <row r="54052" hidden="1" x14ac:dyDescent="0.2"/>
    <row r="54053" hidden="1" x14ac:dyDescent="0.2"/>
    <row r="54054" hidden="1" x14ac:dyDescent="0.2"/>
    <row r="54055" hidden="1" x14ac:dyDescent="0.2"/>
    <row r="54056" hidden="1" x14ac:dyDescent="0.2"/>
    <row r="54057" hidden="1" x14ac:dyDescent="0.2"/>
    <row r="54058" hidden="1" x14ac:dyDescent="0.2"/>
    <row r="54059" hidden="1" x14ac:dyDescent="0.2"/>
    <row r="54060" hidden="1" x14ac:dyDescent="0.2"/>
    <row r="54061" hidden="1" x14ac:dyDescent="0.2"/>
    <row r="54062" hidden="1" x14ac:dyDescent="0.2"/>
    <row r="54063" hidden="1" x14ac:dyDescent="0.2"/>
    <row r="54064" hidden="1" x14ac:dyDescent="0.2"/>
    <row r="54065" hidden="1" x14ac:dyDescent="0.2"/>
    <row r="54066" hidden="1" x14ac:dyDescent="0.2"/>
    <row r="54067" hidden="1" x14ac:dyDescent="0.2"/>
    <row r="54068" hidden="1" x14ac:dyDescent="0.2"/>
    <row r="54069" hidden="1" x14ac:dyDescent="0.2"/>
    <row r="54070" hidden="1" x14ac:dyDescent="0.2"/>
    <row r="54071" hidden="1" x14ac:dyDescent="0.2"/>
    <row r="54072" hidden="1" x14ac:dyDescent="0.2"/>
    <row r="54073" hidden="1" x14ac:dyDescent="0.2"/>
    <row r="54074" hidden="1" x14ac:dyDescent="0.2"/>
    <row r="54075" hidden="1" x14ac:dyDescent="0.2"/>
    <row r="54076" hidden="1" x14ac:dyDescent="0.2"/>
    <row r="54077" hidden="1" x14ac:dyDescent="0.2"/>
    <row r="54078" hidden="1" x14ac:dyDescent="0.2"/>
    <row r="54079" hidden="1" x14ac:dyDescent="0.2"/>
    <row r="54080" hidden="1" x14ac:dyDescent="0.2"/>
    <row r="54081" hidden="1" x14ac:dyDescent="0.2"/>
    <row r="54082" hidden="1" x14ac:dyDescent="0.2"/>
    <row r="54083" hidden="1" x14ac:dyDescent="0.2"/>
    <row r="54084" hidden="1" x14ac:dyDescent="0.2"/>
    <row r="54085" hidden="1" x14ac:dyDescent="0.2"/>
    <row r="54086" hidden="1" x14ac:dyDescent="0.2"/>
    <row r="54087" hidden="1" x14ac:dyDescent="0.2"/>
    <row r="54088" hidden="1" x14ac:dyDescent="0.2"/>
    <row r="54089" hidden="1" x14ac:dyDescent="0.2"/>
    <row r="54090" hidden="1" x14ac:dyDescent="0.2"/>
    <row r="54091" hidden="1" x14ac:dyDescent="0.2"/>
    <row r="54092" hidden="1" x14ac:dyDescent="0.2"/>
    <row r="54093" hidden="1" x14ac:dyDescent="0.2"/>
    <row r="54094" hidden="1" x14ac:dyDescent="0.2"/>
    <row r="54095" hidden="1" x14ac:dyDescent="0.2"/>
    <row r="54096" hidden="1" x14ac:dyDescent="0.2"/>
    <row r="54097" hidden="1" x14ac:dyDescent="0.2"/>
    <row r="54098" hidden="1" x14ac:dyDescent="0.2"/>
    <row r="54099" hidden="1" x14ac:dyDescent="0.2"/>
    <row r="54100" hidden="1" x14ac:dyDescent="0.2"/>
    <row r="54101" hidden="1" x14ac:dyDescent="0.2"/>
    <row r="54102" hidden="1" x14ac:dyDescent="0.2"/>
    <row r="54103" hidden="1" x14ac:dyDescent="0.2"/>
    <row r="54104" hidden="1" x14ac:dyDescent="0.2"/>
    <row r="54105" hidden="1" x14ac:dyDescent="0.2"/>
    <row r="54106" hidden="1" x14ac:dyDescent="0.2"/>
    <row r="54107" hidden="1" x14ac:dyDescent="0.2"/>
    <row r="54108" hidden="1" x14ac:dyDescent="0.2"/>
    <row r="54109" hidden="1" x14ac:dyDescent="0.2"/>
    <row r="54110" hidden="1" x14ac:dyDescent="0.2"/>
    <row r="54111" hidden="1" x14ac:dyDescent="0.2"/>
    <row r="54112" hidden="1" x14ac:dyDescent="0.2"/>
    <row r="54113" hidden="1" x14ac:dyDescent="0.2"/>
    <row r="54114" hidden="1" x14ac:dyDescent="0.2"/>
    <row r="54115" hidden="1" x14ac:dyDescent="0.2"/>
    <row r="54116" hidden="1" x14ac:dyDescent="0.2"/>
    <row r="54117" hidden="1" x14ac:dyDescent="0.2"/>
    <row r="54118" hidden="1" x14ac:dyDescent="0.2"/>
    <row r="54119" hidden="1" x14ac:dyDescent="0.2"/>
    <row r="54120" hidden="1" x14ac:dyDescent="0.2"/>
    <row r="54121" hidden="1" x14ac:dyDescent="0.2"/>
    <row r="54122" hidden="1" x14ac:dyDescent="0.2"/>
    <row r="54123" hidden="1" x14ac:dyDescent="0.2"/>
    <row r="54124" hidden="1" x14ac:dyDescent="0.2"/>
    <row r="54125" hidden="1" x14ac:dyDescent="0.2"/>
    <row r="54126" hidden="1" x14ac:dyDescent="0.2"/>
    <row r="54127" hidden="1" x14ac:dyDescent="0.2"/>
    <row r="54128" hidden="1" x14ac:dyDescent="0.2"/>
    <row r="54129" hidden="1" x14ac:dyDescent="0.2"/>
    <row r="54130" hidden="1" x14ac:dyDescent="0.2"/>
    <row r="54131" hidden="1" x14ac:dyDescent="0.2"/>
    <row r="54132" hidden="1" x14ac:dyDescent="0.2"/>
    <row r="54133" hidden="1" x14ac:dyDescent="0.2"/>
    <row r="54134" hidden="1" x14ac:dyDescent="0.2"/>
    <row r="54135" hidden="1" x14ac:dyDescent="0.2"/>
    <row r="54136" hidden="1" x14ac:dyDescent="0.2"/>
    <row r="54137" hidden="1" x14ac:dyDescent="0.2"/>
    <row r="54138" hidden="1" x14ac:dyDescent="0.2"/>
    <row r="54139" hidden="1" x14ac:dyDescent="0.2"/>
    <row r="54140" hidden="1" x14ac:dyDescent="0.2"/>
    <row r="54141" hidden="1" x14ac:dyDescent="0.2"/>
    <row r="54142" hidden="1" x14ac:dyDescent="0.2"/>
    <row r="54143" hidden="1" x14ac:dyDescent="0.2"/>
    <row r="54144" hidden="1" x14ac:dyDescent="0.2"/>
    <row r="54145" hidden="1" x14ac:dyDescent="0.2"/>
    <row r="54146" hidden="1" x14ac:dyDescent="0.2"/>
    <row r="54147" hidden="1" x14ac:dyDescent="0.2"/>
    <row r="54148" hidden="1" x14ac:dyDescent="0.2"/>
    <row r="54149" hidden="1" x14ac:dyDescent="0.2"/>
    <row r="54150" hidden="1" x14ac:dyDescent="0.2"/>
    <row r="54151" hidden="1" x14ac:dyDescent="0.2"/>
    <row r="54152" hidden="1" x14ac:dyDescent="0.2"/>
    <row r="54153" hidden="1" x14ac:dyDescent="0.2"/>
    <row r="54154" hidden="1" x14ac:dyDescent="0.2"/>
    <row r="54155" hidden="1" x14ac:dyDescent="0.2"/>
    <row r="54156" hidden="1" x14ac:dyDescent="0.2"/>
    <row r="54157" hidden="1" x14ac:dyDescent="0.2"/>
    <row r="54158" hidden="1" x14ac:dyDescent="0.2"/>
    <row r="54159" hidden="1" x14ac:dyDescent="0.2"/>
    <row r="54160" hidden="1" x14ac:dyDescent="0.2"/>
    <row r="54161" hidden="1" x14ac:dyDescent="0.2"/>
    <row r="54162" hidden="1" x14ac:dyDescent="0.2"/>
    <row r="54163" hidden="1" x14ac:dyDescent="0.2"/>
    <row r="54164" hidden="1" x14ac:dyDescent="0.2"/>
    <row r="54165" hidden="1" x14ac:dyDescent="0.2"/>
    <row r="54166" hidden="1" x14ac:dyDescent="0.2"/>
    <row r="54167" hidden="1" x14ac:dyDescent="0.2"/>
    <row r="54168" hidden="1" x14ac:dyDescent="0.2"/>
    <row r="54169" hidden="1" x14ac:dyDescent="0.2"/>
    <row r="54170" hidden="1" x14ac:dyDescent="0.2"/>
    <row r="54171" hidden="1" x14ac:dyDescent="0.2"/>
    <row r="54172" hidden="1" x14ac:dyDescent="0.2"/>
    <row r="54173" hidden="1" x14ac:dyDescent="0.2"/>
    <row r="54174" hidden="1" x14ac:dyDescent="0.2"/>
    <row r="54175" hidden="1" x14ac:dyDescent="0.2"/>
    <row r="54176" hidden="1" x14ac:dyDescent="0.2"/>
    <row r="54177" hidden="1" x14ac:dyDescent="0.2"/>
    <row r="54178" hidden="1" x14ac:dyDescent="0.2"/>
    <row r="54179" hidden="1" x14ac:dyDescent="0.2"/>
    <row r="54180" hidden="1" x14ac:dyDescent="0.2"/>
    <row r="54181" hidden="1" x14ac:dyDescent="0.2"/>
    <row r="54182" hidden="1" x14ac:dyDescent="0.2"/>
    <row r="54183" hidden="1" x14ac:dyDescent="0.2"/>
    <row r="54184" hidden="1" x14ac:dyDescent="0.2"/>
    <row r="54185" hidden="1" x14ac:dyDescent="0.2"/>
    <row r="54186" hidden="1" x14ac:dyDescent="0.2"/>
    <row r="54187" hidden="1" x14ac:dyDescent="0.2"/>
    <row r="54188" hidden="1" x14ac:dyDescent="0.2"/>
    <row r="54189" hidden="1" x14ac:dyDescent="0.2"/>
    <row r="54190" hidden="1" x14ac:dyDescent="0.2"/>
    <row r="54191" hidden="1" x14ac:dyDescent="0.2"/>
    <row r="54192" hidden="1" x14ac:dyDescent="0.2"/>
    <row r="54193" hidden="1" x14ac:dyDescent="0.2"/>
    <row r="54194" hidden="1" x14ac:dyDescent="0.2"/>
    <row r="54195" hidden="1" x14ac:dyDescent="0.2"/>
    <row r="54196" hidden="1" x14ac:dyDescent="0.2"/>
    <row r="54197" hidden="1" x14ac:dyDescent="0.2"/>
    <row r="54198" hidden="1" x14ac:dyDescent="0.2"/>
    <row r="54199" hidden="1" x14ac:dyDescent="0.2"/>
    <row r="54200" hidden="1" x14ac:dyDescent="0.2"/>
    <row r="54201" hidden="1" x14ac:dyDescent="0.2"/>
    <row r="54202" hidden="1" x14ac:dyDescent="0.2"/>
    <row r="54203" hidden="1" x14ac:dyDescent="0.2"/>
    <row r="54204" hidden="1" x14ac:dyDescent="0.2"/>
    <row r="54205" hidden="1" x14ac:dyDescent="0.2"/>
    <row r="54206" hidden="1" x14ac:dyDescent="0.2"/>
    <row r="54207" hidden="1" x14ac:dyDescent="0.2"/>
    <row r="54208" hidden="1" x14ac:dyDescent="0.2"/>
    <row r="54209" hidden="1" x14ac:dyDescent="0.2"/>
    <row r="54210" hidden="1" x14ac:dyDescent="0.2"/>
    <row r="54211" hidden="1" x14ac:dyDescent="0.2"/>
    <row r="54212" hidden="1" x14ac:dyDescent="0.2"/>
    <row r="54213" hidden="1" x14ac:dyDescent="0.2"/>
    <row r="54214" hidden="1" x14ac:dyDescent="0.2"/>
    <row r="54215" hidden="1" x14ac:dyDescent="0.2"/>
    <row r="54216" hidden="1" x14ac:dyDescent="0.2"/>
    <row r="54217" hidden="1" x14ac:dyDescent="0.2"/>
    <row r="54218" hidden="1" x14ac:dyDescent="0.2"/>
    <row r="54219" hidden="1" x14ac:dyDescent="0.2"/>
    <row r="54220" hidden="1" x14ac:dyDescent="0.2"/>
    <row r="54221" hidden="1" x14ac:dyDescent="0.2"/>
    <row r="54222" hidden="1" x14ac:dyDescent="0.2"/>
    <row r="54223" hidden="1" x14ac:dyDescent="0.2"/>
    <row r="54224" hidden="1" x14ac:dyDescent="0.2"/>
    <row r="54225" hidden="1" x14ac:dyDescent="0.2"/>
    <row r="54226" hidden="1" x14ac:dyDescent="0.2"/>
    <row r="54227" hidden="1" x14ac:dyDescent="0.2"/>
    <row r="54228" hidden="1" x14ac:dyDescent="0.2"/>
    <row r="54229" hidden="1" x14ac:dyDescent="0.2"/>
    <row r="54230" hidden="1" x14ac:dyDescent="0.2"/>
    <row r="54231" hidden="1" x14ac:dyDescent="0.2"/>
    <row r="54232" hidden="1" x14ac:dyDescent="0.2"/>
    <row r="54233" hidden="1" x14ac:dyDescent="0.2"/>
    <row r="54234" hidden="1" x14ac:dyDescent="0.2"/>
    <row r="54235" hidden="1" x14ac:dyDescent="0.2"/>
    <row r="54236" hidden="1" x14ac:dyDescent="0.2"/>
    <row r="54237" hidden="1" x14ac:dyDescent="0.2"/>
    <row r="54238" hidden="1" x14ac:dyDescent="0.2"/>
    <row r="54239" hidden="1" x14ac:dyDescent="0.2"/>
    <row r="54240" hidden="1" x14ac:dyDescent="0.2"/>
    <row r="54241" hidden="1" x14ac:dyDescent="0.2"/>
    <row r="54242" hidden="1" x14ac:dyDescent="0.2"/>
    <row r="54243" hidden="1" x14ac:dyDescent="0.2"/>
    <row r="54244" hidden="1" x14ac:dyDescent="0.2"/>
    <row r="54245" hidden="1" x14ac:dyDescent="0.2"/>
    <row r="54246" hidden="1" x14ac:dyDescent="0.2"/>
    <row r="54247" hidden="1" x14ac:dyDescent="0.2"/>
    <row r="54248" hidden="1" x14ac:dyDescent="0.2"/>
    <row r="54249" hidden="1" x14ac:dyDescent="0.2"/>
    <row r="54250" hidden="1" x14ac:dyDescent="0.2"/>
    <row r="54251" hidden="1" x14ac:dyDescent="0.2"/>
    <row r="54252" hidden="1" x14ac:dyDescent="0.2"/>
    <row r="54253" hidden="1" x14ac:dyDescent="0.2"/>
    <row r="54254" hidden="1" x14ac:dyDescent="0.2"/>
    <row r="54255" hidden="1" x14ac:dyDescent="0.2"/>
    <row r="54256" hidden="1" x14ac:dyDescent="0.2"/>
    <row r="54257" hidden="1" x14ac:dyDescent="0.2"/>
    <row r="54258" hidden="1" x14ac:dyDescent="0.2"/>
    <row r="54259" hidden="1" x14ac:dyDescent="0.2"/>
    <row r="54260" hidden="1" x14ac:dyDescent="0.2"/>
    <row r="54261" hidden="1" x14ac:dyDescent="0.2"/>
    <row r="54262" hidden="1" x14ac:dyDescent="0.2"/>
    <row r="54263" hidden="1" x14ac:dyDescent="0.2"/>
    <row r="54264" hidden="1" x14ac:dyDescent="0.2"/>
    <row r="54265" hidden="1" x14ac:dyDescent="0.2"/>
    <row r="54266" hidden="1" x14ac:dyDescent="0.2"/>
    <row r="54267" hidden="1" x14ac:dyDescent="0.2"/>
    <row r="54268" hidden="1" x14ac:dyDescent="0.2"/>
    <row r="54269" hidden="1" x14ac:dyDescent="0.2"/>
    <row r="54270" hidden="1" x14ac:dyDescent="0.2"/>
    <row r="54271" hidden="1" x14ac:dyDescent="0.2"/>
    <row r="54272" hidden="1" x14ac:dyDescent="0.2"/>
    <row r="54273" hidden="1" x14ac:dyDescent="0.2"/>
    <row r="54274" hidden="1" x14ac:dyDescent="0.2"/>
    <row r="54275" hidden="1" x14ac:dyDescent="0.2"/>
    <row r="54276" hidden="1" x14ac:dyDescent="0.2"/>
    <row r="54277" hidden="1" x14ac:dyDescent="0.2"/>
    <row r="54278" hidden="1" x14ac:dyDescent="0.2"/>
    <row r="54279" hidden="1" x14ac:dyDescent="0.2"/>
    <row r="54280" hidden="1" x14ac:dyDescent="0.2"/>
    <row r="54281" hidden="1" x14ac:dyDescent="0.2"/>
    <row r="54282" hidden="1" x14ac:dyDescent="0.2"/>
    <row r="54283" hidden="1" x14ac:dyDescent="0.2"/>
    <row r="54284" hidden="1" x14ac:dyDescent="0.2"/>
    <row r="54285" hidden="1" x14ac:dyDescent="0.2"/>
    <row r="54286" hidden="1" x14ac:dyDescent="0.2"/>
    <row r="54287" hidden="1" x14ac:dyDescent="0.2"/>
    <row r="54288" hidden="1" x14ac:dyDescent="0.2"/>
    <row r="54289" hidden="1" x14ac:dyDescent="0.2"/>
    <row r="54290" hidden="1" x14ac:dyDescent="0.2"/>
    <row r="54291" hidden="1" x14ac:dyDescent="0.2"/>
    <row r="54292" hidden="1" x14ac:dyDescent="0.2"/>
    <row r="54293" hidden="1" x14ac:dyDescent="0.2"/>
    <row r="54294" hidden="1" x14ac:dyDescent="0.2"/>
    <row r="54295" hidden="1" x14ac:dyDescent="0.2"/>
    <row r="54296" hidden="1" x14ac:dyDescent="0.2"/>
    <row r="54297" hidden="1" x14ac:dyDescent="0.2"/>
    <row r="54298" hidden="1" x14ac:dyDescent="0.2"/>
    <row r="54299" hidden="1" x14ac:dyDescent="0.2"/>
    <row r="54300" hidden="1" x14ac:dyDescent="0.2"/>
    <row r="54301" hidden="1" x14ac:dyDescent="0.2"/>
    <row r="54302" hidden="1" x14ac:dyDescent="0.2"/>
    <row r="54303" hidden="1" x14ac:dyDescent="0.2"/>
    <row r="54304" hidden="1" x14ac:dyDescent="0.2"/>
    <row r="54305" hidden="1" x14ac:dyDescent="0.2"/>
    <row r="54306" hidden="1" x14ac:dyDescent="0.2"/>
    <row r="54307" hidden="1" x14ac:dyDescent="0.2"/>
    <row r="54308" hidden="1" x14ac:dyDescent="0.2"/>
    <row r="54309" hidden="1" x14ac:dyDescent="0.2"/>
    <row r="54310" hidden="1" x14ac:dyDescent="0.2"/>
    <row r="54311" hidden="1" x14ac:dyDescent="0.2"/>
    <row r="54312" hidden="1" x14ac:dyDescent="0.2"/>
    <row r="54313" hidden="1" x14ac:dyDescent="0.2"/>
    <row r="54314" hidden="1" x14ac:dyDescent="0.2"/>
    <row r="54315" hidden="1" x14ac:dyDescent="0.2"/>
    <row r="54316" hidden="1" x14ac:dyDescent="0.2"/>
    <row r="54317" hidden="1" x14ac:dyDescent="0.2"/>
    <row r="54318" hidden="1" x14ac:dyDescent="0.2"/>
    <row r="54319" hidden="1" x14ac:dyDescent="0.2"/>
    <row r="54320" hidden="1" x14ac:dyDescent="0.2"/>
    <row r="54321" hidden="1" x14ac:dyDescent="0.2"/>
    <row r="54322" hidden="1" x14ac:dyDescent="0.2"/>
    <row r="54323" hidden="1" x14ac:dyDescent="0.2"/>
    <row r="54324" hidden="1" x14ac:dyDescent="0.2"/>
    <row r="54325" hidden="1" x14ac:dyDescent="0.2"/>
    <row r="54326" hidden="1" x14ac:dyDescent="0.2"/>
    <row r="54327" hidden="1" x14ac:dyDescent="0.2"/>
    <row r="54328" hidden="1" x14ac:dyDescent="0.2"/>
    <row r="54329" hidden="1" x14ac:dyDescent="0.2"/>
    <row r="54330" hidden="1" x14ac:dyDescent="0.2"/>
    <row r="54331" hidden="1" x14ac:dyDescent="0.2"/>
    <row r="54332" hidden="1" x14ac:dyDescent="0.2"/>
    <row r="54333" hidden="1" x14ac:dyDescent="0.2"/>
    <row r="54334" hidden="1" x14ac:dyDescent="0.2"/>
    <row r="54335" hidden="1" x14ac:dyDescent="0.2"/>
    <row r="54336" hidden="1" x14ac:dyDescent="0.2"/>
    <row r="54337" hidden="1" x14ac:dyDescent="0.2"/>
    <row r="54338" hidden="1" x14ac:dyDescent="0.2"/>
    <row r="54339" hidden="1" x14ac:dyDescent="0.2"/>
    <row r="54340" hidden="1" x14ac:dyDescent="0.2"/>
    <row r="54341" hidden="1" x14ac:dyDescent="0.2"/>
    <row r="54342" hidden="1" x14ac:dyDescent="0.2"/>
    <row r="54343" hidden="1" x14ac:dyDescent="0.2"/>
    <row r="54344" hidden="1" x14ac:dyDescent="0.2"/>
    <row r="54345" hidden="1" x14ac:dyDescent="0.2"/>
    <row r="54346" hidden="1" x14ac:dyDescent="0.2"/>
    <row r="54347" hidden="1" x14ac:dyDescent="0.2"/>
    <row r="54348" hidden="1" x14ac:dyDescent="0.2"/>
    <row r="54349" hidden="1" x14ac:dyDescent="0.2"/>
    <row r="54350" hidden="1" x14ac:dyDescent="0.2"/>
    <row r="54351" hidden="1" x14ac:dyDescent="0.2"/>
    <row r="54352" hidden="1" x14ac:dyDescent="0.2"/>
    <row r="54353" hidden="1" x14ac:dyDescent="0.2"/>
    <row r="54354" hidden="1" x14ac:dyDescent="0.2"/>
    <row r="54355" hidden="1" x14ac:dyDescent="0.2"/>
    <row r="54356" hidden="1" x14ac:dyDescent="0.2"/>
    <row r="54357" hidden="1" x14ac:dyDescent="0.2"/>
    <row r="54358" hidden="1" x14ac:dyDescent="0.2"/>
    <row r="54359" hidden="1" x14ac:dyDescent="0.2"/>
    <row r="54360" hidden="1" x14ac:dyDescent="0.2"/>
    <row r="54361" hidden="1" x14ac:dyDescent="0.2"/>
    <row r="54362" hidden="1" x14ac:dyDescent="0.2"/>
    <row r="54363" hidden="1" x14ac:dyDescent="0.2"/>
    <row r="54364" hidden="1" x14ac:dyDescent="0.2"/>
    <row r="54365" hidden="1" x14ac:dyDescent="0.2"/>
    <row r="54366" hidden="1" x14ac:dyDescent="0.2"/>
    <row r="54367" hidden="1" x14ac:dyDescent="0.2"/>
    <row r="54368" hidden="1" x14ac:dyDescent="0.2"/>
    <row r="54369" hidden="1" x14ac:dyDescent="0.2"/>
    <row r="54370" hidden="1" x14ac:dyDescent="0.2"/>
    <row r="54371" hidden="1" x14ac:dyDescent="0.2"/>
    <row r="54372" hidden="1" x14ac:dyDescent="0.2"/>
    <row r="54373" hidden="1" x14ac:dyDescent="0.2"/>
    <row r="54374" hidden="1" x14ac:dyDescent="0.2"/>
    <row r="54375" hidden="1" x14ac:dyDescent="0.2"/>
    <row r="54376" hidden="1" x14ac:dyDescent="0.2"/>
    <row r="54377" hidden="1" x14ac:dyDescent="0.2"/>
    <row r="54378" hidden="1" x14ac:dyDescent="0.2"/>
    <row r="54379" hidden="1" x14ac:dyDescent="0.2"/>
    <row r="54380" hidden="1" x14ac:dyDescent="0.2"/>
    <row r="54381" hidden="1" x14ac:dyDescent="0.2"/>
    <row r="54382" hidden="1" x14ac:dyDescent="0.2"/>
    <row r="54383" hidden="1" x14ac:dyDescent="0.2"/>
    <row r="54384" hidden="1" x14ac:dyDescent="0.2"/>
    <row r="54385" hidden="1" x14ac:dyDescent="0.2"/>
    <row r="54386" hidden="1" x14ac:dyDescent="0.2"/>
    <row r="54387" hidden="1" x14ac:dyDescent="0.2"/>
    <row r="54388" hidden="1" x14ac:dyDescent="0.2"/>
    <row r="54389" hidden="1" x14ac:dyDescent="0.2"/>
    <row r="54390" hidden="1" x14ac:dyDescent="0.2"/>
    <row r="54391" hidden="1" x14ac:dyDescent="0.2"/>
    <row r="54392" hidden="1" x14ac:dyDescent="0.2"/>
    <row r="54393" hidden="1" x14ac:dyDescent="0.2"/>
    <row r="54394" hidden="1" x14ac:dyDescent="0.2"/>
    <row r="54395" hidden="1" x14ac:dyDescent="0.2"/>
    <row r="54396" hidden="1" x14ac:dyDescent="0.2"/>
    <row r="54397" hidden="1" x14ac:dyDescent="0.2"/>
    <row r="54398" hidden="1" x14ac:dyDescent="0.2"/>
    <row r="54399" hidden="1" x14ac:dyDescent="0.2"/>
    <row r="54400" hidden="1" x14ac:dyDescent="0.2"/>
    <row r="54401" hidden="1" x14ac:dyDescent="0.2"/>
    <row r="54402" hidden="1" x14ac:dyDescent="0.2"/>
    <row r="54403" hidden="1" x14ac:dyDescent="0.2"/>
    <row r="54404" hidden="1" x14ac:dyDescent="0.2"/>
    <row r="54405" hidden="1" x14ac:dyDescent="0.2"/>
    <row r="54406" hidden="1" x14ac:dyDescent="0.2"/>
    <row r="54407" hidden="1" x14ac:dyDescent="0.2"/>
    <row r="54408" hidden="1" x14ac:dyDescent="0.2"/>
    <row r="54409" hidden="1" x14ac:dyDescent="0.2"/>
    <row r="54410" hidden="1" x14ac:dyDescent="0.2"/>
    <row r="54411" hidden="1" x14ac:dyDescent="0.2"/>
    <row r="54412" hidden="1" x14ac:dyDescent="0.2"/>
    <row r="54413" hidden="1" x14ac:dyDescent="0.2"/>
    <row r="54414" hidden="1" x14ac:dyDescent="0.2"/>
    <row r="54415" hidden="1" x14ac:dyDescent="0.2"/>
    <row r="54416" hidden="1" x14ac:dyDescent="0.2"/>
    <row r="54417" hidden="1" x14ac:dyDescent="0.2"/>
    <row r="54418" hidden="1" x14ac:dyDescent="0.2"/>
    <row r="54419" hidden="1" x14ac:dyDescent="0.2"/>
    <row r="54420" hidden="1" x14ac:dyDescent="0.2"/>
    <row r="54421" hidden="1" x14ac:dyDescent="0.2"/>
    <row r="54422" hidden="1" x14ac:dyDescent="0.2"/>
    <row r="54423" hidden="1" x14ac:dyDescent="0.2"/>
    <row r="54424" hidden="1" x14ac:dyDescent="0.2"/>
    <row r="54425" hidden="1" x14ac:dyDescent="0.2"/>
    <row r="54426" hidden="1" x14ac:dyDescent="0.2"/>
    <row r="54427" hidden="1" x14ac:dyDescent="0.2"/>
    <row r="54428" hidden="1" x14ac:dyDescent="0.2"/>
    <row r="54429" hidden="1" x14ac:dyDescent="0.2"/>
    <row r="54430" hidden="1" x14ac:dyDescent="0.2"/>
    <row r="54431" hidden="1" x14ac:dyDescent="0.2"/>
    <row r="54432" hidden="1" x14ac:dyDescent="0.2"/>
    <row r="54433" hidden="1" x14ac:dyDescent="0.2"/>
    <row r="54434" hidden="1" x14ac:dyDescent="0.2"/>
    <row r="54435" hidden="1" x14ac:dyDescent="0.2"/>
    <row r="54436" hidden="1" x14ac:dyDescent="0.2"/>
    <row r="54437" hidden="1" x14ac:dyDescent="0.2"/>
    <row r="54438" hidden="1" x14ac:dyDescent="0.2"/>
    <row r="54439" hidden="1" x14ac:dyDescent="0.2"/>
    <row r="54440" hidden="1" x14ac:dyDescent="0.2"/>
    <row r="54441" hidden="1" x14ac:dyDescent="0.2"/>
    <row r="54442" hidden="1" x14ac:dyDescent="0.2"/>
    <row r="54443" hidden="1" x14ac:dyDescent="0.2"/>
    <row r="54444" hidden="1" x14ac:dyDescent="0.2"/>
    <row r="54445" hidden="1" x14ac:dyDescent="0.2"/>
    <row r="54446" hidden="1" x14ac:dyDescent="0.2"/>
    <row r="54447" hidden="1" x14ac:dyDescent="0.2"/>
    <row r="54448" hidden="1" x14ac:dyDescent="0.2"/>
    <row r="54449" hidden="1" x14ac:dyDescent="0.2"/>
    <row r="54450" hidden="1" x14ac:dyDescent="0.2"/>
    <row r="54451" hidden="1" x14ac:dyDescent="0.2"/>
    <row r="54452" hidden="1" x14ac:dyDescent="0.2"/>
    <row r="54453" hidden="1" x14ac:dyDescent="0.2"/>
    <row r="54454" hidden="1" x14ac:dyDescent="0.2"/>
    <row r="54455" hidden="1" x14ac:dyDescent="0.2"/>
    <row r="54456" hidden="1" x14ac:dyDescent="0.2"/>
    <row r="54457" hidden="1" x14ac:dyDescent="0.2"/>
    <row r="54458" hidden="1" x14ac:dyDescent="0.2"/>
    <row r="54459" hidden="1" x14ac:dyDescent="0.2"/>
    <row r="54460" hidden="1" x14ac:dyDescent="0.2"/>
    <row r="54461" hidden="1" x14ac:dyDescent="0.2"/>
    <row r="54462" hidden="1" x14ac:dyDescent="0.2"/>
    <row r="54463" hidden="1" x14ac:dyDescent="0.2"/>
    <row r="54464" hidden="1" x14ac:dyDescent="0.2"/>
    <row r="54465" hidden="1" x14ac:dyDescent="0.2"/>
    <row r="54466" hidden="1" x14ac:dyDescent="0.2"/>
    <row r="54467" hidden="1" x14ac:dyDescent="0.2"/>
    <row r="54468" hidden="1" x14ac:dyDescent="0.2"/>
    <row r="54469" hidden="1" x14ac:dyDescent="0.2"/>
    <row r="54470" hidden="1" x14ac:dyDescent="0.2"/>
    <row r="54471" hidden="1" x14ac:dyDescent="0.2"/>
    <row r="54472" hidden="1" x14ac:dyDescent="0.2"/>
    <row r="54473" hidden="1" x14ac:dyDescent="0.2"/>
    <row r="54474" hidden="1" x14ac:dyDescent="0.2"/>
    <row r="54475" hidden="1" x14ac:dyDescent="0.2"/>
    <row r="54476" hidden="1" x14ac:dyDescent="0.2"/>
    <row r="54477" hidden="1" x14ac:dyDescent="0.2"/>
    <row r="54478" hidden="1" x14ac:dyDescent="0.2"/>
    <row r="54479" hidden="1" x14ac:dyDescent="0.2"/>
    <row r="54480" hidden="1" x14ac:dyDescent="0.2"/>
    <row r="54481" hidden="1" x14ac:dyDescent="0.2"/>
    <row r="54482" hidden="1" x14ac:dyDescent="0.2"/>
    <row r="54483" hidden="1" x14ac:dyDescent="0.2"/>
    <row r="54484" hidden="1" x14ac:dyDescent="0.2"/>
    <row r="54485" hidden="1" x14ac:dyDescent="0.2"/>
    <row r="54486" hidden="1" x14ac:dyDescent="0.2"/>
    <row r="54487" hidden="1" x14ac:dyDescent="0.2"/>
    <row r="54488" hidden="1" x14ac:dyDescent="0.2"/>
    <row r="54489" hidden="1" x14ac:dyDescent="0.2"/>
    <row r="54490" hidden="1" x14ac:dyDescent="0.2"/>
    <row r="54491" hidden="1" x14ac:dyDescent="0.2"/>
    <row r="54492" hidden="1" x14ac:dyDescent="0.2"/>
    <row r="54493" hidden="1" x14ac:dyDescent="0.2"/>
    <row r="54494" hidden="1" x14ac:dyDescent="0.2"/>
    <row r="54495" hidden="1" x14ac:dyDescent="0.2"/>
    <row r="54496" hidden="1" x14ac:dyDescent="0.2"/>
    <row r="54497" hidden="1" x14ac:dyDescent="0.2"/>
    <row r="54498" hidden="1" x14ac:dyDescent="0.2"/>
    <row r="54499" hidden="1" x14ac:dyDescent="0.2"/>
    <row r="54500" hidden="1" x14ac:dyDescent="0.2"/>
    <row r="54501" hidden="1" x14ac:dyDescent="0.2"/>
    <row r="54502" hidden="1" x14ac:dyDescent="0.2"/>
    <row r="54503" hidden="1" x14ac:dyDescent="0.2"/>
    <row r="54504" hidden="1" x14ac:dyDescent="0.2"/>
    <row r="54505" hidden="1" x14ac:dyDescent="0.2"/>
    <row r="54506" hidden="1" x14ac:dyDescent="0.2"/>
    <row r="54507" hidden="1" x14ac:dyDescent="0.2"/>
    <row r="54508" hidden="1" x14ac:dyDescent="0.2"/>
    <row r="54509" hidden="1" x14ac:dyDescent="0.2"/>
    <row r="54510" hidden="1" x14ac:dyDescent="0.2"/>
    <row r="54511" hidden="1" x14ac:dyDescent="0.2"/>
    <row r="54512" hidden="1" x14ac:dyDescent="0.2"/>
    <row r="54513" hidden="1" x14ac:dyDescent="0.2"/>
    <row r="54514" hidden="1" x14ac:dyDescent="0.2"/>
    <row r="54515" hidden="1" x14ac:dyDescent="0.2"/>
    <row r="54516" hidden="1" x14ac:dyDescent="0.2"/>
    <row r="54517" hidden="1" x14ac:dyDescent="0.2"/>
    <row r="54518" hidden="1" x14ac:dyDescent="0.2"/>
    <row r="54519" hidden="1" x14ac:dyDescent="0.2"/>
    <row r="54520" hidden="1" x14ac:dyDescent="0.2"/>
    <row r="54521" hidden="1" x14ac:dyDescent="0.2"/>
    <row r="54522" hidden="1" x14ac:dyDescent="0.2"/>
    <row r="54523" hidden="1" x14ac:dyDescent="0.2"/>
    <row r="54524" hidden="1" x14ac:dyDescent="0.2"/>
    <row r="54525" hidden="1" x14ac:dyDescent="0.2"/>
    <row r="54526" hidden="1" x14ac:dyDescent="0.2"/>
    <row r="54527" hidden="1" x14ac:dyDescent="0.2"/>
    <row r="54528" hidden="1" x14ac:dyDescent="0.2"/>
    <row r="54529" hidden="1" x14ac:dyDescent="0.2"/>
    <row r="54530" hidden="1" x14ac:dyDescent="0.2"/>
    <row r="54531" hidden="1" x14ac:dyDescent="0.2"/>
    <row r="54532" hidden="1" x14ac:dyDescent="0.2"/>
    <row r="54533" hidden="1" x14ac:dyDescent="0.2"/>
    <row r="54534" hidden="1" x14ac:dyDescent="0.2"/>
    <row r="54535" hidden="1" x14ac:dyDescent="0.2"/>
    <row r="54536" hidden="1" x14ac:dyDescent="0.2"/>
    <row r="54537" hidden="1" x14ac:dyDescent="0.2"/>
    <row r="54538" hidden="1" x14ac:dyDescent="0.2"/>
    <row r="54539" hidden="1" x14ac:dyDescent="0.2"/>
    <row r="54540" hidden="1" x14ac:dyDescent="0.2"/>
    <row r="54541" hidden="1" x14ac:dyDescent="0.2"/>
    <row r="54542" hidden="1" x14ac:dyDescent="0.2"/>
    <row r="54543" hidden="1" x14ac:dyDescent="0.2"/>
    <row r="54544" hidden="1" x14ac:dyDescent="0.2"/>
    <row r="54545" hidden="1" x14ac:dyDescent="0.2"/>
    <row r="54546" hidden="1" x14ac:dyDescent="0.2"/>
    <row r="54547" hidden="1" x14ac:dyDescent="0.2"/>
    <row r="54548" hidden="1" x14ac:dyDescent="0.2"/>
    <row r="54549" hidden="1" x14ac:dyDescent="0.2"/>
    <row r="54550" hidden="1" x14ac:dyDescent="0.2"/>
    <row r="54551" hidden="1" x14ac:dyDescent="0.2"/>
    <row r="54552" hidden="1" x14ac:dyDescent="0.2"/>
    <row r="54553" hidden="1" x14ac:dyDescent="0.2"/>
    <row r="54554" hidden="1" x14ac:dyDescent="0.2"/>
    <row r="54555" hidden="1" x14ac:dyDescent="0.2"/>
    <row r="54556" hidden="1" x14ac:dyDescent="0.2"/>
    <row r="54557" hidden="1" x14ac:dyDescent="0.2"/>
    <row r="54558" hidden="1" x14ac:dyDescent="0.2"/>
    <row r="54559" hidden="1" x14ac:dyDescent="0.2"/>
    <row r="54560" hidden="1" x14ac:dyDescent="0.2"/>
    <row r="54561" hidden="1" x14ac:dyDescent="0.2"/>
    <row r="54562" hidden="1" x14ac:dyDescent="0.2"/>
    <row r="54563" hidden="1" x14ac:dyDescent="0.2"/>
    <row r="54564" hidden="1" x14ac:dyDescent="0.2"/>
    <row r="54565" hidden="1" x14ac:dyDescent="0.2"/>
    <row r="54566" hidden="1" x14ac:dyDescent="0.2"/>
    <row r="54567" hidden="1" x14ac:dyDescent="0.2"/>
    <row r="54568" hidden="1" x14ac:dyDescent="0.2"/>
    <row r="54569" hidden="1" x14ac:dyDescent="0.2"/>
    <row r="54570" hidden="1" x14ac:dyDescent="0.2"/>
    <row r="54571" hidden="1" x14ac:dyDescent="0.2"/>
    <row r="54572" hidden="1" x14ac:dyDescent="0.2"/>
    <row r="54573" hidden="1" x14ac:dyDescent="0.2"/>
    <row r="54574" hidden="1" x14ac:dyDescent="0.2"/>
    <row r="54575" hidden="1" x14ac:dyDescent="0.2"/>
    <row r="54576" hidden="1" x14ac:dyDescent="0.2"/>
    <row r="54577" hidden="1" x14ac:dyDescent="0.2"/>
    <row r="54578" hidden="1" x14ac:dyDescent="0.2"/>
    <row r="54579" hidden="1" x14ac:dyDescent="0.2"/>
    <row r="54580" hidden="1" x14ac:dyDescent="0.2"/>
    <row r="54581" hidden="1" x14ac:dyDescent="0.2"/>
    <row r="54582" hidden="1" x14ac:dyDescent="0.2"/>
    <row r="54583" hidden="1" x14ac:dyDescent="0.2"/>
    <row r="54584" hidden="1" x14ac:dyDescent="0.2"/>
    <row r="54585" hidden="1" x14ac:dyDescent="0.2"/>
    <row r="54586" hidden="1" x14ac:dyDescent="0.2"/>
    <row r="54587" hidden="1" x14ac:dyDescent="0.2"/>
    <row r="54588" hidden="1" x14ac:dyDescent="0.2"/>
    <row r="54589" hidden="1" x14ac:dyDescent="0.2"/>
    <row r="54590" hidden="1" x14ac:dyDescent="0.2"/>
    <row r="54591" hidden="1" x14ac:dyDescent="0.2"/>
    <row r="54592" hidden="1" x14ac:dyDescent="0.2"/>
    <row r="54593" hidden="1" x14ac:dyDescent="0.2"/>
    <row r="54594" hidden="1" x14ac:dyDescent="0.2"/>
    <row r="54595" hidden="1" x14ac:dyDescent="0.2"/>
    <row r="54596" hidden="1" x14ac:dyDescent="0.2"/>
    <row r="54597" hidden="1" x14ac:dyDescent="0.2"/>
    <row r="54598" hidden="1" x14ac:dyDescent="0.2"/>
    <row r="54599" hidden="1" x14ac:dyDescent="0.2"/>
    <row r="54600" hidden="1" x14ac:dyDescent="0.2"/>
    <row r="54601" hidden="1" x14ac:dyDescent="0.2"/>
    <row r="54602" hidden="1" x14ac:dyDescent="0.2"/>
    <row r="54603" hidden="1" x14ac:dyDescent="0.2"/>
    <row r="54604" hidden="1" x14ac:dyDescent="0.2"/>
    <row r="54605" hidden="1" x14ac:dyDescent="0.2"/>
    <row r="54606" hidden="1" x14ac:dyDescent="0.2"/>
    <row r="54607" hidden="1" x14ac:dyDescent="0.2"/>
    <row r="54608" hidden="1" x14ac:dyDescent="0.2"/>
    <row r="54609" hidden="1" x14ac:dyDescent="0.2"/>
    <row r="54610" hidden="1" x14ac:dyDescent="0.2"/>
    <row r="54611" hidden="1" x14ac:dyDescent="0.2"/>
    <row r="54612" hidden="1" x14ac:dyDescent="0.2"/>
    <row r="54613" hidden="1" x14ac:dyDescent="0.2"/>
    <row r="54614" hidden="1" x14ac:dyDescent="0.2"/>
    <row r="54615" hidden="1" x14ac:dyDescent="0.2"/>
    <row r="54616" hidden="1" x14ac:dyDescent="0.2"/>
    <row r="54617" hidden="1" x14ac:dyDescent="0.2"/>
    <row r="54618" hidden="1" x14ac:dyDescent="0.2"/>
    <row r="54619" hidden="1" x14ac:dyDescent="0.2"/>
    <row r="54620" hidden="1" x14ac:dyDescent="0.2"/>
    <row r="54621" hidden="1" x14ac:dyDescent="0.2"/>
    <row r="54622" hidden="1" x14ac:dyDescent="0.2"/>
    <row r="54623" hidden="1" x14ac:dyDescent="0.2"/>
    <row r="54624" hidden="1" x14ac:dyDescent="0.2"/>
    <row r="54625" hidden="1" x14ac:dyDescent="0.2"/>
    <row r="54626" hidden="1" x14ac:dyDescent="0.2"/>
    <row r="54627" hidden="1" x14ac:dyDescent="0.2"/>
    <row r="54628" hidden="1" x14ac:dyDescent="0.2"/>
    <row r="54629" hidden="1" x14ac:dyDescent="0.2"/>
    <row r="54630" hidden="1" x14ac:dyDescent="0.2"/>
    <row r="54631" hidden="1" x14ac:dyDescent="0.2"/>
    <row r="54632" hidden="1" x14ac:dyDescent="0.2"/>
    <row r="54633" hidden="1" x14ac:dyDescent="0.2"/>
    <row r="54634" hidden="1" x14ac:dyDescent="0.2"/>
    <row r="54635" hidden="1" x14ac:dyDescent="0.2"/>
    <row r="54636" hidden="1" x14ac:dyDescent="0.2"/>
    <row r="54637" hidden="1" x14ac:dyDescent="0.2"/>
    <row r="54638" hidden="1" x14ac:dyDescent="0.2"/>
    <row r="54639" hidden="1" x14ac:dyDescent="0.2"/>
    <row r="54640" hidden="1" x14ac:dyDescent="0.2"/>
    <row r="54641" hidden="1" x14ac:dyDescent="0.2"/>
    <row r="54642" hidden="1" x14ac:dyDescent="0.2"/>
    <row r="54643" hidden="1" x14ac:dyDescent="0.2"/>
    <row r="54644" hidden="1" x14ac:dyDescent="0.2"/>
    <row r="54645" hidden="1" x14ac:dyDescent="0.2"/>
    <row r="54646" hidden="1" x14ac:dyDescent="0.2"/>
    <row r="54647" hidden="1" x14ac:dyDescent="0.2"/>
    <row r="54648" hidden="1" x14ac:dyDescent="0.2"/>
    <row r="54649" hidden="1" x14ac:dyDescent="0.2"/>
    <row r="54650" hidden="1" x14ac:dyDescent="0.2"/>
    <row r="54651" hidden="1" x14ac:dyDescent="0.2"/>
    <row r="54652" hidden="1" x14ac:dyDescent="0.2"/>
    <row r="54653" hidden="1" x14ac:dyDescent="0.2"/>
    <row r="54654" hidden="1" x14ac:dyDescent="0.2"/>
    <row r="54655" hidden="1" x14ac:dyDescent="0.2"/>
    <row r="54656" hidden="1" x14ac:dyDescent="0.2"/>
    <row r="54657" hidden="1" x14ac:dyDescent="0.2"/>
    <row r="54658" hidden="1" x14ac:dyDescent="0.2"/>
    <row r="54659" hidden="1" x14ac:dyDescent="0.2"/>
    <row r="54660" hidden="1" x14ac:dyDescent="0.2"/>
    <row r="54661" hidden="1" x14ac:dyDescent="0.2"/>
    <row r="54662" hidden="1" x14ac:dyDescent="0.2"/>
    <row r="54663" hidden="1" x14ac:dyDescent="0.2"/>
    <row r="54664" hidden="1" x14ac:dyDescent="0.2"/>
    <row r="54665" hidden="1" x14ac:dyDescent="0.2"/>
    <row r="54666" hidden="1" x14ac:dyDescent="0.2"/>
    <row r="54667" hidden="1" x14ac:dyDescent="0.2"/>
    <row r="54668" hidden="1" x14ac:dyDescent="0.2"/>
    <row r="54669" hidden="1" x14ac:dyDescent="0.2"/>
    <row r="54670" hidden="1" x14ac:dyDescent="0.2"/>
    <row r="54671" hidden="1" x14ac:dyDescent="0.2"/>
    <row r="54672" hidden="1" x14ac:dyDescent="0.2"/>
    <row r="54673" hidden="1" x14ac:dyDescent="0.2"/>
    <row r="54674" hidden="1" x14ac:dyDescent="0.2"/>
    <row r="54675" hidden="1" x14ac:dyDescent="0.2"/>
    <row r="54676" hidden="1" x14ac:dyDescent="0.2"/>
    <row r="54677" hidden="1" x14ac:dyDescent="0.2"/>
    <row r="54678" hidden="1" x14ac:dyDescent="0.2"/>
    <row r="54679" hidden="1" x14ac:dyDescent="0.2"/>
    <row r="54680" hidden="1" x14ac:dyDescent="0.2"/>
    <row r="54681" hidden="1" x14ac:dyDescent="0.2"/>
    <row r="54682" hidden="1" x14ac:dyDescent="0.2"/>
    <row r="54683" hidden="1" x14ac:dyDescent="0.2"/>
    <row r="54684" hidden="1" x14ac:dyDescent="0.2"/>
    <row r="54685" hidden="1" x14ac:dyDescent="0.2"/>
    <row r="54686" hidden="1" x14ac:dyDescent="0.2"/>
    <row r="54687" hidden="1" x14ac:dyDescent="0.2"/>
    <row r="54688" hidden="1" x14ac:dyDescent="0.2"/>
    <row r="54689" hidden="1" x14ac:dyDescent="0.2"/>
    <row r="54690" hidden="1" x14ac:dyDescent="0.2"/>
    <row r="54691" hidden="1" x14ac:dyDescent="0.2"/>
    <row r="54692" hidden="1" x14ac:dyDescent="0.2"/>
    <row r="54693" hidden="1" x14ac:dyDescent="0.2"/>
    <row r="54694" hidden="1" x14ac:dyDescent="0.2"/>
    <row r="54695" hidden="1" x14ac:dyDescent="0.2"/>
    <row r="54696" hidden="1" x14ac:dyDescent="0.2"/>
    <row r="54697" hidden="1" x14ac:dyDescent="0.2"/>
    <row r="54698" hidden="1" x14ac:dyDescent="0.2"/>
    <row r="54699" hidden="1" x14ac:dyDescent="0.2"/>
    <row r="54700" hidden="1" x14ac:dyDescent="0.2"/>
    <row r="54701" hidden="1" x14ac:dyDescent="0.2"/>
    <row r="54702" hidden="1" x14ac:dyDescent="0.2"/>
    <row r="54703" hidden="1" x14ac:dyDescent="0.2"/>
    <row r="54704" hidden="1" x14ac:dyDescent="0.2"/>
    <row r="54705" hidden="1" x14ac:dyDescent="0.2"/>
    <row r="54706" hidden="1" x14ac:dyDescent="0.2"/>
    <row r="54707" hidden="1" x14ac:dyDescent="0.2"/>
    <row r="54708" hidden="1" x14ac:dyDescent="0.2"/>
    <row r="54709" hidden="1" x14ac:dyDescent="0.2"/>
    <row r="54710" hidden="1" x14ac:dyDescent="0.2"/>
    <row r="54711" hidden="1" x14ac:dyDescent="0.2"/>
    <row r="54712" hidden="1" x14ac:dyDescent="0.2"/>
    <row r="54713" hidden="1" x14ac:dyDescent="0.2"/>
    <row r="54714" hidden="1" x14ac:dyDescent="0.2"/>
    <row r="54715" hidden="1" x14ac:dyDescent="0.2"/>
    <row r="54716" hidden="1" x14ac:dyDescent="0.2"/>
    <row r="54717" hidden="1" x14ac:dyDescent="0.2"/>
    <row r="54718" hidden="1" x14ac:dyDescent="0.2"/>
    <row r="54719" hidden="1" x14ac:dyDescent="0.2"/>
    <row r="54720" hidden="1" x14ac:dyDescent="0.2"/>
    <row r="54721" hidden="1" x14ac:dyDescent="0.2"/>
    <row r="54722" hidden="1" x14ac:dyDescent="0.2"/>
    <row r="54723" hidden="1" x14ac:dyDescent="0.2"/>
    <row r="54724" hidden="1" x14ac:dyDescent="0.2"/>
    <row r="54725" hidden="1" x14ac:dyDescent="0.2"/>
    <row r="54726" hidden="1" x14ac:dyDescent="0.2"/>
    <row r="54727" hidden="1" x14ac:dyDescent="0.2"/>
    <row r="54728" hidden="1" x14ac:dyDescent="0.2"/>
    <row r="54729" hidden="1" x14ac:dyDescent="0.2"/>
    <row r="54730" hidden="1" x14ac:dyDescent="0.2"/>
    <row r="54731" hidden="1" x14ac:dyDescent="0.2"/>
    <row r="54732" hidden="1" x14ac:dyDescent="0.2"/>
    <row r="54733" hidden="1" x14ac:dyDescent="0.2"/>
    <row r="54734" hidden="1" x14ac:dyDescent="0.2"/>
    <row r="54735" hidden="1" x14ac:dyDescent="0.2"/>
    <row r="54736" hidden="1" x14ac:dyDescent="0.2"/>
    <row r="54737" hidden="1" x14ac:dyDescent="0.2"/>
    <row r="54738" hidden="1" x14ac:dyDescent="0.2"/>
    <row r="54739" hidden="1" x14ac:dyDescent="0.2"/>
    <row r="54740" hidden="1" x14ac:dyDescent="0.2"/>
    <row r="54741" hidden="1" x14ac:dyDescent="0.2"/>
    <row r="54742" hidden="1" x14ac:dyDescent="0.2"/>
    <row r="54743" hidden="1" x14ac:dyDescent="0.2"/>
    <row r="54744" hidden="1" x14ac:dyDescent="0.2"/>
    <row r="54745" hidden="1" x14ac:dyDescent="0.2"/>
    <row r="54746" hidden="1" x14ac:dyDescent="0.2"/>
    <row r="54747" hidden="1" x14ac:dyDescent="0.2"/>
    <row r="54748" hidden="1" x14ac:dyDescent="0.2"/>
    <row r="54749" hidden="1" x14ac:dyDescent="0.2"/>
    <row r="54750" hidden="1" x14ac:dyDescent="0.2"/>
    <row r="54751" hidden="1" x14ac:dyDescent="0.2"/>
    <row r="54752" hidden="1" x14ac:dyDescent="0.2"/>
    <row r="54753" hidden="1" x14ac:dyDescent="0.2"/>
    <row r="54754" hidden="1" x14ac:dyDescent="0.2"/>
    <row r="54755" hidden="1" x14ac:dyDescent="0.2"/>
    <row r="54756" hidden="1" x14ac:dyDescent="0.2"/>
    <row r="54757" hidden="1" x14ac:dyDescent="0.2"/>
    <row r="54758" hidden="1" x14ac:dyDescent="0.2"/>
    <row r="54759" hidden="1" x14ac:dyDescent="0.2"/>
    <row r="54760" hidden="1" x14ac:dyDescent="0.2"/>
    <row r="54761" hidden="1" x14ac:dyDescent="0.2"/>
    <row r="54762" hidden="1" x14ac:dyDescent="0.2"/>
    <row r="54763" hidden="1" x14ac:dyDescent="0.2"/>
    <row r="54764" hidden="1" x14ac:dyDescent="0.2"/>
    <row r="54765" hidden="1" x14ac:dyDescent="0.2"/>
    <row r="54766" hidden="1" x14ac:dyDescent="0.2"/>
    <row r="54767" hidden="1" x14ac:dyDescent="0.2"/>
    <row r="54768" hidden="1" x14ac:dyDescent="0.2"/>
    <row r="54769" hidden="1" x14ac:dyDescent="0.2"/>
    <row r="54770" hidden="1" x14ac:dyDescent="0.2"/>
    <row r="54771" hidden="1" x14ac:dyDescent="0.2"/>
    <row r="54772" hidden="1" x14ac:dyDescent="0.2"/>
    <row r="54773" hidden="1" x14ac:dyDescent="0.2"/>
    <row r="54774" hidden="1" x14ac:dyDescent="0.2"/>
    <row r="54775" hidden="1" x14ac:dyDescent="0.2"/>
    <row r="54776" hidden="1" x14ac:dyDescent="0.2"/>
    <row r="54777" hidden="1" x14ac:dyDescent="0.2"/>
    <row r="54778" hidden="1" x14ac:dyDescent="0.2"/>
    <row r="54779" hidden="1" x14ac:dyDescent="0.2"/>
    <row r="54780" hidden="1" x14ac:dyDescent="0.2"/>
    <row r="54781" hidden="1" x14ac:dyDescent="0.2"/>
    <row r="54782" hidden="1" x14ac:dyDescent="0.2"/>
    <row r="54783" hidden="1" x14ac:dyDescent="0.2"/>
    <row r="54784" hidden="1" x14ac:dyDescent="0.2"/>
    <row r="54785" hidden="1" x14ac:dyDescent="0.2"/>
    <row r="54786" hidden="1" x14ac:dyDescent="0.2"/>
    <row r="54787" hidden="1" x14ac:dyDescent="0.2"/>
    <row r="54788" hidden="1" x14ac:dyDescent="0.2"/>
    <row r="54789" hidden="1" x14ac:dyDescent="0.2"/>
    <row r="54790" hidden="1" x14ac:dyDescent="0.2"/>
    <row r="54791" hidden="1" x14ac:dyDescent="0.2"/>
    <row r="54792" hidden="1" x14ac:dyDescent="0.2"/>
    <row r="54793" hidden="1" x14ac:dyDescent="0.2"/>
    <row r="54794" hidden="1" x14ac:dyDescent="0.2"/>
    <row r="54795" hidden="1" x14ac:dyDescent="0.2"/>
    <row r="54796" hidden="1" x14ac:dyDescent="0.2"/>
    <row r="54797" hidden="1" x14ac:dyDescent="0.2"/>
    <row r="54798" hidden="1" x14ac:dyDescent="0.2"/>
    <row r="54799" hidden="1" x14ac:dyDescent="0.2"/>
    <row r="54800" hidden="1" x14ac:dyDescent="0.2"/>
    <row r="54801" hidden="1" x14ac:dyDescent="0.2"/>
    <row r="54802" hidden="1" x14ac:dyDescent="0.2"/>
    <row r="54803" hidden="1" x14ac:dyDescent="0.2"/>
    <row r="54804" hidden="1" x14ac:dyDescent="0.2"/>
    <row r="54805" hidden="1" x14ac:dyDescent="0.2"/>
    <row r="54806" hidden="1" x14ac:dyDescent="0.2"/>
    <row r="54807" hidden="1" x14ac:dyDescent="0.2"/>
    <row r="54808" hidden="1" x14ac:dyDescent="0.2"/>
    <row r="54809" hidden="1" x14ac:dyDescent="0.2"/>
    <row r="54810" hidden="1" x14ac:dyDescent="0.2"/>
    <row r="54811" hidden="1" x14ac:dyDescent="0.2"/>
    <row r="54812" hidden="1" x14ac:dyDescent="0.2"/>
    <row r="54813" hidden="1" x14ac:dyDescent="0.2"/>
    <row r="54814" hidden="1" x14ac:dyDescent="0.2"/>
    <row r="54815" hidden="1" x14ac:dyDescent="0.2"/>
    <row r="54816" hidden="1" x14ac:dyDescent="0.2"/>
    <row r="54817" hidden="1" x14ac:dyDescent="0.2"/>
    <row r="54818" hidden="1" x14ac:dyDescent="0.2"/>
    <row r="54819" hidden="1" x14ac:dyDescent="0.2"/>
    <row r="54820" hidden="1" x14ac:dyDescent="0.2"/>
    <row r="54821" hidden="1" x14ac:dyDescent="0.2"/>
    <row r="54822" hidden="1" x14ac:dyDescent="0.2"/>
    <row r="54823" hidden="1" x14ac:dyDescent="0.2"/>
    <row r="54824" hidden="1" x14ac:dyDescent="0.2"/>
    <row r="54825" hidden="1" x14ac:dyDescent="0.2"/>
    <row r="54826" hidden="1" x14ac:dyDescent="0.2"/>
    <row r="54827" hidden="1" x14ac:dyDescent="0.2"/>
    <row r="54828" hidden="1" x14ac:dyDescent="0.2"/>
    <row r="54829" hidden="1" x14ac:dyDescent="0.2"/>
    <row r="54830" hidden="1" x14ac:dyDescent="0.2"/>
    <row r="54831" hidden="1" x14ac:dyDescent="0.2"/>
    <row r="54832" hidden="1" x14ac:dyDescent="0.2"/>
    <row r="54833" hidden="1" x14ac:dyDescent="0.2"/>
    <row r="54834" hidden="1" x14ac:dyDescent="0.2"/>
    <row r="54835" hidden="1" x14ac:dyDescent="0.2"/>
    <row r="54836" hidden="1" x14ac:dyDescent="0.2"/>
    <row r="54837" hidden="1" x14ac:dyDescent="0.2"/>
    <row r="54838" hidden="1" x14ac:dyDescent="0.2"/>
    <row r="54839" hidden="1" x14ac:dyDescent="0.2"/>
    <row r="54840" hidden="1" x14ac:dyDescent="0.2"/>
    <row r="54841" hidden="1" x14ac:dyDescent="0.2"/>
    <row r="54842" hidden="1" x14ac:dyDescent="0.2"/>
    <row r="54843" hidden="1" x14ac:dyDescent="0.2"/>
    <row r="54844" hidden="1" x14ac:dyDescent="0.2"/>
    <row r="54845" hidden="1" x14ac:dyDescent="0.2"/>
    <row r="54846" hidden="1" x14ac:dyDescent="0.2"/>
    <row r="54847" hidden="1" x14ac:dyDescent="0.2"/>
    <row r="54848" hidden="1" x14ac:dyDescent="0.2"/>
    <row r="54849" hidden="1" x14ac:dyDescent="0.2"/>
    <row r="54850" hidden="1" x14ac:dyDescent="0.2"/>
    <row r="54851" hidden="1" x14ac:dyDescent="0.2"/>
    <row r="54852" hidden="1" x14ac:dyDescent="0.2"/>
    <row r="54853" hidden="1" x14ac:dyDescent="0.2"/>
    <row r="54854" hidden="1" x14ac:dyDescent="0.2"/>
    <row r="54855" hidden="1" x14ac:dyDescent="0.2"/>
    <row r="54856" hidden="1" x14ac:dyDescent="0.2"/>
    <row r="54857" hidden="1" x14ac:dyDescent="0.2"/>
    <row r="54858" hidden="1" x14ac:dyDescent="0.2"/>
    <row r="54859" hidden="1" x14ac:dyDescent="0.2"/>
    <row r="54860" hidden="1" x14ac:dyDescent="0.2"/>
    <row r="54861" hidden="1" x14ac:dyDescent="0.2"/>
    <row r="54862" hidden="1" x14ac:dyDescent="0.2"/>
    <row r="54863" hidden="1" x14ac:dyDescent="0.2"/>
    <row r="54864" hidden="1" x14ac:dyDescent="0.2"/>
    <row r="54865" hidden="1" x14ac:dyDescent="0.2"/>
    <row r="54866" hidden="1" x14ac:dyDescent="0.2"/>
    <row r="54867" hidden="1" x14ac:dyDescent="0.2"/>
    <row r="54868" hidden="1" x14ac:dyDescent="0.2"/>
    <row r="54869" hidden="1" x14ac:dyDescent="0.2"/>
    <row r="54870" hidden="1" x14ac:dyDescent="0.2"/>
    <row r="54871" hidden="1" x14ac:dyDescent="0.2"/>
    <row r="54872" hidden="1" x14ac:dyDescent="0.2"/>
    <row r="54873" hidden="1" x14ac:dyDescent="0.2"/>
    <row r="54874" hidden="1" x14ac:dyDescent="0.2"/>
    <row r="54875" hidden="1" x14ac:dyDescent="0.2"/>
    <row r="54876" hidden="1" x14ac:dyDescent="0.2"/>
    <row r="54877" hidden="1" x14ac:dyDescent="0.2"/>
    <row r="54878" hidden="1" x14ac:dyDescent="0.2"/>
    <row r="54879" hidden="1" x14ac:dyDescent="0.2"/>
    <row r="54880" hidden="1" x14ac:dyDescent="0.2"/>
    <row r="54881" hidden="1" x14ac:dyDescent="0.2"/>
    <row r="54882" hidden="1" x14ac:dyDescent="0.2"/>
    <row r="54883" hidden="1" x14ac:dyDescent="0.2"/>
    <row r="54884" hidden="1" x14ac:dyDescent="0.2"/>
    <row r="54885" hidden="1" x14ac:dyDescent="0.2"/>
    <row r="54886" hidden="1" x14ac:dyDescent="0.2"/>
    <row r="54887" hidden="1" x14ac:dyDescent="0.2"/>
    <row r="54888" hidden="1" x14ac:dyDescent="0.2"/>
    <row r="54889" hidden="1" x14ac:dyDescent="0.2"/>
    <row r="54890" hidden="1" x14ac:dyDescent="0.2"/>
    <row r="54891" hidden="1" x14ac:dyDescent="0.2"/>
    <row r="54892" hidden="1" x14ac:dyDescent="0.2"/>
    <row r="54893" hidden="1" x14ac:dyDescent="0.2"/>
    <row r="54894" hidden="1" x14ac:dyDescent="0.2"/>
    <row r="54895" hidden="1" x14ac:dyDescent="0.2"/>
    <row r="54896" hidden="1" x14ac:dyDescent="0.2"/>
    <row r="54897" hidden="1" x14ac:dyDescent="0.2"/>
    <row r="54898" hidden="1" x14ac:dyDescent="0.2"/>
    <row r="54899" hidden="1" x14ac:dyDescent="0.2"/>
    <row r="54900" hidden="1" x14ac:dyDescent="0.2"/>
    <row r="54901" hidden="1" x14ac:dyDescent="0.2"/>
    <row r="54902" hidden="1" x14ac:dyDescent="0.2"/>
    <row r="54903" hidden="1" x14ac:dyDescent="0.2"/>
    <row r="54904" hidden="1" x14ac:dyDescent="0.2"/>
    <row r="54905" hidden="1" x14ac:dyDescent="0.2"/>
    <row r="54906" hidden="1" x14ac:dyDescent="0.2"/>
    <row r="54907" hidden="1" x14ac:dyDescent="0.2"/>
    <row r="54908" hidden="1" x14ac:dyDescent="0.2"/>
    <row r="54909" hidden="1" x14ac:dyDescent="0.2"/>
    <row r="54910" hidden="1" x14ac:dyDescent="0.2"/>
    <row r="54911" hidden="1" x14ac:dyDescent="0.2"/>
    <row r="54912" hidden="1" x14ac:dyDescent="0.2"/>
    <row r="54913" hidden="1" x14ac:dyDescent="0.2"/>
    <row r="54914" hidden="1" x14ac:dyDescent="0.2"/>
    <row r="54915" hidden="1" x14ac:dyDescent="0.2"/>
    <row r="54916" hidden="1" x14ac:dyDescent="0.2"/>
    <row r="54917" hidden="1" x14ac:dyDescent="0.2"/>
    <row r="54918" hidden="1" x14ac:dyDescent="0.2"/>
    <row r="54919" hidden="1" x14ac:dyDescent="0.2"/>
    <row r="54920" hidden="1" x14ac:dyDescent="0.2"/>
    <row r="54921" hidden="1" x14ac:dyDescent="0.2"/>
    <row r="54922" hidden="1" x14ac:dyDescent="0.2"/>
    <row r="54923" hidden="1" x14ac:dyDescent="0.2"/>
    <row r="54924" hidden="1" x14ac:dyDescent="0.2"/>
    <row r="54925" hidden="1" x14ac:dyDescent="0.2"/>
    <row r="54926" hidden="1" x14ac:dyDescent="0.2"/>
    <row r="54927" hidden="1" x14ac:dyDescent="0.2"/>
    <row r="54928" hidden="1" x14ac:dyDescent="0.2"/>
    <row r="54929" hidden="1" x14ac:dyDescent="0.2"/>
    <row r="54930" hidden="1" x14ac:dyDescent="0.2"/>
    <row r="54931" hidden="1" x14ac:dyDescent="0.2"/>
    <row r="54932" hidden="1" x14ac:dyDescent="0.2"/>
    <row r="54933" hidden="1" x14ac:dyDescent="0.2"/>
    <row r="54934" hidden="1" x14ac:dyDescent="0.2"/>
    <row r="54935" hidden="1" x14ac:dyDescent="0.2"/>
    <row r="54936" hidden="1" x14ac:dyDescent="0.2"/>
    <row r="54937" hidden="1" x14ac:dyDescent="0.2"/>
    <row r="54938" hidden="1" x14ac:dyDescent="0.2"/>
    <row r="54939" hidden="1" x14ac:dyDescent="0.2"/>
    <row r="54940" hidden="1" x14ac:dyDescent="0.2"/>
    <row r="54941" hidden="1" x14ac:dyDescent="0.2"/>
    <row r="54942" hidden="1" x14ac:dyDescent="0.2"/>
    <row r="54943" hidden="1" x14ac:dyDescent="0.2"/>
    <row r="54944" hidden="1" x14ac:dyDescent="0.2"/>
    <row r="54945" hidden="1" x14ac:dyDescent="0.2"/>
    <row r="54946" hidden="1" x14ac:dyDescent="0.2"/>
    <row r="54947" hidden="1" x14ac:dyDescent="0.2"/>
    <row r="54948" hidden="1" x14ac:dyDescent="0.2"/>
    <row r="54949" hidden="1" x14ac:dyDescent="0.2"/>
    <row r="54950" hidden="1" x14ac:dyDescent="0.2"/>
    <row r="54951" hidden="1" x14ac:dyDescent="0.2"/>
    <row r="54952" hidden="1" x14ac:dyDescent="0.2"/>
    <row r="54953" hidden="1" x14ac:dyDescent="0.2"/>
    <row r="54954" hidden="1" x14ac:dyDescent="0.2"/>
    <row r="54955" hidden="1" x14ac:dyDescent="0.2"/>
    <row r="54956" hidden="1" x14ac:dyDescent="0.2"/>
    <row r="54957" hidden="1" x14ac:dyDescent="0.2"/>
    <row r="54958" hidden="1" x14ac:dyDescent="0.2"/>
    <row r="54959" hidden="1" x14ac:dyDescent="0.2"/>
    <row r="54960" hidden="1" x14ac:dyDescent="0.2"/>
    <row r="54961" hidden="1" x14ac:dyDescent="0.2"/>
    <row r="54962" hidden="1" x14ac:dyDescent="0.2"/>
    <row r="54963" hidden="1" x14ac:dyDescent="0.2"/>
    <row r="54964" hidden="1" x14ac:dyDescent="0.2"/>
    <row r="54965" hidden="1" x14ac:dyDescent="0.2"/>
    <row r="54966" hidden="1" x14ac:dyDescent="0.2"/>
    <row r="54967" hidden="1" x14ac:dyDescent="0.2"/>
    <row r="54968" hidden="1" x14ac:dyDescent="0.2"/>
    <row r="54969" hidden="1" x14ac:dyDescent="0.2"/>
    <row r="54970" hidden="1" x14ac:dyDescent="0.2"/>
    <row r="54971" hidden="1" x14ac:dyDescent="0.2"/>
    <row r="54972" hidden="1" x14ac:dyDescent="0.2"/>
    <row r="54973" hidden="1" x14ac:dyDescent="0.2"/>
    <row r="54974" hidden="1" x14ac:dyDescent="0.2"/>
    <row r="54975" hidden="1" x14ac:dyDescent="0.2"/>
    <row r="54976" hidden="1" x14ac:dyDescent="0.2"/>
    <row r="54977" hidden="1" x14ac:dyDescent="0.2"/>
    <row r="54978" hidden="1" x14ac:dyDescent="0.2"/>
    <row r="54979" hidden="1" x14ac:dyDescent="0.2"/>
    <row r="54980" hidden="1" x14ac:dyDescent="0.2"/>
    <row r="54981" hidden="1" x14ac:dyDescent="0.2"/>
    <row r="54982" hidden="1" x14ac:dyDescent="0.2"/>
    <row r="54983" hidden="1" x14ac:dyDescent="0.2"/>
    <row r="54984" hidden="1" x14ac:dyDescent="0.2"/>
    <row r="54985" hidden="1" x14ac:dyDescent="0.2"/>
    <row r="54986" hidden="1" x14ac:dyDescent="0.2"/>
    <row r="54987" hidden="1" x14ac:dyDescent="0.2"/>
    <row r="54988" hidden="1" x14ac:dyDescent="0.2"/>
    <row r="54989" hidden="1" x14ac:dyDescent="0.2"/>
    <row r="54990" hidden="1" x14ac:dyDescent="0.2"/>
    <row r="54991" hidden="1" x14ac:dyDescent="0.2"/>
    <row r="54992" hidden="1" x14ac:dyDescent="0.2"/>
    <row r="54993" hidden="1" x14ac:dyDescent="0.2"/>
    <row r="54994" hidden="1" x14ac:dyDescent="0.2"/>
    <row r="54995" hidden="1" x14ac:dyDescent="0.2"/>
    <row r="54996" hidden="1" x14ac:dyDescent="0.2"/>
    <row r="54997" hidden="1" x14ac:dyDescent="0.2"/>
    <row r="54998" hidden="1" x14ac:dyDescent="0.2"/>
    <row r="54999" hidden="1" x14ac:dyDescent="0.2"/>
    <row r="55000" hidden="1" x14ac:dyDescent="0.2"/>
    <row r="55001" hidden="1" x14ac:dyDescent="0.2"/>
    <row r="55002" hidden="1" x14ac:dyDescent="0.2"/>
    <row r="55003" hidden="1" x14ac:dyDescent="0.2"/>
    <row r="55004" hidden="1" x14ac:dyDescent="0.2"/>
    <row r="55005" hidden="1" x14ac:dyDescent="0.2"/>
    <row r="55006" hidden="1" x14ac:dyDescent="0.2"/>
    <row r="55007" hidden="1" x14ac:dyDescent="0.2"/>
    <row r="55008" hidden="1" x14ac:dyDescent="0.2"/>
    <row r="55009" hidden="1" x14ac:dyDescent="0.2"/>
    <row r="55010" hidden="1" x14ac:dyDescent="0.2"/>
    <row r="55011" hidden="1" x14ac:dyDescent="0.2"/>
    <row r="55012" hidden="1" x14ac:dyDescent="0.2"/>
    <row r="55013" hidden="1" x14ac:dyDescent="0.2"/>
    <row r="55014" hidden="1" x14ac:dyDescent="0.2"/>
    <row r="55015" hidden="1" x14ac:dyDescent="0.2"/>
    <row r="55016" hidden="1" x14ac:dyDescent="0.2"/>
    <row r="55017" hidden="1" x14ac:dyDescent="0.2"/>
    <row r="55018" hidden="1" x14ac:dyDescent="0.2"/>
    <row r="55019" hidden="1" x14ac:dyDescent="0.2"/>
    <row r="55020" hidden="1" x14ac:dyDescent="0.2"/>
    <row r="55021" hidden="1" x14ac:dyDescent="0.2"/>
    <row r="55022" hidden="1" x14ac:dyDescent="0.2"/>
    <row r="55023" hidden="1" x14ac:dyDescent="0.2"/>
    <row r="55024" hidden="1" x14ac:dyDescent="0.2"/>
    <row r="55025" hidden="1" x14ac:dyDescent="0.2"/>
    <row r="55026" hidden="1" x14ac:dyDescent="0.2"/>
    <row r="55027" hidden="1" x14ac:dyDescent="0.2"/>
    <row r="55028" hidden="1" x14ac:dyDescent="0.2"/>
    <row r="55029" hidden="1" x14ac:dyDescent="0.2"/>
    <row r="55030" hidden="1" x14ac:dyDescent="0.2"/>
    <row r="55031" hidden="1" x14ac:dyDescent="0.2"/>
    <row r="55032" hidden="1" x14ac:dyDescent="0.2"/>
    <row r="55033" hidden="1" x14ac:dyDescent="0.2"/>
    <row r="55034" hidden="1" x14ac:dyDescent="0.2"/>
    <row r="55035" hidden="1" x14ac:dyDescent="0.2"/>
    <row r="55036" hidden="1" x14ac:dyDescent="0.2"/>
    <row r="55037" hidden="1" x14ac:dyDescent="0.2"/>
    <row r="55038" hidden="1" x14ac:dyDescent="0.2"/>
    <row r="55039" hidden="1" x14ac:dyDescent="0.2"/>
    <row r="55040" hidden="1" x14ac:dyDescent="0.2"/>
    <row r="55041" hidden="1" x14ac:dyDescent="0.2"/>
    <row r="55042" hidden="1" x14ac:dyDescent="0.2"/>
    <row r="55043" hidden="1" x14ac:dyDescent="0.2"/>
    <row r="55044" hidden="1" x14ac:dyDescent="0.2"/>
    <row r="55045" hidden="1" x14ac:dyDescent="0.2"/>
    <row r="55046" hidden="1" x14ac:dyDescent="0.2"/>
    <row r="55047" hidden="1" x14ac:dyDescent="0.2"/>
    <row r="55048" hidden="1" x14ac:dyDescent="0.2"/>
    <row r="55049" hidden="1" x14ac:dyDescent="0.2"/>
    <row r="55050" hidden="1" x14ac:dyDescent="0.2"/>
    <row r="55051" hidden="1" x14ac:dyDescent="0.2"/>
    <row r="55052" hidden="1" x14ac:dyDescent="0.2"/>
    <row r="55053" hidden="1" x14ac:dyDescent="0.2"/>
    <row r="55054" hidden="1" x14ac:dyDescent="0.2"/>
    <row r="55055" hidden="1" x14ac:dyDescent="0.2"/>
    <row r="55056" hidden="1" x14ac:dyDescent="0.2"/>
    <row r="55057" hidden="1" x14ac:dyDescent="0.2"/>
    <row r="55058" hidden="1" x14ac:dyDescent="0.2"/>
    <row r="55059" hidden="1" x14ac:dyDescent="0.2"/>
    <row r="55060" hidden="1" x14ac:dyDescent="0.2"/>
    <row r="55061" hidden="1" x14ac:dyDescent="0.2"/>
    <row r="55062" hidden="1" x14ac:dyDescent="0.2"/>
    <row r="55063" hidden="1" x14ac:dyDescent="0.2"/>
    <row r="55064" hidden="1" x14ac:dyDescent="0.2"/>
    <row r="55065" hidden="1" x14ac:dyDescent="0.2"/>
    <row r="55066" hidden="1" x14ac:dyDescent="0.2"/>
    <row r="55067" hidden="1" x14ac:dyDescent="0.2"/>
    <row r="55068" hidden="1" x14ac:dyDescent="0.2"/>
    <row r="55069" hidden="1" x14ac:dyDescent="0.2"/>
    <row r="55070" hidden="1" x14ac:dyDescent="0.2"/>
    <row r="55071" hidden="1" x14ac:dyDescent="0.2"/>
    <row r="55072" hidden="1" x14ac:dyDescent="0.2"/>
    <row r="55073" hidden="1" x14ac:dyDescent="0.2"/>
    <row r="55074" hidden="1" x14ac:dyDescent="0.2"/>
    <row r="55075" hidden="1" x14ac:dyDescent="0.2"/>
    <row r="55076" hidden="1" x14ac:dyDescent="0.2"/>
    <row r="55077" hidden="1" x14ac:dyDescent="0.2"/>
    <row r="55078" hidden="1" x14ac:dyDescent="0.2"/>
    <row r="55079" hidden="1" x14ac:dyDescent="0.2"/>
    <row r="55080" hidden="1" x14ac:dyDescent="0.2"/>
    <row r="55081" hidden="1" x14ac:dyDescent="0.2"/>
    <row r="55082" hidden="1" x14ac:dyDescent="0.2"/>
    <row r="55083" hidden="1" x14ac:dyDescent="0.2"/>
    <row r="55084" hidden="1" x14ac:dyDescent="0.2"/>
    <row r="55085" hidden="1" x14ac:dyDescent="0.2"/>
    <row r="55086" hidden="1" x14ac:dyDescent="0.2"/>
    <row r="55087" hidden="1" x14ac:dyDescent="0.2"/>
    <row r="55088" hidden="1" x14ac:dyDescent="0.2"/>
    <row r="55089" hidden="1" x14ac:dyDescent="0.2"/>
    <row r="55090" hidden="1" x14ac:dyDescent="0.2"/>
    <row r="55091" hidden="1" x14ac:dyDescent="0.2"/>
    <row r="55092" hidden="1" x14ac:dyDescent="0.2"/>
    <row r="55093" hidden="1" x14ac:dyDescent="0.2"/>
    <row r="55094" hidden="1" x14ac:dyDescent="0.2"/>
    <row r="55095" hidden="1" x14ac:dyDescent="0.2"/>
    <row r="55096" hidden="1" x14ac:dyDescent="0.2"/>
    <row r="55097" hidden="1" x14ac:dyDescent="0.2"/>
    <row r="55098" hidden="1" x14ac:dyDescent="0.2"/>
    <row r="55099" hidden="1" x14ac:dyDescent="0.2"/>
    <row r="55100" hidden="1" x14ac:dyDescent="0.2"/>
    <row r="55101" hidden="1" x14ac:dyDescent="0.2"/>
    <row r="55102" hidden="1" x14ac:dyDescent="0.2"/>
    <row r="55103" hidden="1" x14ac:dyDescent="0.2"/>
    <row r="55104" hidden="1" x14ac:dyDescent="0.2"/>
    <row r="55105" hidden="1" x14ac:dyDescent="0.2"/>
    <row r="55106" hidden="1" x14ac:dyDescent="0.2"/>
    <row r="55107" hidden="1" x14ac:dyDescent="0.2"/>
    <row r="55108" hidden="1" x14ac:dyDescent="0.2"/>
    <row r="55109" hidden="1" x14ac:dyDescent="0.2"/>
    <row r="55110" hidden="1" x14ac:dyDescent="0.2"/>
    <row r="55111" hidden="1" x14ac:dyDescent="0.2"/>
    <row r="55112" hidden="1" x14ac:dyDescent="0.2"/>
    <row r="55113" hidden="1" x14ac:dyDescent="0.2"/>
    <row r="55114" hidden="1" x14ac:dyDescent="0.2"/>
    <row r="55115" hidden="1" x14ac:dyDescent="0.2"/>
    <row r="55116" hidden="1" x14ac:dyDescent="0.2"/>
    <row r="55117" hidden="1" x14ac:dyDescent="0.2"/>
    <row r="55118" hidden="1" x14ac:dyDescent="0.2"/>
    <row r="55119" hidden="1" x14ac:dyDescent="0.2"/>
    <row r="55120" hidden="1" x14ac:dyDescent="0.2"/>
    <row r="55121" hidden="1" x14ac:dyDescent="0.2"/>
    <row r="55122" hidden="1" x14ac:dyDescent="0.2"/>
    <row r="55123" hidden="1" x14ac:dyDescent="0.2"/>
    <row r="55124" hidden="1" x14ac:dyDescent="0.2"/>
    <row r="55125" hidden="1" x14ac:dyDescent="0.2"/>
    <row r="55126" hidden="1" x14ac:dyDescent="0.2"/>
    <row r="55127" hidden="1" x14ac:dyDescent="0.2"/>
    <row r="55128" hidden="1" x14ac:dyDescent="0.2"/>
    <row r="55129" hidden="1" x14ac:dyDescent="0.2"/>
    <row r="55130" hidden="1" x14ac:dyDescent="0.2"/>
    <row r="55131" hidden="1" x14ac:dyDescent="0.2"/>
    <row r="55132" hidden="1" x14ac:dyDescent="0.2"/>
    <row r="55133" hidden="1" x14ac:dyDescent="0.2"/>
    <row r="55134" hidden="1" x14ac:dyDescent="0.2"/>
    <row r="55135" hidden="1" x14ac:dyDescent="0.2"/>
    <row r="55136" hidden="1" x14ac:dyDescent="0.2"/>
    <row r="55137" hidden="1" x14ac:dyDescent="0.2"/>
    <row r="55138" hidden="1" x14ac:dyDescent="0.2"/>
    <row r="55139" hidden="1" x14ac:dyDescent="0.2"/>
    <row r="55140" hidden="1" x14ac:dyDescent="0.2"/>
    <row r="55141" hidden="1" x14ac:dyDescent="0.2"/>
    <row r="55142" hidden="1" x14ac:dyDescent="0.2"/>
    <row r="55143" hidden="1" x14ac:dyDescent="0.2"/>
    <row r="55144" hidden="1" x14ac:dyDescent="0.2"/>
    <row r="55145" hidden="1" x14ac:dyDescent="0.2"/>
    <row r="55146" hidden="1" x14ac:dyDescent="0.2"/>
    <row r="55147" hidden="1" x14ac:dyDescent="0.2"/>
    <row r="55148" hidden="1" x14ac:dyDescent="0.2"/>
    <row r="55149" hidden="1" x14ac:dyDescent="0.2"/>
    <row r="55150" hidden="1" x14ac:dyDescent="0.2"/>
    <row r="55151" hidden="1" x14ac:dyDescent="0.2"/>
    <row r="55152" hidden="1" x14ac:dyDescent="0.2"/>
    <row r="55153" hidden="1" x14ac:dyDescent="0.2"/>
    <row r="55154" hidden="1" x14ac:dyDescent="0.2"/>
    <row r="55155" hidden="1" x14ac:dyDescent="0.2"/>
    <row r="55156" hidden="1" x14ac:dyDescent="0.2"/>
    <row r="55157" hidden="1" x14ac:dyDescent="0.2"/>
    <row r="55158" hidden="1" x14ac:dyDescent="0.2"/>
    <row r="55159" hidden="1" x14ac:dyDescent="0.2"/>
    <row r="55160" hidden="1" x14ac:dyDescent="0.2"/>
    <row r="55161" hidden="1" x14ac:dyDescent="0.2"/>
    <row r="55162" hidden="1" x14ac:dyDescent="0.2"/>
    <row r="55163" hidden="1" x14ac:dyDescent="0.2"/>
    <row r="55164" hidden="1" x14ac:dyDescent="0.2"/>
    <row r="55165" hidden="1" x14ac:dyDescent="0.2"/>
    <row r="55166" hidden="1" x14ac:dyDescent="0.2"/>
    <row r="55167" hidden="1" x14ac:dyDescent="0.2"/>
    <row r="55168" hidden="1" x14ac:dyDescent="0.2"/>
    <row r="55169" hidden="1" x14ac:dyDescent="0.2"/>
    <row r="55170" hidden="1" x14ac:dyDescent="0.2"/>
    <row r="55171" hidden="1" x14ac:dyDescent="0.2"/>
    <row r="55172" hidden="1" x14ac:dyDescent="0.2"/>
    <row r="55173" hidden="1" x14ac:dyDescent="0.2"/>
    <row r="55174" hidden="1" x14ac:dyDescent="0.2"/>
    <row r="55175" hidden="1" x14ac:dyDescent="0.2"/>
    <row r="55176" hidden="1" x14ac:dyDescent="0.2"/>
    <row r="55177" hidden="1" x14ac:dyDescent="0.2"/>
    <row r="55178" hidden="1" x14ac:dyDescent="0.2"/>
    <row r="55179" hidden="1" x14ac:dyDescent="0.2"/>
    <row r="55180" hidden="1" x14ac:dyDescent="0.2"/>
    <row r="55181" hidden="1" x14ac:dyDescent="0.2"/>
    <row r="55182" hidden="1" x14ac:dyDescent="0.2"/>
    <row r="55183" hidden="1" x14ac:dyDescent="0.2"/>
    <row r="55184" hidden="1" x14ac:dyDescent="0.2"/>
    <row r="55185" hidden="1" x14ac:dyDescent="0.2"/>
    <row r="55186" hidden="1" x14ac:dyDescent="0.2"/>
    <row r="55187" hidden="1" x14ac:dyDescent="0.2"/>
    <row r="55188" hidden="1" x14ac:dyDescent="0.2"/>
    <row r="55189" hidden="1" x14ac:dyDescent="0.2"/>
    <row r="55190" hidden="1" x14ac:dyDescent="0.2"/>
    <row r="55191" hidden="1" x14ac:dyDescent="0.2"/>
    <row r="55192" hidden="1" x14ac:dyDescent="0.2"/>
    <row r="55193" hidden="1" x14ac:dyDescent="0.2"/>
    <row r="55194" hidden="1" x14ac:dyDescent="0.2"/>
    <row r="55195" hidden="1" x14ac:dyDescent="0.2"/>
    <row r="55196" hidden="1" x14ac:dyDescent="0.2"/>
    <row r="55197" hidden="1" x14ac:dyDescent="0.2"/>
    <row r="55198" hidden="1" x14ac:dyDescent="0.2"/>
    <row r="55199" hidden="1" x14ac:dyDescent="0.2"/>
    <row r="55200" hidden="1" x14ac:dyDescent="0.2"/>
    <row r="55201" hidden="1" x14ac:dyDescent="0.2"/>
    <row r="55202" hidden="1" x14ac:dyDescent="0.2"/>
    <row r="55203" hidden="1" x14ac:dyDescent="0.2"/>
    <row r="55204" hidden="1" x14ac:dyDescent="0.2"/>
    <row r="55205" hidden="1" x14ac:dyDescent="0.2"/>
    <row r="55206" hidden="1" x14ac:dyDescent="0.2"/>
    <row r="55207" hidden="1" x14ac:dyDescent="0.2"/>
    <row r="55208" hidden="1" x14ac:dyDescent="0.2"/>
    <row r="55209" hidden="1" x14ac:dyDescent="0.2"/>
    <row r="55210" hidden="1" x14ac:dyDescent="0.2"/>
    <row r="55211" hidden="1" x14ac:dyDescent="0.2"/>
    <row r="55212" hidden="1" x14ac:dyDescent="0.2"/>
    <row r="55213" hidden="1" x14ac:dyDescent="0.2"/>
    <row r="55214" hidden="1" x14ac:dyDescent="0.2"/>
    <row r="55215" hidden="1" x14ac:dyDescent="0.2"/>
    <row r="55216" hidden="1" x14ac:dyDescent="0.2"/>
    <row r="55217" hidden="1" x14ac:dyDescent="0.2"/>
    <row r="55218" hidden="1" x14ac:dyDescent="0.2"/>
    <row r="55219" hidden="1" x14ac:dyDescent="0.2"/>
    <row r="55220" hidden="1" x14ac:dyDescent="0.2"/>
    <row r="55221" hidden="1" x14ac:dyDescent="0.2"/>
    <row r="55222" hidden="1" x14ac:dyDescent="0.2"/>
    <row r="55223" hidden="1" x14ac:dyDescent="0.2"/>
    <row r="55224" hidden="1" x14ac:dyDescent="0.2"/>
    <row r="55225" hidden="1" x14ac:dyDescent="0.2"/>
    <row r="55226" hidden="1" x14ac:dyDescent="0.2"/>
    <row r="55227" hidden="1" x14ac:dyDescent="0.2"/>
    <row r="55228" hidden="1" x14ac:dyDescent="0.2"/>
    <row r="55229" hidden="1" x14ac:dyDescent="0.2"/>
    <row r="55230" hidden="1" x14ac:dyDescent="0.2"/>
    <row r="55231" hidden="1" x14ac:dyDescent="0.2"/>
    <row r="55232" hidden="1" x14ac:dyDescent="0.2"/>
    <row r="55233" hidden="1" x14ac:dyDescent="0.2"/>
    <row r="55234" hidden="1" x14ac:dyDescent="0.2"/>
    <row r="55235" hidden="1" x14ac:dyDescent="0.2"/>
    <row r="55236" hidden="1" x14ac:dyDescent="0.2"/>
    <row r="55237" hidden="1" x14ac:dyDescent="0.2"/>
    <row r="55238" hidden="1" x14ac:dyDescent="0.2"/>
    <row r="55239" hidden="1" x14ac:dyDescent="0.2"/>
    <row r="55240" hidden="1" x14ac:dyDescent="0.2"/>
    <row r="55241" hidden="1" x14ac:dyDescent="0.2"/>
    <row r="55242" hidden="1" x14ac:dyDescent="0.2"/>
    <row r="55243" hidden="1" x14ac:dyDescent="0.2"/>
    <row r="55244" hidden="1" x14ac:dyDescent="0.2"/>
    <row r="55245" hidden="1" x14ac:dyDescent="0.2"/>
    <row r="55246" hidden="1" x14ac:dyDescent="0.2"/>
    <row r="55247" hidden="1" x14ac:dyDescent="0.2"/>
    <row r="55248" hidden="1" x14ac:dyDescent="0.2"/>
    <row r="55249" hidden="1" x14ac:dyDescent="0.2"/>
    <row r="55250" hidden="1" x14ac:dyDescent="0.2"/>
    <row r="55251" hidden="1" x14ac:dyDescent="0.2"/>
    <row r="55252" hidden="1" x14ac:dyDescent="0.2"/>
    <row r="55253" hidden="1" x14ac:dyDescent="0.2"/>
    <row r="55254" hidden="1" x14ac:dyDescent="0.2"/>
    <row r="55255" hidden="1" x14ac:dyDescent="0.2"/>
    <row r="55256" hidden="1" x14ac:dyDescent="0.2"/>
    <row r="55257" hidden="1" x14ac:dyDescent="0.2"/>
    <row r="55258" hidden="1" x14ac:dyDescent="0.2"/>
    <row r="55259" hidden="1" x14ac:dyDescent="0.2"/>
    <row r="55260" hidden="1" x14ac:dyDescent="0.2"/>
    <row r="55261" hidden="1" x14ac:dyDescent="0.2"/>
    <row r="55262" hidden="1" x14ac:dyDescent="0.2"/>
    <row r="55263" hidden="1" x14ac:dyDescent="0.2"/>
    <row r="55264" hidden="1" x14ac:dyDescent="0.2"/>
    <row r="55265" hidden="1" x14ac:dyDescent="0.2"/>
    <row r="55266" hidden="1" x14ac:dyDescent="0.2"/>
    <row r="55267" hidden="1" x14ac:dyDescent="0.2"/>
    <row r="55268" hidden="1" x14ac:dyDescent="0.2"/>
    <row r="55269" hidden="1" x14ac:dyDescent="0.2"/>
    <row r="55270" hidden="1" x14ac:dyDescent="0.2"/>
    <row r="55271" hidden="1" x14ac:dyDescent="0.2"/>
    <row r="55272" hidden="1" x14ac:dyDescent="0.2"/>
    <row r="55273" hidden="1" x14ac:dyDescent="0.2"/>
    <row r="55274" hidden="1" x14ac:dyDescent="0.2"/>
    <row r="55275" hidden="1" x14ac:dyDescent="0.2"/>
    <row r="55276" hidden="1" x14ac:dyDescent="0.2"/>
    <row r="55277" hidden="1" x14ac:dyDescent="0.2"/>
    <row r="55278" hidden="1" x14ac:dyDescent="0.2"/>
    <row r="55279" hidden="1" x14ac:dyDescent="0.2"/>
    <row r="55280" hidden="1" x14ac:dyDescent="0.2"/>
    <row r="55281" hidden="1" x14ac:dyDescent="0.2"/>
    <row r="55282" hidden="1" x14ac:dyDescent="0.2"/>
    <row r="55283" hidden="1" x14ac:dyDescent="0.2"/>
    <row r="55284" hidden="1" x14ac:dyDescent="0.2"/>
    <row r="55285" hidden="1" x14ac:dyDescent="0.2"/>
    <row r="55286" hidden="1" x14ac:dyDescent="0.2"/>
    <row r="55287" hidden="1" x14ac:dyDescent="0.2"/>
    <row r="55288" hidden="1" x14ac:dyDescent="0.2"/>
    <row r="55289" hidden="1" x14ac:dyDescent="0.2"/>
    <row r="55290" hidden="1" x14ac:dyDescent="0.2"/>
    <row r="55291" hidden="1" x14ac:dyDescent="0.2"/>
    <row r="55292" hidden="1" x14ac:dyDescent="0.2"/>
    <row r="55293" hidden="1" x14ac:dyDescent="0.2"/>
    <row r="55294" hidden="1" x14ac:dyDescent="0.2"/>
    <row r="55295" hidden="1" x14ac:dyDescent="0.2"/>
    <row r="55296" hidden="1" x14ac:dyDescent="0.2"/>
    <row r="55297" hidden="1" x14ac:dyDescent="0.2"/>
    <row r="55298" hidden="1" x14ac:dyDescent="0.2"/>
    <row r="55299" hidden="1" x14ac:dyDescent="0.2"/>
    <row r="55300" hidden="1" x14ac:dyDescent="0.2"/>
    <row r="55301" hidden="1" x14ac:dyDescent="0.2"/>
    <row r="55302" hidden="1" x14ac:dyDescent="0.2"/>
    <row r="55303" hidden="1" x14ac:dyDescent="0.2"/>
    <row r="55304" hidden="1" x14ac:dyDescent="0.2"/>
    <row r="55305" hidden="1" x14ac:dyDescent="0.2"/>
    <row r="55306" hidden="1" x14ac:dyDescent="0.2"/>
    <row r="55307" hidden="1" x14ac:dyDescent="0.2"/>
    <row r="55308" hidden="1" x14ac:dyDescent="0.2"/>
    <row r="55309" hidden="1" x14ac:dyDescent="0.2"/>
    <row r="55310" hidden="1" x14ac:dyDescent="0.2"/>
    <row r="55311" hidden="1" x14ac:dyDescent="0.2"/>
    <row r="55312" hidden="1" x14ac:dyDescent="0.2"/>
    <row r="55313" hidden="1" x14ac:dyDescent="0.2"/>
    <row r="55314" hidden="1" x14ac:dyDescent="0.2"/>
    <row r="55315" hidden="1" x14ac:dyDescent="0.2"/>
    <row r="55316" hidden="1" x14ac:dyDescent="0.2"/>
    <row r="55317" hidden="1" x14ac:dyDescent="0.2"/>
    <row r="55318" hidden="1" x14ac:dyDescent="0.2"/>
    <row r="55319" hidden="1" x14ac:dyDescent="0.2"/>
    <row r="55320" hidden="1" x14ac:dyDescent="0.2"/>
    <row r="55321" hidden="1" x14ac:dyDescent="0.2"/>
    <row r="55322" hidden="1" x14ac:dyDescent="0.2"/>
    <row r="55323" hidden="1" x14ac:dyDescent="0.2"/>
    <row r="55324" hidden="1" x14ac:dyDescent="0.2"/>
    <row r="55325" hidden="1" x14ac:dyDescent="0.2"/>
    <row r="55326" hidden="1" x14ac:dyDescent="0.2"/>
    <row r="55327" hidden="1" x14ac:dyDescent="0.2"/>
    <row r="55328" hidden="1" x14ac:dyDescent="0.2"/>
    <row r="55329" hidden="1" x14ac:dyDescent="0.2"/>
    <row r="55330" hidden="1" x14ac:dyDescent="0.2"/>
    <row r="55331" hidden="1" x14ac:dyDescent="0.2"/>
    <row r="55332" hidden="1" x14ac:dyDescent="0.2"/>
    <row r="55333" hidden="1" x14ac:dyDescent="0.2"/>
    <row r="55334" hidden="1" x14ac:dyDescent="0.2"/>
    <row r="55335" hidden="1" x14ac:dyDescent="0.2"/>
    <row r="55336" hidden="1" x14ac:dyDescent="0.2"/>
    <row r="55337" hidden="1" x14ac:dyDescent="0.2"/>
    <row r="55338" hidden="1" x14ac:dyDescent="0.2"/>
    <row r="55339" hidden="1" x14ac:dyDescent="0.2"/>
    <row r="55340" hidden="1" x14ac:dyDescent="0.2"/>
    <row r="55341" hidden="1" x14ac:dyDescent="0.2"/>
    <row r="55342" hidden="1" x14ac:dyDescent="0.2"/>
    <row r="55343" hidden="1" x14ac:dyDescent="0.2"/>
    <row r="55344" hidden="1" x14ac:dyDescent="0.2"/>
    <row r="55345" hidden="1" x14ac:dyDescent="0.2"/>
    <row r="55346" hidden="1" x14ac:dyDescent="0.2"/>
    <row r="55347" hidden="1" x14ac:dyDescent="0.2"/>
    <row r="55348" hidden="1" x14ac:dyDescent="0.2"/>
    <row r="55349" hidden="1" x14ac:dyDescent="0.2"/>
    <row r="55350" hidden="1" x14ac:dyDescent="0.2"/>
    <row r="55351" hidden="1" x14ac:dyDescent="0.2"/>
    <row r="55352" hidden="1" x14ac:dyDescent="0.2"/>
    <row r="55353" hidden="1" x14ac:dyDescent="0.2"/>
    <row r="55354" hidden="1" x14ac:dyDescent="0.2"/>
    <row r="55355" hidden="1" x14ac:dyDescent="0.2"/>
    <row r="55356" hidden="1" x14ac:dyDescent="0.2"/>
    <row r="55357" hidden="1" x14ac:dyDescent="0.2"/>
    <row r="55358" hidden="1" x14ac:dyDescent="0.2"/>
    <row r="55359" hidden="1" x14ac:dyDescent="0.2"/>
    <row r="55360" hidden="1" x14ac:dyDescent="0.2"/>
    <row r="55361" hidden="1" x14ac:dyDescent="0.2"/>
    <row r="55362" hidden="1" x14ac:dyDescent="0.2"/>
    <row r="55363" hidden="1" x14ac:dyDescent="0.2"/>
    <row r="55364" hidden="1" x14ac:dyDescent="0.2"/>
    <row r="55365" hidden="1" x14ac:dyDescent="0.2"/>
    <row r="55366" hidden="1" x14ac:dyDescent="0.2"/>
    <row r="55367" hidden="1" x14ac:dyDescent="0.2"/>
    <row r="55368" hidden="1" x14ac:dyDescent="0.2"/>
    <row r="55369" hidden="1" x14ac:dyDescent="0.2"/>
    <row r="55370" hidden="1" x14ac:dyDescent="0.2"/>
    <row r="55371" hidden="1" x14ac:dyDescent="0.2"/>
    <row r="55372" hidden="1" x14ac:dyDescent="0.2"/>
    <row r="55373" hidden="1" x14ac:dyDescent="0.2"/>
    <row r="55374" hidden="1" x14ac:dyDescent="0.2"/>
    <row r="55375" hidden="1" x14ac:dyDescent="0.2"/>
    <row r="55376" hidden="1" x14ac:dyDescent="0.2"/>
    <row r="55377" hidden="1" x14ac:dyDescent="0.2"/>
    <row r="55378" hidden="1" x14ac:dyDescent="0.2"/>
    <row r="55379" hidden="1" x14ac:dyDescent="0.2"/>
    <row r="55380" hidden="1" x14ac:dyDescent="0.2"/>
    <row r="55381" hidden="1" x14ac:dyDescent="0.2"/>
    <row r="55382" hidden="1" x14ac:dyDescent="0.2"/>
    <row r="55383" hidden="1" x14ac:dyDescent="0.2"/>
    <row r="55384" hidden="1" x14ac:dyDescent="0.2"/>
    <row r="55385" hidden="1" x14ac:dyDescent="0.2"/>
    <row r="55386" hidden="1" x14ac:dyDescent="0.2"/>
    <row r="55387" hidden="1" x14ac:dyDescent="0.2"/>
    <row r="55388" hidden="1" x14ac:dyDescent="0.2"/>
    <row r="55389" hidden="1" x14ac:dyDescent="0.2"/>
    <row r="55390" hidden="1" x14ac:dyDescent="0.2"/>
    <row r="55391" hidden="1" x14ac:dyDescent="0.2"/>
    <row r="55392" hidden="1" x14ac:dyDescent="0.2"/>
    <row r="55393" hidden="1" x14ac:dyDescent="0.2"/>
    <row r="55394" hidden="1" x14ac:dyDescent="0.2"/>
    <row r="55395" hidden="1" x14ac:dyDescent="0.2"/>
    <row r="55396" hidden="1" x14ac:dyDescent="0.2"/>
    <row r="55397" hidden="1" x14ac:dyDescent="0.2"/>
    <row r="55398" hidden="1" x14ac:dyDescent="0.2"/>
    <row r="55399" hidden="1" x14ac:dyDescent="0.2"/>
    <row r="55400" hidden="1" x14ac:dyDescent="0.2"/>
    <row r="55401" hidden="1" x14ac:dyDescent="0.2"/>
    <row r="55402" hidden="1" x14ac:dyDescent="0.2"/>
    <row r="55403" hidden="1" x14ac:dyDescent="0.2"/>
    <row r="55404" hidden="1" x14ac:dyDescent="0.2"/>
    <row r="55405" hidden="1" x14ac:dyDescent="0.2"/>
    <row r="55406" hidden="1" x14ac:dyDescent="0.2"/>
    <row r="55407" hidden="1" x14ac:dyDescent="0.2"/>
    <row r="55408" hidden="1" x14ac:dyDescent="0.2"/>
    <row r="55409" hidden="1" x14ac:dyDescent="0.2"/>
    <row r="55410" hidden="1" x14ac:dyDescent="0.2"/>
    <row r="55411" hidden="1" x14ac:dyDescent="0.2"/>
    <row r="55412" hidden="1" x14ac:dyDescent="0.2"/>
    <row r="55413" hidden="1" x14ac:dyDescent="0.2"/>
    <row r="55414" hidden="1" x14ac:dyDescent="0.2"/>
    <row r="55415" hidden="1" x14ac:dyDescent="0.2"/>
    <row r="55416" hidden="1" x14ac:dyDescent="0.2"/>
    <row r="55417" hidden="1" x14ac:dyDescent="0.2"/>
    <row r="55418" hidden="1" x14ac:dyDescent="0.2"/>
    <row r="55419" hidden="1" x14ac:dyDescent="0.2"/>
    <row r="55420" hidden="1" x14ac:dyDescent="0.2"/>
    <row r="55421" hidden="1" x14ac:dyDescent="0.2"/>
    <row r="55422" hidden="1" x14ac:dyDescent="0.2"/>
    <row r="55423" hidden="1" x14ac:dyDescent="0.2"/>
    <row r="55424" hidden="1" x14ac:dyDescent="0.2"/>
    <row r="55425" hidden="1" x14ac:dyDescent="0.2"/>
    <row r="55426" hidden="1" x14ac:dyDescent="0.2"/>
    <row r="55427" hidden="1" x14ac:dyDescent="0.2"/>
    <row r="55428" hidden="1" x14ac:dyDescent="0.2"/>
    <row r="55429" hidden="1" x14ac:dyDescent="0.2"/>
    <row r="55430" hidden="1" x14ac:dyDescent="0.2"/>
    <row r="55431" hidden="1" x14ac:dyDescent="0.2"/>
    <row r="55432" hidden="1" x14ac:dyDescent="0.2"/>
    <row r="55433" hidden="1" x14ac:dyDescent="0.2"/>
    <row r="55434" hidden="1" x14ac:dyDescent="0.2"/>
    <row r="55435" hidden="1" x14ac:dyDescent="0.2"/>
    <row r="55436" hidden="1" x14ac:dyDescent="0.2"/>
    <row r="55437" hidden="1" x14ac:dyDescent="0.2"/>
    <row r="55438" hidden="1" x14ac:dyDescent="0.2"/>
    <row r="55439" hidden="1" x14ac:dyDescent="0.2"/>
    <row r="55440" hidden="1" x14ac:dyDescent="0.2"/>
    <row r="55441" hidden="1" x14ac:dyDescent="0.2"/>
    <row r="55442" hidden="1" x14ac:dyDescent="0.2"/>
    <row r="55443" hidden="1" x14ac:dyDescent="0.2"/>
    <row r="55444" hidden="1" x14ac:dyDescent="0.2"/>
    <row r="55445" hidden="1" x14ac:dyDescent="0.2"/>
    <row r="55446" hidden="1" x14ac:dyDescent="0.2"/>
    <row r="55447" hidden="1" x14ac:dyDescent="0.2"/>
    <row r="55448" hidden="1" x14ac:dyDescent="0.2"/>
    <row r="55449" hidden="1" x14ac:dyDescent="0.2"/>
    <row r="55450" hidden="1" x14ac:dyDescent="0.2"/>
    <row r="55451" hidden="1" x14ac:dyDescent="0.2"/>
    <row r="55452" hidden="1" x14ac:dyDescent="0.2"/>
    <row r="55453" hidden="1" x14ac:dyDescent="0.2"/>
    <row r="55454" hidden="1" x14ac:dyDescent="0.2"/>
    <row r="55455" hidden="1" x14ac:dyDescent="0.2"/>
    <row r="55456" hidden="1" x14ac:dyDescent="0.2"/>
    <row r="55457" hidden="1" x14ac:dyDescent="0.2"/>
    <row r="55458" hidden="1" x14ac:dyDescent="0.2"/>
    <row r="55459" hidden="1" x14ac:dyDescent="0.2"/>
    <row r="55460" hidden="1" x14ac:dyDescent="0.2"/>
    <row r="55461" hidden="1" x14ac:dyDescent="0.2"/>
    <row r="55462" hidden="1" x14ac:dyDescent="0.2"/>
    <row r="55463" hidden="1" x14ac:dyDescent="0.2"/>
    <row r="55464" hidden="1" x14ac:dyDescent="0.2"/>
    <row r="55465" hidden="1" x14ac:dyDescent="0.2"/>
    <row r="55466" hidden="1" x14ac:dyDescent="0.2"/>
    <row r="55467" hidden="1" x14ac:dyDescent="0.2"/>
    <row r="55468" hidden="1" x14ac:dyDescent="0.2"/>
    <row r="55469" hidden="1" x14ac:dyDescent="0.2"/>
    <row r="55470" hidden="1" x14ac:dyDescent="0.2"/>
    <row r="55471" hidden="1" x14ac:dyDescent="0.2"/>
    <row r="55472" hidden="1" x14ac:dyDescent="0.2"/>
    <row r="55473" hidden="1" x14ac:dyDescent="0.2"/>
    <row r="55474" hidden="1" x14ac:dyDescent="0.2"/>
    <row r="55475" hidden="1" x14ac:dyDescent="0.2"/>
    <row r="55476" hidden="1" x14ac:dyDescent="0.2"/>
    <row r="55477" hidden="1" x14ac:dyDescent="0.2"/>
    <row r="55478" hidden="1" x14ac:dyDescent="0.2"/>
    <row r="55479" hidden="1" x14ac:dyDescent="0.2"/>
    <row r="55480" hidden="1" x14ac:dyDescent="0.2"/>
    <row r="55481" hidden="1" x14ac:dyDescent="0.2"/>
    <row r="55482" hidden="1" x14ac:dyDescent="0.2"/>
    <row r="55483" hidden="1" x14ac:dyDescent="0.2"/>
    <row r="55484" hidden="1" x14ac:dyDescent="0.2"/>
    <row r="55485" hidden="1" x14ac:dyDescent="0.2"/>
    <row r="55486" hidden="1" x14ac:dyDescent="0.2"/>
    <row r="55487" hidden="1" x14ac:dyDescent="0.2"/>
    <row r="55488" hidden="1" x14ac:dyDescent="0.2"/>
    <row r="55489" hidden="1" x14ac:dyDescent="0.2"/>
    <row r="55490" hidden="1" x14ac:dyDescent="0.2"/>
    <row r="55491" hidden="1" x14ac:dyDescent="0.2"/>
    <row r="55492" hidden="1" x14ac:dyDescent="0.2"/>
    <row r="55493" hidden="1" x14ac:dyDescent="0.2"/>
    <row r="55494" hidden="1" x14ac:dyDescent="0.2"/>
    <row r="55495" hidden="1" x14ac:dyDescent="0.2"/>
    <row r="55496" hidden="1" x14ac:dyDescent="0.2"/>
    <row r="55497" hidden="1" x14ac:dyDescent="0.2"/>
    <row r="55498" hidden="1" x14ac:dyDescent="0.2"/>
    <row r="55499" hidden="1" x14ac:dyDescent="0.2"/>
    <row r="55500" hidden="1" x14ac:dyDescent="0.2"/>
    <row r="55501" hidden="1" x14ac:dyDescent="0.2"/>
    <row r="55502" hidden="1" x14ac:dyDescent="0.2"/>
    <row r="55503" hidden="1" x14ac:dyDescent="0.2"/>
    <row r="55504" hidden="1" x14ac:dyDescent="0.2"/>
    <row r="55505" hidden="1" x14ac:dyDescent="0.2"/>
    <row r="55506" hidden="1" x14ac:dyDescent="0.2"/>
    <row r="55507" hidden="1" x14ac:dyDescent="0.2"/>
    <row r="55508" hidden="1" x14ac:dyDescent="0.2"/>
    <row r="55509" hidden="1" x14ac:dyDescent="0.2"/>
    <row r="55510" hidden="1" x14ac:dyDescent="0.2"/>
    <row r="55511" hidden="1" x14ac:dyDescent="0.2"/>
    <row r="55512" hidden="1" x14ac:dyDescent="0.2"/>
    <row r="55513" hidden="1" x14ac:dyDescent="0.2"/>
    <row r="55514" hidden="1" x14ac:dyDescent="0.2"/>
    <row r="55515" hidden="1" x14ac:dyDescent="0.2"/>
    <row r="55516" hidden="1" x14ac:dyDescent="0.2"/>
    <row r="55517" hidden="1" x14ac:dyDescent="0.2"/>
    <row r="55518" hidden="1" x14ac:dyDescent="0.2"/>
    <row r="55519" hidden="1" x14ac:dyDescent="0.2"/>
    <row r="55520" hidden="1" x14ac:dyDescent="0.2"/>
    <row r="55521" hidden="1" x14ac:dyDescent="0.2"/>
    <row r="55522" hidden="1" x14ac:dyDescent="0.2"/>
    <row r="55523" hidden="1" x14ac:dyDescent="0.2"/>
    <row r="55524" hidden="1" x14ac:dyDescent="0.2"/>
    <row r="55525" hidden="1" x14ac:dyDescent="0.2"/>
    <row r="55526" hidden="1" x14ac:dyDescent="0.2"/>
    <row r="55527" hidden="1" x14ac:dyDescent="0.2"/>
    <row r="55528" hidden="1" x14ac:dyDescent="0.2"/>
    <row r="55529" hidden="1" x14ac:dyDescent="0.2"/>
    <row r="55530" hidden="1" x14ac:dyDescent="0.2"/>
    <row r="55531" hidden="1" x14ac:dyDescent="0.2"/>
    <row r="55532" hidden="1" x14ac:dyDescent="0.2"/>
    <row r="55533" hidden="1" x14ac:dyDescent="0.2"/>
    <row r="55534" hidden="1" x14ac:dyDescent="0.2"/>
    <row r="55535" hidden="1" x14ac:dyDescent="0.2"/>
    <row r="55536" hidden="1" x14ac:dyDescent="0.2"/>
    <row r="55537" hidden="1" x14ac:dyDescent="0.2"/>
    <row r="55538" hidden="1" x14ac:dyDescent="0.2"/>
    <row r="55539" hidden="1" x14ac:dyDescent="0.2"/>
    <row r="55540" hidden="1" x14ac:dyDescent="0.2"/>
    <row r="55541" hidden="1" x14ac:dyDescent="0.2"/>
    <row r="55542" hidden="1" x14ac:dyDescent="0.2"/>
    <row r="55543" hidden="1" x14ac:dyDescent="0.2"/>
    <row r="55544" hidden="1" x14ac:dyDescent="0.2"/>
    <row r="55545" hidden="1" x14ac:dyDescent="0.2"/>
    <row r="55546" hidden="1" x14ac:dyDescent="0.2"/>
    <row r="55547" hidden="1" x14ac:dyDescent="0.2"/>
    <row r="55548" hidden="1" x14ac:dyDescent="0.2"/>
    <row r="55549" hidden="1" x14ac:dyDescent="0.2"/>
    <row r="55550" hidden="1" x14ac:dyDescent="0.2"/>
    <row r="55551" hidden="1" x14ac:dyDescent="0.2"/>
    <row r="55552" hidden="1" x14ac:dyDescent="0.2"/>
    <row r="55553" hidden="1" x14ac:dyDescent="0.2"/>
    <row r="55554" hidden="1" x14ac:dyDescent="0.2"/>
    <row r="55555" hidden="1" x14ac:dyDescent="0.2"/>
    <row r="55556" hidden="1" x14ac:dyDescent="0.2"/>
    <row r="55557" hidden="1" x14ac:dyDescent="0.2"/>
    <row r="55558" hidden="1" x14ac:dyDescent="0.2"/>
    <row r="55559" hidden="1" x14ac:dyDescent="0.2"/>
    <row r="55560" hidden="1" x14ac:dyDescent="0.2"/>
    <row r="55561" hidden="1" x14ac:dyDescent="0.2"/>
    <row r="55562" hidden="1" x14ac:dyDescent="0.2"/>
    <row r="55563" hidden="1" x14ac:dyDescent="0.2"/>
    <row r="55564" hidden="1" x14ac:dyDescent="0.2"/>
    <row r="55565" hidden="1" x14ac:dyDescent="0.2"/>
    <row r="55566" hidden="1" x14ac:dyDescent="0.2"/>
    <row r="55567" hidden="1" x14ac:dyDescent="0.2"/>
    <row r="55568" hidden="1" x14ac:dyDescent="0.2"/>
    <row r="55569" hidden="1" x14ac:dyDescent="0.2"/>
    <row r="55570" hidden="1" x14ac:dyDescent="0.2"/>
    <row r="55571" hidden="1" x14ac:dyDescent="0.2"/>
    <row r="55572" hidden="1" x14ac:dyDescent="0.2"/>
    <row r="55573" hidden="1" x14ac:dyDescent="0.2"/>
    <row r="55574" hidden="1" x14ac:dyDescent="0.2"/>
    <row r="55575" hidden="1" x14ac:dyDescent="0.2"/>
    <row r="55576" hidden="1" x14ac:dyDescent="0.2"/>
    <row r="55577" hidden="1" x14ac:dyDescent="0.2"/>
    <row r="55578" hidden="1" x14ac:dyDescent="0.2"/>
    <row r="55579" hidden="1" x14ac:dyDescent="0.2"/>
    <row r="55580" hidden="1" x14ac:dyDescent="0.2"/>
    <row r="55581" hidden="1" x14ac:dyDescent="0.2"/>
    <row r="55582" hidden="1" x14ac:dyDescent="0.2"/>
    <row r="55583" hidden="1" x14ac:dyDescent="0.2"/>
    <row r="55584" hidden="1" x14ac:dyDescent="0.2"/>
    <row r="55585" hidden="1" x14ac:dyDescent="0.2"/>
    <row r="55586" hidden="1" x14ac:dyDescent="0.2"/>
    <row r="55587" hidden="1" x14ac:dyDescent="0.2"/>
    <row r="55588" hidden="1" x14ac:dyDescent="0.2"/>
    <row r="55589" hidden="1" x14ac:dyDescent="0.2"/>
    <row r="55590" hidden="1" x14ac:dyDescent="0.2"/>
    <row r="55591" hidden="1" x14ac:dyDescent="0.2"/>
    <row r="55592" hidden="1" x14ac:dyDescent="0.2"/>
    <row r="55593" hidden="1" x14ac:dyDescent="0.2"/>
    <row r="55594" hidden="1" x14ac:dyDescent="0.2"/>
    <row r="55595" hidden="1" x14ac:dyDescent="0.2"/>
    <row r="55596" hidden="1" x14ac:dyDescent="0.2"/>
    <row r="55597" hidden="1" x14ac:dyDescent="0.2"/>
    <row r="55598" hidden="1" x14ac:dyDescent="0.2"/>
    <row r="55599" hidden="1" x14ac:dyDescent="0.2"/>
    <row r="55600" hidden="1" x14ac:dyDescent="0.2"/>
    <row r="55601" hidden="1" x14ac:dyDescent="0.2"/>
    <row r="55602" hidden="1" x14ac:dyDescent="0.2"/>
    <row r="55603" hidden="1" x14ac:dyDescent="0.2"/>
    <row r="55604" hidden="1" x14ac:dyDescent="0.2"/>
    <row r="55605" hidden="1" x14ac:dyDescent="0.2"/>
    <row r="55606" hidden="1" x14ac:dyDescent="0.2"/>
    <row r="55607" hidden="1" x14ac:dyDescent="0.2"/>
    <row r="55608" hidden="1" x14ac:dyDescent="0.2"/>
    <row r="55609" hidden="1" x14ac:dyDescent="0.2"/>
    <row r="55610" hidden="1" x14ac:dyDescent="0.2"/>
    <row r="55611" hidden="1" x14ac:dyDescent="0.2"/>
    <row r="55612" hidden="1" x14ac:dyDescent="0.2"/>
    <row r="55613" hidden="1" x14ac:dyDescent="0.2"/>
    <row r="55614" hidden="1" x14ac:dyDescent="0.2"/>
    <row r="55615" hidden="1" x14ac:dyDescent="0.2"/>
    <row r="55616" hidden="1" x14ac:dyDescent="0.2"/>
    <row r="55617" hidden="1" x14ac:dyDescent="0.2"/>
    <row r="55618" hidden="1" x14ac:dyDescent="0.2"/>
    <row r="55619" hidden="1" x14ac:dyDescent="0.2"/>
    <row r="55620" hidden="1" x14ac:dyDescent="0.2"/>
    <row r="55621" hidden="1" x14ac:dyDescent="0.2"/>
    <row r="55622" hidden="1" x14ac:dyDescent="0.2"/>
    <row r="55623" hidden="1" x14ac:dyDescent="0.2"/>
    <row r="55624" hidden="1" x14ac:dyDescent="0.2"/>
    <row r="55625" hidden="1" x14ac:dyDescent="0.2"/>
    <row r="55626" hidden="1" x14ac:dyDescent="0.2"/>
    <row r="55627" hidden="1" x14ac:dyDescent="0.2"/>
    <row r="55628" hidden="1" x14ac:dyDescent="0.2"/>
    <row r="55629" hidden="1" x14ac:dyDescent="0.2"/>
    <row r="55630" hidden="1" x14ac:dyDescent="0.2"/>
    <row r="55631" hidden="1" x14ac:dyDescent="0.2"/>
    <row r="55632" hidden="1" x14ac:dyDescent="0.2"/>
    <row r="55633" hidden="1" x14ac:dyDescent="0.2"/>
    <row r="55634" hidden="1" x14ac:dyDescent="0.2"/>
    <row r="55635" hidden="1" x14ac:dyDescent="0.2"/>
    <row r="55636" hidden="1" x14ac:dyDescent="0.2"/>
    <row r="55637" hidden="1" x14ac:dyDescent="0.2"/>
    <row r="55638" hidden="1" x14ac:dyDescent="0.2"/>
    <row r="55639" hidden="1" x14ac:dyDescent="0.2"/>
    <row r="55640" hidden="1" x14ac:dyDescent="0.2"/>
    <row r="55641" hidden="1" x14ac:dyDescent="0.2"/>
    <row r="55642" hidden="1" x14ac:dyDescent="0.2"/>
    <row r="55643" hidden="1" x14ac:dyDescent="0.2"/>
    <row r="55644" hidden="1" x14ac:dyDescent="0.2"/>
    <row r="55645" hidden="1" x14ac:dyDescent="0.2"/>
    <row r="55646" hidden="1" x14ac:dyDescent="0.2"/>
    <row r="55647" hidden="1" x14ac:dyDescent="0.2"/>
    <row r="55648" hidden="1" x14ac:dyDescent="0.2"/>
    <row r="55649" hidden="1" x14ac:dyDescent="0.2"/>
    <row r="55650" hidden="1" x14ac:dyDescent="0.2"/>
    <row r="55651" hidden="1" x14ac:dyDescent="0.2"/>
    <row r="55652" hidden="1" x14ac:dyDescent="0.2"/>
    <row r="55653" hidden="1" x14ac:dyDescent="0.2"/>
    <row r="55654" hidden="1" x14ac:dyDescent="0.2"/>
    <row r="55655" hidden="1" x14ac:dyDescent="0.2"/>
    <row r="55656" hidden="1" x14ac:dyDescent="0.2"/>
    <row r="55657" hidden="1" x14ac:dyDescent="0.2"/>
    <row r="55658" hidden="1" x14ac:dyDescent="0.2"/>
    <row r="55659" hidden="1" x14ac:dyDescent="0.2"/>
    <row r="55660" hidden="1" x14ac:dyDescent="0.2"/>
    <row r="55661" hidden="1" x14ac:dyDescent="0.2"/>
    <row r="55662" hidden="1" x14ac:dyDescent="0.2"/>
    <row r="55663" hidden="1" x14ac:dyDescent="0.2"/>
    <row r="55664" hidden="1" x14ac:dyDescent="0.2"/>
    <row r="55665" hidden="1" x14ac:dyDescent="0.2"/>
    <row r="55666" hidden="1" x14ac:dyDescent="0.2"/>
    <row r="55667" hidden="1" x14ac:dyDescent="0.2"/>
    <row r="55668" hidden="1" x14ac:dyDescent="0.2"/>
    <row r="55669" hidden="1" x14ac:dyDescent="0.2"/>
    <row r="55670" hidden="1" x14ac:dyDescent="0.2"/>
    <row r="55671" hidden="1" x14ac:dyDescent="0.2"/>
    <row r="55672" hidden="1" x14ac:dyDescent="0.2"/>
    <row r="55673" hidden="1" x14ac:dyDescent="0.2"/>
    <row r="55674" hidden="1" x14ac:dyDescent="0.2"/>
    <row r="55675" hidden="1" x14ac:dyDescent="0.2"/>
    <row r="55676" hidden="1" x14ac:dyDescent="0.2"/>
    <row r="55677" hidden="1" x14ac:dyDescent="0.2"/>
    <row r="55678" hidden="1" x14ac:dyDescent="0.2"/>
    <row r="55679" hidden="1" x14ac:dyDescent="0.2"/>
    <row r="55680" hidden="1" x14ac:dyDescent="0.2"/>
    <row r="55681" hidden="1" x14ac:dyDescent="0.2"/>
    <row r="55682" hidden="1" x14ac:dyDescent="0.2"/>
    <row r="55683" hidden="1" x14ac:dyDescent="0.2"/>
    <row r="55684" hidden="1" x14ac:dyDescent="0.2"/>
    <row r="55685" hidden="1" x14ac:dyDescent="0.2"/>
    <row r="55686" hidden="1" x14ac:dyDescent="0.2"/>
    <row r="55687" hidden="1" x14ac:dyDescent="0.2"/>
    <row r="55688" hidden="1" x14ac:dyDescent="0.2"/>
    <row r="55689" hidden="1" x14ac:dyDescent="0.2"/>
    <row r="55690" hidden="1" x14ac:dyDescent="0.2"/>
    <row r="55691" hidden="1" x14ac:dyDescent="0.2"/>
    <row r="55692" hidden="1" x14ac:dyDescent="0.2"/>
    <row r="55693" hidden="1" x14ac:dyDescent="0.2"/>
    <row r="55694" hidden="1" x14ac:dyDescent="0.2"/>
    <row r="55695" hidden="1" x14ac:dyDescent="0.2"/>
    <row r="55696" hidden="1" x14ac:dyDescent="0.2"/>
    <row r="55697" hidden="1" x14ac:dyDescent="0.2"/>
    <row r="55698" hidden="1" x14ac:dyDescent="0.2"/>
    <row r="55699" hidden="1" x14ac:dyDescent="0.2"/>
    <row r="55700" hidden="1" x14ac:dyDescent="0.2"/>
    <row r="55701" hidden="1" x14ac:dyDescent="0.2"/>
    <row r="55702" hidden="1" x14ac:dyDescent="0.2"/>
    <row r="55703" hidden="1" x14ac:dyDescent="0.2"/>
    <row r="55704" hidden="1" x14ac:dyDescent="0.2"/>
    <row r="55705" hidden="1" x14ac:dyDescent="0.2"/>
    <row r="55706" hidden="1" x14ac:dyDescent="0.2"/>
    <row r="55707" hidden="1" x14ac:dyDescent="0.2"/>
    <row r="55708" hidden="1" x14ac:dyDescent="0.2"/>
    <row r="55709" hidden="1" x14ac:dyDescent="0.2"/>
    <row r="55710" hidden="1" x14ac:dyDescent="0.2"/>
    <row r="55711" hidden="1" x14ac:dyDescent="0.2"/>
    <row r="55712" hidden="1" x14ac:dyDescent="0.2"/>
    <row r="55713" hidden="1" x14ac:dyDescent="0.2"/>
    <row r="55714" hidden="1" x14ac:dyDescent="0.2"/>
    <row r="55715" hidden="1" x14ac:dyDescent="0.2"/>
    <row r="55716" hidden="1" x14ac:dyDescent="0.2"/>
    <row r="55717" hidden="1" x14ac:dyDescent="0.2"/>
    <row r="55718" hidden="1" x14ac:dyDescent="0.2"/>
    <row r="55719" hidden="1" x14ac:dyDescent="0.2"/>
    <row r="55720" hidden="1" x14ac:dyDescent="0.2"/>
    <row r="55721" hidden="1" x14ac:dyDescent="0.2"/>
    <row r="55722" hidden="1" x14ac:dyDescent="0.2"/>
    <row r="55723" hidden="1" x14ac:dyDescent="0.2"/>
    <row r="55724" hidden="1" x14ac:dyDescent="0.2"/>
    <row r="55725" hidden="1" x14ac:dyDescent="0.2"/>
    <row r="55726" hidden="1" x14ac:dyDescent="0.2"/>
    <row r="55727" hidden="1" x14ac:dyDescent="0.2"/>
    <row r="55728" hidden="1" x14ac:dyDescent="0.2"/>
    <row r="55729" hidden="1" x14ac:dyDescent="0.2"/>
    <row r="55730" hidden="1" x14ac:dyDescent="0.2"/>
    <row r="55731" hidden="1" x14ac:dyDescent="0.2"/>
    <row r="55732" hidden="1" x14ac:dyDescent="0.2"/>
    <row r="55733" hidden="1" x14ac:dyDescent="0.2"/>
    <row r="55734" hidden="1" x14ac:dyDescent="0.2"/>
    <row r="55735" hidden="1" x14ac:dyDescent="0.2"/>
    <row r="55736" hidden="1" x14ac:dyDescent="0.2"/>
    <row r="55737" hidden="1" x14ac:dyDescent="0.2"/>
    <row r="55738" hidden="1" x14ac:dyDescent="0.2"/>
    <row r="55739" hidden="1" x14ac:dyDescent="0.2"/>
    <row r="55740" hidden="1" x14ac:dyDescent="0.2"/>
    <row r="55741" hidden="1" x14ac:dyDescent="0.2"/>
    <row r="55742" hidden="1" x14ac:dyDescent="0.2"/>
    <row r="55743" hidden="1" x14ac:dyDescent="0.2"/>
    <row r="55744" hidden="1" x14ac:dyDescent="0.2"/>
    <row r="55745" hidden="1" x14ac:dyDescent="0.2"/>
    <row r="55746" hidden="1" x14ac:dyDescent="0.2"/>
    <row r="55747" hidden="1" x14ac:dyDescent="0.2"/>
    <row r="55748" hidden="1" x14ac:dyDescent="0.2"/>
    <row r="55749" hidden="1" x14ac:dyDescent="0.2"/>
    <row r="55750" hidden="1" x14ac:dyDescent="0.2"/>
    <row r="55751" hidden="1" x14ac:dyDescent="0.2"/>
    <row r="55752" hidden="1" x14ac:dyDescent="0.2"/>
    <row r="55753" hidden="1" x14ac:dyDescent="0.2"/>
    <row r="55754" hidden="1" x14ac:dyDescent="0.2"/>
    <row r="55755" hidden="1" x14ac:dyDescent="0.2"/>
    <row r="55756" hidden="1" x14ac:dyDescent="0.2"/>
    <row r="55757" hidden="1" x14ac:dyDescent="0.2"/>
    <row r="55758" hidden="1" x14ac:dyDescent="0.2"/>
    <row r="55759" hidden="1" x14ac:dyDescent="0.2"/>
    <row r="55760" hidden="1" x14ac:dyDescent="0.2"/>
    <row r="55761" hidden="1" x14ac:dyDescent="0.2"/>
    <row r="55762" hidden="1" x14ac:dyDescent="0.2"/>
    <row r="55763" hidden="1" x14ac:dyDescent="0.2"/>
    <row r="55764" hidden="1" x14ac:dyDescent="0.2"/>
    <row r="55765" hidden="1" x14ac:dyDescent="0.2"/>
    <row r="55766" hidden="1" x14ac:dyDescent="0.2"/>
    <row r="55767" hidden="1" x14ac:dyDescent="0.2"/>
    <row r="55768" hidden="1" x14ac:dyDescent="0.2"/>
    <row r="55769" hidden="1" x14ac:dyDescent="0.2"/>
    <row r="55770" hidden="1" x14ac:dyDescent="0.2"/>
    <row r="55771" hidden="1" x14ac:dyDescent="0.2"/>
    <row r="55772" hidden="1" x14ac:dyDescent="0.2"/>
    <row r="55773" hidden="1" x14ac:dyDescent="0.2"/>
    <row r="55774" hidden="1" x14ac:dyDescent="0.2"/>
    <row r="55775" hidden="1" x14ac:dyDescent="0.2"/>
    <row r="55776" hidden="1" x14ac:dyDescent="0.2"/>
    <row r="55777" hidden="1" x14ac:dyDescent="0.2"/>
    <row r="55778" hidden="1" x14ac:dyDescent="0.2"/>
    <row r="55779" hidden="1" x14ac:dyDescent="0.2"/>
    <row r="55780" hidden="1" x14ac:dyDescent="0.2"/>
    <row r="55781" hidden="1" x14ac:dyDescent="0.2"/>
    <row r="55782" hidden="1" x14ac:dyDescent="0.2"/>
    <row r="55783" hidden="1" x14ac:dyDescent="0.2"/>
    <row r="55784" hidden="1" x14ac:dyDescent="0.2"/>
    <row r="55785" hidden="1" x14ac:dyDescent="0.2"/>
    <row r="55786" hidden="1" x14ac:dyDescent="0.2"/>
    <row r="55787" hidden="1" x14ac:dyDescent="0.2"/>
    <row r="55788" hidden="1" x14ac:dyDescent="0.2"/>
    <row r="55789" hidden="1" x14ac:dyDescent="0.2"/>
    <row r="55790" hidden="1" x14ac:dyDescent="0.2"/>
    <row r="55791" hidden="1" x14ac:dyDescent="0.2"/>
    <row r="55792" hidden="1" x14ac:dyDescent="0.2"/>
    <row r="55793" hidden="1" x14ac:dyDescent="0.2"/>
    <row r="55794" hidden="1" x14ac:dyDescent="0.2"/>
    <row r="55795" hidden="1" x14ac:dyDescent="0.2"/>
    <row r="55796" hidden="1" x14ac:dyDescent="0.2"/>
    <row r="55797" hidden="1" x14ac:dyDescent="0.2"/>
    <row r="55798" hidden="1" x14ac:dyDescent="0.2"/>
    <row r="55799" hidden="1" x14ac:dyDescent="0.2"/>
    <row r="55800" hidden="1" x14ac:dyDescent="0.2"/>
    <row r="55801" hidden="1" x14ac:dyDescent="0.2"/>
    <row r="55802" hidden="1" x14ac:dyDescent="0.2"/>
    <row r="55803" hidden="1" x14ac:dyDescent="0.2"/>
    <row r="55804" hidden="1" x14ac:dyDescent="0.2"/>
    <row r="55805" hidden="1" x14ac:dyDescent="0.2"/>
    <row r="55806" hidden="1" x14ac:dyDescent="0.2"/>
    <row r="55807" hidden="1" x14ac:dyDescent="0.2"/>
    <row r="55808" hidden="1" x14ac:dyDescent="0.2"/>
    <row r="55809" hidden="1" x14ac:dyDescent="0.2"/>
    <row r="55810" hidden="1" x14ac:dyDescent="0.2"/>
    <row r="55811" hidden="1" x14ac:dyDescent="0.2"/>
    <row r="55812" hidden="1" x14ac:dyDescent="0.2"/>
    <row r="55813" hidden="1" x14ac:dyDescent="0.2"/>
    <row r="55814" hidden="1" x14ac:dyDescent="0.2"/>
    <row r="55815" hidden="1" x14ac:dyDescent="0.2"/>
    <row r="55816" hidden="1" x14ac:dyDescent="0.2"/>
    <row r="55817" hidden="1" x14ac:dyDescent="0.2"/>
    <row r="55818" hidden="1" x14ac:dyDescent="0.2"/>
    <row r="55819" hidden="1" x14ac:dyDescent="0.2"/>
    <row r="55820" hidden="1" x14ac:dyDescent="0.2"/>
    <row r="55821" hidden="1" x14ac:dyDescent="0.2"/>
    <row r="55822" hidden="1" x14ac:dyDescent="0.2"/>
    <row r="55823" hidden="1" x14ac:dyDescent="0.2"/>
    <row r="55824" hidden="1" x14ac:dyDescent="0.2"/>
    <row r="55825" hidden="1" x14ac:dyDescent="0.2"/>
    <row r="55826" hidden="1" x14ac:dyDescent="0.2"/>
    <row r="55827" hidden="1" x14ac:dyDescent="0.2"/>
    <row r="55828" hidden="1" x14ac:dyDescent="0.2"/>
    <row r="55829" hidden="1" x14ac:dyDescent="0.2"/>
    <row r="55830" hidden="1" x14ac:dyDescent="0.2"/>
    <row r="55831" hidden="1" x14ac:dyDescent="0.2"/>
    <row r="55832" hidden="1" x14ac:dyDescent="0.2"/>
    <row r="55833" hidden="1" x14ac:dyDescent="0.2"/>
    <row r="55834" hidden="1" x14ac:dyDescent="0.2"/>
    <row r="55835" hidden="1" x14ac:dyDescent="0.2"/>
    <row r="55836" hidden="1" x14ac:dyDescent="0.2"/>
    <row r="55837" hidden="1" x14ac:dyDescent="0.2"/>
    <row r="55838" hidden="1" x14ac:dyDescent="0.2"/>
    <row r="55839" hidden="1" x14ac:dyDescent="0.2"/>
    <row r="55840" hidden="1" x14ac:dyDescent="0.2"/>
    <row r="55841" hidden="1" x14ac:dyDescent="0.2"/>
    <row r="55842" hidden="1" x14ac:dyDescent="0.2"/>
    <row r="55843" hidden="1" x14ac:dyDescent="0.2"/>
    <row r="55844" hidden="1" x14ac:dyDescent="0.2"/>
    <row r="55845" hidden="1" x14ac:dyDescent="0.2"/>
    <row r="55846" hidden="1" x14ac:dyDescent="0.2"/>
    <row r="55847" hidden="1" x14ac:dyDescent="0.2"/>
    <row r="55848" hidden="1" x14ac:dyDescent="0.2"/>
    <row r="55849" hidden="1" x14ac:dyDescent="0.2"/>
    <row r="55850" hidden="1" x14ac:dyDescent="0.2"/>
    <row r="55851" hidden="1" x14ac:dyDescent="0.2"/>
    <row r="55852" hidden="1" x14ac:dyDescent="0.2"/>
    <row r="55853" hidden="1" x14ac:dyDescent="0.2"/>
    <row r="55854" hidden="1" x14ac:dyDescent="0.2"/>
    <row r="55855" hidden="1" x14ac:dyDescent="0.2"/>
    <row r="55856" hidden="1" x14ac:dyDescent="0.2"/>
    <row r="55857" hidden="1" x14ac:dyDescent="0.2"/>
    <row r="55858" hidden="1" x14ac:dyDescent="0.2"/>
    <row r="55859" hidden="1" x14ac:dyDescent="0.2"/>
    <row r="55860" hidden="1" x14ac:dyDescent="0.2"/>
    <row r="55861" hidden="1" x14ac:dyDescent="0.2"/>
    <row r="55862" hidden="1" x14ac:dyDescent="0.2"/>
    <row r="55863" hidden="1" x14ac:dyDescent="0.2"/>
    <row r="55864" hidden="1" x14ac:dyDescent="0.2"/>
    <row r="55865" hidden="1" x14ac:dyDescent="0.2"/>
    <row r="55866" hidden="1" x14ac:dyDescent="0.2"/>
    <row r="55867" hidden="1" x14ac:dyDescent="0.2"/>
    <row r="55868" hidden="1" x14ac:dyDescent="0.2"/>
    <row r="55869" hidden="1" x14ac:dyDescent="0.2"/>
    <row r="55870" hidden="1" x14ac:dyDescent="0.2"/>
    <row r="55871" hidden="1" x14ac:dyDescent="0.2"/>
    <row r="55872" hidden="1" x14ac:dyDescent="0.2"/>
    <row r="55873" hidden="1" x14ac:dyDescent="0.2"/>
    <row r="55874" hidden="1" x14ac:dyDescent="0.2"/>
    <row r="55875" hidden="1" x14ac:dyDescent="0.2"/>
    <row r="55876" hidden="1" x14ac:dyDescent="0.2"/>
    <row r="55877" hidden="1" x14ac:dyDescent="0.2"/>
    <row r="55878" hidden="1" x14ac:dyDescent="0.2"/>
    <row r="55879" hidden="1" x14ac:dyDescent="0.2"/>
    <row r="55880" hidden="1" x14ac:dyDescent="0.2"/>
    <row r="55881" hidden="1" x14ac:dyDescent="0.2"/>
    <row r="55882" hidden="1" x14ac:dyDescent="0.2"/>
    <row r="55883" hidden="1" x14ac:dyDescent="0.2"/>
    <row r="55884" hidden="1" x14ac:dyDescent="0.2"/>
    <row r="55885" hidden="1" x14ac:dyDescent="0.2"/>
    <row r="55886" hidden="1" x14ac:dyDescent="0.2"/>
    <row r="55887" hidden="1" x14ac:dyDescent="0.2"/>
    <row r="55888" hidden="1" x14ac:dyDescent="0.2"/>
    <row r="55889" hidden="1" x14ac:dyDescent="0.2"/>
    <row r="55890" hidden="1" x14ac:dyDescent="0.2"/>
    <row r="55891" hidden="1" x14ac:dyDescent="0.2"/>
    <row r="55892" hidden="1" x14ac:dyDescent="0.2"/>
    <row r="55893" hidden="1" x14ac:dyDescent="0.2"/>
    <row r="55894" hidden="1" x14ac:dyDescent="0.2"/>
    <row r="55895" hidden="1" x14ac:dyDescent="0.2"/>
    <row r="55896" hidden="1" x14ac:dyDescent="0.2"/>
    <row r="55897" hidden="1" x14ac:dyDescent="0.2"/>
    <row r="55898" hidden="1" x14ac:dyDescent="0.2"/>
    <row r="55899" hidden="1" x14ac:dyDescent="0.2"/>
    <row r="55900" hidden="1" x14ac:dyDescent="0.2"/>
    <row r="55901" hidden="1" x14ac:dyDescent="0.2"/>
    <row r="55902" hidden="1" x14ac:dyDescent="0.2"/>
    <row r="55903" hidden="1" x14ac:dyDescent="0.2"/>
    <row r="55904" hidden="1" x14ac:dyDescent="0.2"/>
    <row r="55905" hidden="1" x14ac:dyDescent="0.2"/>
    <row r="55906" hidden="1" x14ac:dyDescent="0.2"/>
    <row r="55907" hidden="1" x14ac:dyDescent="0.2"/>
    <row r="55908" hidden="1" x14ac:dyDescent="0.2"/>
    <row r="55909" hidden="1" x14ac:dyDescent="0.2"/>
    <row r="55910" hidden="1" x14ac:dyDescent="0.2"/>
    <row r="55911" hidden="1" x14ac:dyDescent="0.2"/>
    <row r="55912" hidden="1" x14ac:dyDescent="0.2"/>
    <row r="55913" hidden="1" x14ac:dyDescent="0.2"/>
    <row r="55914" hidden="1" x14ac:dyDescent="0.2"/>
    <row r="55915" hidden="1" x14ac:dyDescent="0.2"/>
    <row r="55916" hidden="1" x14ac:dyDescent="0.2"/>
    <row r="55917" hidden="1" x14ac:dyDescent="0.2"/>
    <row r="55918" hidden="1" x14ac:dyDescent="0.2"/>
    <row r="55919" hidden="1" x14ac:dyDescent="0.2"/>
    <row r="55920" hidden="1" x14ac:dyDescent="0.2"/>
    <row r="55921" hidden="1" x14ac:dyDescent="0.2"/>
    <row r="55922" hidden="1" x14ac:dyDescent="0.2"/>
    <row r="55923" hidden="1" x14ac:dyDescent="0.2"/>
    <row r="55924" hidden="1" x14ac:dyDescent="0.2"/>
    <row r="55925" hidden="1" x14ac:dyDescent="0.2"/>
    <row r="55926" hidden="1" x14ac:dyDescent="0.2"/>
    <row r="55927" hidden="1" x14ac:dyDescent="0.2"/>
    <row r="55928" hidden="1" x14ac:dyDescent="0.2"/>
    <row r="55929" hidden="1" x14ac:dyDescent="0.2"/>
    <row r="55930" hidden="1" x14ac:dyDescent="0.2"/>
    <row r="55931" hidden="1" x14ac:dyDescent="0.2"/>
    <row r="55932" hidden="1" x14ac:dyDescent="0.2"/>
    <row r="55933" hidden="1" x14ac:dyDescent="0.2"/>
    <row r="55934" hidden="1" x14ac:dyDescent="0.2"/>
    <row r="55935" hidden="1" x14ac:dyDescent="0.2"/>
    <row r="55936" hidden="1" x14ac:dyDescent="0.2"/>
    <row r="55937" hidden="1" x14ac:dyDescent="0.2"/>
    <row r="55938" hidden="1" x14ac:dyDescent="0.2"/>
    <row r="55939" hidden="1" x14ac:dyDescent="0.2"/>
    <row r="55940" hidden="1" x14ac:dyDescent="0.2"/>
    <row r="55941" hidden="1" x14ac:dyDescent="0.2"/>
    <row r="55942" hidden="1" x14ac:dyDescent="0.2"/>
    <row r="55943" hidden="1" x14ac:dyDescent="0.2"/>
    <row r="55944" hidden="1" x14ac:dyDescent="0.2"/>
    <row r="55945" hidden="1" x14ac:dyDescent="0.2"/>
    <row r="55946" hidden="1" x14ac:dyDescent="0.2"/>
    <row r="55947" hidden="1" x14ac:dyDescent="0.2"/>
    <row r="55948" hidden="1" x14ac:dyDescent="0.2"/>
    <row r="55949" hidden="1" x14ac:dyDescent="0.2"/>
    <row r="55950" hidden="1" x14ac:dyDescent="0.2"/>
    <row r="55951" hidden="1" x14ac:dyDescent="0.2"/>
    <row r="55952" hidden="1" x14ac:dyDescent="0.2"/>
    <row r="55953" hidden="1" x14ac:dyDescent="0.2"/>
    <row r="55954" hidden="1" x14ac:dyDescent="0.2"/>
    <row r="55955" hidden="1" x14ac:dyDescent="0.2"/>
    <row r="55956" hidden="1" x14ac:dyDescent="0.2"/>
    <row r="55957" hidden="1" x14ac:dyDescent="0.2"/>
    <row r="55958" hidden="1" x14ac:dyDescent="0.2"/>
    <row r="55959" hidden="1" x14ac:dyDescent="0.2"/>
    <row r="55960" hidden="1" x14ac:dyDescent="0.2"/>
    <row r="55961" hidden="1" x14ac:dyDescent="0.2"/>
    <row r="55962" hidden="1" x14ac:dyDescent="0.2"/>
    <row r="55963" hidden="1" x14ac:dyDescent="0.2"/>
    <row r="55964" hidden="1" x14ac:dyDescent="0.2"/>
    <row r="55965" hidden="1" x14ac:dyDescent="0.2"/>
    <row r="55966" hidden="1" x14ac:dyDescent="0.2"/>
    <row r="55967" hidden="1" x14ac:dyDescent="0.2"/>
    <row r="55968" hidden="1" x14ac:dyDescent="0.2"/>
    <row r="55969" hidden="1" x14ac:dyDescent="0.2"/>
    <row r="55970" hidden="1" x14ac:dyDescent="0.2"/>
    <row r="55971" hidden="1" x14ac:dyDescent="0.2"/>
    <row r="55972" hidden="1" x14ac:dyDescent="0.2"/>
    <row r="55973" hidden="1" x14ac:dyDescent="0.2"/>
    <row r="55974" hidden="1" x14ac:dyDescent="0.2"/>
    <row r="55975" hidden="1" x14ac:dyDescent="0.2"/>
    <row r="55976" hidden="1" x14ac:dyDescent="0.2"/>
    <row r="55977" hidden="1" x14ac:dyDescent="0.2"/>
    <row r="55978" hidden="1" x14ac:dyDescent="0.2"/>
    <row r="55979" hidden="1" x14ac:dyDescent="0.2"/>
    <row r="55980" hidden="1" x14ac:dyDescent="0.2"/>
    <row r="55981" hidden="1" x14ac:dyDescent="0.2"/>
    <row r="55982" hidden="1" x14ac:dyDescent="0.2"/>
    <row r="55983" hidden="1" x14ac:dyDescent="0.2"/>
    <row r="55984" hidden="1" x14ac:dyDescent="0.2"/>
    <row r="55985" hidden="1" x14ac:dyDescent="0.2"/>
    <row r="55986" hidden="1" x14ac:dyDescent="0.2"/>
    <row r="55987" hidden="1" x14ac:dyDescent="0.2"/>
    <row r="55988" hidden="1" x14ac:dyDescent="0.2"/>
    <row r="55989" hidden="1" x14ac:dyDescent="0.2"/>
    <row r="55990" hidden="1" x14ac:dyDescent="0.2"/>
    <row r="55991" hidden="1" x14ac:dyDescent="0.2"/>
    <row r="55992" hidden="1" x14ac:dyDescent="0.2"/>
    <row r="55993" hidden="1" x14ac:dyDescent="0.2"/>
    <row r="55994" hidden="1" x14ac:dyDescent="0.2"/>
    <row r="55995" hidden="1" x14ac:dyDescent="0.2"/>
    <row r="55996" hidden="1" x14ac:dyDescent="0.2"/>
    <row r="55997" hidden="1" x14ac:dyDescent="0.2"/>
    <row r="55998" hidden="1" x14ac:dyDescent="0.2"/>
    <row r="55999" hidden="1" x14ac:dyDescent="0.2"/>
    <row r="56000" hidden="1" x14ac:dyDescent="0.2"/>
    <row r="56001" hidden="1" x14ac:dyDescent="0.2"/>
    <row r="56002" hidden="1" x14ac:dyDescent="0.2"/>
    <row r="56003" hidden="1" x14ac:dyDescent="0.2"/>
    <row r="56004" hidden="1" x14ac:dyDescent="0.2"/>
    <row r="56005" hidden="1" x14ac:dyDescent="0.2"/>
    <row r="56006" hidden="1" x14ac:dyDescent="0.2"/>
    <row r="56007" hidden="1" x14ac:dyDescent="0.2"/>
    <row r="56008" hidden="1" x14ac:dyDescent="0.2"/>
    <row r="56009" hidden="1" x14ac:dyDescent="0.2"/>
    <row r="56010" hidden="1" x14ac:dyDescent="0.2"/>
    <row r="56011" hidden="1" x14ac:dyDescent="0.2"/>
    <row r="56012" hidden="1" x14ac:dyDescent="0.2"/>
    <row r="56013" hidden="1" x14ac:dyDescent="0.2"/>
    <row r="56014" hidden="1" x14ac:dyDescent="0.2"/>
    <row r="56015" hidden="1" x14ac:dyDescent="0.2"/>
    <row r="56016" hidden="1" x14ac:dyDescent="0.2"/>
    <row r="56017" hidden="1" x14ac:dyDescent="0.2"/>
    <row r="56018" hidden="1" x14ac:dyDescent="0.2"/>
    <row r="56019" hidden="1" x14ac:dyDescent="0.2"/>
    <row r="56020" hidden="1" x14ac:dyDescent="0.2"/>
    <row r="56021" hidden="1" x14ac:dyDescent="0.2"/>
    <row r="56022" hidden="1" x14ac:dyDescent="0.2"/>
    <row r="56023" hidden="1" x14ac:dyDescent="0.2"/>
    <row r="56024" hidden="1" x14ac:dyDescent="0.2"/>
    <row r="56025" hidden="1" x14ac:dyDescent="0.2"/>
    <row r="56026" hidden="1" x14ac:dyDescent="0.2"/>
    <row r="56027" hidden="1" x14ac:dyDescent="0.2"/>
    <row r="56028" hidden="1" x14ac:dyDescent="0.2"/>
    <row r="56029" hidden="1" x14ac:dyDescent="0.2"/>
    <row r="56030" hidden="1" x14ac:dyDescent="0.2"/>
    <row r="56031" hidden="1" x14ac:dyDescent="0.2"/>
    <row r="56032" hidden="1" x14ac:dyDescent="0.2"/>
    <row r="56033" hidden="1" x14ac:dyDescent="0.2"/>
    <row r="56034" hidden="1" x14ac:dyDescent="0.2"/>
    <row r="56035" hidden="1" x14ac:dyDescent="0.2"/>
    <row r="56036" hidden="1" x14ac:dyDescent="0.2"/>
    <row r="56037" hidden="1" x14ac:dyDescent="0.2"/>
    <row r="56038" hidden="1" x14ac:dyDescent="0.2"/>
    <row r="56039" hidden="1" x14ac:dyDescent="0.2"/>
    <row r="56040" hidden="1" x14ac:dyDescent="0.2"/>
    <row r="56041" hidden="1" x14ac:dyDescent="0.2"/>
    <row r="56042" hidden="1" x14ac:dyDescent="0.2"/>
    <row r="56043" hidden="1" x14ac:dyDescent="0.2"/>
    <row r="56044" hidden="1" x14ac:dyDescent="0.2"/>
    <row r="56045" hidden="1" x14ac:dyDescent="0.2"/>
    <row r="56046" hidden="1" x14ac:dyDescent="0.2"/>
    <row r="56047" hidden="1" x14ac:dyDescent="0.2"/>
    <row r="56048" hidden="1" x14ac:dyDescent="0.2"/>
    <row r="56049" hidden="1" x14ac:dyDescent="0.2"/>
    <row r="56050" hidden="1" x14ac:dyDescent="0.2"/>
    <row r="56051" hidden="1" x14ac:dyDescent="0.2"/>
    <row r="56052" hidden="1" x14ac:dyDescent="0.2"/>
    <row r="56053" hidden="1" x14ac:dyDescent="0.2"/>
    <row r="56054" hidden="1" x14ac:dyDescent="0.2"/>
    <row r="56055" hidden="1" x14ac:dyDescent="0.2"/>
    <row r="56056" hidden="1" x14ac:dyDescent="0.2"/>
    <row r="56057" hidden="1" x14ac:dyDescent="0.2"/>
    <row r="56058" hidden="1" x14ac:dyDescent="0.2"/>
    <row r="56059" hidden="1" x14ac:dyDescent="0.2"/>
    <row r="56060" hidden="1" x14ac:dyDescent="0.2"/>
    <row r="56061" hidden="1" x14ac:dyDescent="0.2"/>
    <row r="56062" hidden="1" x14ac:dyDescent="0.2"/>
    <row r="56063" hidden="1" x14ac:dyDescent="0.2"/>
    <row r="56064" hidden="1" x14ac:dyDescent="0.2"/>
    <row r="56065" hidden="1" x14ac:dyDescent="0.2"/>
    <row r="56066" hidden="1" x14ac:dyDescent="0.2"/>
    <row r="56067" hidden="1" x14ac:dyDescent="0.2"/>
    <row r="56068" hidden="1" x14ac:dyDescent="0.2"/>
    <row r="56069" hidden="1" x14ac:dyDescent="0.2"/>
    <row r="56070" hidden="1" x14ac:dyDescent="0.2"/>
    <row r="56071" hidden="1" x14ac:dyDescent="0.2"/>
    <row r="56072" hidden="1" x14ac:dyDescent="0.2"/>
    <row r="56073" hidden="1" x14ac:dyDescent="0.2"/>
    <row r="56074" hidden="1" x14ac:dyDescent="0.2"/>
    <row r="56075" hidden="1" x14ac:dyDescent="0.2"/>
    <row r="56076" hidden="1" x14ac:dyDescent="0.2"/>
    <row r="56077" hidden="1" x14ac:dyDescent="0.2"/>
    <row r="56078" hidden="1" x14ac:dyDescent="0.2"/>
    <row r="56079" hidden="1" x14ac:dyDescent="0.2"/>
    <row r="56080" hidden="1" x14ac:dyDescent="0.2"/>
    <row r="56081" hidden="1" x14ac:dyDescent="0.2"/>
    <row r="56082" hidden="1" x14ac:dyDescent="0.2"/>
    <row r="56083" hidden="1" x14ac:dyDescent="0.2"/>
    <row r="56084" hidden="1" x14ac:dyDescent="0.2"/>
    <row r="56085" hidden="1" x14ac:dyDescent="0.2"/>
    <row r="56086" hidden="1" x14ac:dyDescent="0.2"/>
    <row r="56087" hidden="1" x14ac:dyDescent="0.2"/>
    <row r="56088" hidden="1" x14ac:dyDescent="0.2"/>
    <row r="56089" hidden="1" x14ac:dyDescent="0.2"/>
    <row r="56090" hidden="1" x14ac:dyDescent="0.2"/>
    <row r="56091" hidden="1" x14ac:dyDescent="0.2"/>
    <row r="56092" hidden="1" x14ac:dyDescent="0.2"/>
    <row r="56093" hidden="1" x14ac:dyDescent="0.2"/>
    <row r="56094" hidden="1" x14ac:dyDescent="0.2"/>
    <row r="56095" hidden="1" x14ac:dyDescent="0.2"/>
    <row r="56096" hidden="1" x14ac:dyDescent="0.2"/>
    <row r="56097" hidden="1" x14ac:dyDescent="0.2"/>
    <row r="56098" hidden="1" x14ac:dyDescent="0.2"/>
    <row r="56099" hidden="1" x14ac:dyDescent="0.2"/>
    <row r="56100" hidden="1" x14ac:dyDescent="0.2"/>
    <row r="56101" hidden="1" x14ac:dyDescent="0.2"/>
    <row r="56102" hidden="1" x14ac:dyDescent="0.2"/>
    <row r="56103" hidden="1" x14ac:dyDescent="0.2"/>
    <row r="56104" hidden="1" x14ac:dyDescent="0.2"/>
    <row r="56105" hidden="1" x14ac:dyDescent="0.2"/>
    <row r="56106" hidden="1" x14ac:dyDescent="0.2"/>
    <row r="56107" hidden="1" x14ac:dyDescent="0.2"/>
    <row r="56108" hidden="1" x14ac:dyDescent="0.2"/>
    <row r="56109" hidden="1" x14ac:dyDescent="0.2"/>
    <row r="56110" hidden="1" x14ac:dyDescent="0.2"/>
    <row r="56111" hidden="1" x14ac:dyDescent="0.2"/>
    <row r="56112" hidden="1" x14ac:dyDescent="0.2"/>
    <row r="56113" hidden="1" x14ac:dyDescent="0.2"/>
    <row r="56114" hidden="1" x14ac:dyDescent="0.2"/>
    <row r="56115" hidden="1" x14ac:dyDescent="0.2"/>
    <row r="56116" hidden="1" x14ac:dyDescent="0.2"/>
    <row r="56117" hidden="1" x14ac:dyDescent="0.2"/>
    <row r="56118" hidden="1" x14ac:dyDescent="0.2"/>
    <row r="56119" hidden="1" x14ac:dyDescent="0.2"/>
    <row r="56120" hidden="1" x14ac:dyDescent="0.2"/>
    <row r="56121" hidden="1" x14ac:dyDescent="0.2"/>
    <row r="56122" hidden="1" x14ac:dyDescent="0.2"/>
    <row r="56123" hidden="1" x14ac:dyDescent="0.2"/>
    <row r="56124" hidden="1" x14ac:dyDescent="0.2"/>
    <row r="56125" hidden="1" x14ac:dyDescent="0.2"/>
    <row r="56126" hidden="1" x14ac:dyDescent="0.2"/>
    <row r="56127" hidden="1" x14ac:dyDescent="0.2"/>
    <row r="56128" hidden="1" x14ac:dyDescent="0.2"/>
    <row r="56129" hidden="1" x14ac:dyDescent="0.2"/>
    <row r="56130" hidden="1" x14ac:dyDescent="0.2"/>
    <row r="56131" hidden="1" x14ac:dyDescent="0.2"/>
    <row r="56132" hidden="1" x14ac:dyDescent="0.2"/>
    <row r="56133" hidden="1" x14ac:dyDescent="0.2"/>
    <row r="56134" hidden="1" x14ac:dyDescent="0.2"/>
    <row r="56135" hidden="1" x14ac:dyDescent="0.2"/>
    <row r="56136" hidden="1" x14ac:dyDescent="0.2"/>
    <row r="56137" hidden="1" x14ac:dyDescent="0.2"/>
    <row r="56138" hidden="1" x14ac:dyDescent="0.2"/>
    <row r="56139" hidden="1" x14ac:dyDescent="0.2"/>
    <row r="56140" hidden="1" x14ac:dyDescent="0.2"/>
    <row r="56141" hidden="1" x14ac:dyDescent="0.2"/>
    <row r="56142" hidden="1" x14ac:dyDescent="0.2"/>
    <row r="56143" hidden="1" x14ac:dyDescent="0.2"/>
    <row r="56144" hidden="1" x14ac:dyDescent="0.2"/>
    <row r="56145" hidden="1" x14ac:dyDescent="0.2"/>
    <row r="56146" hidden="1" x14ac:dyDescent="0.2"/>
    <row r="56147" hidden="1" x14ac:dyDescent="0.2"/>
    <row r="56148" hidden="1" x14ac:dyDescent="0.2"/>
    <row r="56149" hidden="1" x14ac:dyDescent="0.2"/>
    <row r="56150" hidden="1" x14ac:dyDescent="0.2"/>
    <row r="56151" hidden="1" x14ac:dyDescent="0.2"/>
    <row r="56152" hidden="1" x14ac:dyDescent="0.2"/>
    <row r="56153" hidden="1" x14ac:dyDescent="0.2"/>
    <row r="56154" hidden="1" x14ac:dyDescent="0.2"/>
    <row r="56155" hidden="1" x14ac:dyDescent="0.2"/>
    <row r="56156" hidden="1" x14ac:dyDescent="0.2"/>
    <row r="56157" hidden="1" x14ac:dyDescent="0.2"/>
    <row r="56158" hidden="1" x14ac:dyDescent="0.2"/>
    <row r="56159" hidden="1" x14ac:dyDescent="0.2"/>
    <row r="56160" hidden="1" x14ac:dyDescent="0.2"/>
    <row r="56161" hidden="1" x14ac:dyDescent="0.2"/>
    <row r="56162" hidden="1" x14ac:dyDescent="0.2"/>
    <row r="56163" hidden="1" x14ac:dyDescent="0.2"/>
    <row r="56164" hidden="1" x14ac:dyDescent="0.2"/>
    <row r="56165" hidden="1" x14ac:dyDescent="0.2"/>
    <row r="56166" hidden="1" x14ac:dyDescent="0.2"/>
    <row r="56167" hidden="1" x14ac:dyDescent="0.2"/>
    <row r="56168" hidden="1" x14ac:dyDescent="0.2"/>
    <row r="56169" hidden="1" x14ac:dyDescent="0.2"/>
    <row r="56170" hidden="1" x14ac:dyDescent="0.2"/>
    <row r="56171" hidden="1" x14ac:dyDescent="0.2"/>
    <row r="56172" hidden="1" x14ac:dyDescent="0.2"/>
    <row r="56173" hidden="1" x14ac:dyDescent="0.2"/>
    <row r="56174" hidden="1" x14ac:dyDescent="0.2"/>
    <row r="56175" hidden="1" x14ac:dyDescent="0.2"/>
    <row r="56176" hidden="1" x14ac:dyDescent="0.2"/>
    <row r="56177" hidden="1" x14ac:dyDescent="0.2"/>
    <row r="56178" hidden="1" x14ac:dyDescent="0.2"/>
    <row r="56179" hidden="1" x14ac:dyDescent="0.2"/>
    <row r="56180" hidden="1" x14ac:dyDescent="0.2"/>
    <row r="56181" hidden="1" x14ac:dyDescent="0.2"/>
    <row r="56182" hidden="1" x14ac:dyDescent="0.2"/>
    <row r="56183" hidden="1" x14ac:dyDescent="0.2"/>
    <row r="56184" hidden="1" x14ac:dyDescent="0.2"/>
    <row r="56185" hidden="1" x14ac:dyDescent="0.2"/>
    <row r="56186" hidden="1" x14ac:dyDescent="0.2"/>
    <row r="56187" hidden="1" x14ac:dyDescent="0.2"/>
    <row r="56188" hidden="1" x14ac:dyDescent="0.2"/>
    <row r="56189" hidden="1" x14ac:dyDescent="0.2"/>
    <row r="56190" hidden="1" x14ac:dyDescent="0.2"/>
    <row r="56191" hidden="1" x14ac:dyDescent="0.2"/>
    <row r="56192" hidden="1" x14ac:dyDescent="0.2"/>
    <row r="56193" hidden="1" x14ac:dyDescent="0.2"/>
    <row r="56194" hidden="1" x14ac:dyDescent="0.2"/>
    <row r="56195" hidden="1" x14ac:dyDescent="0.2"/>
    <row r="56196" hidden="1" x14ac:dyDescent="0.2"/>
    <row r="56197" hidden="1" x14ac:dyDescent="0.2"/>
    <row r="56198" hidden="1" x14ac:dyDescent="0.2"/>
    <row r="56199" hidden="1" x14ac:dyDescent="0.2"/>
    <row r="56200" hidden="1" x14ac:dyDescent="0.2"/>
    <row r="56201" hidden="1" x14ac:dyDescent="0.2"/>
    <row r="56202" hidden="1" x14ac:dyDescent="0.2"/>
    <row r="56203" hidden="1" x14ac:dyDescent="0.2"/>
    <row r="56204" hidden="1" x14ac:dyDescent="0.2"/>
    <row r="56205" hidden="1" x14ac:dyDescent="0.2"/>
    <row r="56206" hidden="1" x14ac:dyDescent="0.2"/>
    <row r="56207" hidden="1" x14ac:dyDescent="0.2"/>
    <row r="56208" hidden="1" x14ac:dyDescent="0.2"/>
    <row r="56209" hidden="1" x14ac:dyDescent="0.2"/>
    <row r="56210" hidden="1" x14ac:dyDescent="0.2"/>
    <row r="56211" hidden="1" x14ac:dyDescent="0.2"/>
    <row r="56212" hidden="1" x14ac:dyDescent="0.2"/>
    <row r="56213" hidden="1" x14ac:dyDescent="0.2"/>
    <row r="56214" hidden="1" x14ac:dyDescent="0.2"/>
    <row r="56215" hidden="1" x14ac:dyDescent="0.2"/>
    <row r="56216" hidden="1" x14ac:dyDescent="0.2"/>
    <row r="56217" hidden="1" x14ac:dyDescent="0.2"/>
    <row r="56218" hidden="1" x14ac:dyDescent="0.2"/>
    <row r="56219" hidden="1" x14ac:dyDescent="0.2"/>
    <row r="56220" hidden="1" x14ac:dyDescent="0.2"/>
    <row r="56221" hidden="1" x14ac:dyDescent="0.2"/>
    <row r="56222" hidden="1" x14ac:dyDescent="0.2"/>
    <row r="56223" hidden="1" x14ac:dyDescent="0.2"/>
    <row r="56224" hidden="1" x14ac:dyDescent="0.2"/>
    <row r="56225" hidden="1" x14ac:dyDescent="0.2"/>
    <row r="56226" hidden="1" x14ac:dyDescent="0.2"/>
    <row r="56227" hidden="1" x14ac:dyDescent="0.2"/>
    <row r="56228" hidden="1" x14ac:dyDescent="0.2"/>
    <row r="56229" hidden="1" x14ac:dyDescent="0.2"/>
    <row r="56230" hidden="1" x14ac:dyDescent="0.2"/>
    <row r="56231" hidden="1" x14ac:dyDescent="0.2"/>
    <row r="56232" hidden="1" x14ac:dyDescent="0.2"/>
    <row r="56233" hidden="1" x14ac:dyDescent="0.2"/>
    <row r="56234" hidden="1" x14ac:dyDescent="0.2"/>
    <row r="56235" hidden="1" x14ac:dyDescent="0.2"/>
    <row r="56236" hidden="1" x14ac:dyDescent="0.2"/>
    <row r="56237" hidden="1" x14ac:dyDescent="0.2"/>
    <row r="56238" hidden="1" x14ac:dyDescent="0.2"/>
    <row r="56239" hidden="1" x14ac:dyDescent="0.2"/>
    <row r="56240" hidden="1" x14ac:dyDescent="0.2"/>
    <row r="56241" hidden="1" x14ac:dyDescent="0.2"/>
    <row r="56242" hidden="1" x14ac:dyDescent="0.2"/>
    <row r="56243" hidden="1" x14ac:dyDescent="0.2"/>
    <row r="56244" hidden="1" x14ac:dyDescent="0.2"/>
    <row r="56245" hidden="1" x14ac:dyDescent="0.2"/>
    <row r="56246" hidden="1" x14ac:dyDescent="0.2"/>
    <row r="56247" hidden="1" x14ac:dyDescent="0.2"/>
    <row r="56248" hidden="1" x14ac:dyDescent="0.2"/>
    <row r="56249" hidden="1" x14ac:dyDescent="0.2"/>
    <row r="56250" hidden="1" x14ac:dyDescent="0.2"/>
    <row r="56251" hidden="1" x14ac:dyDescent="0.2"/>
    <row r="56252" hidden="1" x14ac:dyDescent="0.2"/>
    <row r="56253" hidden="1" x14ac:dyDescent="0.2"/>
    <row r="56254" hidden="1" x14ac:dyDescent="0.2"/>
    <row r="56255" hidden="1" x14ac:dyDescent="0.2"/>
    <row r="56256" hidden="1" x14ac:dyDescent="0.2"/>
    <row r="56257" hidden="1" x14ac:dyDescent="0.2"/>
    <row r="56258" hidden="1" x14ac:dyDescent="0.2"/>
    <row r="56259" hidden="1" x14ac:dyDescent="0.2"/>
    <row r="56260" hidden="1" x14ac:dyDescent="0.2"/>
    <row r="56261" hidden="1" x14ac:dyDescent="0.2"/>
    <row r="56262" hidden="1" x14ac:dyDescent="0.2"/>
    <row r="56263" hidden="1" x14ac:dyDescent="0.2"/>
    <row r="56264" hidden="1" x14ac:dyDescent="0.2"/>
    <row r="56265" hidden="1" x14ac:dyDescent="0.2"/>
    <row r="56266" hidden="1" x14ac:dyDescent="0.2"/>
    <row r="56267" hidden="1" x14ac:dyDescent="0.2"/>
    <row r="56268" hidden="1" x14ac:dyDescent="0.2"/>
    <row r="56269" hidden="1" x14ac:dyDescent="0.2"/>
    <row r="56270" hidden="1" x14ac:dyDescent="0.2"/>
    <row r="56271" hidden="1" x14ac:dyDescent="0.2"/>
    <row r="56272" hidden="1" x14ac:dyDescent="0.2"/>
    <row r="56273" hidden="1" x14ac:dyDescent="0.2"/>
    <row r="56274" hidden="1" x14ac:dyDescent="0.2"/>
    <row r="56275" hidden="1" x14ac:dyDescent="0.2"/>
    <row r="56276" hidden="1" x14ac:dyDescent="0.2"/>
    <row r="56277" hidden="1" x14ac:dyDescent="0.2"/>
    <row r="56278" hidden="1" x14ac:dyDescent="0.2"/>
    <row r="56279" hidden="1" x14ac:dyDescent="0.2"/>
    <row r="56280" hidden="1" x14ac:dyDescent="0.2"/>
    <row r="56281" hidden="1" x14ac:dyDescent="0.2"/>
    <row r="56282" hidden="1" x14ac:dyDescent="0.2"/>
    <row r="56283" hidden="1" x14ac:dyDescent="0.2"/>
    <row r="56284" hidden="1" x14ac:dyDescent="0.2"/>
    <row r="56285" hidden="1" x14ac:dyDescent="0.2"/>
    <row r="56286" hidden="1" x14ac:dyDescent="0.2"/>
    <row r="56287" hidden="1" x14ac:dyDescent="0.2"/>
    <row r="56288" hidden="1" x14ac:dyDescent="0.2"/>
    <row r="56289" hidden="1" x14ac:dyDescent="0.2"/>
    <row r="56290" hidden="1" x14ac:dyDescent="0.2"/>
    <row r="56291" hidden="1" x14ac:dyDescent="0.2"/>
    <row r="56292" hidden="1" x14ac:dyDescent="0.2"/>
    <row r="56293" hidden="1" x14ac:dyDescent="0.2"/>
    <row r="56294" hidden="1" x14ac:dyDescent="0.2"/>
    <row r="56295" hidden="1" x14ac:dyDescent="0.2"/>
    <row r="56296" hidden="1" x14ac:dyDescent="0.2"/>
    <row r="56297" hidden="1" x14ac:dyDescent="0.2"/>
    <row r="56298" hidden="1" x14ac:dyDescent="0.2"/>
    <row r="56299" hidden="1" x14ac:dyDescent="0.2"/>
    <row r="56300" hidden="1" x14ac:dyDescent="0.2"/>
    <row r="56301" hidden="1" x14ac:dyDescent="0.2"/>
    <row r="56302" hidden="1" x14ac:dyDescent="0.2"/>
    <row r="56303" hidden="1" x14ac:dyDescent="0.2"/>
    <row r="56304" hidden="1" x14ac:dyDescent="0.2"/>
    <row r="56305" hidden="1" x14ac:dyDescent="0.2"/>
    <row r="56306" hidden="1" x14ac:dyDescent="0.2"/>
    <row r="56307" hidden="1" x14ac:dyDescent="0.2"/>
    <row r="56308" hidden="1" x14ac:dyDescent="0.2"/>
    <row r="56309" hidden="1" x14ac:dyDescent="0.2"/>
    <row r="56310" hidden="1" x14ac:dyDescent="0.2"/>
    <row r="56311" hidden="1" x14ac:dyDescent="0.2"/>
    <row r="56312" hidden="1" x14ac:dyDescent="0.2"/>
    <row r="56313" hidden="1" x14ac:dyDescent="0.2"/>
    <row r="56314" hidden="1" x14ac:dyDescent="0.2"/>
    <row r="56315" hidden="1" x14ac:dyDescent="0.2"/>
    <row r="56316" hidden="1" x14ac:dyDescent="0.2"/>
    <row r="56317" hidden="1" x14ac:dyDescent="0.2"/>
    <row r="56318" hidden="1" x14ac:dyDescent="0.2"/>
    <row r="56319" hidden="1" x14ac:dyDescent="0.2"/>
    <row r="56320" hidden="1" x14ac:dyDescent="0.2"/>
    <row r="56321" hidden="1" x14ac:dyDescent="0.2"/>
    <row r="56322" hidden="1" x14ac:dyDescent="0.2"/>
    <row r="56323" hidden="1" x14ac:dyDescent="0.2"/>
    <row r="56324" hidden="1" x14ac:dyDescent="0.2"/>
    <row r="56325" hidden="1" x14ac:dyDescent="0.2"/>
    <row r="56326" hidden="1" x14ac:dyDescent="0.2"/>
    <row r="56327" hidden="1" x14ac:dyDescent="0.2"/>
    <row r="56328" hidden="1" x14ac:dyDescent="0.2"/>
    <row r="56329" hidden="1" x14ac:dyDescent="0.2"/>
    <row r="56330" hidden="1" x14ac:dyDescent="0.2"/>
    <row r="56331" hidden="1" x14ac:dyDescent="0.2"/>
    <row r="56332" hidden="1" x14ac:dyDescent="0.2"/>
    <row r="56333" hidden="1" x14ac:dyDescent="0.2"/>
    <row r="56334" hidden="1" x14ac:dyDescent="0.2"/>
    <row r="56335" hidden="1" x14ac:dyDescent="0.2"/>
    <row r="56336" hidden="1" x14ac:dyDescent="0.2"/>
    <row r="56337" hidden="1" x14ac:dyDescent="0.2"/>
    <row r="56338" hidden="1" x14ac:dyDescent="0.2"/>
    <row r="56339" hidden="1" x14ac:dyDescent="0.2"/>
    <row r="56340" hidden="1" x14ac:dyDescent="0.2"/>
    <row r="56341" hidden="1" x14ac:dyDescent="0.2"/>
    <row r="56342" hidden="1" x14ac:dyDescent="0.2"/>
    <row r="56343" hidden="1" x14ac:dyDescent="0.2"/>
    <row r="56344" hidden="1" x14ac:dyDescent="0.2"/>
    <row r="56345" hidden="1" x14ac:dyDescent="0.2"/>
    <row r="56346" hidden="1" x14ac:dyDescent="0.2"/>
    <row r="56347" hidden="1" x14ac:dyDescent="0.2"/>
    <row r="56348" hidden="1" x14ac:dyDescent="0.2"/>
    <row r="56349" hidden="1" x14ac:dyDescent="0.2"/>
    <row r="56350" hidden="1" x14ac:dyDescent="0.2"/>
    <row r="56351" hidden="1" x14ac:dyDescent="0.2"/>
    <row r="56352" hidden="1" x14ac:dyDescent="0.2"/>
    <row r="56353" hidden="1" x14ac:dyDescent="0.2"/>
    <row r="56354" hidden="1" x14ac:dyDescent="0.2"/>
    <row r="56355" hidden="1" x14ac:dyDescent="0.2"/>
    <row r="56356" hidden="1" x14ac:dyDescent="0.2"/>
    <row r="56357" hidden="1" x14ac:dyDescent="0.2"/>
    <row r="56358" hidden="1" x14ac:dyDescent="0.2"/>
    <row r="56359" hidden="1" x14ac:dyDescent="0.2"/>
    <row r="56360" hidden="1" x14ac:dyDescent="0.2"/>
    <row r="56361" hidden="1" x14ac:dyDescent="0.2"/>
    <row r="56362" hidden="1" x14ac:dyDescent="0.2"/>
    <row r="56363" hidden="1" x14ac:dyDescent="0.2"/>
    <row r="56364" hidden="1" x14ac:dyDescent="0.2"/>
    <row r="56365" hidden="1" x14ac:dyDescent="0.2"/>
    <row r="56366" hidden="1" x14ac:dyDescent="0.2"/>
    <row r="56367" hidden="1" x14ac:dyDescent="0.2"/>
    <row r="56368" hidden="1" x14ac:dyDescent="0.2"/>
    <row r="56369" hidden="1" x14ac:dyDescent="0.2"/>
    <row r="56370" hidden="1" x14ac:dyDescent="0.2"/>
    <row r="56371" hidden="1" x14ac:dyDescent="0.2"/>
    <row r="56372" hidden="1" x14ac:dyDescent="0.2"/>
    <row r="56373" hidden="1" x14ac:dyDescent="0.2"/>
    <row r="56374" hidden="1" x14ac:dyDescent="0.2"/>
    <row r="56375" hidden="1" x14ac:dyDescent="0.2"/>
    <row r="56376" hidden="1" x14ac:dyDescent="0.2"/>
    <row r="56377" hidden="1" x14ac:dyDescent="0.2"/>
    <row r="56378" hidden="1" x14ac:dyDescent="0.2"/>
    <row r="56379" hidden="1" x14ac:dyDescent="0.2"/>
    <row r="56380" hidden="1" x14ac:dyDescent="0.2"/>
    <row r="56381" hidden="1" x14ac:dyDescent="0.2"/>
    <row r="56382" hidden="1" x14ac:dyDescent="0.2"/>
    <row r="56383" hidden="1" x14ac:dyDescent="0.2"/>
    <row r="56384" hidden="1" x14ac:dyDescent="0.2"/>
    <row r="56385" hidden="1" x14ac:dyDescent="0.2"/>
    <row r="56386" hidden="1" x14ac:dyDescent="0.2"/>
    <row r="56387" hidden="1" x14ac:dyDescent="0.2"/>
    <row r="56388" hidden="1" x14ac:dyDescent="0.2"/>
    <row r="56389" hidden="1" x14ac:dyDescent="0.2"/>
    <row r="56390" hidden="1" x14ac:dyDescent="0.2"/>
    <row r="56391" hidden="1" x14ac:dyDescent="0.2"/>
    <row r="56392" hidden="1" x14ac:dyDescent="0.2"/>
    <row r="56393" hidden="1" x14ac:dyDescent="0.2"/>
    <row r="56394" hidden="1" x14ac:dyDescent="0.2"/>
    <row r="56395" hidden="1" x14ac:dyDescent="0.2"/>
    <row r="56396" hidden="1" x14ac:dyDescent="0.2"/>
    <row r="56397" hidden="1" x14ac:dyDescent="0.2"/>
    <row r="56398" hidden="1" x14ac:dyDescent="0.2"/>
    <row r="56399" hidden="1" x14ac:dyDescent="0.2"/>
    <row r="56400" hidden="1" x14ac:dyDescent="0.2"/>
    <row r="56401" hidden="1" x14ac:dyDescent="0.2"/>
    <row r="56402" hidden="1" x14ac:dyDescent="0.2"/>
    <row r="56403" hidden="1" x14ac:dyDescent="0.2"/>
    <row r="56404" hidden="1" x14ac:dyDescent="0.2"/>
    <row r="56405" hidden="1" x14ac:dyDescent="0.2"/>
    <row r="56406" hidden="1" x14ac:dyDescent="0.2"/>
    <row r="56407" hidden="1" x14ac:dyDescent="0.2"/>
    <row r="56408" hidden="1" x14ac:dyDescent="0.2"/>
    <row r="56409" hidden="1" x14ac:dyDescent="0.2"/>
    <row r="56410" hidden="1" x14ac:dyDescent="0.2"/>
    <row r="56411" hidden="1" x14ac:dyDescent="0.2"/>
    <row r="56412" hidden="1" x14ac:dyDescent="0.2"/>
    <row r="56413" hidden="1" x14ac:dyDescent="0.2"/>
    <row r="56414" hidden="1" x14ac:dyDescent="0.2"/>
    <row r="56415" hidden="1" x14ac:dyDescent="0.2"/>
    <row r="56416" hidden="1" x14ac:dyDescent="0.2"/>
    <row r="56417" hidden="1" x14ac:dyDescent="0.2"/>
    <row r="56418" hidden="1" x14ac:dyDescent="0.2"/>
    <row r="56419" hidden="1" x14ac:dyDescent="0.2"/>
    <row r="56420" hidden="1" x14ac:dyDescent="0.2"/>
    <row r="56421" hidden="1" x14ac:dyDescent="0.2"/>
    <row r="56422" hidden="1" x14ac:dyDescent="0.2"/>
    <row r="56423" hidden="1" x14ac:dyDescent="0.2"/>
    <row r="56424" hidden="1" x14ac:dyDescent="0.2"/>
    <row r="56425" hidden="1" x14ac:dyDescent="0.2"/>
    <row r="56426" hidden="1" x14ac:dyDescent="0.2"/>
    <row r="56427" hidden="1" x14ac:dyDescent="0.2"/>
    <row r="56428" hidden="1" x14ac:dyDescent="0.2"/>
    <row r="56429" hidden="1" x14ac:dyDescent="0.2"/>
    <row r="56430" hidden="1" x14ac:dyDescent="0.2"/>
    <row r="56431" hidden="1" x14ac:dyDescent="0.2"/>
    <row r="56432" hidden="1" x14ac:dyDescent="0.2"/>
    <row r="56433" hidden="1" x14ac:dyDescent="0.2"/>
    <row r="56434" hidden="1" x14ac:dyDescent="0.2"/>
    <row r="56435" hidden="1" x14ac:dyDescent="0.2"/>
    <row r="56436" hidden="1" x14ac:dyDescent="0.2"/>
    <row r="56437" hidden="1" x14ac:dyDescent="0.2"/>
    <row r="56438" hidden="1" x14ac:dyDescent="0.2"/>
    <row r="56439" hidden="1" x14ac:dyDescent="0.2"/>
    <row r="56440" hidden="1" x14ac:dyDescent="0.2"/>
    <row r="56441" hidden="1" x14ac:dyDescent="0.2"/>
    <row r="56442" hidden="1" x14ac:dyDescent="0.2"/>
    <row r="56443" hidden="1" x14ac:dyDescent="0.2"/>
    <row r="56444" hidden="1" x14ac:dyDescent="0.2"/>
    <row r="56445" hidden="1" x14ac:dyDescent="0.2"/>
    <row r="56446" hidden="1" x14ac:dyDescent="0.2"/>
    <row r="56447" hidden="1" x14ac:dyDescent="0.2"/>
    <row r="56448" hidden="1" x14ac:dyDescent="0.2"/>
    <row r="56449" hidden="1" x14ac:dyDescent="0.2"/>
    <row r="56450" hidden="1" x14ac:dyDescent="0.2"/>
    <row r="56451" hidden="1" x14ac:dyDescent="0.2"/>
    <row r="56452" hidden="1" x14ac:dyDescent="0.2"/>
    <row r="56453" hidden="1" x14ac:dyDescent="0.2"/>
    <row r="56454" hidden="1" x14ac:dyDescent="0.2"/>
    <row r="56455" hidden="1" x14ac:dyDescent="0.2"/>
    <row r="56456" hidden="1" x14ac:dyDescent="0.2"/>
    <row r="56457" hidden="1" x14ac:dyDescent="0.2"/>
    <row r="56458" hidden="1" x14ac:dyDescent="0.2"/>
    <row r="56459" hidden="1" x14ac:dyDescent="0.2"/>
    <row r="56460" hidden="1" x14ac:dyDescent="0.2"/>
    <row r="56461" hidden="1" x14ac:dyDescent="0.2"/>
    <row r="56462" hidden="1" x14ac:dyDescent="0.2"/>
    <row r="56463" hidden="1" x14ac:dyDescent="0.2"/>
    <row r="56464" hidden="1" x14ac:dyDescent="0.2"/>
    <row r="56465" hidden="1" x14ac:dyDescent="0.2"/>
    <row r="56466" hidden="1" x14ac:dyDescent="0.2"/>
    <row r="56467" hidden="1" x14ac:dyDescent="0.2"/>
    <row r="56468" hidden="1" x14ac:dyDescent="0.2"/>
    <row r="56469" hidden="1" x14ac:dyDescent="0.2"/>
    <row r="56470" hidden="1" x14ac:dyDescent="0.2"/>
    <row r="56471" hidden="1" x14ac:dyDescent="0.2"/>
    <row r="56472" hidden="1" x14ac:dyDescent="0.2"/>
    <row r="56473" hidden="1" x14ac:dyDescent="0.2"/>
    <row r="56474" hidden="1" x14ac:dyDescent="0.2"/>
    <row r="56475" hidden="1" x14ac:dyDescent="0.2"/>
    <row r="56476" hidden="1" x14ac:dyDescent="0.2"/>
    <row r="56477" hidden="1" x14ac:dyDescent="0.2"/>
    <row r="56478" hidden="1" x14ac:dyDescent="0.2"/>
    <row r="56479" hidden="1" x14ac:dyDescent="0.2"/>
    <row r="56480" hidden="1" x14ac:dyDescent="0.2"/>
    <row r="56481" hidden="1" x14ac:dyDescent="0.2"/>
    <row r="56482" hidden="1" x14ac:dyDescent="0.2"/>
    <row r="56483" hidden="1" x14ac:dyDescent="0.2"/>
    <row r="56484" hidden="1" x14ac:dyDescent="0.2"/>
    <row r="56485" hidden="1" x14ac:dyDescent="0.2"/>
    <row r="56486" hidden="1" x14ac:dyDescent="0.2"/>
    <row r="56487" hidden="1" x14ac:dyDescent="0.2"/>
    <row r="56488" hidden="1" x14ac:dyDescent="0.2"/>
    <row r="56489" hidden="1" x14ac:dyDescent="0.2"/>
    <row r="56490" hidden="1" x14ac:dyDescent="0.2"/>
    <row r="56491" hidden="1" x14ac:dyDescent="0.2"/>
    <row r="56492" hidden="1" x14ac:dyDescent="0.2"/>
    <row r="56493" hidden="1" x14ac:dyDescent="0.2"/>
    <row r="56494" hidden="1" x14ac:dyDescent="0.2"/>
    <row r="56495" hidden="1" x14ac:dyDescent="0.2"/>
    <row r="56496" hidden="1" x14ac:dyDescent="0.2"/>
    <row r="56497" hidden="1" x14ac:dyDescent="0.2"/>
    <row r="56498" hidden="1" x14ac:dyDescent="0.2"/>
    <row r="56499" hidden="1" x14ac:dyDescent="0.2"/>
    <row r="56500" hidden="1" x14ac:dyDescent="0.2"/>
    <row r="56501" hidden="1" x14ac:dyDescent="0.2"/>
    <row r="56502" hidden="1" x14ac:dyDescent="0.2"/>
    <row r="56503" hidden="1" x14ac:dyDescent="0.2"/>
    <row r="56504" hidden="1" x14ac:dyDescent="0.2"/>
    <row r="56505" hidden="1" x14ac:dyDescent="0.2"/>
    <row r="56506" hidden="1" x14ac:dyDescent="0.2"/>
    <row r="56507" hidden="1" x14ac:dyDescent="0.2"/>
    <row r="56508" hidden="1" x14ac:dyDescent="0.2"/>
    <row r="56509" hidden="1" x14ac:dyDescent="0.2"/>
    <row r="56510" hidden="1" x14ac:dyDescent="0.2"/>
    <row r="56511" hidden="1" x14ac:dyDescent="0.2"/>
    <row r="56512" hidden="1" x14ac:dyDescent="0.2"/>
    <row r="56513" hidden="1" x14ac:dyDescent="0.2"/>
    <row r="56514" hidden="1" x14ac:dyDescent="0.2"/>
    <row r="56515" hidden="1" x14ac:dyDescent="0.2"/>
    <row r="56516" hidden="1" x14ac:dyDescent="0.2"/>
    <row r="56517" hidden="1" x14ac:dyDescent="0.2"/>
    <row r="56518" hidden="1" x14ac:dyDescent="0.2"/>
    <row r="56519" hidden="1" x14ac:dyDescent="0.2"/>
    <row r="56520" hidden="1" x14ac:dyDescent="0.2"/>
    <row r="56521" hidden="1" x14ac:dyDescent="0.2"/>
    <row r="56522" hidden="1" x14ac:dyDescent="0.2"/>
    <row r="56523" hidden="1" x14ac:dyDescent="0.2"/>
    <row r="56524" hidden="1" x14ac:dyDescent="0.2"/>
    <row r="56525" hidden="1" x14ac:dyDescent="0.2"/>
    <row r="56526" hidden="1" x14ac:dyDescent="0.2"/>
    <row r="56527" hidden="1" x14ac:dyDescent="0.2"/>
    <row r="56528" hidden="1" x14ac:dyDescent="0.2"/>
    <row r="56529" hidden="1" x14ac:dyDescent="0.2"/>
    <row r="56530" hidden="1" x14ac:dyDescent="0.2"/>
    <row r="56531" hidden="1" x14ac:dyDescent="0.2"/>
    <row r="56532" hidden="1" x14ac:dyDescent="0.2"/>
    <row r="56533" hidden="1" x14ac:dyDescent="0.2"/>
    <row r="56534" hidden="1" x14ac:dyDescent="0.2"/>
    <row r="56535" hidden="1" x14ac:dyDescent="0.2"/>
    <row r="56536" hidden="1" x14ac:dyDescent="0.2"/>
    <row r="56537" hidden="1" x14ac:dyDescent="0.2"/>
    <row r="56538" hidden="1" x14ac:dyDescent="0.2"/>
    <row r="56539" hidden="1" x14ac:dyDescent="0.2"/>
    <row r="56540" hidden="1" x14ac:dyDescent="0.2"/>
    <row r="56541" hidden="1" x14ac:dyDescent="0.2"/>
    <row r="56542" hidden="1" x14ac:dyDescent="0.2"/>
    <row r="56543" hidden="1" x14ac:dyDescent="0.2"/>
    <row r="56544" hidden="1" x14ac:dyDescent="0.2"/>
    <row r="56545" hidden="1" x14ac:dyDescent="0.2"/>
    <row r="56546" hidden="1" x14ac:dyDescent="0.2"/>
    <row r="56547" hidden="1" x14ac:dyDescent="0.2"/>
    <row r="56548" hidden="1" x14ac:dyDescent="0.2"/>
    <row r="56549" hidden="1" x14ac:dyDescent="0.2"/>
    <row r="56550" hidden="1" x14ac:dyDescent="0.2"/>
    <row r="56551" hidden="1" x14ac:dyDescent="0.2"/>
    <row r="56552" hidden="1" x14ac:dyDescent="0.2"/>
    <row r="56553" hidden="1" x14ac:dyDescent="0.2"/>
    <row r="56554" hidden="1" x14ac:dyDescent="0.2"/>
    <row r="56555" hidden="1" x14ac:dyDescent="0.2"/>
    <row r="56556" hidden="1" x14ac:dyDescent="0.2"/>
    <row r="56557" hidden="1" x14ac:dyDescent="0.2"/>
    <row r="56558" hidden="1" x14ac:dyDescent="0.2"/>
    <row r="56559" hidden="1" x14ac:dyDescent="0.2"/>
    <row r="56560" hidden="1" x14ac:dyDescent="0.2"/>
    <row r="56561" hidden="1" x14ac:dyDescent="0.2"/>
    <row r="56562" hidden="1" x14ac:dyDescent="0.2"/>
    <row r="56563" hidden="1" x14ac:dyDescent="0.2"/>
    <row r="56564" hidden="1" x14ac:dyDescent="0.2"/>
    <row r="56565" hidden="1" x14ac:dyDescent="0.2"/>
    <row r="56566" hidden="1" x14ac:dyDescent="0.2"/>
    <row r="56567" hidden="1" x14ac:dyDescent="0.2"/>
    <row r="56568" hidden="1" x14ac:dyDescent="0.2"/>
    <row r="56569" hidden="1" x14ac:dyDescent="0.2"/>
    <row r="56570" hidden="1" x14ac:dyDescent="0.2"/>
    <row r="56571" hidden="1" x14ac:dyDescent="0.2"/>
    <row r="56572" hidden="1" x14ac:dyDescent="0.2"/>
    <row r="56573" hidden="1" x14ac:dyDescent="0.2"/>
    <row r="56574" hidden="1" x14ac:dyDescent="0.2"/>
    <row r="56575" hidden="1" x14ac:dyDescent="0.2"/>
    <row r="56576" hidden="1" x14ac:dyDescent="0.2"/>
    <row r="56577" hidden="1" x14ac:dyDescent="0.2"/>
    <row r="56578" hidden="1" x14ac:dyDescent="0.2"/>
    <row r="56579" hidden="1" x14ac:dyDescent="0.2"/>
    <row r="56580" hidden="1" x14ac:dyDescent="0.2"/>
    <row r="56581" hidden="1" x14ac:dyDescent="0.2"/>
    <row r="56582" hidden="1" x14ac:dyDescent="0.2"/>
    <row r="56583" hidden="1" x14ac:dyDescent="0.2"/>
    <row r="56584" hidden="1" x14ac:dyDescent="0.2"/>
    <row r="56585" hidden="1" x14ac:dyDescent="0.2"/>
    <row r="56586" hidden="1" x14ac:dyDescent="0.2"/>
    <row r="56587" hidden="1" x14ac:dyDescent="0.2"/>
    <row r="56588" hidden="1" x14ac:dyDescent="0.2"/>
    <row r="56589" hidden="1" x14ac:dyDescent="0.2"/>
    <row r="56590" hidden="1" x14ac:dyDescent="0.2"/>
    <row r="56591" hidden="1" x14ac:dyDescent="0.2"/>
    <row r="56592" hidden="1" x14ac:dyDescent="0.2"/>
    <row r="56593" hidden="1" x14ac:dyDescent="0.2"/>
    <row r="56594" hidden="1" x14ac:dyDescent="0.2"/>
    <row r="56595" hidden="1" x14ac:dyDescent="0.2"/>
    <row r="56596" hidden="1" x14ac:dyDescent="0.2"/>
    <row r="56597" hidden="1" x14ac:dyDescent="0.2"/>
    <row r="56598" hidden="1" x14ac:dyDescent="0.2"/>
    <row r="56599" hidden="1" x14ac:dyDescent="0.2"/>
    <row r="56600" hidden="1" x14ac:dyDescent="0.2"/>
    <row r="56601" hidden="1" x14ac:dyDescent="0.2"/>
    <row r="56602" hidden="1" x14ac:dyDescent="0.2"/>
    <row r="56603" hidden="1" x14ac:dyDescent="0.2"/>
    <row r="56604" hidden="1" x14ac:dyDescent="0.2"/>
    <row r="56605" hidden="1" x14ac:dyDescent="0.2"/>
    <row r="56606" hidden="1" x14ac:dyDescent="0.2"/>
    <row r="56607" hidden="1" x14ac:dyDescent="0.2"/>
    <row r="56608" hidden="1" x14ac:dyDescent="0.2"/>
    <row r="56609" hidden="1" x14ac:dyDescent="0.2"/>
    <row r="56610" hidden="1" x14ac:dyDescent="0.2"/>
    <row r="56611" hidden="1" x14ac:dyDescent="0.2"/>
    <row r="56612" hidden="1" x14ac:dyDescent="0.2"/>
    <row r="56613" hidden="1" x14ac:dyDescent="0.2"/>
    <row r="56614" hidden="1" x14ac:dyDescent="0.2"/>
    <row r="56615" hidden="1" x14ac:dyDescent="0.2"/>
    <row r="56616" hidden="1" x14ac:dyDescent="0.2"/>
    <row r="56617" hidden="1" x14ac:dyDescent="0.2"/>
    <row r="56618" hidden="1" x14ac:dyDescent="0.2"/>
    <row r="56619" hidden="1" x14ac:dyDescent="0.2"/>
    <row r="56620" hidden="1" x14ac:dyDescent="0.2"/>
    <row r="56621" hidden="1" x14ac:dyDescent="0.2"/>
    <row r="56622" hidden="1" x14ac:dyDescent="0.2"/>
    <row r="56623" hidden="1" x14ac:dyDescent="0.2"/>
    <row r="56624" hidden="1" x14ac:dyDescent="0.2"/>
    <row r="56625" hidden="1" x14ac:dyDescent="0.2"/>
    <row r="56626" hidden="1" x14ac:dyDescent="0.2"/>
    <row r="56627" hidden="1" x14ac:dyDescent="0.2"/>
    <row r="56628" hidden="1" x14ac:dyDescent="0.2"/>
    <row r="56629" hidden="1" x14ac:dyDescent="0.2"/>
    <row r="56630" hidden="1" x14ac:dyDescent="0.2"/>
    <row r="56631" hidden="1" x14ac:dyDescent="0.2"/>
    <row r="56632" hidden="1" x14ac:dyDescent="0.2"/>
    <row r="56633" hidden="1" x14ac:dyDescent="0.2"/>
    <row r="56634" hidden="1" x14ac:dyDescent="0.2"/>
    <row r="56635" hidden="1" x14ac:dyDescent="0.2"/>
    <row r="56636" hidden="1" x14ac:dyDescent="0.2"/>
    <row r="56637" hidden="1" x14ac:dyDescent="0.2"/>
    <row r="56638" hidden="1" x14ac:dyDescent="0.2"/>
    <row r="56639" hidden="1" x14ac:dyDescent="0.2"/>
    <row r="56640" hidden="1" x14ac:dyDescent="0.2"/>
    <row r="56641" hidden="1" x14ac:dyDescent="0.2"/>
    <row r="56642" hidden="1" x14ac:dyDescent="0.2"/>
    <row r="56643" hidden="1" x14ac:dyDescent="0.2"/>
    <row r="56644" hidden="1" x14ac:dyDescent="0.2"/>
    <row r="56645" hidden="1" x14ac:dyDescent="0.2"/>
    <row r="56646" hidden="1" x14ac:dyDescent="0.2"/>
    <row r="56647" hidden="1" x14ac:dyDescent="0.2"/>
    <row r="56648" hidden="1" x14ac:dyDescent="0.2"/>
    <row r="56649" hidden="1" x14ac:dyDescent="0.2"/>
    <row r="56650" hidden="1" x14ac:dyDescent="0.2"/>
    <row r="56651" hidden="1" x14ac:dyDescent="0.2"/>
    <row r="56652" hidden="1" x14ac:dyDescent="0.2"/>
    <row r="56653" hidden="1" x14ac:dyDescent="0.2"/>
    <row r="56654" hidden="1" x14ac:dyDescent="0.2"/>
    <row r="56655" hidden="1" x14ac:dyDescent="0.2"/>
    <row r="56656" hidden="1" x14ac:dyDescent="0.2"/>
    <row r="56657" hidden="1" x14ac:dyDescent="0.2"/>
    <row r="56658" hidden="1" x14ac:dyDescent="0.2"/>
    <row r="56659" hidden="1" x14ac:dyDescent="0.2"/>
    <row r="56660" hidden="1" x14ac:dyDescent="0.2"/>
    <row r="56661" hidden="1" x14ac:dyDescent="0.2"/>
    <row r="56662" hidden="1" x14ac:dyDescent="0.2"/>
    <row r="56663" hidden="1" x14ac:dyDescent="0.2"/>
    <row r="56664" hidden="1" x14ac:dyDescent="0.2"/>
    <row r="56665" hidden="1" x14ac:dyDescent="0.2"/>
    <row r="56666" hidden="1" x14ac:dyDescent="0.2"/>
    <row r="56667" hidden="1" x14ac:dyDescent="0.2"/>
    <row r="56668" hidden="1" x14ac:dyDescent="0.2"/>
    <row r="56669" hidden="1" x14ac:dyDescent="0.2"/>
    <row r="56670" hidden="1" x14ac:dyDescent="0.2"/>
    <row r="56671" hidden="1" x14ac:dyDescent="0.2"/>
    <row r="56672" hidden="1" x14ac:dyDescent="0.2"/>
    <row r="56673" hidden="1" x14ac:dyDescent="0.2"/>
    <row r="56674" hidden="1" x14ac:dyDescent="0.2"/>
    <row r="56675" hidden="1" x14ac:dyDescent="0.2"/>
    <row r="56676" hidden="1" x14ac:dyDescent="0.2"/>
    <row r="56677" hidden="1" x14ac:dyDescent="0.2"/>
    <row r="56678" hidden="1" x14ac:dyDescent="0.2"/>
    <row r="56679" hidden="1" x14ac:dyDescent="0.2"/>
    <row r="56680" hidden="1" x14ac:dyDescent="0.2"/>
    <row r="56681" hidden="1" x14ac:dyDescent="0.2"/>
    <row r="56682" hidden="1" x14ac:dyDescent="0.2"/>
    <row r="56683" hidden="1" x14ac:dyDescent="0.2"/>
    <row r="56684" hidden="1" x14ac:dyDescent="0.2"/>
    <row r="56685" hidden="1" x14ac:dyDescent="0.2"/>
    <row r="56686" hidden="1" x14ac:dyDescent="0.2"/>
    <row r="56687" hidden="1" x14ac:dyDescent="0.2"/>
    <row r="56688" hidden="1" x14ac:dyDescent="0.2"/>
    <row r="56689" hidden="1" x14ac:dyDescent="0.2"/>
    <row r="56690" hidden="1" x14ac:dyDescent="0.2"/>
    <row r="56691" hidden="1" x14ac:dyDescent="0.2"/>
    <row r="56692" hidden="1" x14ac:dyDescent="0.2"/>
    <row r="56693" hidden="1" x14ac:dyDescent="0.2"/>
    <row r="56694" hidden="1" x14ac:dyDescent="0.2"/>
    <row r="56695" hidden="1" x14ac:dyDescent="0.2"/>
    <row r="56696" hidden="1" x14ac:dyDescent="0.2"/>
    <row r="56697" hidden="1" x14ac:dyDescent="0.2"/>
    <row r="56698" hidden="1" x14ac:dyDescent="0.2"/>
    <row r="56699" hidden="1" x14ac:dyDescent="0.2"/>
    <row r="56700" hidden="1" x14ac:dyDescent="0.2"/>
    <row r="56701" hidden="1" x14ac:dyDescent="0.2"/>
    <row r="56702" hidden="1" x14ac:dyDescent="0.2"/>
    <row r="56703" hidden="1" x14ac:dyDescent="0.2"/>
    <row r="56704" hidden="1" x14ac:dyDescent="0.2"/>
    <row r="56705" hidden="1" x14ac:dyDescent="0.2"/>
    <row r="56706" hidden="1" x14ac:dyDescent="0.2"/>
    <row r="56707" hidden="1" x14ac:dyDescent="0.2"/>
    <row r="56708" hidden="1" x14ac:dyDescent="0.2"/>
    <row r="56709" hidden="1" x14ac:dyDescent="0.2"/>
    <row r="56710" hidden="1" x14ac:dyDescent="0.2"/>
    <row r="56711" hidden="1" x14ac:dyDescent="0.2"/>
    <row r="56712" hidden="1" x14ac:dyDescent="0.2"/>
    <row r="56713" hidden="1" x14ac:dyDescent="0.2"/>
    <row r="56714" hidden="1" x14ac:dyDescent="0.2"/>
    <row r="56715" hidden="1" x14ac:dyDescent="0.2"/>
    <row r="56716" hidden="1" x14ac:dyDescent="0.2"/>
    <row r="56717" hidden="1" x14ac:dyDescent="0.2"/>
    <row r="56718" hidden="1" x14ac:dyDescent="0.2"/>
    <row r="56719" hidden="1" x14ac:dyDescent="0.2"/>
    <row r="56720" hidden="1" x14ac:dyDescent="0.2"/>
    <row r="56721" hidden="1" x14ac:dyDescent="0.2"/>
    <row r="56722" hidden="1" x14ac:dyDescent="0.2"/>
    <row r="56723" hidden="1" x14ac:dyDescent="0.2"/>
    <row r="56724" hidden="1" x14ac:dyDescent="0.2"/>
    <row r="56725" hidden="1" x14ac:dyDescent="0.2"/>
    <row r="56726" hidden="1" x14ac:dyDescent="0.2"/>
    <row r="56727" hidden="1" x14ac:dyDescent="0.2"/>
    <row r="56728" hidden="1" x14ac:dyDescent="0.2"/>
    <row r="56729" hidden="1" x14ac:dyDescent="0.2"/>
    <row r="56730" hidden="1" x14ac:dyDescent="0.2"/>
    <row r="56731" hidden="1" x14ac:dyDescent="0.2"/>
    <row r="56732" hidden="1" x14ac:dyDescent="0.2"/>
    <row r="56733" hidden="1" x14ac:dyDescent="0.2"/>
    <row r="56734" hidden="1" x14ac:dyDescent="0.2"/>
    <row r="56735" hidden="1" x14ac:dyDescent="0.2"/>
    <row r="56736" hidden="1" x14ac:dyDescent="0.2"/>
    <row r="56737" hidden="1" x14ac:dyDescent="0.2"/>
    <row r="56738" hidden="1" x14ac:dyDescent="0.2"/>
    <row r="56739" hidden="1" x14ac:dyDescent="0.2"/>
    <row r="56740" hidden="1" x14ac:dyDescent="0.2"/>
    <row r="56741" hidden="1" x14ac:dyDescent="0.2"/>
    <row r="56742" hidden="1" x14ac:dyDescent="0.2"/>
    <row r="56743" hidden="1" x14ac:dyDescent="0.2"/>
    <row r="56744" hidden="1" x14ac:dyDescent="0.2"/>
    <row r="56745" hidden="1" x14ac:dyDescent="0.2"/>
    <row r="56746" hidden="1" x14ac:dyDescent="0.2"/>
    <row r="56747" hidden="1" x14ac:dyDescent="0.2"/>
    <row r="56748" hidden="1" x14ac:dyDescent="0.2"/>
    <row r="56749" hidden="1" x14ac:dyDescent="0.2"/>
    <row r="56750" hidden="1" x14ac:dyDescent="0.2"/>
    <row r="56751" hidden="1" x14ac:dyDescent="0.2"/>
    <row r="56752" hidden="1" x14ac:dyDescent="0.2"/>
    <row r="56753" hidden="1" x14ac:dyDescent="0.2"/>
    <row r="56754" hidden="1" x14ac:dyDescent="0.2"/>
    <row r="56755" hidden="1" x14ac:dyDescent="0.2"/>
    <row r="56756" hidden="1" x14ac:dyDescent="0.2"/>
    <row r="56757" hidden="1" x14ac:dyDescent="0.2"/>
    <row r="56758" hidden="1" x14ac:dyDescent="0.2"/>
    <row r="56759" hidden="1" x14ac:dyDescent="0.2"/>
    <row r="56760" hidden="1" x14ac:dyDescent="0.2"/>
    <row r="56761" hidden="1" x14ac:dyDescent="0.2"/>
    <row r="56762" hidden="1" x14ac:dyDescent="0.2"/>
    <row r="56763" hidden="1" x14ac:dyDescent="0.2"/>
    <row r="56764" hidden="1" x14ac:dyDescent="0.2"/>
    <row r="56765" hidden="1" x14ac:dyDescent="0.2"/>
    <row r="56766" hidden="1" x14ac:dyDescent="0.2"/>
    <row r="56767" hidden="1" x14ac:dyDescent="0.2"/>
    <row r="56768" hidden="1" x14ac:dyDescent="0.2"/>
    <row r="56769" hidden="1" x14ac:dyDescent="0.2"/>
    <row r="56770" hidden="1" x14ac:dyDescent="0.2"/>
    <row r="56771" hidden="1" x14ac:dyDescent="0.2"/>
    <row r="56772" hidden="1" x14ac:dyDescent="0.2"/>
    <row r="56773" hidden="1" x14ac:dyDescent="0.2"/>
    <row r="56774" hidden="1" x14ac:dyDescent="0.2"/>
    <row r="56775" hidden="1" x14ac:dyDescent="0.2"/>
    <row r="56776" hidden="1" x14ac:dyDescent="0.2"/>
    <row r="56777" hidden="1" x14ac:dyDescent="0.2"/>
    <row r="56778" hidden="1" x14ac:dyDescent="0.2"/>
    <row r="56779" hidden="1" x14ac:dyDescent="0.2"/>
    <row r="56780" hidden="1" x14ac:dyDescent="0.2"/>
    <row r="56781" hidden="1" x14ac:dyDescent="0.2"/>
    <row r="56782" hidden="1" x14ac:dyDescent="0.2"/>
    <row r="56783" hidden="1" x14ac:dyDescent="0.2"/>
    <row r="56784" hidden="1" x14ac:dyDescent="0.2"/>
    <row r="56785" hidden="1" x14ac:dyDescent="0.2"/>
    <row r="56786" hidden="1" x14ac:dyDescent="0.2"/>
    <row r="56787" hidden="1" x14ac:dyDescent="0.2"/>
    <row r="56788" hidden="1" x14ac:dyDescent="0.2"/>
    <row r="56789" hidden="1" x14ac:dyDescent="0.2"/>
    <row r="56790" hidden="1" x14ac:dyDescent="0.2"/>
    <row r="56791" hidden="1" x14ac:dyDescent="0.2"/>
    <row r="56792" hidden="1" x14ac:dyDescent="0.2"/>
    <row r="56793" hidden="1" x14ac:dyDescent="0.2"/>
    <row r="56794" hidden="1" x14ac:dyDescent="0.2"/>
    <row r="56795" hidden="1" x14ac:dyDescent="0.2"/>
    <row r="56796" hidden="1" x14ac:dyDescent="0.2"/>
    <row r="56797" hidden="1" x14ac:dyDescent="0.2"/>
    <row r="56798" hidden="1" x14ac:dyDescent="0.2"/>
    <row r="56799" hidden="1" x14ac:dyDescent="0.2"/>
    <row r="56800" hidden="1" x14ac:dyDescent="0.2"/>
    <row r="56801" hidden="1" x14ac:dyDescent="0.2"/>
    <row r="56802" hidden="1" x14ac:dyDescent="0.2"/>
    <row r="56803" hidden="1" x14ac:dyDescent="0.2"/>
    <row r="56804" hidden="1" x14ac:dyDescent="0.2"/>
    <row r="56805" hidden="1" x14ac:dyDescent="0.2"/>
    <row r="56806" hidden="1" x14ac:dyDescent="0.2"/>
    <row r="56807" hidden="1" x14ac:dyDescent="0.2"/>
    <row r="56808" hidden="1" x14ac:dyDescent="0.2"/>
    <row r="56809" hidden="1" x14ac:dyDescent="0.2"/>
    <row r="56810" hidden="1" x14ac:dyDescent="0.2"/>
    <row r="56811" hidden="1" x14ac:dyDescent="0.2"/>
    <row r="56812" hidden="1" x14ac:dyDescent="0.2"/>
    <row r="56813" hidden="1" x14ac:dyDescent="0.2"/>
    <row r="56814" hidden="1" x14ac:dyDescent="0.2"/>
    <row r="56815" hidden="1" x14ac:dyDescent="0.2"/>
    <row r="56816" hidden="1" x14ac:dyDescent="0.2"/>
    <row r="56817" hidden="1" x14ac:dyDescent="0.2"/>
    <row r="56818" hidden="1" x14ac:dyDescent="0.2"/>
    <row r="56819" hidden="1" x14ac:dyDescent="0.2"/>
    <row r="56820" hidden="1" x14ac:dyDescent="0.2"/>
    <row r="56821" hidden="1" x14ac:dyDescent="0.2"/>
    <row r="56822" hidden="1" x14ac:dyDescent="0.2"/>
    <row r="56823" hidden="1" x14ac:dyDescent="0.2"/>
    <row r="56824" hidden="1" x14ac:dyDescent="0.2"/>
    <row r="56825" hidden="1" x14ac:dyDescent="0.2"/>
    <row r="56826" hidden="1" x14ac:dyDescent="0.2"/>
    <row r="56827" hidden="1" x14ac:dyDescent="0.2"/>
    <row r="56828" hidden="1" x14ac:dyDescent="0.2"/>
    <row r="56829" hidden="1" x14ac:dyDescent="0.2"/>
    <row r="56830" hidden="1" x14ac:dyDescent="0.2"/>
    <row r="56831" hidden="1" x14ac:dyDescent="0.2"/>
    <row r="56832" hidden="1" x14ac:dyDescent="0.2"/>
    <row r="56833" hidden="1" x14ac:dyDescent="0.2"/>
    <row r="56834" hidden="1" x14ac:dyDescent="0.2"/>
    <row r="56835" hidden="1" x14ac:dyDescent="0.2"/>
    <row r="56836" hidden="1" x14ac:dyDescent="0.2"/>
    <row r="56837" hidden="1" x14ac:dyDescent="0.2"/>
    <row r="56838" hidden="1" x14ac:dyDescent="0.2"/>
    <row r="56839" hidden="1" x14ac:dyDescent="0.2"/>
    <row r="56840" hidden="1" x14ac:dyDescent="0.2"/>
    <row r="56841" hidden="1" x14ac:dyDescent="0.2"/>
    <row r="56842" hidden="1" x14ac:dyDescent="0.2"/>
    <row r="56843" hidden="1" x14ac:dyDescent="0.2"/>
    <row r="56844" hidden="1" x14ac:dyDescent="0.2"/>
    <row r="56845" hidden="1" x14ac:dyDescent="0.2"/>
    <row r="56846" hidden="1" x14ac:dyDescent="0.2"/>
    <row r="56847" hidden="1" x14ac:dyDescent="0.2"/>
    <row r="56848" hidden="1" x14ac:dyDescent="0.2"/>
    <row r="56849" hidden="1" x14ac:dyDescent="0.2"/>
    <row r="56850" hidden="1" x14ac:dyDescent="0.2"/>
    <row r="56851" hidden="1" x14ac:dyDescent="0.2"/>
    <row r="56852" hidden="1" x14ac:dyDescent="0.2"/>
    <row r="56853" hidden="1" x14ac:dyDescent="0.2"/>
    <row r="56854" hidden="1" x14ac:dyDescent="0.2"/>
    <row r="56855" hidden="1" x14ac:dyDescent="0.2"/>
    <row r="56856" hidden="1" x14ac:dyDescent="0.2"/>
    <row r="56857" hidden="1" x14ac:dyDescent="0.2"/>
    <row r="56858" hidden="1" x14ac:dyDescent="0.2"/>
    <row r="56859" hidden="1" x14ac:dyDescent="0.2"/>
    <row r="56860" hidden="1" x14ac:dyDescent="0.2"/>
    <row r="56861" hidden="1" x14ac:dyDescent="0.2"/>
    <row r="56862" hidden="1" x14ac:dyDescent="0.2"/>
    <row r="56863" hidden="1" x14ac:dyDescent="0.2"/>
    <row r="56864" hidden="1" x14ac:dyDescent="0.2"/>
    <row r="56865" hidden="1" x14ac:dyDescent="0.2"/>
    <row r="56866" hidden="1" x14ac:dyDescent="0.2"/>
    <row r="56867" hidden="1" x14ac:dyDescent="0.2"/>
    <row r="56868" hidden="1" x14ac:dyDescent="0.2"/>
    <row r="56869" hidden="1" x14ac:dyDescent="0.2"/>
    <row r="56870" hidden="1" x14ac:dyDescent="0.2"/>
    <row r="56871" hidden="1" x14ac:dyDescent="0.2"/>
    <row r="56872" hidden="1" x14ac:dyDescent="0.2"/>
    <row r="56873" hidden="1" x14ac:dyDescent="0.2"/>
    <row r="56874" hidden="1" x14ac:dyDescent="0.2"/>
    <row r="56875" hidden="1" x14ac:dyDescent="0.2"/>
    <row r="56876" hidden="1" x14ac:dyDescent="0.2"/>
    <row r="56877" hidden="1" x14ac:dyDescent="0.2"/>
    <row r="56878" hidden="1" x14ac:dyDescent="0.2"/>
    <row r="56879" hidden="1" x14ac:dyDescent="0.2"/>
    <row r="56880" hidden="1" x14ac:dyDescent="0.2"/>
    <row r="56881" hidden="1" x14ac:dyDescent="0.2"/>
    <row r="56882" hidden="1" x14ac:dyDescent="0.2"/>
    <row r="56883" hidden="1" x14ac:dyDescent="0.2"/>
    <row r="56884" hidden="1" x14ac:dyDescent="0.2"/>
    <row r="56885" hidden="1" x14ac:dyDescent="0.2"/>
    <row r="56886" hidden="1" x14ac:dyDescent="0.2"/>
    <row r="56887" hidden="1" x14ac:dyDescent="0.2"/>
    <row r="56888" hidden="1" x14ac:dyDescent="0.2"/>
    <row r="56889" hidden="1" x14ac:dyDescent="0.2"/>
    <row r="56890" hidden="1" x14ac:dyDescent="0.2"/>
    <row r="56891" hidden="1" x14ac:dyDescent="0.2"/>
    <row r="56892" hidden="1" x14ac:dyDescent="0.2"/>
    <row r="56893" hidden="1" x14ac:dyDescent="0.2"/>
    <row r="56894" hidden="1" x14ac:dyDescent="0.2"/>
    <row r="56895" hidden="1" x14ac:dyDescent="0.2"/>
    <row r="56896" hidden="1" x14ac:dyDescent="0.2"/>
    <row r="56897" hidden="1" x14ac:dyDescent="0.2"/>
    <row r="56898" hidden="1" x14ac:dyDescent="0.2"/>
    <row r="56899" hidden="1" x14ac:dyDescent="0.2"/>
    <row r="56900" hidden="1" x14ac:dyDescent="0.2"/>
    <row r="56901" hidden="1" x14ac:dyDescent="0.2"/>
    <row r="56902" hidden="1" x14ac:dyDescent="0.2"/>
    <row r="56903" hidden="1" x14ac:dyDescent="0.2"/>
    <row r="56904" hidden="1" x14ac:dyDescent="0.2"/>
    <row r="56905" hidden="1" x14ac:dyDescent="0.2"/>
    <row r="56906" hidden="1" x14ac:dyDescent="0.2"/>
    <row r="56907" hidden="1" x14ac:dyDescent="0.2"/>
    <row r="56908" hidden="1" x14ac:dyDescent="0.2"/>
    <row r="56909" hidden="1" x14ac:dyDescent="0.2"/>
    <row r="56910" hidden="1" x14ac:dyDescent="0.2"/>
    <row r="56911" hidden="1" x14ac:dyDescent="0.2"/>
    <row r="56912" hidden="1" x14ac:dyDescent="0.2"/>
    <row r="56913" hidden="1" x14ac:dyDescent="0.2"/>
    <row r="56914" hidden="1" x14ac:dyDescent="0.2"/>
    <row r="56915" hidden="1" x14ac:dyDescent="0.2"/>
    <row r="56916" hidden="1" x14ac:dyDescent="0.2"/>
    <row r="56917" hidden="1" x14ac:dyDescent="0.2"/>
    <row r="56918" hidden="1" x14ac:dyDescent="0.2"/>
    <row r="56919" hidden="1" x14ac:dyDescent="0.2"/>
    <row r="56920" hidden="1" x14ac:dyDescent="0.2"/>
    <row r="56921" hidden="1" x14ac:dyDescent="0.2"/>
    <row r="56922" hidden="1" x14ac:dyDescent="0.2"/>
    <row r="56923" hidden="1" x14ac:dyDescent="0.2"/>
    <row r="56924" hidden="1" x14ac:dyDescent="0.2"/>
    <row r="56925" hidden="1" x14ac:dyDescent="0.2"/>
    <row r="56926" hidden="1" x14ac:dyDescent="0.2"/>
    <row r="56927" hidden="1" x14ac:dyDescent="0.2"/>
    <row r="56928" hidden="1" x14ac:dyDescent="0.2"/>
    <row r="56929" hidden="1" x14ac:dyDescent="0.2"/>
    <row r="56930" hidden="1" x14ac:dyDescent="0.2"/>
    <row r="56931" hidden="1" x14ac:dyDescent="0.2"/>
    <row r="56932" hidden="1" x14ac:dyDescent="0.2"/>
    <row r="56933" hidden="1" x14ac:dyDescent="0.2"/>
    <row r="56934" hidden="1" x14ac:dyDescent="0.2"/>
    <row r="56935" hidden="1" x14ac:dyDescent="0.2"/>
    <row r="56936" hidden="1" x14ac:dyDescent="0.2"/>
    <row r="56937" hidden="1" x14ac:dyDescent="0.2"/>
    <row r="56938" hidden="1" x14ac:dyDescent="0.2"/>
    <row r="56939" hidden="1" x14ac:dyDescent="0.2"/>
    <row r="56940" hidden="1" x14ac:dyDescent="0.2"/>
    <row r="56941" hidden="1" x14ac:dyDescent="0.2"/>
    <row r="56942" hidden="1" x14ac:dyDescent="0.2"/>
    <row r="56943" hidden="1" x14ac:dyDescent="0.2"/>
    <row r="56944" hidden="1" x14ac:dyDescent="0.2"/>
    <row r="56945" hidden="1" x14ac:dyDescent="0.2"/>
    <row r="56946" hidden="1" x14ac:dyDescent="0.2"/>
    <row r="56947" hidden="1" x14ac:dyDescent="0.2"/>
    <row r="56948" hidden="1" x14ac:dyDescent="0.2"/>
    <row r="56949" hidden="1" x14ac:dyDescent="0.2"/>
    <row r="56950" hidden="1" x14ac:dyDescent="0.2"/>
    <row r="56951" hidden="1" x14ac:dyDescent="0.2"/>
    <row r="56952" hidden="1" x14ac:dyDescent="0.2"/>
    <row r="56953" hidden="1" x14ac:dyDescent="0.2"/>
    <row r="56954" hidden="1" x14ac:dyDescent="0.2"/>
    <row r="56955" hidden="1" x14ac:dyDescent="0.2"/>
    <row r="56956" hidden="1" x14ac:dyDescent="0.2"/>
    <row r="56957" hidden="1" x14ac:dyDescent="0.2"/>
    <row r="56958" hidden="1" x14ac:dyDescent="0.2"/>
    <row r="56959" hidden="1" x14ac:dyDescent="0.2"/>
    <row r="56960" hidden="1" x14ac:dyDescent="0.2"/>
    <row r="56961" hidden="1" x14ac:dyDescent="0.2"/>
    <row r="56962" hidden="1" x14ac:dyDescent="0.2"/>
    <row r="56963" hidden="1" x14ac:dyDescent="0.2"/>
    <row r="56964" hidden="1" x14ac:dyDescent="0.2"/>
    <row r="56965" hidden="1" x14ac:dyDescent="0.2"/>
    <row r="56966" hidden="1" x14ac:dyDescent="0.2"/>
    <row r="56967" hidden="1" x14ac:dyDescent="0.2"/>
    <row r="56968" hidden="1" x14ac:dyDescent="0.2"/>
    <row r="56969" hidden="1" x14ac:dyDescent="0.2"/>
    <row r="56970" hidden="1" x14ac:dyDescent="0.2"/>
    <row r="56971" hidden="1" x14ac:dyDescent="0.2"/>
    <row r="56972" hidden="1" x14ac:dyDescent="0.2"/>
    <row r="56973" hidden="1" x14ac:dyDescent="0.2"/>
    <row r="56974" hidden="1" x14ac:dyDescent="0.2"/>
    <row r="56975" hidden="1" x14ac:dyDescent="0.2"/>
    <row r="56976" hidden="1" x14ac:dyDescent="0.2"/>
    <row r="56977" hidden="1" x14ac:dyDescent="0.2"/>
    <row r="56978" hidden="1" x14ac:dyDescent="0.2"/>
    <row r="56979" hidden="1" x14ac:dyDescent="0.2"/>
    <row r="56980" hidden="1" x14ac:dyDescent="0.2"/>
    <row r="56981" hidden="1" x14ac:dyDescent="0.2"/>
    <row r="56982" hidden="1" x14ac:dyDescent="0.2"/>
    <row r="56983" hidden="1" x14ac:dyDescent="0.2"/>
    <row r="56984" hidden="1" x14ac:dyDescent="0.2"/>
    <row r="56985" hidden="1" x14ac:dyDescent="0.2"/>
    <row r="56986" hidden="1" x14ac:dyDescent="0.2"/>
    <row r="56987" hidden="1" x14ac:dyDescent="0.2"/>
    <row r="56988" hidden="1" x14ac:dyDescent="0.2"/>
    <row r="56989" hidden="1" x14ac:dyDescent="0.2"/>
    <row r="56990" hidden="1" x14ac:dyDescent="0.2"/>
    <row r="56991" hidden="1" x14ac:dyDescent="0.2"/>
    <row r="56992" hidden="1" x14ac:dyDescent="0.2"/>
    <row r="56993" hidden="1" x14ac:dyDescent="0.2"/>
    <row r="56994" hidden="1" x14ac:dyDescent="0.2"/>
    <row r="56995" hidden="1" x14ac:dyDescent="0.2"/>
    <row r="56996" hidden="1" x14ac:dyDescent="0.2"/>
    <row r="56997" hidden="1" x14ac:dyDescent="0.2"/>
    <row r="56998" hidden="1" x14ac:dyDescent="0.2"/>
    <row r="56999" hidden="1" x14ac:dyDescent="0.2"/>
    <row r="57000" hidden="1" x14ac:dyDescent="0.2"/>
    <row r="57001" hidden="1" x14ac:dyDescent="0.2"/>
    <row r="57002" hidden="1" x14ac:dyDescent="0.2"/>
    <row r="57003" hidden="1" x14ac:dyDescent="0.2"/>
    <row r="57004" hidden="1" x14ac:dyDescent="0.2"/>
    <row r="57005" hidden="1" x14ac:dyDescent="0.2"/>
    <row r="57006" hidden="1" x14ac:dyDescent="0.2"/>
    <row r="57007" hidden="1" x14ac:dyDescent="0.2"/>
    <row r="57008" hidden="1" x14ac:dyDescent="0.2"/>
    <row r="57009" hidden="1" x14ac:dyDescent="0.2"/>
    <row r="57010" hidden="1" x14ac:dyDescent="0.2"/>
    <row r="57011" hidden="1" x14ac:dyDescent="0.2"/>
    <row r="57012" hidden="1" x14ac:dyDescent="0.2"/>
    <row r="57013" hidden="1" x14ac:dyDescent="0.2"/>
    <row r="57014" hidden="1" x14ac:dyDescent="0.2"/>
    <row r="57015" hidden="1" x14ac:dyDescent="0.2"/>
    <row r="57016" hidden="1" x14ac:dyDescent="0.2"/>
    <row r="57017" hidden="1" x14ac:dyDescent="0.2"/>
    <row r="57018" hidden="1" x14ac:dyDescent="0.2"/>
    <row r="57019" hidden="1" x14ac:dyDescent="0.2"/>
    <row r="57020" hidden="1" x14ac:dyDescent="0.2"/>
    <row r="57021" hidden="1" x14ac:dyDescent="0.2"/>
    <row r="57022" hidden="1" x14ac:dyDescent="0.2"/>
    <row r="57023" hidden="1" x14ac:dyDescent="0.2"/>
    <row r="57024" hidden="1" x14ac:dyDescent="0.2"/>
    <row r="57025" hidden="1" x14ac:dyDescent="0.2"/>
    <row r="57026" hidden="1" x14ac:dyDescent="0.2"/>
    <row r="57027" hidden="1" x14ac:dyDescent="0.2"/>
    <row r="57028" hidden="1" x14ac:dyDescent="0.2"/>
    <row r="57029" hidden="1" x14ac:dyDescent="0.2"/>
    <row r="57030" hidden="1" x14ac:dyDescent="0.2"/>
    <row r="57031" hidden="1" x14ac:dyDescent="0.2"/>
    <row r="57032" hidden="1" x14ac:dyDescent="0.2"/>
    <row r="57033" hidden="1" x14ac:dyDescent="0.2"/>
    <row r="57034" hidden="1" x14ac:dyDescent="0.2"/>
    <row r="57035" hidden="1" x14ac:dyDescent="0.2"/>
    <row r="57036" hidden="1" x14ac:dyDescent="0.2"/>
    <row r="57037" hidden="1" x14ac:dyDescent="0.2"/>
    <row r="57038" hidden="1" x14ac:dyDescent="0.2"/>
    <row r="57039" hidden="1" x14ac:dyDescent="0.2"/>
    <row r="57040" hidden="1" x14ac:dyDescent="0.2"/>
    <row r="57041" hidden="1" x14ac:dyDescent="0.2"/>
    <row r="57042" hidden="1" x14ac:dyDescent="0.2"/>
    <row r="57043" hidden="1" x14ac:dyDescent="0.2"/>
    <row r="57044" hidden="1" x14ac:dyDescent="0.2"/>
    <row r="57045" hidden="1" x14ac:dyDescent="0.2"/>
    <row r="57046" hidden="1" x14ac:dyDescent="0.2"/>
    <row r="57047" hidden="1" x14ac:dyDescent="0.2"/>
    <row r="57048" hidden="1" x14ac:dyDescent="0.2"/>
    <row r="57049" hidden="1" x14ac:dyDescent="0.2"/>
    <row r="57050" hidden="1" x14ac:dyDescent="0.2"/>
    <row r="57051" hidden="1" x14ac:dyDescent="0.2"/>
    <row r="57052" hidden="1" x14ac:dyDescent="0.2"/>
    <row r="57053" hidden="1" x14ac:dyDescent="0.2"/>
    <row r="57054" hidden="1" x14ac:dyDescent="0.2"/>
    <row r="57055" hidden="1" x14ac:dyDescent="0.2"/>
    <row r="57056" hidden="1" x14ac:dyDescent="0.2"/>
    <row r="57057" hidden="1" x14ac:dyDescent="0.2"/>
    <row r="57058" hidden="1" x14ac:dyDescent="0.2"/>
    <row r="57059" hidden="1" x14ac:dyDescent="0.2"/>
    <row r="57060" hidden="1" x14ac:dyDescent="0.2"/>
    <row r="57061" hidden="1" x14ac:dyDescent="0.2"/>
    <row r="57062" hidden="1" x14ac:dyDescent="0.2"/>
    <row r="57063" hidden="1" x14ac:dyDescent="0.2"/>
    <row r="57064" hidden="1" x14ac:dyDescent="0.2"/>
    <row r="57065" hidden="1" x14ac:dyDescent="0.2"/>
    <row r="57066" hidden="1" x14ac:dyDescent="0.2"/>
    <row r="57067" hidden="1" x14ac:dyDescent="0.2"/>
    <row r="57068" hidden="1" x14ac:dyDescent="0.2"/>
    <row r="57069" hidden="1" x14ac:dyDescent="0.2"/>
    <row r="57070" hidden="1" x14ac:dyDescent="0.2"/>
    <row r="57071" hidden="1" x14ac:dyDescent="0.2"/>
    <row r="57072" hidden="1" x14ac:dyDescent="0.2"/>
    <row r="57073" hidden="1" x14ac:dyDescent="0.2"/>
    <row r="57074" hidden="1" x14ac:dyDescent="0.2"/>
    <row r="57075" hidden="1" x14ac:dyDescent="0.2"/>
    <row r="57076" hidden="1" x14ac:dyDescent="0.2"/>
    <row r="57077" hidden="1" x14ac:dyDescent="0.2"/>
    <row r="57078" hidden="1" x14ac:dyDescent="0.2"/>
    <row r="57079" hidden="1" x14ac:dyDescent="0.2"/>
    <row r="57080" hidden="1" x14ac:dyDescent="0.2"/>
    <row r="57081" hidden="1" x14ac:dyDescent="0.2"/>
    <row r="57082" hidden="1" x14ac:dyDescent="0.2"/>
    <row r="57083" hidden="1" x14ac:dyDescent="0.2"/>
    <row r="57084" hidden="1" x14ac:dyDescent="0.2"/>
    <row r="57085" hidden="1" x14ac:dyDescent="0.2"/>
    <row r="57086" hidden="1" x14ac:dyDescent="0.2"/>
    <row r="57087" hidden="1" x14ac:dyDescent="0.2"/>
    <row r="57088" hidden="1" x14ac:dyDescent="0.2"/>
    <row r="57089" hidden="1" x14ac:dyDescent="0.2"/>
    <row r="57090" hidden="1" x14ac:dyDescent="0.2"/>
    <row r="57091" hidden="1" x14ac:dyDescent="0.2"/>
    <row r="57092" hidden="1" x14ac:dyDescent="0.2"/>
    <row r="57093" hidden="1" x14ac:dyDescent="0.2"/>
    <row r="57094" hidden="1" x14ac:dyDescent="0.2"/>
    <row r="57095" hidden="1" x14ac:dyDescent="0.2"/>
    <row r="57096" hidden="1" x14ac:dyDescent="0.2"/>
    <row r="57097" hidden="1" x14ac:dyDescent="0.2"/>
    <row r="57098" hidden="1" x14ac:dyDescent="0.2"/>
    <row r="57099" hidden="1" x14ac:dyDescent="0.2"/>
    <row r="57100" hidden="1" x14ac:dyDescent="0.2"/>
    <row r="57101" hidden="1" x14ac:dyDescent="0.2"/>
    <row r="57102" hidden="1" x14ac:dyDescent="0.2"/>
    <row r="57103" hidden="1" x14ac:dyDescent="0.2"/>
    <row r="57104" hidden="1" x14ac:dyDescent="0.2"/>
    <row r="57105" hidden="1" x14ac:dyDescent="0.2"/>
    <row r="57106" hidden="1" x14ac:dyDescent="0.2"/>
    <row r="57107" hidden="1" x14ac:dyDescent="0.2"/>
    <row r="57108" hidden="1" x14ac:dyDescent="0.2"/>
    <row r="57109" hidden="1" x14ac:dyDescent="0.2"/>
    <row r="57110" hidden="1" x14ac:dyDescent="0.2"/>
    <row r="57111" hidden="1" x14ac:dyDescent="0.2"/>
    <row r="57112" hidden="1" x14ac:dyDescent="0.2"/>
    <row r="57113" hidden="1" x14ac:dyDescent="0.2"/>
    <row r="57114" hidden="1" x14ac:dyDescent="0.2"/>
    <row r="57115" hidden="1" x14ac:dyDescent="0.2"/>
    <row r="57116" hidden="1" x14ac:dyDescent="0.2"/>
    <row r="57117" hidden="1" x14ac:dyDescent="0.2"/>
    <row r="57118" hidden="1" x14ac:dyDescent="0.2"/>
    <row r="57119" hidden="1" x14ac:dyDescent="0.2"/>
    <row r="57120" hidden="1" x14ac:dyDescent="0.2"/>
    <row r="57121" hidden="1" x14ac:dyDescent="0.2"/>
    <row r="57122" hidden="1" x14ac:dyDescent="0.2"/>
    <row r="57123" hidden="1" x14ac:dyDescent="0.2"/>
    <row r="57124" hidden="1" x14ac:dyDescent="0.2"/>
    <row r="57125" hidden="1" x14ac:dyDescent="0.2"/>
    <row r="57126" hidden="1" x14ac:dyDescent="0.2"/>
    <row r="57127" hidden="1" x14ac:dyDescent="0.2"/>
    <row r="57128" hidden="1" x14ac:dyDescent="0.2"/>
    <row r="57129" hidden="1" x14ac:dyDescent="0.2"/>
    <row r="57130" hidden="1" x14ac:dyDescent="0.2"/>
    <row r="57131" hidden="1" x14ac:dyDescent="0.2"/>
    <row r="57132" hidden="1" x14ac:dyDescent="0.2"/>
    <row r="57133" hidden="1" x14ac:dyDescent="0.2"/>
    <row r="57134" hidden="1" x14ac:dyDescent="0.2"/>
    <row r="57135" hidden="1" x14ac:dyDescent="0.2"/>
    <row r="57136" hidden="1" x14ac:dyDescent="0.2"/>
    <row r="57137" hidden="1" x14ac:dyDescent="0.2"/>
    <row r="57138" hidden="1" x14ac:dyDescent="0.2"/>
    <row r="57139" hidden="1" x14ac:dyDescent="0.2"/>
    <row r="57140" hidden="1" x14ac:dyDescent="0.2"/>
    <row r="57141" hidden="1" x14ac:dyDescent="0.2"/>
    <row r="57142" hidden="1" x14ac:dyDescent="0.2"/>
    <row r="57143" hidden="1" x14ac:dyDescent="0.2"/>
    <row r="57144" hidden="1" x14ac:dyDescent="0.2"/>
    <row r="57145" hidden="1" x14ac:dyDescent="0.2"/>
    <row r="57146" hidden="1" x14ac:dyDescent="0.2"/>
    <row r="57147" hidden="1" x14ac:dyDescent="0.2"/>
    <row r="57148" hidden="1" x14ac:dyDescent="0.2"/>
    <row r="57149" hidden="1" x14ac:dyDescent="0.2"/>
    <row r="57150" hidden="1" x14ac:dyDescent="0.2"/>
    <row r="57151" hidden="1" x14ac:dyDescent="0.2"/>
    <row r="57152" hidden="1" x14ac:dyDescent="0.2"/>
    <row r="57153" hidden="1" x14ac:dyDescent="0.2"/>
    <row r="57154" hidden="1" x14ac:dyDescent="0.2"/>
    <row r="57155" hidden="1" x14ac:dyDescent="0.2"/>
    <row r="57156" hidden="1" x14ac:dyDescent="0.2"/>
    <row r="57157" hidden="1" x14ac:dyDescent="0.2"/>
    <row r="57158" hidden="1" x14ac:dyDescent="0.2"/>
    <row r="57159" hidden="1" x14ac:dyDescent="0.2"/>
    <row r="57160" hidden="1" x14ac:dyDescent="0.2"/>
    <row r="57161" hidden="1" x14ac:dyDescent="0.2"/>
    <row r="57162" hidden="1" x14ac:dyDescent="0.2"/>
    <row r="57163" hidden="1" x14ac:dyDescent="0.2"/>
    <row r="57164" hidden="1" x14ac:dyDescent="0.2"/>
    <row r="57165" hidden="1" x14ac:dyDescent="0.2"/>
    <row r="57166" hidden="1" x14ac:dyDescent="0.2"/>
    <row r="57167" hidden="1" x14ac:dyDescent="0.2"/>
    <row r="57168" hidden="1" x14ac:dyDescent="0.2"/>
    <row r="57169" hidden="1" x14ac:dyDescent="0.2"/>
    <row r="57170" hidden="1" x14ac:dyDescent="0.2"/>
    <row r="57171" hidden="1" x14ac:dyDescent="0.2"/>
    <row r="57172" hidden="1" x14ac:dyDescent="0.2"/>
    <row r="57173" hidden="1" x14ac:dyDescent="0.2"/>
    <row r="57174" hidden="1" x14ac:dyDescent="0.2"/>
    <row r="57175" hidden="1" x14ac:dyDescent="0.2"/>
    <row r="57176" hidden="1" x14ac:dyDescent="0.2"/>
    <row r="57177" hidden="1" x14ac:dyDescent="0.2"/>
    <row r="57178" hidden="1" x14ac:dyDescent="0.2"/>
    <row r="57179" hidden="1" x14ac:dyDescent="0.2"/>
    <row r="57180" hidden="1" x14ac:dyDescent="0.2"/>
    <row r="57181" hidden="1" x14ac:dyDescent="0.2"/>
    <row r="57182" hidden="1" x14ac:dyDescent="0.2"/>
    <row r="57183" hidden="1" x14ac:dyDescent="0.2"/>
    <row r="57184" hidden="1" x14ac:dyDescent="0.2"/>
    <row r="57185" hidden="1" x14ac:dyDescent="0.2"/>
    <row r="57186" hidden="1" x14ac:dyDescent="0.2"/>
    <row r="57187" hidden="1" x14ac:dyDescent="0.2"/>
    <row r="57188" hidden="1" x14ac:dyDescent="0.2"/>
    <row r="57189" hidden="1" x14ac:dyDescent="0.2"/>
    <row r="57190" hidden="1" x14ac:dyDescent="0.2"/>
    <row r="57191" hidden="1" x14ac:dyDescent="0.2"/>
    <row r="57192" hidden="1" x14ac:dyDescent="0.2"/>
    <row r="57193" hidden="1" x14ac:dyDescent="0.2"/>
    <row r="57194" hidden="1" x14ac:dyDescent="0.2"/>
    <row r="57195" hidden="1" x14ac:dyDescent="0.2"/>
    <row r="57196" hidden="1" x14ac:dyDescent="0.2"/>
    <row r="57197" hidden="1" x14ac:dyDescent="0.2"/>
    <row r="57198" hidden="1" x14ac:dyDescent="0.2"/>
    <row r="57199" hidden="1" x14ac:dyDescent="0.2"/>
    <row r="57200" hidden="1" x14ac:dyDescent="0.2"/>
    <row r="57201" hidden="1" x14ac:dyDescent="0.2"/>
    <row r="57202" hidden="1" x14ac:dyDescent="0.2"/>
    <row r="57203" hidden="1" x14ac:dyDescent="0.2"/>
    <row r="57204" hidden="1" x14ac:dyDescent="0.2"/>
    <row r="57205" hidden="1" x14ac:dyDescent="0.2"/>
    <row r="57206" hidden="1" x14ac:dyDescent="0.2"/>
    <row r="57207" hidden="1" x14ac:dyDescent="0.2"/>
    <row r="57208" hidden="1" x14ac:dyDescent="0.2"/>
    <row r="57209" hidden="1" x14ac:dyDescent="0.2"/>
    <row r="57210" hidden="1" x14ac:dyDescent="0.2"/>
    <row r="57211" hidden="1" x14ac:dyDescent="0.2"/>
    <row r="57212" hidden="1" x14ac:dyDescent="0.2"/>
    <row r="57213" hidden="1" x14ac:dyDescent="0.2"/>
    <row r="57214" hidden="1" x14ac:dyDescent="0.2"/>
    <row r="57215" hidden="1" x14ac:dyDescent="0.2"/>
    <row r="57216" hidden="1" x14ac:dyDescent="0.2"/>
    <row r="57217" hidden="1" x14ac:dyDescent="0.2"/>
    <row r="57218" hidden="1" x14ac:dyDescent="0.2"/>
    <row r="57219" hidden="1" x14ac:dyDescent="0.2"/>
    <row r="57220" hidden="1" x14ac:dyDescent="0.2"/>
    <row r="57221" hidden="1" x14ac:dyDescent="0.2"/>
    <row r="57222" hidden="1" x14ac:dyDescent="0.2"/>
    <row r="57223" hidden="1" x14ac:dyDescent="0.2"/>
    <row r="57224" hidden="1" x14ac:dyDescent="0.2"/>
    <row r="57225" hidden="1" x14ac:dyDescent="0.2"/>
    <row r="57226" hidden="1" x14ac:dyDescent="0.2"/>
    <row r="57227" hidden="1" x14ac:dyDescent="0.2"/>
    <row r="57228" hidden="1" x14ac:dyDescent="0.2"/>
    <row r="57229" hidden="1" x14ac:dyDescent="0.2"/>
    <row r="57230" hidden="1" x14ac:dyDescent="0.2"/>
    <row r="57231" hidden="1" x14ac:dyDescent="0.2"/>
    <row r="57232" hidden="1" x14ac:dyDescent="0.2"/>
    <row r="57233" hidden="1" x14ac:dyDescent="0.2"/>
    <row r="57234" hidden="1" x14ac:dyDescent="0.2"/>
    <row r="57235" hidden="1" x14ac:dyDescent="0.2"/>
    <row r="57236" hidden="1" x14ac:dyDescent="0.2"/>
    <row r="57237" hidden="1" x14ac:dyDescent="0.2"/>
    <row r="57238" hidden="1" x14ac:dyDescent="0.2"/>
    <row r="57239" hidden="1" x14ac:dyDescent="0.2"/>
    <row r="57240" hidden="1" x14ac:dyDescent="0.2"/>
    <row r="57241" hidden="1" x14ac:dyDescent="0.2"/>
    <row r="57242" hidden="1" x14ac:dyDescent="0.2"/>
    <row r="57243" hidden="1" x14ac:dyDescent="0.2"/>
    <row r="57244" hidden="1" x14ac:dyDescent="0.2"/>
    <row r="57245" hidden="1" x14ac:dyDescent="0.2"/>
    <row r="57246" hidden="1" x14ac:dyDescent="0.2"/>
    <row r="57247" hidden="1" x14ac:dyDescent="0.2"/>
    <row r="57248" hidden="1" x14ac:dyDescent="0.2"/>
    <row r="57249" hidden="1" x14ac:dyDescent="0.2"/>
    <row r="57250" hidden="1" x14ac:dyDescent="0.2"/>
    <row r="57251" hidden="1" x14ac:dyDescent="0.2"/>
    <row r="57252" hidden="1" x14ac:dyDescent="0.2"/>
    <row r="57253" hidden="1" x14ac:dyDescent="0.2"/>
    <row r="57254" hidden="1" x14ac:dyDescent="0.2"/>
    <row r="57255" hidden="1" x14ac:dyDescent="0.2"/>
    <row r="57256" hidden="1" x14ac:dyDescent="0.2"/>
    <row r="57257" hidden="1" x14ac:dyDescent="0.2"/>
    <row r="57258" hidden="1" x14ac:dyDescent="0.2"/>
    <row r="57259" hidden="1" x14ac:dyDescent="0.2"/>
    <row r="57260" hidden="1" x14ac:dyDescent="0.2"/>
    <row r="57261" hidden="1" x14ac:dyDescent="0.2"/>
    <row r="57262" hidden="1" x14ac:dyDescent="0.2"/>
    <row r="57263" hidden="1" x14ac:dyDescent="0.2"/>
    <row r="57264" hidden="1" x14ac:dyDescent="0.2"/>
    <row r="57265" hidden="1" x14ac:dyDescent="0.2"/>
    <row r="57266" hidden="1" x14ac:dyDescent="0.2"/>
    <row r="57267" hidden="1" x14ac:dyDescent="0.2"/>
    <row r="57268" hidden="1" x14ac:dyDescent="0.2"/>
    <row r="57269" hidden="1" x14ac:dyDescent="0.2"/>
    <row r="57270" hidden="1" x14ac:dyDescent="0.2"/>
    <row r="57271" hidden="1" x14ac:dyDescent="0.2"/>
    <row r="57272" hidden="1" x14ac:dyDescent="0.2"/>
    <row r="57273" hidden="1" x14ac:dyDescent="0.2"/>
    <row r="57274" hidden="1" x14ac:dyDescent="0.2"/>
    <row r="57275" hidden="1" x14ac:dyDescent="0.2"/>
    <row r="57276" hidden="1" x14ac:dyDescent="0.2"/>
    <row r="57277" hidden="1" x14ac:dyDescent="0.2"/>
    <row r="57278" hidden="1" x14ac:dyDescent="0.2"/>
    <row r="57279" hidden="1" x14ac:dyDescent="0.2"/>
    <row r="57280" hidden="1" x14ac:dyDescent="0.2"/>
    <row r="57281" hidden="1" x14ac:dyDescent="0.2"/>
    <row r="57282" hidden="1" x14ac:dyDescent="0.2"/>
    <row r="57283" hidden="1" x14ac:dyDescent="0.2"/>
    <row r="57284" hidden="1" x14ac:dyDescent="0.2"/>
    <row r="57285" hidden="1" x14ac:dyDescent="0.2"/>
    <row r="57286" hidden="1" x14ac:dyDescent="0.2"/>
    <row r="57287" hidden="1" x14ac:dyDescent="0.2"/>
    <row r="57288" hidden="1" x14ac:dyDescent="0.2"/>
    <row r="57289" hidden="1" x14ac:dyDescent="0.2"/>
    <row r="57290" hidden="1" x14ac:dyDescent="0.2"/>
    <row r="57291" hidden="1" x14ac:dyDescent="0.2"/>
    <row r="57292" hidden="1" x14ac:dyDescent="0.2"/>
    <row r="57293" hidden="1" x14ac:dyDescent="0.2"/>
    <row r="57294" hidden="1" x14ac:dyDescent="0.2"/>
    <row r="57295" hidden="1" x14ac:dyDescent="0.2"/>
    <row r="57296" hidden="1" x14ac:dyDescent="0.2"/>
    <row r="57297" hidden="1" x14ac:dyDescent="0.2"/>
    <row r="57298" hidden="1" x14ac:dyDescent="0.2"/>
    <row r="57299" hidden="1" x14ac:dyDescent="0.2"/>
    <row r="57300" hidden="1" x14ac:dyDescent="0.2"/>
    <row r="57301" hidden="1" x14ac:dyDescent="0.2"/>
    <row r="57302" hidden="1" x14ac:dyDescent="0.2"/>
    <row r="57303" hidden="1" x14ac:dyDescent="0.2"/>
    <row r="57304" hidden="1" x14ac:dyDescent="0.2"/>
    <row r="57305" hidden="1" x14ac:dyDescent="0.2"/>
    <row r="57306" hidden="1" x14ac:dyDescent="0.2"/>
    <row r="57307" hidden="1" x14ac:dyDescent="0.2"/>
    <row r="57308" hidden="1" x14ac:dyDescent="0.2"/>
    <row r="57309" hidden="1" x14ac:dyDescent="0.2"/>
    <row r="57310" hidden="1" x14ac:dyDescent="0.2"/>
    <row r="57311" hidden="1" x14ac:dyDescent="0.2"/>
    <row r="57312" hidden="1" x14ac:dyDescent="0.2"/>
    <row r="57313" hidden="1" x14ac:dyDescent="0.2"/>
    <row r="57314" hidden="1" x14ac:dyDescent="0.2"/>
    <row r="57315" hidden="1" x14ac:dyDescent="0.2"/>
    <row r="57316" hidden="1" x14ac:dyDescent="0.2"/>
    <row r="57317" hidden="1" x14ac:dyDescent="0.2"/>
    <row r="57318" hidden="1" x14ac:dyDescent="0.2"/>
    <row r="57319" hidden="1" x14ac:dyDescent="0.2"/>
    <row r="57320" hidden="1" x14ac:dyDescent="0.2"/>
    <row r="57321" hidden="1" x14ac:dyDescent="0.2"/>
    <row r="57322" hidden="1" x14ac:dyDescent="0.2"/>
    <row r="57323" hidden="1" x14ac:dyDescent="0.2"/>
    <row r="57324" hidden="1" x14ac:dyDescent="0.2"/>
    <row r="57325" hidden="1" x14ac:dyDescent="0.2"/>
    <row r="57326" hidden="1" x14ac:dyDescent="0.2"/>
    <row r="57327" hidden="1" x14ac:dyDescent="0.2"/>
    <row r="57328" hidden="1" x14ac:dyDescent="0.2"/>
    <row r="57329" hidden="1" x14ac:dyDescent="0.2"/>
    <row r="57330" hidden="1" x14ac:dyDescent="0.2"/>
    <row r="57331" hidden="1" x14ac:dyDescent="0.2"/>
    <row r="57332" hidden="1" x14ac:dyDescent="0.2"/>
    <row r="57333" hidden="1" x14ac:dyDescent="0.2"/>
    <row r="57334" hidden="1" x14ac:dyDescent="0.2"/>
    <row r="57335" hidden="1" x14ac:dyDescent="0.2"/>
    <row r="57336" hidden="1" x14ac:dyDescent="0.2"/>
    <row r="57337" hidden="1" x14ac:dyDescent="0.2"/>
    <row r="57338" hidden="1" x14ac:dyDescent="0.2"/>
    <row r="57339" hidden="1" x14ac:dyDescent="0.2"/>
    <row r="57340" hidden="1" x14ac:dyDescent="0.2"/>
    <row r="57341" hidden="1" x14ac:dyDescent="0.2"/>
    <row r="57342" hidden="1" x14ac:dyDescent="0.2"/>
    <row r="57343" hidden="1" x14ac:dyDescent="0.2"/>
    <row r="57344" hidden="1" x14ac:dyDescent="0.2"/>
    <row r="57345" hidden="1" x14ac:dyDescent="0.2"/>
    <row r="57346" hidden="1" x14ac:dyDescent="0.2"/>
    <row r="57347" hidden="1" x14ac:dyDescent="0.2"/>
    <row r="57348" hidden="1" x14ac:dyDescent="0.2"/>
    <row r="57349" hidden="1" x14ac:dyDescent="0.2"/>
    <row r="57350" hidden="1" x14ac:dyDescent="0.2"/>
    <row r="57351" hidden="1" x14ac:dyDescent="0.2"/>
    <row r="57352" hidden="1" x14ac:dyDescent="0.2"/>
    <row r="57353" hidden="1" x14ac:dyDescent="0.2"/>
    <row r="57354" hidden="1" x14ac:dyDescent="0.2"/>
    <row r="57355" hidden="1" x14ac:dyDescent="0.2"/>
    <row r="57356" hidden="1" x14ac:dyDescent="0.2"/>
    <row r="57357" hidden="1" x14ac:dyDescent="0.2"/>
    <row r="57358" hidden="1" x14ac:dyDescent="0.2"/>
    <row r="57359" hidden="1" x14ac:dyDescent="0.2"/>
    <row r="57360" hidden="1" x14ac:dyDescent="0.2"/>
    <row r="57361" hidden="1" x14ac:dyDescent="0.2"/>
    <row r="57362" hidden="1" x14ac:dyDescent="0.2"/>
    <row r="57363" hidden="1" x14ac:dyDescent="0.2"/>
    <row r="57364" hidden="1" x14ac:dyDescent="0.2"/>
    <row r="57365" hidden="1" x14ac:dyDescent="0.2"/>
    <row r="57366" hidden="1" x14ac:dyDescent="0.2"/>
    <row r="57367" hidden="1" x14ac:dyDescent="0.2"/>
    <row r="57368" hidden="1" x14ac:dyDescent="0.2"/>
    <row r="57369" hidden="1" x14ac:dyDescent="0.2"/>
    <row r="57370" hidden="1" x14ac:dyDescent="0.2"/>
    <row r="57371" hidden="1" x14ac:dyDescent="0.2"/>
    <row r="57372" hidden="1" x14ac:dyDescent="0.2"/>
    <row r="57373" hidden="1" x14ac:dyDescent="0.2"/>
    <row r="57374" hidden="1" x14ac:dyDescent="0.2"/>
    <row r="57375" hidden="1" x14ac:dyDescent="0.2"/>
    <row r="57376" hidden="1" x14ac:dyDescent="0.2"/>
    <row r="57377" hidden="1" x14ac:dyDescent="0.2"/>
    <row r="57378" hidden="1" x14ac:dyDescent="0.2"/>
    <row r="57379" hidden="1" x14ac:dyDescent="0.2"/>
    <row r="57380" hidden="1" x14ac:dyDescent="0.2"/>
    <row r="57381" hidden="1" x14ac:dyDescent="0.2"/>
    <row r="57382" hidden="1" x14ac:dyDescent="0.2"/>
    <row r="57383" hidden="1" x14ac:dyDescent="0.2"/>
    <row r="57384" hidden="1" x14ac:dyDescent="0.2"/>
    <row r="57385" hidden="1" x14ac:dyDescent="0.2"/>
    <row r="57386" hidden="1" x14ac:dyDescent="0.2"/>
    <row r="57387" hidden="1" x14ac:dyDescent="0.2"/>
    <row r="57388" hidden="1" x14ac:dyDescent="0.2"/>
    <row r="57389" hidden="1" x14ac:dyDescent="0.2"/>
    <row r="57390" hidden="1" x14ac:dyDescent="0.2"/>
    <row r="57391" hidden="1" x14ac:dyDescent="0.2"/>
    <row r="57392" hidden="1" x14ac:dyDescent="0.2"/>
    <row r="57393" hidden="1" x14ac:dyDescent="0.2"/>
    <row r="57394" hidden="1" x14ac:dyDescent="0.2"/>
    <row r="57395" hidden="1" x14ac:dyDescent="0.2"/>
    <row r="57396" hidden="1" x14ac:dyDescent="0.2"/>
    <row r="57397" hidden="1" x14ac:dyDescent="0.2"/>
    <row r="57398" hidden="1" x14ac:dyDescent="0.2"/>
    <row r="57399" hidden="1" x14ac:dyDescent="0.2"/>
    <row r="57400" hidden="1" x14ac:dyDescent="0.2"/>
    <row r="57401" hidden="1" x14ac:dyDescent="0.2"/>
    <row r="57402" hidden="1" x14ac:dyDescent="0.2"/>
    <row r="57403" hidden="1" x14ac:dyDescent="0.2"/>
    <row r="57404" hidden="1" x14ac:dyDescent="0.2"/>
    <row r="57405" hidden="1" x14ac:dyDescent="0.2"/>
    <row r="57406" hidden="1" x14ac:dyDescent="0.2"/>
    <row r="57407" hidden="1" x14ac:dyDescent="0.2"/>
    <row r="57408" hidden="1" x14ac:dyDescent="0.2"/>
    <row r="57409" hidden="1" x14ac:dyDescent="0.2"/>
    <row r="57410" hidden="1" x14ac:dyDescent="0.2"/>
    <row r="57411" hidden="1" x14ac:dyDescent="0.2"/>
    <row r="57412" hidden="1" x14ac:dyDescent="0.2"/>
    <row r="57413" hidden="1" x14ac:dyDescent="0.2"/>
    <row r="57414" hidden="1" x14ac:dyDescent="0.2"/>
    <row r="57415" hidden="1" x14ac:dyDescent="0.2"/>
    <row r="57416" hidden="1" x14ac:dyDescent="0.2"/>
    <row r="57417" hidden="1" x14ac:dyDescent="0.2"/>
    <row r="57418" hidden="1" x14ac:dyDescent="0.2"/>
    <row r="57419" hidden="1" x14ac:dyDescent="0.2"/>
    <row r="57420" hidden="1" x14ac:dyDescent="0.2"/>
    <row r="57421" hidden="1" x14ac:dyDescent="0.2"/>
    <row r="57422" hidden="1" x14ac:dyDescent="0.2"/>
    <row r="57423" hidden="1" x14ac:dyDescent="0.2"/>
    <row r="57424" hidden="1" x14ac:dyDescent="0.2"/>
    <row r="57425" hidden="1" x14ac:dyDescent="0.2"/>
    <row r="57426" hidden="1" x14ac:dyDescent="0.2"/>
    <row r="57427" hidden="1" x14ac:dyDescent="0.2"/>
    <row r="57428" hidden="1" x14ac:dyDescent="0.2"/>
    <row r="57429" hidden="1" x14ac:dyDescent="0.2"/>
    <row r="57430" hidden="1" x14ac:dyDescent="0.2"/>
    <row r="57431" hidden="1" x14ac:dyDescent="0.2"/>
    <row r="57432" hidden="1" x14ac:dyDescent="0.2"/>
    <row r="57433" hidden="1" x14ac:dyDescent="0.2"/>
    <row r="57434" hidden="1" x14ac:dyDescent="0.2"/>
    <row r="57435" hidden="1" x14ac:dyDescent="0.2"/>
    <row r="57436" hidden="1" x14ac:dyDescent="0.2"/>
    <row r="57437" hidden="1" x14ac:dyDescent="0.2"/>
    <row r="57438" hidden="1" x14ac:dyDescent="0.2"/>
    <row r="57439" hidden="1" x14ac:dyDescent="0.2"/>
    <row r="57440" hidden="1" x14ac:dyDescent="0.2"/>
    <row r="57441" hidden="1" x14ac:dyDescent="0.2"/>
    <row r="57442" hidden="1" x14ac:dyDescent="0.2"/>
    <row r="57443" hidden="1" x14ac:dyDescent="0.2"/>
    <row r="57444" hidden="1" x14ac:dyDescent="0.2"/>
    <row r="57445" hidden="1" x14ac:dyDescent="0.2"/>
    <row r="57446" hidden="1" x14ac:dyDescent="0.2"/>
    <row r="57447" hidden="1" x14ac:dyDescent="0.2"/>
    <row r="57448" hidden="1" x14ac:dyDescent="0.2"/>
    <row r="57449" hidden="1" x14ac:dyDescent="0.2"/>
    <row r="57450" hidden="1" x14ac:dyDescent="0.2"/>
    <row r="57451" hidden="1" x14ac:dyDescent="0.2"/>
    <row r="57452" hidden="1" x14ac:dyDescent="0.2"/>
    <row r="57453" hidden="1" x14ac:dyDescent="0.2"/>
    <row r="57454" hidden="1" x14ac:dyDescent="0.2"/>
    <row r="57455" hidden="1" x14ac:dyDescent="0.2"/>
    <row r="57456" hidden="1" x14ac:dyDescent="0.2"/>
    <row r="57457" hidden="1" x14ac:dyDescent="0.2"/>
    <row r="57458" hidden="1" x14ac:dyDescent="0.2"/>
    <row r="57459" hidden="1" x14ac:dyDescent="0.2"/>
    <row r="57460" hidden="1" x14ac:dyDescent="0.2"/>
    <row r="57461" hidden="1" x14ac:dyDescent="0.2"/>
    <row r="57462" hidden="1" x14ac:dyDescent="0.2"/>
    <row r="57463" hidden="1" x14ac:dyDescent="0.2"/>
    <row r="57464" hidden="1" x14ac:dyDescent="0.2"/>
    <row r="57465" hidden="1" x14ac:dyDescent="0.2"/>
    <row r="57466" hidden="1" x14ac:dyDescent="0.2"/>
    <row r="57467" hidden="1" x14ac:dyDescent="0.2"/>
    <row r="57468" hidden="1" x14ac:dyDescent="0.2"/>
    <row r="57469" hidden="1" x14ac:dyDescent="0.2"/>
    <row r="57470" hidden="1" x14ac:dyDescent="0.2"/>
    <row r="57471" hidden="1" x14ac:dyDescent="0.2"/>
    <row r="57472" hidden="1" x14ac:dyDescent="0.2"/>
    <row r="57473" hidden="1" x14ac:dyDescent="0.2"/>
    <row r="57474" hidden="1" x14ac:dyDescent="0.2"/>
    <row r="57475" hidden="1" x14ac:dyDescent="0.2"/>
    <row r="57476" hidden="1" x14ac:dyDescent="0.2"/>
    <row r="57477" hidden="1" x14ac:dyDescent="0.2"/>
    <row r="57478" hidden="1" x14ac:dyDescent="0.2"/>
    <row r="57479" hidden="1" x14ac:dyDescent="0.2"/>
    <row r="57480" hidden="1" x14ac:dyDescent="0.2"/>
    <row r="57481" hidden="1" x14ac:dyDescent="0.2"/>
    <row r="57482" hidden="1" x14ac:dyDescent="0.2"/>
    <row r="57483" hidden="1" x14ac:dyDescent="0.2"/>
    <row r="57484" hidden="1" x14ac:dyDescent="0.2"/>
    <row r="57485" hidden="1" x14ac:dyDescent="0.2"/>
    <row r="57486" hidden="1" x14ac:dyDescent="0.2"/>
    <row r="57487" hidden="1" x14ac:dyDescent="0.2"/>
    <row r="57488" hidden="1" x14ac:dyDescent="0.2"/>
    <row r="57489" hidden="1" x14ac:dyDescent="0.2"/>
    <row r="57490" hidden="1" x14ac:dyDescent="0.2"/>
    <row r="57491" hidden="1" x14ac:dyDescent="0.2"/>
    <row r="57492" hidden="1" x14ac:dyDescent="0.2"/>
    <row r="57493" hidden="1" x14ac:dyDescent="0.2"/>
    <row r="57494" hidden="1" x14ac:dyDescent="0.2"/>
    <row r="57495" hidden="1" x14ac:dyDescent="0.2"/>
    <row r="57496" hidden="1" x14ac:dyDescent="0.2"/>
    <row r="57497" hidden="1" x14ac:dyDescent="0.2"/>
    <row r="57498" hidden="1" x14ac:dyDescent="0.2"/>
    <row r="57499" hidden="1" x14ac:dyDescent="0.2"/>
    <row r="57500" hidden="1" x14ac:dyDescent="0.2"/>
    <row r="57501" hidden="1" x14ac:dyDescent="0.2"/>
    <row r="57502" hidden="1" x14ac:dyDescent="0.2"/>
    <row r="57503" hidden="1" x14ac:dyDescent="0.2"/>
    <row r="57504" hidden="1" x14ac:dyDescent="0.2"/>
    <row r="57505" hidden="1" x14ac:dyDescent="0.2"/>
    <row r="57506" hidden="1" x14ac:dyDescent="0.2"/>
    <row r="57507" hidden="1" x14ac:dyDescent="0.2"/>
    <row r="57508" hidden="1" x14ac:dyDescent="0.2"/>
    <row r="57509" hidden="1" x14ac:dyDescent="0.2"/>
    <row r="57510" hidden="1" x14ac:dyDescent="0.2"/>
    <row r="57511" hidden="1" x14ac:dyDescent="0.2"/>
    <row r="57512" hidden="1" x14ac:dyDescent="0.2"/>
    <row r="57513" hidden="1" x14ac:dyDescent="0.2"/>
    <row r="57514" hidden="1" x14ac:dyDescent="0.2"/>
    <row r="57515" hidden="1" x14ac:dyDescent="0.2"/>
    <row r="57516" hidden="1" x14ac:dyDescent="0.2"/>
    <row r="57517" hidden="1" x14ac:dyDescent="0.2"/>
    <row r="57518" hidden="1" x14ac:dyDescent="0.2"/>
    <row r="57519" hidden="1" x14ac:dyDescent="0.2"/>
    <row r="57520" hidden="1" x14ac:dyDescent="0.2"/>
    <row r="57521" hidden="1" x14ac:dyDescent="0.2"/>
    <row r="57522" hidden="1" x14ac:dyDescent="0.2"/>
    <row r="57523" hidden="1" x14ac:dyDescent="0.2"/>
    <row r="57524" hidden="1" x14ac:dyDescent="0.2"/>
    <row r="57525" hidden="1" x14ac:dyDescent="0.2"/>
    <row r="57526" hidden="1" x14ac:dyDescent="0.2"/>
    <row r="57527" hidden="1" x14ac:dyDescent="0.2"/>
    <row r="57528" hidden="1" x14ac:dyDescent="0.2"/>
    <row r="57529" hidden="1" x14ac:dyDescent="0.2"/>
    <row r="57530" hidden="1" x14ac:dyDescent="0.2"/>
    <row r="57531" hidden="1" x14ac:dyDescent="0.2"/>
    <row r="57532" hidden="1" x14ac:dyDescent="0.2"/>
    <row r="57533" hidden="1" x14ac:dyDescent="0.2"/>
    <row r="57534" hidden="1" x14ac:dyDescent="0.2"/>
    <row r="57535" hidden="1" x14ac:dyDescent="0.2"/>
    <row r="57536" hidden="1" x14ac:dyDescent="0.2"/>
    <row r="57537" hidden="1" x14ac:dyDescent="0.2"/>
    <row r="57538" hidden="1" x14ac:dyDescent="0.2"/>
    <row r="57539" hidden="1" x14ac:dyDescent="0.2"/>
    <row r="57540" hidden="1" x14ac:dyDescent="0.2"/>
    <row r="57541" hidden="1" x14ac:dyDescent="0.2"/>
    <row r="57542" hidden="1" x14ac:dyDescent="0.2"/>
    <row r="57543" hidden="1" x14ac:dyDescent="0.2"/>
    <row r="57544" hidden="1" x14ac:dyDescent="0.2"/>
    <row r="57545" hidden="1" x14ac:dyDescent="0.2"/>
    <row r="57546" hidden="1" x14ac:dyDescent="0.2"/>
    <row r="57547" hidden="1" x14ac:dyDescent="0.2"/>
    <row r="57548" hidden="1" x14ac:dyDescent="0.2"/>
    <row r="57549" hidden="1" x14ac:dyDescent="0.2"/>
    <row r="57550" hidden="1" x14ac:dyDescent="0.2"/>
    <row r="57551" hidden="1" x14ac:dyDescent="0.2"/>
    <row r="57552" hidden="1" x14ac:dyDescent="0.2"/>
    <row r="57553" hidden="1" x14ac:dyDescent="0.2"/>
    <row r="57554" hidden="1" x14ac:dyDescent="0.2"/>
    <row r="57555" hidden="1" x14ac:dyDescent="0.2"/>
    <row r="57556" hidden="1" x14ac:dyDescent="0.2"/>
    <row r="57557" hidden="1" x14ac:dyDescent="0.2"/>
    <row r="57558" hidden="1" x14ac:dyDescent="0.2"/>
    <row r="57559" hidden="1" x14ac:dyDescent="0.2"/>
    <row r="57560" hidden="1" x14ac:dyDescent="0.2"/>
    <row r="57561" hidden="1" x14ac:dyDescent="0.2"/>
    <row r="57562" hidden="1" x14ac:dyDescent="0.2"/>
    <row r="57563" hidden="1" x14ac:dyDescent="0.2"/>
    <row r="57564" hidden="1" x14ac:dyDescent="0.2"/>
    <row r="57565" hidden="1" x14ac:dyDescent="0.2"/>
    <row r="57566" hidden="1" x14ac:dyDescent="0.2"/>
    <row r="57567" hidden="1" x14ac:dyDescent="0.2"/>
    <row r="57568" hidden="1" x14ac:dyDescent="0.2"/>
    <row r="57569" hidden="1" x14ac:dyDescent="0.2"/>
    <row r="57570" hidden="1" x14ac:dyDescent="0.2"/>
    <row r="57571" hidden="1" x14ac:dyDescent="0.2"/>
    <row r="57572" hidden="1" x14ac:dyDescent="0.2"/>
    <row r="57573" hidden="1" x14ac:dyDescent="0.2"/>
    <row r="57574" hidden="1" x14ac:dyDescent="0.2"/>
    <row r="57575" hidden="1" x14ac:dyDescent="0.2"/>
    <row r="57576" hidden="1" x14ac:dyDescent="0.2"/>
    <row r="57577" hidden="1" x14ac:dyDescent="0.2"/>
    <row r="57578" hidden="1" x14ac:dyDescent="0.2"/>
    <row r="57579" hidden="1" x14ac:dyDescent="0.2"/>
    <row r="57580" hidden="1" x14ac:dyDescent="0.2"/>
    <row r="57581" hidden="1" x14ac:dyDescent="0.2"/>
    <row r="57582" hidden="1" x14ac:dyDescent="0.2"/>
    <row r="57583" hidden="1" x14ac:dyDescent="0.2"/>
    <row r="57584" hidden="1" x14ac:dyDescent="0.2"/>
    <row r="57585" hidden="1" x14ac:dyDescent="0.2"/>
    <row r="57586" hidden="1" x14ac:dyDescent="0.2"/>
    <row r="57587" hidden="1" x14ac:dyDescent="0.2"/>
    <row r="57588" hidden="1" x14ac:dyDescent="0.2"/>
    <row r="57589" hidden="1" x14ac:dyDescent="0.2"/>
    <row r="57590" hidden="1" x14ac:dyDescent="0.2"/>
    <row r="57591" hidden="1" x14ac:dyDescent="0.2"/>
    <row r="57592" hidden="1" x14ac:dyDescent="0.2"/>
    <row r="57593" hidden="1" x14ac:dyDescent="0.2"/>
    <row r="57594" hidden="1" x14ac:dyDescent="0.2"/>
    <row r="57595" hidden="1" x14ac:dyDescent="0.2"/>
    <row r="57596" hidden="1" x14ac:dyDescent="0.2"/>
    <row r="57597" hidden="1" x14ac:dyDescent="0.2"/>
    <row r="57598" hidden="1" x14ac:dyDescent="0.2"/>
    <row r="57599" hidden="1" x14ac:dyDescent="0.2"/>
    <row r="57600" hidden="1" x14ac:dyDescent="0.2"/>
    <row r="57601" hidden="1" x14ac:dyDescent="0.2"/>
    <row r="57602" hidden="1" x14ac:dyDescent="0.2"/>
    <row r="57603" hidden="1" x14ac:dyDescent="0.2"/>
    <row r="57604" hidden="1" x14ac:dyDescent="0.2"/>
    <row r="57605" hidden="1" x14ac:dyDescent="0.2"/>
    <row r="57606" hidden="1" x14ac:dyDescent="0.2"/>
    <row r="57607" hidden="1" x14ac:dyDescent="0.2"/>
    <row r="57608" hidden="1" x14ac:dyDescent="0.2"/>
    <row r="57609" hidden="1" x14ac:dyDescent="0.2"/>
    <row r="57610" hidden="1" x14ac:dyDescent="0.2"/>
    <row r="57611" hidden="1" x14ac:dyDescent="0.2"/>
    <row r="57612" hidden="1" x14ac:dyDescent="0.2"/>
    <row r="57613" hidden="1" x14ac:dyDescent="0.2"/>
    <row r="57614" hidden="1" x14ac:dyDescent="0.2"/>
    <row r="57615" hidden="1" x14ac:dyDescent="0.2"/>
    <row r="57616" hidden="1" x14ac:dyDescent="0.2"/>
    <row r="57617" hidden="1" x14ac:dyDescent="0.2"/>
    <row r="57618" hidden="1" x14ac:dyDescent="0.2"/>
    <row r="57619" hidden="1" x14ac:dyDescent="0.2"/>
    <row r="57620" hidden="1" x14ac:dyDescent="0.2"/>
    <row r="57621" hidden="1" x14ac:dyDescent="0.2"/>
    <row r="57622" hidden="1" x14ac:dyDescent="0.2"/>
    <row r="57623" hidden="1" x14ac:dyDescent="0.2"/>
    <row r="57624" hidden="1" x14ac:dyDescent="0.2"/>
    <row r="57625" hidden="1" x14ac:dyDescent="0.2"/>
    <row r="57626" hidden="1" x14ac:dyDescent="0.2"/>
    <row r="57627" hidden="1" x14ac:dyDescent="0.2"/>
    <row r="57628" hidden="1" x14ac:dyDescent="0.2"/>
    <row r="57629" hidden="1" x14ac:dyDescent="0.2"/>
    <row r="57630" hidden="1" x14ac:dyDescent="0.2"/>
    <row r="57631" hidden="1" x14ac:dyDescent="0.2"/>
    <row r="57632" hidden="1" x14ac:dyDescent="0.2"/>
    <row r="57633" hidden="1" x14ac:dyDescent="0.2"/>
    <row r="57634" hidden="1" x14ac:dyDescent="0.2"/>
    <row r="57635" hidden="1" x14ac:dyDescent="0.2"/>
    <row r="57636" hidden="1" x14ac:dyDescent="0.2"/>
    <row r="57637" hidden="1" x14ac:dyDescent="0.2"/>
    <row r="57638" hidden="1" x14ac:dyDescent="0.2"/>
    <row r="57639" hidden="1" x14ac:dyDescent="0.2"/>
    <row r="57640" hidden="1" x14ac:dyDescent="0.2"/>
    <row r="57641" hidden="1" x14ac:dyDescent="0.2"/>
    <row r="57642" hidden="1" x14ac:dyDescent="0.2"/>
    <row r="57643" hidden="1" x14ac:dyDescent="0.2"/>
    <row r="57644" hidden="1" x14ac:dyDescent="0.2"/>
    <row r="57645" hidden="1" x14ac:dyDescent="0.2"/>
    <row r="57646" hidden="1" x14ac:dyDescent="0.2"/>
    <row r="57647" hidden="1" x14ac:dyDescent="0.2"/>
    <row r="57648" hidden="1" x14ac:dyDescent="0.2"/>
    <row r="57649" hidden="1" x14ac:dyDescent="0.2"/>
    <row r="57650" hidden="1" x14ac:dyDescent="0.2"/>
    <row r="57651" hidden="1" x14ac:dyDescent="0.2"/>
    <row r="57652" hidden="1" x14ac:dyDescent="0.2"/>
    <row r="57653" hidden="1" x14ac:dyDescent="0.2"/>
    <row r="57654" hidden="1" x14ac:dyDescent="0.2"/>
    <row r="57655" hidden="1" x14ac:dyDescent="0.2"/>
    <row r="57656" hidden="1" x14ac:dyDescent="0.2"/>
    <row r="57657" hidden="1" x14ac:dyDescent="0.2"/>
    <row r="57658" hidden="1" x14ac:dyDescent="0.2"/>
    <row r="57659" hidden="1" x14ac:dyDescent="0.2"/>
    <row r="57660" hidden="1" x14ac:dyDescent="0.2"/>
    <row r="57661" hidden="1" x14ac:dyDescent="0.2"/>
    <row r="57662" hidden="1" x14ac:dyDescent="0.2"/>
    <row r="57663" hidden="1" x14ac:dyDescent="0.2"/>
    <row r="57664" hidden="1" x14ac:dyDescent="0.2"/>
    <row r="57665" hidden="1" x14ac:dyDescent="0.2"/>
    <row r="57666" hidden="1" x14ac:dyDescent="0.2"/>
    <row r="57667" hidden="1" x14ac:dyDescent="0.2"/>
    <row r="57668" hidden="1" x14ac:dyDescent="0.2"/>
    <row r="57669" hidden="1" x14ac:dyDescent="0.2"/>
    <row r="57670" hidden="1" x14ac:dyDescent="0.2"/>
    <row r="57671" hidden="1" x14ac:dyDescent="0.2"/>
    <row r="57672" hidden="1" x14ac:dyDescent="0.2"/>
    <row r="57673" hidden="1" x14ac:dyDescent="0.2"/>
    <row r="57674" hidden="1" x14ac:dyDescent="0.2"/>
    <row r="57675" hidden="1" x14ac:dyDescent="0.2"/>
    <row r="57676" hidden="1" x14ac:dyDescent="0.2"/>
    <row r="57677" hidden="1" x14ac:dyDescent="0.2"/>
    <row r="57678" hidden="1" x14ac:dyDescent="0.2"/>
    <row r="57679" hidden="1" x14ac:dyDescent="0.2"/>
    <row r="57680" hidden="1" x14ac:dyDescent="0.2"/>
    <row r="57681" hidden="1" x14ac:dyDescent="0.2"/>
    <row r="57682" hidden="1" x14ac:dyDescent="0.2"/>
    <row r="57683" hidden="1" x14ac:dyDescent="0.2"/>
    <row r="57684" hidden="1" x14ac:dyDescent="0.2"/>
    <row r="57685" hidden="1" x14ac:dyDescent="0.2"/>
    <row r="57686" hidden="1" x14ac:dyDescent="0.2"/>
    <row r="57687" hidden="1" x14ac:dyDescent="0.2"/>
    <row r="57688" hidden="1" x14ac:dyDescent="0.2"/>
    <row r="57689" hidden="1" x14ac:dyDescent="0.2"/>
    <row r="57690" hidden="1" x14ac:dyDescent="0.2"/>
    <row r="57691" hidden="1" x14ac:dyDescent="0.2"/>
    <row r="57692" hidden="1" x14ac:dyDescent="0.2"/>
    <row r="57693" hidden="1" x14ac:dyDescent="0.2"/>
    <row r="57694" hidden="1" x14ac:dyDescent="0.2"/>
    <row r="57695" hidden="1" x14ac:dyDescent="0.2"/>
    <row r="57696" hidden="1" x14ac:dyDescent="0.2"/>
    <row r="57697" hidden="1" x14ac:dyDescent="0.2"/>
    <row r="57698" hidden="1" x14ac:dyDescent="0.2"/>
    <row r="57699" hidden="1" x14ac:dyDescent="0.2"/>
    <row r="57700" hidden="1" x14ac:dyDescent="0.2"/>
    <row r="57701" hidden="1" x14ac:dyDescent="0.2"/>
    <row r="57702" hidden="1" x14ac:dyDescent="0.2"/>
    <row r="57703" hidden="1" x14ac:dyDescent="0.2"/>
    <row r="57704" hidden="1" x14ac:dyDescent="0.2"/>
    <row r="57705" hidden="1" x14ac:dyDescent="0.2"/>
    <row r="57706" hidden="1" x14ac:dyDescent="0.2"/>
    <row r="57707" hidden="1" x14ac:dyDescent="0.2"/>
    <row r="57708" hidden="1" x14ac:dyDescent="0.2"/>
    <row r="57709" hidden="1" x14ac:dyDescent="0.2"/>
    <row r="57710" hidden="1" x14ac:dyDescent="0.2"/>
    <row r="57711" hidden="1" x14ac:dyDescent="0.2"/>
    <row r="57712" hidden="1" x14ac:dyDescent="0.2"/>
    <row r="57713" hidden="1" x14ac:dyDescent="0.2"/>
    <row r="57714" hidden="1" x14ac:dyDescent="0.2"/>
    <row r="57715" hidden="1" x14ac:dyDescent="0.2"/>
    <row r="57716" hidden="1" x14ac:dyDescent="0.2"/>
    <row r="57717" hidden="1" x14ac:dyDescent="0.2"/>
    <row r="57718" hidden="1" x14ac:dyDescent="0.2"/>
    <row r="57719" hidden="1" x14ac:dyDescent="0.2"/>
    <row r="57720" hidden="1" x14ac:dyDescent="0.2"/>
    <row r="57721" hidden="1" x14ac:dyDescent="0.2"/>
    <row r="57722" hidden="1" x14ac:dyDescent="0.2"/>
    <row r="57723" hidden="1" x14ac:dyDescent="0.2"/>
    <row r="57724" hidden="1" x14ac:dyDescent="0.2"/>
    <row r="57725" hidden="1" x14ac:dyDescent="0.2"/>
    <row r="57726" hidden="1" x14ac:dyDescent="0.2"/>
    <row r="57727" hidden="1" x14ac:dyDescent="0.2"/>
    <row r="57728" hidden="1" x14ac:dyDescent="0.2"/>
    <row r="57729" hidden="1" x14ac:dyDescent="0.2"/>
    <row r="57730" hidden="1" x14ac:dyDescent="0.2"/>
    <row r="57731" hidden="1" x14ac:dyDescent="0.2"/>
    <row r="57732" hidden="1" x14ac:dyDescent="0.2"/>
    <row r="57733" hidden="1" x14ac:dyDescent="0.2"/>
    <row r="57734" hidden="1" x14ac:dyDescent="0.2"/>
    <row r="57735" hidden="1" x14ac:dyDescent="0.2"/>
    <row r="57736" hidden="1" x14ac:dyDescent="0.2"/>
    <row r="57737" hidden="1" x14ac:dyDescent="0.2"/>
    <row r="57738" hidden="1" x14ac:dyDescent="0.2"/>
    <row r="57739" hidden="1" x14ac:dyDescent="0.2"/>
    <row r="57740" hidden="1" x14ac:dyDescent="0.2"/>
    <row r="57741" hidden="1" x14ac:dyDescent="0.2"/>
    <row r="57742" hidden="1" x14ac:dyDescent="0.2"/>
    <row r="57743" hidden="1" x14ac:dyDescent="0.2"/>
    <row r="57744" hidden="1" x14ac:dyDescent="0.2"/>
    <row r="57745" hidden="1" x14ac:dyDescent="0.2"/>
    <row r="57746" hidden="1" x14ac:dyDescent="0.2"/>
    <row r="57747" hidden="1" x14ac:dyDescent="0.2"/>
    <row r="57748" hidden="1" x14ac:dyDescent="0.2"/>
    <row r="57749" hidden="1" x14ac:dyDescent="0.2"/>
    <row r="57750" hidden="1" x14ac:dyDescent="0.2"/>
    <row r="57751" hidden="1" x14ac:dyDescent="0.2"/>
    <row r="57752" hidden="1" x14ac:dyDescent="0.2"/>
    <row r="57753" hidden="1" x14ac:dyDescent="0.2"/>
    <row r="57754" hidden="1" x14ac:dyDescent="0.2"/>
    <row r="57755" hidden="1" x14ac:dyDescent="0.2"/>
    <row r="57756" hidden="1" x14ac:dyDescent="0.2"/>
    <row r="57757" hidden="1" x14ac:dyDescent="0.2"/>
    <row r="57758" hidden="1" x14ac:dyDescent="0.2"/>
    <row r="57759" hidden="1" x14ac:dyDescent="0.2"/>
    <row r="57760" hidden="1" x14ac:dyDescent="0.2"/>
    <row r="57761" hidden="1" x14ac:dyDescent="0.2"/>
    <row r="57762" hidden="1" x14ac:dyDescent="0.2"/>
    <row r="57763" hidden="1" x14ac:dyDescent="0.2"/>
    <row r="57764" hidden="1" x14ac:dyDescent="0.2"/>
    <row r="57765" hidden="1" x14ac:dyDescent="0.2"/>
    <row r="57766" hidden="1" x14ac:dyDescent="0.2"/>
    <row r="57767" hidden="1" x14ac:dyDescent="0.2"/>
    <row r="57768" hidden="1" x14ac:dyDescent="0.2"/>
    <row r="57769" hidden="1" x14ac:dyDescent="0.2"/>
    <row r="57770" hidden="1" x14ac:dyDescent="0.2"/>
    <row r="57771" hidden="1" x14ac:dyDescent="0.2"/>
    <row r="57772" hidden="1" x14ac:dyDescent="0.2"/>
    <row r="57773" hidden="1" x14ac:dyDescent="0.2"/>
    <row r="57774" hidden="1" x14ac:dyDescent="0.2"/>
    <row r="57775" hidden="1" x14ac:dyDescent="0.2"/>
    <row r="57776" hidden="1" x14ac:dyDescent="0.2"/>
    <row r="57777" hidden="1" x14ac:dyDescent="0.2"/>
    <row r="57778" hidden="1" x14ac:dyDescent="0.2"/>
    <row r="57779" hidden="1" x14ac:dyDescent="0.2"/>
    <row r="57780" hidden="1" x14ac:dyDescent="0.2"/>
    <row r="57781" hidden="1" x14ac:dyDescent="0.2"/>
    <row r="57782" hidden="1" x14ac:dyDescent="0.2"/>
    <row r="57783" hidden="1" x14ac:dyDescent="0.2"/>
    <row r="57784" hidden="1" x14ac:dyDescent="0.2"/>
    <row r="57785" hidden="1" x14ac:dyDescent="0.2"/>
    <row r="57786" hidden="1" x14ac:dyDescent="0.2"/>
    <row r="57787" hidden="1" x14ac:dyDescent="0.2"/>
    <row r="57788" hidden="1" x14ac:dyDescent="0.2"/>
    <row r="57789" hidden="1" x14ac:dyDescent="0.2"/>
    <row r="57790" hidden="1" x14ac:dyDescent="0.2"/>
    <row r="57791" hidden="1" x14ac:dyDescent="0.2"/>
    <row r="57792" hidden="1" x14ac:dyDescent="0.2"/>
    <row r="57793" hidden="1" x14ac:dyDescent="0.2"/>
    <row r="57794" hidden="1" x14ac:dyDescent="0.2"/>
    <row r="57795" hidden="1" x14ac:dyDescent="0.2"/>
    <row r="57796" hidden="1" x14ac:dyDescent="0.2"/>
    <row r="57797" hidden="1" x14ac:dyDescent="0.2"/>
    <row r="57798" hidden="1" x14ac:dyDescent="0.2"/>
    <row r="57799" hidden="1" x14ac:dyDescent="0.2"/>
    <row r="57800" hidden="1" x14ac:dyDescent="0.2"/>
    <row r="57801" hidden="1" x14ac:dyDescent="0.2"/>
    <row r="57802" hidden="1" x14ac:dyDescent="0.2"/>
    <row r="57803" hidden="1" x14ac:dyDescent="0.2"/>
    <row r="57804" hidden="1" x14ac:dyDescent="0.2"/>
    <row r="57805" hidden="1" x14ac:dyDescent="0.2"/>
    <row r="57806" hidden="1" x14ac:dyDescent="0.2"/>
    <row r="57807" hidden="1" x14ac:dyDescent="0.2"/>
    <row r="57808" hidden="1" x14ac:dyDescent="0.2"/>
    <row r="57809" hidden="1" x14ac:dyDescent="0.2"/>
    <row r="57810" hidden="1" x14ac:dyDescent="0.2"/>
    <row r="57811" hidden="1" x14ac:dyDescent="0.2"/>
    <row r="57812" hidden="1" x14ac:dyDescent="0.2"/>
    <row r="57813" hidden="1" x14ac:dyDescent="0.2"/>
    <row r="57814" hidden="1" x14ac:dyDescent="0.2"/>
    <row r="57815" hidden="1" x14ac:dyDescent="0.2"/>
    <row r="57816" hidden="1" x14ac:dyDescent="0.2"/>
    <row r="57817" hidden="1" x14ac:dyDescent="0.2"/>
    <row r="57818" hidden="1" x14ac:dyDescent="0.2"/>
    <row r="57819" hidden="1" x14ac:dyDescent="0.2"/>
    <row r="57820" hidden="1" x14ac:dyDescent="0.2"/>
    <row r="57821" hidden="1" x14ac:dyDescent="0.2"/>
    <row r="57822" hidden="1" x14ac:dyDescent="0.2"/>
    <row r="57823" hidden="1" x14ac:dyDescent="0.2"/>
    <row r="57824" hidden="1" x14ac:dyDescent="0.2"/>
    <row r="57825" hidden="1" x14ac:dyDescent="0.2"/>
    <row r="57826" hidden="1" x14ac:dyDescent="0.2"/>
    <row r="57827" hidden="1" x14ac:dyDescent="0.2"/>
    <row r="57828" hidden="1" x14ac:dyDescent="0.2"/>
    <row r="57829" hidden="1" x14ac:dyDescent="0.2"/>
    <row r="57830" hidden="1" x14ac:dyDescent="0.2"/>
    <row r="57831" hidden="1" x14ac:dyDescent="0.2"/>
    <row r="57832" hidden="1" x14ac:dyDescent="0.2"/>
    <row r="57833" hidden="1" x14ac:dyDescent="0.2"/>
    <row r="57834" hidden="1" x14ac:dyDescent="0.2"/>
    <row r="57835" hidden="1" x14ac:dyDescent="0.2"/>
    <row r="57836" hidden="1" x14ac:dyDescent="0.2"/>
    <row r="57837" hidden="1" x14ac:dyDescent="0.2"/>
    <row r="57838" hidden="1" x14ac:dyDescent="0.2"/>
    <row r="57839" hidden="1" x14ac:dyDescent="0.2"/>
    <row r="57840" hidden="1" x14ac:dyDescent="0.2"/>
    <row r="57841" hidden="1" x14ac:dyDescent="0.2"/>
    <row r="57842" hidden="1" x14ac:dyDescent="0.2"/>
    <row r="57843" hidden="1" x14ac:dyDescent="0.2"/>
    <row r="57844" hidden="1" x14ac:dyDescent="0.2"/>
    <row r="57845" hidden="1" x14ac:dyDescent="0.2"/>
    <row r="57846" hidden="1" x14ac:dyDescent="0.2"/>
    <row r="57847" hidden="1" x14ac:dyDescent="0.2"/>
    <row r="57848" hidden="1" x14ac:dyDescent="0.2"/>
    <row r="57849" hidden="1" x14ac:dyDescent="0.2"/>
    <row r="57850" hidden="1" x14ac:dyDescent="0.2"/>
    <row r="57851" hidden="1" x14ac:dyDescent="0.2"/>
    <row r="57852" hidden="1" x14ac:dyDescent="0.2"/>
    <row r="57853" hidden="1" x14ac:dyDescent="0.2"/>
    <row r="57854" hidden="1" x14ac:dyDescent="0.2"/>
    <row r="57855" hidden="1" x14ac:dyDescent="0.2"/>
    <row r="57856" hidden="1" x14ac:dyDescent="0.2"/>
    <row r="57857" hidden="1" x14ac:dyDescent="0.2"/>
    <row r="57858" hidden="1" x14ac:dyDescent="0.2"/>
    <row r="57859" hidden="1" x14ac:dyDescent="0.2"/>
    <row r="57860" hidden="1" x14ac:dyDescent="0.2"/>
    <row r="57861" hidden="1" x14ac:dyDescent="0.2"/>
    <row r="57862" hidden="1" x14ac:dyDescent="0.2"/>
    <row r="57863" hidden="1" x14ac:dyDescent="0.2"/>
    <row r="57864" hidden="1" x14ac:dyDescent="0.2"/>
    <row r="57865" hidden="1" x14ac:dyDescent="0.2"/>
    <row r="57866" hidden="1" x14ac:dyDescent="0.2"/>
    <row r="57867" hidden="1" x14ac:dyDescent="0.2"/>
    <row r="57868" hidden="1" x14ac:dyDescent="0.2"/>
    <row r="57869" hidden="1" x14ac:dyDescent="0.2"/>
    <row r="57870" hidden="1" x14ac:dyDescent="0.2"/>
    <row r="57871" hidden="1" x14ac:dyDescent="0.2"/>
    <row r="57872" hidden="1" x14ac:dyDescent="0.2"/>
    <row r="57873" hidden="1" x14ac:dyDescent="0.2"/>
    <row r="57874" hidden="1" x14ac:dyDescent="0.2"/>
    <row r="57875" hidden="1" x14ac:dyDescent="0.2"/>
    <row r="57876" hidden="1" x14ac:dyDescent="0.2"/>
    <row r="57877" hidden="1" x14ac:dyDescent="0.2"/>
    <row r="57878" hidden="1" x14ac:dyDescent="0.2"/>
    <row r="57879" hidden="1" x14ac:dyDescent="0.2"/>
    <row r="57880" hidden="1" x14ac:dyDescent="0.2"/>
    <row r="57881" hidden="1" x14ac:dyDescent="0.2"/>
    <row r="57882" hidden="1" x14ac:dyDescent="0.2"/>
    <row r="57883" hidden="1" x14ac:dyDescent="0.2"/>
    <row r="57884" hidden="1" x14ac:dyDescent="0.2"/>
    <row r="57885" hidden="1" x14ac:dyDescent="0.2"/>
    <row r="57886" hidden="1" x14ac:dyDescent="0.2"/>
    <row r="57887" hidden="1" x14ac:dyDescent="0.2"/>
    <row r="57888" hidden="1" x14ac:dyDescent="0.2"/>
    <row r="57889" hidden="1" x14ac:dyDescent="0.2"/>
    <row r="57890" hidden="1" x14ac:dyDescent="0.2"/>
    <row r="57891" hidden="1" x14ac:dyDescent="0.2"/>
    <row r="57892" hidden="1" x14ac:dyDescent="0.2"/>
    <row r="57893" hidden="1" x14ac:dyDescent="0.2"/>
    <row r="57894" hidden="1" x14ac:dyDescent="0.2"/>
    <row r="57895" hidden="1" x14ac:dyDescent="0.2"/>
    <row r="57896" hidden="1" x14ac:dyDescent="0.2"/>
    <row r="57897" hidden="1" x14ac:dyDescent="0.2"/>
    <row r="57898" hidden="1" x14ac:dyDescent="0.2"/>
    <row r="57899" hidden="1" x14ac:dyDescent="0.2"/>
    <row r="57900" hidden="1" x14ac:dyDescent="0.2"/>
    <row r="57901" hidden="1" x14ac:dyDescent="0.2"/>
    <row r="57902" hidden="1" x14ac:dyDescent="0.2"/>
    <row r="57903" hidden="1" x14ac:dyDescent="0.2"/>
    <row r="57904" hidden="1" x14ac:dyDescent="0.2"/>
    <row r="57905" hidden="1" x14ac:dyDescent="0.2"/>
    <row r="57906" hidden="1" x14ac:dyDescent="0.2"/>
    <row r="57907" hidden="1" x14ac:dyDescent="0.2"/>
    <row r="57908" hidden="1" x14ac:dyDescent="0.2"/>
    <row r="57909" hidden="1" x14ac:dyDescent="0.2"/>
    <row r="57910" hidden="1" x14ac:dyDescent="0.2"/>
    <row r="57911" hidden="1" x14ac:dyDescent="0.2"/>
    <row r="57912" hidden="1" x14ac:dyDescent="0.2"/>
    <row r="57913" hidden="1" x14ac:dyDescent="0.2"/>
    <row r="57914" hidden="1" x14ac:dyDescent="0.2"/>
    <row r="57915" hidden="1" x14ac:dyDescent="0.2"/>
    <row r="57916" hidden="1" x14ac:dyDescent="0.2"/>
    <row r="57917" hidden="1" x14ac:dyDescent="0.2"/>
    <row r="57918" hidden="1" x14ac:dyDescent="0.2"/>
    <row r="57919" hidden="1" x14ac:dyDescent="0.2"/>
    <row r="57920" hidden="1" x14ac:dyDescent="0.2"/>
    <row r="57921" hidden="1" x14ac:dyDescent="0.2"/>
    <row r="57922" hidden="1" x14ac:dyDescent="0.2"/>
    <row r="57923" hidden="1" x14ac:dyDescent="0.2"/>
    <row r="57924" hidden="1" x14ac:dyDescent="0.2"/>
    <row r="57925" hidden="1" x14ac:dyDescent="0.2"/>
    <row r="57926" hidden="1" x14ac:dyDescent="0.2"/>
    <row r="57927" hidden="1" x14ac:dyDescent="0.2"/>
    <row r="57928" hidden="1" x14ac:dyDescent="0.2"/>
    <row r="57929" hidden="1" x14ac:dyDescent="0.2"/>
    <row r="57930" hidden="1" x14ac:dyDescent="0.2"/>
    <row r="57931" hidden="1" x14ac:dyDescent="0.2"/>
    <row r="57932" hidden="1" x14ac:dyDescent="0.2"/>
    <row r="57933" hidden="1" x14ac:dyDescent="0.2"/>
    <row r="57934" hidden="1" x14ac:dyDescent="0.2"/>
    <row r="57935" hidden="1" x14ac:dyDescent="0.2"/>
    <row r="57936" hidden="1" x14ac:dyDescent="0.2"/>
    <row r="57937" hidden="1" x14ac:dyDescent="0.2"/>
    <row r="57938" hidden="1" x14ac:dyDescent="0.2"/>
    <row r="57939" hidden="1" x14ac:dyDescent="0.2"/>
    <row r="57940" hidden="1" x14ac:dyDescent="0.2"/>
    <row r="57941" hidden="1" x14ac:dyDescent="0.2"/>
    <row r="57942" hidden="1" x14ac:dyDescent="0.2"/>
    <row r="57943" hidden="1" x14ac:dyDescent="0.2"/>
    <row r="57944" hidden="1" x14ac:dyDescent="0.2"/>
    <row r="57945" hidden="1" x14ac:dyDescent="0.2"/>
    <row r="57946" hidden="1" x14ac:dyDescent="0.2"/>
    <row r="57947" hidden="1" x14ac:dyDescent="0.2"/>
    <row r="57948" hidden="1" x14ac:dyDescent="0.2"/>
    <row r="57949" hidden="1" x14ac:dyDescent="0.2"/>
    <row r="57950" hidden="1" x14ac:dyDescent="0.2"/>
    <row r="57951" hidden="1" x14ac:dyDescent="0.2"/>
    <row r="57952" hidden="1" x14ac:dyDescent="0.2"/>
    <row r="57953" hidden="1" x14ac:dyDescent="0.2"/>
    <row r="57954" hidden="1" x14ac:dyDescent="0.2"/>
    <row r="57955" hidden="1" x14ac:dyDescent="0.2"/>
    <row r="57956" hidden="1" x14ac:dyDescent="0.2"/>
    <row r="57957" hidden="1" x14ac:dyDescent="0.2"/>
    <row r="57958" hidden="1" x14ac:dyDescent="0.2"/>
    <row r="57959" hidden="1" x14ac:dyDescent="0.2"/>
    <row r="57960" hidden="1" x14ac:dyDescent="0.2"/>
    <row r="57961" hidden="1" x14ac:dyDescent="0.2"/>
    <row r="57962" hidden="1" x14ac:dyDescent="0.2"/>
    <row r="57963" hidden="1" x14ac:dyDescent="0.2"/>
    <row r="57964" hidden="1" x14ac:dyDescent="0.2"/>
    <row r="57965" hidden="1" x14ac:dyDescent="0.2"/>
    <row r="57966" hidden="1" x14ac:dyDescent="0.2"/>
    <row r="57967" hidden="1" x14ac:dyDescent="0.2"/>
    <row r="57968" hidden="1" x14ac:dyDescent="0.2"/>
    <row r="57969" hidden="1" x14ac:dyDescent="0.2"/>
    <row r="57970" hidden="1" x14ac:dyDescent="0.2"/>
    <row r="57971" hidden="1" x14ac:dyDescent="0.2"/>
    <row r="57972" hidden="1" x14ac:dyDescent="0.2"/>
    <row r="57973" hidden="1" x14ac:dyDescent="0.2"/>
    <row r="57974" hidden="1" x14ac:dyDescent="0.2"/>
    <row r="57975" hidden="1" x14ac:dyDescent="0.2"/>
    <row r="57976" hidden="1" x14ac:dyDescent="0.2"/>
    <row r="57977" hidden="1" x14ac:dyDescent="0.2"/>
    <row r="57978" hidden="1" x14ac:dyDescent="0.2"/>
    <row r="57979" hidden="1" x14ac:dyDescent="0.2"/>
    <row r="57980" hidden="1" x14ac:dyDescent="0.2"/>
    <row r="57981" hidden="1" x14ac:dyDescent="0.2"/>
    <row r="57982" hidden="1" x14ac:dyDescent="0.2"/>
    <row r="57983" hidden="1" x14ac:dyDescent="0.2"/>
    <row r="57984" hidden="1" x14ac:dyDescent="0.2"/>
    <row r="57985" hidden="1" x14ac:dyDescent="0.2"/>
    <row r="57986" hidden="1" x14ac:dyDescent="0.2"/>
    <row r="57987" hidden="1" x14ac:dyDescent="0.2"/>
    <row r="57988" hidden="1" x14ac:dyDescent="0.2"/>
    <row r="57989" hidden="1" x14ac:dyDescent="0.2"/>
    <row r="57990" hidden="1" x14ac:dyDescent="0.2"/>
    <row r="57991" hidden="1" x14ac:dyDescent="0.2"/>
    <row r="57992" hidden="1" x14ac:dyDescent="0.2"/>
    <row r="57993" hidden="1" x14ac:dyDescent="0.2"/>
    <row r="57994" hidden="1" x14ac:dyDescent="0.2"/>
    <row r="57995" hidden="1" x14ac:dyDescent="0.2"/>
    <row r="57996" hidden="1" x14ac:dyDescent="0.2"/>
    <row r="57997" hidden="1" x14ac:dyDescent="0.2"/>
    <row r="57998" hidden="1" x14ac:dyDescent="0.2"/>
    <row r="57999" hidden="1" x14ac:dyDescent="0.2"/>
    <row r="58000" hidden="1" x14ac:dyDescent="0.2"/>
    <row r="58001" hidden="1" x14ac:dyDescent="0.2"/>
    <row r="58002" hidden="1" x14ac:dyDescent="0.2"/>
    <row r="58003" hidden="1" x14ac:dyDescent="0.2"/>
    <row r="58004" hidden="1" x14ac:dyDescent="0.2"/>
    <row r="58005" hidden="1" x14ac:dyDescent="0.2"/>
    <row r="58006" hidden="1" x14ac:dyDescent="0.2"/>
    <row r="58007" hidden="1" x14ac:dyDescent="0.2"/>
    <row r="58008" hidden="1" x14ac:dyDescent="0.2"/>
    <row r="58009" hidden="1" x14ac:dyDescent="0.2"/>
    <row r="58010" hidden="1" x14ac:dyDescent="0.2"/>
    <row r="58011" hidden="1" x14ac:dyDescent="0.2"/>
    <row r="58012" hidden="1" x14ac:dyDescent="0.2"/>
    <row r="58013" hidden="1" x14ac:dyDescent="0.2"/>
    <row r="58014" hidden="1" x14ac:dyDescent="0.2"/>
    <row r="58015" hidden="1" x14ac:dyDescent="0.2"/>
    <row r="58016" hidden="1" x14ac:dyDescent="0.2"/>
    <row r="58017" hidden="1" x14ac:dyDescent="0.2"/>
    <row r="58018" hidden="1" x14ac:dyDescent="0.2"/>
    <row r="58019" hidden="1" x14ac:dyDescent="0.2"/>
    <row r="58020" hidden="1" x14ac:dyDescent="0.2"/>
    <row r="58021" hidden="1" x14ac:dyDescent="0.2"/>
    <row r="58022" hidden="1" x14ac:dyDescent="0.2"/>
    <row r="58023" hidden="1" x14ac:dyDescent="0.2"/>
    <row r="58024" hidden="1" x14ac:dyDescent="0.2"/>
    <row r="58025" hidden="1" x14ac:dyDescent="0.2"/>
    <row r="58026" hidden="1" x14ac:dyDescent="0.2"/>
    <row r="58027" hidden="1" x14ac:dyDescent="0.2"/>
    <row r="58028" hidden="1" x14ac:dyDescent="0.2"/>
    <row r="58029" hidden="1" x14ac:dyDescent="0.2"/>
    <row r="58030" hidden="1" x14ac:dyDescent="0.2"/>
    <row r="58031" hidden="1" x14ac:dyDescent="0.2"/>
    <row r="58032" hidden="1" x14ac:dyDescent="0.2"/>
    <row r="58033" hidden="1" x14ac:dyDescent="0.2"/>
    <row r="58034" hidden="1" x14ac:dyDescent="0.2"/>
    <row r="58035" hidden="1" x14ac:dyDescent="0.2"/>
    <row r="58036" hidden="1" x14ac:dyDescent="0.2"/>
    <row r="58037" hidden="1" x14ac:dyDescent="0.2"/>
    <row r="58038" hidden="1" x14ac:dyDescent="0.2"/>
    <row r="58039" hidden="1" x14ac:dyDescent="0.2"/>
    <row r="58040" hidden="1" x14ac:dyDescent="0.2"/>
    <row r="58041" hidden="1" x14ac:dyDescent="0.2"/>
    <row r="58042" hidden="1" x14ac:dyDescent="0.2"/>
    <row r="58043" hidden="1" x14ac:dyDescent="0.2"/>
    <row r="58044" hidden="1" x14ac:dyDescent="0.2"/>
    <row r="58045" hidden="1" x14ac:dyDescent="0.2"/>
    <row r="58046" hidden="1" x14ac:dyDescent="0.2"/>
    <row r="58047" hidden="1" x14ac:dyDescent="0.2"/>
    <row r="58048" hidden="1" x14ac:dyDescent="0.2"/>
    <row r="58049" hidden="1" x14ac:dyDescent="0.2"/>
    <row r="58050" hidden="1" x14ac:dyDescent="0.2"/>
    <row r="58051" hidden="1" x14ac:dyDescent="0.2"/>
    <row r="58052" hidden="1" x14ac:dyDescent="0.2"/>
    <row r="58053" hidden="1" x14ac:dyDescent="0.2"/>
    <row r="58054" hidden="1" x14ac:dyDescent="0.2"/>
    <row r="58055" hidden="1" x14ac:dyDescent="0.2"/>
    <row r="58056" hidden="1" x14ac:dyDescent="0.2"/>
    <row r="58057" hidden="1" x14ac:dyDescent="0.2"/>
    <row r="58058" hidden="1" x14ac:dyDescent="0.2"/>
    <row r="58059" hidden="1" x14ac:dyDescent="0.2"/>
    <row r="58060" hidden="1" x14ac:dyDescent="0.2"/>
    <row r="58061" hidden="1" x14ac:dyDescent="0.2"/>
    <row r="58062" hidden="1" x14ac:dyDescent="0.2"/>
    <row r="58063" hidden="1" x14ac:dyDescent="0.2"/>
    <row r="58064" hidden="1" x14ac:dyDescent="0.2"/>
    <row r="58065" hidden="1" x14ac:dyDescent="0.2"/>
    <row r="58066" hidden="1" x14ac:dyDescent="0.2"/>
    <row r="58067" hidden="1" x14ac:dyDescent="0.2"/>
    <row r="58068" hidden="1" x14ac:dyDescent="0.2"/>
    <row r="58069" hidden="1" x14ac:dyDescent="0.2"/>
    <row r="58070" hidden="1" x14ac:dyDescent="0.2"/>
    <row r="58071" hidden="1" x14ac:dyDescent="0.2"/>
    <row r="58072" hidden="1" x14ac:dyDescent="0.2"/>
    <row r="58073" hidden="1" x14ac:dyDescent="0.2"/>
    <row r="58074" hidden="1" x14ac:dyDescent="0.2"/>
    <row r="58075" hidden="1" x14ac:dyDescent="0.2"/>
    <row r="58076" hidden="1" x14ac:dyDescent="0.2"/>
    <row r="58077" hidden="1" x14ac:dyDescent="0.2"/>
    <row r="58078" hidden="1" x14ac:dyDescent="0.2"/>
    <row r="58079" hidden="1" x14ac:dyDescent="0.2"/>
    <row r="58080" hidden="1" x14ac:dyDescent="0.2"/>
    <row r="58081" hidden="1" x14ac:dyDescent="0.2"/>
    <row r="58082" hidden="1" x14ac:dyDescent="0.2"/>
    <row r="58083" hidden="1" x14ac:dyDescent="0.2"/>
    <row r="58084" hidden="1" x14ac:dyDescent="0.2"/>
    <row r="58085" hidden="1" x14ac:dyDescent="0.2"/>
    <row r="58086" hidden="1" x14ac:dyDescent="0.2"/>
    <row r="58087" hidden="1" x14ac:dyDescent="0.2"/>
    <row r="58088" hidden="1" x14ac:dyDescent="0.2"/>
    <row r="58089" hidden="1" x14ac:dyDescent="0.2"/>
    <row r="58090" hidden="1" x14ac:dyDescent="0.2"/>
    <row r="58091" hidden="1" x14ac:dyDescent="0.2"/>
    <row r="58092" hidden="1" x14ac:dyDescent="0.2"/>
    <row r="58093" hidden="1" x14ac:dyDescent="0.2"/>
    <row r="58094" hidden="1" x14ac:dyDescent="0.2"/>
    <row r="58095" hidden="1" x14ac:dyDescent="0.2"/>
    <row r="58096" hidden="1" x14ac:dyDescent="0.2"/>
    <row r="58097" hidden="1" x14ac:dyDescent="0.2"/>
    <row r="58098" hidden="1" x14ac:dyDescent="0.2"/>
    <row r="58099" hidden="1" x14ac:dyDescent="0.2"/>
    <row r="58100" hidden="1" x14ac:dyDescent="0.2"/>
    <row r="58101" hidden="1" x14ac:dyDescent="0.2"/>
    <row r="58102" hidden="1" x14ac:dyDescent="0.2"/>
    <row r="58103" hidden="1" x14ac:dyDescent="0.2"/>
    <row r="58104" hidden="1" x14ac:dyDescent="0.2"/>
    <row r="58105" hidden="1" x14ac:dyDescent="0.2"/>
    <row r="58106" hidden="1" x14ac:dyDescent="0.2"/>
    <row r="58107" hidden="1" x14ac:dyDescent="0.2"/>
    <row r="58108" hidden="1" x14ac:dyDescent="0.2"/>
    <row r="58109" hidden="1" x14ac:dyDescent="0.2"/>
    <row r="58110" hidden="1" x14ac:dyDescent="0.2"/>
    <row r="58111" hidden="1" x14ac:dyDescent="0.2"/>
    <row r="58112" hidden="1" x14ac:dyDescent="0.2"/>
    <row r="58113" hidden="1" x14ac:dyDescent="0.2"/>
    <row r="58114" hidden="1" x14ac:dyDescent="0.2"/>
    <row r="58115" hidden="1" x14ac:dyDescent="0.2"/>
    <row r="58116" hidden="1" x14ac:dyDescent="0.2"/>
    <row r="58117" hidden="1" x14ac:dyDescent="0.2"/>
    <row r="58118" hidden="1" x14ac:dyDescent="0.2"/>
    <row r="58119" hidden="1" x14ac:dyDescent="0.2"/>
    <row r="58120" hidden="1" x14ac:dyDescent="0.2"/>
    <row r="58121" hidden="1" x14ac:dyDescent="0.2"/>
    <row r="58122" hidden="1" x14ac:dyDescent="0.2"/>
    <row r="58123" hidden="1" x14ac:dyDescent="0.2"/>
    <row r="58124" hidden="1" x14ac:dyDescent="0.2"/>
    <row r="58125" hidden="1" x14ac:dyDescent="0.2"/>
    <row r="58126" hidden="1" x14ac:dyDescent="0.2"/>
    <row r="58127" hidden="1" x14ac:dyDescent="0.2"/>
    <row r="58128" hidden="1" x14ac:dyDescent="0.2"/>
    <row r="58129" hidden="1" x14ac:dyDescent="0.2"/>
    <row r="58130" hidden="1" x14ac:dyDescent="0.2"/>
    <row r="58131" hidden="1" x14ac:dyDescent="0.2"/>
    <row r="58132" hidden="1" x14ac:dyDescent="0.2"/>
    <row r="58133" hidden="1" x14ac:dyDescent="0.2"/>
    <row r="58134" hidden="1" x14ac:dyDescent="0.2"/>
    <row r="58135" hidden="1" x14ac:dyDescent="0.2"/>
    <row r="58136" hidden="1" x14ac:dyDescent="0.2"/>
    <row r="58137" hidden="1" x14ac:dyDescent="0.2"/>
    <row r="58138" hidden="1" x14ac:dyDescent="0.2"/>
    <row r="58139" hidden="1" x14ac:dyDescent="0.2"/>
    <row r="58140" hidden="1" x14ac:dyDescent="0.2"/>
    <row r="58141" hidden="1" x14ac:dyDescent="0.2"/>
    <row r="58142" hidden="1" x14ac:dyDescent="0.2"/>
    <row r="58143" hidden="1" x14ac:dyDescent="0.2"/>
    <row r="58144" hidden="1" x14ac:dyDescent="0.2"/>
    <row r="58145" hidden="1" x14ac:dyDescent="0.2"/>
    <row r="58146" hidden="1" x14ac:dyDescent="0.2"/>
    <row r="58147" hidden="1" x14ac:dyDescent="0.2"/>
    <row r="58148" hidden="1" x14ac:dyDescent="0.2"/>
    <row r="58149" hidden="1" x14ac:dyDescent="0.2"/>
    <row r="58150" hidden="1" x14ac:dyDescent="0.2"/>
    <row r="58151" hidden="1" x14ac:dyDescent="0.2"/>
    <row r="58152" hidden="1" x14ac:dyDescent="0.2"/>
    <row r="58153" hidden="1" x14ac:dyDescent="0.2"/>
    <row r="58154" hidden="1" x14ac:dyDescent="0.2"/>
    <row r="58155" hidden="1" x14ac:dyDescent="0.2"/>
    <row r="58156" hidden="1" x14ac:dyDescent="0.2"/>
    <row r="58157" hidden="1" x14ac:dyDescent="0.2"/>
    <row r="58158" hidden="1" x14ac:dyDescent="0.2"/>
    <row r="58159" hidden="1" x14ac:dyDescent="0.2"/>
    <row r="58160" hidden="1" x14ac:dyDescent="0.2"/>
    <row r="58161" hidden="1" x14ac:dyDescent="0.2"/>
    <row r="58162" hidden="1" x14ac:dyDescent="0.2"/>
    <row r="58163" hidden="1" x14ac:dyDescent="0.2"/>
    <row r="58164" hidden="1" x14ac:dyDescent="0.2"/>
    <row r="58165" hidden="1" x14ac:dyDescent="0.2"/>
    <row r="58166" hidden="1" x14ac:dyDescent="0.2"/>
    <row r="58167" hidden="1" x14ac:dyDescent="0.2"/>
    <row r="58168" hidden="1" x14ac:dyDescent="0.2"/>
    <row r="58169" hidden="1" x14ac:dyDescent="0.2"/>
    <row r="58170" hidden="1" x14ac:dyDescent="0.2"/>
    <row r="58171" hidden="1" x14ac:dyDescent="0.2"/>
    <row r="58172" hidden="1" x14ac:dyDescent="0.2"/>
    <row r="58173" hidden="1" x14ac:dyDescent="0.2"/>
    <row r="58174" hidden="1" x14ac:dyDescent="0.2"/>
    <row r="58175" hidden="1" x14ac:dyDescent="0.2"/>
    <row r="58176" hidden="1" x14ac:dyDescent="0.2"/>
    <row r="58177" hidden="1" x14ac:dyDescent="0.2"/>
    <row r="58178" hidden="1" x14ac:dyDescent="0.2"/>
    <row r="58179" hidden="1" x14ac:dyDescent="0.2"/>
    <row r="58180" hidden="1" x14ac:dyDescent="0.2"/>
    <row r="58181" hidden="1" x14ac:dyDescent="0.2"/>
    <row r="58182" hidden="1" x14ac:dyDescent="0.2"/>
    <row r="58183" hidden="1" x14ac:dyDescent="0.2"/>
    <row r="58184" hidden="1" x14ac:dyDescent="0.2"/>
    <row r="58185" hidden="1" x14ac:dyDescent="0.2"/>
    <row r="58186" hidden="1" x14ac:dyDescent="0.2"/>
    <row r="58187" hidden="1" x14ac:dyDescent="0.2"/>
    <row r="58188" hidden="1" x14ac:dyDescent="0.2"/>
    <row r="58189" hidden="1" x14ac:dyDescent="0.2"/>
    <row r="58190" hidden="1" x14ac:dyDescent="0.2"/>
    <row r="58191" hidden="1" x14ac:dyDescent="0.2"/>
    <row r="58192" hidden="1" x14ac:dyDescent="0.2"/>
    <row r="58193" hidden="1" x14ac:dyDescent="0.2"/>
    <row r="58194" hidden="1" x14ac:dyDescent="0.2"/>
    <row r="58195" hidden="1" x14ac:dyDescent="0.2"/>
    <row r="58196" hidden="1" x14ac:dyDescent="0.2"/>
    <row r="58197" hidden="1" x14ac:dyDescent="0.2"/>
    <row r="58198" hidden="1" x14ac:dyDescent="0.2"/>
    <row r="58199" hidden="1" x14ac:dyDescent="0.2"/>
    <row r="58200" hidden="1" x14ac:dyDescent="0.2"/>
    <row r="58201" hidden="1" x14ac:dyDescent="0.2"/>
    <row r="58202" hidden="1" x14ac:dyDescent="0.2"/>
    <row r="58203" hidden="1" x14ac:dyDescent="0.2"/>
    <row r="58204" hidden="1" x14ac:dyDescent="0.2"/>
    <row r="58205" hidden="1" x14ac:dyDescent="0.2"/>
    <row r="58206" hidden="1" x14ac:dyDescent="0.2"/>
    <row r="58207" hidden="1" x14ac:dyDescent="0.2"/>
    <row r="58208" hidden="1" x14ac:dyDescent="0.2"/>
    <row r="58209" hidden="1" x14ac:dyDescent="0.2"/>
    <row r="58210" hidden="1" x14ac:dyDescent="0.2"/>
    <row r="58211" hidden="1" x14ac:dyDescent="0.2"/>
    <row r="58212" hidden="1" x14ac:dyDescent="0.2"/>
    <row r="58213" hidden="1" x14ac:dyDescent="0.2"/>
    <row r="58214" hidden="1" x14ac:dyDescent="0.2"/>
    <row r="58215" hidden="1" x14ac:dyDescent="0.2"/>
    <row r="58216" hidden="1" x14ac:dyDescent="0.2"/>
    <row r="58217" hidden="1" x14ac:dyDescent="0.2"/>
    <row r="58218" hidden="1" x14ac:dyDescent="0.2"/>
    <row r="58219" hidden="1" x14ac:dyDescent="0.2"/>
    <row r="58220" hidden="1" x14ac:dyDescent="0.2"/>
    <row r="58221" hidden="1" x14ac:dyDescent="0.2"/>
    <row r="58222" hidden="1" x14ac:dyDescent="0.2"/>
    <row r="58223" hidden="1" x14ac:dyDescent="0.2"/>
    <row r="58224" hidden="1" x14ac:dyDescent="0.2"/>
    <row r="58225" hidden="1" x14ac:dyDescent="0.2"/>
    <row r="58226" hidden="1" x14ac:dyDescent="0.2"/>
    <row r="58227" hidden="1" x14ac:dyDescent="0.2"/>
    <row r="58228" hidden="1" x14ac:dyDescent="0.2"/>
    <row r="58229" hidden="1" x14ac:dyDescent="0.2"/>
    <row r="58230" hidden="1" x14ac:dyDescent="0.2"/>
    <row r="58231" hidden="1" x14ac:dyDescent="0.2"/>
    <row r="58232" hidden="1" x14ac:dyDescent="0.2"/>
    <row r="58233" hidden="1" x14ac:dyDescent="0.2"/>
    <row r="58234" hidden="1" x14ac:dyDescent="0.2"/>
    <row r="58235" hidden="1" x14ac:dyDescent="0.2"/>
    <row r="58236" hidden="1" x14ac:dyDescent="0.2"/>
    <row r="58237" hidden="1" x14ac:dyDescent="0.2"/>
    <row r="58238" hidden="1" x14ac:dyDescent="0.2"/>
    <row r="58239" hidden="1" x14ac:dyDescent="0.2"/>
    <row r="58240" hidden="1" x14ac:dyDescent="0.2"/>
    <row r="58241" hidden="1" x14ac:dyDescent="0.2"/>
    <row r="58242" hidden="1" x14ac:dyDescent="0.2"/>
    <row r="58243" hidden="1" x14ac:dyDescent="0.2"/>
    <row r="58244" hidden="1" x14ac:dyDescent="0.2"/>
    <row r="58245" hidden="1" x14ac:dyDescent="0.2"/>
    <row r="58246" hidden="1" x14ac:dyDescent="0.2"/>
    <row r="58247" hidden="1" x14ac:dyDescent="0.2"/>
    <row r="58248" hidden="1" x14ac:dyDescent="0.2"/>
    <row r="58249" hidden="1" x14ac:dyDescent="0.2"/>
    <row r="58250" hidden="1" x14ac:dyDescent="0.2"/>
    <row r="58251" hidden="1" x14ac:dyDescent="0.2"/>
    <row r="58252" hidden="1" x14ac:dyDescent="0.2"/>
    <row r="58253" hidden="1" x14ac:dyDescent="0.2"/>
    <row r="58254" hidden="1" x14ac:dyDescent="0.2"/>
    <row r="58255" hidden="1" x14ac:dyDescent="0.2"/>
    <row r="58256" hidden="1" x14ac:dyDescent="0.2"/>
    <row r="58257" hidden="1" x14ac:dyDescent="0.2"/>
    <row r="58258" hidden="1" x14ac:dyDescent="0.2"/>
    <row r="58259" hidden="1" x14ac:dyDescent="0.2"/>
    <row r="58260" hidden="1" x14ac:dyDescent="0.2"/>
    <row r="58261" hidden="1" x14ac:dyDescent="0.2"/>
    <row r="58262" hidden="1" x14ac:dyDescent="0.2"/>
    <row r="58263" hidden="1" x14ac:dyDescent="0.2"/>
    <row r="58264" hidden="1" x14ac:dyDescent="0.2"/>
    <row r="58265" hidden="1" x14ac:dyDescent="0.2"/>
    <row r="58266" hidden="1" x14ac:dyDescent="0.2"/>
    <row r="58267" hidden="1" x14ac:dyDescent="0.2"/>
    <row r="58268" hidden="1" x14ac:dyDescent="0.2"/>
    <row r="58269" hidden="1" x14ac:dyDescent="0.2"/>
    <row r="58270" hidden="1" x14ac:dyDescent="0.2"/>
    <row r="58271" hidden="1" x14ac:dyDescent="0.2"/>
    <row r="58272" hidden="1" x14ac:dyDescent="0.2"/>
    <row r="58273" hidden="1" x14ac:dyDescent="0.2"/>
    <row r="58274" hidden="1" x14ac:dyDescent="0.2"/>
    <row r="58275" hidden="1" x14ac:dyDescent="0.2"/>
    <row r="58276" hidden="1" x14ac:dyDescent="0.2"/>
    <row r="58277" hidden="1" x14ac:dyDescent="0.2"/>
    <row r="58278" hidden="1" x14ac:dyDescent="0.2"/>
    <row r="58279" hidden="1" x14ac:dyDescent="0.2"/>
    <row r="58280" hidden="1" x14ac:dyDescent="0.2"/>
    <row r="58281" hidden="1" x14ac:dyDescent="0.2"/>
    <row r="58282" hidden="1" x14ac:dyDescent="0.2"/>
    <row r="58283" hidden="1" x14ac:dyDescent="0.2"/>
    <row r="58284" hidden="1" x14ac:dyDescent="0.2"/>
    <row r="58285" hidden="1" x14ac:dyDescent="0.2"/>
    <row r="58286" hidden="1" x14ac:dyDescent="0.2"/>
    <row r="58287" hidden="1" x14ac:dyDescent="0.2"/>
    <row r="58288" hidden="1" x14ac:dyDescent="0.2"/>
    <row r="58289" hidden="1" x14ac:dyDescent="0.2"/>
    <row r="58290" hidden="1" x14ac:dyDescent="0.2"/>
    <row r="58291" hidden="1" x14ac:dyDescent="0.2"/>
    <row r="58292" hidden="1" x14ac:dyDescent="0.2"/>
    <row r="58293" hidden="1" x14ac:dyDescent="0.2"/>
    <row r="58294" hidden="1" x14ac:dyDescent="0.2"/>
    <row r="58295" hidden="1" x14ac:dyDescent="0.2"/>
    <row r="58296" hidden="1" x14ac:dyDescent="0.2"/>
    <row r="58297" hidden="1" x14ac:dyDescent="0.2"/>
    <row r="58298" hidden="1" x14ac:dyDescent="0.2"/>
    <row r="58299" hidden="1" x14ac:dyDescent="0.2"/>
    <row r="58300" hidden="1" x14ac:dyDescent="0.2"/>
    <row r="58301" hidden="1" x14ac:dyDescent="0.2"/>
    <row r="58302" hidden="1" x14ac:dyDescent="0.2"/>
    <row r="58303" hidden="1" x14ac:dyDescent="0.2"/>
    <row r="58304" hidden="1" x14ac:dyDescent="0.2"/>
    <row r="58305" hidden="1" x14ac:dyDescent="0.2"/>
    <row r="58306" hidden="1" x14ac:dyDescent="0.2"/>
    <row r="58307" hidden="1" x14ac:dyDescent="0.2"/>
    <row r="58308" hidden="1" x14ac:dyDescent="0.2"/>
    <row r="58309" hidden="1" x14ac:dyDescent="0.2"/>
    <row r="58310" hidden="1" x14ac:dyDescent="0.2"/>
    <row r="58311" hidden="1" x14ac:dyDescent="0.2"/>
    <row r="58312" hidden="1" x14ac:dyDescent="0.2"/>
    <row r="58313" hidden="1" x14ac:dyDescent="0.2"/>
    <row r="58314" hidden="1" x14ac:dyDescent="0.2"/>
    <row r="58315" hidden="1" x14ac:dyDescent="0.2"/>
    <row r="58316" hidden="1" x14ac:dyDescent="0.2"/>
    <row r="58317" hidden="1" x14ac:dyDescent="0.2"/>
    <row r="58318" hidden="1" x14ac:dyDescent="0.2"/>
    <row r="58319" hidden="1" x14ac:dyDescent="0.2"/>
    <row r="58320" hidden="1" x14ac:dyDescent="0.2"/>
    <row r="58321" hidden="1" x14ac:dyDescent="0.2"/>
    <row r="58322" hidden="1" x14ac:dyDescent="0.2"/>
    <row r="58323" hidden="1" x14ac:dyDescent="0.2"/>
    <row r="58324" hidden="1" x14ac:dyDescent="0.2"/>
    <row r="58325" hidden="1" x14ac:dyDescent="0.2"/>
    <row r="58326" hidden="1" x14ac:dyDescent="0.2"/>
    <row r="58327" hidden="1" x14ac:dyDescent="0.2"/>
    <row r="58328" hidden="1" x14ac:dyDescent="0.2"/>
    <row r="58329" hidden="1" x14ac:dyDescent="0.2"/>
    <row r="58330" hidden="1" x14ac:dyDescent="0.2"/>
    <row r="58331" hidden="1" x14ac:dyDescent="0.2"/>
    <row r="58332" hidden="1" x14ac:dyDescent="0.2"/>
    <row r="58333" hidden="1" x14ac:dyDescent="0.2"/>
    <row r="58334" hidden="1" x14ac:dyDescent="0.2"/>
    <row r="58335" hidden="1" x14ac:dyDescent="0.2"/>
    <row r="58336" hidden="1" x14ac:dyDescent="0.2"/>
    <row r="58337" hidden="1" x14ac:dyDescent="0.2"/>
    <row r="58338" hidden="1" x14ac:dyDescent="0.2"/>
    <row r="58339" hidden="1" x14ac:dyDescent="0.2"/>
    <row r="58340" hidden="1" x14ac:dyDescent="0.2"/>
    <row r="58341" hidden="1" x14ac:dyDescent="0.2"/>
    <row r="58342" hidden="1" x14ac:dyDescent="0.2"/>
    <row r="58343" hidden="1" x14ac:dyDescent="0.2"/>
    <row r="58344" hidden="1" x14ac:dyDescent="0.2"/>
    <row r="58345" hidden="1" x14ac:dyDescent="0.2"/>
    <row r="58346" hidden="1" x14ac:dyDescent="0.2"/>
    <row r="58347" hidden="1" x14ac:dyDescent="0.2"/>
    <row r="58348" hidden="1" x14ac:dyDescent="0.2"/>
    <row r="58349" hidden="1" x14ac:dyDescent="0.2"/>
    <row r="58350" hidden="1" x14ac:dyDescent="0.2"/>
    <row r="58351" hidden="1" x14ac:dyDescent="0.2"/>
    <row r="58352" hidden="1" x14ac:dyDescent="0.2"/>
    <row r="58353" hidden="1" x14ac:dyDescent="0.2"/>
    <row r="58354" hidden="1" x14ac:dyDescent="0.2"/>
    <row r="58355" hidden="1" x14ac:dyDescent="0.2"/>
    <row r="58356" hidden="1" x14ac:dyDescent="0.2"/>
    <row r="58357" hidden="1" x14ac:dyDescent="0.2"/>
    <row r="58358" hidden="1" x14ac:dyDescent="0.2"/>
    <row r="58359" hidden="1" x14ac:dyDescent="0.2"/>
    <row r="58360" hidden="1" x14ac:dyDescent="0.2"/>
    <row r="58361" hidden="1" x14ac:dyDescent="0.2"/>
    <row r="58362" hidden="1" x14ac:dyDescent="0.2"/>
    <row r="58363" hidden="1" x14ac:dyDescent="0.2"/>
    <row r="58364" hidden="1" x14ac:dyDescent="0.2"/>
    <row r="58365" hidden="1" x14ac:dyDescent="0.2"/>
    <row r="58366" hidden="1" x14ac:dyDescent="0.2"/>
    <row r="58367" hidden="1" x14ac:dyDescent="0.2"/>
    <row r="58368" hidden="1" x14ac:dyDescent="0.2"/>
    <row r="58369" hidden="1" x14ac:dyDescent="0.2"/>
    <row r="58370" hidden="1" x14ac:dyDescent="0.2"/>
    <row r="58371" hidden="1" x14ac:dyDescent="0.2"/>
    <row r="58372" hidden="1" x14ac:dyDescent="0.2"/>
    <row r="58373" hidden="1" x14ac:dyDescent="0.2"/>
    <row r="58374" hidden="1" x14ac:dyDescent="0.2"/>
    <row r="58375" hidden="1" x14ac:dyDescent="0.2"/>
    <row r="58376" hidden="1" x14ac:dyDescent="0.2"/>
    <row r="58377" hidden="1" x14ac:dyDescent="0.2"/>
    <row r="58378" hidden="1" x14ac:dyDescent="0.2"/>
    <row r="58379" hidden="1" x14ac:dyDescent="0.2"/>
    <row r="58380" hidden="1" x14ac:dyDescent="0.2"/>
    <row r="58381" hidden="1" x14ac:dyDescent="0.2"/>
    <row r="58382" hidden="1" x14ac:dyDescent="0.2"/>
    <row r="58383" hidden="1" x14ac:dyDescent="0.2"/>
    <row r="58384" hidden="1" x14ac:dyDescent="0.2"/>
    <row r="58385" hidden="1" x14ac:dyDescent="0.2"/>
    <row r="58386" hidden="1" x14ac:dyDescent="0.2"/>
    <row r="58387" hidden="1" x14ac:dyDescent="0.2"/>
    <row r="58388" hidden="1" x14ac:dyDescent="0.2"/>
    <row r="58389" hidden="1" x14ac:dyDescent="0.2"/>
    <row r="58390" hidden="1" x14ac:dyDescent="0.2"/>
    <row r="58391" hidden="1" x14ac:dyDescent="0.2"/>
    <row r="58392" hidden="1" x14ac:dyDescent="0.2"/>
    <row r="58393" hidden="1" x14ac:dyDescent="0.2"/>
    <row r="58394" hidden="1" x14ac:dyDescent="0.2"/>
    <row r="58395" hidden="1" x14ac:dyDescent="0.2"/>
    <row r="58396" hidden="1" x14ac:dyDescent="0.2"/>
    <row r="58397" hidden="1" x14ac:dyDescent="0.2"/>
    <row r="58398" hidden="1" x14ac:dyDescent="0.2"/>
    <row r="58399" hidden="1" x14ac:dyDescent="0.2"/>
    <row r="58400" hidden="1" x14ac:dyDescent="0.2"/>
    <row r="58401" hidden="1" x14ac:dyDescent="0.2"/>
    <row r="58402" hidden="1" x14ac:dyDescent="0.2"/>
    <row r="58403" hidden="1" x14ac:dyDescent="0.2"/>
    <row r="58404" hidden="1" x14ac:dyDescent="0.2"/>
    <row r="58405" hidden="1" x14ac:dyDescent="0.2"/>
    <row r="58406" hidden="1" x14ac:dyDescent="0.2"/>
    <row r="58407" hidden="1" x14ac:dyDescent="0.2"/>
    <row r="58408" hidden="1" x14ac:dyDescent="0.2"/>
    <row r="58409" hidden="1" x14ac:dyDescent="0.2"/>
    <row r="58410" hidden="1" x14ac:dyDescent="0.2"/>
    <row r="58411" hidden="1" x14ac:dyDescent="0.2"/>
    <row r="58412" hidden="1" x14ac:dyDescent="0.2"/>
    <row r="58413" hidden="1" x14ac:dyDescent="0.2"/>
    <row r="58414" hidden="1" x14ac:dyDescent="0.2"/>
    <row r="58415" hidden="1" x14ac:dyDescent="0.2"/>
    <row r="58416" hidden="1" x14ac:dyDescent="0.2"/>
    <row r="58417" hidden="1" x14ac:dyDescent="0.2"/>
    <row r="58418" hidden="1" x14ac:dyDescent="0.2"/>
    <row r="58419" hidden="1" x14ac:dyDescent="0.2"/>
    <row r="58420" hidden="1" x14ac:dyDescent="0.2"/>
    <row r="58421" hidden="1" x14ac:dyDescent="0.2"/>
    <row r="58422" hidden="1" x14ac:dyDescent="0.2"/>
    <row r="58423" hidden="1" x14ac:dyDescent="0.2"/>
    <row r="58424" hidden="1" x14ac:dyDescent="0.2"/>
    <row r="58425" hidden="1" x14ac:dyDescent="0.2"/>
    <row r="58426" hidden="1" x14ac:dyDescent="0.2"/>
    <row r="58427" hidden="1" x14ac:dyDescent="0.2"/>
    <row r="58428" hidden="1" x14ac:dyDescent="0.2"/>
    <row r="58429" hidden="1" x14ac:dyDescent="0.2"/>
    <row r="58430" hidden="1" x14ac:dyDescent="0.2"/>
    <row r="58431" hidden="1" x14ac:dyDescent="0.2"/>
    <row r="58432" hidden="1" x14ac:dyDescent="0.2"/>
    <row r="58433" hidden="1" x14ac:dyDescent="0.2"/>
    <row r="58434" hidden="1" x14ac:dyDescent="0.2"/>
    <row r="58435" hidden="1" x14ac:dyDescent="0.2"/>
    <row r="58436" hidden="1" x14ac:dyDescent="0.2"/>
    <row r="58437" hidden="1" x14ac:dyDescent="0.2"/>
    <row r="58438" hidden="1" x14ac:dyDescent="0.2"/>
    <row r="58439" hidden="1" x14ac:dyDescent="0.2"/>
    <row r="58440" hidden="1" x14ac:dyDescent="0.2"/>
    <row r="58441" hidden="1" x14ac:dyDescent="0.2"/>
    <row r="58442" hidden="1" x14ac:dyDescent="0.2"/>
    <row r="58443" hidden="1" x14ac:dyDescent="0.2"/>
    <row r="58444" hidden="1" x14ac:dyDescent="0.2"/>
    <row r="58445" hidden="1" x14ac:dyDescent="0.2"/>
    <row r="58446" hidden="1" x14ac:dyDescent="0.2"/>
    <row r="58447" hidden="1" x14ac:dyDescent="0.2"/>
    <row r="58448" hidden="1" x14ac:dyDescent="0.2"/>
    <row r="58449" hidden="1" x14ac:dyDescent="0.2"/>
    <row r="58450" hidden="1" x14ac:dyDescent="0.2"/>
    <row r="58451" hidden="1" x14ac:dyDescent="0.2"/>
    <row r="58452" hidden="1" x14ac:dyDescent="0.2"/>
    <row r="58453" hidden="1" x14ac:dyDescent="0.2"/>
    <row r="58454" hidden="1" x14ac:dyDescent="0.2"/>
    <row r="58455" hidden="1" x14ac:dyDescent="0.2"/>
    <row r="58456" hidden="1" x14ac:dyDescent="0.2"/>
    <row r="58457" hidden="1" x14ac:dyDescent="0.2"/>
    <row r="58458" hidden="1" x14ac:dyDescent="0.2"/>
    <row r="58459" hidden="1" x14ac:dyDescent="0.2"/>
    <row r="58460" hidden="1" x14ac:dyDescent="0.2"/>
    <row r="58461" hidden="1" x14ac:dyDescent="0.2"/>
    <row r="58462" hidden="1" x14ac:dyDescent="0.2"/>
    <row r="58463" hidden="1" x14ac:dyDescent="0.2"/>
    <row r="58464" hidden="1" x14ac:dyDescent="0.2"/>
    <row r="58465" hidden="1" x14ac:dyDescent="0.2"/>
    <row r="58466" hidden="1" x14ac:dyDescent="0.2"/>
    <row r="58467" hidden="1" x14ac:dyDescent="0.2"/>
    <row r="58468" hidden="1" x14ac:dyDescent="0.2"/>
    <row r="58469" hidden="1" x14ac:dyDescent="0.2"/>
    <row r="58470" hidden="1" x14ac:dyDescent="0.2"/>
    <row r="58471" hidden="1" x14ac:dyDescent="0.2"/>
    <row r="58472" hidden="1" x14ac:dyDescent="0.2"/>
    <row r="58473" hidden="1" x14ac:dyDescent="0.2"/>
    <row r="58474" hidden="1" x14ac:dyDescent="0.2"/>
    <row r="58475" hidden="1" x14ac:dyDescent="0.2"/>
    <row r="58476" hidden="1" x14ac:dyDescent="0.2"/>
    <row r="58477" hidden="1" x14ac:dyDescent="0.2"/>
    <row r="58478" hidden="1" x14ac:dyDescent="0.2"/>
    <row r="58479" hidden="1" x14ac:dyDescent="0.2"/>
    <row r="58480" hidden="1" x14ac:dyDescent="0.2"/>
    <row r="58481" hidden="1" x14ac:dyDescent="0.2"/>
    <row r="58482" hidden="1" x14ac:dyDescent="0.2"/>
    <row r="58483" hidden="1" x14ac:dyDescent="0.2"/>
    <row r="58484" hidden="1" x14ac:dyDescent="0.2"/>
    <row r="58485" hidden="1" x14ac:dyDescent="0.2"/>
    <row r="58486" hidden="1" x14ac:dyDescent="0.2"/>
    <row r="58487" hidden="1" x14ac:dyDescent="0.2"/>
    <row r="58488" hidden="1" x14ac:dyDescent="0.2"/>
    <row r="58489" hidden="1" x14ac:dyDescent="0.2"/>
    <row r="58490" hidden="1" x14ac:dyDescent="0.2"/>
    <row r="58491" hidden="1" x14ac:dyDescent="0.2"/>
    <row r="58492" hidden="1" x14ac:dyDescent="0.2"/>
    <row r="58493" hidden="1" x14ac:dyDescent="0.2"/>
    <row r="58494" hidden="1" x14ac:dyDescent="0.2"/>
    <row r="58495" hidden="1" x14ac:dyDescent="0.2"/>
    <row r="58496" hidden="1" x14ac:dyDescent="0.2"/>
    <row r="58497" hidden="1" x14ac:dyDescent="0.2"/>
    <row r="58498" hidden="1" x14ac:dyDescent="0.2"/>
    <row r="58499" hidden="1" x14ac:dyDescent="0.2"/>
    <row r="58500" hidden="1" x14ac:dyDescent="0.2"/>
    <row r="58501" hidden="1" x14ac:dyDescent="0.2"/>
    <row r="58502" hidden="1" x14ac:dyDescent="0.2"/>
    <row r="58503" hidden="1" x14ac:dyDescent="0.2"/>
    <row r="58504" hidden="1" x14ac:dyDescent="0.2"/>
    <row r="58505" hidden="1" x14ac:dyDescent="0.2"/>
    <row r="58506" hidden="1" x14ac:dyDescent="0.2"/>
    <row r="58507" hidden="1" x14ac:dyDescent="0.2"/>
    <row r="58508" hidden="1" x14ac:dyDescent="0.2"/>
    <row r="58509" hidden="1" x14ac:dyDescent="0.2"/>
    <row r="58510" hidden="1" x14ac:dyDescent="0.2"/>
    <row r="58511" hidden="1" x14ac:dyDescent="0.2"/>
    <row r="58512" hidden="1" x14ac:dyDescent="0.2"/>
    <row r="58513" hidden="1" x14ac:dyDescent="0.2"/>
    <row r="58514" hidden="1" x14ac:dyDescent="0.2"/>
    <row r="58515" hidden="1" x14ac:dyDescent="0.2"/>
    <row r="58516" hidden="1" x14ac:dyDescent="0.2"/>
    <row r="58517" hidden="1" x14ac:dyDescent="0.2"/>
    <row r="58518" hidden="1" x14ac:dyDescent="0.2"/>
    <row r="58519" hidden="1" x14ac:dyDescent="0.2"/>
    <row r="58520" hidden="1" x14ac:dyDescent="0.2"/>
    <row r="58521" hidden="1" x14ac:dyDescent="0.2"/>
    <row r="58522" hidden="1" x14ac:dyDescent="0.2"/>
    <row r="58523" hidden="1" x14ac:dyDescent="0.2"/>
    <row r="58524" hidden="1" x14ac:dyDescent="0.2"/>
    <row r="58525" hidden="1" x14ac:dyDescent="0.2"/>
    <row r="58526" hidden="1" x14ac:dyDescent="0.2"/>
    <row r="58527" hidden="1" x14ac:dyDescent="0.2"/>
    <row r="58528" hidden="1" x14ac:dyDescent="0.2"/>
    <row r="58529" hidden="1" x14ac:dyDescent="0.2"/>
    <row r="58530" hidden="1" x14ac:dyDescent="0.2"/>
    <row r="58531" hidden="1" x14ac:dyDescent="0.2"/>
    <row r="58532" hidden="1" x14ac:dyDescent="0.2"/>
    <row r="58533" hidden="1" x14ac:dyDescent="0.2"/>
    <row r="58534" hidden="1" x14ac:dyDescent="0.2"/>
    <row r="58535" hidden="1" x14ac:dyDescent="0.2"/>
    <row r="58536" hidden="1" x14ac:dyDescent="0.2"/>
    <row r="58537" hidden="1" x14ac:dyDescent="0.2"/>
    <row r="58538" hidden="1" x14ac:dyDescent="0.2"/>
    <row r="58539" hidden="1" x14ac:dyDescent="0.2"/>
    <row r="58540" hidden="1" x14ac:dyDescent="0.2"/>
    <row r="58541" hidden="1" x14ac:dyDescent="0.2"/>
    <row r="58542" hidden="1" x14ac:dyDescent="0.2"/>
    <row r="58543" hidden="1" x14ac:dyDescent="0.2"/>
    <row r="58544" hidden="1" x14ac:dyDescent="0.2"/>
    <row r="58545" hidden="1" x14ac:dyDescent="0.2"/>
    <row r="58546" hidden="1" x14ac:dyDescent="0.2"/>
    <row r="58547" hidden="1" x14ac:dyDescent="0.2"/>
    <row r="58548" hidden="1" x14ac:dyDescent="0.2"/>
    <row r="58549" hidden="1" x14ac:dyDescent="0.2"/>
    <row r="58550" hidden="1" x14ac:dyDescent="0.2"/>
    <row r="58551" hidden="1" x14ac:dyDescent="0.2"/>
    <row r="58552" hidden="1" x14ac:dyDescent="0.2"/>
    <row r="58553" hidden="1" x14ac:dyDescent="0.2"/>
    <row r="58554" hidden="1" x14ac:dyDescent="0.2"/>
    <row r="58555" hidden="1" x14ac:dyDescent="0.2"/>
    <row r="58556" hidden="1" x14ac:dyDescent="0.2"/>
    <row r="58557" hidden="1" x14ac:dyDescent="0.2"/>
    <row r="58558" hidden="1" x14ac:dyDescent="0.2"/>
    <row r="58559" hidden="1" x14ac:dyDescent="0.2"/>
    <row r="58560" hidden="1" x14ac:dyDescent="0.2"/>
    <row r="58561" hidden="1" x14ac:dyDescent="0.2"/>
    <row r="58562" hidden="1" x14ac:dyDescent="0.2"/>
    <row r="58563" hidden="1" x14ac:dyDescent="0.2"/>
    <row r="58564" hidden="1" x14ac:dyDescent="0.2"/>
    <row r="58565" hidden="1" x14ac:dyDescent="0.2"/>
    <row r="58566" hidden="1" x14ac:dyDescent="0.2"/>
    <row r="58567" hidden="1" x14ac:dyDescent="0.2"/>
    <row r="58568" hidden="1" x14ac:dyDescent="0.2"/>
    <row r="58569" hidden="1" x14ac:dyDescent="0.2"/>
    <row r="58570" hidden="1" x14ac:dyDescent="0.2"/>
    <row r="58571" hidden="1" x14ac:dyDescent="0.2"/>
    <row r="58572" hidden="1" x14ac:dyDescent="0.2"/>
    <row r="58573" hidden="1" x14ac:dyDescent="0.2"/>
    <row r="58574" hidden="1" x14ac:dyDescent="0.2"/>
    <row r="58575" hidden="1" x14ac:dyDescent="0.2"/>
    <row r="58576" hidden="1" x14ac:dyDescent="0.2"/>
    <row r="58577" hidden="1" x14ac:dyDescent="0.2"/>
    <row r="58578" hidden="1" x14ac:dyDescent="0.2"/>
    <row r="58579" hidden="1" x14ac:dyDescent="0.2"/>
    <row r="58580" hidden="1" x14ac:dyDescent="0.2"/>
    <row r="58581" hidden="1" x14ac:dyDescent="0.2"/>
    <row r="58582" hidden="1" x14ac:dyDescent="0.2"/>
    <row r="58583" hidden="1" x14ac:dyDescent="0.2"/>
    <row r="58584" hidden="1" x14ac:dyDescent="0.2"/>
    <row r="58585" hidden="1" x14ac:dyDescent="0.2"/>
    <row r="58586" hidden="1" x14ac:dyDescent="0.2"/>
    <row r="58587" hidden="1" x14ac:dyDescent="0.2"/>
    <row r="58588" hidden="1" x14ac:dyDescent="0.2"/>
    <row r="58589" hidden="1" x14ac:dyDescent="0.2"/>
    <row r="58590" hidden="1" x14ac:dyDescent="0.2"/>
    <row r="58591" hidden="1" x14ac:dyDescent="0.2"/>
    <row r="58592" hidden="1" x14ac:dyDescent="0.2"/>
    <row r="58593" hidden="1" x14ac:dyDescent="0.2"/>
    <row r="58594" hidden="1" x14ac:dyDescent="0.2"/>
    <row r="58595" hidden="1" x14ac:dyDescent="0.2"/>
    <row r="58596" hidden="1" x14ac:dyDescent="0.2"/>
    <row r="58597" hidden="1" x14ac:dyDescent="0.2"/>
    <row r="58598" hidden="1" x14ac:dyDescent="0.2"/>
    <row r="58599" hidden="1" x14ac:dyDescent="0.2"/>
    <row r="58600" hidden="1" x14ac:dyDescent="0.2"/>
    <row r="58601" hidden="1" x14ac:dyDescent="0.2"/>
    <row r="58602" hidden="1" x14ac:dyDescent="0.2"/>
    <row r="58603" hidden="1" x14ac:dyDescent="0.2"/>
    <row r="58604" hidden="1" x14ac:dyDescent="0.2"/>
    <row r="58605" hidden="1" x14ac:dyDescent="0.2"/>
    <row r="58606" hidden="1" x14ac:dyDescent="0.2"/>
    <row r="58607" hidden="1" x14ac:dyDescent="0.2"/>
    <row r="58608" hidden="1" x14ac:dyDescent="0.2"/>
    <row r="58609" hidden="1" x14ac:dyDescent="0.2"/>
    <row r="58610" hidden="1" x14ac:dyDescent="0.2"/>
    <row r="58611" hidden="1" x14ac:dyDescent="0.2"/>
    <row r="58612" hidden="1" x14ac:dyDescent="0.2"/>
    <row r="58613" hidden="1" x14ac:dyDescent="0.2"/>
    <row r="58614" hidden="1" x14ac:dyDescent="0.2"/>
    <row r="58615" hidden="1" x14ac:dyDescent="0.2"/>
    <row r="58616" hidden="1" x14ac:dyDescent="0.2"/>
    <row r="58617" hidden="1" x14ac:dyDescent="0.2"/>
    <row r="58618" hidden="1" x14ac:dyDescent="0.2"/>
    <row r="58619" hidden="1" x14ac:dyDescent="0.2"/>
    <row r="58620" hidden="1" x14ac:dyDescent="0.2"/>
    <row r="58621" hidden="1" x14ac:dyDescent="0.2"/>
    <row r="58622" hidden="1" x14ac:dyDescent="0.2"/>
    <row r="58623" hidden="1" x14ac:dyDescent="0.2"/>
    <row r="58624" hidden="1" x14ac:dyDescent="0.2"/>
    <row r="58625" hidden="1" x14ac:dyDescent="0.2"/>
    <row r="58626" hidden="1" x14ac:dyDescent="0.2"/>
    <row r="58627" hidden="1" x14ac:dyDescent="0.2"/>
    <row r="58628" hidden="1" x14ac:dyDescent="0.2"/>
    <row r="58629" hidden="1" x14ac:dyDescent="0.2"/>
    <row r="58630" hidden="1" x14ac:dyDescent="0.2"/>
    <row r="58631" hidden="1" x14ac:dyDescent="0.2"/>
    <row r="58632" hidden="1" x14ac:dyDescent="0.2"/>
    <row r="58633" hidden="1" x14ac:dyDescent="0.2"/>
    <row r="58634" hidden="1" x14ac:dyDescent="0.2"/>
    <row r="58635" hidden="1" x14ac:dyDescent="0.2"/>
    <row r="58636" hidden="1" x14ac:dyDescent="0.2"/>
    <row r="58637" hidden="1" x14ac:dyDescent="0.2"/>
    <row r="58638" hidden="1" x14ac:dyDescent="0.2"/>
    <row r="58639" hidden="1" x14ac:dyDescent="0.2"/>
    <row r="58640" hidden="1" x14ac:dyDescent="0.2"/>
    <row r="58641" hidden="1" x14ac:dyDescent="0.2"/>
    <row r="58642" hidden="1" x14ac:dyDescent="0.2"/>
    <row r="58643" hidden="1" x14ac:dyDescent="0.2"/>
    <row r="58644" hidden="1" x14ac:dyDescent="0.2"/>
    <row r="58645" hidden="1" x14ac:dyDescent="0.2"/>
    <row r="58646" hidden="1" x14ac:dyDescent="0.2"/>
    <row r="58647" hidden="1" x14ac:dyDescent="0.2"/>
    <row r="58648" hidden="1" x14ac:dyDescent="0.2"/>
    <row r="58649" hidden="1" x14ac:dyDescent="0.2"/>
    <row r="58650" hidden="1" x14ac:dyDescent="0.2"/>
    <row r="58651" hidden="1" x14ac:dyDescent="0.2"/>
    <row r="58652" hidden="1" x14ac:dyDescent="0.2"/>
    <row r="58653" hidden="1" x14ac:dyDescent="0.2"/>
    <row r="58654" hidden="1" x14ac:dyDescent="0.2"/>
    <row r="58655" hidden="1" x14ac:dyDescent="0.2"/>
    <row r="58656" hidden="1" x14ac:dyDescent="0.2"/>
    <row r="58657" hidden="1" x14ac:dyDescent="0.2"/>
    <row r="58658" hidden="1" x14ac:dyDescent="0.2"/>
    <row r="58659" hidden="1" x14ac:dyDescent="0.2"/>
    <row r="58660" hidden="1" x14ac:dyDescent="0.2"/>
    <row r="58661" hidden="1" x14ac:dyDescent="0.2"/>
    <row r="58662" hidden="1" x14ac:dyDescent="0.2"/>
    <row r="58663" hidden="1" x14ac:dyDescent="0.2"/>
    <row r="58664" hidden="1" x14ac:dyDescent="0.2"/>
    <row r="58665" hidden="1" x14ac:dyDescent="0.2"/>
    <row r="58666" hidden="1" x14ac:dyDescent="0.2"/>
    <row r="58667" hidden="1" x14ac:dyDescent="0.2"/>
    <row r="58668" hidden="1" x14ac:dyDescent="0.2"/>
    <row r="58669" hidden="1" x14ac:dyDescent="0.2"/>
    <row r="58670" hidden="1" x14ac:dyDescent="0.2"/>
    <row r="58671" hidden="1" x14ac:dyDescent="0.2"/>
    <row r="58672" hidden="1" x14ac:dyDescent="0.2"/>
    <row r="58673" hidden="1" x14ac:dyDescent="0.2"/>
    <row r="58674" hidden="1" x14ac:dyDescent="0.2"/>
    <row r="58675" hidden="1" x14ac:dyDescent="0.2"/>
    <row r="58676" hidden="1" x14ac:dyDescent="0.2"/>
    <row r="58677" hidden="1" x14ac:dyDescent="0.2"/>
    <row r="58678" hidden="1" x14ac:dyDescent="0.2"/>
    <row r="58679" hidden="1" x14ac:dyDescent="0.2"/>
    <row r="58680" hidden="1" x14ac:dyDescent="0.2"/>
    <row r="58681" hidden="1" x14ac:dyDescent="0.2"/>
    <row r="58682" hidden="1" x14ac:dyDescent="0.2"/>
    <row r="58683" hidden="1" x14ac:dyDescent="0.2"/>
    <row r="58684" hidden="1" x14ac:dyDescent="0.2"/>
    <row r="58685" hidden="1" x14ac:dyDescent="0.2"/>
    <row r="58686" hidden="1" x14ac:dyDescent="0.2"/>
    <row r="58687" hidden="1" x14ac:dyDescent="0.2"/>
    <row r="58688" hidden="1" x14ac:dyDescent="0.2"/>
    <row r="58689" hidden="1" x14ac:dyDescent="0.2"/>
    <row r="58690" hidden="1" x14ac:dyDescent="0.2"/>
    <row r="58691" hidden="1" x14ac:dyDescent="0.2"/>
    <row r="58692" hidden="1" x14ac:dyDescent="0.2"/>
    <row r="58693" hidden="1" x14ac:dyDescent="0.2"/>
    <row r="58694" hidden="1" x14ac:dyDescent="0.2"/>
    <row r="58695" hidden="1" x14ac:dyDescent="0.2"/>
    <row r="58696" hidden="1" x14ac:dyDescent="0.2"/>
    <row r="58697" hidden="1" x14ac:dyDescent="0.2"/>
    <row r="58698" hidden="1" x14ac:dyDescent="0.2"/>
    <row r="58699" hidden="1" x14ac:dyDescent="0.2"/>
    <row r="58700" hidden="1" x14ac:dyDescent="0.2"/>
    <row r="58701" hidden="1" x14ac:dyDescent="0.2"/>
    <row r="58702" hidden="1" x14ac:dyDescent="0.2"/>
    <row r="58703" hidden="1" x14ac:dyDescent="0.2"/>
    <row r="58704" hidden="1" x14ac:dyDescent="0.2"/>
    <row r="58705" hidden="1" x14ac:dyDescent="0.2"/>
    <row r="58706" hidden="1" x14ac:dyDescent="0.2"/>
    <row r="58707" hidden="1" x14ac:dyDescent="0.2"/>
    <row r="58708" hidden="1" x14ac:dyDescent="0.2"/>
    <row r="58709" hidden="1" x14ac:dyDescent="0.2"/>
    <row r="58710" hidden="1" x14ac:dyDescent="0.2"/>
    <row r="58711" hidden="1" x14ac:dyDescent="0.2"/>
    <row r="58712" hidden="1" x14ac:dyDescent="0.2"/>
    <row r="58713" hidden="1" x14ac:dyDescent="0.2"/>
    <row r="58714" hidden="1" x14ac:dyDescent="0.2"/>
    <row r="58715" hidden="1" x14ac:dyDescent="0.2"/>
    <row r="58716" hidden="1" x14ac:dyDescent="0.2"/>
    <row r="58717" hidden="1" x14ac:dyDescent="0.2"/>
    <row r="58718" hidden="1" x14ac:dyDescent="0.2"/>
    <row r="58719" hidden="1" x14ac:dyDescent="0.2"/>
    <row r="58720" hidden="1" x14ac:dyDescent="0.2"/>
    <row r="58721" hidden="1" x14ac:dyDescent="0.2"/>
    <row r="58722" hidden="1" x14ac:dyDescent="0.2"/>
    <row r="58723" hidden="1" x14ac:dyDescent="0.2"/>
    <row r="58724" hidden="1" x14ac:dyDescent="0.2"/>
    <row r="58725" hidden="1" x14ac:dyDescent="0.2"/>
    <row r="58726" hidden="1" x14ac:dyDescent="0.2"/>
    <row r="58727" hidden="1" x14ac:dyDescent="0.2"/>
    <row r="58728" hidden="1" x14ac:dyDescent="0.2"/>
    <row r="58729" hidden="1" x14ac:dyDescent="0.2"/>
    <row r="58730" hidden="1" x14ac:dyDescent="0.2"/>
    <row r="58731" hidden="1" x14ac:dyDescent="0.2"/>
    <row r="58732" hidden="1" x14ac:dyDescent="0.2"/>
    <row r="58733" hidden="1" x14ac:dyDescent="0.2"/>
    <row r="58734" hidden="1" x14ac:dyDescent="0.2"/>
    <row r="58735" hidden="1" x14ac:dyDescent="0.2"/>
    <row r="58736" hidden="1" x14ac:dyDescent="0.2"/>
    <row r="58737" hidden="1" x14ac:dyDescent="0.2"/>
    <row r="58738" hidden="1" x14ac:dyDescent="0.2"/>
    <row r="58739" hidden="1" x14ac:dyDescent="0.2"/>
    <row r="58740" hidden="1" x14ac:dyDescent="0.2"/>
    <row r="58741" hidden="1" x14ac:dyDescent="0.2"/>
    <row r="58742" hidden="1" x14ac:dyDescent="0.2"/>
    <row r="58743" hidden="1" x14ac:dyDescent="0.2"/>
    <row r="58744" hidden="1" x14ac:dyDescent="0.2"/>
    <row r="58745" hidden="1" x14ac:dyDescent="0.2"/>
    <row r="58746" hidden="1" x14ac:dyDescent="0.2"/>
    <row r="58747" hidden="1" x14ac:dyDescent="0.2"/>
    <row r="58748" hidden="1" x14ac:dyDescent="0.2"/>
    <row r="58749" hidden="1" x14ac:dyDescent="0.2"/>
    <row r="58750" hidden="1" x14ac:dyDescent="0.2"/>
    <row r="58751" hidden="1" x14ac:dyDescent="0.2"/>
    <row r="58752" hidden="1" x14ac:dyDescent="0.2"/>
    <row r="58753" hidden="1" x14ac:dyDescent="0.2"/>
    <row r="58754" hidden="1" x14ac:dyDescent="0.2"/>
    <row r="58755" hidden="1" x14ac:dyDescent="0.2"/>
    <row r="58756" hidden="1" x14ac:dyDescent="0.2"/>
    <row r="58757" hidden="1" x14ac:dyDescent="0.2"/>
    <row r="58758" hidden="1" x14ac:dyDescent="0.2"/>
    <row r="58759" hidden="1" x14ac:dyDescent="0.2"/>
    <row r="58760" hidden="1" x14ac:dyDescent="0.2"/>
    <row r="58761" hidden="1" x14ac:dyDescent="0.2"/>
    <row r="58762" hidden="1" x14ac:dyDescent="0.2"/>
    <row r="58763" hidden="1" x14ac:dyDescent="0.2"/>
    <row r="58764" hidden="1" x14ac:dyDescent="0.2"/>
    <row r="58765" hidden="1" x14ac:dyDescent="0.2"/>
    <row r="58766" hidden="1" x14ac:dyDescent="0.2"/>
    <row r="58767" hidden="1" x14ac:dyDescent="0.2"/>
    <row r="58768" hidden="1" x14ac:dyDescent="0.2"/>
    <row r="58769" hidden="1" x14ac:dyDescent="0.2"/>
    <row r="58770" hidden="1" x14ac:dyDescent="0.2"/>
    <row r="58771" hidden="1" x14ac:dyDescent="0.2"/>
    <row r="58772" hidden="1" x14ac:dyDescent="0.2"/>
    <row r="58773" hidden="1" x14ac:dyDescent="0.2"/>
    <row r="58774" hidden="1" x14ac:dyDescent="0.2"/>
    <row r="58775" hidden="1" x14ac:dyDescent="0.2"/>
    <row r="58776" hidden="1" x14ac:dyDescent="0.2"/>
    <row r="58777" hidden="1" x14ac:dyDescent="0.2"/>
    <row r="58778" hidden="1" x14ac:dyDescent="0.2"/>
    <row r="58779" hidden="1" x14ac:dyDescent="0.2"/>
    <row r="58780" hidden="1" x14ac:dyDescent="0.2"/>
    <row r="58781" hidden="1" x14ac:dyDescent="0.2"/>
    <row r="58782" hidden="1" x14ac:dyDescent="0.2"/>
    <row r="58783" hidden="1" x14ac:dyDescent="0.2"/>
    <row r="58784" hidden="1" x14ac:dyDescent="0.2"/>
    <row r="58785" hidden="1" x14ac:dyDescent="0.2"/>
    <row r="58786" hidden="1" x14ac:dyDescent="0.2"/>
    <row r="58787" hidden="1" x14ac:dyDescent="0.2"/>
    <row r="58788" hidden="1" x14ac:dyDescent="0.2"/>
    <row r="58789" hidden="1" x14ac:dyDescent="0.2"/>
    <row r="58790" hidden="1" x14ac:dyDescent="0.2"/>
    <row r="58791" hidden="1" x14ac:dyDescent="0.2"/>
    <row r="58792" hidden="1" x14ac:dyDescent="0.2"/>
    <row r="58793" hidden="1" x14ac:dyDescent="0.2"/>
    <row r="58794" hidden="1" x14ac:dyDescent="0.2"/>
    <row r="58795" hidden="1" x14ac:dyDescent="0.2"/>
    <row r="58796" hidden="1" x14ac:dyDescent="0.2"/>
    <row r="58797" hidden="1" x14ac:dyDescent="0.2"/>
    <row r="58798" hidden="1" x14ac:dyDescent="0.2"/>
    <row r="58799" hidden="1" x14ac:dyDescent="0.2"/>
    <row r="58800" hidden="1" x14ac:dyDescent="0.2"/>
    <row r="58801" hidden="1" x14ac:dyDescent="0.2"/>
    <row r="58802" hidden="1" x14ac:dyDescent="0.2"/>
    <row r="58803" hidden="1" x14ac:dyDescent="0.2"/>
    <row r="58804" hidden="1" x14ac:dyDescent="0.2"/>
    <row r="58805" hidden="1" x14ac:dyDescent="0.2"/>
    <row r="58806" hidden="1" x14ac:dyDescent="0.2"/>
    <row r="58807" hidden="1" x14ac:dyDescent="0.2"/>
    <row r="58808" hidden="1" x14ac:dyDescent="0.2"/>
    <row r="58809" hidden="1" x14ac:dyDescent="0.2"/>
    <row r="58810" hidden="1" x14ac:dyDescent="0.2"/>
    <row r="58811" hidden="1" x14ac:dyDescent="0.2"/>
    <row r="58812" hidden="1" x14ac:dyDescent="0.2"/>
    <row r="58813" hidden="1" x14ac:dyDescent="0.2"/>
    <row r="58814" hidden="1" x14ac:dyDescent="0.2"/>
    <row r="58815" hidden="1" x14ac:dyDescent="0.2"/>
    <row r="58816" hidden="1" x14ac:dyDescent="0.2"/>
    <row r="58817" hidden="1" x14ac:dyDescent="0.2"/>
    <row r="58818" hidden="1" x14ac:dyDescent="0.2"/>
    <row r="58819" hidden="1" x14ac:dyDescent="0.2"/>
    <row r="58820" hidden="1" x14ac:dyDescent="0.2"/>
    <row r="58821" hidden="1" x14ac:dyDescent="0.2"/>
    <row r="58822" hidden="1" x14ac:dyDescent="0.2"/>
    <row r="58823" hidden="1" x14ac:dyDescent="0.2"/>
    <row r="58824" hidden="1" x14ac:dyDescent="0.2"/>
    <row r="58825" hidden="1" x14ac:dyDescent="0.2"/>
    <row r="58826" hidden="1" x14ac:dyDescent="0.2"/>
    <row r="58827" hidden="1" x14ac:dyDescent="0.2"/>
    <row r="58828" hidden="1" x14ac:dyDescent="0.2"/>
    <row r="58829" hidden="1" x14ac:dyDescent="0.2"/>
    <row r="58830" hidden="1" x14ac:dyDescent="0.2"/>
    <row r="58831" hidden="1" x14ac:dyDescent="0.2"/>
    <row r="58832" hidden="1" x14ac:dyDescent="0.2"/>
    <row r="58833" hidden="1" x14ac:dyDescent="0.2"/>
    <row r="58834" hidden="1" x14ac:dyDescent="0.2"/>
    <row r="58835" hidden="1" x14ac:dyDescent="0.2"/>
    <row r="58836" hidden="1" x14ac:dyDescent="0.2"/>
    <row r="58837" hidden="1" x14ac:dyDescent="0.2"/>
    <row r="58838" hidden="1" x14ac:dyDescent="0.2"/>
    <row r="58839" hidden="1" x14ac:dyDescent="0.2"/>
    <row r="58840" hidden="1" x14ac:dyDescent="0.2"/>
    <row r="58841" hidden="1" x14ac:dyDescent="0.2"/>
    <row r="58842" hidden="1" x14ac:dyDescent="0.2"/>
    <row r="58843" hidden="1" x14ac:dyDescent="0.2"/>
    <row r="58844" hidden="1" x14ac:dyDescent="0.2"/>
    <row r="58845" hidden="1" x14ac:dyDescent="0.2"/>
    <row r="58846" hidden="1" x14ac:dyDescent="0.2"/>
    <row r="58847" hidden="1" x14ac:dyDescent="0.2"/>
    <row r="58848" hidden="1" x14ac:dyDescent="0.2"/>
    <row r="58849" hidden="1" x14ac:dyDescent="0.2"/>
    <row r="58850" hidden="1" x14ac:dyDescent="0.2"/>
    <row r="58851" hidden="1" x14ac:dyDescent="0.2"/>
    <row r="58852" hidden="1" x14ac:dyDescent="0.2"/>
    <row r="58853" hidden="1" x14ac:dyDescent="0.2"/>
    <row r="58854" hidden="1" x14ac:dyDescent="0.2"/>
    <row r="58855" hidden="1" x14ac:dyDescent="0.2"/>
    <row r="58856" hidden="1" x14ac:dyDescent="0.2"/>
    <row r="58857" hidden="1" x14ac:dyDescent="0.2"/>
    <row r="58858" hidden="1" x14ac:dyDescent="0.2"/>
    <row r="58859" hidden="1" x14ac:dyDescent="0.2"/>
    <row r="58860" hidden="1" x14ac:dyDescent="0.2"/>
    <row r="58861" hidden="1" x14ac:dyDescent="0.2"/>
    <row r="58862" hidden="1" x14ac:dyDescent="0.2"/>
    <row r="58863" hidden="1" x14ac:dyDescent="0.2"/>
    <row r="58864" hidden="1" x14ac:dyDescent="0.2"/>
    <row r="58865" hidden="1" x14ac:dyDescent="0.2"/>
    <row r="58866" hidden="1" x14ac:dyDescent="0.2"/>
    <row r="58867" hidden="1" x14ac:dyDescent="0.2"/>
    <row r="58868" hidden="1" x14ac:dyDescent="0.2"/>
    <row r="58869" hidden="1" x14ac:dyDescent="0.2"/>
    <row r="58870" hidden="1" x14ac:dyDescent="0.2"/>
    <row r="58871" hidden="1" x14ac:dyDescent="0.2"/>
    <row r="58872" hidden="1" x14ac:dyDescent="0.2"/>
    <row r="58873" hidden="1" x14ac:dyDescent="0.2"/>
    <row r="58874" hidden="1" x14ac:dyDescent="0.2"/>
    <row r="58875" hidden="1" x14ac:dyDescent="0.2"/>
    <row r="58876" hidden="1" x14ac:dyDescent="0.2"/>
    <row r="58877" hidden="1" x14ac:dyDescent="0.2"/>
    <row r="58878" hidden="1" x14ac:dyDescent="0.2"/>
    <row r="58879" hidden="1" x14ac:dyDescent="0.2"/>
    <row r="58880" hidden="1" x14ac:dyDescent="0.2"/>
    <row r="58881" hidden="1" x14ac:dyDescent="0.2"/>
    <row r="58882" hidden="1" x14ac:dyDescent="0.2"/>
    <row r="58883" hidden="1" x14ac:dyDescent="0.2"/>
    <row r="58884" hidden="1" x14ac:dyDescent="0.2"/>
    <row r="58885" hidden="1" x14ac:dyDescent="0.2"/>
    <row r="58886" hidden="1" x14ac:dyDescent="0.2"/>
    <row r="58887" hidden="1" x14ac:dyDescent="0.2"/>
    <row r="58888" hidden="1" x14ac:dyDescent="0.2"/>
    <row r="58889" hidden="1" x14ac:dyDescent="0.2"/>
    <row r="58890" hidden="1" x14ac:dyDescent="0.2"/>
    <row r="58891" hidden="1" x14ac:dyDescent="0.2"/>
    <row r="58892" hidden="1" x14ac:dyDescent="0.2"/>
    <row r="58893" hidden="1" x14ac:dyDescent="0.2"/>
    <row r="58894" hidden="1" x14ac:dyDescent="0.2"/>
    <row r="58895" hidden="1" x14ac:dyDescent="0.2"/>
    <row r="58896" hidden="1" x14ac:dyDescent="0.2"/>
    <row r="58897" hidden="1" x14ac:dyDescent="0.2"/>
    <row r="58898" hidden="1" x14ac:dyDescent="0.2"/>
    <row r="58899" hidden="1" x14ac:dyDescent="0.2"/>
    <row r="58900" hidden="1" x14ac:dyDescent="0.2"/>
    <row r="58901" hidden="1" x14ac:dyDescent="0.2"/>
    <row r="58902" hidden="1" x14ac:dyDescent="0.2"/>
    <row r="58903" hidden="1" x14ac:dyDescent="0.2"/>
    <row r="58904" hidden="1" x14ac:dyDescent="0.2"/>
    <row r="58905" hidden="1" x14ac:dyDescent="0.2"/>
    <row r="58906" hidden="1" x14ac:dyDescent="0.2"/>
    <row r="58907" hidden="1" x14ac:dyDescent="0.2"/>
    <row r="58908" hidden="1" x14ac:dyDescent="0.2"/>
    <row r="58909" hidden="1" x14ac:dyDescent="0.2"/>
    <row r="58910" hidden="1" x14ac:dyDescent="0.2"/>
    <row r="58911" hidden="1" x14ac:dyDescent="0.2"/>
    <row r="58912" hidden="1" x14ac:dyDescent="0.2"/>
    <row r="58913" hidden="1" x14ac:dyDescent="0.2"/>
    <row r="58914" hidden="1" x14ac:dyDescent="0.2"/>
    <row r="58915" hidden="1" x14ac:dyDescent="0.2"/>
    <row r="58916" hidden="1" x14ac:dyDescent="0.2"/>
    <row r="58917" hidden="1" x14ac:dyDescent="0.2"/>
    <row r="58918" hidden="1" x14ac:dyDescent="0.2"/>
    <row r="58919" hidden="1" x14ac:dyDescent="0.2"/>
    <row r="58920" hidden="1" x14ac:dyDescent="0.2"/>
    <row r="58921" hidden="1" x14ac:dyDescent="0.2"/>
    <row r="58922" hidden="1" x14ac:dyDescent="0.2"/>
    <row r="58923" hidden="1" x14ac:dyDescent="0.2"/>
    <row r="58924" hidden="1" x14ac:dyDescent="0.2"/>
    <row r="58925" hidden="1" x14ac:dyDescent="0.2"/>
    <row r="58926" hidden="1" x14ac:dyDescent="0.2"/>
    <row r="58927" hidden="1" x14ac:dyDescent="0.2"/>
    <row r="58928" hidden="1" x14ac:dyDescent="0.2"/>
    <row r="58929" hidden="1" x14ac:dyDescent="0.2"/>
    <row r="58930" hidden="1" x14ac:dyDescent="0.2"/>
    <row r="58931" hidden="1" x14ac:dyDescent="0.2"/>
    <row r="58932" hidden="1" x14ac:dyDescent="0.2"/>
    <row r="58933" hidden="1" x14ac:dyDescent="0.2"/>
    <row r="58934" hidden="1" x14ac:dyDescent="0.2"/>
    <row r="58935" hidden="1" x14ac:dyDescent="0.2"/>
    <row r="58936" hidden="1" x14ac:dyDescent="0.2"/>
    <row r="58937" hidden="1" x14ac:dyDescent="0.2"/>
    <row r="58938" hidden="1" x14ac:dyDescent="0.2"/>
    <row r="58939" hidden="1" x14ac:dyDescent="0.2"/>
    <row r="58940" hidden="1" x14ac:dyDescent="0.2"/>
    <row r="58941" hidden="1" x14ac:dyDescent="0.2"/>
    <row r="58942" hidden="1" x14ac:dyDescent="0.2"/>
    <row r="58943" hidden="1" x14ac:dyDescent="0.2"/>
    <row r="58944" hidden="1" x14ac:dyDescent="0.2"/>
    <row r="58945" hidden="1" x14ac:dyDescent="0.2"/>
    <row r="58946" hidden="1" x14ac:dyDescent="0.2"/>
    <row r="58947" hidden="1" x14ac:dyDescent="0.2"/>
    <row r="58948" hidden="1" x14ac:dyDescent="0.2"/>
    <row r="58949" hidden="1" x14ac:dyDescent="0.2"/>
    <row r="58950" hidden="1" x14ac:dyDescent="0.2"/>
    <row r="58951" hidden="1" x14ac:dyDescent="0.2"/>
    <row r="58952" hidden="1" x14ac:dyDescent="0.2"/>
    <row r="58953" hidden="1" x14ac:dyDescent="0.2"/>
    <row r="58954" hidden="1" x14ac:dyDescent="0.2"/>
    <row r="58955" hidden="1" x14ac:dyDescent="0.2"/>
    <row r="58956" hidden="1" x14ac:dyDescent="0.2"/>
    <row r="58957" hidden="1" x14ac:dyDescent="0.2"/>
    <row r="58958" hidden="1" x14ac:dyDescent="0.2"/>
    <row r="58959" hidden="1" x14ac:dyDescent="0.2"/>
    <row r="58960" hidden="1" x14ac:dyDescent="0.2"/>
    <row r="58961" hidden="1" x14ac:dyDescent="0.2"/>
    <row r="58962" hidden="1" x14ac:dyDescent="0.2"/>
    <row r="58963" hidden="1" x14ac:dyDescent="0.2"/>
    <row r="58964" hidden="1" x14ac:dyDescent="0.2"/>
    <row r="58965" hidden="1" x14ac:dyDescent="0.2"/>
    <row r="58966" hidden="1" x14ac:dyDescent="0.2"/>
    <row r="58967" hidden="1" x14ac:dyDescent="0.2"/>
    <row r="58968" hidden="1" x14ac:dyDescent="0.2"/>
    <row r="58969" hidden="1" x14ac:dyDescent="0.2"/>
    <row r="58970" hidden="1" x14ac:dyDescent="0.2"/>
    <row r="58971" hidden="1" x14ac:dyDescent="0.2"/>
    <row r="58972" hidden="1" x14ac:dyDescent="0.2"/>
    <row r="58973" hidden="1" x14ac:dyDescent="0.2"/>
    <row r="58974" hidden="1" x14ac:dyDescent="0.2"/>
    <row r="58975" hidden="1" x14ac:dyDescent="0.2"/>
    <row r="58976" hidden="1" x14ac:dyDescent="0.2"/>
    <row r="58977" hidden="1" x14ac:dyDescent="0.2"/>
    <row r="58978" hidden="1" x14ac:dyDescent="0.2"/>
    <row r="58979" hidden="1" x14ac:dyDescent="0.2"/>
    <row r="58980" hidden="1" x14ac:dyDescent="0.2"/>
    <row r="58981" hidden="1" x14ac:dyDescent="0.2"/>
    <row r="58982" hidden="1" x14ac:dyDescent="0.2"/>
    <row r="58983" hidden="1" x14ac:dyDescent="0.2"/>
    <row r="58984" hidden="1" x14ac:dyDescent="0.2"/>
    <row r="58985" hidden="1" x14ac:dyDescent="0.2"/>
    <row r="58986" hidden="1" x14ac:dyDescent="0.2"/>
    <row r="58987" hidden="1" x14ac:dyDescent="0.2"/>
    <row r="58988" hidden="1" x14ac:dyDescent="0.2"/>
    <row r="58989" hidden="1" x14ac:dyDescent="0.2"/>
    <row r="58990" hidden="1" x14ac:dyDescent="0.2"/>
    <row r="58991" hidden="1" x14ac:dyDescent="0.2"/>
    <row r="58992" hidden="1" x14ac:dyDescent="0.2"/>
    <row r="58993" hidden="1" x14ac:dyDescent="0.2"/>
    <row r="58994" hidden="1" x14ac:dyDescent="0.2"/>
    <row r="58995" hidden="1" x14ac:dyDescent="0.2"/>
    <row r="58996" hidden="1" x14ac:dyDescent="0.2"/>
    <row r="58997" hidden="1" x14ac:dyDescent="0.2"/>
    <row r="58998" hidden="1" x14ac:dyDescent="0.2"/>
    <row r="58999" hidden="1" x14ac:dyDescent="0.2"/>
    <row r="59000" hidden="1" x14ac:dyDescent="0.2"/>
    <row r="59001" hidden="1" x14ac:dyDescent="0.2"/>
    <row r="59002" hidden="1" x14ac:dyDescent="0.2"/>
    <row r="59003" hidden="1" x14ac:dyDescent="0.2"/>
    <row r="59004" hidden="1" x14ac:dyDescent="0.2"/>
    <row r="59005" hidden="1" x14ac:dyDescent="0.2"/>
    <row r="59006" hidden="1" x14ac:dyDescent="0.2"/>
    <row r="59007" hidden="1" x14ac:dyDescent="0.2"/>
    <row r="59008" hidden="1" x14ac:dyDescent="0.2"/>
    <row r="59009" hidden="1" x14ac:dyDescent="0.2"/>
    <row r="59010" hidden="1" x14ac:dyDescent="0.2"/>
    <row r="59011" hidden="1" x14ac:dyDescent="0.2"/>
    <row r="59012" hidden="1" x14ac:dyDescent="0.2"/>
    <row r="59013" hidden="1" x14ac:dyDescent="0.2"/>
    <row r="59014" hidden="1" x14ac:dyDescent="0.2"/>
    <row r="59015" hidden="1" x14ac:dyDescent="0.2"/>
    <row r="59016" hidden="1" x14ac:dyDescent="0.2"/>
    <row r="59017" hidden="1" x14ac:dyDescent="0.2"/>
    <row r="59018" hidden="1" x14ac:dyDescent="0.2"/>
    <row r="59019" hidden="1" x14ac:dyDescent="0.2"/>
    <row r="59020" hidden="1" x14ac:dyDescent="0.2"/>
    <row r="59021" hidden="1" x14ac:dyDescent="0.2"/>
    <row r="59022" hidden="1" x14ac:dyDescent="0.2"/>
    <row r="59023" hidden="1" x14ac:dyDescent="0.2"/>
    <row r="59024" hidden="1" x14ac:dyDescent="0.2"/>
    <row r="59025" hidden="1" x14ac:dyDescent="0.2"/>
    <row r="59026" hidden="1" x14ac:dyDescent="0.2"/>
    <row r="59027" hidden="1" x14ac:dyDescent="0.2"/>
    <row r="59028" hidden="1" x14ac:dyDescent="0.2"/>
    <row r="59029" hidden="1" x14ac:dyDescent="0.2"/>
    <row r="59030" hidden="1" x14ac:dyDescent="0.2"/>
    <row r="59031" hidden="1" x14ac:dyDescent="0.2"/>
    <row r="59032" hidden="1" x14ac:dyDescent="0.2"/>
    <row r="59033" hidden="1" x14ac:dyDescent="0.2"/>
    <row r="59034" hidden="1" x14ac:dyDescent="0.2"/>
    <row r="59035" hidden="1" x14ac:dyDescent="0.2"/>
    <row r="59036" hidden="1" x14ac:dyDescent="0.2"/>
    <row r="59037" hidden="1" x14ac:dyDescent="0.2"/>
    <row r="59038" hidden="1" x14ac:dyDescent="0.2"/>
    <row r="59039" hidden="1" x14ac:dyDescent="0.2"/>
    <row r="59040" hidden="1" x14ac:dyDescent="0.2"/>
    <row r="59041" hidden="1" x14ac:dyDescent="0.2"/>
    <row r="59042" hidden="1" x14ac:dyDescent="0.2"/>
    <row r="59043" hidden="1" x14ac:dyDescent="0.2"/>
    <row r="59044" hidden="1" x14ac:dyDescent="0.2"/>
    <row r="59045" hidden="1" x14ac:dyDescent="0.2"/>
    <row r="59046" hidden="1" x14ac:dyDescent="0.2"/>
    <row r="59047" hidden="1" x14ac:dyDescent="0.2"/>
    <row r="59048" hidden="1" x14ac:dyDescent="0.2"/>
    <row r="59049" hidden="1" x14ac:dyDescent="0.2"/>
    <row r="59050" hidden="1" x14ac:dyDescent="0.2"/>
    <row r="59051" hidden="1" x14ac:dyDescent="0.2"/>
    <row r="59052" hidden="1" x14ac:dyDescent="0.2"/>
    <row r="59053" hidden="1" x14ac:dyDescent="0.2"/>
    <row r="59054" hidden="1" x14ac:dyDescent="0.2"/>
    <row r="59055" hidden="1" x14ac:dyDescent="0.2"/>
    <row r="59056" hidden="1" x14ac:dyDescent="0.2"/>
    <row r="59057" hidden="1" x14ac:dyDescent="0.2"/>
    <row r="59058" hidden="1" x14ac:dyDescent="0.2"/>
    <row r="59059" hidden="1" x14ac:dyDescent="0.2"/>
    <row r="59060" hidden="1" x14ac:dyDescent="0.2"/>
    <row r="59061" hidden="1" x14ac:dyDescent="0.2"/>
    <row r="59062" hidden="1" x14ac:dyDescent="0.2"/>
    <row r="59063" hidden="1" x14ac:dyDescent="0.2"/>
    <row r="59064" hidden="1" x14ac:dyDescent="0.2"/>
    <row r="59065" hidden="1" x14ac:dyDescent="0.2"/>
    <row r="59066" hidden="1" x14ac:dyDescent="0.2"/>
    <row r="59067" hidden="1" x14ac:dyDescent="0.2"/>
    <row r="59068" hidden="1" x14ac:dyDescent="0.2"/>
    <row r="59069" hidden="1" x14ac:dyDescent="0.2"/>
    <row r="59070" hidden="1" x14ac:dyDescent="0.2"/>
    <row r="59071" hidden="1" x14ac:dyDescent="0.2"/>
    <row r="59072" hidden="1" x14ac:dyDescent="0.2"/>
    <row r="59073" hidden="1" x14ac:dyDescent="0.2"/>
    <row r="59074" hidden="1" x14ac:dyDescent="0.2"/>
    <row r="59075" hidden="1" x14ac:dyDescent="0.2"/>
    <row r="59076" hidden="1" x14ac:dyDescent="0.2"/>
    <row r="59077" hidden="1" x14ac:dyDescent="0.2"/>
    <row r="59078" hidden="1" x14ac:dyDescent="0.2"/>
    <row r="59079" hidden="1" x14ac:dyDescent="0.2"/>
    <row r="59080" hidden="1" x14ac:dyDescent="0.2"/>
    <row r="59081" hidden="1" x14ac:dyDescent="0.2"/>
    <row r="59082" hidden="1" x14ac:dyDescent="0.2"/>
    <row r="59083" hidden="1" x14ac:dyDescent="0.2"/>
    <row r="59084" hidden="1" x14ac:dyDescent="0.2"/>
    <row r="59085" hidden="1" x14ac:dyDescent="0.2"/>
    <row r="59086" hidden="1" x14ac:dyDescent="0.2"/>
    <row r="59087" hidden="1" x14ac:dyDescent="0.2"/>
    <row r="59088" hidden="1" x14ac:dyDescent="0.2"/>
    <row r="59089" hidden="1" x14ac:dyDescent="0.2"/>
    <row r="59090" hidden="1" x14ac:dyDescent="0.2"/>
    <row r="59091" hidden="1" x14ac:dyDescent="0.2"/>
    <row r="59092" hidden="1" x14ac:dyDescent="0.2"/>
    <row r="59093" hidden="1" x14ac:dyDescent="0.2"/>
    <row r="59094" hidden="1" x14ac:dyDescent="0.2"/>
    <row r="59095" hidden="1" x14ac:dyDescent="0.2"/>
    <row r="59096" hidden="1" x14ac:dyDescent="0.2"/>
    <row r="59097" hidden="1" x14ac:dyDescent="0.2"/>
    <row r="59098" hidden="1" x14ac:dyDescent="0.2"/>
    <row r="59099" hidden="1" x14ac:dyDescent="0.2"/>
    <row r="59100" hidden="1" x14ac:dyDescent="0.2"/>
    <row r="59101" hidden="1" x14ac:dyDescent="0.2"/>
    <row r="59102" hidden="1" x14ac:dyDescent="0.2"/>
    <row r="59103" hidden="1" x14ac:dyDescent="0.2"/>
    <row r="59104" hidden="1" x14ac:dyDescent="0.2"/>
    <row r="59105" hidden="1" x14ac:dyDescent="0.2"/>
    <row r="59106" hidden="1" x14ac:dyDescent="0.2"/>
    <row r="59107" hidden="1" x14ac:dyDescent="0.2"/>
    <row r="59108" hidden="1" x14ac:dyDescent="0.2"/>
    <row r="59109" hidden="1" x14ac:dyDescent="0.2"/>
    <row r="59110" hidden="1" x14ac:dyDescent="0.2"/>
    <row r="59111" hidden="1" x14ac:dyDescent="0.2"/>
    <row r="59112" hidden="1" x14ac:dyDescent="0.2"/>
    <row r="59113" hidden="1" x14ac:dyDescent="0.2"/>
    <row r="59114" hidden="1" x14ac:dyDescent="0.2"/>
    <row r="59115" hidden="1" x14ac:dyDescent="0.2"/>
    <row r="59116" hidden="1" x14ac:dyDescent="0.2"/>
    <row r="59117" hidden="1" x14ac:dyDescent="0.2"/>
    <row r="59118" hidden="1" x14ac:dyDescent="0.2"/>
    <row r="59119" hidden="1" x14ac:dyDescent="0.2"/>
    <row r="59120" hidden="1" x14ac:dyDescent="0.2"/>
    <row r="59121" hidden="1" x14ac:dyDescent="0.2"/>
    <row r="59122" hidden="1" x14ac:dyDescent="0.2"/>
    <row r="59123" hidden="1" x14ac:dyDescent="0.2"/>
    <row r="59124" hidden="1" x14ac:dyDescent="0.2"/>
    <row r="59125" hidden="1" x14ac:dyDescent="0.2"/>
    <row r="59126" hidden="1" x14ac:dyDescent="0.2"/>
    <row r="59127" hidden="1" x14ac:dyDescent="0.2"/>
    <row r="59128" hidden="1" x14ac:dyDescent="0.2"/>
    <row r="59129" hidden="1" x14ac:dyDescent="0.2"/>
    <row r="59130" hidden="1" x14ac:dyDescent="0.2"/>
    <row r="59131" hidden="1" x14ac:dyDescent="0.2"/>
    <row r="59132" hidden="1" x14ac:dyDescent="0.2"/>
    <row r="59133" hidden="1" x14ac:dyDescent="0.2"/>
    <row r="59134" hidden="1" x14ac:dyDescent="0.2"/>
    <row r="59135" hidden="1" x14ac:dyDescent="0.2"/>
    <row r="59136" hidden="1" x14ac:dyDescent="0.2"/>
    <row r="59137" hidden="1" x14ac:dyDescent="0.2"/>
    <row r="59138" hidden="1" x14ac:dyDescent="0.2"/>
    <row r="59139" hidden="1" x14ac:dyDescent="0.2"/>
    <row r="59140" hidden="1" x14ac:dyDescent="0.2"/>
    <row r="59141" hidden="1" x14ac:dyDescent="0.2"/>
    <row r="59142" hidden="1" x14ac:dyDescent="0.2"/>
    <row r="59143" hidden="1" x14ac:dyDescent="0.2"/>
    <row r="59144" hidden="1" x14ac:dyDescent="0.2"/>
    <row r="59145" hidden="1" x14ac:dyDescent="0.2"/>
    <row r="59146" hidden="1" x14ac:dyDescent="0.2"/>
    <row r="59147" hidden="1" x14ac:dyDescent="0.2"/>
    <row r="59148" hidden="1" x14ac:dyDescent="0.2"/>
    <row r="59149" hidden="1" x14ac:dyDescent="0.2"/>
    <row r="59150" hidden="1" x14ac:dyDescent="0.2"/>
    <row r="59151" hidden="1" x14ac:dyDescent="0.2"/>
    <row r="59152" hidden="1" x14ac:dyDescent="0.2"/>
    <row r="59153" hidden="1" x14ac:dyDescent="0.2"/>
    <row r="59154" hidden="1" x14ac:dyDescent="0.2"/>
    <row r="59155" hidden="1" x14ac:dyDescent="0.2"/>
    <row r="59156" hidden="1" x14ac:dyDescent="0.2"/>
    <row r="59157" hidden="1" x14ac:dyDescent="0.2"/>
    <row r="59158" hidden="1" x14ac:dyDescent="0.2"/>
    <row r="59159" hidden="1" x14ac:dyDescent="0.2"/>
    <row r="59160" hidden="1" x14ac:dyDescent="0.2"/>
    <row r="59161" hidden="1" x14ac:dyDescent="0.2"/>
    <row r="59162" hidden="1" x14ac:dyDescent="0.2"/>
    <row r="59163" hidden="1" x14ac:dyDescent="0.2"/>
    <row r="59164" hidden="1" x14ac:dyDescent="0.2"/>
    <row r="59165" hidden="1" x14ac:dyDescent="0.2"/>
    <row r="59166" hidden="1" x14ac:dyDescent="0.2"/>
    <row r="59167" hidden="1" x14ac:dyDescent="0.2"/>
    <row r="59168" hidden="1" x14ac:dyDescent="0.2"/>
    <row r="59169" hidden="1" x14ac:dyDescent="0.2"/>
    <row r="59170" hidden="1" x14ac:dyDescent="0.2"/>
    <row r="59171" hidden="1" x14ac:dyDescent="0.2"/>
    <row r="59172" hidden="1" x14ac:dyDescent="0.2"/>
    <row r="59173" hidden="1" x14ac:dyDescent="0.2"/>
    <row r="59174" hidden="1" x14ac:dyDescent="0.2"/>
    <row r="59175" hidden="1" x14ac:dyDescent="0.2"/>
    <row r="59176" hidden="1" x14ac:dyDescent="0.2"/>
    <row r="59177" hidden="1" x14ac:dyDescent="0.2"/>
    <row r="59178" hidden="1" x14ac:dyDescent="0.2"/>
    <row r="59179" hidden="1" x14ac:dyDescent="0.2"/>
    <row r="59180" hidden="1" x14ac:dyDescent="0.2"/>
    <row r="59181" hidden="1" x14ac:dyDescent="0.2"/>
    <row r="59182" hidden="1" x14ac:dyDescent="0.2"/>
    <row r="59183" hidden="1" x14ac:dyDescent="0.2"/>
    <row r="59184" hidden="1" x14ac:dyDescent="0.2"/>
    <row r="59185" hidden="1" x14ac:dyDescent="0.2"/>
    <row r="59186" hidden="1" x14ac:dyDescent="0.2"/>
    <row r="59187" hidden="1" x14ac:dyDescent="0.2"/>
    <row r="59188" hidden="1" x14ac:dyDescent="0.2"/>
    <row r="59189" hidden="1" x14ac:dyDescent="0.2"/>
    <row r="59190" hidden="1" x14ac:dyDescent="0.2"/>
    <row r="59191" hidden="1" x14ac:dyDescent="0.2"/>
    <row r="59192" hidden="1" x14ac:dyDescent="0.2"/>
    <row r="59193" hidden="1" x14ac:dyDescent="0.2"/>
    <row r="59194" hidden="1" x14ac:dyDescent="0.2"/>
    <row r="59195" hidden="1" x14ac:dyDescent="0.2"/>
    <row r="59196" hidden="1" x14ac:dyDescent="0.2"/>
    <row r="59197" hidden="1" x14ac:dyDescent="0.2"/>
    <row r="59198" hidden="1" x14ac:dyDescent="0.2"/>
    <row r="59199" hidden="1" x14ac:dyDescent="0.2"/>
    <row r="59200" hidden="1" x14ac:dyDescent="0.2"/>
    <row r="59201" hidden="1" x14ac:dyDescent="0.2"/>
    <row r="59202" hidden="1" x14ac:dyDescent="0.2"/>
    <row r="59203" hidden="1" x14ac:dyDescent="0.2"/>
    <row r="59204" hidden="1" x14ac:dyDescent="0.2"/>
    <row r="59205" hidden="1" x14ac:dyDescent="0.2"/>
    <row r="59206" hidden="1" x14ac:dyDescent="0.2"/>
    <row r="59207" hidden="1" x14ac:dyDescent="0.2"/>
    <row r="59208" hidden="1" x14ac:dyDescent="0.2"/>
    <row r="59209" hidden="1" x14ac:dyDescent="0.2"/>
    <row r="59210" hidden="1" x14ac:dyDescent="0.2"/>
    <row r="59211" hidden="1" x14ac:dyDescent="0.2"/>
    <row r="59212" hidden="1" x14ac:dyDescent="0.2"/>
    <row r="59213" hidden="1" x14ac:dyDescent="0.2"/>
    <row r="59214" hidden="1" x14ac:dyDescent="0.2"/>
    <row r="59215" hidden="1" x14ac:dyDescent="0.2"/>
    <row r="59216" hidden="1" x14ac:dyDescent="0.2"/>
    <row r="59217" hidden="1" x14ac:dyDescent="0.2"/>
    <row r="59218" hidden="1" x14ac:dyDescent="0.2"/>
    <row r="59219" hidden="1" x14ac:dyDescent="0.2"/>
    <row r="59220" hidden="1" x14ac:dyDescent="0.2"/>
    <row r="59221" hidden="1" x14ac:dyDescent="0.2"/>
    <row r="59222" hidden="1" x14ac:dyDescent="0.2"/>
    <row r="59223" hidden="1" x14ac:dyDescent="0.2"/>
    <row r="59224" hidden="1" x14ac:dyDescent="0.2"/>
    <row r="59225" hidden="1" x14ac:dyDescent="0.2"/>
    <row r="59226" hidden="1" x14ac:dyDescent="0.2"/>
    <row r="59227" hidden="1" x14ac:dyDescent="0.2"/>
    <row r="59228" hidden="1" x14ac:dyDescent="0.2"/>
    <row r="59229" hidden="1" x14ac:dyDescent="0.2"/>
    <row r="59230" hidden="1" x14ac:dyDescent="0.2"/>
    <row r="59231" hidden="1" x14ac:dyDescent="0.2"/>
    <row r="59232" hidden="1" x14ac:dyDescent="0.2"/>
    <row r="59233" hidden="1" x14ac:dyDescent="0.2"/>
    <row r="59234" hidden="1" x14ac:dyDescent="0.2"/>
    <row r="59235" hidden="1" x14ac:dyDescent="0.2"/>
    <row r="59236" hidden="1" x14ac:dyDescent="0.2"/>
    <row r="59237" hidden="1" x14ac:dyDescent="0.2"/>
    <row r="59238" hidden="1" x14ac:dyDescent="0.2"/>
    <row r="59239" hidden="1" x14ac:dyDescent="0.2"/>
    <row r="59240" hidden="1" x14ac:dyDescent="0.2"/>
    <row r="59241" hidden="1" x14ac:dyDescent="0.2"/>
    <row r="59242" hidden="1" x14ac:dyDescent="0.2"/>
    <row r="59243" hidden="1" x14ac:dyDescent="0.2"/>
    <row r="59244" hidden="1" x14ac:dyDescent="0.2"/>
    <row r="59245" hidden="1" x14ac:dyDescent="0.2"/>
    <row r="59246" hidden="1" x14ac:dyDescent="0.2"/>
    <row r="59247" hidden="1" x14ac:dyDescent="0.2"/>
    <row r="59248" hidden="1" x14ac:dyDescent="0.2"/>
    <row r="59249" hidden="1" x14ac:dyDescent="0.2"/>
    <row r="59250" hidden="1" x14ac:dyDescent="0.2"/>
    <row r="59251" hidden="1" x14ac:dyDescent="0.2"/>
    <row r="59252" hidden="1" x14ac:dyDescent="0.2"/>
    <row r="59253" hidden="1" x14ac:dyDescent="0.2"/>
    <row r="59254" hidden="1" x14ac:dyDescent="0.2"/>
    <row r="59255" hidden="1" x14ac:dyDescent="0.2"/>
    <row r="59256" hidden="1" x14ac:dyDescent="0.2"/>
    <row r="59257" hidden="1" x14ac:dyDescent="0.2"/>
    <row r="59258" hidden="1" x14ac:dyDescent="0.2"/>
    <row r="59259" hidden="1" x14ac:dyDescent="0.2"/>
    <row r="59260" hidden="1" x14ac:dyDescent="0.2"/>
    <row r="59261" hidden="1" x14ac:dyDescent="0.2"/>
    <row r="59262" hidden="1" x14ac:dyDescent="0.2"/>
    <row r="59263" hidden="1" x14ac:dyDescent="0.2"/>
    <row r="59264" hidden="1" x14ac:dyDescent="0.2"/>
    <row r="59265" hidden="1" x14ac:dyDescent="0.2"/>
    <row r="59266" hidden="1" x14ac:dyDescent="0.2"/>
    <row r="59267" hidden="1" x14ac:dyDescent="0.2"/>
    <row r="59268" hidden="1" x14ac:dyDescent="0.2"/>
    <row r="59269" hidden="1" x14ac:dyDescent="0.2"/>
    <row r="59270" hidden="1" x14ac:dyDescent="0.2"/>
    <row r="59271" hidden="1" x14ac:dyDescent="0.2"/>
    <row r="59272" hidden="1" x14ac:dyDescent="0.2"/>
    <row r="59273" hidden="1" x14ac:dyDescent="0.2"/>
    <row r="59274" hidden="1" x14ac:dyDescent="0.2"/>
    <row r="59275" hidden="1" x14ac:dyDescent="0.2"/>
    <row r="59276" hidden="1" x14ac:dyDescent="0.2"/>
    <row r="59277" hidden="1" x14ac:dyDescent="0.2"/>
    <row r="59278" hidden="1" x14ac:dyDescent="0.2"/>
    <row r="59279" hidden="1" x14ac:dyDescent="0.2"/>
    <row r="59280" hidden="1" x14ac:dyDescent="0.2"/>
    <row r="59281" hidden="1" x14ac:dyDescent="0.2"/>
    <row r="59282" hidden="1" x14ac:dyDescent="0.2"/>
    <row r="59283" hidden="1" x14ac:dyDescent="0.2"/>
    <row r="59284" hidden="1" x14ac:dyDescent="0.2"/>
    <row r="59285" hidden="1" x14ac:dyDescent="0.2"/>
    <row r="59286" hidden="1" x14ac:dyDescent="0.2"/>
    <row r="59287" hidden="1" x14ac:dyDescent="0.2"/>
    <row r="59288" hidden="1" x14ac:dyDescent="0.2"/>
    <row r="59289" hidden="1" x14ac:dyDescent="0.2"/>
    <row r="59290" hidden="1" x14ac:dyDescent="0.2"/>
    <row r="59291" hidden="1" x14ac:dyDescent="0.2"/>
    <row r="59292" hidden="1" x14ac:dyDescent="0.2"/>
    <row r="59293" hidden="1" x14ac:dyDescent="0.2"/>
    <row r="59294" hidden="1" x14ac:dyDescent="0.2"/>
    <row r="59295" hidden="1" x14ac:dyDescent="0.2"/>
    <row r="59296" hidden="1" x14ac:dyDescent="0.2"/>
    <row r="59297" hidden="1" x14ac:dyDescent="0.2"/>
    <row r="59298" hidden="1" x14ac:dyDescent="0.2"/>
    <row r="59299" hidden="1" x14ac:dyDescent="0.2"/>
    <row r="59300" hidden="1" x14ac:dyDescent="0.2"/>
    <row r="59301" hidden="1" x14ac:dyDescent="0.2"/>
    <row r="59302" hidden="1" x14ac:dyDescent="0.2"/>
    <row r="59303" hidden="1" x14ac:dyDescent="0.2"/>
    <row r="59304" hidden="1" x14ac:dyDescent="0.2"/>
    <row r="59305" hidden="1" x14ac:dyDescent="0.2"/>
    <row r="59306" hidden="1" x14ac:dyDescent="0.2"/>
    <row r="59307" hidden="1" x14ac:dyDescent="0.2"/>
    <row r="59308" hidden="1" x14ac:dyDescent="0.2"/>
    <row r="59309" hidden="1" x14ac:dyDescent="0.2"/>
    <row r="59310" hidden="1" x14ac:dyDescent="0.2"/>
    <row r="59311" hidden="1" x14ac:dyDescent="0.2"/>
    <row r="59312" hidden="1" x14ac:dyDescent="0.2"/>
    <row r="59313" hidden="1" x14ac:dyDescent="0.2"/>
    <row r="59314" hidden="1" x14ac:dyDescent="0.2"/>
    <row r="59315" hidden="1" x14ac:dyDescent="0.2"/>
    <row r="59316" hidden="1" x14ac:dyDescent="0.2"/>
    <row r="59317" hidden="1" x14ac:dyDescent="0.2"/>
    <row r="59318" hidden="1" x14ac:dyDescent="0.2"/>
    <row r="59319" hidden="1" x14ac:dyDescent="0.2"/>
    <row r="59320" hidden="1" x14ac:dyDescent="0.2"/>
    <row r="59321" hidden="1" x14ac:dyDescent="0.2"/>
    <row r="59322" hidden="1" x14ac:dyDescent="0.2"/>
    <row r="59323" hidden="1" x14ac:dyDescent="0.2"/>
    <row r="59324" hidden="1" x14ac:dyDescent="0.2"/>
    <row r="59325" hidden="1" x14ac:dyDescent="0.2"/>
    <row r="59326" hidden="1" x14ac:dyDescent="0.2"/>
    <row r="59327" hidden="1" x14ac:dyDescent="0.2"/>
    <row r="59328" hidden="1" x14ac:dyDescent="0.2"/>
    <row r="59329" hidden="1" x14ac:dyDescent="0.2"/>
    <row r="59330" hidden="1" x14ac:dyDescent="0.2"/>
    <row r="59331" hidden="1" x14ac:dyDescent="0.2"/>
    <row r="59332" hidden="1" x14ac:dyDescent="0.2"/>
    <row r="59333" hidden="1" x14ac:dyDescent="0.2"/>
    <row r="59334" hidden="1" x14ac:dyDescent="0.2"/>
    <row r="59335" hidden="1" x14ac:dyDescent="0.2"/>
    <row r="59336" hidden="1" x14ac:dyDescent="0.2"/>
    <row r="59337" hidden="1" x14ac:dyDescent="0.2"/>
    <row r="59338" hidden="1" x14ac:dyDescent="0.2"/>
    <row r="59339" hidden="1" x14ac:dyDescent="0.2"/>
    <row r="59340" hidden="1" x14ac:dyDescent="0.2"/>
    <row r="59341" hidden="1" x14ac:dyDescent="0.2"/>
    <row r="59342" hidden="1" x14ac:dyDescent="0.2"/>
    <row r="59343" hidden="1" x14ac:dyDescent="0.2"/>
    <row r="59344" hidden="1" x14ac:dyDescent="0.2"/>
    <row r="59345" hidden="1" x14ac:dyDescent="0.2"/>
    <row r="59346" hidden="1" x14ac:dyDescent="0.2"/>
    <row r="59347" hidden="1" x14ac:dyDescent="0.2"/>
    <row r="59348" hidden="1" x14ac:dyDescent="0.2"/>
    <row r="59349" hidden="1" x14ac:dyDescent="0.2"/>
    <row r="59350" hidden="1" x14ac:dyDescent="0.2"/>
    <row r="59351" hidden="1" x14ac:dyDescent="0.2"/>
    <row r="59352" hidden="1" x14ac:dyDescent="0.2"/>
    <row r="59353" hidden="1" x14ac:dyDescent="0.2"/>
    <row r="59354" hidden="1" x14ac:dyDescent="0.2"/>
    <row r="59355" hidden="1" x14ac:dyDescent="0.2"/>
    <row r="59356" hidden="1" x14ac:dyDescent="0.2"/>
    <row r="59357" hidden="1" x14ac:dyDescent="0.2"/>
    <row r="59358" hidden="1" x14ac:dyDescent="0.2"/>
    <row r="59359" hidden="1" x14ac:dyDescent="0.2"/>
    <row r="59360" hidden="1" x14ac:dyDescent="0.2"/>
    <row r="59361" hidden="1" x14ac:dyDescent="0.2"/>
    <row r="59362" hidden="1" x14ac:dyDescent="0.2"/>
    <row r="59363" hidden="1" x14ac:dyDescent="0.2"/>
    <row r="59364" hidden="1" x14ac:dyDescent="0.2"/>
    <row r="59365" hidden="1" x14ac:dyDescent="0.2"/>
    <row r="59366" hidden="1" x14ac:dyDescent="0.2"/>
    <row r="59367" hidden="1" x14ac:dyDescent="0.2"/>
    <row r="59368" hidden="1" x14ac:dyDescent="0.2"/>
    <row r="59369" hidden="1" x14ac:dyDescent="0.2"/>
    <row r="59370" hidden="1" x14ac:dyDescent="0.2"/>
    <row r="59371" hidden="1" x14ac:dyDescent="0.2"/>
    <row r="59372" hidden="1" x14ac:dyDescent="0.2"/>
    <row r="59373" hidden="1" x14ac:dyDescent="0.2"/>
    <row r="59374" hidden="1" x14ac:dyDescent="0.2"/>
    <row r="59375" hidden="1" x14ac:dyDescent="0.2"/>
    <row r="59376" hidden="1" x14ac:dyDescent="0.2"/>
    <row r="59377" hidden="1" x14ac:dyDescent="0.2"/>
    <row r="59378" hidden="1" x14ac:dyDescent="0.2"/>
    <row r="59379" hidden="1" x14ac:dyDescent="0.2"/>
    <row r="59380" hidden="1" x14ac:dyDescent="0.2"/>
    <row r="59381" hidden="1" x14ac:dyDescent="0.2"/>
    <row r="59382" hidden="1" x14ac:dyDescent="0.2"/>
    <row r="59383" hidden="1" x14ac:dyDescent="0.2"/>
    <row r="59384" hidden="1" x14ac:dyDescent="0.2"/>
    <row r="59385" hidden="1" x14ac:dyDescent="0.2"/>
    <row r="59386" hidden="1" x14ac:dyDescent="0.2"/>
    <row r="59387" hidden="1" x14ac:dyDescent="0.2"/>
    <row r="59388" hidden="1" x14ac:dyDescent="0.2"/>
    <row r="59389" hidden="1" x14ac:dyDescent="0.2"/>
    <row r="59390" hidden="1" x14ac:dyDescent="0.2"/>
    <row r="59391" hidden="1" x14ac:dyDescent="0.2"/>
    <row r="59392" hidden="1" x14ac:dyDescent="0.2"/>
    <row r="59393" hidden="1" x14ac:dyDescent="0.2"/>
    <row r="59394" hidden="1" x14ac:dyDescent="0.2"/>
    <row r="59395" hidden="1" x14ac:dyDescent="0.2"/>
    <row r="59396" hidden="1" x14ac:dyDescent="0.2"/>
    <row r="59397" hidden="1" x14ac:dyDescent="0.2"/>
    <row r="59398" hidden="1" x14ac:dyDescent="0.2"/>
    <row r="59399" hidden="1" x14ac:dyDescent="0.2"/>
    <row r="59400" hidden="1" x14ac:dyDescent="0.2"/>
    <row r="59401" hidden="1" x14ac:dyDescent="0.2"/>
    <row r="59402" hidden="1" x14ac:dyDescent="0.2"/>
    <row r="59403" hidden="1" x14ac:dyDescent="0.2"/>
    <row r="59404" hidden="1" x14ac:dyDescent="0.2"/>
    <row r="59405" hidden="1" x14ac:dyDescent="0.2"/>
    <row r="59406" hidden="1" x14ac:dyDescent="0.2"/>
    <row r="59407" hidden="1" x14ac:dyDescent="0.2"/>
    <row r="59408" hidden="1" x14ac:dyDescent="0.2"/>
    <row r="59409" hidden="1" x14ac:dyDescent="0.2"/>
    <row r="59410" hidden="1" x14ac:dyDescent="0.2"/>
    <row r="59411" hidden="1" x14ac:dyDescent="0.2"/>
    <row r="59412" hidden="1" x14ac:dyDescent="0.2"/>
    <row r="59413" hidden="1" x14ac:dyDescent="0.2"/>
    <row r="59414" hidden="1" x14ac:dyDescent="0.2"/>
    <row r="59415" hidden="1" x14ac:dyDescent="0.2"/>
    <row r="59416" hidden="1" x14ac:dyDescent="0.2"/>
    <row r="59417" hidden="1" x14ac:dyDescent="0.2"/>
    <row r="59418" hidden="1" x14ac:dyDescent="0.2"/>
    <row r="59419" hidden="1" x14ac:dyDescent="0.2"/>
    <row r="59420" hidden="1" x14ac:dyDescent="0.2"/>
    <row r="59421" hidden="1" x14ac:dyDescent="0.2"/>
    <row r="59422" hidden="1" x14ac:dyDescent="0.2"/>
    <row r="59423" hidden="1" x14ac:dyDescent="0.2"/>
    <row r="59424" hidden="1" x14ac:dyDescent="0.2"/>
    <row r="59425" hidden="1" x14ac:dyDescent="0.2"/>
    <row r="59426" hidden="1" x14ac:dyDescent="0.2"/>
    <row r="59427" hidden="1" x14ac:dyDescent="0.2"/>
    <row r="59428" hidden="1" x14ac:dyDescent="0.2"/>
    <row r="59429" hidden="1" x14ac:dyDescent="0.2"/>
    <row r="59430" hidden="1" x14ac:dyDescent="0.2"/>
    <row r="59431" hidden="1" x14ac:dyDescent="0.2"/>
    <row r="59432" hidden="1" x14ac:dyDescent="0.2"/>
    <row r="59433" hidden="1" x14ac:dyDescent="0.2"/>
    <row r="59434" hidden="1" x14ac:dyDescent="0.2"/>
    <row r="59435" hidden="1" x14ac:dyDescent="0.2"/>
    <row r="59436" hidden="1" x14ac:dyDescent="0.2"/>
    <row r="59437" hidden="1" x14ac:dyDescent="0.2"/>
    <row r="59438" hidden="1" x14ac:dyDescent="0.2"/>
    <row r="59439" hidden="1" x14ac:dyDescent="0.2"/>
    <row r="59440" hidden="1" x14ac:dyDescent="0.2"/>
    <row r="59441" hidden="1" x14ac:dyDescent="0.2"/>
    <row r="59442" hidden="1" x14ac:dyDescent="0.2"/>
    <row r="59443" hidden="1" x14ac:dyDescent="0.2"/>
    <row r="59444" hidden="1" x14ac:dyDescent="0.2"/>
    <row r="59445" hidden="1" x14ac:dyDescent="0.2"/>
    <row r="59446" hidden="1" x14ac:dyDescent="0.2"/>
    <row r="59447" hidden="1" x14ac:dyDescent="0.2"/>
    <row r="59448" hidden="1" x14ac:dyDescent="0.2"/>
    <row r="59449" hidden="1" x14ac:dyDescent="0.2"/>
    <row r="59450" hidden="1" x14ac:dyDescent="0.2"/>
    <row r="59451" hidden="1" x14ac:dyDescent="0.2"/>
    <row r="59452" hidden="1" x14ac:dyDescent="0.2"/>
    <row r="59453" hidden="1" x14ac:dyDescent="0.2"/>
    <row r="59454" hidden="1" x14ac:dyDescent="0.2"/>
    <row r="59455" hidden="1" x14ac:dyDescent="0.2"/>
    <row r="59456" hidden="1" x14ac:dyDescent="0.2"/>
    <row r="59457" hidden="1" x14ac:dyDescent="0.2"/>
    <row r="59458" hidden="1" x14ac:dyDescent="0.2"/>
    <row r="59459" hidden="1" x14ac:dyDescent="0.2"/>
    <row r="59460" hidden="1" x14ac:dyDescent="0.2"/>
    <row r="59461" hidden="1" x14ac:dyDescent="0.2"/>
    <row r="59462" hidden="1" x14ac:dyDescent="0.2"/>
    <row r="59463" hidden="1" x14ac:dyDescent="0.2"/>
    <row r="59464" hidden="1" x14ac:dyDescent="0.2"/>
    <row r="59465" hidden="1" x14ac:dyDescent="0.2"/>
    <row r="59466" hidden="1" x14ac:dyDescent="0.2"/>
    <row r="59467" hidden="1" x14ac:dyDescent="0.2"/>
    <row r="59468" hidden="1" x14ac:dyDescent="0.2"/>
    <row r="59469" hidden="1" x14ac:dyDescent="0.2"/>
    <row r="59470" hidden="1" x14ac:dyDescent="0.2"/>
    <row r="59471" hidden="1" x14ac:dyDescent="0.2"/>
    <row r="59472" hidden="1" x14ac:dyDescent="0.2"/>
    <row r="59473" hidden="1" x14ac:dyDescent="0.2"/>
    <row r="59474" hidden="1" x14ac:dyDescent="0.2"/>
    <row r="59475" hidden="1" x14ac:dyDescent="0.2"/>
    <row r="59476" hidden="1" x14ac:dyDescent="0.2"/>
    <row r="59477" hidden="1" x14ac:dyDescent="0.2"/>
    <row r="59478" hidden="1" x14ac:dyDescent="0.2"/>
    <row r="59479" hidden="1" x14ac:dyDescent="0.2"/>
    <row r="59480" hidden="1" x14ac:dyDescent="0.2"/>
    <row r="59481" hidden="1" x14ac:dyDescent="0.2"/>
    <row r="59482" hidden="1" x14ac:dyDescent="0.2"/>
    <row r="59483" hidden="1" x14ac:dyDescent="0.2"/>
    <row r="59484" hidden="1" x14ac:dyDescent="0.2"/>
    <row r="59485" hidden="1" x14ac:dyDescent="0.2"/>
    <row r="59486" hidden="1" x14ac:dyDescent="0.2"/>
    <row r="59487" hidden="1" x14ac:dyDescent="0.2"/>
    <row r="59488" hidden="1" x14ac:dyDescent="0.2"/>
    <row r="59489" hidden="1" x14ac:dyDescent="0.2"/>
    <row r="59490" hidden="1" x14ac:dyDescent="0.2"/>
    <row r="59491" hidden="1" x14ac:dyDescent="0.2"/>
    <row r="59492" hidden="1" x14ac:dyDescent="0.2"/>
    <row r="59493" hidden="1" x14ac:dyDescent="0.2"/>
    <row r="59494" hidden="1" x14ac:dyDescent="0.2"/>
    <row r="59495" hidden="1" x14ac:dyDescent="0.2"/>
    <row r="59496" hidden="1" x14ac:dyDescent="0.2"/>
    <row r="59497" hidden="1" x14ac:dyDescent="0.2"/>
    <row r="59498" hidden="1" x14ac:dyDescent="0.2"/>
    <row r="59499" hidden="1" x14ac:dyDescent="0.2"/>
    <row r="59500" hidden="1" x14ac:dyDescent="0.2"/>
    <row r="59501" hidden="1" x14ac:dyDescent="0.2"/>
    <row r="59502" hidden="1" x14ac:dyDescent="0.2"/>
    <row r="59503" hidden="1" x14ac:dyDescent="0.2"/>
    <row r="59504" hidden="1" x14ac:dyDescent="0.2"/>
    <row r="59505" hidden="1" x14ac:dyDescent="0.2"/>
    <row r="59506" hidden="1" x14ac:dyDescent="0.2"/>
    <row r="59507" hidden="1" x14ac:dyDescent="0.2"/>
    <row r="59508" hidden="1" x14ac:dyDescent="0.2"/>
    <row r="59509" hidden="1" x14ac:dyDescent="0.2"/>
    <row r="59510" hidden="1" x14ac:dyDescent="0.2"/>
    <row r="59511" hidden="1" x14ac:dyDescent="0.2"/>
    <row r="59512" hidden="1" x14ac:dyDescent="0.2"/>
    <row r="59513" hidden="1" x14ac:dyDescent="0.2"/>
    <row r="59514" hidden="1" x14ac:dyDescent="0.2"/>
    <row r="59515" hidden="1" x14ac:dyDescent="0.2"/>
    <row r="59516" hidden="1" x14ac:dyDescent="0.2"/>
    <row r="59517" hidden="1" x14ac:dyDescent="0.2"/>
    <row r="59518" hidden="1" x14ac:dyDescent="0.2"/>
    <row r="59519" hidden="1" x14ac:dyDescent="0.2"/>
    <row r="59520" hidden="1" x14ac:dyDescent="0.2"/>
    <row r="59521" hidden="1" x14ac:dyDescent="0.2"/>
    <row r="59522" hidden="1" x14ac:dyDescent="0.2"/>
    <row r="59523" hidden="1" x14ac:dyDescent="0.2"/>
    <row r="59524" hidden="1" x14ac:dyDescent="0.2"/>
    <row r="59525" hidden="1" x14ac:dyDescent="0.2"/>
    <row r="59526" hidden="1" x14ac:dyDescent="0.2"/>
    <row r="59527" hidden="1" x14ac:dyDescent="0.2"/>
    <row r="59528" hidden="1" x14ac:dyDescent="0.2"/>
    <row r="59529" hidden="1" x14ac:dyDescent="0.2"/>
    <row r="59530" hidden="1" x14ac:dyDescent="0.2"/>
    <row r="59531" hidden="1" x14ac:dyDescent="0.2"/>
    <row r="59532" hidden="1" x14ac:dyDescent="0.2"/>
    <row r="59533" hidden="1" x14ac:dyDescent="0.2"/>
    <row r="59534" hidden="1" x14ac:dyDescent="0.2"/>
    <row r="59535" hidden="1" x14ac:dyDescent="0.2"/>
    <row r="59536" hidden="1" x14ac:dyDescent="0.2"/>
    <row r="59537" hidden="1" x14ac:dyDescent="0.2"/>
    <row r="59538" hidden="1" x14ac:dyDescent="0.2"/>
    <row r="59539" hidden="1" x14ac:dyDescent="0.2"/>
    <row r="59540" hidden="1" x14ac:dyDescent="0.2"/>
    <row r="59541" hidden="1" x14ac:dyDescent="0.2"/>
    <row r="59542" hidden="1" x14ac:dyDescent="0.2"/>
    <row r="59543" hidden="1" x14ac:dyDescent="0.2"/>
    <row r="59544" hidden="1" x14ac:dyDescent="0.2"/>
    <row r="59545" hidden="1" x14ac:dyDescent="0.2"/>
    <row r="59546" hidden="1" x14ac:dyDescent="0.2"/>
    <row r="59547" hidden="1" x14ac:dyDescent="0.2"/>
    <row r="59548" hidden="1" x14ac:dyDescent="0.2"/>
    <row r="59549" hidden="1" x14ac:dyDescent="0.2"/>
    <row r="59550" hidden="1" x14ac:dyDescent="0.2"/>
    <row r="59551" hidden="1" x14ac:dyDescent="0.2"/>
    <row r="59552" hidden="1" x14ac:dyDescent="0.2"/>
    <row r="59553" hidden="1" x14ac:dyDescent="0.2"/>
    <row r="59554" hidden="1" x14ac:dyDescent="0.2"/>
    <row r="59555" hidden="1" x14ac:dyDescent="0.2"/>
    <row r="59556" hidden="1" x14ac:dyDescent="0.2"/>
    <row r="59557" hidden="1" x14ac:dyDescent="0.2"/>
    <row r="59558" hidden="1" x14ac:dyDescent="0.2"/>
    <row r="59559" hidden="1" x14ac:dyDescent="0.2"/>
    <row r="59560" hidden="1" x14ac:dyDescent="0.2"/>
    <row r="59561" hidden="1" x14ac:dyDescent="0.2"/>
    <row r="59562" hidden="1" x14ac:dyDescent="0.2"/>
    <row r="59563" hidden="1" x14ac:dyDescent="0.2"/>
    <row r="59564" hidden="1" x14ac:dyDescent="0.2"/>
    <row r="59565" hidden="1" x14ac:dyDescent="0.2"/>
    <row r="59566" hidden="1" x14ac:dyDescent="0.2"/>
    <row r="59567" hidden="1" x14ac:dyDescent="0.2"/>
    <row r="59568" hidden="1" x14ac:dyDescent="0.2"/>
    <row r="59569" hidden="1" x14ac:dyDescent="0.2"/>
    <row r="59570" hidden="1" x14ac:dyDescent="0.2"/>
    <row r="59571" hidden="1" x14ac:dyDescent="0.2"/>
    <row r="59572" hidden="1" x14ac:dyDescent="0.2"/>
    <row r="59573" hidden="1" x14ac:dyDescent="0.2"/>
    <row r="59574" hidden="1" x14ac:dyDescent="0.2"/>
    <row r="59575" hidden="1" x14ac:dyDescent="0.2"/>
    <row r="59576" hidden="1" x14ac:dyDescent="0.2"/>
    <row r="59577" hidden="1" x14ac:dyDescent="0.2"/>
    <row r="59578" hidden="1" x14ac:dyDescent="0.2"/>
    <row r="59579" hidden="1" x14ac:dyDescent="0.2"/>
    <row r="59580" hidden="1" x14ac:dyDescent="0.2"/>
    <row r="59581" hidden="1" x14ac:dyDescent="0.2"/>
    <row r="59582" hidden="1" x14ac:dyDescent="0.2"/>
    <row r="59583" hidden="1" x14ac:dyDescent="0.2"/>
    <row r="59584" hidden="1" x14ac:dyDescent="0.2"/>
    <row r="59585" hidden="1" x14ac:dyDescent="0.2"/>
    <row r="59586" hidden="1" x14ac:dyDescent="0.2"/>
    <row r="59587" hidden="1" x14ac:dyDescent="0.2"/>
    <row r="59588" hidden="1" x14ac:dyDescent="0.2"/>
    <row r="59589" hidden="1" x14ac:dyDescent="0.2"/>
    <row r="59590" hidden="1" x14ac:dyDescent="0.2"/>
    <row r="59591" hidden="1" x14ac:dyDescent="0.2"/>
    <row r="59592" hidden="1" x14ac:dyDescent="0.2"/>
    <row r="59593" hidden="1" x14ac:dyDescent="0.2"/>
    <row r="59594" hidden="1" x14ac:dyDescent="0.2"/>
    <row r="59595" hidden="1" x14ac:dyDescent="0.2"/>
    <row r="59596" hidden="1" x14ac:dyDescent="0.2"/>
    <row r="59597" hidden="1" x14ac:dyDescent="0.2"/>
    <row r="59598" hidden="1" x14ac:dyDescent="0.2"/>
    <row r="59599" hidden="1" x14ac:dyDescent="0.2"/>
    <row r="59600" hidden="1" x14ac:dyDescent="0.2"/>
    <row r="59601" hidden="1" x14ac:dyDescent="0.2"/>
    <row r="59602" hidden="1" x14ac:dyDescent="0.2"/>
    <row r="59603" hidden="1" x14ac:dyDescent="0.2"/>
    <row r="59604" hidden="1" x14ac:dyDescent="0.2"/>
    <row r="59605" hidden="1" x14ac:dyDescent="0.2"/>
    <row r="59606" hidden="1" x14ac:dyDescent="0.2"/>
    <row r="59607" hidden="1" x14ac:dyDescent="0.2"/>
    <row r="59608" hidden="1" x14ac:dyDescent="0.2"/>
    <row r="59609" hidden="1" x14ac:dyDescent="0.2"/>
    <row r="59610" hidden="1" x14ac:dyDescent="0.2"/>
    <row r="59611" hidden="1" x14ac:dyDescent="0.2"/>
    <row r="59612" hidden="1" x14ac:dyDescent="0.2"/>
    <row r="59613" hidden="1" x14ac:dyDescent="0.2"/>
    <row r="59614" hidden="1" x14ac:dyDescent="0.2"/>
    <row r="59615" hidden="1" x14ac:dyDescent="0.2"/>
    <row r="59616" hidden="1" x14ac:dyDescent="0.2"/>
    <row r="59617" hidden="1" x14ac:dyDescent="0.2"/>
    <row r="59618" hidden="1" x14ac:dyDescent="0.2"/>
    <row r="59619" hidden="1" x14ac:dyDescent="0.2"/>
    <row r="59620" hidden="1" x14ac:dyDescent="0.2"/>
    <row r="59621" hidden="1" x14ac:dyDescent="0.2"/>
    <row r="59622" hidden="1" x14ac:dyDescent="0.2"/>
    <row r="59623" hidden="1" x14ac:dyDescent="0.2"/>
    <row r="59624" hidden="1" x14ac:dyDescent="0.2"/>
    <row r="59625" hidden="1" x14ac:dyDescent="0.2"/>
    <row r="59626" hidden="1" x14ac:dyDescent="0.2"/>
    <row r="59627" hidden="1" x14ac:dyDescent="0.2"/>
    <row r="59628" hidden="1" x14ac:dyDescent="0.2"/>
    <row r="59629" hidden="1" x14ac:dyDescent="0.2"/>
    <row r="59630" hidden="1" x14ac:dyDescent="0.2"/>
    <row r="59631" hidden="1" x14ac:dyDescent="0.2"/>
    <row r="59632" hidden="1" x14ac:dyDescent="0.2"/>
    <row r="59633" hidden="1" x14ac:dyDescent="0.2"/>
    <row r="59634" hidden="1" x14ac:dyDescent="0.2"/>
    <row r="59635" hidden="1" x14ac:dyDescent="0.2"/>
    <row r="59636" hidden="1" x14ac:dyDescent="0.2"/>
    <row r="59637" hidden="1" x14ac:dyDescent="0.2"/>
    <row r="59638" hidden="1" x14ac:dyDescent="0.2"/>
    <row r="59639" hidden="1" x14ac:dyDescent="0.2"/>
    <row r="59640" hidden="1" x14ac:dyDescent="0.2"/>
    <row r="59641" hidden="1" x14ac:dyDescent="0.2"/>
    <row r="59642" hidden="1" x14ac:dyDescent="0.2"/>
    <row r="59643" hidden="1" x14ac:dyDescent="0.2"/>
    <row r="59644" hidden="1" x14ac:dyDescent="0.2"/>
    <row r="59645" hidden="1" x14ac:dyDescent="0.2"/>
    <row r="59646" hidden="1" x14ac:dyDescent="0.2"/>
    <row r="59647" hidden="1" x14ac:dyDescent="0.2"/>
    <row r="59648" hidden="1" x14ac:dyDescent="0.2"/>
    <row r="59649" hidden="1" x14ac:dyDescent="0.2"/>
    <row r="59650" hidden="1" x14ac:dyDescent="0.2"/>
    <row r="59651" hidden="1" x14ac:dyDescent="0.2"/>
    <row r="59652" hidden="1" x14ac:dyDescent="0.2"/>
    <row r="59653" hidden="1" x14ac:dyDescent="0.2"/>
    <row r="59654" hidden="1" x14ac:dyDescent="0.2"/>
    <row r="59655" hidden="1" x14ac:dyDescent="0.2"/>
    <row r="59656" hidden="1" x14ac:dyDescent="0.2"/>
    <row r="59657" hidden="1" x14ac:dyDescent="0.2"/>
    <row r="59658" hidden="1" x14ac:dyDescent="0.2"/>
    <row r="59659" hidden="1" x14ac:dyDescent="0.2"/>
    <row r="59660" hidden="1" x14ac:dyDescent="0.2"/>
    <row r="59661" hidden="1" x14ac:dyDescent="0.2"/>
    <row r="59662" hidden="1" x14ac:dyDescent="0.2"/>
    <row r="59663" hidden="1" x14ac:dyDescent="0.2"/>
    <row r="59664" hidden="1" x14ac:dyDescent="0.2"/>
    <row r="59665" hidden="1" x14ac:dyDescent="0.2"/>
    <row r="59666" hidden="1" x14ac:dyDescent="0.2"/>
    <row r="59667" hidden="1" x14ac:dyDescent="0.2"/>
    <row r="59668" hidden="1" x14ac:dyDescent="0.2"/>
    <row r="59669" hidden="1" x14ac:dyDescent="0.2"/>
    <row r="59670" hidden="1" x14ac:dyDescent="0.2"/>
    <row r="59671" hidden="1" x14ac:dyDescent="0.2"/>
    <row r="59672" hidden="1" x14ac:dyDescent="0.2"/>
    <row r="59673" hidden="1" x14ac:dyDescent="0.2"/>
    <row r="59674" hidden="1" x14ac:dyDescent="0.2"/>
    <row r="59675" hidden="1" x14ac:dyDescent="0.2"/>
    <row r="59676" hidden="1" x14ac:dyDescent="0.2"/>
    <row r="59677" hidden="1" x14ac:dyDescent="0.2"/>
    <row r="59678" hidden="1" x14ac:dyDescent="0.2"/>
    <row r="59679" hidden="1" x14ac:dyDescent="0.2"/>
    <row r="59680" hidden="1" x14ac:dyDescent="0.2"/>
    <row r="59681" hidden="1" x14ac:dyDescent="0.2"/>
    <row r="59682" hidden="1" x14ac:dyDescent="0.2"/>
    <row r="59683" hidden="1" x14ac:dyDescent="0.2"/>
    <row r="59684" hidden="1" x14ac:dyDescent="0.2"/>
    <row r="59685" hidden="1" x14ac:dyDescent="0.2"/>
    <row r="59686" hidden="1" x14ac:dyDescent="0.2"/>
    <row r="59687" hidden="1" x14ac:dyDescent="0.2"/>
    <row r="59688" hidden="1" x14ac:dyDescent="0.2"/>
    <row r="59689" hidden="1" x14ac:dyDescent="0.2"/>
    <row r="59690" hidden="1" x14ac:dyDescent="0.2"/>
    <row r="59691" hidden="1" x14ac:dyDescent="0.2"/>
    <row r="59692" hidden="1" x14ac:dyDescent="0.2"/>
    <row r="59693" hidden="1" x14ac:dyDescent="0.2"/>
    <row r="59694" hidden="1" x14ac:dyDescent="0.2"/>
    <row r="59695" hidden="1" x14ac:dyDescent="0.2"/>
    <row r="59696" hidden="1" x14ac:dyDescent="0.2"/>
    <row r="59697" hidden="1" x14ac:dyDescent="0.2"/>
    <row r="59698" hidden="1" x14ac:dyDescent="0.2"/>
    <row r="59699" hidden="1" x14ac:dyDescent="0.2"/>
    <row r="59700" hidden="1" x14ac:dyDescent="0.2"/>
    <row r="59701" hidden="1" x14ac:dyDescent="0.2"/>
    <row r="59702" hidden="1" x14ac:dyDescent="0.2"/>
    <row r="59703" hidden="1" x14ac:dyDescent="0.2"/>
    <row r="59704" hidden="1" x14ac:dyDescent="0.2"/>
    <row r="59705" hidden="1" x14ac:dyDescent="0.2"/>
    <row r="59706" hidden="1" x14ac:dyDescent="0.2"/>
    <row r="59707" hidden="1" x14ac:dyDescent="0.2"/>
    <row r="59708" hidden="1" x14ac:dyDescent="0.2"/>
    <row r="59709" hidden="1" x14ac:dyDescent="0.2"/>
    <row r="59710" hidden="1" x14ac:dyDescent="0.2"/>
    <row r="59711" hidden="1" x14ac:dyDescent="0.2"/>
    <row r="59712" hidden="1" x14ac:dyDescent="0.2"/>
    <row r="59713" hidden="1" x14ac:dyDescent="0.2"/>
    <row r="59714" hidden="1" x14ac:dyDescent="0.2"/>
    <row r="59715" hidden="1" x14ac:dyDescent="0.2"/>
    <row r="59716" hidden="1" x14ac:dyDescent="0.2"/>
    <row r="59717" hidden="1" x14ac:dyDescent="0.2"/>
    <row r="59718" hidden="1" x14ac:dyDescent="0.2"/>
    <row r="59719" hidden="1" x14ac:dyDescent="0.2"/>
    <row r="59720" hidden="1" x14ac:dyDescent="0.2"/>
    <row r="59721" hidden="1" x14ac:dyDescent="0.2"/>
    <row r="59722" hidden="1" x14ac:dyDescent="0.2"/>
    <row r="59723" hidden="1" x14ac:dyDescent="0.2"/>
    <row r="59724" hidden="1" x14ac:dyDescent="0.2"/>
    <row r="59725" hidden="1" x14ac:dyDescent="0.2"/>
    <row r="59726" hidden="1" x14ac:dyDescent="0.2"/>
    <row r="59727" hidden="1" x14ac:dyDescent="0.2"/>
    <row r="59728" hidden="1" x14ac:dyDescent="0.2"/>
    <row r="59729" hidden="1" x14ac:dyDescent="0.2"/>
    <row r="59730" hidden="1" x14ac:dyDescent="0.2"/>
    <row r="59731" hidden="1" x14ac:dyDescent="0.2"/>
    <row r="59732" hidden="1" x14ac:dyDescent="0.2"/>
    <row r="59733" hidden="1" x14ac:dyDescent="0.2"/>
    <row r="59734" hidden="1" x14ac:dyDescent="0.2"/>
    <row r="59735" hidden="1" x14ac:dyDescent="0.2"/>
    <row r="59736" hidden="1" x14ac:dyDescent="0.2"/>
    <row r="59737" hidden="1" x14ac:dyDescent="0.2"/>
    <row r="59738" hidden="1" x14ac:dyDescent="0.2"/>
    <row r="59739" hidden="1" x14ac:dyDescent="0.2"/>
    <row r="59740" hidden="1" x14ac:dyDescent="0.2"/>
    <row r="59741" hidden="1" x14ac:dyDescent="0.2"/>
    <row r="59742" hidden="1" x14ac:dyDescent="0.2"/>
    <row r="59743" hidden="1" x14ac:dyDescent="0.2"/>
    <row r="59744" hidden="1" x14ac:dyDescent="0.2"/>
    <row r="59745" hidden="1" x14ac:dyDescent="0.2"/>
    <row r="59746" hidden="1" x14ac:dyDescent="0.2"/>
    <row r="59747" hidden="1" x14ac:dyDescent="0.2"/>
    <row r="59748" hidden="1" x14ac:dyDescent="0.2"/>
    <row r="59749" hidden="1" x14ac:dyDescent="0.2"/>
    <row r="59750" hidden="1" x14ac:dyDescent="0.2"/>
    <row r="59751" hidden="1" x14ac:dyDescent="0.2"/>
    <row r="59752" hidden="1" x14ac:dyDescent="0.2"/>
    <row r="59753" hidden="1" x14ac:dyDescent="0.2"/>
    <row r="59754" hidden="1" x14ac:dyDescent="0.2"/>
    <row r="59755" hidden="1" x14ac:dyDescent="0.2"/>
    <row r="59756" hidden="1" x14ac:dyDescent="0.2"/>
    <row r="59757" hidden="1" x14ac:dyDescent="0.2"/>
    <row r="59758" hidden="1" x14ac:dyDescent="0.2"/>
    <row r="59759" hidden="1" x14ac:dyDescent="0.2"/>
    <row r="59760" hidden="1" x14ac:dyDescent="0.2"/>
    <row r="59761" hidden="1" x14ac:dyDescent="0.2"/>
    <row r="59762" hidden="1" x14ac:dyDescent="0.2"/>
    <row r="59763" hidden="1" x14ac:dyDescent="0.2"/>
    <row r="59764" hidden="1" x14ac:dyDescent="0.2"/>
    <row r="59765" hidden="1" x14ac:dyDescent="0.2"/>
    <row r="59766" hidden="1" x14ac:dyDescent="0.2"/>
    <row r="59767" hidden="1" x14ac:dyDescent="0.2"/>
    <row r="59768" hidden="1" x14ac:dyDescent="0.2"/>
    <row r="59769" hidden="1" x14ac:dyDescent="0.2"/>
    <row r="59770" hidden="1" x14ac:dyDescent="0.2"/>
    <row r="59771" hidden="1" x14ac:dyDescent="0.2"/>
    <row r="59772" hidden="1" x14ac:dyDescent="0.2"/>
    <row r="59773" hidden="1" x14ac:dyDescent="0.2"/>
    <row r="59774" hidden="1" x14ac:dyDescent="0.2"/>
    <row r="59775" hidden="1" x14ac:dyDescent="0.2"/>
    <row r="59776" hidden="1" x14ac:dyDescent="0.2"/>
    <row r="59777" hidden="1" x14ac:dyDescent="0.2"/>
    <row r="59778" hidden="1" x14ac:dyDescent="0.2"/>
    <row r="59779" hidden="1" x14ac:dyDescent="0.2"/>
    <row r="59780" hidden="1" x14ac:dyDescent="0.2"/>
    <row r="59781" hidden="1" x14ac:dyDescent="0.2"/>
    <row r="59782" hidden="1" x14ac:dyDescent="0.2"/>
    <row r="59783" hidden="1" x14ac:dyDescent="0.2"/>
    <row r="59784" hidden="1" x14ac:dyDescent="0.2"/>
    <row r="59785" hidden="1" x14ac:dyDescent="0.2"/>
    <row r="59786" hidden="1" x14ac:dyDescent="0.2"/>
    <row r="59787" hidden="1" x14ac:dyDescent="0.2"/>
    <row r="59788" hidden="1" x14ac:dyDescent="0.2"/>
    <row r="59789" hidden="1" x14ac:dyDescent="0.2"/>
    <row r="59790" hidden="1" x14ac:dyDescent="0.2"/>
    <row r="59791" hidden="1" x14ac:dyDescent="0.2"/>
    <row r="59792" hidden="1" x14ac:dyDescent="0.2"/>
    <row r="59793" hidden="1" x14ac:dyDescent="0.2"/>
    <row r="59794" hidden="1" x14ac:dyDescent="0.2"/>
    <row r="59795" hidden="1" x14ac:dyDescent="0.2"/>
    <row r="59796" hidden="1" x14ac:dyDescent="0.2"/>
    <row r="59797" hidden="1" x14ac:dyDescent="0.2"/>
    <row r="59798" hidden="1" x14ac:dyDescent="0.2"/>
    <row r="59799" hidden="1" x14ac:dyDescent="0.2"/>
    <row r="59800" hidden="1" x14ac:dyDescent="0.2"/>
    <row r="59801" hidden="1" x14ac:dyDescent="0.2"/>
    <row r="59802" hidden="1" x14ac:dyDescent="0.2"/>
    <row r="59803" hidden="1" x14ac:dyDescent="0.2"/>
    <row r="59804" hidden="1" x14ac:dyDescent="0.2"/>
    <row r="59805" hidden="1" x14ac:dyDescent="0.2"/>
    <row r="59806" hidden="1" x14ac:dyDescent="0.2"/>
    <row r="59807" hidden="1" x14ac:dyDescent="0.2"/>
    <row r="59808" hidden="1" x14ac:dyDescent="0.2"/>
    <row r="59809" hidden="1" x14ac:dyDescent="0.2"/>
    <row r="59810" hidden="1" x14ac:dyDescent="0.2"/>
    <row r="59811" hidden="1" x14ac:dyDescent="0.2"/>
    <row r="59812" hidden="1" x14ac:dyDescent="0.2"/>
    <row r="59813" hidden="1" x14ac:dyDescent="0.2"/>
    <row r="59814" hidden="1" x14ac:dyDescent="0.2"/>
    <row r="59815" hidden="1" x14ac:dyDescent="0.2"/>
    <row r="59816" hidden="1" x14ac:dyDescent="0.2"/>
    <row r="59817" hidden="1" x14ac:dyDescent="0.2"/>
    <row r="59818" hidden="1" x14ac:dyDescent="0.2"/>
    <row r="59819" hidden="1" x14ac:dyDescent="0.2"/>
    <row r="59820" hidden="1" x14ac:dyDescent="0.2"/>
    <row r="59821" hidden="1" x14ac:dyDescent="0.2"/>
    <row r="59822" hidden="1" x14ac:dyDescent="0.2"/>
    <row r="59823" hidden="1" x14ac:dyDescent="0.2"/>
    <row r="59824" hidden="1" x14ac:dyDescent="0.2"/>
    <row r="59825" hidden="1" x14ac:dyDescent="0.2"/>
    <row r="59826" hidden="1" x14ac:dyDescent="0.2"/>
    <row r="59827" hidden="1" x14ac:dyDescent="0.2"/>
    <row r="59828" hidden="1" x14ac:dyDescent="0.2"/>
    <row r="59829" hidden="1" x14ac:dyDescent="0.2"/>
    <row r="59830" hidden="1" x14ac:dyDescent="0.2"/>
    <row r="59831" hidden="1" x14ac:dyDescent="0.2"/>
    <row r="59832" hidden="1" x14ac:dyDescent="0.2"/>
    <row r="59833" hidden="1" x14ac:dyDescent="0.2"/>
    <row r="59834" hidden="1" x14ac:dyDescent="0.2"/>
    <row r="59835" hidden="1" x14ac:dyDescent="0.2"/>
    <row r="59836" hidden="1" x14ac:dyDescent="0.2"/>
    <row r="59837" hidden="1" x14ac:dyDescent="0.2"/>
    <row r="59838" hidden="1" x14ac:dyDescent="0.2"/>
    <row r="59839" hidden="1" x14ac:dyDescent="0.2"/>
    <row r="59840" hidden="1" x14ac:dyDescent="0.2"/>
    <row r="59841" hidden="1" x14ac:dyDescent="0.2"/>
    <row r="59842" hidden="1" x14ac:dyDescent="0.2"/>
    <row r="59843" hidden="1" x14ac:dyDescent="0.2"/>
    <row r="59844" hidden="1" x14ac:dyDescent="0.2"/>
    <row r="59845" hidden="1" x14ac:dyDescent="0.2"/>
    <row r="59846" hidden="1" x14ac:dyDescent="0.2"/>
    <row r="59847" hidden="1" x14ac:dyDescent="0.2"/>
    <row r="59848" hidden="1" x14ac:dyDescent="0.2"/>
    <row r="59849" hidden="1" x14ac:dyDescent="0.2"/>
    <row r="59850" hidden="1" x14ac:dyDescent="0.2"/>
    <row r="59851" hidden="1" x14ac:dyDescent="0.2"/>
    <row r="59852" hidden="1" x14ac:dyDescent="0.2"/>
    <row r="59853" hidden="1" x14ac:dyDescent="0.2"/>
    <row r="59854" hidden="1" x14ac:dyDescent="0.2"/>
    <row r="59855" hidden="1" x14ac:dyDescent="0.2"/>
    <row r="59856" hidden="1" x14ac:dyDescent="0.2"/>
    <row r="59857" hidden="1" x14ac:dyDescent="0.2"/>
    <row r="59858" hidden="1" x14ac:dyDescent="0.2"/>
    <row r="59859" hidden="1" x14ac:dyDescent="0.2"/>
    <row r="59860" hidden="1" x14ac:dyDescent="0.2"/>
    <row r="59861" hidden="1" x14ac:dyDescent="0.2"/>
    <row r="59862" hidden="1" x14ac:dyDescent="0.2"/>
    <row r="59863" hidden="1" x14ac:dyDescent="0.2"/>
    <row r="59864" hidden="1" x14ac:dyDescent="0.2"/>
    <row r="59865" hidden="1" x14ac:dyDescent="0.2"/>
    <row r="59866" hidden="1" x14ac:dyDescent="0.2"/>
    <row r="59867" hidden="1" x14ac:dyDescent="0.2"/>
    <row r="59868" hidden="1" x14ac:dyDescent="0.2"/>
    <row r="59869" hidden="1" x14ac:dyDescent="0.2"/>
    <row r="59870" hidden="1" x14ac:dyDescent="0.2"/>
    <row r="59871" hidden="1" x14ac:dyDescent="0.2"/>
    <row r="59872" hidden="1" x14ac:dyDescent="0.2"/>
    <row r="59873" hidden="1" x14ac:dyDescent="0.2"/>
    <row r="59874" hidden="1" x14ac:dyDescent="0.2"/>
    <row r="59875" hidden="1" x14ac:dyDescent="0.2"/>
    <row r="59876" hidden="1" x14ac:dyDescent="0.2"/>
    <row r="59877" hidden="1" x14ac:dyDescent="0.2"/>
    <row r="59878" hidden="1" x14ac:dyDescent="0.2"/>
    <row r="59879" hidden="1" x14ac:dyDescent="0.2"/>
    <row r="59880" hidden="1" x14ac:dyDescent="0.2"/>
    <row r="59881" hidden="1" x14ac:dyDescent="0.2"/>
    <row r="59882" hidden="1" x14ac:dyDescent="0.2"/>
    <row r="59883" hidden="1" x14ac:dyDescent="0.2"/>
    <row r="59884" hidden="1" x14ac:dyDescent="0.2"/>
    <row r="59885" hidden="1" x14ac:dyDescent="0.2"/>
    <row r="59886" hidden="1" x14ac:dyDescent="0.2"/>
    <row r="59887" hidden="1" x14ac:dyDescent="0.2"/>
    <row r="59888" hidden="1" x14ac:dyDescent="0.2"/>
    <row r="59889" hidden="1" x14ac:dyDescent="0.2"/>
    <row r="59890" hidden="1" x14ac:dyDescent="0.2"/>
    <row r="59891" hidden="1" x14ac:dyDescent="0.2"/>
    <row r="59892" hidden="1" x14ac:dyDescent="0.2"/>
    <row r="59893" hidden="1" x14ac:dyDescent="0.2"/>
    <row r="59894" hidden="1" x14ac:dyDescent="0.2"/>
    <row r="59895" hidden="1" x14ac:dyDescent="0.2"/>
    <row r="59896" hidden="1" x14ac:dyDescent="0.2"/>
    <row r="59897" hidden="1" x14ac:dyDescent="0.2"/>
    <row r="59898" hidden="1" x14ac:dyDescent="0.2"/>
    <row r="59899" hidden="1" x14ac:dyDescent="0.2"/>
    <row r="59900" hidden="1" x14ac:dyDescent="0.2"/>
    <row r="59901" hidden="1" x14ac:dyDescent="0.2"/>
    <row r="59902" hidden="1" x14ac:dyDescent="0.2"/>
    <row r="59903" hidden="1" x14ac:dyDescent="0.2"/>
    <row r="59904" hidden="1" x14ac:dyDescent="0.2"/>
    <row r="59905" hidden="1" x14ac:dyDescent="0.2"/>
    <row r="59906" hidden="1" x14ac:dyDescent="0.2"/>
    <row r="59907" hidden="1" x14ac:dyDescent="0.2"/>
    <row r="59908" hidden="1" x14ac:dyDescent="0.2"/>
    <row r="59909" hidden="1" x14ac:dyDescent="0.2"/>
    <row r="59910" hidden="1" x14ac:dyDescent="0.2"/>
    <row r="59911" hidden="1" x14ac:dyDescent="0.2"/>
    <row r="59912" hidden="1" x14ac:dyDescent="0.2"/>
    <row r="59913" hidden="1" x14ac:dyDescent="0.2"/>
    <row r="59914" hidden="1" x14ac:dyDescent="0.2"/>
    <row r="59915" hidden="1" x14ac:dyDescent="0.2"/>
    <row r="59916" hidden="1" x14ac:dyDescent="0.2"/>
    <row r="59917" hidden="1" x14ac:dyDescent="0.2"/>
    <row r="59918" hidden="1" x14ac:dyDescent="0.2"/>
    <row r="59919" hidden="1" x14ac:dyDescent="0.2"/>
    <row r="59920" hidden="1" x14ac:dyDescent="0.2"/>
    <row r="59921" hidden="1" x14ac:dyDescent="0.2"/>
    <row r="59922" hidden="1" x14ac:dyDescent="0.2"/>
    <row r="59923" hidden="1" x14ac:dyDescent="0.2"/>
    <row r="59924" hidden="1" x14ac:dyDescent="0.2"/>
    <row r="59925" hidden="1" x14ac:dyDescent="0.2"/>
    <row r="59926" hidden="1" x14ac:dyDescent="0.2"/>
    <row r="59927" hidden="1" x14ac:dyDescent="0.2"/>
    <row r="59928" hidden="1" x14ac:dyDescent="0.2"/>
    <row r="59929" hidden="1" x14ac:dyDescent="0.2"/>
    <row r="59930" hidden="1" x14ac:dyDescent="0.2"/>
    <row r="59931" hidden="1" x14ac:dyDescent="0.2"/>
    <row r="59932" hidden="1" x14ac:dyDescent="0.2"/>
    <row r="59933" hidden="1" x14ac:dyDescent="0.2"/>
    <row r="59934" hidden="1" x14ac:dyDescent="0.2"/>
    <row r="59935" hidden="1" x14ac:dyDescent="0.2"/>
    <row r="59936" hidden="1" x14ac:dyDescent="0.2"/>
    <row r="59937" hidden="1" x14ac:dyDescent="0.2"/>
    <row r="59938" hidden="1" x14ac:dyDescent="0.2"/>
    <row r="59939" hidden="1" x14ac:dyDescent="0.2"/>
    <row r="59940" hidden="1" x14ac:dyDescent="0.2"/>
    <row r="59941" hidden="1" x14ac:dyDescent="0.2"/>
    <row r="59942" hidden="1" x14ac:dyDescent="0.2"/>
    <row r="59943" hidden="1" x14ac:dyDescent="0.2"/>
    <row r="59944" hidden="1" x14ac:dyDescent="0.2"/>
    <row r="59945" hidden="1" x14ac:dyDescent="0.2"/>
    <row r="59946" hidden="1" x14ac:dyDescent="0.2"/>
    <row r="59947" hidden="1" x14ac:dyDescent="0.2"/>
    <row r="59948" hidden="1" x14ac:dyDescent="0.2"/>
    <row r="59949" hidden="1" x14ac:dyDescent="0.2"/>
    <row r="59950" hidden="1" x14ac:dyDescent="0.2"/>
    <row r="59951" hidden="1" x14ac:dyDescent="0.2"/>
    <row r="59952" hidden="1" x14ac:dyDescent="0.2"/>
    <row r="59953" hidden="1" x14ac:dyDescent="0.2"/>
    <row r="59954" hidden="1" x14ac:dyDescent="0.2"/>
    <row r="59955" hidden="1" x14ac:dyDescent="0.2"/>
    <row r="59956" hidden="1" x14ac:dyDescent="0.2"/>
    <row r="59957" hidden="1" x14ac:dyDescent="0.2"/>
    <row r="59958" hidden="1" x14ac:dyDescent="0.2"/>
    <row r="59959" hidden="1" x14ac:dyDescent="0.2"/>
    <row r="59960" hidden="1" x14ac:dyDescent="0.2"/>
    <row r="59961" hidden="1" x14ac:dyDescent="0.2"/>
    <row r="59962" hidden="1" x14ac:dyDescent="0.2"/>
    <row r="59963" hidden="1" x14ac:dyDescent="0.2"/>
    <row r="59964" hidden="1" x14ac:dyDescent="0.2"/>
    <row r="59965" hidden="1" x14ac:dyDescent="0.2"/>
    <row r="59966" hidden="1" x14ac:dyDescent="0.2"/>
    <row r="59967" hidden="1" x14ac:dyDescent="0.2"/>
    <row r="59968" hidden="1" x14ac:dyDescent="0.2"/>
    <row r="59969" hidden="1" x14ac:dyDescent="0.2"/>
    <row r="59970" hidden="1" x14ac:dyDescent="0.2"/>
    <row r="59971" hidden="1" x14ac:dyDescent="0.2"/>
    <row r="59972" hidden="1" x14ac:dyDescent="0.2"/>
    <row r="59973" hidden="1" x14ac:dyDescent="0.2"/>
    <row r="59974" hidden="1" x14ac:dyDescent="0.2"/>
    <row r="59975" hidden="1" x14ac:dyDescent="0.2"/>
    <row r="59976" hidden="1" x14ac:dyDescent="0.2"/>
    <row r="59977" hidden="1" x14ac:dyDescent="0.2"/>
    <row r="59978" hidden="1" x14ac:dyDescent="0.2"/>
    <row r="59979" hidden="1" x14ac:dyDescent="0.2"/>
    <row r="59980" hidden="1" x14ac:dyDescent="0.2"/>
    <row r="59981" hidden="1" x14ac:dyDescent="0.2"/>
    <row r="59982" hidden="1" x14ac:dyDescent="0.2"/>
    <row r="59983" hidden="1" x14ac:dyDescent="0.2"/>
    <row r="59984" hidden="1" x14ac:dyDescent="0.2"/>
    <row r="59985" hidden="1" x14ac:dyDescent="0.2"/>
    <row r="59986" hidden="1" x14ac:dyDescent="0.2"/>
    <row r="59987" hidden="1" x14ac:dyDescent="0.2"/>
    <row r="59988" hidden="1" x14ac:dyDescent="0.2"/>
    <row r="59989" hidden="1" x14ac:dyDescent="0.2"/>
    <row r="59990" hidden="1" x14ac:dyDescent="0.2"/>
    <row r="59991" hidden="1" x14ac:dyDescent="0.2"/>
    <row r="59992" hidden="1" x14ac:dyDescent="0.2"/>
    <row r="59993" hidden="1" x14ac:dyDescent="0.2"/>
    <row r="59994" hidden="1" x14ac:dyDescent="0.2"/>
    <row r="59995" hidden="1" x14ac:dyDescent="0.2"/>
    <row r="59996" hidden="1" x14ac:dyDescent="0.2"/>
    <row r="59997" hidden="1" x14ac:dyDescent="0.2"/>
    <row r="59998" hidden="1" x14ac:dyDescent="0.2"/>
    <row r="59999" hidden="1" x14ac:dyDescent="0.2"/>
    <row r="60000" hidden="1" x14ac:dyDescent="0.2"/>
    <row r="60001" hidden="1" x14ac:dyDescent="0.2"/>
    <row r="60002" hidden="1" x14ac:dyDescent="0.2"/>
    <row r="60003" hidden="1" x14ac:dyDescent="0.2"/>
    <row r="60004" hidden="1" x14ac:dyDescent="0.2"/>
    <row r="60005" hidden="1" x14ac:dyDescent="0.2"/>
    <row r="60006" hidden="1" x14ac:dyDescent="0.2"/>
    <row r="60007" hidden="1" x14ac:dyDescent="0.2"/>
    <row r="60008" hidden="1" x14ac:dyDescent="0.2"/>
    <row r="60009" hidden="1" x14ac:dyDescent="0.2"/>
    <row r="60010" hidden="1" x14ac:dyDescent="0.2"/>
    <row r="60011" hidden="1" x14ac:dyDescent="0.2"/>
    <row r="60012" hidden="1" x14ac:dyDescent="0.2"/>
    <row r="60013" hidden="1" x14ac:dyDescent="0.2"/>
    <row r="60014" hidden="1" x14ac:dyDescent="0.2"/>
    <row r="60015" hidden="1" x14ac:dyDescent="0.2"/>
    <row r="60016" hidden="1" x14ac:dyDescent="0.2"/>
    <row r="60017" hidden="1" x14ac:dyDescent="0.2"/>
    <row r="60018" hidden="1" x14ac:dyDescent="0.2"/>
    <row r="60019" hidden="1" x14ac:dyDescent="0.2"/>
    <row r="60020" hidden="1" x14ac:dyDescent="0.2"/>
    <row r="60021" hidden="1" x14ac:dyDescent="0.2"/>
    <row r="60022" hidden="1" x14ac:dyDescent="0.2"/>
    <row r="60023" hidden="1" x14ac:dyDescent="0.2"/>
    <row r="60024" hidden="1" x14ac:dyDescent="0.2"/>
    <row r="60025" hidden="1" x14ac:dyDescent="0.2"/>
    <row r="60026" hidden="1" x14ac:dyDescent="0.2"/>
    <row r="60027" hidden="1" x14ac:dyDescent="0.2"/>
    <row r="60028" hidden="1" x14ac:dyDescent="0.2"/>
    <row r="60029" hidden="1" x14ac:dyDescent="0.2"/>
    <row r="60030" hidden="1" x14ac:dyDescent="0.2"/>
    <row r="60031" hidden="1" x14ac:dyDescent="0.2"/>
    <row r="60032" hidden="1" x14ac:dyDescent="0.2"/>
    <row r="60033" hidden="1" x14ac:dyDescent="0.2"/>
    <row r="60034" hidden="1" x14ac:dyDescent="0.2"/>
    <row r="60035" hidden="1" x14ac:dyDescent="0.2"/>
    <row r="60036" hidden="1" x14ac:dyDescent="0.2"/>
    <row r="60037" hidden="1" x14ac:dyDescent="0.2"/>
    <row r="60038" hidden="1" x14ac:dyDescent="0.2"/>
    <row r="60039" hidden="1" x14ac:dyDescent="0.2"/>
    <row r="60040" hidden="1" x14ac:dyDescent="0.2"/>
    <row r="60041" hidden="1" x14ac:dyDescent="0.2"/>
    <row r="60042" hidden="1" x14ac:dyDescent="0.2"/>
    <row r="60043" hidden="1" x14ac:dyDescent="0.2"/>
    <row r="60044" hidden="1" x14ac:dyDescent="0.2"/>
    <row r="60045" hidden="1" x14ac:dyDescent="0.2"/>
    <row r="60046" hidden="1" x14ac:dyDescent="0.2"/>
    <row r="60047" hidden="1" x14ac:dyDescent="0.2"/>
    <row r="60048" hidden="1" x14ac:dyDescent="0.2"/>
    <row r="60049" hidden="1" x14ac:dyDescent="0.2"/>
    <row r="60050" hidden="1" x14ac:dyDescent="0.2"/>
    <row r="60051" hidden="1" x14ac:dyDescent="0.2"/>
    <row r="60052" hidden="1" x14ac:dyDescent="0.2"/>
    <row r="60053" hidden="1" x14ac:dyDescent="0.2"/>
    <row r="60054" hidden="1" x14ac:dyDescent="0.2"/>
    <row r="60055" hidden="1" x14ac:dyDescent="0.2"/>
    <row r="60056" hidden="1" x14ac:dyDescent="0.2"/>
    <row r="60057" hidden="1" x14ac:dyDescent="0.2"/>
    <row r="60058" hidden="1" x14ac:dyDescent="0.2"/>
    <row r="60059" hidden="1" x14ac:dyDescent="0.2"/>
    <row r="60060" hidden="1" x14ac:dyDescent="0.2"/>
    <row r="60061" hidden="1" x14ac:dyDescent="0.2"/>
    <row r="60062" hidden="1" x14ac:dyDescent="0.2"/>
    <row r="60063" hidden="1" x14ac:dyDescent="0.2"/>
    <row r="60064" hidden="1" x14ac:dyDescent="0.2"/>
    <row r="60065" hidden="1" x14ac:dyDescent="0.2"/>
    <row r="60066" hidden="1" x14ac:dyDescent="0.2"/>
    <row r="60067" hidden="1" x14ac:dyDescent="0.2"/>
    <row r="60068" hidden="1" x14ac:dyDescent="0.2"/>
    <row r="60069" hidden="1" x14ac:dyDescent="0.2"/>
    <row r="60070" hidden="1" x14ac:dyDescent="0.2"/>
    <row r="60071" hidden="1" x14ac:dyDescent="0.2"/>
    <row r="60072" hidden="1" x14ac:dyDescent="0.2"/>
    <row r="60073" hidden="1" x14ac:dyDescent="0.2"/>
    <row r="60074" hidden="1" x14ac:dyDescent="0.2"/>
    <row r="60075" hidden="1" x14ac:dyDescent="0.2"/>
    <row r="60076" hidden="1" x14ac:dyDescent="0.2"/>
    <row r="60077" hidden="1" x14ac:dyDescent="0.2"/>
    <row r="60078" hidden="1" x14ac:dyDescent="0.2"/>
    <row r="60079" hidden="1" x14ac:dyDescent="0.2"/>
    <row r="60080" hidden="1" x14ac:dyDescent="0.2"/>
    <row r="60081" hidden="1" x14ac:dyDescent="0.2"/>
    <row r="60082" hidden="1" x14ac:dyDescent="0.2"/>
    <row r="60083" hidden="1" x14ac:dyDescent="0.2"/>
    <row r="60084" hidden="1" x14ac:dyDescent="0.2"/>
    <row r="60085" hidden="1" x14ac:dyDescent="0.2"/>
    <row r="60086" hidden="1" x14ac:dyDescent="0.2"/>
    <row r="60087" hidden="1" x14ac:dyDescent="0.2"/>
    <row r="60088" hidden="1" x14ac:dyDescent="0.2"/>
    <row r="60089" hidden="1" x14ac:dyDescent="0.2"/>
    <row r="60090" hidden="1" x14ac:dyDescent="0.2"/>
    <row r="60091" hidden="1" x14ac:dyDescent="0.2"/>
    <row r="60092" hidden="1" x14ac:dyDescent="0.2"/>
    <row r="60093" hidden="1" x14ac:dyDescent="0.2"/>
    <row r="60094" hidden="1" x14ac:dyDescent="0.2"/>
    <row r="60095" hidden="1" x14ac:dyDescent="0.2"/>
    <row r="60096" hidden="1" x14ac:dyDescent="0.2"/>
    <row r="60097" hidden="1" x14ac:dyDescent="0.2"/>
    <row r="60098" hidden="1" x14ac:dyDescent="0.2"/>
    <row r="60099" hidden="1" x14ac:dyDescent="0.2"/>
    <row r="60100" hidden="1" x14ac:dyDescent="0.2"/>
    <row r="60101" hidden="1" x14ac:dyDescent="0.2"/>
    <row r="60102" hidden="1" x14ac:dyDescent="0.2"/>
    <row r="60103" hidden="1" x14ac:dyDescent="0.2"/>
    <row r="60104" hidden="1" x14ac:dyDescent="0.2"/>
    <row r="60105" hidden="1" x14ac:dyDescent="0.2"/>
    <row r="60106" hidden="1" x14ac:dyDescent="0.2"/>
    <row r="60107" hidden="1" x14ac:dyDescent="0.2"/>
    <row r="60108" hidden="1" x14ac:dyDescent="0.2"/>
    <row r="60109" hidden="1" x14ac:dyDescent="0.2"/>
    <row r="60110" hidden="1" x14ac:dyDescent="0.2"/>
    <row r="60111" hidden="1" x14ac:dyDescent="0.2"/>
    <row r="60112" hidden="1" x14ac:dyDescent="0.2"/>
    <row r="60113" hidden="1" x14ac:dyDescent="0.2"/>
    <row r="60114" hidden="1" x14ac:dyDescent="0.2"/>
    <row r="60115" hidden="1" x14ac:dyDescent="0.2"/>
    <row r="60116" hidden="1" x14ac:dyDescent="0.2"/>
    <row r="60117" hidden="1" x14ac:dyDescent="0.2"/>
    <row r="60118" hidden="1" x14ac:dyDescent="0.2"/>
    <row r="60119" hidden="1" x14ac:dyDescent="0.2"/>
    <row r="60120" hidden="1" x14ac:dyDescent="0.2"/>
    <row r="60121" hidden="1" x14ac:dyDescent="0.2"/>
    <row r="60122" hidden="1" x14ac:dyDescent="0.2"/>
    <row r="60123" hidden="1" x14ac:dyDescent="0.2"/>
    <row r="60124" hidden="1" x14ac:dyDescent="0.2"/>
    <row r="60125" hidden="1" x14ac:dyDescent="0.2"/>
    <row r="60126" hidden="1" x14ac:dyDescent="0.2"/>
    <row r="60127" hidden="1" x14ac:dyDescent="0.2"/>
    <row r="60128" hidden="1" x14ac:dyDescent="0.2"/>
    <row r="60129" hidden="1" x14ac:dyDescent="0.2"/>
    <row r="60130" hidden="1" x14ac:dyDescent="0.2"/>
    <row r="60131" hidden="1" x14ac:dyDescent="0.2"/>
    <row r="60132" hidden="1" x14ac:dyDescent="0.2"/>
    <row r="60133" hidden="1" x14ac:dyDescent="0.2"/>
    <row r="60134" hidden="1" x14ac:dyDescent="0.2"/>
    <row r="60135" hidden="1" x14ac:dyDescent="0.2"/>
    <row r="60136" hidden="1" x14ac:dyDescent="0.2"/>
    <row r="60137" hidden="1" x14ac:dyDescent="0.2"/>
    <row r="60138" hidden="1" x14ac:dyDescent="0.2"/>
    <row r="60139" hidden="1" x14ac:dyDescent="0.2"/>
    <row r="60140" hidden="1" x14ac:dyDescent="0.2"/>
    <row r="60141" hidden="1" x14ac:dyDescent="0.2"/>
    <row r="60142" hidden="1" x14ac:dyDescent="0.2"/>
    <row r="60143" hidden="1" x14ac:dyDescent="0.2"/>
    <row r="60144" hidden="1" x14ac:dyDescent="0.2"/>
    <row r="60145" hidden="1" x14ac:dyDescent="0.2"/>
    <row r="60146" hidden="1" x14ac:dyDescent="0.2"/>
    <row r="60147" hidden="1" x14ac:dyDescent="0.2"/>
    <row r="60148" hidden="1" x14ac:dyDescent="0.2"/>
    <row r="60149" hidden="1" x14ac:dyDescent="0.2"/>
    <row r="60150" hidden="1" x14ac:dyDescent="0.2"/>
    <row r="60151" hidden="1" x14ac:dyDescent="0.2"/>
    <row r="60152" hidden="1" x14ac:dyDescent="0.2"/>
    <row r="60153" hidden="1" x14ac:dyDescent="0.2"/>
    <row r="60154" hidden="1" x14ac:dyDescent="0.2"/>
    <row r="60155" hidden="1" x14ac:dyDescent="0.2"/>
    <row r="60156" hidden="1" x14ac:dyDescent="0.2"/>
    <row r="60157" hidden="1" x14ac:dyDescent="0.2"/>
    <row r="60158" hidden="1" x14ac:dyDescent="0.2"/>
    <row r="60159" hidden="1" x14ac:dyDescent="0.2"/>
    <row r="60160" hidden="1" x14ac:dyDescent="0.2"/>
    <row r="60161" hidden="1" x14ac:dyDescent="0.2"/>
    <row r="60162" hidden="1" x14ac:dyDescent="0.2"/>
    <row r="60163" hidden="1" x14ac:dyDescent="0.2"/>
    <row r="60164" hidden="1" x14ac:dyDescent="0.2"/>
    <row r="60165" hidden="1" x14ac:dyDescent="0.2"/>
    <row r="60166" hidden="1" x14ac:dyDescent="0.2"/>
    <row r="60167" hidden="1" x14ac:dyDescent="0.2"/>
    <row r="60168" hidden="1" x14ac:dyDescent="0.2"/>
    <row r="60169" hidden="1" x14ac:dyDescent="0.2"/>
    <row r="60170" hidden="1" x14ac:dyDescent="0.2"/>
    <row r="60171" hidden="1" x14ac:dyDescent="0.2"/>
    <row r="60172" hidden="1" x14ac:dyDescent="0.2"/>
    <row r="60173" hidden="1" x14ac:dyDescent="0.2"/>
    <row r="60174" hidden="1" x14ac:dyDescent="0.2"/>
    <row r="60175" hidden="1" x14ac:dyDescent="0.2"/>
    <row r="60176" hidden="1" x14ac:dyDescent="0.2"/>
    <row r="60177" hidden="1" x14ac:dyDescent="0.2"/>
    <row r="60178" hidden="1" x14ac:dyDescent="0.2"/>
    <row r="60179" hidden="1" x14ac:dyDescent="0.2"/>
    <row r="60180" hidden="1" x14ac:dyDescent="0.2"/>
    <row r="60181" hidden="1" x14ac:dyDescent="0.2"/>
    <row r="60182" hidden="1" x14ac:dyDescent="0.2"/>
    <row r="60183" hidden="1" x14ac:dyDescent="0.2"/>
    <row r="60184" hidden="1" x14ac:dyDescent="0.2"/>
    <row r="60185" hidden="1" x14ac:dyDescent="0.2"/>
    <row r="60186" hidden="1" x14ac:dyDescent="0.2"/>
    <row r="60187" hidden="1" x14ac:dyDescent="0.2"/>
    <row r="60188" hidden="1" x14ac:dyDescent="0.2"/>
    <row r="60189" hidden="1" x14ac:dyDescent="0.2"/>
    <row r="60190" hidden="1" x14ac:dyDescent="0.2"/>
    <row r="60191" hidden="1" x14ac:dyDescent="0.2"/>
    <row r="60192" hidden="1" x14ac:dyDescent="0.2"/>
    <row r="60193" hidden="1" x14ac:dyDescent="0.2"/>
    <row r="60194" hidden="1" x14ac:dyDescent="0.2"/>
    <row r="60195" hidden="1" x14ac:dyDescent="0.2"/>
    <row r="60196" hidden="1" x14ac:dyDescent="0.2"/>
    <row r="60197" hidden="1" x14ac:dyDescent="0.2"/>
    <row r="60198" hidden="1" x14ac:dyDescent="0.2"/>
    <row r="60199" hidden="1" x14ac:dyDescent="0.2"/>
    <row r="60200" hidden="1" x14ac:dyDescent="0.2"/>
    <row r="60201" hidden="1" x14ac:dyDescent="0.2"/>
    <row r="60202" hidden="1" x14ac:dyDescent="0.2"/>
    <row r="60203" hidden="1" x14ac:dyDescent="0.2"/>
    <row r="60204" hidden="1" x14ac:dyDescent="0.2"/>
    <row r="60205" hidden="1" x14ac:dyDescent="0.2"/>
    <row r="60206" hidden="1" x14ac:dyDescent="0.2"/>
    <row r="60207" hidden="1" x14ac:dyDescent="0.2"/>
    <row r="60208" hidden="1" x14ac:dyDescent="0.2"/>
    <row r="60209" hidden="1" x14ac:dyDescent="0.2"/>
    <row r="60210" hidden="1" x14ac:dyDescent="0.2"/>
    <row r="60211" hidden="1" x14ac:dyDescent="0.2"/>
    <row r="60212" hidden="1" x14ac:dyDescent="0.2"/>
    <row r="60213" hidden="1" x14ac:dyDescent="0.2"/>
    <row r="60214" hidden="1" x14ac:dyDescent="0.2"/>
    <row r="60215" hidden="1" x14ac:dyDescent="0.2"/>
    <row r="60216" hidden="1" x14ac:dyDescent="0.2"/>
    <row r="60217" hidden="1" x14ac:dyDescent="0.2"/>
    <row r="60218" hidden="1" x14ac:dyDescent="0.2"/>
    <row r="60219" hidden="1" x14ac:dyDescent="0.2"/>
    <row r="60220" hidden="1" x14ac:dyDescent="0.2"/>
    <row r="60221" hidden="1" x14ac:dyDescent="0.2"/>
    <row r="60222" hidden="1" x14ac:dyDescent="0.2"/>
    <row r="60223" hidden="1" x14ac:dyDescent="0.2"/>
    <row r="60224" hidden="1" x14ac:dyDescent="0.2"/>
    <row r="60225" hidden="1" x14ac:dyDescent="0.2"/>
    <row r="60226" hidden="1" x14ac:dyDescent="0.2"/>
    <row r="60227" hidden="1" x14ac:dyDescent="0.2"/>
    <row r="60228" hidden="1" x14ac:dyDescent="0.2"/>
    <row r="60229" hidden="1" x14ac:dyDescent="0.2"/>
    <row r="60230" hidden="1" x14ac:dyDescent="0.2"/>
    <row r="60231" hidden="1" x14ac:dyDescent="0.2"/>
    <row r="60232" hidden="1" x14ac:dyDescent="0.2"/>
    <row r="60233" hidden="1" x14ac:dyDescent="0.2"/>
    <row r="60234" hidden="1" x14ac:dyDescent="0.2"/>
    <row r="60235" hidden="1" x14ac:dyDescent="0.2"/>
    <row r="60236" hidden="1" x14ac:dyDescent="0.2"/>
    <row r="60237" hidden="1" x14ac:dyDescent="0.2"/>
    <row r="60238" hidden="1" x14ac:dyDescent="0.2"/>
    <row r="60239" hidden="1" x14ac:dyDescent="0.2"/>
    <row r="60240" hidden="1" x14ac:dyDescent="0.2"/>
    <row r="60241" hidden="1" x14ac:dyDescent="0.2"/>
    <row r="60242" hidden="1" x14ac:dyDescent="0.2"/>
    <row r="60243" hidden="1" x14ac:dyDescent="0.2"/>
    <row r="60244" hidden="1" x14ac:dyDescent="0.2"/>
    <row r="60245" hidden="1" x14ac:dyDescent="0.2"/>
    <row r="60246" hidden="1" x14ac:dyDescent="0.2"/>
    <row r="60247" hidden="1" x14ac:dyDescent="0.2"/>
    <row r="60248" hidden="1" x14ac:dyDescent="0.2"/>
    <row r="60249" hidden="1" x14ac:dyDescent="0.2"/>
    <row r="60250" hidden="1" x14ac:dyDescent="0.2"/>
    <row r="60251" hidden="1" x14ac:dyDescent="0.2"/>
    <row r="60252" hidden="1" x14ac:dyDescent="0.2"/>
    <row r="60253" hidden="1" x14ac:dyDescent="0.2"/>
    <row r="60254" hidden="1" x14ac:dyDescent="0.2"/>
    <row r="60255" hidden="1" x14ac:dyDescent="0.2"/>
    <row r="60256" hidden="1" x14ac:dyDescent="0.2"/>
    <row r="60257" hidden="1" x14ac:dyDescent="0.2"/>
    <row r="60258" hidden="1" x14ac:dyDescent="0.2"/>
    <row r="60259" hidden="1" x14ac:dyDescent="0.2"/>
    <row r="60260" hidden="1" x14ac:dyDescent="0.2"/>
    <row r="60261" hidden="1" x14ac:dyDescent="0.2"/>
    <row r="60262" hidden="1" x14ac:dyDescent="0.2"/>
    <row r="60263" hidden="1" x14ac:dyDescent="0.2"/>
    <row r="60264" hidden="1" x14ac:dyDescent="0.2"/>
    <row r="60265" hidden="1" x14ac:dyDescent="0.2"/>
    <row r="60266" hidden="1" x14ac:dyDescent="0.2"/>
    <row r="60267" hidden="1" x14ac:dyDescent="0.2"/>
    <row r="60268" hidden="1" x14ac:dyDescent="0.2"/>
    <row r="60269" hidden="1" x14ac:dyDescent="0.2"/>
    <row r="60270" hidden="1" x14ac:dyDescent="0.2"/>
    <row r="60271" hidden="1" x14ac:dyDescent="0.2"/>
    <row r="60272" hidden="1" x14ac:dyDescent="0.2"/>
    <row r="60273" hidden="1" x14ac:dyDescent="0.2"/>
    <row r="60274" hidden="1" x14ac:dyDescent="0.2"/>
    <row r="60275" hidden="1" x14ac:dyDescent="0.2"/>
    <row r="60276" hidden="1" x14ac:dyDescent="0.2"/>
    <row r="60277" hidden="1" x14ac:dyDescent="0.2"/>
    <row r="60278" hidden="1" x14ac:dyDescent="0.2"/>
    <row r="60279" hidden="1" x14ac:dyDescent="0.2"/>
    <row r="60280" hidden="1" x14ac:dyDescent="0.2"/>
    <row r="60281" hidden="1" x14ac:dyDescent="0.2"/>
    <row r="60282" hidden="1" x14ac:dyDescent="0.2"/>
    <row r="60283" hidden="1" x14ac:dyDescent="0.2"/>
    <row r="60284" hidden="1" x14ac:dyDescent="0.2"/>
    <row r="60285" hidden="1" x14ac:dyDescent="0.2"/>
    <row r="60286" hidden="1" x14ac:dyDescent="0.2"/>
    <row r="60287" hidden="1" x14ac:dyDescent="0.2"/>
    <row r="60288" hidden="1" x14ac:dyDescent="0.2"/>
    <row r="60289" hidden="1" x14ac:dyDescent="0.2"/>
    <row r="60290" hidden="1" x14ac:dyDescent="0.2"/>
    <row r="60291" hidden="1" x14ac:dyDescent="0.2"/>
    <row r="60292" hidden="1" x14ac:dyDescent="0.2"/>
    <row r="60293" hidden="1" x14ac:dyDescent="0.2"/>
    <row r="60294" hidden="1" x14ac:dyDescent="0.2"/>
    <row r="60295" hidden="1" x14ac:dyDescent="0.2"/>
    <row r="60296" hidden="1" x14ac:dyDescent="0.2"/>
    <row r="60297" hidden="1" x14ac:dyDescent="0.2"/>
    <row r="60298" hidden="1" x14ac:dyDescent="0.2"/>
    <row r="60299" hidden="1" x14ac:dyDescent="0.2"/>
    <row r="60300" hidden="1" x14ac:dyDescent="0.2"/>
    <row r="60301" hidden="1" x14ac:dyDescent="0.2"/>
    <row r="60302" hidden="1" x14ac:dyDescent="0.2"/>
    <row r="60303" hidden="1" x14ac:dyDescent="0.2"/>
    <row r="60304" hidden="1" x14ac:dyDescent="0.2"/>
    <row r="60305" hidden="1" x14ac:dyDescent="0.2"/>
    <row r="60306" hidden="1" x14ac:dyDescent="0.2"/>
    <row r="60307" hidden="1" x14ac:dyDescent="0.2"/>
    <row r="60308" hidden="1" x14ac:dyDescent="0.2"/>
    <row r="60309" hidden="1" x14ac:dyDescent="0.2"/>
    <row r="60310" hidden="1" x14ac:dyDescent="0.2"/>
    <row r="60311" hidden="1" x14ac:dyDescent="0.2"/>
    <row r="60312" hidden="1" x14ac:dyDescent="0.2"/>
    <row r="60313" hidden="1" x14ac:dyDescent="0.2"/>
    <row r="60314" hidden="1" x14ac:dyDescent="0.2"/>
    <row r="60315" hidden="1" x14ac:dyDescent="0.2"/>
    <row r="60316" hidden="1" x14ac:dyDescent="0.2"/>
    <row r="60317" hidden="1" x14ac:dyDescent="0.2"/>
    <row r="60318" hidden="1" x14ac:dyDescent="0.2"/>
    <row r="60319" hidden="1" x14ac:dyDescent="0.2"/>
    <row r="60320" hidden="1" x14ac:dyDescent="0.2"/>
    <row r="60321" hidden="1" x14ac:dyDescent="0.2"/>
    <row r="60322" hidden="1" x14ac:dyDescent="0.2"/>
    <row r="60323" hidden="1" x14ac:dyDescent="0.2"/>
    <row r="60324" hidden="1" x14ac:dyDescent="0.2"/>
    <row r="60325" hidden="1" x14ac:dyDescent="0.2"/>
    <row r="60326" hidden="1" x14ac:dyDescent="0.2"/>
    <row r="60327" hidden="1" x14ac:dyDescent="0.2"/>
    <row r="60328" hidden="1" x14ac:dyDescent="0.2"/>
    <row r="60329" hidden="1" x14ac:dyDescent="0.2"/>
    <row r="60330" hidden="1" x14ac:dyDescent="0.2"/>
    <row r="60331" hidden="1" x14ac:dyDescent="0.2"/>
    <row r="60332" hidden="1" x14ac:dyDescent="0.2"/>
    <row r="60333" hidden="1" x14ac:dyDescent="0.2"/>
    <row r="60334" hidden="1" x14ac:dyDescent="0.2"/>
    <row r="60335" hidden="1" x14ac:dyDescent="0.2"/>
    <row r="60336" hidden="1" x14ac:dyDescent="0.2"/>
    <row r="60337" hidden="1" x14ac:dyDescent="0.2"/>
    <row r="60338" hidden="1" x14ac:dyDescent="0.2"/>
    <row r="60339" hidden="1" x14ac:dyDescent="0.2"/>
    <row r="60340" hidden="1" x14ac:dyDescent="0.2"/>
    <row r="60341" hidden="1" x14ac:dyDescent="0.2"/>
    <row r="60342" hidden="1" x14ac:dyDescent="0.2"/>
    <row r="60343" hidden="1" x14ac:dyDescent="0.2"/>
    <row r="60344" hidden="1" x14ac:dyDescent="0.2"/>
    <row r="60345" hidden="1" x14ac:dyDescent="0.2"/>
    <row r="60346" hidden="1" x14ac:dyDescent="0.2"/>
    <row r="60347" hidden="1" x14ac:dyDescent="0.2"/>
    <row r="60348" hidden="1" x14ac:dyDescent="0.2"/>
    <row r="60349" hidden="1" x14ac:dyDescent="0.2"/>
    <row r="60350" hidden="1" x14ac:dyDescent="0.2"/>
    <row r="60351" hidden="1" x14ac:dyDescent="0.2"/>
    <row r="60352" hidden="1" x14ac:dyDescent="0.2"/>
    <row r="60353" hidden="1" x14ac:dyDescent="0.2"/>
    <row r="60354" hidden="1" x14ac:dyDescent="0.2"/>
    <row r="60355" hidden="1" x14ac:dyDescent="0.2"/>
    <row r="60356" hidden="1" x14ac:dyDescent="0.2"/>
    <row r="60357" hidden="1" x14ac:dyDescent="0.2"/>
    <row r="60358" hidden="1" x14ac:dyDescent="0.2"/>
    <row r="60359" hidden="1" x14ac:dyDescent="0.2"/>
    <row r="60360" hidden="1" x14ac:dyDescent="0.2"/>
    <row r="60361" hidden="1" x14ac:dyDescent="0.2"/>
    <row r="60362" hidden="1" x14ac:dyDescent="0.2"/>
    <row r="60363" hidden="1" x14ac:dyDescent="0.2"/>
    <row r="60364" hidden="1" x14ac:dyDescent="0.2"/>
    <row r="60365" hidden="1" x14ac:dyDescent="0.2"/>
    <row r="60366" hidden="1" x14ac:dyDescent="0.2"/>
    <row r="60367" hidden="1" x14ac:dyDescent="0.2"/>
    <row r="60368" hidden="1" x14ac:dyDescent="0.2"/>
    <row r="60369" hidden="1" x14ac:dyDescent="0.2"/>
    <row r="60370" hidden="1" x14ac:dyDescent="0.2"/>
    <row r="60371" hidden="1" x14ac:dyDescent="0.2"/>
    <row r="60372" hidden="1" x14ac:dyDescent="0.2"/>
    <row r="60373" hidden="1" x14ac:dyDescent="0.2"/>
    <row r="60374" hidden="1" x14ac:dyDescent="0.2"/>
    <row r="60375" hidden="1" x14ac:dyDescent="0.2"/>
    <row r="60376" hidden="1" x14ac:dyDescent="0.2"/>
    <row r="60377" hidden="1" x14ac:dyDescent="0.2"/>
    <row r="60378" hidden="1" x14ac:dyDescent="0.2"/>
    <row r="60379" hidden="1" x14ac:dyDescent="0.2"/>
    <row r="60380" hidden="1" x14ac:dyDescent="0.2"/>
    <row r="60381" hidden="1" x14ac:dyDescent="0.2"/>
    <row r="60382" hidden="1" x14ac:dyDescent="0.2"/>
    <row r="60383" hidden="1" x14ac:dyDescent="0.2"/>
    <row r="60384" hidden="1" x14ac:dyDescent="0.2"/>
    <row r="60385" hidden="1" x14ac:dyDescent="0.2"/>
    <row r="60386" hidden="1" x14ac:dyDescent="0.2"/>
    <row r="60387" hidden="1" x14ac:dyDescent="0.2"/>
    <row r="60388" hidden="1" x14ac:dyDescent="0.2"/>
    <row r="60389" hidden="1" x14ac:dyDescent="0.2"/>
    <row r="60390" hidden="1" x14ac:dyDescent="0.2"/>
    <row r="60391" hidden="1" x14ac:dyDescent="0.2"/>
    <row r="60392" hidden="1" x14ac:dyDescent="0.2"/>
    <row r="60393" hidden="1" x14ac:dyDescent="0.2"/>
    <row r="60394" hidden="1" x14ac:dyDescent="0.2"/>
    <row r="60395" hidden="1" x14ac:dyDescent="0.2"/>
    <row r="60396" hidden="1" x14ac:dyDescent="0.2"/>
    <row r="60397" hidden="1" x14ac:dyDescent="0.2"/>
    <row r="60398" hidden="1" x14ac:dyDescent="0.2"/>
    <row r="60399" hidden="1" x14ac:dyDescent="0.2"/>
    <row r="60400" hidden="1" x14ac:dyDescent="0.2"/>
    <row r="60401" hidden="1" x14ac:dyDescent="0.2"/>
    <row r="60402" hidden="1" x14ac:dyDescent="0.2"/>
    <row r="60403" hidden="1" x14ac:dyDescent="0.2"/>
    <row r="60404" hidden="1" x14ac:dyDescent="0.2"/>
    <row r="60405" hidden="1" x14ac:dyDescent="0.2"/>
    <row r="60406" hidden="1" x14ac:dyDescent="0.2"/>
    <row r="60407" hidden="1" x14ac:dyDescent="0.2"/>
    <row r="60408" hidden="1" x14ac:dyDescent="0.2"/>
    <row r="60409" hidden="1" x14ac:dyDescent="0.2"/>
    <row r="60410" hidden="1" x14ac:dyDescent="0.2"/>
    <row r="60411" hidden="1" x14ac:dyDescent="0.2"/>
    <row r="60412" hidden="1" x14ac:dyDescent="0.2"/>
    <row r="60413" hidden="1" x14ac:dyDescent="0.2"/>
    <row r="60414" hidden="1" x14ac:dyDescent="0.2"/>
    <row r="60415" hidden="1" x14ac:dyDescent="0.2"/>
    <row r="60416" hidden="1" x14ac:dyDescent="0.2"/>
    <row r="60417" hidden="1" x14ac:dyDescent="0.2"/>
    <row r="60418" hidden="1" x14ac:dyDescent="0.2"/>
    <row r="60419" hidden="1" x14ac:dyDescent="0.2"/>
    <row r="60420" hidden="1" x14ac:dyDescent="0.2"/>
    <row r="60421" hidden="1" x14ac:dyDescent="0.2"/>
    <row r="60422" hidden="1" x14ac:dyDescent="0.2"/>
    <row r="60423" hidden="1" x14ac:dyDescent="0.2"/>
    <row r="60424" hidden="1" x14ac:dyDescent="0.2"/>
    <row r="60425" hidden="1" x14ac:dyDescent="0.2"/>
    <row r="60426" hidden="1" x14ac:dyDescent="0.2"/>
    <row r="60427" hidden="1" x14ac:dyDescent="0.2"/>
    <row r="60428" hidden="1" x14ac:dyDescent="0.2"/>
    <row r="60429" hidden="1" x14ac:dyDescent="0.2"/>
    <row r="60430" hidden="1" x14ac:dyDescent="0.2"/>
    <row r="60431" hidden="1" x14ac:dyDescent="0.2"/>
    <row r="60432" hidden="1" x14ac:dyDescent="0.2"/>
    <row r="60433" hidden="1" x14ac:dyDescent="0.2"/>
    <row r="60434" hidden="1" x14ac:dyDescent="0.2"/>
    <row r="60435" hidden="1" x14ac:dyDescent="0.2"/>
    <row r="60436" hidden="1" x14ac:dyDescent="0.2"/>
    <row r="60437" hidden="1" x14ac:dyDescent="0.2"/>
    <row r="60438" hidden="1" x14ac:dyDescent="0.2"/>
    <row r="60439" hidden="1" x14ac:dyDescent="0.2"/>
    <row r="60440" hidden="1" x14ac:dyDescent="0.2"/>
    <row r="60441" hidden="1" x14ac:dyDescent="0.2"/>
    <row r="60442" hidden="1" x14ac:dyDescent="0.2"/>
    <row r="60443" hidden="1" x14ac:dyDescent="0.2"/>
    <row r="60444" hidden="1" x14ac:dyDescent="0.2"/>
    <row r="60445" hidden="1" x14ac:dyDescent="0.2"/>
    <row r="60446" hidden="1" x14ac:dyDescent="0.2"/>
    <row r="60447" hidden="1" x14ac:dyDescent="0.2"/>
    <row r="60448" hidden="1" x14ac:dyDescent="0.2"/>
    <row r="60449" hidden="1" x14ac:dyDescent="0.2"/>
    <row r="60450" hidden="1" x14ac:dyDescent="0.2"/>
    <row r="60451" hidden="1" x14ac:dyDescent="0.2"/>
    <row r="60452" hidden="1" x14ac:dyDescent="0.2"/>
    <row r="60453" hidden="1" x14ac:dyDescent="0.2"/>
    <row r="60454" hidden="1" x14ac:dyDescent="0.2"/>
    <row r="60455" hidden="1" x14ac:dyDescent="0.2"/>
    <row r="60456" hidden="1" x14ac:dyDescent="0.2"/>
    <row r="60457" hidden="1" x14ac:dyDescent="0.2"/>
    <row r="60458" hidden="1" x14ac:dyDescent="0.2"/>
    <row r="60459" hidden="1" x14ac:dyDescent="0.2"/>
    <row r="60460" hidden="1" x14ac:dyDescent="0.2"/>
    <row r="60461" hidden="1" x14ac:dyDescent="0.2"/>
    <row r="60462" hidden="1" x14ac:dyDescent="0.2"/>
    <row r="60463" hidden="1" x14ac:dyDescent="0.2"/>
    <row r="60464" hidden="1" x14ac:dyDescent="0.2"/>
    <row r="60465" hidden="1" x14ac:dyDescent="0.2"/>
    <row r="60466" hidden="1" x14ac:dyDescent="0.2"/>
    <row r="60467" hidden="1" x14ac:dyDescent="0.2"/>
    <row r="60468" hidden="1" x14ac:dyDescent="0.2"/>
    <row r="60469" hidden="1" x14ac:dyDescent="0.2"/>
    <row r="60470" hidden="1" x14ac:dyDescent="0.2"/>
    <row r="60471" hidden="1" x14ac:dyDescent="0.2"/>
    <row r="60472" hidden="1" x14ac:dyDescent="0.2"/>
    <row r="60473" hidden="1" x14ac:dyDescent="0.2"/>
    <row r="60474" hidden="1" x14ac:dyDescent="0.2"/>
    <row r="60475" hidden="1" x14ac:dyDescent="0.2"/>
    <row r="60476" hidden="1" x14ac:dyDescent="0.2"/>
    <row r="60477" hidden="1" x14ac:dyDescent="0.2"/>
    <row r="60478" hidden="1" x14ac:dyDescent="0.2"/>
    <row r="60479" hidden="1" x14ac:dyDescent="0.2"/>
    <row r="60480" hidden="1" x14ac:dyDescent="0.2"/>
    <row r="60481" hidden="1" x14ac:dyDescent="0.2"/>
    <row r="60482" hidden="1" x14ac:dyDescent="0.2"/>
    <row r="60483" hidden="1" x14ac:dyDescent="0.2"/>
    <row r="60484" hidden="1" x14ac:dyDescent="0.2"/>
    <row r="60485" hidden="1" x14ac:dyDescent="0.2"/>
    <row r="60486" hidden="1" x14ac:dyDescent="0.2"/>
    <row r="60487" hidden="1" x14ac:dyDescent="0.2"/>
    <row r="60488" hidden="1" x14ac:dyDescent="0.2"/>
    <row r="60489" hidden="1" x14ac:dyDescent="0.2"/>
    <row r="60490" hidden="1" x14ac:dyDescent="0.2"/>
    <row r="60491" hidden="1" x14ac:dyDescent="0.2"/>
    <row r="60492" hidden="1" x14ac:dyDescent="0.2"/>
    <row r="60493" hidden="1" x14ac:dyDescent="0.2"/>
    <row r="60494" hidden="1" x14ac:dyDescent="0.2"/>
    <row r="60495" hidden="1" x14ac:dyDescent="0.2"/>
    <row r="60496" hidden="1" x14ac:dyDescent="0.2"/>
    <row r="60497" hidden="1" x14ac:dyDescent="0.2"/>
    <row r="60498" hidden="1" x14ac:dyDescent="0.2"/>
    <row r="60499" hidden="1" x14ac:dyDescent="0.2"/>
    <row r="60500" hidden="1" x14ac:dyDescent="0.2"/>
    <row r="60501" hidden="1" x14ac:dyDescent="0.2"/>
    <row r="60502" hidden="1" x14ac:dyDescent="0.2"/>
    <row r="60503" hidden="1" x14ac:dyDescent="0.2"/>
    <row r="60504" hidden="1" x14ac:dyDescent="0.2"/>
    <row r="60505" hidden="1" x14ac:dyDescent="0.2"/>
    <row r="60506" hidden="1" x14ac:dyDescent="0.2"/>
    <row r="60507" hidden="1" x14ac:dyDescent="0.2"/>
    <row r="60508" hidden="1" x14ac:dyDescent="0.2"/>
    <row r="60509" hidden="1" x14ac:dyDescent="0.2"/>
    <row r="60510" hidden="1" x14ac:dyDescent="0.2"/>
    <row r="60511" hidden="1" x14ac:dyDescent="0.2"/>
    <row r="60512" hidden="1" x14ac:dyDescent="0.2"/>
    <row r="60513" hidden="1" x14ac:dyDescent="0.2"/>
    <row r="60514" hidden="1" x14ac:dyDescent="0.2"/>
    <row r="60515" hidden="1" x14ac:dyDescent="0.2"/>
    <row r="60516" hidden="1" x14ac:dyDescent="0.2"/>
    <row r="60517" hidden="1" x14ac:dyDescent="0.2"/>
    <row r="60518" hidden="1" x14ac:dyDescent="0.2"/>
    <row r="60519" hidden="1" x14ac:dyDescent="0.2"/>
    <row r="60520" hidden="1" x14ac:dyDescent="0.2"/>
    <row r="60521" hidden="1" x14ac:dyDescent="0.2"/>
    <row r="60522" hidden="1" x14ac:dyDescent="0.2"/>
    <row r="60523" hidden="1" x14ac:dyDescent="0.2"/>
    <row r="60524" hidden="1" x14ac:dyDescent="0.2"/>
    <row r="60525" hidden="1" x14ac:dyDescent="0.2"/>
    <row r="60526" hidden="1" x14ac:dyDescent="0.2"/>
    <row r="60527" hidden="1" x14ac:dyDescent="0.2"/>
    <row r="60528" hidden="1" x14ac:dyDescent="0.2"/>
    <row r="60529" hidden="1" x14ac:dyDescent="0.2"/>
    <row r="60530" hidden="1" x14ac:dyDescent="0.2"/>
    <row r="60531" hidden="1" x14ac:dyDescent="0.2"/>
    <row r="60532" hidden="1" x14ac:dyDescent="0.2"/>
    <row r="60533" hidden="1" x14ac:dyDescent="0.2"/>
    <row r="60534" hidden="1" x14ac:dyDescent="0.2"/>
    <row r="60535" hidden="1" x14ac:dyDescent="0.2"/>
    <row r="60536" hidden="1" x14ac:dyDescent="0.2"/>
    <row r="60537" hidden="1" x14ac:dyDescent="0.2"/>
    <row r="60538" hidden="1" x14ac:dyDescent="0.2"/>
    <row r="60539" hidden="1" x14ac:dyDescent="0.2"/>
    <row r="60540" hidden="1" x14ac:dyDescent="0.2"/>
    <row r="60541" hidden="1" x14ac:dyDescent="0.2"/>
    <row r="60542" hidden="1" x14ac:dyDescent="0.2"/>
    <row r="60543" hidden="1" x14ac:dyDescent="0.2"/>
    <row r="60544" hidden="1" x14ac:dyDescent="0.2"/>
    <row r="60545" hidden="1" x14ac:dyDescent="0.2"/>
    <row r="60546" hidden="1" x14ac:dyDescent="0.2"/>
    <row r="60547" hidden="1" x14ac:dyDescent="0.2"/>
    <row r="60548" hidden="1" x14ac:dyDescent="0.2"/>
    <row r="60549" hidden="1" x14ac:dyDescent="0.2"/>
    <row r="60550" hidden="1" x14ac:dyDescent="0.2"/>
    <row r="60551" hidden="1" x14ac:dyDescent="0.2"/>
    <row r="60552" hidden="1" x14ac:dyDescent="0.2"/>
    <row r="60553" hidden="1" x14ac:dyDescent="0.2"/>
    <row r="60554" hidden="1" x14ac:dyDescent="0.2"/>
    <row r="60555" hidden="1" x14ac:dyDescent="0.2"/>
    <row r="60556" hidden="1" x14ac:dyDescent="0.2"/>
    <row r="60557" hidden="1" x14ac:dyDescent="0.2"/>
    <row r="60558" hidden="1" x14ac:dyDescent="0.2"/>
    <row r="60559" hidden="1" x14ac:dyDescent="0.2"/>
    <row r="60560" hidden="1" x14ac:dyDescent="0.2"/>
    <row r="60561" hidden="1" x14ac:dyDescent="0.2"/>
    <row r="60562" hidden="1" x14ac:dyDescent="0.2"/>
    <row r="60563" hidden="1" x14ac:dyDescent="0.2"/>
    <row r="60564" hidden="1" x14ac:dyDescent="0.2"/>
    <row r="60565" hidden="1" x14ac:dyDescent="0.2"/>
    <row r="60566" hidden="1" x14ac:dyDescent="0.2"/>
    <row r="60567" hidden="1" x14ac:dyDescent="0.2"/>
    <row r="60568" hidden="1" x14ac:dyDescent="0.2"/>
    <row r="60569" hidden="1" x14ac:dyDescent="0.2"/>
    <row r="60570" hidden="1" x14ac:dyDescent="0.2"/>
    <row r="60571" hidden="1" x14ac:dyDescent="0.2"/>
    <row r="60572" hidden="1" x14ac:dyDescent="0.2"/>
    <row r="60573" hidden="1" x14ac:dyDescent="0.2"/>
    <row r="60574" hidden="1" x14ac:dyDescent="0.2"/>
    <row r="60575" hidden="1" x14ac:dyDescent="0.2"/>
    <row r="60576" hidden="1" x14ac:dyDescent="0.2"/>
    <row r="60577" hidden="1" x14ac:dyDescent="0.2"/>
    <row r="60578" hidden="1" x14ac:dyDescent="0.2"/>
    <row r="60579" hidden="1" x14ac:dyDescent="0.2"/>
    <row r="60580" hidden="1" x14ac:dyDescent="0.2"/>
    <row r="60581" hidden="1" x14ac:dyDescent="0.2"/>
    <row r="60582" hidden="1" x14ac:dyDescent="0.2"/>
    <row r="60583" hidden="1" x14ac:dyDescent="0.2"/>
    <row r="60584" hidden="1" x14ac:dyDescent="0.2"/>
    <row r="60585" hidden="1" x14ac:dyDescent="0.2"/>
    <row r="60586" hidden="1" x14ac:dyDescent="0.2"/>
    <row r="60587" hidden="1" x14ac:dyDescent="0.2"/>
    <row r="60588" hidden="1" x14ac:dyDescent="0.2"/>
    <row r="60589" hidden="1" x14ac:dyDescent="0.2"/>
    <row r="60590" hidden="1" x14ac:dyDescent="0.2"/>
    <row r="60591" hidden="1" x14ac:dyDescent="0.2"/>
    <row r="60592" hidden="1" x14ac:dyDescent="0.2"/>
    <row r="60593" hidden="1" x14ac:dyDescent="0.2"/>
    <row r="60594" hidden="1" x14ac:dyDescent="0.2"/>
    <row r="60595" hidden="1" x14ac:dyDescent="0.2"/>
    <row r="60596" hidden="1" x14ac:dyDescent="0.2"/>
    <row r="60597" hidden="1" x14ac:dyDescent="0.2"/>
    <row r="60598" hidden="1" x14ac:dyDescent="0.2"/>
    <row r="60599" hidden="1" x14ac:dyDescent="0.2"/>
    <row r="60600" hidden="1" x14ac:dyDescent="0.2"/>
    <row r="60601" hidden="1" x14ac:dyDescent="0.2"/>
    <row r="60602" hidden="1" x14ac:dyDescent="0.2"/>
    <row r="60603" hidden="1" x14ac:dyDescent="0.2"/>
    <row r="60604" hidden="1" x14ac:dyDescent="0.2"/>
    <row r="60605" hidden="1" x14ac:dyDescent="0.2"/>
    <row r="60606" hidden="1" x14ac:dyDescent="0.2"/>
    <row r="60607" hidden="1" x14ac:dyDescent="0.2"/>
    <row r="60608" hidden="1" x14ac:dyDescent="0.2"/>
    <row r="60609" hidden="1" x14ac:dyDescent="0.2"/>
    <row r="60610" hidden="1" x14ac:dyDescent="0.2"/>
    <row r="60611" hidden="1" x14ac:dyDescent="0.2"/>
    <row r="60612" hidden="1" x14ac:dyDescent="0.2"/>
    <row r="60613" hidden="1" x14ac:dyDescent="0.2"/>
    <row r="60614" hidden="1" x14ac:dyDescent="0.2"/>
    <row r="60615" hidden="1" x14ac:dyDescent="0.2"/>
    <row r="60616" hidden="1" x14ac:dyDescent="0.2"/>
    <row r="60617" hidden="1" x14ac:dyDescent="0.2"/>
    <row r="60618" hidden="1" x14ac:dyDescent="0.2"/>
    <row r="60619" hidden="1" x14ac:dyDescent="0.2"/>
    <row r="60620" hidden="1" x14ac:dyDescent="0.2"/>
    <row r="60621" hidden="1" x14ac:dyDescent="0.2"/>
    <row r="60622" hidden="1" x14ac:dyDescent="0.2"/>
    <row r="60623" hidden="1" x14ac:dyDescent="0.2"/>
    <row r="60624" hidden="1" x14ac:dyDescent="0.2"/>
    <row r="60625" hidden="1" x14ac:dyDescent="0.2"/>
    <row r="60626" hidden="1" x14ac:dyDescent="0.2"/>
    <row r="60627" hidden="1" x14ac:dyDescent="0.2"/>
    <row r="60628" hidden="1" x14ac:dyDescent="0.2"/>
    <row r="60629" hidden="1" x14ac:dyDescent="0.2"/>
    <row r="60630" hidden="1" x14ac:dyDescent="0.2"/>
    <row r="60631" hidden="1" x14ac:dyDescent="0.2"/>
    <row r="60632" hidden="1" x14ac:dyDescent="0.2"/>
    <row r="60633" hidden="1" x14ac:dyDescent="0.2"/>
    <row r="60634" hidden="1" x14ac:dyDescent="0.2"/>
    <row r="60635" hidden="1" x14ac:dyDescent="0.2"/>
    <row r="60636" hidden="1" x14ac:dyDescent="0.2"/>
    <row r="60637" hidden="1" x14ac:dyDescent="0.2"/>
    <row r="60638" hidden="1" x14ac:dyDescent="0.2"/>
    <row r="60639" hidden="1" x14ac:dyDescent="0.2"/>
    <row r="60640" hidden="1" x14ac:dyDescent="0.2"/>
    <row r="60641" hidden="1" x14ac:dyDescent="0.2"/>
    <row r="60642" hidden="1" x14ac:dyDescent="0.2"/>
    <row r="60643" hidden="1" x14ac:dyDescent="0.2"/>
    <row r="60644" hidden="1" x14ac:dyDescent="0.2"/>
    <row r="60645" hidden="1" x14ac:dyDescent="0.2"/>
    <row r="60646" hidden="1" x14ac:dyDescent="0.2"/>
    <row r="60647" hidden="1" x14ac:dyDescent="0.2"/>
    <row r="60648" hidden="1" x14ac:dyDescent="0.2"/>
    <row r="60649" hidden="1" x14ac:dyDescent="0.2"/>
    <row r="60650" hidden="1" x14ac:dyDescent="0.2"/>
    <row r="60651" hidden="1" x14ac:dyDescent="0.2"/>
    <row r="60652" hidden="1" x14ac:dyDescent="0.2"/>
    <row r="60653" hidden="1" x14ac:dyDescent="0.2"/>
    <row r="60654" hidden="1" x14ac:dyDescent="0.2"/>
    <row r="60655" hidden="1" x14ac:dyDescent="0.2"/>
    <row r="60656" hidden="1" x14ac:dyDescent="0.2"/>
    <row r="60657" hidden="1" x14ac:dyDescent="0.2"/>
    <row r="60658" hidden="1" x14ac:dyDescent="0.2"/>
    <row r="60659" hidden="1" x14ac:dyDescent="0.2"/>
    <row r="60660" hidden="1" x14ac:dyDescent="0.2"/>
    <row r="60661" hidden="1" x14ac:dyDescent="0.2"/>
    <row r="60662" hidden="1" x14ac:dyDescent="0.2"/>
    <row r="60663" hidden="1" x14ac:dyDescent="0.2"/>
    <row r="60664" hidden="1" x14ac:dyDescent="0.2"/>
    <row r="60665" hidden="1" x14ac:dyDescent="0.2"/>
    <row r="60666" hidden="1" x14ac:dyDescent="0.2"/>
    <row r="60667" hidden="1" x14ac:dyDescent="0.2"/>
    <row r="60668" hidden="1" x14ac:dyDescent="0.2"/>
    <row r="60669" hidden="1" x14ac:dyDescent="0.2"/>
    <row r="60670" hidden="1" x14ac:dyDescent="0.2"/>
    <row r="60671" hidden="1" x14ac:dyDescent="0.2"/>
    <row r="60672" hidden="1" x14ac:dyDescent="0.2"/>
    <row r="60673" hidden="1" x14ac:dyDescent="0.2"/>
    <row r="60674" hidden="1" x14ac:dyDescent="0.2"/>
    <row r="60675" hidden="1" x14ac:dyDescent="0.2"/>
    <row r="60676" hidden="1" x14ac:dyDescent="0.2"/>
    <row r="60677" hidden="1" x14ac:dyDescent="0.2"/>
    <row r="60678" hidden="1" x14ac:dyDescent="0.2"/>
    <row r="60679" hidden="1" x14ac:dyDescent="0.2"/>
    <row r="60680" hidden="1" x14ac:dyDescent="0.2"/>
    <row r="60681" hidden="1" x14ac:dyDescent="0.2"/>
    <row r="60682" hidden="1" x14ac:dyDescent="0.2"/>
    <row r="60683" hidden="1" x14ac:dyDescent="0.2"/>
    <row r="60684" hidden="1" x14ac:dyDescent="0.2"/>
    <row r="60685" hidden="1" x14ac:dyDescent="0.2"/>
    <row r="60686" hidden="1" x14ac:dyDescent="0.2"/>
    <row r="60687" hidden="1" x14ac:dyDescent="0.2"/>
    <row r="60688" hidden="1" x14ac:dyDescent="0.2"/>
    <row r="60689" hidden="1" x14ac:dyDescent="0.2"/>
    <row r="60690" hidden="1" x14ac:dyDescent="0.2"/>
    <row r="60691" hidden="1" x14ac:dyDescent="0.2"/>
    <row r="60692" hidden="1" x14ac:dyDescent="0.2"/>
    <row r="60693" hidden="1" x14ac:dyDescent="0.2"/>
    <row r="60694" hidden="1" x14ac:dyDescent="0.2"/>
    <row r="60695" hidden="1" x14ac:dyDescent="0.2"/>
    <row r="60696" hidden="1" x14ac:dyDescent="0.2"/>
    <row r="60697" hidden="1" x14ac:dyDescent="0.2"/>
    <row r="60698" hidden="1" x14ac:dyDescent="0.2"/>
    <row r="60699" hidden="1" x14ac:dyDescent="0.2"/>
    <row r="60700" hidden="1" x14ac:dyDescent="0.2"/>
    <row r="60701" hidden="1" x14ac:dyDescent="0.2"/>
    <row r="60702" hidden="1" x14ac:dyDescent="0.2"/>
    <row r="60703" hidden="1" x14ac:dyDescent="0.2"/>
    <row r="60704" hidden="1" x14ac:dyDescent="0.2"/>
    <row r="60705" hidden="1" x14ac:dyDescent="0.2"/>
    <row r="60706" hidden="1" x14ac:dyDescent="0.2"/>
    <row r="60707" hidden="1" x14ac:dyDescent="0.2"/>
    <row r="60708" hidden="1" x14ac:dyDescent="0.2"/>
    <row r="60709" hidden="1" x14ac:dyDescent="0.2"/>
    <row r="60710" hidden="1" x14ac:dyDescent="0.2"/>
    <row r="60711" hidden="1" x14ac:dyDescent="0.2"/>
    <row r="60712" hidden="1" x14ac:dyDescent="0.2"/>
    <row r="60713" hidden="1" x14ac:dyDescent="0.2"/>
    <row r="60714" hidden="1" x14ac:dyDescent="0.2"/>
    <row r="60715" hidden="1" x14ac:dyDescent="0.2"/>
    <row r="60716" hidden="1" x14ac:dyDescent="0.2"/>
    <row r="60717" hidden="1" x14ac:dyDescent="0.2"/>
    <row r="60718" hidden="1" x14ac:dyDescent="0.2"/>
    <row r="60719" hidden="1" x14ac:dyDescent="0.2"/>
    <row r="60720" hidden="1" x14ac:dyDescent="0.2"/>
    <row r="60721" hidden="1" x14ac:dyDescent="0.2"/>
    <row r="60722" hidden="1" x14ac:dyDescent="0.2"/>
    <row r="60723" hidden="1" x14ac:dyDescent="0.2"/>
    <row r="60724" hidden="1" x14ac:dyDescent="0.2"/>
    <row r="60725" hidden="1" x14ac:dyDescent="0.2"/>
    <row r="60726" hidden="1" x14ac:dyDescent="0.2"/>
    <row r="60727" hidden="1" x14ac:dyDescent="0.2"/>
    <row r="60728" hidden="1" x14ac:dyDescent="0.2"/>
    <row r="60729" hidden="1" x14ac:dyDescent="0.2"/>
    <row r="60730" hidden="1" x14ac:dyDescent="0.2"/>
    <row r="60731" hidden="1" x14ac:dyDescent="0.2"/>
    <row r="60732" hidden="1" x14ac:dyDescent="0.2"/>
    <row r="60733" hidden="1" x14ac:dyDescent="0.2"/>
    <row r="60734" hidden="1" x14ac:dyDescent="0.2"/>
    <row r="60735" hidden="1" x14ac:dyDescent="0.2"/>
    <row r="60736" hidden="1" x14ac:dyDescent="0.2"/>
    <row r="60737" hidden="1" x14ac:dyDescent="0.2"/>
    <row r="60738" hidden="1" x14ac:dyDescent="0.2"/>
    <row r="60739" hidden="1" x14ac:dyDescent="0.2"/>
    <row r="60740" hidden="1" x14ac:dyDescent="0.2"/>
    <row r="60741" hidden="1" x14ac:dyDescent="0.2"/>
    <row r="60742" hidden="1" x14ac:dyDescent="0.2"/>
    <row r="60743" hidden="1" x14ac:dyDescent="0.2"/>
    <row r="60744" hidden="1" x14ac:dyDescent="0.2"/>
    <row r="60745" hidden="1" x14ac:dyDescent="0.2"/>
    <row r="60746" hidden="1" x14ac:dyDescent="0.2"/>
    <row r="60747" hidden="1" x14ac:dyDescent="0.2"/>
    <row r="60748" hidden="1" x14ac:dyDescent="0.2"/>
    <row r="60749" hidden="1" x14ac:dyDescent="0.2"/>
    <row r="60750" hidden="1" x14ac:dyDescent="0.2"/>
    <row r="60751" hidden="1" x14ac:dyDescent="0.2"/>
    <row r="60752" hidden="1" x14ac:dyDescent="0.2"/>
    <row r="60753" hidden="1" x14ac:dyDescent="0.2"/>
    <row r="60754" hidden="1" x14ac:dyDescent="0.2"/>
    <row r="60755" hidden="1" x14ac:dyDescent="0.2"/>
    <row r="60756" hidden="1" x14ac:dyDescent="0.2"/>
    <row r="60757" hidden="1" x14ac:dyDescent="0.2"/>
    <row r="60758" hidden="1" x14ac:dyDescent="0.2"/>
    <row r="60759" hidden="1" x14ac:dyDescent="0.2"/>
    <row r="60760" hidden="1" x14ac:dyDescent="0.2"/>
    <row r="60761" hidden="1" x14ac:dyDescent="0.2"/>
    <row r="60762" hidden="1" x14ac:dyDescent="0.2"/>
    <row r="60763" hidden="1" x14ac:dyDescent="0.2"/>
    <row r="60764" hidden="1" x14ac:dyDescent="0.2"/>
    <row r="60765" hidden="1" x14ac:dyDescent="0.2"/>
    <row r="60766" hidden="1" x14ac:dyDescent="0.2"/>
    <row r="60767" hidden="1" x14ac:dyDescent="0.2"/>
    <row r="60768" hidden="1" x14ac:dyDescent="0.2"/>
    <row r="60769" hidden="1" x14ac:dyDescent="0.2"/>
    <row r="60770" hidden="1" x14ac:dyDescent="0.2"/>
    <row r="60771" hidden="1" x14ac:dyDescent="0.2"/>
    <row r="60772" hidden="1" x14ac:dyDescent="0.2"/>
    <row r="60773" hidden="1" x14ac:dyDescent="0.2"/>
    <row r="60774" hidden="1" x14ac:dyDescent="0.2"/>
    <row r="60775" hidden="1" x14ac:dyDescent="0.2"/>
    <row r="60776" hidden="1" x14ac:dyDescent="0.2"/>
    <row r="60777" hidden="1" x14ac:dyDescent="0.2"/>
    <row r="60778" hidden="1" x14ac:dyDescent="0.2"/>
    <row r="60779" hidden="1" x14ac:dyDescent="0.2"/>
    <row r="60780" hidden="1" x14ac:dyDescent="0.2"/>
    <row r="60781" hidden="1" x14ac:dyDescent="0.2"/>
    <row r="60782" hidden="1" x14ac:dyDescent="0.2"/>
    <row r="60783" hidden="1" x14ac:dyDescent="0.2"/>
    <row r="60784" hidden="1" x14ac:dyDescent="0.2"/>
    <row r="60785" hidden="1" x14ac:dyDescent="0.2"/>
    <row r="60786" hidden="1" x14ac:dyDescent="0.2"/>
    <row r="60787" hidden="1" x14ac:dyDescent="0.2"/>
    <row r="60788" hidden="1" x14ac:dyDescent="0.2"/>
    <row r="60789" hidden="1" x14ac:dyDescent="0.2"/>
    <row r="60790" hidden="1" x14ac:dyDescent="0.2"/>
    <row r="60791" hidden="1" x14ac:dyDescent="0.2"/>
    <row r="60792" hidden="1" x14ac:dyDescent="0.2"/>
    <row r="60793" hidden="1" x14ac:dyDescent="0.2"/>
    <row r="60794" hidden="1" x14ac:dyDescent="0.2"/>
    <row r="60795" hidden="1" x14ac:dyDescent="0.2"/>
    <row r="60796" hidden="1" x14ac:dyDescent="0.2"/>
    <row r="60797" hidden="1" x14ac:dyDescent="0.2"/>
    <row r="60798" hidden="1" x14ac:dyDescent="0.2"/>
    <row r="60799" hidden="1" x14ac:dyDescent="0.2"/>
    <row r="60800" hidden="1" x14ac:dyDescent="0.2"/>
    <row r="60801" hidden="1" x14ac:dyDescent="0.2"/>
    <row r="60802" hidden="1" x14ac:dyDescent="0.2"/>
    <row r="60803" hidden="1" x14ac:dyDescent="0.2"/>
    <row r="60804" hidden="1" x14ac:dyDescent="0.2"/>
    <row r="60805" hidden="1" x14ac:dyDescent="0.2"/>
    <row r="60806" hidden="1" x14ac:dyDescent="0.2"/>
    <row r="60807" hidden="1" x14ac:dyDescent="0.2"/>
    <row r="60808" hidden="1" x14ac:dyDescent="0.2"/>
    <row r="60809" hidden="1" x14ac:dyDescent="0.2"/>
    <row r="60810" hidden="1" x14ac:dyDescent="0.2"/>
    <row r="60811" hidden="1" x14ac:dyDescent="0.2"/>
    <row r="60812" hidden="1" x14ac:dyDescent="0.2"/>
    <row r="60813" hidden="1" x14ac:dyDescent="0.2"/>
    <row r="60814" hidden="1" x14ac:dyDescent="0.2"/>
    <row r="60815" hidden="1" x14ac:dyDescent="0.2"/>
    <row r="60816" hidden="1" x14ac:dyDescent="0.2"/>
    <row r="60817" hidden="1" x14ac:dyDescent="0.2"/>
    <row r="60818" hidden="1" x14ac:dyDescent="0.2"/>
    <row r="60819" hidden="1" x14ac:dyDescent="0.2"/>
    <row r="60820" hidden="1" x14ac:dyDescent="0.2"/>
    <row r="60821" hidden="1" x14ac:dyDescent="0.2"/>
    <row r="60822" hidden="1" x14ac:dyDescent="0.2"/>
    <row r="60823" hidden="1" x14ac:dyDescent="0.2"/>
    <row r="60824" hidden="1" x14ac:dyDescent="0.2"/>
    <row r="60825" hidden="1" x14ac:dyDescent="0.2"/>
    <row r="60826" hidden="1" x14ac:dyDescent="0.2"/>
    <row r="60827" hidden="1" x14ac:dyDescent="0.2"/>
    <row r="60828" hidden="1" x14ac:dyDescent="0.2"/>
    <row r="60829" hidden="1" x14ac:dyDescent="0.2"/>
    <row r="60830" hidden="1" x14ac:dyDescent="0.2"/>
    <row r="60831" hidden="1" x14ac:dyDescent="0.2"/>
    <row r="60832" hidden="1" x14ac:dyDescent="0.2"/>
    <row r="60833" hidden="1" x14ac:dyDescent="0.2"/>
    <row r="60834" hidden="1" x14ac:dyDescent="0.2"/>
    <row r="60835" hidden="1" x14ac:dyDescent="0.2"/>
    <row r="60836" hidden="1" x14ac:dyDescent="0.2"/>
    <row r="60837" hidden="1" x14ac:dyDescent="0.2"/>
    <row r="60838" hidden="1" x14ac:dyDescent="0.2"/>
    <row r="60839" hidden="1" x14ac:dyDescent="0.2"/>
    <row r="60840" hidden="1" x14ac:dyDescent="0.2"/>
    <row r="60841" hidden="1" x14ac:dyDescent="0.2"/>
    <row r="60842" hidden="1" x14ac:dyDescent="0.2"/>
    <row r="60843" hidden="1" x14ac:dyDescent="0.2"/>
    <row r="60844" hidden="1" x14ac:dyDescent="0.2"/>
    <row r="60845" hidden="1" x14ac:dyDescent="0.2"/>
    <row r="60846" hidden="1" x14ac:dyDescent="0.2"/>
    <row r="60847" hidden="1" x14ac:dyDescent="0.2"/>
    <row r="60848" hidden="1" x14ac:dyDescent="0.2"/>
    <row r="60849" hidden="1" x14ac:dyDescent="0.2"/>
    <row r="60850" hidden="1" x14ac:dyDescent="0.2"/>
    <row r="60851" hidden="1" x14ac:dyDescent="0.2"/>
    <row r="60852" hidden="1" x14ac:dyDescent="0.2"/>
    <row r="60853" hidden="1" x14ac:dyDescent="0.2"/>
    <row r="60854" hidden="1" x14ac:dyDescent="0.2"/>
    <row r="60855" hidden="1" x14ac:dyDescent="0.2"/>
    <row r="60856" hidden="1" x14ac:dyDescent="0.2"/>
    <row r="60857" hidden="1" x14ac:dyDescent="0.2"/>
    <row r="60858" hidden="1" x14ac:dyDescent="0.2"/>
    <row r="60859" hidden="1" x14ac:dyDescent="0.2"/>
    <row r="60860" hidden="1" x14ac:dyDescent="0.2"/>
    <row r="60861" hidden="1" x14ac:dyDescent="0.2"/>
    <row r="60862" hidden="1" x14ac:dyDescent="0.2"/>
    <row r="60863" hidden="1" x14ac:dyDescent="0.2"/>
    <row r="60864" hidden="1" x14ac:dyDescent="0.2"/>
    <row r="60865" hidden="1" x14ac:dyDescent="0.2"/>
    <row r="60866" hidden="1" x14ac:dyDescent="0.2"/>
    <row r="60867" hidden="1" x14ac:dyDescent="0.2"/>
    <row r="60868" hidden="1" x14ac:dyDescent="0.2"/>
    <row r="60869" hidden="1" x14ac:dyDescent="0.2"/>
    <row r="60870" hidden="1" x14ac:dyDescent="0.2"/>
    <row r="60871" hidden="1" x14ac:dyDescent="0.2"/>
    <row r="60872" hidden="1" x14ac:dyDescent="0.2"/>
    <row r="60873" hidden="1" x14ac:dyDescent="0.2"/>
    <row r="60874" hidden="1" x14ac:dyDescent="0.2"/>
    <row r="60875" hidden="1" x14ac:dyDescent="0.2"/>
    <row r="60876" hidden="1" x14ac:dyDescent="0.2"/>
    <row r="60877" hidden="1" x14ac:dyDescent="0.2"/>
    <row r="60878" hidden="1" x14ac:dyDescent="0.2"/>
    <row r="60879" hidden="1" x14ac:dyDescent="0.2"/>
    <row r="60880" hidden="1" x14ac:dyDescent="0.2"/>
    <row r="60881" hidden="1" x14ac:dyDescent="0.2"/>
    <row r="60882" hidden="1" x14ac:dyDescent="0.2"/>
    <row r="60883" hidden="1" x14ac:dyDescent="0.2"/>
    <row r="60884" hidden="1" x14ac:dyDescent="0.2"/>
    <row r="60885" hidden="1" x14ac:dyDescent="0.2"/>
    <row r="60886" hidden="1" x14ac:dyDescent="0.2"/>
    <row r="60887" hidden="1" x14ac:dyDescent="0.2"/>
    <row r="60888" hidden="1" x14ac:dyDescent="0.2"/>
    <row r="60889" hidden="1" x14ac:dyDescent="0.2"/>
    <row r="60890" hidden="1" x14ac:dyDescent="0.2"/>
    <row r="60891" hidden="1" x14ac:dyDescent="0.2"/>
    <row r="60892" hidden="1" x14ac:dyDescent="0.2"/>
    <row r="60893" hidden="1" x14ac:dyDescent="0.2"/>
    <row r="60894" hidden="1" x14ac:dyDescent="0.2"/>
    <row r="60895" hidden="1" x14ac:dyDescent="0.2"/>
    <row r="60896" hidden="1" x14ac:dyDescent="0.2"/>
    <row r="60897" hidden="1" x14ac:dyDescent="0.2"/>
    <row r="60898" hidden="1" x14ac:dyDescent="0.2"/>
    <row r="60899" hidden="1" x14ac:dyDescent="0.2"/>
    <row r="60900" hidden="1" x14ac:dyDescent="0.2"/>
    <row r="60901" hidden="1" x14ac:dyDescent="0.2"/>
    <row r="60902" hidden="1" x14ac:dyDescent="0.2"/>
    <row r="60903" hidden="1" x14ac:dyDescent="0.2"/>
    <row r="60904" hidden="1" x14ac:dyDescent="0.2"/>
    <row r="60905" hidden="1" x14ac:dyDescent="0.2"/>
    <row r="60906" hidden="1" x14ac:dyDescent="0.2"/>
    <row r="60907" hidden="1" x14ac:dyDescent="0.2"/>
    <row r="60908" hidden="1" x14ac:dyDescent="0.2"/>
    <row r="60909" hidden="1" x14ac:dyDescent="0.2"/>
    <row r="60910" hidden="1" x14ac:dyDescent="0.2"/>
    <row r="60911" hidden="1" x14ac:dyDescent="0.2"/>
    <row r="60912" hidden="1" x14ac:dyDescent="0.2"/>
    <row r="60913" hidden="1" x14ac:dyDescent="0.2"/>
    <row r="60914" hidden="1" x14ac:dyDescent="0.2"/>
    <row r="60915" hidden="1" x14ac:dyDescent="0.2"/>
    <row r="60916" hidden="1" x14ac:dyDescent="0.2"/>
    <row r="60917" hidden="1" x14ac:dyDescent="0.2"/>
    <row r="60918" hidden="1" x14ac:dyDescent="0.2"/>
    <row r="60919" hidden="1" x14ac:dyDescent="0.2"/>
    <row r="60920" hidden="1" x14ac:dyDescent="0.2"/>
    <row r="60921" hidden="1" x14ac:dyDescent="0.2"/>
    <row r="60922" hidden="1" x14ac:dyDescent="0.2"/>
    <row r="60923" hidden="1" x14ac:dyDescent="0.2"/>
    <row r="60924" hidden="1" x14ac:dyDescent="0.2"/>
    <row r="60925" hidden="1" x14ac:dyDescent="0.2"/>
    <row r="60926" hidden="1" x14ac:dyDescent="0.2"/>
    <row r="60927" hidden="1" x14ac:dyDescent="0.2"/>
    <row r="60928" hidden="1" x14ac:dyDescent="0.2"/>
    <row r="60929" hidden="1" x14ac:dyDescent="0.2"/>
    <row r="60930" hidden="1" x14ac:dyDescent="0.2"/>
    <row r="60931" hidden="1" x14ac:dyDescent="0.2"/>
    <row r="60932" hidden="1" x14ac:dyDescent="0.2"/>
    <row r="60933" hidden="1" x14ac:dyDescent="0.2"/>
    <row r="60934" hidden="1" x14ac:dyDescent="0.2"/>
    <row r="60935" hidden="1" x14ac:dyDescent="0.2"/>
    <row r="60936" hidden="1" x14ac:dyDescent="0.2"/>
    <row r="60937" hidden="1" x14ac:dyDescent="0.2"/>
    <row r="60938" hidden="1" x14ac:dyDescent="0.2"/>
    <row r="60939" hidden="1" x14ac:dyDescent="0.2"/>
    <row r="60940" hidden="1" x14ac:dyDescent="0.2"/>
    <row r="60941" hidden="1" x14ac:dyDescent="0.2"/>
    <row r="60942" hidden="1" x14ac:dyDescent="0.2"/>
    <row r="60943" hidden="1" x14ac:dyDescent="0.2"/>
    <row r="60944" hidden="1" x14ac:dyDescent="0.2"/>
    <row r="60945" hidden="1" x14ac:dyDescent="0.2"/>
    <row r="60946" hidden="1" x14ac:dyDescent="0.2"/>
    <row r="60947" hidden="1" x14ac:dyDescent="0.2"/>
    <row r="60948" hidden="1" x14ac:dyDescent="0.2"/>
    <row r="60949" hidden="1" x14ac:dyDescent="0.2"/>
    <row r="60950" hidden="1" x14ac:dyDescent="0.2"/>
    <row r="60951" hidden="1" x14ac:dyDescent="0.2"/>
    <row r="60952" hidden="1" x14ac:dyDescent="0.2"/>
    <row r="60953" hidden="1" x14ac:dyDescent="0.2"/>
    <row r="60954" hidden="1" x14ac:dyDescent="0.2"/>
    <row r="60955" hidden="1" x14ac:dyDescent="0.2"/>
    <row r="60956" hidden="1" x14ac:dyDescent="0.2"/>
    <row r="60957" hidden="1" x14ac:dyDescent="0.2"/>
    <row r="60958" hidden="1" x14ac:dyDescent="0.2"/>
    <row r="60959" hidden="1" x14ac:dyDescent="0.2"/>
    <row r="60960" hidden="1" x14ac:dyDescent="0.2"/>
    <row r="60961" hidden="1" x14ac:dyDescent="0.2"/>
    <row r="60962" hidden="1" x14ac:dyDescent="0.2"/>
    <row r="60963" hidden="1" x14ac:dyDescent="0.2"/>
    <row r="60964" hidden="1" x14ac:dyDescent="0.2"/>
    <row r="60965" hidden="1" x14ac:dyDescent="0.2"/>
    <row r="60966" hidden="1" x14ac:dyDescent="0.2"/>
    <row r="60967" hidden="1" x14ac:dyDescent="0.2"/>
    <row r="60968" hidden="1" x14ac:dyDescent="0.2"/>
    <row r="60969" hidden="1" x14ac:dyDescent="0.2"/>
    <row r="60970" hidden="1" x14ac:dyDescent="0.2"/>
    <row r="60971" hidden="1" x14ac:dyDescent="0.2"/>
    <row r="60972" hidden="1" x14ac:dyDescent="0.2"/>
    <row r="60973" hidden="1" x14ac:dyDescent="0.2"/>
    <row r="60974" hidden="1" x14ac:dyDescent="0.2"/>
    <row r="60975" hidden="1" x14ac:dyDescent="0.2"/>
    <row r="60976" hidden="1" x14ac:dyDescent="0.2"/>
    <row r="60977" hidden="1" x14ac:dyDescent="0.2"/>
    <row r="60978" hidden="1" x14ac:dyDescent="0.2"/>
    <row r="60979" hidden="1" x14ac:dyDescent="0.2"/>
    <row r="60980" hidden="1" x14ac:dyDescent="0.2"/>
    <row r="60981" hidden="1" x14ac:dyDescent="0.2"/>
    <row r="60982" hidden="1" x14ac:dyDescent="0.2"/>
    <row r="60983" hidden="1" x14ac:dyDescent="0.2"/>
    <row r="60984" hidden="1" x14ac:dyDescent="0.2"/>
    <row r="60985" hidden="1" x14ac:dyDescent="0.2"/>
    <row r="60986" hidden="1" x14ac:dyDescent="0.2"/>
    <row r="60987" hidden="1" x14ac:dyDescent="0.2"/>
    <row r="60988" hidden="1" x14ac:dyDescent="0.2"/>
    <row r="60989" hidden="1" x14ac:dyDescent="0.2"/>
    <row r="60990" hidden="1" x14ac:dyDescent="0.2"/>
    <row r="60991" hidden="1" x14ac:dyDescent="0.2"/>
    <row r="60992" hidden="1" x14ac:dyDescent="0.2"/>
    <row r="60993" hidden="1" x14ac:dyDescent="0.2"/>
    <row r="60994" hidden="1" x14ac:dyDescent="0.2"/>
    <row r="60995" hidden="1" x14ac:dyDescent="0.2"/>
    <row r="60996" hidden="1" x14ac:dyDescent="0.2"/>
    <row r="60997" hidden="1" x14ac:dyDescent="0.2"/>
    <row r="60998" hidden="1" x14ac:dyDescent="0.2"/>
    <row r="60999" hidden="1" x14ac:dyDescent="0.2"/>
    <row r="61000" hidden="1" x14ac:dyDescent="0.2"/>
    <row r="61001" hidden="1" x14ac:dyDescent="0.2"/>
    <row r="61002" hidden="1" x14ac:dyDescent="0.2"/>
    <row r="61003" hidden="1" x14ac:dyDescent="0.2"/>
    <row r="61004" hidden="1" x14ac:dyDescent="0.2"/>
    <row r="61005" hidden="1" x14ac:dyDescent="0.2"/>
    <row r="61006" hidden="1" x14ac:dyDescent="0.2"/>
    <row r="61007" hidden="1" x14ac:dyDescent="0.2"/>
    <row r="61008" hidden="1" x14ac:dyDescent="0.2"/>
    <row r="61009" hidden="1" x14ac:dyDescent="0.2"/>
    <row r="61010" hidden="1" x14ac:dyDescent="0.2"/>
    <row r="61011" hidden="1" x14ac:dyDescent="0.2"/>
    <row r="61012" hidden="1" x14ac:dyDescent="0.2"/>
    <row r="61013" hidden="1" x14ac:dyDescent="0.2"/>
    <row r="61014" hidden="1" x14ac:dyDescent="0.2"/>
    <row r="61015" hidden="1" x14ac:dyDescent="0.2"/>
    <row r="61016" hidden="1" x14ac:dyDescent="0.2"/>
    <row r="61017" hidden="1" x14ac:dyDescent="0.2"/>
    <row r="61018" hidden="1" x14ac:dyDescent="0.2"/>
    <row r="61019" hidden="1" x14ac:dyDescent="0.2"/>
    <row r="61020" hidden="1" x14ac:dyDescent="0.2"/>
    <row r="61021" hidden="1" x14ac:dyDescent="0.2"/>
    <row r="61022" hidden="1" x14ac:dyDescent="0.2"/>
    <row r="61023" hidden="1" x14ac:dyDescent="0.2"/>
    <row r="61024" hidden="1" x14ac:dyDescent="0.2"/>
    <row r="61025" hidden="1" x14ac:dyDescent="0.2"/>
    <row r="61026" hidden="1" x14ac:dyDescent="0.2"/>
    <row r="61027" hidden="1" x14ac:dyDescent="0.2"/>
    <row r="61028" hidden="1" x14ac:dyDescent="0.2"/>
    <row r="61029" hidden="1" x14ac:dyDescent="0.2"/>
    <row r="61030" hidden="1" x14ac:dyDescent="0.2"/>
    <row r="61031" hidden="1" x14ac:dyDescent="0.2"/>
    <row r="61032" hidden="1" x14ac:dyDescent="0.2"/>
    <row r="61033" hidden="1" x14ac:dyDescent="0.2"/>
    <row r="61034" hidden="1" x14ac:dyDescent="0.2"/>
    <row r="61035" hidden="1" x14ac:dyDescent="0.2"/>
    <row r="61036" hidden="1" x14ac:dyDescent="0.2"/>
    <row r="61037" hidden="1" x14ac:dyDescent="0.2"/>
    <row r="61038" hidden="1" x14ac:dyDescent="0.2"/>
    <row r="61039" hidden="1" x14ac:dyDescent="0.2"/>
    <row r="61040" hidden="1" x14ac:dyDescent="0.2"/>
    <row r="61041" hidden="1" x14ac:dyDescent="0.2"/>
    <row r="61042" hidden="1" x14ac:dyDescent="0.2"/>
    <row r="61043" hidden="1" x14ac:dyDescent="0.2"/>
    <row r="61044" hidden="1" x14ac:dyDescent="0.2"/>
    <row r="61045" hidden="1" x14ac:dyDescent="0.2"/>
    <row r="61046" hidden="1" x14ac:dyDescent="0.2"/>
    <row r="61047" hidden="1" x14ac:dyDescent="0.2"/>
    <row r="61048" hidden="1" x14ac:dyDescent="0.2"/>
    <row r="61049" hidden="1" x14ac:dyDescent="0.2"/>
    <row r="61050" hidden="1" x14ac:dyDescent="0.2"/>
    <row r="61051" hidden="1" x14ac:dyDescent="0.2"/>
    <row r="61052" hidden="1" x14ac:dyDescent="0.2"/>
    <row r="61053" hidden="1" x14ac:dyDescent="0.2"/>
    <row r="61054" hidden="1" x14ac:dyDescent="0.2"/>
    <row r="61055" hidden="1" x14ac:dyDescent="0.2"/>
    <row r="61056" hidden="1" x14ac:dyDescent="0.2"/>
    <row r="61057" hidden="1" x14ac:dyDescent="0.2"/>
    <row r="61058" hidden="1" x14ac:dyDescent="0.2"/>
    <row r="61059" hidden="1" x14ac:dyDescent="0.2"/>
    <row r="61060" hidden="1" x14ac:dyDescent="0.2"/>
    <row r="61061" hidden="1" x14ac:dyDescent="0.2"/>
    <row r="61062" hidden="1" x14ac:dyDescent="0.2"/>
    <row r="61063" hidden="1" x14ac:dyDescent="0.2"/>
    <row r="61064" hidden="1" x14ac:dyDescent="0.2"/>
    <row r="61065" hidden="1" x14ac:dyDescent="0.2"/>
    <row r="61066" hidden="1" x14ac:dyDescent="0.2"/>
    <row r="61067" hidden="1" x14ac:dyDescent="0.2"/>
    <row r="61068" hidden="1" x14ac:dyDescent="0.2"/>
    <row r="61069" hidden="1" x14ac:dyDescent="0.2"/>
    <row r="61070" hidden="1" x14ac:dyDescent="0.2"/>
    <row r="61071" hidden="1" x14ac:dyDescent="0.2"/>
    <row r="61072" hidden="1" x14ac:dyDescent="0.2"/>
    <row r="61073" hidden="1" x14ac:dyDescent="0.2"/>
    <row r="61074" hidden="1" x14ac:dyDescent="0.2"/>
    <row r="61075" hidden="1" x14ac:dyDescent="0.2"/>
    <row r="61076" hidden="1" x14ac:dyDescent="0.2"/>
    <row r="61077" hidden="1" x14ac:dyDescent="0.2"/>
    <row r="61078" hidden="1" x14ac:dyDescent="0.2"/>
    <row r="61079" hidden="1" x14ac:dyDescent="0.2"/>
    <row r="61080" hidden="1" x14ac:dyDescent="0.2"/>
    <row r="61081" hidden="1" x14ac:dyDescent="0.2"/>
    <row r="61082" hidden="1" x14ac:dyDescent="0.2"/>
    <row r="61083" hidden="1" x14ac:dyDescent="0.2"/>
    <row r="61084" hidden="1" x14ac:dyDescent="0.2"/>
    <row r="61085" hidden="1" x14ac:dyDescent="0.2"/>
    <row r="61086" hidden="1" x14ac:dyDescent="0.2"/>
    <row r="61087" hidden="1" x14ac:dyDescent="0.2"/>
    <row r="61088" hidden="1" x14ac:dyDescent="0.2"/>
    <row r="61089" hidden="1" x14ac:dyDescent="0.2"/>
    <row r="61090" hidden="1" x14ac:dyDescent="0.2"/>
    <row r="61091" hidden="1" x14ac:dyDescent="0.2"/>
    <row r="61092" hidden="1" x14ac:dyDescent="0.2"/>
    <row r="61093" hidden="1" x14ac:dyDescent="0.2"/>
    <row r="61094" hidden="1" x14ac:dyDescent="0.2"/>
    <row r="61095" hidden="1" x14ac:dyDescent="0.2"/>
    <row r="61096" hidden="1" x14ac:dyDescent="0.2"/>
    <row r="61097" hidden="1" x14ac:dyDescent="0.2"/>
    <row r="61098" hidden="1" x14ac:dyDescent="0.2"/>
    <row r="61099" hidden="1" x14ac:dyDescent="0.2"/>
    <row r="61100" hidden="1" x14ac:dyDescent="0.2"/>
    <row r="61101" hidden="1" x14ac:dyDescent="0.2"/>
    <row r="61102" hidden="1" x14ac:dyDescent="0.2"/>
    <row r="61103" hidden="1" x14ac:dyDescent="0.2"/>
    <row r="61104" hidden="1" x14ac:dyDescent="0.2"/>
    <row r="61105" hidden="1" x14ac:dyDescent="0.2"/>
    <row r="61106" hidden="1" x14ac:dyDescent="0.2"/>
    <row r="61107" hidden="1" x14ac:dyDescent="0.2"/>
    <row r="61108" hidden="1" x14ac:dyDescent="0.2"/>
    <row r="61109" hidden="1" x14ac:dyDescent="0.2"/>
    <row r="61110" hidden="1" x14ac:dyDescent="0.2"/>
    <row r="61111" hidden="1" x14ac:dyDescent="0.2"/>
    <row r="61112" hidden="1" x14ac:dyDescent="0.2"/>
    <row r="61113" hidden="1" x14ac:dyDescent="0.2"/>
    <row r="61114" hidden="1" x14ac:dyDescent="0.2"/>
    <row r="61115" hidden="1" x14ac:dyDescent="0.2"/>
    <row r="61116" hidden="1" x14ac:dyDescent="0.2"/>
    <row r="61117" hidden="1" x14ac:dyDescent="0.2"/>
    <row r="61118" hidden="1" x14ac:dyDescent="0.2"/>
    <row r="61119" hidden="1" x14ac:dyDescent="0.2"/>
    <row r="61120" hidden="1" x14ac:dyDescent="0.2"/>
    <row r="61121" hidden="1" x14ac:dyDescent="0.2"/>
    <row r="61122" hidden="1" x14ac:dyDescent="0.2"/>
    <row r="61123" hidden="1" x14ac:dyDescent="0.2"/>
    <row r="61124" hidden="1" x14ac:dyDescent="0.2"/>
    <row r="61125" hidden="1" x14ac:dyDescent="0.2"/>
    <row r="61126" hidden="1" x14ac:dyDescent="0.2"/>
    <row r="61127" hidden="1" x14ac:dyDescent="0.2"/>
    <row r="61128" hidden="1" x14ac:dyDescent="0.2"/>
    <row r="61129" hidden="1" x14ac:dyDescent="0.2"/>
    <row r="61130" hidden="1" x14ac:dyDescent="0.2"/>
    <row r="61131" hidden="1" x14ac:dyDescent="0.2"/>
    <row r="61132" hidden="1" x14ac:dyDescent="0.2"/>
    <row r="61133" hidden="1" x14ac:dyDescent="0.2"/>
    <row r="61134" hidden="1" x14ac:dyDescent="0.2"/>
    <row r="61135" hidden="1" x14ac:dyDescent="0.2"/>
    <row r="61136" hidden="1" x14ac:dyDescent="0.2"/>
    <row r="61137" hidden="1" x14ac:dyDescent="0.2"/>
    <row r="61138" hidden="1" x14ac:dyDescent="0.2"/>
    <row r="61139" hidden="1" x14ac:dyDescent="0.2"/>
    <row r="61140" hidden="1" x14ac:dyDescent="0.2"/>
    <row r="61141" hidden="1" x14ac:dyDescent="0.2"/>
    <row r="61142" hidden="1" x14ac:dyDescent="0.2"/>
    <row r="61143" hidden="1" x14ac:dyDescent="0.2"/>
    <row r="61144" hidden="1" x14ac:dyDescent="0.2"/>
    <row r="61145" hidden="1" x14ac:dyDescent="0.2"/>
    <row r="61146" hidden="1" x14ac:dyDescent="0.2"/>
    <row r="61147" hidden="1" x14ac:dyDescent="0.2"/>
    <row r="61148" hidden="1" x14ac:dyDescent="0.2"/>
    <row r="61149" hidden="1" x14ac:dyDescent="0.2"/>
    <row r="61150" hidden="1" x14ac:dyDescent="0.2"/>
    <row r="61151" hidden="1" x14ac:dyDescent="0.2"/>
    <row r="61152" hidden="1" x14ac:dyDescent="0.2"/>
    <row r="61153" hidden="1" x14ac:dyDescent="0.2"/>
    <row r="61154" hidden="1" x14ac:dyDescent="0.2"/>
    <row r="61155" hidden="1" x14ac:dyDescent="0.2"/>
    <row r="61156" hidden="1" x14ac:dyDescent="0.2"/>
    <row r="61157" hidden="1" x14ac:dyDescent="0.2"/>
    <row r="61158" hidden="1" x14ac:dyDescent="0.2"/>
    <row r="61159" hidden="1" x14ac:dyDescent="0.2"/>
    <row r="61160" hidden="1" x14ac:dyDescent="0.2"/>
    <row r="61161" hidden="1" x14ac:dyDescent="0.2"/>
    <row r="61162" hidden="1" x14ac:dyDescent="0.2"/>
    <row r="61163" hidden="1" x14ac:dyDescent="0.2"/>
    <row r="61164" hidden="1" x14ac:dyDescent="0.2"/>
    <row r="61165" hidden="1" x14ac:dyDescent="0.2"/>
    <row r="61166" hidden="1" x14ac:dyDescent="0.2"/>
    <row r="61167" hidden="1" x14ac:dyDescent="0.2"/>
    <row r="61168" hidden="1" x14ac:dyDescent="0.2"/>
    <row r="61169" hidden="1" x14ac:dyDescent="0.2"/>
    <row r="61170" hidden="1" x14ac:dyDescent="0.2"/>
    <row r="61171" hidden="1" x14ac:dyDescent="0.2"/>
    <row r="61172" hidden="1" x14ac:dyDescent="0.2"/>
    <row r="61173" hidden="1" x14ac:dyDescent="0.2"/>
    <row r="61174" hidden="1" x14ac:dyDescent="0.2"/>
    <row r="61175" hidden="1" x14ac:dyDescent="0.2"/>
    <row r="61176" hidden="1" x14ac:dyDescent="0.2"/>
    <row r="61177" hidden="1" x14ac:dyDescent="0.2"/>
    <row r="61178" hidden="1" x14ac:dyDescent="0.2"/>
    <row r="61179" hidden="1" x14ac:dyDescent="0.2"/>
    <row r="61180" hidden="1" x14ac:dyDescent="0.2"/>
    <row r="61181" hidden="1" x14ac:dyDescent="0.2"/>
    <row r="61182" hidden="1" x14ac:dyDescent="0.2"/>
    <row r="61183" hidden="1" x14ac:dyDescent="0.2"/>
    <row r="61184" hidden="1" x14ac:dyDescent="0.2"/>
    <row r="61185" hidden="1" x14ac:dyDescent="0.2"/>
    <row r="61186" hidden="1" x14ac:dyDescent="0.2"/>
    <row r="61187" hidden="1" x14ac:dyDescent="0.2"/>
    <row r="61188" hidden="1" x14ac:dyDescent="0.2"/>
    <row r="61189" hidden="1" x14ac:dyDescent="0.2"/>
    <row r="61190" hidden="1" x14ac:dyDescent="0.2"/>
    <row r="61191" hidden="1" x14ac:dyDescent="0.2"/>
    <row r="61192" hidden="1" x14ac:dyDescent="0.2"/>
    <row r="61193" hidden="1" x14ac:dyDescent="0.2"/>
    <row r="61194" hidden="1" x14ac:dyDescent="0.2"/>
    <row r="61195" hidden="1" x14ac:dyDescent="0.2"/>
    <row r="61196" hidden="1" x14ac:dyDescent="0.2"/>
    <row r="61197" hidden="1" x14ac:dyDescent="0.2"/>
    <row r="61198" hidden="1" x14ac:dyDescent="0.2"/>
    <row r="61199" hidden="1" x14ac:dyDescent="0.2"/>
    <row r="61200" hidden="1" x14ac:dyDescent="0.2"/>
    <row r="61201" hidden="1" x14ac:dyDescent="0.2"/>
    <row r="61202" hidden="1" x14ac:dyDescent="0.2"/>
    <row r="61203" hidden="1" x14ac:dyDescent="0.2"/>
    <row r="61204" hidden="1" x14ac:dyDescent="0.2"/>
    <row r="61205" hidden="1" x14ac:dyDescent="0.2"/>
    <row r="61206" hidden="1" x14ac:dyDescent="0.2"/>
    <row r="61207" hidden="1" x14ac:dyDescent="0.2"/>
    <row r="61208" hidden="1" x14ac:dyDescent="0.2"/>
    <row r="61209" hidden="1" x14ac:dyDescent="0.2"/>
    <row r="61210" hidden="1" x14ac:dyDescent="0.2"/>
    <row r="61211" hidden="1" x14ac:dyDescent="0.2"/>
    <row r="61212" hidden="1" x14ac:dyDescent="0.2"/>
    <row r="61213" hidden="1" x14ac:dyDescent="0.2"/>
    <row r="61214" hidden="1" x14ac:dyDescent="0.2"/>
    <row r="61215" hidden="1" x14ac:dyDescent="0.2"/>
    <row r="61216" hidden="1" x14ac:dyDescent="0.2"/>
    <row r="61217" hidden="1" x14ac:dyDescent="0.2"/>
    <row r="61218" hidden="1" x14ac:dyDescent="0.2"/>
    <row r="61219" hidden="1" x14ac:dyDescent="0.2"/>
    <row r="61220" hidden="1" x14ac:dyDescent="0.2"/>
    <row r="61221" hidden="1" x14ac:dyDescent="0.2"/>
    <row r="61222" hidden="1" x14ac:dyDescent="0.2"/>
    <row r="61223" hidden="1" x14ac:dyDescent="0.2"/>
    <row r="61224" hidden="1" x14ac:dyDescent="0.2"/>
    <row r="61225" hidden="1" x14ac:dyDescent="0.2"/>
    <row r="61226" hidden="1" x14ac:dyDescent="0.2"/>
    <row r="61227" hidden="1" x14ac:dyDescent="0.2"/>
    <row r="61228" hidden="1" x14ac:dyDescent="0.2"/>
    <row r="61229" hidden="1" x14ac:dyDescent="0.2"/>
    <row r="61230" hidden="1" x14ac:dyDescent="0.2"/>
    <row r="61231" hidden="1" x14ac:dyDescent="0.2"/>
    <row r="61232" hidden="1" x14ac:dyDescent="0.2"/>
    <row r="61233" hidden="1" x14ac:dyDescent="0.2"/>
    <row r="61234" hidden="1" x14ac:dyDescent="0.2"/>
    <row r="61235" hidden="1" x14ac:dyDescent="0.2"/>
    <row r="61236" hidden="1" x14ac:dyDescent="0.2"/>
    <row r="61237" hidden="1" x14ac:dyDescent="0.2"/>
    <row r="61238" hidden="1" x14ac:dyDescent="0.2"/>
    <row r="61239" hidden="1" x14ac:dyDescent="0.2"/>
    <row r="61240" hidden="1" x14ac:dyDescent="0.2"/>
    <row r="61241" hidden="1" x14ac:dyDescent="0.2"/>
    <row r="61242" hidden="1" x14ac:dyDescent="0.2"/>
    <row r="61243" hidden="1" x14ac:dyDescent="0.2"/>
    <row r="61244" hidden="1" x14ac:dyDescent="0.2"/>
    <row r="61245" hidden="1" x14ac:dyDescent="0.2"/>
    <row r="61246" hidden="1" x14ac:dyDescent="0.2"/>
    <row r="61247" hidden="1" x14ac:dyDescent="0.2"/>
    <row r="61248" hidden="1" x14ac:dyDescent="0.2"/>
    <row r="61249" hidden="1" x14ac:dyDescent="0.2"/>
    <row r="61250" hidden="1" x14ac:dyDescent="0.2"/>
    <row r="61251" hidden="1" x14ac:dyDescent="0.2"/>
    <row r="61252" hidden="1" x14ac:dyDescent="0.2"/>
    <row r="61253" hidden="1" x14ac:dyDescent="0.2"/>
    <row r="61254" hidden="1" x14ac:dyDescent="0.2"/>
    <row r="61255" hidden="1" x14ac:dyDescent="0.2"/>
    <row r="61256" hidden="1" x14ac:dyDescent="0.2"/>
    <row r="61257" hidden="1" x14ac:dyDescent="0.2"/>
    <row r="61258" hidden="1" x14ac:dyDescent="0.2"/>
    <row r="61259" hidden="1" x14ac:dyDescent="0.2"/>
    <row r="61260" hidden="1" x14ac:dyDescent="0.2"/>
    <row r="61261" hidden="1" x14ac:dyDescent="0.2"/>
    <row r="61262" hidden="1" x14ac:dyDescent="0.2"/>
    <row r="61263" hidden="1" x14ac:dyDescent="0.2"/>
    <row r="61264" hidden="1" x14ac:dyDescent="0.2"/>
    <row r="61265" hidden="1" x14ac:dyDescent="0.2"/>
    <row r="61266" hidden="1" x14ac:dyDescent="0.2"/>
    <row r="61267" hidden="1" x14ac:dyDescent="0.2"/>
    <row r="61268" hidden="1" x14ac:dyDescent="0.2"/>
    <row r="61269" hidden="1" x14ac:dyDescent="0.2"/>
    <row r="61270" hidden="1" x14ac:dyDescent="0.2"/>
    <row r="61271" hidden="1" x14ac:dyDescent="0.2"/>
    <row r="61272" hidden="1" x14ac:dyDescent="0.2"/>
    <row r="61273" hidden="1" x14ac:dyDescent="0.2"/>
    <row r="61274" hidden="1" x14ac:dyDescent="0.2"/>
    <row r="61275" hidden="1" x14ac:dyDescent="0.2"/>
    <row r="61276" hidden="1" x14ac:dyDescent="0.2"/>
    <row r="61277" hidden="1" x14ac:dyDescent="0.2"/>
    <row r="61278" hidden="1" x14ac:dyDescent="0.2"/>
    <row r="61279" hidden="1" x14ac:dyDescent="0.2"/>
    <row r="61280" hidden="1" x14ac:dyDescent="0.2"/>
    <row r="61281" hidden="1" x14ac:dyDescent="0.2"/>
    <row r="61282" hidden="1" x14ac:dyDescent="0.2"/>
    <row r="61283" hidden="1" x14ac:dyDescent="0.2"/>
    <row r="61284" hidden="1" x14ac:dyDescent="0.2"/>
    <row r="61285" hidden="1" x14ac:dyDescent="0.2"/>
    <row r="61286" hidden="1" x14ac:dyDescent="0.2"/>
    <row r="61287" hidden="1" x14ac:dyDescent="0.2"/>
    <row r="61288" hidden="1" x14ac:dyDescent="0.2"/>
    <row r="61289" hidden="1" x14ac:dyDescent="0.2"/>
    <row r="61290" hidden="1" x14ac:dyDescent="0.2"/>
    <row r="61291" hidden="1" x14ac:dyDescent="0.2"/>
    <row r="61292" hidden="1" x14ac:dyDescent="0.2"/>
    <row r="61293" hidden="1" x14ac:dyDescent="0.2"/>
    <row r="61294" hidden="1" x14ac:dyDescent="0.2"/>
    <row r="61295" hidden="1" x14ac:dyDescent="0.2"/>
    <row r="61296" hidden="1" x14ac:dyDescent="0.2"/>
    <row r="61297" hidden="1" x14ac:dyDescent="0.2"/>
    <row r="61298" hidden="1" x14ac:dyDescent="0.2"/>
    <row r="61299" hidden="1" x14ac:dyDescent="0.2"/>
    <row r="61300" hidden="1" x14ac:dyDescent="0.2"/>
    <row r="61301" hidden="1" x14ac:dyDescent="0.2"/>
    <row r="61302" hidden="1" x14ac:dyDescent="0.2"/>
    <row r="61303" hidden="1" x14ac:dyDescent="0.2"/>
    <row r="61304" hidden="1" x14ac:dyDescent="0.2"/>
    <row r="61305" hidden="1" x14ac:dyDescent="0.2"/>
    <row r="61306" hidden="1" x14ac:dyDescent="0.2"/>
    <row r="61307" hidden="1" x14ac:dyDescent="0.2"/>
    <row r="61308" hidden="1" x14ac:dyDescent="0.2"/>
    <row r="61309" hidden="1" x14ac:dyDescent="0.2"/>
    <row r="61310" hidden="1" x14ac:dyDescent="0.2"/>
    <row r="61311" hidden="1" x14ac:dyDescent="0.2"/>
    <row r="61312" hidden="1" x14ac:dyDescent="0.2"/>
    <row r="61313" hidden="1" x14ac:dyDescent="0.2"/>
    <row r="61314" hidden="1" x14ac:dyDescent="0.2"/>
    <row r="61315" hidden="1" x14ac:dyDescent="0.2"/>
    <row r="61316" hidden="1" x14ac:dyDescent="0.2"/>
    <row r="61317" hidden="1" x14ac:dyDescent="0.2"/>
    <row r="61318" hidden="1" x14ac:dyDescent="0.2"/>
    <row r="61319" hidden="1" x14ac:dyDescent="0.2"/>
    <row r="61320" hidden="1" x14ac:dyDescent="0.2"/>
    <row r="61321" hidden="1" x14ac:dyDescent="0.2"/>
    <row r="61322" hidden="1" x14ac:dyDescent="0.2"/>
    <row r="61323" hidden="1" x14ac:dyDescent="0.2"/>
    <row r="61324" hidden="1" x14ac:dyDescent="0.2"/>
    <row r="61325" hidden="1" x14ac:dyDescent="0.2"/>
    <row r="61326" hidden="1" x14ac:dyDescent="0.2"/>
    <row r="61327" hidden="1" x14ac:dyDescent="0.2"/>
    <row r="61328" hidden="1" x14ac:dyDescent="0.2"/>
    <row r="61329" hidden="1" x14ac:dyDescent="0.2"/>
    <row r="61330" hidden="1" x14ac:dyDescent="0.2"/>
    <row r="61331" hidden="1" x14ac:dyDescent="0.2"/>
    <row r="61332" hidden="1" x14ac:dyDescent="0.2"/>
    <row r="61333" hidden="1" x14ac:dyDescent="0.2"/>
    <row r="61334" hidden="1" x14ac:dyDescent="0.2"/>
    <row r="61335" hidden="1" x14ac:dyDescent="0.2"/>
    <row r="61336" hidden="1" x14ac:dyDescent="0.2"/>
    <row r="61337" hidden="1" x14ac:dyDescent="0.2"/>
    <row r="61338" hidden="1" x14ac:dyDescent="0.2"/>
    <row r="61339" hidden="1" x14ac:dyDescent="0.2"/>
    <row r="61340" hidden="1" x14ac:dyDescent="0.2"/>
    <row r="61341" hidden="1" x14ac:dyDescent="0.2"/>
    <row r="61342" hidden="1" x14ac:dyDescent="0.2"/>
    <row r="61343" hidden="1" x14ac:dyDescent="0.2"/>
    <row r="61344" hidden="1" x14ac:dyDescent="0.2"/>
    <row r="61345" hidden="1" x14ac:dyDescent="0.2"/>
    <row r="61346" hidden="1" x14ac:dyDescent="0.2"/>
    <row r="61347" hidden="1" x14ac:dyDescent="0.2"/>
    <row r="61348" hidden="1" x14ac:dyDescent="0.2"/>
    <row r="61349" hidden="1" x14ac:dyDescent="0.2"/>
    <row r="61350" hidden="1" x14ac:dyDescent="0.2"/>
    <row r="61351" hidden="1" x14ac:dyDescent="0.2"/>
    <row r="61352" hidden="1" x14ac:dyDescent="0.2"/>
    <row r="61353" hidden="1" x14ac:dyDescent="0.2"/>
    <row r="61354" hidden="1" x14ac:dyDescent="0.2"/>
    <row r="61355" hidden="1" x14ac:dyDescent="0.2"/>
    <row r="61356" hidden="1" x14ac:dyDescent="0.2"/>
    <row r="61357" hidden="1" x14ac:dyDescent="0.2"/>
    <row r="61358" hidden="1" x14ac:dyDescent="0.2"/>
    <row r="61359" hidden="1" x14ac:dyDescent="0.2"/>
    <row r="61360" hidden="1" x14ac:dyDescent="0.2"/>
    <row r="61361" hidden="1" x14ac:dyDescent="0.2"/>
    <row r="61362" hidden="1" x14ac:dyDescent="0.2"/>
    <row r="61363" hidden="1" x14ac:dyDescent="0.2"/>
    <row r="61364" hidden="1" x14ac:dyDescent="0.2"/>
    <row r="61365" hidden="1" x14ac:dyDescent="0.2"/>
    <row r="61366" hidden="1" x14ac:dyDescent="0.2"/>
    <row r="61367" hidden="1" x14ac:dyDescent="0.2"/>
    <row r="61368" hidden="1" x14ac:dyDescent="0.2"/>
    <row r="61369" hidden="1" x14ac:dyDescent="0.2"/>
    <row r="61370" hidden="1" x14ac:dyDescent="0.2"/>
    <row r="61371" hidden="1" x14ac:dyDescent="0.2"/>
    <row r="61372" hidden="1" x14ac:dyDescent="0.2"/>
    <row r="61373" hidden="1" x14ac:dyDescent="0.2"/>
    <row r="61374" hidden="1" x14ac:dyDescent="0.2"/>
    <row r="61375" hidden="1" x14ac:dyDescent="0.2"/>
    <row r="61376" hidden="1" x14ac:dyDescent="0.2"/>
    <row r="61377" hidden="1" x14ac:dyDescent="0.2"/>
    <row r="61378" hidden="1" x14ac:dyDescent="0.2"/>
    <row r="61379" hidden="1" x14ac:dyDescent="0.2"/>
    <row r="61380" hidden="1" x14ac:dyDescent="0.2"/>
    <row r="61381" hidden="1" x14ac:dyDescent="0.2"/>
    <row r="61382" hidden="1" x14ac:dyDescent="0.2"/>
    <row r="61383" hidden="1" x14ac:dyDescent="0.2"/>
    <row r="61384" hidden="1" x14ac:dyDescent="0.2"/>
    <row r="61385" hidden="1" x14ac:dyDescent="0.2"/>
    <row r="61386" hidden="1" x14ac:dyDescent="0.2"/>
    <row r="61387" hidden="1" x14ac:dyDescent="0.2"/>
    <row r="61388" hidden="1" x14ac:dyDescent="0.2"/>
    <row r="61389" hidden="1" x14ac:dyDescent="0.2"/>
    <row r="61390" hidden="1" x14ac:dyDescent="0.2"/>
    <row r="61391" hidden="1" x14ac:dyDescent="0.2"/>
    <row r="61392" hidden="1" x14ac:dyDescent="0.2"/>
    <row r="61393" hidden="1" x14ac:dyDescent="0.2"/>
    <row r="61394" hidden="1" x14ac:dyDescent="0.2"/>
    <row r="61395" hidden="1" x14ac:dyDescent="0.2"/>
    <row r="61396" hidden="1" x14ac:dyDescent="0.2"/>
    <row r="61397" hidden="1" x14ac:dyDescent="0.2"/>
    <row r="61398" hidden="1" x14ac:dyDescent="0.2"/>
    <row r="61399" hidden="1" x14ac:dyDescent="0.2"/>
    <row r="61400" hidden="1" x14ac:dyDescent="0.2"/>
    <row r="61401" hidden="1" x14ac:dyDescent="0.2"/>
    <row r="61402" hidden="1" x14ac:dyDescent="0.2"/>
    <row r="61403" hidden="1" x14ac:dyDescent="0.2"/>
    <row r="61404" hidden="1" x14ac:dyDescent="0.2"/>
    <row r="61405" hidden="1" x14ac:dyDescent="0.2"/>
    <row r="61406" hidden="1" x14ac:dyDescent="0.2"/>
    <row r="61407" hidden="1" x14ac:dyDescent="0.2"/>
    <row r="61408" hidden="1" x14ac:dyDescent="0.2"/>
    <row r="61409" hidden="1" x14ac:dyDescent="0.2"/>
    <row r="61410" hidden="1" x14ac:dyDescent="0.2"/>
    <row r="61411" hidden="1" x14ac:dyDescent="0.2"/>
    <row r="61412" hidden="1" x14ac:dyDescent="0.2"/>
    <row r="61413" hidden="1" x14ac:dyDescent="0.2"/>
    <row r="61414" hidden="1" x14ac:dyDescent="0.2"/>
    <row r="61415" hidden="1" x14ac:dyDescent="0.2"/>
    <row r="61416" hidden="1" x14ac:dyDescent="0.2"/>
    <row r="61417" hidden="1" x14ac:dyDescent="0.2"/>
    <row r="61418" hidden="1" x14ac:dyDescent="0.2"/>
    <row r="61419" hidden="1" x14ac:dyDescent="0.2"/>
    <row r="61420" hidden="1" x14ac:dyDescent="0.2"/>
    <row r="61421" hidden="1" x14ac:dyDescent="0.2"/>
    <row r="61422" hidden="1" x14ac:dyDescent="0.2"/>
    <row r="61423" hidden="1" x14ac:dyDescent="0.2"/>
    <row r="61424" hidden="1" x14ac:dyDescent="0.2"/>
    <row r="61425" hidden="1" x14ac:dyDescent="0.2"/>
    <row r="61426" hidden="1" x14ac:dyDescent="0.2"/>
    <row r="61427" hidden="1" x14ac:dyDescent="0.2"/>
    <row r="61428" hidden="1" x14ac:dyDescent="0.2"/>
    <row r="61429" hidden="1" x14ac:dyDescent="0.2"/>
    <row r="61430" hidden="1" x14ac:dyDescent="0.2"/>
    <row r="61431" hidden="1" x14ac:dyDescent="0.2"/>
    <row r="61432" hidden="1" x14ac:dyDescent="0.2"/>
    <row r="61433" hidden="1" x14ac:dyDescent="0.2"/>
    <row r="61434" hidden="1" x14ac:dyDescent="0.2"/>
    <row r="61435" hidden="1" x14ac:dyDescent="0.2"/>
    <row r="61436" hidden="1" x14ac:dyDescent="0.2"/>
    <row r="61437" hidden="1" x14ac:dyDescent="0.2"/>
    <row r="61438" hidden="1" x14ac:dyDescent="0.2"/>
    <row r="61439" hidden="1" x14ac:dyDescent="0.2"/>
    <row r="61440" hidden="1" x14ac:dyDescent="0.2"/>
    <row r="61441" hidden="1" x14ac:dyDescent="0.2"/>
    <row r="61442" hidden="1" x14ac:dyDescent="0.2"/>
    <row r="61443" hidden="1" x14ac:dyDescent="0.2"/>
    <row r="61444" hidden="1" x14ac:dyDescent="0.2"/>
    <row r="61445" hidden="1" x14ac:dyDescent="0.2"/>
    <row r="61446" hidden="1" x14ac:dyDescent="0.2"/>
    <row r="61447" hidden="1" x14ac:dyDescent="0.2"/>
    <row r="61448" hidden="1" x14ac:dyDescent="0.2"/>
    <row r="61449" hidden="1" x14ac:dyDescent="0.2"/>
    <row r="61450" hidden="1" x14ac:dyDescent="0.2"/>
    <row r="61451" hidden="1" x14ac:dyDescent="0.2"/>
    <row r="61452" hidden="1" x14ac:dyDescent="0.2"/>
    <row r="61453" hidden="1" x14ac:dyDescent="0.2"/>
    <row r="61454" hidden="1" x14ac:dyDescent="0.2"/>
    <row r="61455" hidden="1" x14ac:dyDescent="0.2"/>
    <row r="61456" hidden="1" x14ac:dyDescent="0.2"/>
    <row r="61457" hidden="1" x14ac:dyDescent="0.2"/>
    <row r="61458" hidden="1" x14ac:dyDescent="0.2"/>
    <row r="61459" hidden="1" x14ac:dyDescent="0.2"/>
    <row r="61460" hidden="1" x14ac:dyDescent="0.2"/>
    <row r="61461" hidden="1" x14ac:dyDescent="0.2"/>
    <row r="61462" hidden="1" x14ac:dyDescent="0.2"/>
    <row r="61463" hidden="1" x14ac:dyDescent="0.2"/>
    <row r="61464" hidden="1" x14ac:dyDescent="0.2"/>
    <row r="61465" hidden="1" x14ac:dyDescent="0.2"/>
    <row r="61466" hidden="1" x14ac:dyDescent="0.2"/>
    <row r="61467" hidden="1" x14ac:dyDescent="0.2"/>
    <row r="61468" hidden="1" x14ac:dyDescent="0.2"/>
    <row r="61469" hidden="1" x14ac:dyDescent="0.2"/>
    <row r="61470" hidden="1" x14ac:dyDescent="0.2"/>
    <row r="61471" hidden="1" x14ac:dyDescent="0.2"/>
    <row r="61472" hidden="1" x14ac:dyDescent="0.2"/>
    <row r="61473" hidden="1" x14ac:dyDescent="0.2"/>
    <row r="61474" hidden="1" x14ac:dyDescent="0.2"/>
    <row r="61475" hidden="1" x14ac:dyDescent="0.2"/>
    <row r="61476" hidden="1" x14ac:dyDescent="0.2"/>
    <row r="61477" hidden="1" x14ac:dyDescent="0.2"/>
    <row r="61478" hidden="1" x14ac:dyDescent="0.2"/>
    <row r="61479" hidden="1" x14ac:dyDescent="0.2"/>
    <row r="61480" hidden="1" x14ac:dyDescent="0.2"/>
    <row r="61481" hidden="1" x14ac:dyDescent="0.2"/>
    <row r="61482" hidden="1" x14ac:dyDescent="0.2"/>
    <row r="61483" hidden="1" x14ac:dyDescent="0.2"/>
    <row r="61484" hidden="1" x14ac:dyDescent="0.2"/>
    <row r="61485" hidden="1" x14ac:dyDescent="0.2"/>
    <row r="61486" hidden="1" x14ac:dyDescent="0.2"/>
    <row r="61487" hidden="1" x14ac:dyDescent="0.2"/>
    <row r="61488" hidden="1" x14ac:dyDescent="0.2"/>
    <row r="61489" hidden="1" x14ac:dyDescent="0.2"/>
    <row r="61490" hidden="1" x14ac:dyDescent="0.2"/>
    <row r="61491" hidden="1" x14ac:dyDescent="0.2"/>
    <row r="61492" hidden="1" x14ac:dyDescent="0.2"/>
    <row r="61493" hidden="1" x14ac:dyDescent="0.2"/>
    <row r="61494" hidden="1" x14ac:dyDescent="0.2"/>
    <row r="61495" hidden="1" x14ac:dyDescent="0.2"/>
    <row r="61496" hidden="1" x14ac:dyDescent="0.2"/>
    <row r="61497" hidden="1" x14ac:dyDescent="0.2"/>
    <row r="61498" hidden="1" x14ac:dyDescent="0.2"/>
    <row r="61499" hidden="1" x14ac:dyDescent="0.2"/>
    <row r="61500" hidden="1" x14ac:dyDescent="0.2"/>
    <row r="61501" hidden="1" x14ac:dyDescent="0.2"/>
    <row r="61502" hidden="1" x14ac:dyDescent="0.2"/>
    <row r="61503" hidden="1" x14ac:dyDescent="0.2"/>
    <row r="61504" hidden="1" x14ac:dyDescent="0.2"/>
    <row r="61505" hidden="1" x14ac:dyDescent="0.2"/>
    <row r="61506" hidden="1" x14ac:dyDescent="0.2"/>
    <row r="61507" hidden="1" x14ac:dyDescent="0.2"/>
    <row r="61508" hidden="1" x14ac:dyDescent="0.2"/>
    <row r="61509" hidden="1" x14ac:dyDescent="0.2"/>
    <row r="61510" hidden="1" x14ac:dyDescent="0.2"/>
    <row r="61511" hidden="1" x14ac:dyDescent="0.2"/>
    <row r="61512" hidden="1" x14ac:dyDescent="0.2"/>
    <row r="61513" hidden="1" x14ac:dyDescent="0.2"/>
    <row r="61514" hidden="1" x14ac:dyDescent="0.2"/>
    <row r="61515" hidden="1" x14ac:dyDescent="0.2"/>
    <row r="61516" hidden="1" x14ac:dyDescent="0.2"/>
    <row r="61517" hidden="1" x14ac:dyDescent="0.2"/>
    <row r="61518" hidden="1" x14ac:dyDescent="0.2"/>
    <row r="61519" hidden="1" x14ac:dyDescent="0.2"/>
    <row r="61520" hidden="1" x14ac:dyDescent="0.2"/>
    <row r="61521" hidden="1" x14ac:dyDescent="0.2"/>
    <row r="61522" hidden="1" x14ac:dyDescent="0.2"/>
    <row r="61523" hidden="1" x14ac:dyDescent="0.2"/>
    <row r="61524" hidden="1" x14ac:dyDescent="0.2"/>
    <row r="61525" hidden="1" x14ac:dyDescent="0.2"/>
    <row r="61526" hidden="1" x14ac:dyDescent="0.2"/>
    <row r="61527" hidden="1" x14ac:dyDescent="0.2"/>
    <row r="61528" hidden="1" x14ac:dyDescent="0.2"/>
    <row r="61529" hidden="1" x14ac:dyDescent="0.2"/>
    <row r="61530" hidden="1" x14ac:dyDescent="0.2"/>
    <row r="61531" hidden="1" x14ac:dyDescent="0.2"/>
    <row r="61532" hidden="1" x14ac:dyDescent="0.2"/>
    <row r="61533" hidden="1" x14ac:dyDescent="0.2"/>
    <row r="61534" hidden="1" x14ac:dyDescent="0.2"/>
    <row r="61535" hidden="1" x14ac:dyDescent="0.2"/>
    <row r="61536" hidden="1" x14ac:dyDescent="0.2"/>
    <row r="61537" hidden="1" x14ac:dyDescent="0.2"/>
    <row r="61538" hidden="1" x14ac:dyDescent="0.2"/>
    <row r="61539" hidden="1" x14ac:dyDescent="0.2"/>
    <row r="61540" hidden="1" x14ac:dyDescent="0.2"/>
    <row r="61541" hidden="1" x14ac:dyDescent="0.2"/>
    <row r="61542" hidden="1" x14ac:dyDescent="0.2"/>
    <row r="61543" hidden="1" x14ac:dyDescent="0.2"/>
    <row r="61544" hidden="1" x14ac:dyDescent="0.2"/>
    <row r="61545" hidden="1" x14ac:dyDescent="0.2"/>
    <row r="61546" hidden="1" x14ac:dyDescent="0.2"/>
    <row r="61547" hidden="1" x14ac:dyDescent="0.2"/>
    <row r="61548" hidden="1" x14ac:dyDescent="0.2"/>
    <row r="61549" hidden="1" x14ac:dyDescent="0.2"/>
    <row r="61550" hidden="1" x14ac:dyDescent="0.2"/>
    <row r="61551" hidden="1" x14ac:dyDescent="0.2"/>
    <row r="61552" hidden="1" x14ac:dyDescent="0.2"/>
    <row r="61553" hidden="1" x14ac:dyDescent="0.2"/>
    <row r="61554" hidden="1" x14ac:dyDescent="0.2"/>
    <row r="61555" hidden="1" x14ac:dyDescent="0.2"/>
    <row r="61556" hidden="1" x14ac:dyDescent="0.2"/>
    <row r="61557" hidden="1" x14ac:dyDescent="0.2"/>
    <row r="61558" hidden="1" x14ac:dyDescent="0.2"/>
    <row r="61559" hidden="1" x14ac:dyDescent="0.2"/>
    <row r="61560" hidden="1" x14ac:dyDescent="0.2"/>
    <row r="61561" hidden="1" x14ac:dyDescent="0.2"/>
    <row r="61562" hidden="1" x14ac:dyDescent="0.2"/>
    <row r="61563" hidden="1" x14ac:dyDescent="0.2"/>
    <row r="61564" hidden="1" x14ac:dyDescent="0.2"/>
    <row r="61565" hidden="1" x14ac:dyDescent="0.2"/>
    <row r="61566" hidden="1" x14ac:dyDescent="0.2"/>
    <row r="61567" hidden="1" x14ac:dyDescent="0.2"/>
    <row r="61568" hidden="1" x14ac:dyDescent="0.2"/>
    <row r="61569" hidden="1" x14ac:dyDescent="0.2"/>
    <row r="61570" hidden="1" x14ac:dyDescent="0.2"/>
    <row r="61571" hidden="1" x14ac:dyDescent="0.2"/>
    <row r="61572" hidden="1" x14ac:dyDescent="0.2"/>
    <row r="61573" hidden="1" x14ac:dyDescent="0.2"/>
    <row r="61574" hidden="1" x14ac:dyDescent="0.2"/>
    <row r="61575" hidden="1" x14ac:dyDescent="0.2"/>
    <row r="61576" hidden="1" x14ac:dyDescent="0.2"/>
    <row r="61577" hidden="1" x14ac:dyDescent="0.2"/>
    <row r="61578" hidden="1" x14ac:dyDescent="0.2"/>
    <row r="61579" hidden="1" x14ac:dyDescent="0.2"/>
    <row r="61580" hidden="1" x14ac:dyDescent="0.2"/>
    <row r="61581" hidden="1" x14ac:dyDescent="0.2"/>
    <row r="61582" hidden="1" x14ac:dyDescent="0.2"/>
    <row r="61583" hidden="1" x14ac:dyDescent="0.2"/>
    <row r="61584" hidden="1" x14ac:dyDescent="0.2"/>
    <row r="61585" hidden="1" x14ac:dyDescent="0.2"/>
    <row r="61586" hidden="1" x14ac:dyDescent="0.2"/>
    <row r="61587" hidden="1" x14ac:dyDescent="0.2"/>
    <row r="61588" hidden="1" x14ac:dyDescent="0.2"/>
    <row r="61589" hidden="1" x14ac:dyDescent="0.2"/>
    <row r="61590" hidden="1" x14ac:dyDescent="0.2"/>
    <row r="61591" hidden="1" x14ac:dyDescent="0.2"/>
    <row r="61592" hidden="1" x14ac:dyDescent="0.2"/>
    <row r="61593" hidden="1" x14ac:dyDescent="0.2"/>
    <row r="61594" hidden="1" x14ac:dyDescent="0.2"/>
    <row r="61595" hidden="1" x14ac:dyDescent="0.2"/>
    <row r="61596" hidden="1" x14ac:dyDescent="0.2"/>
    <row r="61597" hidden="1" x14ac:dyDescent="0.2"/>
    <row r="61598" hidden="1" x14ac:dyDescent="0.2"/>
    <row r="61599" hidden="1" x14ac:dyDescent="0.2"/>
    <row r="61600" hidden="1" x14ac:dyDescent="0.2"/>
    <row r="61601" hidden="1" x14ac:dyDescent="0.2"/>
    <row r="61602" hidden="1" x14ac:dyDescent="0.2"/>
    <row r="61603" hidden="1" x14ac:dyDescent="0.2"/>
    <row r="61604" hidden="1" x14ac:dyDescent="0.2"/>
    <row r="61605" hidden="1" x14ac:dyDescent="0.2"/>
    <row r="61606" hidden="1" x14ac:dyDescent="0.2"/>
    <row r="61607" hidden="1" x14ac:dyDescent="0.2"/>
    <row r="61608" hidden="1" x14ac:dyDescent="0.2"/>
    <row r="61609" hidden="1" x14ac:dyDescent="0.2"/>
    <row r="61610" hidden="1" x14ac:dyDescent="0.2"/>
    <row r="61611" hidden="1" x14ac:dyDescent="0.2"/>
    <row r="61612" hidden="1" x14ac:dyDescent="0.2"/>
    <row r="61613" hidden="1" x14ac:dyDescent="0.2"/>
    <row r="61614" hidden="1" x14ac:dyDescent="0.2"/>
    <row r="61615" hidden="1" x14ac:dyDescent="0.2"/>
    <row r="61616" hidden="1" x14ac:dyDescent="0.2"/>
    <row r="61617" hidden="1" x14ac:dyDescent="0.2"/>
    <row r="61618" hidden="1" x14ac:dyDescent="0.2"/>
    <row r="61619" hidden="1" x14ac:dyDescent="0.2"/>
    <row r="61620" hidden="1" x14ac:dyDescent="0.2"/>
    <row r="61621" hidden="1" x14ac:dyDescent="0.2"/>
    <row r="61622" hidden="1" x14ac:dyDescent="0.2"/>
    <row r="61623" hidden="1" x14ac:dyDescent="0.2"/>
    <row r="61624" hidden="1" x14ac:dyDescent="0.2"/>
    <row r="61625" hidden="1" x14ac:dyDescent="0.2"/>
    <row r="61626" hidden="1" x14ac:dyDescent="0.2"/>
    <row r="61627" hidden="1" x14ac:dyDescent="0.2"/>
    <row r="61628" hidden="1" x14ac:dyDescent="0.2"/>
    <row r="61629" hidden="1" x14ac:dyDescent="0.2"/>
    <row r="61630" hidden="1" x14ac:dyDescent="0.2"/>
    <row r="61631" hidden="1" x14ac:dyDescent="0.2"/>
    <row r="61632" hidden="1" x14ac:dyDescent="0.2"/>
    <row r="61633" hidden="1" x14ac:dyDescent="0.2"/>
    <row r="61634" hidden="1" x14ac:dyDescent="0.2"/>
    <row r="61635" hidden="1" x14ac:dyDescent="0.2"/>
    <row r="61636" hidden="1" x14ac:dyDescent="0.2"/>
    <row r="61637" hidden="1" x14ac:dyDescent="0.2"/>
    <row r="61638" hidden="1" x14ac:dyDescent="0.2"/>
    <row r="61639" hidden="1" x14ac:dyDescent="0.2"/>
    <row r="61640" hidden="1" x14ac:dyDescent="0.2"/>
    <row r="61641" hidden="1" x14ac:dyDescent="0.2"/>
    <row r="61642" hidden="1" x14ac:dyDescent="0.2"/>
    <row r="61643" hidden="1" x14ac:dyDescent="0.2"/>
    <row r="61644" hidden="1" x14ac:dyDescent="0.2"/>
    <row r="61645" hidden="1" x14ac:dyDescent="0.2"/>
    <row r="61646" hidden="1" x14ac:dyDescent="0.2"/>
    <row r="61647" hidden="1" x14ac:dyDescent="0.2"/>
    <row r="61648" hidden="1" x14ac:dyDescent="0.2"/>
    <row r="61649" hidden="1" x14ac:dyDescent="0.2"/>
    <row r="61650" hidden="1" x14ac:dyDescent="0.2"/>
    <row r="61651" hidden="1" x14ac:dyDescent="0.2"/>
    <row r="61652" hidden="1" x14ac:dyDescent="0.2"/>
    <row r="61653" hidden="1" x14ac:dyDescent="0.2"/>
    <row r="61654" hidden="1" x14ac:dyDescent="0.2"/>
    <row r="61655" hidden="1" x14ac:dyDescent="0.2"/>
    <row r="61656" hidden="1" x14ac:dyDescent="0.2"/>
    <row r="61657" hidden="1" x14ac:dyDescent="0.2"/>
    <row r="61658" hidden="1" x14ac:dyDescent="0.2"/>
    <row r="61659" hidden="1" x14ac:dyDescent="0.2"/>
    <row r="61660" hidden="1" x14ac:dyDescent="0.2"/>
    <row r="61661" hidden="1" x14ac:dyDescent="0.2"/>
    <row r="61662" hidden="1" x14ac:dyDescent="0.2"/>
    <row r="61663" hidden="1" x14ac:dyDescent="0.2"/>
    <row r="61664" hidden="1" x14ac:dyDescent="0.2"/>
    <row r="61665" hidden="1" x14ac:dyDescent="0.2"/>
    <row r="61666" hidden="1" x14ac:dyDescent="0.2"/>
    <row r="61667" hidden="1" x14ac:dyDescent="0.2"/>
    <row r="61668" hidden="1" x14ac:dyDescent="0.2"/>
    <row r="61669" hidden="1" x14ac:dyDescent="0.2"/>
    <row r="61670" hidden="1" x14ac:dyDescent="0.2"/>
    <row r="61671" hidden="1" x14ac:dyDescent="0.2"/>
    <row r="61672" hidden="1" x14ac:dyDescent="0.2"/>
    <row r="61673" hidden="1" x14ac:dyDescent="0.2"/>
    <row r="61674" hidden="1" x14ac:dyDescent="0.2"/>
    <row r="61675" hidden="1" x14ac:dyDescent="0.2"/>
    <row r="61676" hidden="1" x14ac:dyDescent="0.2"/>
    <row r="61677" hidden="1" x14ac:dyDescent="0.2"/>
    <row r="61678" hidden="1" x14ac:dyDescent="0.2"/>
    <row r="61679" hidden="1" x14ac:dyDescent="0.2"/>
    <row r="61680" hidden="1" x14ac:dyDescent="0.2"/>
    <row r="61681" hidden="1" x14ac:dyDescent="0.2"/>
    <row r="61682" hidden="1" x14ac:dyDescent="0.2"/>
    <row r="61683" hidden="1" x14ac:dyDescent="0.2"/>
    <row r="61684" hidden="1" x14ac:dyDescent="0.2"/>
    <row r="61685" hidden="1" x14ac:dyDescent="0.2"/>
    <row r="61686" hidden="1" x14ac:dyDescent="0.2"/>
    <row r="61687" hidden="1" x14ac:dyDescent="0.2"/>
    <row r="61688" hidden="1" x14ac:dyDescent="0.2"/>
    <row r="61689" hidden="1" x14ac:dyDescent="0.2"/>
    <row r="61690" hidden="1" x14ac:dyDescent="0.2"/>
    <row r="61691" hidden="1" x14ac:dyDescent="0.2"/>
    <row r="61692" hidden="1" x14ac:dyDescent="0.2"/>
    <row r="61693" hidden="1" x14ac:dyDescent="0.2"/>
    <row r="61694" hidden="1" x14ac:dyDescent="0.2"/>
    <row r="61695" hidden="1" x14ac:dyDescent="0.2"/>
    <row r="61696" hidden="1" x14ac:dyDescent="0.2"/>
    <row r="61697" hidden="1" x14ac:dyDescent="0.2"/>
    <row r="61698" hidden="1" x14ac:dyDescent="0.2"/>
    <row r="61699" hidden="1" x14ac:dyDescent="0.2"/>
    <row r="61700" hidden="1" x14ac:dyDescent="0.2"/>
    <row r="61701" hidden="1" x14ac:dyDescent="0.2"/>
    <row r="61702" hidden="1" x14ac:dyDescent="0.2"/>
    <row r="61703" hidden="1" x14ac:dyDescent="0.2"/>
    <row r="61704" hidden="1" x14ac:dyDescent="0.2"/>
    <row r="61705" hidden="1" x14ac:dyDescent="0.2"/>
    <row r="61706" hidden="1" x14ac:dyDescent="0.2"/>
    <row r="61707" hidden="1" x14ac:dyDescent="0.2"/>
    <row r="61708" hidden="1" x14ac:dyDescent="0.2"/>
    <row r="61709" hidden="1" x14ac:dyDescent="0.2"/>
    <row r="61710" hidden="1" x14ac:dyDescent="0.2"/>
    <row r="61711" hidden="1" x14ac:dyDescent="0.2"/>
    <row r="61712" hidden="1" x14ac:dyDescent="0.2"/>
    <row r="61713" hidden="1" x14ac:dyDescent="0.2"/>
    <row r="61714" hidden="1" x14ac:dyDescent="0.2"/>
    <row r="61715" hidden="1" x14ac:dyDescent="0.2"/>
    <row r="61716" hidden="1" x14ac:dyDescent="0.2"/>
    <row r="61717" hidden="1" x14ac:dyDescent="0.2"/>
    <row r="61718" hidden="1" x14ac:dyDescent="0.2"/>
    <row r="61719" hidden="1" x14ac:dyDescent="0.2"/>
    <row r="61720" hidden="1" x14ac:dyDescent="0.2"/>
    <row r="61721" hidden="1" x14ac:dyDescent="0.2"/>
    <row r="61722" hidden="1" x14ac:dyDescent="0.2"/>
    <row r="61723" hidden="1" x14ac:dyDescent="0.2"/>
    <row r="61724" hidden="1" x14ac:dyDescent="0.2"/>
    <row r="61725" hidden="1" x14ac:dyDescent="0.2"/>
    <row r="61726" hidden="1" x14ac:dyDescent="0.2"/>
    <row r="61727" hidden="1" x14ac:dyDescent="0.2"/>
    <row r="61728" hidden="1" x14ac:dyDescent="0.2"/>
    <row r="61729" hidden="1" x14ac:dyDescent="0.2"/>
    <row r="61730" hidden="1" x14ac:dyDescent="0.2"/>
    <row r="61731" hidden="1" x14ac:dyDescent="0.2"/>
    <row r="61732" hidden="1" x14ac:dyDescent="0.2"/>
    <row r="61733" hidden="1" x14ac:dyDescent="0.2"/>
    <row r="61734" hidden="1" x14ac:dyDescent="0.2"/>
    <row r="61735" hidden="1" x14ac:dyDescent="0.2"/>
    <row r="61736" hidden="1" x14ac:dyDescent="0.2"/>
    <row r="61737" hidden="1" x14ac:dyDescent="0.2"/>
    <row r="61738" hidden="1" x14ac:dyDescent="0.2"/>
    <row r="61739" hidden="1" x14ac:dyDescent="0.2"/>
    <row r="61740" hidden="1" x14ac:dyDescent="0.2"/>
    <row r="61741" hidden="1" x14ac:dyDescent="0.2"/>
    <row r="61742" hidden="1" x14ac:dyDescent="0.2"/>
    <row r="61743" hidden="1" x14ac:dyDescent="0.2"/>
    <row r="61744" hidden="1" x14ac:dyDescent="0.2"/>
    <row r="61745" hidden="1" x14ac:dyDescent="0.2"/>
    <row r="61746" hidden="1" x14ac:dyDescent="0.2"/>
    <row r="61747" hidden="1" x14ac:dyDescent="0.2"/>
    <row r="61748" hidden="1" x14ac:dyDescent="0.2"/>
    <row r="61749" hidden="1" x14ac:dyDescent="0.2"/>
    <row r="61750" hidden="1" x14ac:dyDescent="0.2"/>
    <row r="61751" hidden="1" x14ac:dyDescent="0.2"/>
    <row r="61752" hidden="1" x14ac:dyDescent="0.2"/>
    <row r="61753" hidden="1" x14ac:dyDescent="0.2"/>
    <row r="61754" hidden="1" x14ac:dyDescent="0.2"/>
    <row r="61755" hidden="1" x14ac:dyDescent="0.2"/>
    <row r="61756" hidden="1" x14ac:dyDescent="0.2"/>
    <row r="61757" hidden="1" x14ac:dyDescent="0.2"/>
    <row r="61758" hidden="1" x14ac:dyDescent="0.2"/>
    <row r="61759" hidden="1" x14ac:dyDescent="0.2"/>
    <row r="61760" hidden="1" x14ac:dyDescent="0.2"/>
    <row r="61761" hidden="1" x14ac:dyDescent="0.2"/>
    <row r="61762" hidden="1" x14ac:dyDescent="0.2"/>
    <row r="61763" hidden="1" x14ac:dyDescent="0.2"/>
    <row r="61764" hidden="1" x14ac:dyDescent="0.2"/>
    <row r="61765" hidden="1" x14ac:dyDescent="0.2"/>
    <row r="61766" hidden="1" x14ac:dyDescent="0.2"/>
    <row r="61767" hidden="1" x14ac:dyDescent="0.2"/>
    <row r="61768" hidden="1" x14ac:dyDescent="0.2"/>
    <row r="61769" hidden="1" x14ac:dyDescent="0.2"/>
    <row r="61770" hidden="1" x14ac:dyDescent="0.2"/>
    <row r="61771" hidden="1" x14ac:dyDescent="0.2"/>
    <row r="61772" hidden="1" x14ac:dyDescent="0.2"/>
    <row r="61773" hidden="1" x14ac:dyDescent="0.2"/>
    <row r="61774" hidden="1" x14ac:dyDescent="0.2"/>
    <row r="61775" hidden="1" x14ac:dyDescent="0.2"/>
    <row r="61776" hidden="1" x14ac:dyDescent="0.2"/>
    <row r="61777" hidden="1" x14ac:dyDescent="0.2"/>
    <row r="61778" hidden="1" x14ac:dyDescent="0.2"/>
    <row r="61779" hidden="1" x14ac:dyDescent="0.2"/>
    <row r="61780" hidden="1" x14ac:dyDescent="0.2"/>
    <row r="61781" hidden="1" x14ac:dyDescent="0.2"/>
    <row r="61782" hidden="1" x14ac:dyDescent="0.2"/>
    <row r="61783" hidden="1" x14ac:dyDescent="0.2"/>
    <row r="61784" hidden="1" x14ac:dyDescent="0.2"/>
    <row r="61785" hidden="1" x14ac:dyDescent="0.2"/>
    <row r="61786" hidden="1" x14ac:dyDescent="0.2"/>
    <row r="61787" hidden="1" x14ac:dyDescent="0.2"/>
    <row r="61788" hidden="1" x14ac:dyDescent="0.2"/>
    <row r="61789" hidden="1" x14ac:dyDescent="0.2"/>
    <row r="61790" hidden="1" x14ac:dyDescent="0.2"/>
    <row r="61791" hidden="1" x14ac:dyDescent="0.2"/>
    <row r="61792" hidden="1" x14ac:dyDescent="0.2"/>
    <row r="61793" hidden="1" x14ac:dyDescent="0.2"/>
    <row r="61794" hidden="1" x14ac:dyDescent="0.2"/>
    <row r="61795" hidden="1" x14ac:dyDescent="0.2"/>
    <row r="61796" hidden="1" x14ac:dyDescent="0.2"/>
    <row r="61797" hidden="1" x14ac:dyDescent="0.2"/>
    <row r="61798" hidden="1" x14ac:dyDescent="0.2"/>
    <row r="61799" hidden="1" x14ac:dyDescent="0.2"/>
    <row r="61800" hidden="1" x14ac:dyDescent="0.2"/>
    <row r="61801" hidden="1" x14ac:dyDescent="0.2"/>
    <row r="61802" hidden="1" x14ac:dyDescent="0.2"/>
    <row r="61803" hidden="1" x14ac:dyDescent="0.2"/>
    <row r="61804" hidden="1" x14ac:dyDescent="0.2"/>
    <row r="61805" hidden="1" x14ac:dyDescent="0.2"/>
    <row r="61806" hidden="1" x14ac:dyDescent="0.2"/>
    <row r="61807" hidden="1" x14ac:dyDescent="0.2"/>
    <row r="61808" hidden="1" x14ac:dyDescent="0.2"/>
    <row r="61809" hidden="1" x14ac:dyDescent="0.2"/>
    <row r="61810" hidden="1" x14ac:dyDescent="0.2"/>
    <row r="61811" hidden="1" x14ac:dyDescent="0.2"/>
    <row r="61812" hidden="1" x14ac:dyDescent="0.2"/>
    <row r="61813" hidden="1" x14ac:dyDescent="0.2"/>
    <row r="61814" hidden="1" x14ac:dyDescent="0.2"/>
    <row r="61815" hidden="1" x14ac:dyDescent="0.2"/>
    <row r="61816" hidden="1" x14ac:dyDescent="0.2"/>
    <row r="61817" hidden="1" x14ac:dyDescent="0.2"/>
    <row r="61818" hidden="1" x14ac:dyDescent="0.2"/>
    <row r="61819" hidden="1" x14ac:dyDescent="0.2"/>
    <row r="61820" hidden="1" x14ac:dyDescent="0.2"/>
    <row r="61821" hidden="1" x14ac:dyDescent="0.2"/>
    <row r="61822" hidden="1" x14ac:dyDescent="0.2"/>
    <row r="61823" hidden="1" x14ac:dyDescent="0.2"/>
    <row r="61824" hidden="1" x14ac:dyDescent="0.2"/>
    <row r="61825" hidden="1" x14ac:dyDescent="0.2"/>
    <row r="61826" hidden="1" x14ac:dyDescent="0.2"/>
    <row r="61827" hidden="1" x14ac:dyDescent="0.2"/>
    <row r="61828" hidden="1" x14ac:dyDescent="0.2"/>
    <row r="61829" hidden="1" x14ac:dyDescent="0.2"/>
    <row r="61830" hidden="1" x14ac:dyDescent="0.2"/>
    <row r="61831" hidden="1" x14ac:dyDescent="0.2"/>
    <row r="61832" hidden="1" x14ac:dyDescent="0.2"/>
    <row r="61833" hidden="1" x14ac:dyDescent="0.2"/>
    <row r="61834" hidden="1" x14ac:dyDescent="0.2"/>
    <row r="61835" hidden="1" x14ac:dyDescent="0.2"/>
    <row r="61836" hidden="1" x14ac:dyDescent="0.2"/>
    <row r="61837" hidden="1" x14ac:dyDescent="0.2"/>
    <row r="61838" hidden="1" x14ac:dyDescent="0.2"/>
    <row r="61839" hidden="1" x14ac:dyDescent="0.2"/>
    <row r="61840" hidden="1" x14ac:dyDescent="0.2"/>
    <row r="61841" hidden="1" x14ac:dyDescent="0.2"/>
    <row r="61842" hidden="1" x14ac:dyDescent="0.2"/>
    <row r="61843" hidden="1" x14ac:dyDescent="0.2"/>
    <row r="61844" hidden="1" x14ac:dyDescent="0.2"/>
    <row r="61845" hidden="1" x14ac:dyDescent="0.2"/>
    <row r="61846" hidden="1" x14ac:dyDescent="0.2"/>
    <row r="61847" hidden="1" x14ac:dyDescent="0.2"/>
    <row r="61848" hidden="1" x14ac:dyDescent="0.2"/>
    <row r="61849" hidden="1" x14ac:dyDescent="0.2"/>
    <row r="61850" hidden="1" x14ac:dyDescent="0.2"/>
    <row r="61851" hidden="1" x14ac:dyDescent="0.2"/>
    <row r="61852" hidden="1" x14ac:dyDescent="0.2"/>
    <row r="61853" hidden="1" x14ac:dyDescent="0.2"/>
    <row r="61854" hidden="1" x14ac:dyDescent="0.2"/>
    <row r="61855" hidden="1" x14ac:dyDescent="0.2"/>
    <row r="61856" hidden="1" x14ac:dyDescent="0.2"/>
    <row r="61857" hidden="1" x14ac:dyDescent="0.2"/>
    <row r="61858" hidden="1" x14ac:dyDescent="0.2"/>
    <row r="61859" hidden="1" x14ac:dyDescent="0.2"/>
    <row r="61860" hidden="1" x14ac:dyDescent="0.2"/>
    <row r="61861" hidden="1" x14ac:dyDescent="0.2"/>
    <row r="61862" hidden="1" x14ac:dyDescent="0.2"/>
    <row r="61863" hidden="1" x14ac:dyDescent="0.2"/>
    <row r="61864" hidden="1" x14ac:dyDescent="0.2"/>
    <row r="61865" hidden="1" x14ac:dyDescent="0.2"/>
    <row r="61866" hidden="1" x14ac:dyDescent="0.2"/>
    <row r="61867" hidden="1" x14ac:dyDescent="0.2"/>
    <row r="61868" hidden="1" x14ac:dyDescent="0.2"/>
    <row r="61869" hidden="1" x14ac:dyDescent="0.2"/>
    <row r="61870" hidden="1" x14ac:dyDescent="0.2"/>
    <row r="61871" hidden="1" x14ac:dyDescent="0.2"/>
    <row r="61872" hidden="1" x14ac:dyDescent="0.2"/>
    <row r="61873" hidden="1" x14ac:dyDescent="0.2"/>
    <row r="61874" hidden="1" x14ac:dyDescent="0.2"/>
    <row r="61875" hidden="1" x14ac:dyDescent="0.2"/>
    <row r="61876" hidden="1" x14ac:dyDescent="0.2"/>
    <row r="61877" hidden="1" x14ac:dyDescent="0.2"/>
    <row r="61878" hidden="1" x14ac:dyDescent="0.2"/>
    <row r="61879" hidden="1" x14ac:dyDescent="0.2"/>
    <row r="61880" hidden="1" x14ac:dyDescent="0.2"/>
    <row r="61881" hidden="1" x14ac:dyDescent="0.2"/>
    <row r="61882" hidden="1" x14ac:dyDescent="0.2"/>
    <row r="61883" hidden="1" x14ac:dyDescent="0.2"/>
    <row r="61884" hidden="1" x14ac:dyDescent="0.2"/>
    <row r="61885" hidden="1" x14ac:dyDescent="0.2"/>
    <row r="61886" hidden="1" x14ac:dyDescent="0.2"/>
    <row r="61887" hidden="1" x14ac:dyDescent="0.2"/>
    <row r="61888" hidden="1" x14ac:dyDescent="0.2"/>
    <row r="61889" hidden="1" x14ac:dyDescent="0.2"/>
    <row r="61890" hidden="1" x14ac:dyDescent="0.2"/>
    <row r="61891" hidden="1" x14ac:dyDescent="0.2"/>
    <row r="61892" hidden="1" x14ac:dyDescent="0.2"/>
    <row r="61893" hidden="1" x14ac:dyDescent="0.2"/>
    <row r="61894" hidden="1" x14ac:dyDescent="0.2"/>
    <row r="61895" hidden="1" x14ac:dyDescent="0.2"/>
    <row r="61896" hidden="1" x14ac:dyDescent="0.2"/>
    <row r="61897" hidden="1" x14ac:dyDescent="0.2"/>
    <row r="61898" hidden="1" x14ac:dyDescent="0.2"/>
    <row r="61899" hidden="1" x14ac:dyDescent="0.2"/>
    <row r="61900" hidden="1" x14ac:dyDescent="0.2"/>
    <row r="61901" hidden="1" x14ac:dyDescent="0.2"/>
    <row r="61902" hidden="1" x14ac:dyDescent="0.2"/>
    <row r="61903" hidden="1" x14ac:dyDescent="0.2"/>
    <row r="61904" hidden="1" x14ac:dyDescent="0.2"/>
    <row r="61905" hidden="1" x14ac:dyDescent="0.2"/>
    <row r="61906" hidden="1" x14ac:dyDescent="0.2"/>
    <row r="61907" hidden="1" x14ac:dyDescent="0.2"/>
    <row r="61908" hidden="1" x14ac:dyDescent="0.2"/>
    <row r="61909" hidden="1" x14ac:dyDescent="0.2"/>
    <row r="61910" hidden="1" x14ac:dyDescent="0.2"/>
    <row r="61911" hidden="1" x14ac:dyDescent="0.2"/>
    <row r="61912" hidden="1" x14ac:dyDescent="0.2"/>
    <row r="61913" hidden="1" x14ac:dyDescent="0.2"/>
    <row r="61914" hidden="1" x14ac:dyDescent="0.2"/>
    <row r="61915" hidden="1" x14ac:dyDescent="0.2"/>
    <row r="61916" hidden="1" x14ac:dyDescent="0.2"/>
    <row r="61917" hidden="1" x14ac:dyDescent="0.2"/>
    <row r="61918" hidden="1" x14ac:dyDescent="0.2"/>
    <row r="61919" hidden="1" x14ac:dyDescent="0.2"/>
    <row r="61920" hidden="1" x14ac:dyDescent="0.2"/>
    <row r="61921" hidden="1" x14ac:dyDescent="0.2"/>
    <row r="61922" hidden="1" x14ac:dyDescent="0.2"/>
    <row r="61923" hidden="1" x14ac:dyDescent="0.2"/>
    <row r="61924" hidden="1" x14ac:dyDescent="0.2"/>
    <row r="61925" hidden="1" x14ac:dyDescent="0.2"/>
    <row r="61926" hidden="1" x14ac:dyDescent="0.2"/>
    <row r="61927" hidden="1" x14ac:dyDescent="0.2"/>
    <row r="61928" hidden="1" x14ac:dyDescent="0.2"/>
    <row r="61929" hidden="1" x14ac:dyDescent="0.2"/>
    <row r="61930" hidden="1" x14ac:dyDescent="0.2"/>
    <row r="61931" hidden="1" x14ac:dyDescent="0.2"/>
    <row r="61932" hidden="1" x14ac:dyDescent="0.2"/>
    <row r="61933" hidden="1" x14ac:dyDescent="0.2"/>
    <row r="61934" hidden="1" x14ac:dyDescent="0.2"/>
    <row r="61935" hidden="1" x14ac:dyDescent="0.2"/>
    <row r="61936" hidden="1" x14ac:dyDescent="0.2"/>
    <row r="61937" hidden="1" x14ac:dyDescent="0.2"/>
    <row r="61938" hidden="1" x14ac:dyDescent="0.2"/>
    <row r="61939" hidden="1" x14ac:dyDescent="0.2"/>
    <row r="61940" hidden="1" x14ac:dyDescent="0.2"/>
    <row r="61941" hidden="1" x14ac:dyDescent="0.2"/>
    <row r="61942" hidden="1" x14ac:dyDescent="0.2"/>
    <row r="61943" hidden="1" x14ac:dyDescent="0.2"/>
    <row r="61944" hidden="1" x14ac:dyDescent="0.2"/>
    <row r="61945" hidden="1" x14ac:dyDescent="0.2"/>
    <row r="61946" hidden="1" x14ac:dyDescent="0.2"/>
    <row r="61947" hidden="1" x14ac:dyDescent="0.2"/>
    <row r="61948" hidden="1" x14ac:dyDescent="0.2"/>
    <row r="61949" hidden="1" x14ac:dyDescent="0.2"/>
    <row r="61950" hidden="1" x14ac:dyDescent="0.2"/>
    <row r="61951" hidden="1" x14ac:dyDescent="0.2"/>
    <row r="61952" hidden="1" x14ac:dyDescent="0.2"/>
    <row r="61953" hidden="1" x14ac:dyDescent="0.2"/>
    <row r="61954" hidden="1" x14ac:dyDescent="0.2"/>
    <row r="61955" hidden="1" x14ac:dyDescent="0.2"/>
    <row r="61956" hidden="1" x14ac:dyDescent="0.2"/>
    <row r="61957" hidden="1" x14ac:dyDescent="0.2"/>
    <row r="61958" hidden="1" x14ac:dyDescent="0.2"/>
    <row r="61959" hidden="1" x14ac:dyDescent="0.2"/>
    <row r="61960" hidden="1" x14ac:dyDescent="0.2"/>
    <row r="61961" hidden="1" x14ac:dyDescent="0.2"/>
    <row r="61962" hidden="1" x14ac:dyDescent="0.2"/>
    <row r="61963" hidden="1" x14ac:dyDescent="0.2"/>
    <row r="61964" hidden="1" x14ac:dyDescent="0.2"/>
    <row r="61965" hidden="1" x14ac:dyDescent="0.2"/>
    <row r="61966" hidden="1" x14ac:dyDescent="0.2"/>
    <row r="61967" hidden="1" x14ac:dyDescent="0.2"/>
    <row r="61968" hidden="1" x14ac:dyDescent="0.2"/>
    <row r="61969" hidden="1" x14ac:dyDescent="0.2"/>
    <row r="61970" hidden="1" x14ac:dyDescent="0.2"/>
    <row r="61971" hidden="1" x14ac:dyDescent="0.2"/>
    <row r="61972" hidden="1" x14ac:dyDescent="0.2"/>
    <row r="61973" hidden="1" x14ac:dyDescent="0.2"/>
    <row r="61974" hidden="1" x14ac:dyDescent="0.2"/>
    <row r="61975" hidden="1" x14ac:dyDescent="0.2"/>
    <row r="61976" hidden="1" x14ac:dyDescent="0.2"/>
    <row r="61977" hidden="1" x14ac:dyDescent="0.2"/>
    <row r="61978" hidden="1" x14ac:dyDescent="0.2"/>
    <row r="61979" hidden="1" x14ac:dyDescent="0.2"/>
    <row r="61980" hidden="1" x14ac:dyDescent="0.2"/>
    <row r="61981" hidden="1" x14ac:dyDescent="0.2"/>
    <row r="61982" hidden="1" x14ac:dyDescent="0.2"/>
    <row r="61983" hidden="1" x14ac:dyDescent="0.2"/>
    <row r="61984" hidden="1" x14ac:dyDescent="0.2"/>
    <row r="61985" hidden="1" x14ac:dyDescent="0.2"/>
    <row r="61986" hidden="1" x14ac:dyDescent="0.2"/>
    <row r="61987" hidden="1" x14ac:dyDescent="0.2"/>
    <row r="61988" hidden="1" x14ac:dyDescent="0.2"/>
    <row r="61989" hidden="1" x14ac:dyDescent="0.2"/>
    <row r="61990" hidden="1" x14ac:dyDescent="0.2"/>
    <row r="61991" hidden="1" x14ac:dyDescent="0.2"/>
    <row r="61992" hidden="1" x14ac:dyDescent="0.2"/>
    <row r="61993" hidden="1" x14ac:dyDescent="0.2"/>
    <row r="61994" hidden="1" x14ac:dyDescent="0.2"/>
    <row r="61995" hidden="1" x14ac:dyDescent="0.2"/>
    <row r="61996" hidden="1" x14ac:dyDescent="0.2"/>
    <row r="61997" hidden="1" x14ac:dyDescent="0.2"/>
    <row r="61998" hidden="1" x14ac:dyDescent="0.2"/>
    <row r="61999" hidden="1" x14ac:dyDescent="0.2"/>
    <row r="62000" hidden="1" x14ac:dyDescent="0.2"/>
    <row r="62001" hidden="1" x14ac:dyDescent="0.2"/>
    <row r="62002" hidden="1" x14ac:dyDescent="0.2"/>
    <row r="62003" hidden="1" x14ac:dyDescent="0.2"/>
    <row r="62004" hidden="1" x14ac:dyDescent="0.2"/>
    <row r="62005" hidden="1" x14ac:dyDescent="0.2"/>
    <row r="62006" hidden="1" x14ac:dyDescent="0.2"/>
    <row r="62007" hidden="1" x14ac:dyDescent="0.2"/>
    <row r="62008" hidden="1" x14ac:dyDescent="0.2"/>
    <row r="62009" hidden="1" x14ac:dyDescent="0.2"/>
    <row r="62010" hidden="1" x14ac:dyDescent="0.2"/>
    <row r="62011" hidden="1" x14ac:dyDescent="0.2"/>
    <row r="62012" hidden="1" x14ac:dyDescent="0.2"/>
    <row r="62013" hidden="1" x14ac:dyDescent="0.2"/>
    <row r="62014" hidden="1" x14ac:dyDescent="0.2"/>
    <row r="62015" hidden="1" x14ac:dyDescent="0.2"/>
    <row r="62016" hidden="1" x14ac:dyDescent="0.2"/>
    <row r="62017" hidden="1" x14ac:dyDescent="0.2"/>
    <row r="62018" hidden="1" x14ac:dyDescent="0.2"/>
    <row r="62019" hidden="1" x14ac:dyDescent="0.2"/>
    <row r="62020" hidden="1" x14ac:dyDescent="0.2"/>
    <row r="62021" hidden="1" x14ac:dyDescent="0.2"/>
    <row r="62022" hidden="1" x14ac:dyDescent="0.2"/>
    <row r="62023" hidden="1" x14ac:dyDescent="0.2"/>
    <row r="62024" hidden="1" x14ac:dyDescent="0.2"/>
    <row r="62025" hidden="1" x14ac:dyDescent="0.2"/>
    <row r="62026" hidden="1" x14ac:dyDescent="0.2"/>
    <row r="62027" hidden="1" x14ac:dyDescent="0.2"/>
    <row r="62028" hidden="1" x14ac:dyDescent="0.2"/>
    <row r="62029" hidden="1" x14ac:dyDescent="0.2"/>
    <row r="62030" hidden="1" x14ac:dyDescent="0.2"/>
    <row r="62031" hidden="1" x14ac:dyDescent="0.2"/>
    <row r="62032" hidden="1" x14ac:dyDescent="0.2"/>
    <row r="62033" hidden="1" x14ac:dyDescent="0.2"/>
    <row r="62034" hidden="1" x14ac:dyDescent="0.2"/>
    <row r="62035" hidden="1" x14ac:dyDescent="0.2"/>
    <row r="62036" hidden="1" x14ac:dyDescent="0.2"/>
    <row r="62037" hidden="1" x14ac:dyDescent="0.2"/>
    <row r="62038" hidden="1" x14ac:dyDescent="0.2"/>
    <row r="62039" hidden="1" x14ac:dyDescent="0.2"/>
    <row r="62040" hidden="1" x14ac:dyDescent="0.2"/>
    <row r="62041" hidden="1" x14ac:dyDescent="0.2"/>
    <row r="62042" hidden="1" x14ac:dyDescent="0.2"/>
    <row r="62043" hidden="1" x14ac:dyDescent="0.2"/>
    <row r="62044" hidden="1" x14ac:dyDescent="0.2"/>
    <row r="62045" hidden="1" x14ac:dyDescent="0.2"/>
    <row r="62046" hidden="1" x14ac:dyDescent="0.2"/>
    <row r="62047" hidden="1" x14ac:dyDescent="0.2"/>
    <row r="62048" hidden="1" x14ac:dyDescent="0.2"/>
    <row r="62049" hidden="1" x14ac:dyDescent="0.2"/>
    <row r="62050" hidden="1" x14ac:dyDescent="0.2"/>
    <row r="62051" hidden="1" x14ac:dyDescent="0.2"/>
    <row r="62052" hidden="1" x14ac:dyDescent="0.2"/>
    <row r="62053" hidden="1" x14ac:dyDescent="0.2"/>
    <row r="62054" hidden="1" x14ac:dyDescent="0.2"/>
    <row r="62055" hidden="1" x14ac:dyDescent="0.2"/>
    <row r="62056" hidden="1" x14ac:dyDescent="0.2"/>
    <row r="62057" hidden="1" x14ac:dyDescent="0.2"/>
    <row r="62058" hidden="1" x14ac:dyDescent="0.2"/>
    <row r="62059" hidden="1" x14ac:dyDescent="0.2"/>
    <row r="62060" hidden="1" x14ac:dyDescent="0.2"/>
    <row r="62061" hidden="1" x14ac:dyDescent="0.2"/>
    <row r="62062" hidden="1" x14ac:dyDescent="0.2"/>
    <row r="62063" hidden="1" x14ac:dyDescent="0.2"/>
    <row r="62064" hidden="1" x14ac:dyDescent="0.2"/>
    <row r="62065" hidden="1" x14ac:dyDescent="0.2"/>
    <row r="62066" hidden="1" x14ac:dyDescent="0.2"/>
    <row r="62067" hidden="1" x14ac:dyDescent="0.2"/>
    <row r="62068" hidden="1" x14ac:dyDescent="0.2"/>
    <row r="62069" hidden="1" x14ac:dyDescent="0.2"/>
    <row r="62070" hidden="1" x14ac:dyDescent="0.2"/>
    <row r="62071" hidden="1" x14ac:dyDescent="0.2"/>
    <row r="62072" hidden="1" x14ac:dyDescent="0.2"/>
    <row r="62073" hidden="1" x14ac:dyDescent="0.2"/>
    <row r="62074" hidden="1" x14ac:dyDescent="0.2"/>
    <row r="62075" hidden="1" x14ac:dyDescent="0.2"/>
    <row r="62076" hidden="1" x14ac:dyDescent="0.2"/>
    <row r="62077" hidden="1" x14ac:dyDescent="0.2"/>
    <row r="62078" hidden="1" x14ac:dyDescent="0.2"/>
    <row r="62079" hidden="1" x14ac:dyDescent="0.2"/>
    <row r="62080" hidden="1" x14ac:dyDescent="0.2"/>
    <row r="62081" hidden="1" x14ac:dyDescent="0.2"/>
    <row r="62082" hidden="1" x14ac:dyDescent="0.2"/>
    <row r="62083" hidden="1" x14ac:dyDescent="0.2"/>
    <row r="62084" hidden="1" x14ac:dyDescent="0.2"/>
    <row r="62085" hidden="1" x14ac:dyDescent="0.2"/>
    <row r="62086" hidden="1" x14ac:dyDescent="0.2"/>
    <row r="62087" hidden="1" x14ac:dyDescent="0.2"/>
    <row r="62088" hidden="1" x14ac:dyDescent="0.2"/>
    <row r="62089" hidden="1" x14ac:dyDescent="0.2"/>
    <row r="62090" hidden="1" x14ac:dyDescent="0.2"/>
    <row r="62091" hidden="1" x14ac:dyDescent="0.2"/>
    <row r="62092" hidden="1" x14ac:dyDescent="0.2"/>
    <row r="62093" hidden="1" x14ac:dyDescent="0.2"/>
    <row r="62094" hidden="1" x14ac:dyDescent="0.2"/>
    <row r="62095" hidden="1" x14ac:dyDescent="0.2"/>
    <row r="62096" hidden="1" x14ac:dyDescent="0.2"/>
    <row r="62097" hidden="1" x14ac:dyDescent="0.2"/>
    <row r="62098" hidden="1" x14ac:dyDescent="0.2"/>
    <row r="62099" hidden="1" x14ac:dyDescent="0.2"/>
    <row r="62100" hidden="1" x14ac:dyDescent="0.2"/>
    <row r="62101" hidden="1" x14ac:dyDescent="0.2"/>
    <row r="62102" hidden="1" x14ac:dyDescent="0.2"/>
    <row r="62103" hidden="1" x14ac:dyDescent="0.2"/>
    <row r="62104" hidden="1" x14ac:dyDescent="0.2"/>
    <row r="62105" hidden="1" x14ac:dyDescent="0.2"/>
    <row r="62106" hidden="1" x14ac:dyDescent="0.2"/>
    <row r="62107" hidden="1" x14ac:dyDescent="0.2"/>
    <row r="62108" hidden="1" x14ac:dyDescent="0.2"/>
    <row r="62109" hidden="1" x14ac:dyDescent="0.2"/>
    <row r="62110" hidden="1" x14ac:dyDescent="0.2"/>
    <row r="62111" hidden="1" x14ac:dyDescent="0.2"/>
    <row r="62112" hidden="1" x14ac:dyDescent="0.2"/>
    <row r="62113" hidden="1" x14ac:dyDescent="0.2"/>
    <row r="62114" hidden="1" x14ac:dyDescent="0.2"/>
    <row r="62115" hidden="1" x14ac:dyDescent="0.2"/>
    <row r="62116" hidden="1" x14ac:dyDescent="0.2"/>
    <row r="62117" hidden="1" x14ac:dyDescent="0.2"/>
    <row r="62118" hidden="1" x14ac:dyDescent="0.2"/>
    <row r="62119" hidden="1" x14ac:dyDescent="0.2"/>
    <row r="62120" hidden="1" x14ac:dyDescent="0.2"/>
    <row r="62121" hidden="1" x14ac:dyDescent="0.2"/>
    <row r="62122" hidden="1" x14ac:dyDescent="0.2"/>
    <row r="62123" hidden="1" x14ac:dyDescent="0.2"/>
    <row r="62124" hidden="1" x14ac:dyDescent="0.2"/>
    <row r="62125" hidden="1" x14ac:dyDescent="0.2"/>
    <row r="62126" hidden="1" x14ac:dyDescent="0.2"/>
    <row r="62127" hidden="1" x14ac:dyDescent="0.2"/>
    <row r="62128" hidden="1" x14ac:dyDescent="0.2"/>
    <row r="62129" hidden="1" x14ac:dyDescent="0.2"/>
    <row r="62130" hidden="1" x14ac:dyDescent="0.2"/>
    <row r="62131" hidden="1" x14ac:dyDescent="0.2"/>
    <row r="62132" hidden="1" x14ac:dyDescent="0.2"/>
    <row r="62133" hidden="1" x14ac:dyDescent="0.2"/>
    <row r="62134" hidden="1" x14ac:dyDescent="0.2"/>
    <row r="62135" hidden="1" x14ac:dyDescent="0.2"/>
    <row r="62136" hidden="1" x14ac:dyDescent="0.2"/>
    <row r="62137" hidden="1" x14ac:dyDescent="0.2"/>
    <row r="62138" hidden="1" x14ac:dyDescent="0.2"/>
    <row r="62139" hidden="1" x14ac:dyDescent="0.2"/>
    <row r="62140" hidden="1" x14ac:dyDescent="0.2"/>
    <row r="62141" hidden="1" x14ac:dyDescent="0.2"/>
    <row r="62142" hidden="1" x14ac:dyDescent="0.2"/>
    <row r="62143" hidden="1" x14ac:dyDescent="0.2"/>
    <row r="62144" hidden="1" x14ac:dyDescent="0.2"/>
    <row r="62145" hidden="1" x14ac:dyDescent="0.2"/>
    <row r="62146" hidden="1" x14ac:dyDescent="0.2"/>
    <row r="62147" hidden="1" x14ac:dyDescent="0.2"/>
    <row r="62148" hidden="1" x14ac:dyDescent="0.2"/>
    <row r="62149" hidden="1" x14ac:dyDescent="0.2"/>
    <row r="62150" hidden="1" x14ac:dyDescent="0.2"/>
    <row r="62151" hidden="1" x14ac:dyDescent="0.2"/>
    <row r="62152" hidden="1" x14ac:dyDescent="0.2"/>
    <row r="62153" hidden="1" x14ac:dyDescent="0.2"/>
    <row r="62154" hidden="1" x14ac:dyDescent="0.2"/>
    <row r="62155" hidden="1" x14ac:dyDescent="0.2"/>
    <row r="62156" hidden="1" x14ac:dyDescent="0.2"/>
    <row r="62157" hidden="1" x14ac:dyDescent="0.2"/>
    <row r="62158" hidden="1" x14ac:dyDescent="0.2"/>
    <row r="62159" hidden="1" x14ac:dyDescent="0.2"/>
    <row r="62160" hidden="1" x14ac:dyDescent="0.2"/>
    <row r="62161" hidden="1" x14ac:dyDescent="0.2"/>
    <row r="62162" hidden="1" x14ac:dyDescent="0.2"/>
    <row r="62163" hidden="1" x14ac:dyDescent="0.2"/>
    <row r="62164" hidden="1" x14ac:dyDescent="0.2"/>
    <row r="62165" hidden="1" x14ac:dyDescent="0.2"/>
    <row r="62166" hidden="1" x14ac:dyDescent="0.2"/>
    <row r="62167" hidden="1" x14ac:dyDescent="0.2"/>
    <row r="62168" hidden="1" x14ac:dyDescent="0.2"/>
    <row r="62169" hidden="1" x14ac:dyDescent="0.2"/>
    <row r="62170" hidden="1" x14ac:dyDescent="0.2"/>
    <row r="62171" hidden="1" x14ac:dyDescent="0.2"/>
    <row r="62172" hidden="1" x14ac:dyDescent="0.2"/>
    <row r="62173" hidden="1" x14ac:dyDescent="0.2"/>
    <row r="62174" hidden="1" x14ac:dyDescent="0.2"/>
    <row r="62175" hidden="1" x14ac:dyDescent="0.2"/>
    <row r="62176" hidden="1" x14ac:dyDescent="0.2"/>
    <row r="62177" hidden="1" x14ac:dyDescent="0.2"/>
    <row r="62178" hidden="1" x14ac:dyDescent="0.2"/>
    <row r="62179" hidden="1" x14ac:dyDescent="0.2"/>
    <row r="62180" hidden="1" x14ac:dyDescent="0.2"/>
    <row r="62181" hidden="1" x14ac:dyDescent="0.2"/>
    <row r="62182" hidden="1" x14ac:dyDescent="0.2"/>
    <row r="62183" hidden="1" x14ac:dyDescent="0.2"/>
    <row r="62184" hidden="1" x14ac:dyDescent="0.2"/>
    <row r="62185" hidden="1" x14ac:dyDescent="0.2"/>
    <row r="62186" hidden="1" x14ac:dyDescent="0.2"/>
    <row r="62187" hidden="1" x14ac:dyDescent="0.2"/>
    <row r="62188" hidden="1" x14ac:dyDescent="0.2"/>
    <row r="62189" hidden="1" x14ac:dyDescent="0.2"/>
    <row r="62190" hidden="1" x14ac:dyDescent="0.2"/>
    <row r="62191" hidden="1" x14ac:dyDescent="0.2"/>
    <row r="62192" hidden="1" x14ac:dyDescent="0.2"/>
    <row r="62193" hidden="1" x14ac:dyDescent="0.2"/>
    <row r="62194" hidden="1" x14ac:dyDescent="0.2"/>
    <row r="62195" hidden="1" x14ac:dyDescent="0.2"/>
    <row r="62196" hidden="1" x14ac:dyDescent="0.2"/>
    <row r="62197" hidden="1" x14ac:dyDescent="0.2"/>
    <row r="62198" hidden="1" x14ac:dyDescent="0.2"/>
    <row r="62199" hidden="1" x14ac:dyDescent="0.2"/>
    <row r="62200" hidden="1" x14ac:dyDescent="0.2"/>
    <row r="62201" hidden="1" x14ac:dyDescent="0.2"/>
    <row r="62202" hidden="1" x14ac:dyDescent="0.2"/>
    <row r="62203" hidden="1" x14ac:dyDescent="0.2"/>
    <row r="62204" hidden="1" x14ac:dyDescent="0.2"/>
    <row r="62205" hidden="1" x14ac:dyDescent="0.2"/>
    <row r="62206" hidden="1" x14ac:dyDescent="0.2"/>
    <row r="62207" hidden="1" x14ac:dyDescent="0.2"/>
    <row r="62208" hidden="1" x14ac:dyDescent="0.2"/>
    <row r="62209" hidden="1" x14ac:dyDescent="0.2"/>
    <row r="62210" hidden="1" x14ac:dyDescent="0.2"/>
    <row r="62211" hidden="1" x14ac:dyDescent="0.2"/>
    <row r="62212" hidden="1" x14ac:dyDescent="0.2"/>
    <row r="62213" hidden="1" x14ac:dyDescent="0.2"/>
    <row r="62214" hidden="1" x14ac:dyDescent="0.2"/>
    <row r="62215" hidden="1" x14ac:dyDescent="0.2"/>
    <row r="62216" hidden="1" x14ac:dyDescent="0.2"/>
    <row r="62217" hidden="1" x14ac:dyDescent="0.2"/>
    <row r="62218" hidden="1" x14ac:dyDescent="0.2"/>
    <row r="62219" hidden="1" x14ac:dyDescent="0.2"/>
    <row r="62220" hidden="1" x14ac:dyDescent="0.2"/>
    <row r="62221" hidden="1" x14ac:dyDescent="0.2"/>
    <row r="62222" hidden="1" x14ac:dyDescent="0.2"/>
    <row r="62223" hidden="1" x14ac:dyDescent="0.2"/>
    <row r="62224" hidden="1" x14ac:dyDescent="0.2"/>
    <row r="62225" hidden="1" x14ac:dyDescent="0.2"/>
    <row r="62226" hidden="1" x14ac:dyDescent="0.2"/>
    <row r="62227" hidden="1" x14ac:dyDescent="0.2"/>
    <row r="62228" hidden="1" x14ac:dyDescent="0.2"/>
    <row r="62229" hidden="1" x14ac:dyDescent="0.2"/>
    <row r="62230" hidden="1" x14ac:dyDescent="0.2"/>
    <row r="62231" hidden="1" x14ac:dyDescent="0.2"/>
    <row r="62232" hidden="1" x14ac:dyDescent="0.2"/>
    <row r="62233" hidden="1" x14ac:dyDescent="0.2"/>
    <row r="62234" hidden="1" x14ac:dyDescent="0.2"/>
    <row r="62235" hidden="1" x14ac:dyDescent="0.2"/>
    <row r="62236" hidden="1" x14ac:dyDescent="0.2"/>
    <row r="62237" hidden="1" x14ac:dyDescent="0.2"/>
    <row r="62238" hidden="1" x14ac:dyDescent="0.2"/>
    <row r="62239" hidden="1" x14ac:dyDescent="0.2"/>
    <row r="62240" hidden="1" x14ac:dyDescent="0.2"/>
    <row r="62241" hidden="1" x14ac:dyDescent="0.2"/>
    <row r="62242" hidden="1" x14ac:dyDescent="0.2"/>
    <row r="62243" hidden="1" x14ac:dyDescent="0.2"/>
    <row r="62244" hidden="1" x14ac:dyDescent="0.2"/>
    <row r="62245" hidden="1" x14ac:dyDescent="0.2"/>
    <row r="62246" hidden="1" x14ac:dyDescent="0.2"/>
    <row r="62247" hidden="1" x14ac:dyDescent="0.2"/>
    <row r="62248" hidden="1" x14ac:dyDescent="0.2"/>
    <row r="62249" hidden="1" x14ac:dyDescent="0.2"/>
    <row r="62250" hidden="1" x14ac:dyDescent="0.2"/>
    <row r="62251" hidden="1" x14ac:dyDescent="0.2"/>
    <row r="62252" hidden="1" x14ac:dyDescent="0.2"/>
    <row r="62253" hidden="1" x14ac:dyDescent="0.2"/>
    <row r="62254" hidden="1" x14ac:dyDescent="0.2"/>
    <row r="62255" hidden="1" x14ac:dyDescent="0.2"/>
    <row r="62256" hidden="1" x14ac:dyDescent="0.2"/>
    <row r="62257" hidden="1" x14ac:dyDescent="0.2"/>
    <row r="62258" hidden="1" x14ac:dyDescent="0.2"/>
    <row r="62259" hidden="1" x14ac:dyDescent="0.2"/>
    <row r="62260" hidden="1" x14ac:dyDescent="0.2"/>
    <row r="62261" hidden="1" x14ac:dyDescent="0.2"/>
    <row r="62262" hidden="1" x14ac:dyDescent="0.2"/>
    <row r="62263" hidden="1" x14ac:dyDescent="0.2"/>
    <row r="62264" hidden="1" x14ac:dyDescent="0.2"/>
    <row r="62265" hidden="1" x14ac:dyDescent="0.2"/>
    <row r="62266" hidden="1" x14ac:dyDescent="0.2"/>
    <row r="62267" hidden="1" x14ac:dyDescent="0.2"/>
    <row r="62268" hidden="1" x14ac:dyDescent="0.2"/>
    <row r="62269" hidden="1" x14ac:dyDescent="0.2"/>
    <row r="62270" hidden="1" x14ac:dyDescent="0.2"/>
    <row r="62271" hidden="1" x14ac:dyDescent="0.2"/>
    <row r="62272" hidden="1" x14ac:dyDescent="0.2"/>
    <row r="62273" hidden="1" x14ac:dyDescent="0.2"/>
    <row r="62274" hidden="1" x14ac:dyDescent="0.2"/>
    <row r="62275" hidden="1" x14ac:dyDescent="0.2"/>
    <row r="62276" hidden="1" x14ac:dyDescent="0.2"/>
    <row r="62277" hidden="1" x14ac:dyDescent="0.2"/>
    <row r="62278" hidden="1" x14ac:dyDescent="0.2"/>
    <row r="62279" hidden="1" x14ac:dyDescent="0.2"/>
    <row r="62280" hidden="1" x14ac:dyDescent="0.2"/>
    <row r="62281" hidden="1" x14ac:dyDescent="0.2"/>
    <row r="62282" hidden="1" x14ac:dyDescent="0.2"/>
    <row r="62283" hidden="1" x14ac:dyDescent="0.2"/>
    <row r="62284" hidden="1" x14ac:dyDescent="0.2"/>
    <row r="62285" hidden="1" x14ac:dyDescent="0.2"/>
    <row r="62286" hidden="1" x14ac:dyDescent="0.2"/>
    <row r="62287" hidden="1" x14ac:dyDescent="0.2"/>
    <row r="62288" hidden="1" x14ac:dyDescent="0.2"/>
    <row r="62289" hidden="1" x14ac:dyDescent="0.2"/>
    <row r="62290" hidden="1" x14ac:dyDescent="0.2"/>
    <row r="62291" hidden="1" x14ac:dyDescent="0.2"/>
    <row r="62292" hidden="1" x14ac:dyDescent="0.2"/>
    <row r="62293" hidden="1" x14ac:dyDescent="0.2"/>
    <row r="62294" hidden="1" x14ac:dyDescent="0.2"/>
    <row r="62295" hidden="1" x14ac:dyDescent="0.2"/>
    <row r="62296" hidden="1" x14ac:dyDescent="0.2"/>
    <row r="62297" hidden="1" x14ac:dyDescent="0.2"/>
    <row r="62298" hidden="1" x14ac:dyDescent="0.2"/>
    <row r="62299" hidden="1" x14ac:dyDescent="0.2"/>
    <row r="62300" hidden="1" x14ac:dyDescent="0.2"/>
    <row r="62301" hidden="1" x14ac:dyDescent="0.2"/>
    <row r="62302" hidden="1" x14ac:dyDescent="0.2"/>
    <row r="62303" hidden="1" x14ac:dyDescent="0.2"/>
    <row r="62304" hidden="1" x14ac:dyDescent="0.2"/>
    <row r="62305" hidden="1" x14ac:dyDescent="0.2"/>
    <row r="62306" hidden="1" x14ac:dyDescent="0.2"/>
    <row r="62307" hidden="1" x14ac:dyDescent="0.2"/>
    <row r="62308" hidden="1" x14ac:dyDescent="0.2"/>
    <row r="62309" hidden="1" x14ac:dyDescent="0.2"/>
    <row r="62310" hidden="1" x14ac:dyDescent="0.2"/>
    <row r="62311" hidden="1" x14ac:dyDescent="0.2"/>
    <row r="62312" hidden="1" x14ac:dyDescent="0.2"/>
    <row r="62313" hidden="1" x14ac:dyDescent="0.2"/>
    <row r="62314" hidden="1" x14ac:dyDescent="0.2"/>
    <row r="62315" hidden="1" x14ac:dyDescent="0.2"/>
    <row r="62316" hidden="1" x14ac:dyDescent="0.2"/>
    <row r="62317" hidden="1" x14ac:dyDescent="0.2"/>
    <row r="62318" hidden="1" x14ac:dyDescent="0.2"/>
    <row r="62319" hidden="1" x14ac:dyDescent="0.2"/>
    <row r="62320" hidden="1" x14ac:dyDescent="0.2"/>
    <row r="62321" hidden="1" x14ac:dyDescent="0.2"/>
    <row r="62322" hidden="1" x14ac:dyDescent="0.2"/>
    <row r="62323" hidden="1" x14ac:dyDescent="0.2"/>
    <row r="62324" hidden="1" x14ac:dyDescent="0.2"/>
    <row r="62325" hidden="1" x14ac:dyDescent="0.2"/>
    <row r="62326" hidden="1" x14ac:dyDescent="0.2"/>
    <row r="62327" hidden="1" x14ac:dyDescent="0.2"/>
    <row r="62328" hidden="1" x14ac:dyDescent="0.2"/>
    <row r="62329" hidden="1" x14ac:dyDescent="0.2"/>
    <row r="62330" hidden="1" x14ac:dyDescent="0.2"/>
    <row r="62331" hidden="1" x14ac:dyDescent="0.2"/>
    <row r="62332" hidden="1" x14ac:dyDescent="0.2"/>
    <row r="62333" hidden="1" x14ac:dyDescent="0.2"/>
    <row r="62334" hidden="1" x14ac:dyDescent="0.2"/>
    <row r="62335" hidden="1" x14ac:dyDescent="0.2"/>
    <row r="62336" hidden="1" x14ac:dyDescent="0.2"/>
    <row r="62337" hidden="1" x14ac:dyDescent="0.2"/>
    <row r="62338" hidden="1" x14ac:dyDescent="0.2"/>
    <row r="62339" hidden="1" x14ac:dyDescent="0.2"/>
    <row r="62340" hidden="1" x14ac:dyDescent="0.2"/>
    <row r="62341" hidden="1" x14ac:dyDescent="0.2"/>
    <row r="62342" hidden="1" x14ac:dyDescent="0.2"/>
    <row r="62343" hidden="1" x14ac:dyDescent="0.2"/>
    <row r="62344" hidden="1" x14ac:dyDescent="0.2"/>
    <row r="62345" hidden="1" x14ac:dyDescent="0.2"/>
    <row r="62346" hidden="1" x14ac:dyDescent="0.2"/>
    <row r="62347" hidden="1" x14ac:dyDescent="0.2"/>
    <row r="62348" hidden="1" x14ac:dyDescent="0.2"/>
    <row r="62349" hidden="1" x14ac:dyDescent="0.2"/>
    <row r="62350" hidden="1" x14ac:dyDescent="0.2"/>
    <row r="62351" hidden="1" x14ac:dyDescent="0.2"/>
    <row r="62352" hidden="1" x14ac:dyDescent="0.2"/>
    <row r="62353" hidden="1" x14ac:dyDescent="0.2"/>
    <row r="62354" hidden="1" x14ac:dyDescent="0.2"/>
    <row r="62355" hidden="1" x14ac:dyDescent="0.2"/>
    <row r="62356" hidden="1" x14ac:dyDescent="0.2"/>
    <row r="62357" hidden="1" x14ac:dyDescent="0.2"/>
    <row r="62358" hidden="1" x14ac:dyDescent="0.2"/>
    <row r="62359" hidden="1" x14ac:dyDescent="0.2"/>
    <row r="62360" hidden="1" x14ac:dyDescent="0.2"/>
    <row r="62361" hidden="1" x14ac:dyDescent="0.2"/>
    <row r="62362" hidden="1" x14ac:dyDescent="0.2"/>
    <row r="62363" hidden="1" x14ac:dyDescent="0.2"/>
    <row r="62364" hidden="1" x14ac:dyDescent="0.2"/>
    <row r="62365" hidden="1" x14ac:dyDescent="0.2"/>
    <row r="62366" hidden="1" x14ac:dyDescent="0.2"/>
    <row r="62367" hidden="1" x14ac:dyDescent="0.2"/>
    <row r="62368" hidden="1" x14ac:dyDescent="0.2"/>
    <row r="62369" hidden="1" x14ac:dyDescent="0.2"/>
    <row r="62370" hidden="1" x14ac:dyDescent="0.2"/>
    <row r="62371" hidden="1" x14ac:dyDescent="0.2"/>
    <row r="62372" hidden="1" x14ac:dyDescent="0.2"/>
    <row r="62373" hidden="1" x14ac:dyDescent="0.2"/>
    <row r="62374" hidden="1" x14ac:dyDescent="0.2"/>
    <row r="62375" hidden="1" x14ac:dyDescent="0.2"/>
    <row r="62376" hidden="1" x14ac:dyDescent="0.2"/>
    <row r="62377" hidden="1" x14ac:dyDescent="0.2"/>
    <row r="62378" hidden="1" x14ac:dyDescent="0.2"/>
    <row r="62379" hidden="1" x14ac:dyDescent="0.2"/>
    <row r="62380" hidden="1" x14ac:dyDescent="0.2"/>
    <row r="62381" hidden="1" x14ac:dyDescent="0.2"/>
    <row r="62382" hidden="1" x14ac:dyDescent="0.2"/>
    <row r="62383" hidden="1" x14ac:dyDescent="0.2"/>
    <row r="62384" hidden="1" x14ac:dyDescent="0.2"/>
    <row r="62385" hidden="1" x14ac:dyDescent="0.2"/>
    <row r="62386" hidden="1" x14ac:dyDescent="0.2"/>
    <row r="62387" hidden="1" x14ac:dyDescent="0.2"/>
    <row r="62388" hidden="1" x14ac:dyDescent="0.2"/>
    <row r="62389" hidden="1" x14ac:dyDescent="0.2"/>
    <row r="62390" hidden="1" x14ac:dyDescent="0.2"/>
    <row r="62391" hidden="1" x14ac:dyDescent="0.2"/>
    <row r="62392" hidden="1" x14ac:dyDescent="0.2"/>
    <row r="62393" hidden="1" x14ac:dyDescent="0.2"/>
    <row r="62394" hidden="1" x14ac:dyDescent="0.2"/>
    <row r="62395" hidden="1" x14ac:dyDescent="0.2"/>
    <row r="62396" hidden="1" x14ac:dyDescent="0.2"/>
    <row r="62397" hidden="1" x14ac:dyDescent="0.2"/>
    <row r="62398" hidden="1" x14ac:dyDescent="0.2"/>
    <row r="62399" hidden="1" x14ac:dyDescent="0.2"/>
    <row r="62400" hidden="1" x14ac:dyDescent="0.2"/>
    <row r="62401" hidden="1" x14ac:dyDescent="0.2"/>
    <row r="62402" hidden="1" x14ac:dyDescent="0.2"/>
    <row r="62403" hidden="1" x14ac:dyDescent="0.2"/>
    <row r="62404" hidden="1" x14ac:dyDescent="0.2"/>
    <row r="62405" hidden="1" x14ac:dyDescent="0.2"/>
    <row r="62406" hidden="1" x14ac:dyDescent="0.2"/>
    <row r="62407" hidden="1" x14ac:dyDescent="0.2"/>
    <row r="62408" hidden="1" x14ac:dyDescent="0.2"/>
    <row r="62409" hidden="1" x14ac:dyDescent="0.2"/>
    <row r="62410" hidden="1" x14ac:dyDescent="0.2"/>
    <row r="62411" hidden="1" x14ac:dyDescent="0.2"/>
    <row r="62412" hidden="1" x14ac:dyDescent="0.2"/>
    <row r="62413" hidden="1" x14ac:dyDescent="0.2"/>
    <row r="62414" hidden="1" x14ac:dyDescent="0.2"/>
    <row r="62415" hidden="1" x14ac:dyDescent="0.2"/>
    <row r="62416" hidden="1" x14ac:dyDescent="0.2"/>
    <row r="62417" hidden="1" x14ac:dyDescent="0.2"/>
    <row r="62418" hidden="1" x14ac:dyDescent="0.2"/>
    <row r="62419" hidden="1" x14ac:dyDescent="0.2"/>
    <row r="62420" hidden="1" x14ac:dyDescent="0.2"/>
    <row r="62421" hidden="1" x14ac:dyDescent="0.2"/>
    <row r="62422" hidden="1" x14ac:dyDescent="0.2"/>
    <row r="62423" hidden="1" x14ac:dyDescent="0.2"/>
    <row r="62424" hidden="1" x14ac:dyDescent="0.2"/>
    <row r="62425" hidden="1" x14ac:dyDescent="0.2"/>
    <row r="62426" hidden="1" x14ac:dyDescent="0.2"/>
    <row r="62427" hidden="1" x14ac:dyDescent="0.2"/>
    <row r="62428" hidden="1" x14ac:dyDescent="0.2"/>
    <row r="62429" hidden="1" x14ac:dyDescent="0.2"/>
    <row r="62430" hidden="1" x14ac:dyDescent="0.2"/>
    <row r="62431" hidden="1" x14ac:dyDescent="0.2"/>
    <row r="62432" hidden="1" x14ac:dyDescent="0.2"/>
    <row r="62433" hidden="1" x14ac:dyDescent="0.2"/>
    <row r="62434" hidden="1" x14ac:dyDescent="0.2"/>
    <row r="62435" hidden="1" x14ac:dyDescent="0.2"/>
    <row r="62436" hidden="1" x14ac:dyDescent="0.2"/>
    <row r="62437" hidden="1" x14ac:dyDescent="0.2"/>
    <row r="62438" hidden="1" x14ac:dyDescent="0.2"/>
    <row r="62439" hidden="1" x14ac:dyDescent="0.2"/>
    <row r="62440" hidden="1" x14ac:dyDescent="0.2"/>
    <row r="62441" hidden="1" x14ac:dyDescent="0.2"/>
    <row r="62442" hidden="1" x14ac:dyDescent="0.2"/>
    <row r="62443" hidden="1" x14ac:dyDescent="0.2"/>
    <row r="62444" hidden="1" x14ac:dyDescent="0.2"/>
    <row r="62445" hidden="1" x14ac:dyDescent="0.2"/>
    <row r="62446" hidden="1" x14ac:dyDescent="0.2"/>
    <row r="62447" hidden="1" x14ac:dyDescent="0.2"/>
    <row r="62448" hidden="1" x14ac:dyDescent="0.2"/>
    <row r="62449" hidden="1" x14ac:dyDescent="0.2"/>
    <row r="62450" hidden="1" x14ac:dyDescent="0.2"/>
    <row r="62451" hidden="1" x14ac:dyDescent="0.2"/>
    <row r="62452" hidden="1" x14ac:dyDescent="0.2"/>
    <row r="62453" hidden="1" x14ac:dyDescent="0.2"/>
    <row r="62454" hidden="1" x14ac:dyDescent="0.2"/>
    <row r="62455" hidden="1" x14ac:dyDescent="0.2"/>
    <row r="62456" hidden="1" x14ac:dyDescent="0.2"/>
    <row r="62457" hidden="1" x14ac:dyDescent="0.2"/>
    <row r="62458" hidden="1" x14ac:dyDescent="0.2"/>
    <row r="62459" hidden="1" x14ac:dyDescent="0.2"/>
    <row r="62460" hidden="1" x14ac:dyDescent="0.2"/>
    <row r="62461" hidden="1" x14ac:dyDescent="0.2"/>
    <row r="62462" hidden="1" x14ac:dyDescent="0.2"/>
    <row r="62463" hidden="1" x14ac:dyDescent="0.2"/>
    <row r="62464" hidden="1" x14ac:dyDescent="0.2"/>
    <row r="62465" hidden="1" x14ac:dyDescent="0.2"/>
    <row r="62466" hidden="1" x14ac:dyDescent="0.2"/>
    <row r="62467" hidden="1" x14ac:dyDescent="0.2"/>
    <row r="62468" hidden="1" x14ac:dyDescent="0.2"/>
    <row r="62469" hidden="1" x14ac:dyDescent="0.2"/>
    <row r="62470" hidden="1" x14ac:dyDescent="0.2"/>
    <row r="62471" hidden="1" x14ac:dyDescent="0.2"/>
    <row r="62472" hidden="1" x14ac:dyDescent="0.2"/>
    <row r="62473" hidden="1" x14ac:dyDescent="0.2"/>
    <row r="62474" hidden="1" x14ac:dyDescent="0.2"/>
    <row r="62475" hidden="1" x14ac:dyDescent="0.2"/>
    <row r="62476" hidden="1" x14ac:dyDescent="0.2"/>
    <row r="62477" hidden="1" x14ac:dyDescent="0.2"/>
    <row r="62478" hidden="1" x14ac:dyDescent="0.2"/>
    <row r="62479" hidden="1" x14ac:dyDescent="0.2"/>
    <row r="62480" hidden="1" x14ac:dyDescent="0.2"/>
    <row r="62481" hidden="1" x14ac:dyDescent="0.2"/>
    <row r="62482" hidden="1" x14ac:dyDescent="0.2"/>
    <row r="62483" hidden="1" x14ac:dyDescent="0.2"/>
    <row r="62484" hidden="1" x14ac:dyDescent="0.2"/>
    <row r="62485" hidden="1" x14ac:dyDescent="0.2"/>
    <row r="62486" hidden="1" x14ac:dyDescent="0.2"/>
    <row r="62487" hidden="1" x14ac:dyDescent="0.2"/>
    <row r="62488" hidden="1" x14ac:dyDescent="0.2"/>
    <row r="62489" hidden="1" x14ac:dyDescent="0.2"/>
    <row r="62490" hidden="1" x14ac:dyDescent="0.2"/>
    <row r="62491" hidden="1" x14ac:dyDescent="0.2"/>
    <row r="62492" hidden="1" x14ac:dyDescent="0.2"/>
    <row r="62493" hidden="1" x14ac:dyDescent="0.2"/>
    <row r="62494" hidden="1" x14ac:dyDescent="0.2"/>
    <row r="62495" hidden="1" x14ac:dyDescent="0.2"/>
    <row r="62496" hidden="1" x14ac:dyDescent="0.2"/>
    <row r="62497" hidden="1" x14ac:dyDescent="0.2"/>
    <row r="62498" hidden="1" x14ac:dyDescent="0.2"/>
    <row r="62499" hidden="1" x14ac:dyDescent="0.2"/>
    <row r="62500" hidden="1" x14ac:dyDescent="0.2"/>
    <row r="62501" hidden="1" x14ac:dyDescent="0.2"/>
    <row r="62502" hidden="1" x14ac:dyDescent="0.2"/>
    <row r="62503" hidden="1" x14ac:dyDescent="0.2"/>
    <row r="62504" hidden="1" x14ac:dyDescent="0.2"/>
    <row r="62505" hidden="1" x14ac:dyDescent="0.2"/>
    <row r="62506" hidden="1" x14ac:dyDescent="0.2"/>
    <row r="62507" hidden="1" x14ac:dyDescent="0.2"/>
    <row r="62508" hidden="1" x14ac:dyDescent="0.2"/>
    <row r="62509" hidden="1" x14ac:dyDescent="0.2"/>
    <row r="62510" hidden="1" x14ac:dyDescent="0.2"/>
    <row r="62511" hidden="1" x14ac:dyDescent="0.2"/>
    <row r="62512" hidden="1" x14ac:dyDescent="0.2"/>
    <row r="62513" hidden="1" x14ac:dyDescent="0.2"/>
    <row r="62514" hidden="1" x14ac:dyDescent="0.2"/>
    <row r="62515" hidden="1" x14ac:dyDescent="0.2"/>
    <row r="62516" hidden="1" x14ac:dyDescent="0.2"/>
    <row r="62517" hidden="1" x14ac:dyDescent="0.2"/>
    <row r="62518" hidden="1" x14ac:dyDescent="0.2"/>
    <row r="62519" hidden="1" x14ac:dyDescent="0.2"/>
    <row r="62520" hidden="1" x14ac:dyDescent="0.2"/>
    <row r="62521" hidden="1" x14ac:dyDescent="0.2"/>
    <row r="62522" hidden="1" x14ac:dyDescent="0.2"/>
    <row r="62523" hidden="1" x14ac:dyDescent="0.2"/>
    <row r="62524" hidden="1" x14ac:dyDescent="0.2"/>
    <row r="62525" hidden="1" x14ac:dyDescent="0.2"/>
    <row r="62526" hidden="1" x14ac:dyDescent="0.2"/>
    <row r="62527" hidden="1" x14ac:dyDescent="0.2"/>
    <row r="62528" hidden="1" x14ac:dyDescent="0.2"/>
    <row r="62529" hidden="1" x14ac:dyDescent="0.2"/>
    <row r="62530" hidden="1" x14ac:dyDescent="0.2"/>
    <row r="62531" hidden="1" x14ac:dyDescent="0.2"/>
    <row r="62532" hidden="1" x14ac:dyDescent="0.2"/>
    <row r="62533" hidden="1" x14ac:dyDescent="0.2"/>
    <row r="62534" hidden="1" x14ac:dyDescent="0.2"/>
    <row r="62535" hidden="1" x14ac:dyDescent="0.2"/>
    <row r="62536" hidden="1" x14ac:dyDescent="0.2"/>
    <row r="62537" hidden="1" x14ac:dyDescent="0.2"/>
    <row r="62538" hidden="1" x14ac:dyDescent="0.2"/>
    <row r="62539" hidden="1" x14ac:dyDescent="0.2"/>
    <row r="62540" hidden="1" x14ac:dyDescent="0.2"/>
    <row r="62541" hidden="1" x14ac:dyDescent="0.2"/>
    <row r="62542" hidden="1" x14ac:dyDescent="0.2"/>
    <row r="62543" hidden="1" x14ac:dyDescent="0.2"/>
    <row r="62544" hidden="1" x14ac:dyDescent="0.2"/>
    <row r="62545" hidden="1" x14ac:dyDescent="0.2"/>
    <row r="62546" hidden="1" x14ac:dyDescent="0.2"/>
    <row r="62547" hidden="1" x14ac:dyDescent="0.2"/>
    <row r="62548" hidden="1" x14ac:dyDescent="0.2"/>
    <row r="62549" hidden="1" x14ac:dyDescent="0.2"/>
    <row r="62550" hidden="1" x14ac:dyDescent="0.2"/>
    <row r="62551" hidden="1" x14ac:dyDescent="0.2"/>
    <row r="62552" hidden="1" x14ac:dyDescent="0.2"/>
    <row r="62553" hidden="1" x14ac:dyDescent="0.2"/>
    <row r="62554" hidden="1" x14ac:dyDescent="0.2"/>
    <row r="62555" hidden="1" x14ac:dyDescent="0.2"/>
    <row r="62556" hidden="1" x14ac:dyDescent="0.2"/>
    <row r="62557" hidden="1" x14ac:dyDescent="0.2"/>
    <row r="62558" hidden="1" x14ac:dyDescent="0.2"/>
    <row r="62559" hidden="1" x14ac:dyDescent="0.2"/>
    <row r="62560" hidden="1" x14ac:dyDescent="0.2"/>
    <row r="62561" hidden="1" x14ac:dyDescent="0.2"/>
    <row r="62562" hidden="1" x14ac:dyDescent="0.2"/>
    <row r="62563" hidden="1" x14ac:dyDescent="0.2"/>
    <row r="62564" hidden="1" x14ac:dyDescent="0.2"/>
    <row r="62565" hidden="1" x14ac:dyDescent="0.2"/>
    <row r="62566" hidden="1" x14ac:dyDescent="0.2"/>
    <row r="62567" hidden="1" x14ac:dyDescent="0.2"/>
    <row r="62568" hidden="1" x14ac:dyDescent="0.2"/>
    <row r="62569" hidden="1" x14ac:dyDescent="0.2"/>
    <row r="62570" hidden="1" x14ac:dyDescent="0.2"/>
    <row r="62571" hidden="1" x14ac:dyDescent="0.2"/>
    <row r="62572" hidden="1" x14ac:dyDescent="0.2"/>
    <row r="62573" hidden="1" x14ac:dyDescent="0.2"/>
    <row r="62574" hidden="1" x14ac:dyDescent="0.2"/>
    <row r="62575" hidden="1" x14ac:dyDescent="0.2"/>
    <row r="62576" hidden="1" x14ac:dyDescent="0.2"/>
    <row r="62577" hidden="1" x14ac:dyDescent="0.2"/>
    <row r="62578" hidden="1" x14ac:dyDescent="0.2"/>
    <row r="62579" hidden="1" x14ac:dyDescent="0.2"/>
    <row r="62580" hidden="1" x14ac:dyDescent="0.2"/>
    <row r="62581" hidden="1" x14ac:dyDescent="0.2"/>
    <row r="62582" hidden="1" x14ac:dyDescent="0.2"/>
    <row r="62583" hidden="1" x14ac:dyDescent="0.2"/>
    <row r="62584" hidden="1" x14ac:dyDescent="0.2"/>
    <row r="62585" hidden="1" x14ac:dyDescent="0.2"/>
    <row r="62586" hidden="1" x14ac:dyDescent="0.2"/>
    <row r="62587" hidden="1" x14ac:dyDescent="0.2"/>
    <row r="62588" hidden="1" x14ac:dyDescent="0.2"/>
    <row r="62589" hidden="1" x14ac:dyDescent="0.2"/>
    <row r="62590" hidden="1" x14ac:dyDescent="0.2"/>
    <row r="62591" hidden="1" x14ac:dyDescent="0.2"/>
    <row r="62592" hidden="1" x14ac:dyDescent="0.2"/>
    <row r="62593" hidden="1" x14ac:dyDescent="0.2"/>
    <row r="62594" hidden="1" x14ac:dyDescent="0.2"/>
    <row r="62595" hidden="1" x14ac:dyDescent="0.2"/>
    <row r="62596" hidden="1" x14ac:dyDescent="0.2"/>
    <row r="62597" hidden="1" x14ac:dyDescent="0.2"/>
    <row r="62598" hidden="1" x14ac:dyDescent="0.2"/>
    <row r="62599" hidden="1" x14ac:dyDescent="0.2"/>
    <row r="62600" hidden="1" x14ac:dyDescent="0.2"/>
    <row r="62601" hidden="1" x14ac:dyDescent="0.2"/>
    <row r="62602" hidden="1" x14ac:dyDescent="0.2"/>
    <row r="62603" hidden="1" x14ac:dyDescent="0.2"/>
    <row r="62604" hidden="1" x14ac:dyDescent="0.2"/>
    <row r="62605" hidden="1" x14ac:dyDescent="0.2"/>
    <row r="62606" hidden="1" x14ac:dyDescent="0.2"/>
    <row r="62607" hidden="1" x14ac:dyDescent="0.2"/>
    <row r="62608" hidden="1" x14ac:dyDescent="0.2"/>
    <row r="62609" hidden="1" x14ac:dyDescent="0.2"/>
    <row r="62610" hidden="1" x14ac:dyDescent="0.2"/>
    <row r="62611" hidden="1" x14ac:dyDescent="0.2"/>
    <row r="62612" hidden="1" x14ac:dyDescent="0.2"/>
    <row r="62613" hidden="1" x14ac:dyDescent="0.2"/>
    <row r="62614" hidden="1" x14ac:dyDescent="0.2"/>
    <row r="62615" hidden="1" x14ac:dyDescent="0.2"/>
    <row r="62616" hidden="1" x14ac:dyDescent="0.2"/>
    <row r="62617" hidden="1" x14ac:dyDescent="0.2"/>
    <row r="62618" hidden="1" x14ac:dyDescent="0.2"/>
    <row r="62619" hidden="1" x14ac:dyDescent="0.2"/>
    <row r="62620" hidden="1" x14ac:dyDescent="0.2"/>
    <row r="62621" hidden="1" x14ac:dyDescent="0.2"/>
    <row r="62622" hidden="1" x14ac:dyDescent="0.2"/>
    <row r="62623" hidden="1" x14ac:dyDescent="0.2"/>
    <row r="62624" hidden="1" x14ac:dyDescent="0.2"/>
    <row r="62625" hidden="1" x14ac:dyDescent="0.2"/>
    <row r="62626" hidden="1" x14ac:dyDescent="0.2"/>
    <row r="62627" hidden="1" x14ac:dyDescent="0.2"/>
    <row r="62628" hidden="1" x14ac:dyDescent="0.2"/>
    <row r="62629" hidden="1" x14ac:dyDescent="0.2"/>
    <row r="62630" hidden="1" x14ac:dyDescent="0.2"/>
    <row r="62631" hidden="1" x14ac:dyDescent="0.2"/>
    <row r="62632" hidden="1" x14ac:dyDescent="0.2"/>
    <row r="62633" hidden="1" x14ac:dyDescent="0.2"/>
    <row r="62634" hidden="1" x14ac:dyDescent="0.2"/>
    <row r="62635" hidden="1" x14ac:dyDescent="0.2"/>
    <row r="62636" hidden="1" x14ac:dyDescent="0.2"/>
    <row r="62637" hidden="1" x14ac:dyDescent="0.2"/>
    <row r="62638" hidden="1" x14ac:dyDescent="0.2"/>
    <row r="62639" hidden="1" x14ac:dyDescent="0.2"/>
    <row r="62640" hidden="1" x14ac:dyDescent="0.2"/>
    <row r="62641" hidden="1" x14ac:dyDescent="0.2"/>
    <row r="62642" hidden="1" x14ac:dyDescent="0.2"/>
    <row r="62643" hidden="1" x14ac:dyDescent="0.2"/>
    <row r="62644" hidden="1" x14ac:dyDescent="0.2"/>
    <row r="62645" hidden="1" x14ac:dyDescent="0.2"/>
    <row r="62646" hidden="1" x14ac:dyDescent="0.2"/>
    <row r="62647" hidden="1" x14ac:dyDescent="0.2"/>
    <row r="62648" hidden="1" x14ac:dyDescent="0.2"/>
    <row r="62649" hidden="1" x14ac:dyDescent="0.2"/>
    <row r="62650" hidden="1" x14ac:dyDescent="0.2"/>
    <row r="62651" hidden="1" x14ac:dyDescent="0.2"/>
    <row r="62652" hidden="1" x14ac:dyDescent="0.2"/>
    <row r="62653" hidden="1" x14ac:dyDescent="0.2"/>
    <row r="62654" hidden="1" x14ac:dyDescent="0.2"/>
    <row r="62655" hidden="1" x14ac:dyDescent="0.2"/>
    <row r="62656" hidden="1" x14ac:dyDescent="0.2"/>
    <row r="62657" hidden="1" x14ac:dyDescent="0.2"/>
    <row r="62658" hidden="1" x14ac:dyDescent="0.2"/>
    <row r="62659" hidden="1" x14ac:dyDescent="0.2"/>
    <row r="62660" hidden="1" x14ac:dyDescent="0.2"/>
    <row r="62661" hidden="1" x14ac:dyDescent="0.2"/>
    <row r="62662" hidden="1" x14ac:dyDescent="0.2"/>
    <row r="62663" hidden="1" x14ac:dyDescent="0.2"/>
    <row r="62664" hidden="1" x14ac:dyDescent="0.2"/>
    <row r="62665" hidden="1" x14ac:dyDescent="0.2"/>
    <row r="62666" hidden="1" x14ac:dyDescent="0.2"/>
    <row r="62667" hidden="1" x14ac:dyDescent="0.2"/>
    <row r="62668" hidden="1" x14ac:dyDescent="0.2"/>
    <row r="62669" hidden="1" x14ac:dyDescent="0.2"/>
    <row r="62670" hidden="1" x14ac:dyDescent="0.2"/>
    <row r="62671" hidden="1" x14ac:dyDescent="0.2"/>
    <row r="62672" hidden="1" x14ac:dyDescent="0.2"/>
    <row r="62673" hidden="1" x14ac:dyDescent="0.2"/>
    <row r="62674" hidden="1" x14ac:dyDescent="0.2"/>
    <row r="62675" hidden="1" x14ac:dyDescent="0.2"/>
    <row r="62676" hidden="1" x14ac:dyDescent="0.2"/>
    <row r="62677" hidden="1" x14ac:dyDescent="0.2"/>
    <row r="62678" hidden="1" x14ac:dyDescent="0.2"/>
    <row r="62679" hidden="1" x14ac:dyDescent="0.2"/>
    <row r="62680" hidden="1" x14ac:dyDescent="0.2"/>
    <row r="62681" hidden="1" x14ac:dyDescent="0.2"/>
    <row r="62682" hidden="1" x14ac:dyDescent="0.2"/>
    <row r="62683" hidden="1" x14ac:dyDescent="0.2"/>
    <row r="62684" hidden="1" x14ac:dyDescent="0.2"/>
    <row r="62685" hidden="1" x14ac:dyDescent="0.2"/>
    <row r="62686" hidden="1" x14ac:dyDescent="0.2"/>
    <row r="62687" hidden="1" x14ac:dyDescent="0.2"/>
    <row r="62688" hidden="1" x14ac:dyDescent="0.2"/>
    <row r="62689" hidden="1" x14ac:dyDescent="0.2"/>
    <row r="62690" hidden="1" x14ac:dyDescent="0.2"/>
    <row r="62691" hidden="1" x14ac:dyDescent="0.2"/>
    <row r="62692" hidden="1" x14ac:dyDescent="0.2"/>
    <row r="62693" hidden="1" x14ac:dyDescent="0.2"/>
    <row r="62694" hidden="1" x14ac:dyDescent="0.2"/>
    <row r="62695" hidden="1" x14ac:dyDescent="0.2"/>
    <row r="62696" hidden="1" x14ac:dyDescent="0.2"/>
    <row r="62697" hidden="1" x14ac:dyDescent="0.2"/>
    <row r="62698" hidden="1" x14ac:dyDescent="0.2"/>
    <row r="62699" hidden="1" x14ac:dyDescent="0.2"/>
    <row r="62700" hidden="1" x14ac:dyDescent="0.2"/>
    <row r="62701" hidden="1" x14ac:dyDescent="0.2"/>
    <row r="62702" hidden="1" x14ac:dyDescent="0.2"/>
    <row r="62703" hidden="1" x14ac:dyDescent="0.2"/>
    <row r="62704" hidden="1" x14ac:dyDescent="0.2"/>
    <row r="62705" hidden="1" x14ac:dyDescent="0.2"/>
    <row r="62706" hidden="1" x14ac:dyDescent="0.2"/>
    <row r="62707" hidden="1" x14ac:dyDescent="0.2"/>
    <row r="62708" hidden="1" x14ac:dyDescent="0.2"/>
    <row r="62709" hidden="1" x14ac:dyDescent="0.2"/>
    <row r="62710" hidden="1" x14ac:dyDescent="0.2"/>
    <row r="62711" hidden="1" x14ac:dyDescent="0.2"/>
    <row r="62712" hidden="1" x14ac:dyDescent="0.2"/>
    <row r="62713" hidden="1" x14ac:dyDescent="0.2"/>
    <row r="62714" hidden="1" x14ac:dyDescent="0.2"/>
    <row r="62715" hidden="1" x14ac:dyDescent="0.2"/>
    <row r="62716" hidden="1" x14ac:dyDescent="0.2"/>
    <row r="62717" hidden="1" x14ac:dyDescent="0.2"/>
    <row r="62718" hidden="1" x14ac:dyDescent="0.2"/>
    <row r="62719" hidden="1" x14ac:dyDescent="0.2"/>
    <row r="62720" hidden="1" x14ac:dyDescent="0.2"/>
    <row r="62721" hidden="1" x14ac:dyDescent="0.2"/>
    <row r="62722" hidden="1" x14ac:dyDescent="0.2"/>
    <row r="62723" hidden="1" x14ac:dyDescent="0.2"/>
    <row r="62724" hidden="1" x14ac:dyDescent="0.2"/>
    <row r="62725" hidden="1" x14ac:dyDescent="0.2"/>
    <row r="62726" hidden="1" x14ac:dyDescent="0.2"/>
    <row r="62727" hidden="1" x14ac:dyDescent="0.2"/>
    <row r="62728" hidden="1" x14ac:dyDescent="0.2"/>
    <row r="62729" hidden="1" x14ac:dyDescent="0.2"/>
    <row r="62730" hidden="1" x14ac:dyDescent="0.2"/>
    <row r="62731" hidden="1" x14ac:dyDescent="0.2"/>
    <row r="62732" hidden="1" x14ac:dyDescent="0.2"/>
    <row r="62733" hidden="1" x14ac:dyDescent="0.2"/>
    <row r="62734" hidden="1" x14ac:dyDescent="0.2"/>
    <row r="62735" hidden="1" x14ac:dyDescent="0.2"/>
    <row r="62736" hidden="1" x14ac:dyDescent="0.2"/>
    <row r="62737" hidden="1" x14ac:dyDescent="0.2"/>
    <row r="62738" hidden="1" x14ac:dyDescent="0.2"/>
    <row r="62739" hidden="1" x14ac:dyDescent="0.2"/>
    <row r="62740" hidden="1" x14ac:dyDescent="0.2"/>
    <row r="62741" hidden="1" x14ac:dyDescent="0.2"/>
    <row r="62742" hidden="1" x14ac:dyDescent="0.2"/>
    <row r="62743" hidden="1" x14ac:dyDescent="0.2"/>
    <row r="62744" hidden="1" x14ac:dyDescent="0.2"/>
    <row r="62745" hidden="1" x14ac:dyDescent="0.2"/>
    <row r="62746" hidden="1" x14ac:dyDescent="0.2"/>
    <row r="62747" hidden="1" x14ac:dyDescent="0.2"/>
    <row r="62748" hidden="1" x14ac:dyDescent="0.2"/>
    <row r="62749" hidden="1" x14ac:dyDescent="0.2"/>
    <row r="62750" hidden="1" x14ac:dyDescent="0.2"/>
    <row r="62751" hidden="1" x14ac:dyDescent="0.2"/>
    <row r="62752" hidden="1" x14ac:dyDescent="0.2"/>
    <row r="62753" hidden="1" x14ac:dyDescent="0.2"/>
    <row r="62754" hidden="1" x14ac:dyDescent="0.2"/>
    <row r="62755" hidden="1" x14ac:dyDescent="0.2"/>
    <row r="62756" hidden="1" x14ac:dyDescent="0.2"/>
    <row r="62757" hidden="1" x14ac:dyDescent="0.2"/>
    <row r="62758" hidden="1" x14ac:dyDescent="0.2"/>
    <row r="62759" hidden="1" x14ac:dyDescent="0.2"/>
    <row r="62760" hidden="1" x14ac:dyDescent="0.2"/>
    <row r="62761" hidden="1" x14ac:dyDescent="0.2"/>
    <row r="62762" hidden="1" x14ac:dyDescent="0.2"/>
    <row r="62763" hidden="1" x14ac:dyDescent="0.2"/>
    <row r="62764" hidden="1" x14ac:dyDescent="0.2"/>
    <row r="62765" hidden="1" x14ac:dyDescent="0.2"/>
    <row r="62766" hidden="1" x14ac:dyDescent="0.2"/>
    <row r="62767" hidden="1" x14ac:dyDescent="0.2"/>
    <row r="62768" hidden="1" x14ac:dyDescent="0.2"/>
    <row r="62769" hidden="1" x14ac:dyDescent="0.2"/>
    <row r="62770" hidden="1" x14ac:dyDescent="0.2"/>
    <row r="62771" hidden="1" x14ac:dyDescent="0.2"/>
    <row r="62772" hidden="1" x14ac:dyDescent="0.2"/>
    <row r="62773" hidden="1" x14ac:dyDescent="0.2"/>
    <row r="62774" hidden="1" x14ac:dyDescent="0.2"/>
    <row r="62775" hidden="1" x14ac:dyDescent="0.2"/>
    <row r="62776" hidden="1" x14ac:dyDescent="0.2"/>
    <row r="62777" hidden="1" x14ac:dyDescent="0.2"/>
    <row r="62778" hidden="1" x14ac:dyDescent="0.2"/>
    <row r="62779" hidden="1" x14ac:dyDescent="0.2"/>
    <row r="62780" hidden="1" x14ac:dyDescent="0.2"/>
    <row r="62781" hidden="1" x14ac:dyDescent="0.2"/>
    <row r="62782" hidden="1" x14ac:dyDescent="0.2"/>
    <row r="62783" hidden="1" x14ac:dyDescent="0.2"/>
    <row r="62784" hidden="1" x14ac:dyDescent="0.2"/>
    <row r="62785" hidden="1" x14ac:dyDescent="0.2"/>
    <row r="62786" hidden="1" x14ac:dyDescent="0.2"/>
    <row r="62787" hidden="1" x14ac:dyDescent="0.2"/>
    <row r="62788" hidden="1" x14ac:dyDescent="0.2"/>
    <row r="62789" hidden="1" x14ac:dyDescent="0.2"/>
    <row r="62790" hidden="1" x14ac:dyDescent="0.2"/>
    <row r="62791" hidden="1" x14ac:dyDescent="0.2"/>
    <row r="62792" hidden="1" x14ac:dyDescent="0.2"/>
    <row r="62793" hidden="1" x14ac:dyDescent="0.2"/>
    <row r="62794" hidden="1" x14ac:dyDescent="0.2"/>
    <row r="62795" hidden="1" x14ac:dyDescent="0.2"/>
    <row r="62796" hidden="1" x14ac:dyDescent="0.2"/>
    <row r="62797" hidden="1" x14ac:dyDescent="0.2"/>
    <row r="62798" hidden="1" x14ac:dyDescent="0.2"/>
    <row r="62799" hidden="1" x14ac:dyDescent="0.2"/>
    <row r="62800" hidden="1" x14ac:dyDescent="0.2"/>
    <row r="62801" hidden="1" x14ac:dyDescent="0.2"/>
    <row r="62802" hidden="1" x14ac:dyDescent="0.2"/>
    <row r="62803" hidden="1" x14ac:dyDescent="0.2"/>
    <row r="62804" hidden="1" x14ac:dyDescent="0.2"/>
    <row r="62805" hidden="1" x14ac:dyDescent="0.2"/>
    <row r="62806" hidden="1" x14ac:dyDescent="0.2"/>
    <row r="62807" hidden="1" x14ac:dyDescent="0.2"/>
    <row r="62808" hidden="1" x14ac:dyDescent="0.2"/>
    <row r="62809" hidden="1" x14ac:dyDescent="0.2"/>
    <row r="62810" hidden="1" x14ac:dyDescent="0.2"/>
    <row r="62811" hidden="1" x14ac:dyDescent="0.2"/>
    <row r="62812" hidden="1" x14ac:dyDescent="0.2"/>
    <row r="62813" hidden="1" x14ac:dyDescent="0.2"/>
    <row r="62814" hidden="1" x14ac:dyDescent="0.2"/>
    <row r="62815" hidden="1" x14ac:dyDescent="0.2"/>
    <row r="62816" hidden="1" x14ac:dyDescent="0.2"/>
    <row r="62817" hidden="1" x14ac:dyDescent="0.2"/>
    <row r="62818" hidden="1" x14ac:dyDescent="0.2"/>
    <row r="62819" hidden="1" x14ac:dyDescent="0.2"/>
    <row r="62820" hidden="1" x14ac:dyDescent="0.2"/>
    <row r="62821" hidden="1" x14ac:dyDescent="0.2"/>
    <row r="62822" hidden="1" x14ac:dyDescent="0.2"/>
    <row r="62823" hidden="1" x14ac:dyDescent="0.2"/>
    <row r="62824" hidden="1" x14ac:dyDescent="0.2"/>
    <row r="62825" hidden="1" x14ac:dyDescent="0.2"/>
    <row r="62826" hidden="1" x14ac:dyDescent="0.2"/>
    <row r="62827" hidden="1" x14ac:dyDescent="0.2"/>
    <row r="62828" hidden="1" x14ac:dyDescent="0.2"/>
    <row r="62829" hidden="1" x14ac:dyDescent="0.2"/>
    <row r="62830" hidden="1" x14ac:dyDescent="0.2"/>
    <row r="62831" hidden="1" x14ac:dyDescent="0.2"/>
    <row r="62832" hidden="1" x14ac:dyDescent="0.2"/>
    <row r="62833" hidden="1" x14ac:dyDescent="0.2"/>
    <row r="62834" hidden="1" x14ac:dyDescent="0.2"/>
    <row r="62835" hidden="1" x14ac:dyDescent="0.2"/>
    <row r="62836" hidden="1" x14ac:dyDescent="0.2"/>
    <row r="62837" hidden="1" x14ac:dyDescent="0.2"/>
    <row r="62838" hidden="1" x14ac:dyDescent="0.2"/>
    <row r="62839" hidden="1" x14ac:dyDescent="0.2"/>
    <row r="62840" hidden="1" x14ac:dyDescent="0.2"/>
    <row r="62841" hidden="1" x14ac:dyDescent="0.2"/>
    <row r="62842" hidden="1" x14ac:dyDescent="0.2"/>
    <row r="62843" hidden="1" x14ac:dyDescent="0.2"/>
    <row r="62844" hidden="1" x14ac:dyDescent="0.2"/>
    <row r="62845" hidden="1" x14ac:dyDescent="0.2"/>
    <row r="62846" hidden="1" x14ac:dyDescent="0.2"/>
    <row r="62847" hidden="1" x14ac:dyDescent="0.2"/>
    <row r="62848" hidden="1" x14ac:dyDescent="0.2"/>
    <row r="62849" hidden="1" x14ac:dyDescent="0.2"/>
    <row r="62850" hidden="1" x14ac:dyDescent="0.2"/>
    <row r="62851" hidden="1" x14ac:dyDescent="0.2"/>
    <row r="62852" hidden="1" x14ac:dyDescent="0.2"/>
    <row r="62853" hidden="1" x14ac:dyDescent="0.2"/>
    <row r="62854" hidden="1" x14ac:dyDescent="0.2"/>
    <row r="62855" hidden="1" x14ac:dyDescent="0.2"/>
    <row r="62856" hidden="1" x14ac:dyDescent="0.2"/>
    <row r="62857" hidden="1" x14ac:dyDescent="0.2"/>
    <row r="62858" hidden="1" x14ac:dyDescent="0.2"/>
    <row r="62859" hidden="1" x14ac:dyDescent="0.2"/>
    <row r="62860" hidden="1" x14ac:dyDescent="0.2"/>
    <row r="62861" hidden="1" x14ac:dyDescent="0.2"/>
    <row r="62862" hidden="1" x14ac:dyDescent="0.2"/>
    <row r="62863" hidden="1" x14ac:dyDescent="0.2"/>
    <row r="62864" hidden="1" x14ac:dyDescent="0.2"/>
    <row r="62865" hidden="1" x14ac:dyDescent="0.2"/>
    <row r="62866" hidden="1" x14ac:dyDescent="0.2"/>
    <row r="62867" hidden="1" x14ac:dyDescent="0.2"/>
    <row r="62868" hidden="1" x14ac:dyDescent="0.2"/>
    <row r="62869" hidden="1" x14ac:dyDescent="0.2"/>
    <row r="62870" hidden="1" x14ac:dyDescent="0.2"/>
    <row r="62871" hidden="1" x14ac:dyDescent="0.2"/>
    <row r="62872" hidden="1" x14ac:dyDescent="0.2"/>
    <row r="62873" hidden="1" x14ac:dyDescent="0.2"/>
    <row r="62874" hidden="1" x14ac:dyDescent="0.2"/>
    <row r="62875" hidden="1" x14ac:dyDescent="0.2"/>
    <row r="62876" hidden="1" x14ac:dyDescent="0.2"/>
    <row r="62877" hidden="1" x14ac:dyDescent="0.2"/>
    <row r="62878" hidden="1" x14ac:dyDescent="0.2"/>
    <row r="62879" hidden="1" x14ac:dyDescent="0.2"/>
    <row r="62880" hidden="1" x14ac:dyDescent="0.2"/>
    <row r="62881" hidden="1" x14ac:dyDescent="0.2"/>
    <row r="62882" hidden="1" x14ac:dyDescent="0.2"/>
    <row r="62883" hidden="1" x14ac:dyDescent="0.2"/>
    <row r="62884" hidden="1" x14ac:dyDescent="0.2"/>
    <row r="62885" hidden="1" x14ac:dyDescent="0.2"/>
    <row r="62886" hidden="1" x14ac:dyDescent="0.2"/>
    <row r="62887" hidden="1" x14ac:dyDescent="0.2"/>
    <row r="62888" hidden="1" x14ac:dyDescent="0.2"/>
    <row r="62889" hidden="1" x14ac:dyDescent="0.2"/>
    <row r="62890" hidden="1" x14ac:dyDescent="0.2"/>
    <row r="62891" hidden="1" x14ac:dyDescent="0.2"/>
    <row r="62892" hidden="1" x14ac:dyDescent="0.2"/>
    <row r="62893" hidden="1" x14ac:dyDescent="0.2"/>
    <row r="62894" hidden="1" x14ac:dyDescent="0.2"/>
    <row r="62895" hidden="1" x14ac:dyDescent="0.2"/>
    <row r="62896" hidden="1" x14ac:dyDescent="0.2"/>
    <row r="62897" hidden="1" x14ac:dyDescent="0.2"/>
    <row r="62898" hidden="1" x14ac:dyDescent="0.2"/>
    <row r="62899" hidden="1" x14ac:dyDescent="0.2"/>
    <row r="62900" hidden="1" x14ac:dyDescent="0.2"/>
    <row r="62901" hidden="1" x14ac:dyDescent="0.2"/>
    <row r="62902" hidden="1" x14ac:dyDescent="0.2"/>
    <row r="62903" hidden="1" x14ac:dyDescent="0.2"/>
    <row r="62904" hidden="1" x14ac:dyDescent="0.2"/>
    <row r="62905" hidden="1" x14ac:dyDescent="0.2"/>
    <row r="62906" hidden="1" x14ac:dyDescent="0.2"/>
    <row r="62907" hidden="1" x14ac:dyDescent="0.2"/>
    <row r="62908" hidden="1" x14ac:dyDescent="0.2"/>
    <row r="62909" hidden="1" x14ac:dyDescent="0.2"/>
    <row r="62910" hidden="1" x14ac:dyDescent="0.2"/>
    <row r="62911" hidden="1" x14ac:dyDescent="0.2"/>
    <row r="62912" hidden="1" x14ac:dyDescent="0.2"/>
    <row r="62913" hidden="1" x14ac:dyDescent="0.2"/>
    <row r="62914" hidden="1" x14ac:dyDescent="0.2"/>
    <row r="62915" hidden="1" x14ac:dyDescent="0.2"/>
    <row r="62916" hidden="1" x14ac:dyDescent="0.2"/>
    <row r="62917" hidden="1" x14ac:dyDescent="0.2"/>
    <row r="62918" hidden="1" x14ac:dyDescent="0.2"/>
    <row r="62919" hidden="1" x14ac:dyDescent="0.2"/>
    <row r="62920" hidden="1" x14ac:dyDescent="0.2"/>
    <row r="62921" hidden="1" x14ac:dyDescent="0.2"/>
    <row r="62922" hidden="1" x14ac:dyDescent="0.2"/>
    <row r="62923" hidden="1" x14ac:dyDescent="0.2"/>
    <row r="62924" hidden="1" x14ac:dyDescent="0.2"/>
    <row r="62925" hidden="1" x14ac:dyDescent="0.2"/>
    <row r="62926" hidden="1" x14ac:dyDescent="0.2"/>
    <row r="62927" hidden="1" x14ac:dyDescent="0.2"/>
    <row r="62928" hidden="1" x14ac:dyDescent="0.2"/>
    <row r="62929" hidden="1" x14ac:dyDescent="0.2"/>
    <row r="62930" hidden="1" x14ac:dyDescent="0.2"/>
    <row r="62931" hidden="1" x14ac:dyDescent="0.2"/>
    <row r="62932" hidden="1" x14ac:dyDescent="0.2"/>
    <row r="62933" hidden="1" x14ac:dyDescent="0.2"/>
    <row r="62934" hidden="1" x14ac:dyDescent="0.2"/>
    <row r="62935" hidden="1" x14ac:dyDescent="0.2"/>
    <row r="62936" hidden="1" x14ac:dyDescent="0.2"/>
    <row r="62937" hidden="1" x14ac:dyDescent="0.2"/>
    <row r="62938" hidden="1" x14ac:dyDescent="0.2"/>
    <row r="62939" hidden="1" x14ac:dyDescent="0.2"/>
    <row r="62940" hidden="1" x14ac:dyDescent="0.2"/>
    <row r="62941" hidden="1" x14ac:dyDescent="0.2"/>
    <row r="62942" hidden="1" x14ac:dyDescent="0.2"/>
    <row r="62943" hidden="1" x14ac:dyDescent="0.2"/>
    <row r="62944" hidden="1" x14ac:dyDescent="0.2"/>
    <row r="62945" hidden="1" x14ac:dyDescent="0.2"/>
    <row r="62946" hidden="1" x14ac:dyDescent="0.2"/>
    <row r="62947" hidden="1" x14ac:dyDescent="0.2"/>
    <row r="62948" hidden="1" x14ac:dyDescent="0.2"/>
    <row r="62949" hidden="1" x14ac:dyDescent="0.2"/>
    <row r="62950" hidden="1" x14ac:dyDescent="0.2"/>
    <row r="62951" hidden="1" x14ac:dyDescent="0.2"/>
    <row r="62952" hidden="1" x14ac:dyDescent="0.2"/>
    <row r="62953" hidden="1" x14ac:dyDescent="0.2"/>
    <row r="62954" hidden="1" x14ac:dyDescent="0.2"/>
    <row r="62955" hidden="1" x14ac:dyDescent="0.2"/>
    <row r="62956" hidden="1" x14ac:dyDescent="0.2"/>
    <row r="62957" hidden="1" x14ac:dyDescent="0.2"/>
    <row r="62958" hidden="1" x14ac:dyDescent="0.2"/>
    <row r="62959" hidden="1" x14ac:dyDescent="0.2"/>
    <row r="62960" hidden="1" x14ac:dyDescent="0.2"/>
    <row r="62961" hidden="1" x14ac:dyDescent="0.2"/>
    <row r="62962" hidden="1" x14ac:dyDescent="0.2"/>
    <row r="62963" hidden="1" x14ac:dyDescent="0.2"/>
    <row r="62964" hidden="1" x14ac:dyDescent="0.2"/>
    <row r="62965" hidden="1" x14ac:dyDescent="0.2"/>
    <row r="62966" hidden="1" x14ac:dyDescent="0.2"/>
    <row r="62967" hidden="1" x14ac:dyDescent="0.2"/>
    <row r="62968" hidden="1" x14ac:dyDescent="0.2"/>
    <row r="62969" hidden="1" x14ac:dyDescent="0.2"/>
    <row r="62970" hidden="1" x14ac:dyDescent="0.2"/>
    <row r="62971" hidden="1" x14ac:dyDescent="0.2"/>
    <row r="62972" hidden="1" x14ac:dyDescent="0.2"/>
    <row r="62973" hidden="1" x14ac:dyDescent="0.2"/>
    <row r="62974" hidden="1" x14ac:dyDescent="0.2"/>
    <row r="62975" hidden="1" x14ac:dyDescent="0.2"/>
    <row r="62976" hidden="1" x14ac:dyDescent="0.2"/>
    <row r="62977" hidden="1" x14ac:dyDescent="0.2"/>
    <row r="62978" hidden="1" x14ac:dyDescent="0.2"/>
    <row r="62979" hidden="1" x14ac:dyDescent="0.2"/>
    <row r="62980" hidden="1" x14ac:dyDescent="0.2"/>
    <row r="62981" hidden="1" x14ac:dyDescent="0.2"/>
    <row r="62982" hidden="1" x14ac:dyDescent="0.2"/>
    <row r="62983" hidden="1" x14ac:dyDescent="0.2"/>
    <row r="62984" hidden="1" x14ac:dyDescent="0.2"/>
    <row r="62985" hidden="1" x14ac:dyDescent="0.2"/>
    <row r="62986" hidden="1" x14ac:dyDescent="0.2"/>
    <row r="62987" hidden="1" x14ac:dyDescent="0.2"/>
    <row r="62988" hidden="1" x14ac:dyDescent="0.2"/>
    <row r="62989" hidden="1" x14ac:dyDescent="0.2"/>
    <row r="62990" hidden="1" x14ac:dyDescent="0.2"/>
    <row r="62991" hidden="1" x14ac:dyDescent="0.2"/>
    <row r="62992" hidden="1" x14ac:dyDescent="0.2"/>
    <row r="62993" hidden="1" x14ac:dyDescent="0.2"/>
    <row r="62994" hidden="1" x14ac:dyDescent="0.2"/>
    <row r="62995" hidden="1" x14ac:dyDescent="0.2"/>
    <row r="62996" hidden="1" x14ac:dyDescent="0.2"/>
    <row r="62997" hidden="1" x14ac:dyDescent="0.2"/>
    <row r="62998" hidden="1" x14ac:dyDescent="0.2"/>
    <row r="62999" hidden="1" x14ac:dyDescent="0.2"/>
    <row r="63000" hidden="1" x14ac:dyDescent="0.2"/>
    <row r="63001" hidden="1" x14ac:dyDescent="0.2"/>
    <row r="63002" hidden="1" x14ac:dyDescent="0.2"/>
    <row r="63003" hidden="1" x14ac:dyDescent="0.2"/>
    <row r="63004" hidden="1" x14ac:dyDescent="0.2"/>
    <row r="63005" hidden="1" x14ac:dyDescent="0.2"/>
    <row r="63006" hidden="1" x14ac:dyDescent="0.2"/>
    <row r="63007" hidden="1" x14ac:dyDescent="0.2"/>
    <row r="63008" hidden="1" x14ac:dyDescent="0.2"/>
    <row r="63009" hidden="1" x14ac:dyDescent="0.2"/>
    <row r="63010" hidden="1" x14ac:dyDescent="0.2"/>
    <row r="63011" hidden="1" x14ac:dyDescent="0.2"/>
    <row r="63012" hidden="1" x14ac:dyDescent="0.2"/>
    <row r="63013" hidden="1" x14ac:dyDescent="0.2"/>
    <row r="63014" hidden="1" x14ac:dyDescent="0.2"/>
    <row r="63015" hidden="1" x14ac:dyDescent="0.2"/>
    <row r="63016" hidden="1" x14ac:dyDescent="0.2"/>
    <row r="63017" hidden="1" x14ac:dyDescent="0.2"/>
    <row r="63018" hidden="1" x14ac:dyDescent="0.2"/>
    <row r="63019" hidden="1" x14ac:dyDescent="0.2"/>
    <row r="63020" hidden="1" x14ac:dyDescent="0.2"/>
    <row r="63021" hidden="1" x14ac:dyDescent="0.2"/>
    <row r="63022" hidden="1" x14ac:dyDescent="0.2"/>
    <row r="63023" hidden="1" x14ac:dyDescent="0.2"/>
    <row r="63024" hidden="1" x14ac:dyDescent="0.2"/>
    <row r="63025" hidden="1" x14ac:dyDescent="0.2"/>
    <row r="63026" hidden="1" x14ac:dyDescent="0.2"/>
    <row r="63027" hidden="1" x14ac:dyDescent="0.2"/>
    <row r="63028" hidden="1" x14ac:dyDescent="0.2"/>
    <row r="63029" hidden="1" x14ac:dyDescent="0.2"/>
    <row r="63030" hidden="1" x14ac:dyDescent="0.2"/>
    <row r="63031" hidden="1" x14ac:dyDescent="0.2"/>
    <row r="63032" hidden="1" x14ac:dyDescent="0.2"/>
    <row r="63033" hidden="1" x14ac:dyDescent="0.2"/>
    <row r="63034" hidden="1" x14ac:dyDescent="0.2"/>
    <row r="63035" hidden="1" x14ac:dyDescent="0.2"/>
    <row r="63036" hidden="1" x14ac:dyDescent="0.2"/>
    <row r="63037" hidden="1" x14ac:dyDescent="0.2"/>
    <row r="63038" hidden="1" x14ac:dyDescent="0.2"/>
    <row r="63039" hidden="1" x14ac:dyDescent="0.2"/>
    <row r="63040" hidden="1" x14ac:dyDescent="0.2"/>
    <row r="63041" hidden="1" x14ac:dyDescent="0.2"/>
    <row r="63042" hidden="1" x14ac:dyDescent="0.2"/>
    <row r="63043" hidden="1" x14ac:dyDescent="0.2"/>
    <row r="63044" hidden="1" x14ac:dyDescent="0.2"/>
    <row r="63045" hidden="1" x14ac:dyDescent="0.2"/>
    <row r="63046" hidden="1" x14ac:dyDescent="0.2"/>
    <row r="63047" hidden="1" x14ac:dyDescent="0.2"/>
    <row r="63048" hidden="1" x14ac:dyDescent="0.2"/>
    <row r="63049" hidden="1" x14ac:dyDescent="0.2"/>
    <row r="63050" hidden="1" x14ac:dyDescent="0.2"/>
    <row r="63051" hidden="1" x14ac:dyDescent="0.2"/>
    <row r="63052" hidden="1" x14ac:dyDescent="0.2"/>
    <row r="63053" hidden="1" x14ac:dyDescent="0.2"/>
    <row r="63054" hidden="1" x14ac:dyDescent="0.2"/>
    <row r="63055" hidden="1" x14ac:dyDescent="0.2"/>
    <row r="63056" hidden="1" x14ac:dyDescent="0.2"/>
    <row r="63057" hidden="1" x14ac:dyDescent="0.2"/>
    <row r="63058" hidden="1" x14ac:dyDescent="0.2"/>
    <row r="63059" hidden="1" x14ac:dyDescent="0.2"/>
    <row r="63060" hidden="1" x14ac:dyDescent="0.2"/>
    <row r="63061" hidden="1" x14ac:dyDescent="0.2"/>
    <row r="63062" hidden="1" x14ac:dyDescent="0.2"/>
    <row r="63063" hidden="1" x14ac:dyDescent="0.2"/>
    <row r="63064" hidden="1" x14ac:dyDescent="0.2"/>
    <row r="63065" hidden="1" x14ac:dyDescent="0.2"/>
    <row r="63066" hidden="1" x14ac:dyDescent="0.2"/>
    <row r="63067" hidden="1" x14ac:dyDescent="0.2"/>
    <row r="63068" hidden="1" x14ac:dyDescent="0.2"/>
    <row r="63069" hidden="1" x14ac:dyDescent="0.2"/>
    <row r="63070" hidden="1" x14ac:dyDescent="0.2"/>
    <row r="63071" hidden="1" x14ac:dyDescent="0.2"/>
    <row r="63072" hidden="1" x14ac:dyDescent="0.2"/>
    <row r="63073" hidden="1" x14ac:dyDescent="0.2"/>
    <row r="63074" hidden="1" x14ac:dyDescent="0.2"/>
    <row r="63075" hidden="1" x14ac:dyDescent="0.2"/>
    <row r="63076" hidden="1" x14ac:dyDescent="0.2"/>
    <row r="63077" hidden="1" x14ac:dyDescent="0.2"/>
    <row r="63078" hidden="1" x14ac:dyDescent="0.2"/>
    <row r="63079" hidden="1" x14ac:dyDescent="0.2"/>
    <row r="63080" hidden="1" x14ac:dyDescent="0.2"/>
    <row r="63081" hidden="1" x14ac:dyDescent="0.2"/>
    <row r="63082" hidden="1" x14ac:dyDescent="0.2"/>
    <row r="63083" hidden="1" x14ac:dyDescent="0.2"/>
    <row r="63084" hidden="1" x14ac:dyDescent="0.2"/>
    <row r="63085" hidden="1" x14ac:dyDescent="0.2"/>
    <row r="63086" hidden="1" x14ac:dyDescent="0.2"/>
    <row r="63087" hidden="1" x14ac:dyDescent="0.2"/>
    <row r="63088" hidden="1" x14ac:dyDescent="0.2"/>
    <row r="63089" hidden="1" x14ac:dyDescent="0.2"/>
    <row r="63090" hidden="1" x14ac:dyDescent="0.2"/>
    <row r="63091" hidden="1" x14ac:dyDescent="0.2"/>
    <row r="63092" hidden="1" x14ac:dyDescent="0.2"/>
    <row r="63093" hidden="1" x14ac:dyDescent="0.2"/>
    <row r="63094" hidden="1" x14ac:dyDescent="0.2"/>
    <row r="63095" hidden="1" x14ac:dyDescent="0.2"/>
    <row r="63096" hidden="1" x14ac:dyDescent="0.2"/>
    <row r="63097" hidden="1" x14ac:dyDescent="0.2"/>
    <row r="63098" hidden="1" x14ac:dyDescent="0.2"/>
    <row r="63099" hidden="1" x14ac:dyDescent="0.2"/>
    <row r="63100" hidden="1" x14ac:dyDescent="0.2"/>
    <row r="63101" hidden="1" x14ac:dyDescent="0.2"/>
    <row r="63102" hidden="1" x14ac:dyDescent="0.2"/>
    <row r="63103" hidden="1" x14ac:dyDescent="0.2"/>
    <row r="63104" hidden="1" x14ac:dyDescent="0.2"/>
    <row r="63105" hidden="1" x14ac:dyDescent="0.2"/>
    <row r="63106" hidden="1" x14ac:dyDescent="0.2"/>
    <row r="63107" hidden="1" x14ac:dyDescent="0.2"/>
    <row r="63108" hidden="1" x14ac:dyDescent="0.2"/>
    <row r="63109" hidden="1" x14ac:dyDescent="0.2"/>
    <row r="63110" hidden="1" x14ac:dyDescent="0.2"/>
    <row r="63111" hidden="1" x14ac:dyDescent="0.2"/>
    <row r="63112" hidden="1" x14ac:dyDescent="0.2"/>
    <row r="63113" hidden="1" x14ac:dyDescent="0.2"/>
    <row r="63114" hidden="1" x14ac:dyDescent="0.2"/>
    <row r="63115" hidden="1" x14ac:dyDescent="0.2"/>
    <row r="63116" hidden="1" x14ac:dyDescent="0.2"/>
    <row r="63117" hidden="1" x14ac:dyDescent="0.2"/>
    <row r="63118" hidden="1" x14ac:dyDescent="0.2"/>
    <row r="63119" hidden="1" x14ac:dyDescent="0.2"/>
    <row r="63120" hidden="1" x14ac:dyDescent="0.2"/>
    <row r="63121" hidden="1" x14ac:dyDescent="0.2"/>
    <row r="63122" hidden="1" x14ac:dyDescent="0.2"/>
    <row r="63123" hidden="1" x14ac:dyDescent="0.2"/>
    <row r="63124" hidden="1" x14ac:dyDescent="0.2"/>
    <row r="63125" hidden="1" x14ac:dyDescent="0.2"/>
    <row r="63126" hidden="1" x14ac:dyDescent="0.2"/>
    <row r="63127" hidden="1" x14ac:dyDescent="0.2"/>
    <row r="63128" hidden="1" x14ac:dyDescent="0.2"/>
    <row r="63129" hidden="1" x14ac:dyDescent="0.2"/>
    <row r="63130" hidden="1" x14ac:dyDescent="0.2"/>
    <row r="63131" hidden="1" x14ac:dyDescent="0.2"/>
    <row r="63132" hidden="1" x14ac:dyDescent="0.2"/>
    <row r="63133" hidden="1" x14ac:dyDescent="0.2"/>
    <row r="63134" hidden="1" x14ac:dyDescent="0.2"/>
    <row r="63135" hidden="1" x14ac:dyDescent="0.2"/>
    <row r="63136" hidden="1" x14ac:dyDescent="0.2"/>
    <row r="63137" hidden="1" x14ac:dyDescent="0.2"/>
    <row r="63138" hidden="1" x14ac:dyDescent="0.2"/>
    <row r="63139" hidden="1" x14ac:dyDescent="0.2"/>
    <row r="63140" hidden="1" x14ac:dyDescent="0.2"/>
    <row r="63141" hidden="1" x14ac:dyDescent="0.2"/>
    <row r="63142" hidden="1" x14ac:dyDescent="0.2"/>
    <row r="63143" hidden="1" x14ac:dyDescent="0.2"/>
    <row r="63144" hidden="1" x14ac:dyDescent="0.2"/>
    <row r="63145" hidden="1" x14ac:dyDescent="0.2"/>
    <row r="63146" hidden="1" x14ac:dyDescent="0.2"/>
    <row r="63147" hidden="1" x14ac:dyDescent="0.2"/>
    <row r="63148" hidden="1" x14ac:dyDescent="0.2"/>
    <row r="63149" hidden="1" x14ac:dyDescent="0.2"/>
    <row r="63150" hidden="1" x14ac:dyDescent="0.2"/>
    <row r="63151" hidden="1" x14ac:dyDescent="0.2"/>
    <row r="63152" hidden="1" x14ac:dyDescent="0.2"/>
    <row r="63153" hidden="1" x14ac:dyDescent="0.2"/>
    <row r="63154" hidden="1" x14ac:dyDescent="0.2"/>
    <row r="63155" hidden="1" x14ac:dyDescent="0.2"/>
    <row r="63156" hidden="1" x14ac:dyDescent="0.2"/>
    <row r="63157" hidden="1" x14ac:dyDescent="0.2"/>
    <row r="63158" hidden="1" x14ac:dyDescent="0.2"/>
    <row r="63159" hidden="1" x14ac:dyDescent="0.2"/>
    <row r="63160" hidden="1" x14ac:dyDescent="0.2"/>
    <row r="63161" hidden="1" x14ac:dyDescent="0.2"/>
    <row r="63162" hidden="1" x14ac:dyDescent="0.2"/>
    <row r="63163" hidden="1" x14ac:dyDescent="0.2"/>
    <row r="63164" hidden="1" x14ac:dyDescent="0.2"/>
    <row r="63165" hidden="1" x14ac:dyDescent="0.2"/>
    <row r="63166" hidden="1" x14ac:dyDescent="0.2"/>
    <row r="63167" hidden="1" x14ac:dyDescent="0.2"/>
    <row r="63168" hidden="1" x14ac:dyDescent="0.2"/>
    <row r="63169" hidden="1" x14ac:dyDescent="0.2"/>
    <row r="63170" hidden="1" x14ac:dyDescent="0.2"/>
    <row r="63171" hidden="1" x14ac:dyDescent="0.2"/>
    <row r="63172" hidden="1" x14ac:dyDescent="0.2"/>
    <row r="63173" hidden="1" x14ac:dyDescent="0.2"/>
    <row r="63174" hidden="1" x14ac:dyDescent="0.2"/>
    <row r="63175" hidden="1" x14ac:dyDescent="0.2"/>
    <row r="63176" hidden="1" x14ac:dyDescent="0.2"/>
    <row r="63177" hidden="1" x14ac:dyDescent="0.2"/>
    <row r="63178" hidden="1" x14ac:dyDescent="0.2"/>
    <row r="63179" hidden="1" x14ac:dyDescent="0.2"/>
    <row r="63180" hidden="1" x14ac:dyDescent="0.2"/>
    <row r="63181" hidden="1" x14ac:dyDescent="0.2"/>
    <row r="63182" hidden="1" x14ac:dyDescent="0.2"/>
    <row r="63183" hidden="1" x14ac:dyDescent="0.2"/>
    <row r="63184" hidden="1" x14ac:dyDescent="0.2"/>
    <row r="63185" hidden="1" x14ac:dyDescent="0.2"/>
    <row r="63186" hidden="1" x14ac:dyDescent="0.2"/>
    <row r="63187" hidden="1" x14ac:dyDescent="0.2"/>
    <row r="63188" hidden="1" x14ac:dyDescent="0.2"/>
    <row r="63189" hidden="1" x14ac:dyDescent="0.2"/>
    <row r="63190" hidden="1" x14ac:dyDescent="0.2"/>
    <row r="63191" hidden="1" x14ac:dyDescent="0.2"/>
    <row r="63192" hidden="1" x14ac:dyDescent="0.2"/>
    <row r="63193" hidden="1" x14ac:dyDescent="0.2"/>
    <row r="63194" hidden="1" x14ac:dyDescent="0.2"/>
    <row r="63195" hidden="1" x14ac:dyDescent="0.2"/>
    <row r="63196" hidden="1" x14ac:dyDescent="0.2"/>
    <row r="63197" hidden="1" x14ac:dyDescent="0.2"/>
    <row r="63198" hidden="1" x14ac:dyDescent="0.2"/>
    <row r="63199" hidden="1" x14ac:dyDescent="0.2"/>
    <row r="63200" hidden="1" x14ac:dyDescent="0.2"/>
    <row r="63201" hidden="1" x14ac:dyDescent="0.2"/>
    <row r="63202" hidden="1" x14ac:dyDescent="0.2"/>
    <row r="63203" hidden="1" x14ac:dyDescent="0.2"/>
    <row r="63204" hidden="1" x14ac:dyDescent="0.2"/>
    <row r="63205" hidden="1" x14ac:dyDescent="0.2"/>
    <row r="63206" hidden="1" x14ac:dyDescent="0.2"/>
    <row r="63207" hidden="1" x14ac:dyDescent="0.2"/>
    <row r="63208" hidden="1" x14ac:dyDescent="0.2"/>
    <row r="63209" hidden="1" x14ac:dyDescent="0.2"/>
    <row r="63210" hidden="1" x14ac:dyDescent="0.2"/>
    <row r="63211" hidden="1" x14ac:dyDescent="0.2"/>
    <row r="63212" hidden="1" x14ac:dyDescent="0.2"/>
    <row r="63213" hidden="1" x14ac:dyDescent="0.2"/>
    <row r="63214" hidden="1" x14ac:dyDescent="0.2"/>
    <row r="63215" hidden="1" x14ac:dyDescent="0.2"/>
    <row r="63216" hidden="1" x14ac:dyDescent="0.2"/>
    <row r="63217" hidden="1" x14ac:dyDescent="0.2"/>
    <row r="63218" hidden="1" x14ac:dyDescent="0.2"/>
    <row r="63219" hidden="1" x14ac:dyDescent="0.2"/>
    <row r="63220" hidden="1" x14ac:dyDescent="0.2"/>
    <row r="63221" hidden="1" x14ac:dyDescent="0.2"/>
    <row r="63222" hidden="1" x14ac:dyDescent="0.2"/>
    <row r="63223" hidden="1" x14ac:dyDescent="0.2"/>
    <row r="63224" hidden="1" x14ac:dyDescent="0.2"/>
    <row r="63225" hidden="1" x14ac:dyDescent="0.2"/>
    <row r="63226" hidden="1" x14ac:dyDescent="0.2"/>
    <row r="63227" hidden="1" x14ac:dyDescent="0.2"/>
    <row r="63228" hidden="1" x14ac:dyDescent="0.2"/>
    <row r="63229" hidden="1" x14ac:dyDescent="0.2"/>
    <row r="63230" hidden="1" x14ac:dyDescent="0.2"/>
    <row r="63231" hidden="1" x14ac:dyDescent="0.2"/>
    <row r="63232" hidden="1" x14ac:dyDescent="0.2"/>
    <row r="63233" hidden="1" x14ac:dyDescent="0.2"/>
    <row r="63234" hidden="1" x14ac:dyDescent="0.2"/>
    <row r="63235" hidden="1" x14ac:dyDescent="0.2"/>
    <row r="63236" hidden="1" x14ac:dyDescent="0.2"/>
    <row r="63237" hidden="1" x14ac:dyDescent="0.2"/>
    <row r="63238" hidden="1" x14ac:dyDescent="0.2"/>
    <row r="63239" hidden="1" x14ac:dyDescent="0.2"/>
    <row r="63240" hidden="1" x14ac:dyDescent="0.2"/>
    <row r="63241" hidden="1" x14ac:dyDescent="0.2"/>
    <row r="63242" hidden="1" x14ac:dyDescent="0.2"/>
    <row r="63243" hidden="1" x14ac:dyDescent="0.2"/>
    <row r="63244" hidden="1" x14ac:dyDescent="0.2"/>
    <row r="63245" hidden="1" x14ac:dyDescent="0.2"/>
    <row r="63246" hidden="1" x14ac:dyDescent="0.2"/>
    <row r="63247" hidden="1" x14ac:dyDescent="0.2"/>
    <row r="63248" hidden="1" x14ac:dyDescent="0.2"/>
    <row r="63249" hidden="1" x14ac:dyDescent="0.2"/>
    <row r="63250" hidden="1" x14ac:dyDescent="0.2"/>
    <row r="63251" hidden="1" x14ac:dyDescent="0.2"/>
    <row r="63252" hidden="1" x14ac:dyDescent="0.2"/>
    <row r="63253" hidden="1" x14ac:dyDescent="0.2"/>
    <row r="63254" hidden="1" x14ac:dyDescent="0.2"/>
    <row r="63255" hidden="1" x14ac:dyDescent="0.2"/>
    <row r="63256" hidden="1" x14ac:dyDescent="0.2"/>
    <row r="63257" hidden="1" x14ac:dyDescent="0.2"/>
    <row r="63258" hidden="1" x14ac:dyDescent="0.2"/>
    <row r="63259" hidden="1" x14ac:dyDescent="0.2"/>
    <row r="63260" hidden="1" x14ac:dyDescent="0.2"/>
    <row r="63261" hidden="1" x14ac:dyDescent="0.2"/>
    <row r="63262" hidden="1" x14ac:dyDescent="0.2"/>
    <row r="63263" hidden="1" x14ac:dyDescent="0.2"/>
    <row r="63264" hidden="1" x14ac:dyDescent="0.2"/>
    <row r="63265" hidden="1" x14ac:dyDescent="0.2"/>
    <row r="63266" hidden="1" x14ac:dyDescent="0.2"/>
    <row r="63267" hidden="1" x14ac:dyDescent="0.2"/>
    <row r="63268" hidden="1" x14ac:dyDescent="0.2"/>
    <row r="63269" hidden="1" x14ac:dyDescent="0.2"/>
    <row r="63270" hidden="1" x14ac:dyDescent="0.2"/>
    <row r="63271" hidden="1" x14ac:dyDescent="0.2"/>
    <row r="63272" hidden="1" x14ac:dyDescent="0.2"/>
    <row r="63273" hidden="1" x14ac:dyDescent="0.2"/>
    <row r="63274" hidden="1" x14ac:dyDescent="0.2"/>
    <row r="63275" hidden="1" x14ac:dyDescent="0.2"/>
    <row r="63276" hidden="1" x14ac:dyDescent="0.2"/>
    <row r="63277" hidden="1" x14ac:dyDescent="0.2"/>
    <row r="63278" hidden="1" x14ac:dyDescent="0.2"/>
    <row r="63279" hidden="1" x14ac:dyDescent="0.2"/>
    <row r="63280" hidden="1" x14ac:dyDescent="0.2"/>
    <row r="63281" hidden="1" x14ac:dyDescent="0.2"/>
    <row r="63282" hidden="1" x14ac:dyDescent="0.2"/>
    <row r="63283" hidden="1" x14ac:dyDescent="0.2"/>
    <row r="63284" hidden="1" x14ac:dyDescent="0.2"/>
    <row r="63285" hidden="1" x14ac:dyDescent="0.2"/>
    <row r="63286" hidden="1" x14ac:dyDescent="0.2"/>
    <row r="63287" hidden="1" x14ac:dyDescent="0.2"/>
    <row r="63288" hidden="1" x14ac:dyDescent="0.2"/>
    <row r="63289" hidden="1" x14ac:dyDescent="0.2"/>
    <row r="63290" hidden="1" x14ac:dyDescent="0.2"/>
    <row r="63291" hidden="1" x14ac:dyDescent="0.2"/>
    <row r="63292" hidden="1" x14ac:dyDescent="0.2"/>
    <row r="63293" hidden="1" x14ac:dyDescent="0.2"/>
    <row r="63294" hidden="1" x14ac:dyDescent="0.2"/>
    <row r="63295" hidden="1" x14ac:dyDescent="0.2"/>
    <row r="63296" hidden="1" x14ac:dyDescent="0.2"/>
    <row r="63297" hidden="1" x14ac:dyDescent="0.2"/>
    <row r="63298" hidden="1" x14ac:dyDescent="0.2"/>
    <row r="63299" hidden="1" x14ac:dyDescent="0.2"/>
    <row r="63300" hidden="1" x14ac:dyDescent="0.2"/>
    <row r="63301" hidden="1" x14ac:dyDescent="0.2"/>
    <row r="63302" hidden="1" x14ac:dyDescent="0.2"/>
    <row r="63303" hidden="1" x14ac:dyDescent="0.2"/>
    <row r="63304" hidden="1" x14ac:dyDescent="0.2"/>
    <row r="63305" hidden="1" x14ac:dyDescent="0.2"/>
    <row r="63306" hidden="1" x14ac:dyDescent="0.2"/>
    <row r="63307" hidden="1" x14ac:dyDescent="0.2"/>
    <row r="63308" hidden="1" x14ac:dyDescent="0.2"/>
    <row r="63309" hidden="1" x14ac:dyDescent="0.2"/>
    <row r="63310" hidden="1" x14ac:dyDescent="0.2"/>
    <row r="63311" hidden="1" x14ac:dyDescent="0.2"/>
    <row r="63312" hidden="1" x14ac:dyDescent="0.2"/>
    <row r="63313" hidden="1" x14ac:dyDescent="0.2"/>
    <row r="63314" hidden="1" x14ac:dyDescent="0.2"/>
    <row r="63315" hidden="1" x14ac:dyDescent="0.2"/>
    <row r="63316" hidden="1" x14ac:dyDescent="0.2"/>
    <row r="63317" hidden="1" x14ac:dyDescent="0.2"/>
    <row r="63318" hidden="1" x14ac:dyDescent="0.2"/>
    <row r="63319" hidden="1" x14ac:dyDescent="0.2"/>
    <row r="63320" hidden="1" x14ac:dyDescent="0.2"/>
    <row r="63321" hidden="1" x14ac:dyDescent="0.2"/>
    <row r="63322" hidden="1" x14ac:dyDescent="0.2"/>
    <row r="63323" hidden="1" x14ac:dyDescent="0.2"/>
    <row r="63324" hidden="1" x14ac:dyDescent="0.2"/>
    <row r="63325" hidden="1" x14ac:dyDescent="0.2"/>
    <row r="63326" hidden="1" x14ac:dyDescent="0.2"/>
    <row r="63327" hidden="1" x14ac:dyDescent="0.2"/>
    <row r="63328" hidden="1" x14ac:dyDescent="0.2"/>
    <row r="63329" hidden="1" x14ac:dyDescent="0.2"/>
    <row r="63330" hidden="1" x14ac:dyDescent="0.2"/>
    <row r="63331" hidden="1" x14ac:dyDescent="0.2"/>
    <row r="63332" hidden="1" x14ac:dyDescent="0.2"/>
    <row r="63333" hidden="1" x14ac:dyDescent="0.2"/>
    <row r="63334" hidden="1" x14ac:dyDescent="0.2"/>
    <row r="63335" hidden="1" x14ac:dyDescent="0.2"/>
    <row r="63336" hidden="1" x14ac:dyDescent="0.2"/>
    <row r="63337" hidden="1" x14ac:dyDescent="0.2"/>
    <row r="63338" hidden="1" x14ac:dyDescent="0.2"/>
    <row r="63339" hidden="1" x14ac:dyDescent="0.2"/>
    <row r="63340" hidden="1" x14ac:dyDescent="0.2"/>
    <row r="63341" hidden="1" x14ac:dyDescent="0.2"/>
    <row r="63342" hidden="1" x14ac:dyDescent="0.2"/>
    <row r="63343" hidden="1" x14ac:dyDescent="0.2"/>
    <row r="63344" hidden="1" x14ac:dyDescent="0.2"/>
    <row r="63345" hidden="1" x14ac:dyDescent="0.2"/>
    <row r="63346" hidden="1" x14ac:dyDescent="0.2"/>
    <row r="63347" hidden="1" x14ac:dyDescent="0.2"/>
    <row r="63348" hidden="1" x14ac:dyDescent="0.2"/>
    <row r="63349" hidden="1" x14ac:dyDescent="0.2"/>
    <row r="63350" hidden="1" x14ac:dyDescent="0.2"/>
    <row r="63351" hidden="1" x14ac:dyDescent="0.2"/>
    <row r="63352" hidden="1" x14ac:dyDescent="0.2"/>
    <row r="63353" hidden="1" x14ac:dyDescent="0.2"/>
    <row r="63354" hidden="1" x14ac:dyDescent="0.2"/>
    <row r="63355" hidden="1" x14ac:dyDescent="0.2"/>
    <row r="63356" hidden="1" x14ac:dyDescent="0.2"/>
    <row r="63357" hidden="1" x14ac:dyDescent="0.2"/>
    <row r="63358" hidden="1" x14ac:dyDescent="0.2"/>
    <row r="63359" hidden="1" x14ac:dyDescent="0.2"/>
    <row r="63360" hidden="1" x14ac:dyDescent="0.2"/>
    <row r="63361" hidden="1" x14ac:dyDescent="0.2"/>
    <row r="63362" hidden="1" x14ac:dyDescent="0.2"/>
    <row r="63363" hidden="1" x14ac:dyDescent="0.2"/>
    <row r="63364" hidden="1" x14ac:dyDescent="0.2"/>
    <row r="63365" hidden="1" x14ac:dyDescent="0.2"/>
    <row r="63366" hidden="1" x14ac:dyDescent="0.2"/>
    <row r="63367" hidden="1" x14ac:dyDescent="0.2"/>
    <row r="63368" hidden="1" x14ac:dyDescent="0.2"/>
    <row r="63369" hidden="1" x14ac:dyDescent="0.2"/>
    <row r="63370" hidden="1" x14ac:dyDescent="0.2"/>
    <row r="63371" hidden="1" x14ac:dyDescent="0.2"/>
    <row r="63372" hidden="1" x14ac:dyDescent="0.2"/>
    <row r="63373" hidden="1" x14ac:dyDescent="0.2"/>
    <row r="63374" hidden="1" x14ac:dyDescent="0.2"/>
    <row r="63375" hidden="1" x14ac:dyDescent="0.2"/>
    <row r="63376" hidden="1" x14ac:dyDescent="0.2"/>
    <row r="63377" hidden="1" x14ac:dyDescent="0.2"/>
    <row r="63378" hidden="1" x14ac:dyDescent="0.2"/>
    <row r="63379" hidden="1" x14ac:dyDescent="0.2"/>
    <row r="63380" hidden="1" x14ac:dyDescent="0.2"/>
    <row r="63381" hidden="1" x14ac:dyDescent="0.2"/>
    <row r="63382" hidden="1" x14ac:dyDescent="0.2"/>
    <row r="63383" hidden="1" x14ac:dyDescent="0.2"/>
    <row r="63384" hidden="1" x14ac:dyDescent="0.2"/>
    <row r="63385" hidden="1" x14ac:dyDescent="0.2"/>
    <row r="63386" hidden="1" x14ac:dyDescent="0.2"/>
    <row r="63387" hidden="1" x14ac:dyDescent="0.2"/>
    <row r="63388" hidden="1" x14ac:dyDescent="0.2"/>
    <row r="63389" hidden="1" x14ac:dyDescent="0.2"/>
    <row r="63390" hidden="1" x14ac:dyDescent="0.2"/>
    <row r="63391" hidden="1" x14ac:dyDescent="0.2"/>
    <row r="63392" hidden="1" x14ac:dyDescent="0.2"/>
    <row r="63393" hidden="1" x14ac:dyDescent="0.2"/>
    <row r="63394" hidden="1" x14ac:dyDescent="0.2"/>
    <row r="63395" hidden="1" x14ac:dyDescent="0.2"/>
    <row r="63396" hidden="1" x14ac:dyDescent="0.2"/>
    <row r="63397" hidden="1" x14ac:dyDescent="0.2"/>
    <row r="63398" hidden="1" x14ac:dyDescent="0.2"/>
    <row r="63399" hidden="1" x14ac:dyDescent="0.2"/>
    <row r="63400" hidden="1" x14ac:dyDescent="0.2"/>
    <row r="63401" hidden="1" x14ac:dyDescent="0.2"/>
    <row r="63402" hidden="1" x14ac:dyDescent="0.2"/>
    <row r="63403" hidden="1" x14ac:dyDescent="0.2"/>
    <row r="63404" hidden="1" x14ac:dyDescent="0.2"/>
    <row r="63405" hidden="1" x14ac:dyDescent="0.2"/>
    <row r="63406" hidden="1" x14ac:dyDescent="0.2"/>
    <row r="63407" hidden="1" x14ac:dyDescent="0.2"/>
    <row r="63408" hidden="1" x14ac:dyDescent="0.2"/>
    <row r="63409" hidden="1" x14ac:dyDescent="0.2"/>
    <row r="63410" hidden="1" x14ac:dyDescent="0.2"/>
    <row r="63411" hidden="1" x14ac:dyDescent="0.2"/>
    <row r="63412" hidden="1" x14ac:dyDescent="0.2"/>
    <row r="63413" hidden="1" x14ac:dyDescent="0.2"/>
    <row r="63414" hidden="1" x14ac:dyDescent="0.2"/>
    <row r="63415" hidden="1" x14ac:dyDescent="0.2"/>
    <row r="63416" hidden="1" x14ac:dyDescent="0.2"/>
    <row r="63417" hidden="1" x14ac:dyDescent="0.2"/>
    <row r="63418" hidden="1" x14ac:dyDescent="0.2"/>
    <row r="63419" hidden="1" x14ac:dyDescent="0.2"/>
    <row r="63420" hidden="1" x14ac:dyDescent="0.2"/>
    <row r="63421" hidden="1" x14ac:dyDescent="0.2"/>
    <row r="63422" hidden="1" x14ac:dyDescent="0.2"/>
    <row r="63423" hidden="1" x14ac:dyDescent="0.2"/>
    <row r="63424" hidden="1" x14ac:dyDescent="0.2"/>
    <row r="63425" hidden="1" x14ac:dyDescent="0.2"/>
    <row r="63426" hidden="1" x14ac:dyDescent="0.2"/>
    <row r="63427" hidden="1" x14ac:dyDescent="0.2"/>
    <row r="63428" hidden="1" x14ac:dyDescent="0.2"/>
    <row r="63429" hidden="1" x14ac:dyDescent="0.2"/>
    <row r="63430" hidden="1" x14ac:dyDescent="0.2"/>
    <row r="63431" hidden="1" x14ac:dyDescent="0.2"/>
    <row r="63432" hidden="1" x14ac:dyDescent="0.2"/>
    <row r="63433" hidden="1" x14ac:dyDescent="0.2"/>
    <row r="63434" hidden="1" x14ac:dyDescent="0.2"/>
    <row r="63435" hidden="1" x14ac:dyDescent="0.2"/>
    <row r="63436" hidden="1" x14ac:dyDescent="0.2"/>
    <row r="63437" hidden="1" x14ac:dyDescent="0.2"/>
    <row r="63438" hidden="1" x14ac:dyDescent="0.2"/>
    <row r="63439" hidden="1" x14ac:dyDescent="0.2"/>
    <row r="63440" hidden="1" x14ac:dyDescent="0.2"/>
    <row r="63441" hidden="1" x14ac:dyDescent="0.2"/>
    <row r="63442" hidden="1" x14ac:dyDescent="0.2"/>
    <row r="63443" hidden="1" x14ac:dyDescent="0.2"/>
    <row r="63444" hidden="1" x14ac:dyDescent="0.2"/>
    <row r="63445" hidden="1" x14ac:dyDescent="0.2"/>
    <row r="63446" hidden="1" x14ac:dyDescent="0.2"/>
    <row r="63447" hidden="1" x14ac:dyDescent="0.2"/>
    <row r="63448" hidden="1" x14ac:dyDescent="0.2"/>
    <row r="63449" hidden="1" x14ac:dyDescent="0.2"/>
    <row r="63450" hidden="1" x14ac:dyDescent="0.2"/>
    <row r="63451" hidden="1" x14ac:dyDescent="0.2"/>
    <row r="63452" hidden="1" x14ac:dyDescent="0.2"/>
    <row r="63453" hidden="1" x14ac:dyDescent="0.2"/>
    <row r="63454" hidden="1" x14ac:dyDescent="0.2"/>
    <row r="63455" hidden="1" x14ac:dyDescent="0.2"/>
    <row r="63456" hidden="1" x14ac:dyDescent="0.2"/>
    <row r="63457" hidden="1" x14ac:dyDescent="0.2"/>
    <row r="63458" hidden="1" x14ac:dyDescent="0.2"/>
    <row r="63459" hidden="1" x14ac:dyDescent="0.2"/>
    <row r="63460" hidden="1" x14ac:dyDescent="0.2"/>
    <row r="63461" hidden="1" x14ac:dyDescent="0.2"/>
    <row r="63462" hidden="1" x14ac:dyDescent="0.2"/>
    <row r="63463" hidden="1" x14ac:dyDescent="0.2"/>
    <row r="63464" hidden="1" x14ac:dyDescent="0.2"/>
    <row r="63465" hidden="1" x14ac:dyDescent="0.2"/>
    <row r="63466" hidden="1" x14ac:dyDescent="0.2"/>
    <row r="63467" hidden="1" x14ac:dyDescent="0.2"/>
    <row r="63468" hidden="1" x14ac:dyDescent="0.2"/>
    <row r="63469" hidden="1" x14ac:dyDescent="0.2"/>
    <row r="63470" hidden="1" x14ac:dyDescent="0.2"/>
    <row r="63471" hidden="1" x14ac:dyDescent="0.2"/>
    <row r="63472" hidden="1" x14ac:dyDescent="0.2"/>
    <row r="63473" hidden="1" x14ac:dyDescent="0.2"/>
    <row r="63474" hidden="1" x14ac:dyDescent="0.2"/>
    <row r="63475" hidden="1" x14ac:dyDescent="0.2"/>
    <row r="63476" hidden="1" x14ac:dyDescent="0.2"/>
    <row r="63477" hidden="1" x14ac:dyDescent="0.2"/>
    <row r="63478" hidden="1" x14ac:dyDescent="0.2"/>
    <row r="63479" hidden="1" x14ac:dyDescent="0.2"/>
    <row r="63480" hidden="1" x14ac:dyDescent="0.2"/>
    <row r="63481" hidden="1" x14ac:dyDescent="0.2"/>
    <row r="63482" hidden="1" x14ac:dyDescent="0.2"/>
    <row r="63483" hidden="1" x14ac:dyDescent="0.2"/>
    <row r="63484" hidden="1" x14ac:dyDescent="0.2"/>
    <row r="63485" hidden="1" x14ac:dyDescent="0.2"/>
    <row r="63486" hidden="1" x14ac:dyDescent="0.2"/>
    <row r="63487" hidden="1" x14ac:dyDescent="0.2"/>
    <row r="63488" hidden="1" x14ac:dyDescent="0.2"/>
    <row r="63489" hidden="1" x14ac:dyDescent="0.2"/>
    <row r="63490" hidden="1" x14ac:dyDescent="0.2"/>
    <row r="63491" hidden="1" x14ac:dyDescent="0.2"/>
    <row r="63492" hidden="1" x14ac:dyDescent="0.2"/>
    <row r="63493" hidden="1" x14ac:dyDescent="0.2"/>
    <row r="63494" hidden="1" x14ac:dyDescent="0.2"/>
    <row r="63495" hidden="1" x14ac:dyDescent="0.2"/>
    <row r="63496" hidden="1" x14ac:dyDescent="0.2"/>
    <row r="63497" hidden="1" x14ac:dyDescent="0.2"/>
    <row r="63498" hidden="1" x14ac:dyDescent="0.2"/>
    <row r="63499" hidden="1" x14ac:dyDescent="0.2"/>
    <row r="63500" hidden="1" x14ac:dyDescent="0.2"/>
    <row r="63501" hidden="1" x14ac:dyDescent="0.2"/>
    <row r="63502" hidden="1" x14ac:dyDescent="0.2"/>
    <row r="63503" hidden="1" x14ac:dyDescent="0.2"/>
    <row r="63504" hidden="1" x14ac:dyDescent="0.2"/>
    <row r="63505" hidden="1" x14ac:dyDescent="0.2"/>
    <row r="63506" hidden="1" x14ac:dyDescent="0.2"/>
    <row r="63507" hidden="1" x14ac:dyDescent="0.2"/>
    <row r="63508" hidden="1" x14ac:dyDescent="0.2"/>
    <row r="63509" hidden="1" x14ac:dyDescent="0.2"/>
    <row r="63510" hidden="1" x14ac:dyDescent="0.2"/>
    <row r="63511" hidden="1" x14ac:dyDescent="0.2"/>
    <row r="63512" hidden="1" x14ac:dyDescent="0.2"/>
    <row r="63513" hidden="1" x14ac:dyDescent="0.2"/>
    <row r="63514" hidden="1" x14ac:dyDescent="0.2"/>
    <row r="63515" hidden="1" x14ac:dyDescent="0.2"/>
    <row r="63516" hidden="1" x14ac:dyDescent="0.2"/>
    <row r="63517" hidden="1" x14ac:dyDescent="0.2"/>
    <row r="63518" hidden="1" x14ac:dyDescent="0.2"/>
    <row r="63519" hidden="1" x14ac:dyDescent="0.2"/>
    <row r="63520" hidden="1" x14ac:dyDescent="0.2"/>
    <row r="63521" hidden="1" x14ac:dyDescent="0.2"/>
    <row r="63522" hidden="1" x14ac:dyDescent="0.2"/>
    <row r="63523" hidden="1" x14ac:dyDescent="0.2"/>
    <row r="63524" hidden="1" x14ac:dyDescent="0.2"/>
    <row r="63525" hidden="1" x14ac:dyDescent="0.2"/>
    <row r="63526" hidden="1" x14ac:dyDescent="0.2"/>
    <row r="63527" hidden="1" x14ac:dyDescent="0.2"/>
    <row r="63528" hidden="1" x14ac:dyDescent="0.2"/>
    <row r="63529" hidden="1" x14ac:dyDescent="0.2"/>
    <row r="63530" hidden="1" x14ac:dyDescent="0.2"/>
    <row r="63531" hidden="1" x14ac:dyDescent="0.2"/>
    <row r="63532" hidden="1" x14ac:dyDescent="0.2"/>
    <row r="63533" hidden="1" x14ac:dyDescent="0.2"/>
    <row r="63534" hidden="1" x14ac:dyDescent="0.2"/>
    <row r="63535" hidden="1" x14ac:dyDescent="0.2"/>
    <row r="63536" hidden="1" x14ac:dyDescent="0.2"/>
    <row r="63537" hidden="1" x14ac:dyDescent="0.2"/>
    <row r="63538" hidden="1" x14ac:dyDescent="0.2"/>
    <row r="63539" hidden="1" x14ac:dyDescent="0.2"/>
    <row r="63540" hidden="1" x14ac:dyDescent="0.2"/>
    <row r="63541" hidden="1" x14ac:dyDescent="0.2"/>
    <row r="63542" hidden="1" x14ac:dyDescent="0.2"/>
    <row r="63543" hidden="1" x14ac:dyDescent="0.2"/>
    <row r="63544" hidden="1" x14ac:dyDescent="0.2"/>
    <row r="63545" hidden="1" x14ac:dyDescent="0.2"/>
    <row r="63546" hidden="1" x14ac:dyDescent="0.2"/>
    <row r="63547" hidden="1" x14ac:dyDescent="0.2"/>
    <row r="63548" hidden="1" x14ac:dyDescent="0.2"/>
    <row r="63549" hidden="1" x14ac:dyDescent="0.2"/>
    <row r="63550" hidden="1" x14ac:dyDescent="0.2"/>
    <row r="63551" hidden="1" x14ac:dyDescent="0.2"/>
    <row r="63552" hidden="1" x14ac:dyDescent="0.2"/>
    <row r="63553" hidden="1" x14ac:dyDescent="0.2"/>
    <row r="63554" hidden="1" x14ac:dyDescent="0.2"/>
    <row r="63555" hidden="1" x14ac:dyDescent="0.2"/>
    <row r="63556" hidden="1" x14ac:dyDescent="0.2"/>
    <row r="63557" hidden="1" x14ac:dyDescent="0.2"/>
    <row r="63558" hidden="1" x14ac:dyDescent="0.2"/>
    <row r="63559" hidden="1" x14ac:dyDescent="0.2"/>
    <row r="63560" hidden="1" x14ac:dyDescent="0.2"/>
    <row r="63561" hidden="1" x14ac:dyDescent="0.2"/>
    <row r="63562" hidden="1" x14ac:dyDescent="0.2"/>
    <row r="63563" hidden="1" x14ac:dyDescent="0.2"/>
    <row r="63564" hidden="1" x14ac:dyDescent="0.2"/>
    <row r="63565" hidden="1" x14ac:dyDescent="0.2"/>
    <row r="63566" hidden="1" x14ac:dyDescent="0.2"/>
    <row r="63567" hidden="1" x14ac:dyDescent="0.2"/>
    <row r="63568" hidden="1" x14ac:dyDescent="0.2"/>
    <row r="63569" hidden="1" x14ac:dyDescent="0.2"/>
    <row r="63570" hidden="1" x14ac:dyDescent="0.2"/>
    <row r="63571" hidden="1" x14ac:dyDescent="0.2"/>
    <row r="63572" hidden="1" x14ac:dyDescent="0.2"/>
    <row r="63573" hidden="1" x14ac:dyDescent="0.2"/>
    <row r="63574" hidden="1" x14ac:dyDescent="0.2"/>
    <row r="63575" hidden="1" x14ac:dyDescent="0.2"/>
    <row r="63576" hidden="1" x14ac:dyDescent="0.2"/>
    <row r="63577" hidden="1" x14ac:dyDescent="0.2"/>
    <row r="63578" hidden="1" x14ac:dyDescent="0.2"/>
    <row r="63579" hidden="1" x14ac:dyDescent="0.2"/>
    <row r="63580" hidden="1" x14ac:dyDescent="0.2"/>
    <row r="63581" hidden="1" x14ac:dyDescent="0.2"/>
    <row r="63582" hidden="1" x14ac:dyDescent="0.2"/>
    <row r="63583" hidden="1" x14ac:dyDescent="0.2"/>
    <row r="63584" hidden="1" x14ac:dyDescent="0.2"/>
    <row r="63585" hidden="1" x14ac:dyDescent="0.2"/>
    <row r="63586" hidden="1" x14ac:dyDescent="0.2"/>
    <row r="63587" hidden="1" x14ac:dyDescent="0.2"/>
    <row r="63588" hidden="1" x14ac:dyDescent="0.2"/>
    <row r="63589" hidden="1" x14ac:dyDescent="0.2"/>
    <row r="63590" hidden="1" x14ac:dyDescent="0.2"/>
    <row r="63591" hidden="1" x14ac:dyDescent="0.2"/>
    <row r="63592" hidden="1" x14ac:dyDescent="0.2"/>
    <row r="63593" hidden="1" x14ac:dyDescent="0.2"/>
    <row r="63594" hidden="1" x14ac:dyDescent="0.2"/>
    <row r="63595" hidden="1" x14ac:dyDescent="0.2"/>
    <row r="63596" hidden="1" x14ac:dyDescent="0.2"/>
    <row r="63597" hidden="1" x14ac:dyDescent="0.2"/>
    <row r="63598" hidden="1" x14ac:dyDescent="0.2"/>
    <row r="63599" hidden="1" x14ac:dyDescent="0.2"/>
    <row r="63600" hidden="1" x14ac:dyDescent="0.2"/>
    <row r="63601" hidden="1" x14ac:dyDescent="0.2"/>
    <row r="63602" hidden="1" x14ac:dyDescent="0.2"/>
    <row r="63603" hidden="1" x14ac:dyDescent="0.2"/>
    <row r="63604" hidden="1" x14ac:dyDescent="0.2"/>
    <row r="63605" hidden="1" x14ac:dyDescent="0.2"/>
    <row r="63606" hidden="1" x14ac:dyDescent="0.2"/>
    <row r="63607" hidden="1" x14ac:dyDescent="0.2"/>
    <row r="63608" hidden="1" x14ac:dyDescent="0.2"/>
    <row r="63609" hidden="1" x14ac:dyDescent="0.2"/>
    <row r="63610" hidden="1" x14ac:dyDescent="0.2"/>
    <row r="63611" hidden="1" x14ac:dyDescent="0.2"/>
    <row r="63612" hidden="1" x14ac:dyDescent="0.2"/>
    <row r="63613" hidden="1" x14ac:dyDescent="0.2"/>
    <row r="63614" hidden="1" x14ac:dyDescent="0.2"/>
    <row r="63615" hidden="1" x14ac:dyDescent="0.2"/>
    <row r="63616" hidden="1" x14ac:dyDescent="0.2"/>
    <row r="63617" hidden="1" x14ac:dyDescent="0.2"/>
    <row r="63618" hidden="1" x14ac:dyDescent="0.2"/>
    <row r="63619" hidden="1" x14ac:dyDescent="0.2"/>
    <row r="63620" hidden="1" x14ac:dyDescent="0.2"/>
    <row r="63621" hidden="1" x14ac:dyDescent="0.2"/>
    <row r="63622" hidden="1" x14ac:dyDescent="0.2"/>
    <row r="63623" hidden="1" x14ac:dyDescent="0.2"/>
    <row r="63624" hidden="1" x14ac:dyDescent="0.2"/>
    <row r="63625" hidden="1" x14ac:dyDescent="0.2"/>
    <row r="63626" hidden="1" x14ac:dyDescent="0.2"/>
    <row r="63627" hidden="1" x14ac:dyDescent="0.2"/>
    <row r="63628" hidden="1" x14ac:dyDescent="0.2"/>
    <row r="63629" hidden="1" x14ac:dyDescent="0.2"/>
    <row r="63630" hidden="1" x14ac:dyDescent="0.2"/>
    <row r="63631" hidden="1" x14ac:dyDescent="0.2"/>
    <row r="63632" hidden="1" x14ac:dyDescent="0.2"/>
    <row r="63633" hidden="1" x14ac:dyDescent="0.2"/>
    <row r="63634" hidden="1" x14ac:dyDescent="0.2"/>
    <row r="63635" hidden="1" x14ac:dyDescent="0.2"/>
    <row r="63636" hidden="1" x14ac:dyDescent="0.2"/>
    <row r="63637" hidden="1" x14ac:dyDescent="0.2"/>
    <row r="63638" hidden="1" x14ac:dyDescent="0.2"/>
    <row r="63639" hidden="1" x14ac:dyDescent="0.2"/>
    <row r="63640" hidden="1" x14ac:dyDescent="0.2"/>
    <row r="63641" hidden="1" x14ac:dyDescent="0.2"/>
    <row r="63642" hidden="1" x14ac:dyDescent="0.2"/>
    <row r="63643" hidden="1" x14ac:dyDescent="0.2"/>
    <row r="63644" hidden="1" x14ac:dyDescent="0.2"/>
    <row r="63645" hidden="1" x14ac:dyDescent="0.2"/>
    <row r="63646" hidden="1" x14ac:dyDescent="0.2"/>
    <row r="63647" hidden="1" x14ac:dyDescent="0.2"/>
    <row r="63648" hidden="1" x14ac:dyDescent="0.2"/>
    <row r="63649" hidden="1" x14ac:dyDescent="0.2"/>
    <row r="63650" hidden="1" x14ac:dyDescent="0.2"/>
    <row r="63651" hidden="1" x14ac:dyDescent="0.2"/>
    <row r="63652" hidden="1" x14ac:dyDescent="0.2"/>
    <row r="63653" hidden="1" x14ac:dyDescent="0.2"/>
    <row r="63654" hidden="1" x14ac:dyDescent="0.2"/>
    <row r="63655" hidden="1" x14ac:dyDescent="0.2"/>
    <row r="63656" hidden="1" x14ac:dyDescent="0.2"/>
    <row r="63657" hidden="1" x14ac:dyDescent="0.2"/>
    <row r="63658" hidden="1" x14ac:dyDescent="0.2"/>
    <row r="63659" hidden="1" x14ac:dyDescent="0.2"/>
    <row r="63660" hidden="1" x14ac:dyDescent="0.2"/>
    <row r="63661" hidden="1" x14ac:dyDescent="0.2"/>
    <row r="63662" hidden="1" x14ac:dyDescent="0.2"/>
    <row r="63663" hidden="1" x14ac:dyDescent="0.2"/>
    <row r="63664" hidden="1" x14ac:dyDescent="0.2"/>
    <row r="63665" hidden="1" x14ac:dyDescent="0.2"/>
    <row r="63666" hidden="1" x14ac:dyDescent="0.2"/>
    <row r="63667" hidden="1" x14ac:dyDescent="0.2"/>
    <row r="63668" hidden="1" x14ac:dyDescent="0.2"/>
    <row r="63669" hidden="1" x14ac:dyDescent="0.2"/>
    <row r="63670" hidden="1" x14ac:dyDescent="0.2"/>
    <row r="63671" hidden="1" x14ac:dyDescent="0.2"/>
    <row r="63672" hidden="1" x14ac:dyDescent="0.2"/>
    <row r="63673" hidden="1" x14ac:dyDescent="0.2"/>
    <row r="63674" hidden="1" x14ac:dyDescent="0.2"/>
    <row r="63675" hidden="1" x14ac:dyDescent="0.2"/>
    <row r="63676" hidden="1" x14ac:dyDescent="0.2"/>
    <row r="63677" hidden="1" x14ac:dyDescent="0.2"/>
    <row r="63678" hidden="1" x14ac:dyDescent="0.2"/>
    <row r="63679" hidden="1" x14ac:dyDescent="0.2"/>
    <row r="63680" hidden="1" x14ac:dyDescent="0.2"/>
    <row r="63681" hidden="1" x14ac:dyDescent="0.2"/>
    <row r="63682" hidden="1" x14ac:dyDescent="0.2"/>
    <row r="63683" hidden="1" x14ac:dyDescent="0.2"/>
    <row r="63684" hidden="1" x14ac:dyDescent="0.2"/>
    <row r="63685" hidden="1" x14ac:dyDescent="0.2"/>
    <row r="63686" hidden="1" x14ac:dyDescent="0.2"/>
    <row r="63687" hidden="1" x14ac:dyDescent="0.2"/>
    <row r="63688" hidden="1" x14ac:dyDescent="0.2"/>
    <row r="63689" hidden="1" x14ac:dyDescent="0.2"/>
    <row r="63690" hidden="1" x14ac:dyDescent="0.2"/>
    <row r="63691" hidden="1" x14ac:dyDescent="0.2"/>
    <row r="63692" hidden="1" x14ac:dyDescent="0.2"/>
    <row r="63693" hidden="1" x14ac:dyDescent="0.2"/>
    <row r="63694" hidden="1" x14ac:dyDescent="0.2"/>
    <row r="63695" hidden="1" x14ac:dyDescent="0.2"/>
    <row r="63696" hidden="1" x14ac:dyDescent="0.2"/>
    <row r="63697" hidden="1" x14ac:dyDescent="0.2"/>
    <row r="63698" hidden="1" x14ac:dyDescent="0.2"/>
    <row r="63699" hidden="1" x14ac:dyDescent="0.2"/>
    <row r="63700" hidden="1" x14ac:dyDescent="0.2"/>
    <row r="63701" hidden="1" x14ac:dyDescent="0.2"/>
    <row r="63702" hidden="1" x14ac:dyDescent="0.2"/>
    <row r="63703" hidden="1" x14ac:dyDescent="0.2"/>
    <row r="63704" hidden="1" x14ac:dyDescent="0.2"/>
    <row r="63705" hidden="1" x14ac:dyDescent="0.2"/>
    <row r="63706" hidden="1" x14ac:dyDescent="0.2"/>
    <row r="63707" hidden="1" x14ac:dyDescent="0.2"/>
    <row r="63708" hidden="1" x14ac:dyDescent="0.2"/>
    <row r="63709" hidden="1" x14ac:dyDescent="0.2"/>
    <row r="63710" hidden="1" x14ac:dyDescent="0.2"/>
    <row r="63711" hidden="1" x14ac:dyDescent="0.2"/>
    <row r="63712" hidden="1" x14ac:dyDescent="0.2"/>
    <row r="63713" hidden="1" x14ac:dyDescent="0.2"/>
    <row r="63714" hidden="1" x14ac:dyDescent="0.2"/>
    <row r="63715" hidden="1" x14ac:dyDescent="0.2"/>
    <row r="63716" hidden="1" x14ac:dyDescent="0.2"/>
    <row r="63717" hidden="1" x14ac:dyDescent="0.2"/>
    <row r="63718" hidden="1" x14ac:dyDescent="0.2"/>
    <row r="63719" hidden="1" x14ac:dyDescent="0.2"/>
    <row r="63720" hidden="1" x14ac:dyDescent="0.2"/>
    <row r="63721" hidden="1" x14ac:dyDescent="0.2"/>
    <row r="63722" hidden="1" x14ac:dyDescent="0.2"/>
    <row r="63723" hidden="1" x14ac:dyDescent="0.2"/>
    <row r="63724" hidden="1" x14ac:dyDescent="0.2"/>
    <row r="63725" hidden="1" x14ac:dyDescent="0.2"/>
    <row r="63726" hidden="1" x14ac:dyDescent="0.2"/>
    <row r="63727" hidden="1" x14ac:dyDescent="0.2"/>
    <row r="63728" hidden="1" x14ac:dyDescent="0.2"/>
    <row r="63729" hidden="1" x14ac:dyDescent="0.2"/>
    <row r="63730" hidden="1" x14ac:dyDescent="0.2"/>
    <row r="63731" hidden="1" x14ac:dyDescent="0.2"/>
    <row r="63732" hidden="1" x14ac:dyDescent="0.2"/>
    <row r="63733" hidden="1" x14ac:dyDescent="0.2"/>
    <row r="63734" hidden="1" x14ac:dyDescent="0.2"/>
    <row r="63735" hidden="1" x14ac:dyDescent="0.2"/>
    <row r="63736" hidden="1" x14ac:dyDescent="0.2"/>
    <row r="63737" hidden="1" x14ac:dyDescent="0.2"/>
    <row r="63738" hidden="1" x14ac:dyDescent="0.2"/>
    <row r="63739" hidden="1" x14ac:dyDescent="0.2"/>
    <row r="63740" hidden="1" x14ac:dyDescent="0.2"/>
    <row r="63741" hidden="1" x14ac:dyDescent="0.2"/>
    <row r="63742" hidden="1" x14ac:dyDescent="0.2"/>
    <row r="63743" hidden="1" x14ac:dyDescent="0.2"/>
    <row r="63744" hidden="1" x14ac:dyDescent="0.2"/>
    <row r="63745" hidden="1" x14ac:dyDescent="0.2"/>
    <row r="63746" hidden="1" x14ac:dyDescent="0.2"/>
    <row r="63747" hidden="1" x14ac:dyDescent="0.2"/>
    <row r="63748" hidden="1" x14ac:dyDescent="0.2"/>
    <row r="63749" hidden="1" x14ac:dyDescent="0.2"/>
    <row r="63750" hidden="1" x14ac:dyDescent="0.2"/>
    <row r="63751" hidden="1" x14ac:dyDescent="0.2"/>
    <row r="63752" hidden="1" x14ac:dyDescent="0.2"/>
    <row r="63753" hidden="1" x14ac:dyDescent="0.2"/>
    <row r="63754" hidden="1" x14ac:dyDescent="0.2"/>
    <row r="63755" hidden="1" x14ac:dyDescent="0.2"/>
    <row r="63756" hidden="1" x14ac:dyDescent="0.2"/>
    <row r="63757" hidden="1" x14ac:dyDescent="0.2"/>
    <row r="63758" hidden="1" x14ac:dyDescent="0.2"/>
    <row r="63759" hidden="1" x14ac:dyDescent="0.2"/>
    <row r="63760" hidden="1" x14ac:dyDescent="0.2"/>
    <row r="63761" hidden="1" x14ac:dyDescent="0.2"/>
    <row r="63762" hidden="1" x14ac:dyDescent="0.2"/>
    <row r="63763" hidden="1" x14ac:dyDescent="0.2"/>
    <row r="63764" hidden="1" x14ac:dyDescent="0.2"/>
    <row r="63765" hidden="1" x14ac:dyDescent="0.2"/>
    <row r="63766" hidden="1" x14ac:dyDescent="0.2"/>
    <row r="63767" hidden="1" x14ac:dyDescent="0.2"/>
    <row r="63768" hidden="1" x14ac:dyDescent="0.2"/>
    <row r="63769" hidden="1" x14ac:dyDescent="0.2"/>
    <row r="63770" hidden="1" x14ac:dyDescent="0.2"/>
    <row r="63771" hidden="1" x14ac:dyDescent="0.2"/>
    <row r="63772" hidden="1" x14ac:dyDescent="0.2"/>
    <row r="63773" hidden="1" x14ac:dyDescent="0.2"/>
    <row r="63774" hidden="1" x14ac:dyDescent="0.2"/>
    <row r="63775" hidden="1" x14ac:dyDescent="0.2"/>
    <row r="63776" hidden="1" x14ac:dyDescent="0.2"/>
    <row r="63777" hidden="1" x14ac:dyDescent="0.2"/>
    <row r="63778" hidden="1" x14ac:dyDescent="0.2"/>
    <row r="63779" hidden="1" x14ac:dyDescent="0.2"/>
    <row r="63780" hidden="1" x14ac:dyDescent="0.2"/>
    <row r="63781" hidden="1" x14ac:dyDescent="0.2"/>
    <row r="63782" hidden="1" x14ac:dyDescent="0.2"/>
    <row r="63783" hidden="1" x14ac:dyDescent="0.2"/>
    <row r="63784" hidden="1" x14ac:dyDescent="0.2"/>
    <row r="63785" hidden="1" x14ac:dyDescent="0.2"/>
    <row r="63786" hidden="1" x14ac:dyDescent="0.2"/>
    <row r="63787" hidden="1" x14ac:dyDescent="0.2"/>
    <row r="63788" hidden="1" x14ac:dyDescent="0.2"/>
    <row r="63789" hidden="1" x14ac:dyDescent="0.2"/>
    <row r="63790" hidden="1" x14ac:dyDescent="0.2"/>
    <row r="63791" hidden="1" x14ac:dyDescent="0.2"/>
    <row r="63792" hidden="1" x14ac:dyDescent="0.2"/>
    <row r="63793" hidden="1" x14ac:dyDescent="0.2"/>
    <row r="63794" hidden="1" x14ac:dyDescent="0.2"/>
    <row r="63795" hidden="1" x14ac:dyDescent="0.2"/>
    <row r="63796" hidden="1" x14ac:dyDescent="0.2"/>
    <row r="63797" hidden="1" x14ac:dyDescent="0.2"/>
    <row r="63798" hidden="1" x14ac:dyDescent="0.2"/>
    <row r="63799" hidden="1" x14ac:dyDescent="0.2"/>
    <row r="63800" hidden="1" x14ac:dyDescent="0.2"/>
    <row r="63801" hidden="1" x14ac:dyDescent="0.2"/>
    <row r="63802" hidden="1" x14ac:dyDescent="0.2"/>
    <row r="63803" hidden="1" x14ac:dyDescent="0.2"/>
    <row r="63804" hidden="1" x14ac:dyDescent="0.2"/>
    <row r="63805" hidden="1" x14ac:dyDescent="0.2"/>
    <row r="63806" hidden="1" x14ac:dyDescent="0.2"/>
    <row r="63807" hidden="1" x14ac:dyDescent="0.2"/>
    <row r="63808" hidden="1" x14ac:dyDescent="0.2"/>
    <row r="63809" hidden="1" x14ac:dyDescent="0.2"/>
    <row r="63810" hidden="1" x14ac:dyDescent="0.2"/>
    <row r="63811" hidden="1" x14ac:dyDescent="0.2"/>
    <row r="63812" hidden="1" x14ac:dyDescent="0.2"/>
    <row r="63813" hidden="1" x14ac:dyDescent="0.2"/>
    <row r="63814" hidden="1" x14ac:dyDescent="0.2"/>
    <row r="63815" hidden="1" x14ac:dyDescent="0.2"/>
    <row r="63816" hidden="1" x14ac:dyDescent="0.2"/>
    <row r="63817" hidden="1" x14ac:dyDescent="0.2"/>
    <row r="63818" hidden="1" x14ac:dyDescent="0.2"/>
    <row r="63819" hidden="1" x14ac:dyDescent="0.2"/>
    <row r="63820" hidden="1" x14ac:dyDescent="0.2"/>
    <row r="63821" hidden="1" x14ac:dyDescent="0.2"/>
    <row r="63822" hidden="1" x14ac:dyDescent="0.2"/>
    <row r="63823" hidden="1" x14ac:dyDescent="0.2"/>
    <row r="63824" hidden="1" x14ac:dyDescent="0.2"/>
    <row r="63825" hidden="1" x14ac:dyDescent="0.2"/>
    <row r="63826" hidden="1" x14ac:dyDescent="0.2"/>
    <row r="63827" hidden="1" x14ac:dyDescent="0.2"/>
    <row r="63828" hidden="1" x14ac:dyDescent="0.2"/>
    <row r="63829" hidden="1" x14ac:dyDescent="0.2"/>
    <row r="63830" hidden="1" x14ac:dyDescent="0.2"/>
    <row r="63831" hidden="1" x14ac:dyDescent="0.2"/>
    <row r="63832" hidden="1" x14ac:dyDescent="0.2"/>
    <row r="63833" hidden="1" x14ac:dyDescent="0.2"/>
    <row r="63834" hidden="1" x14ac:dyDescent="0.2"/>
    <row r="63835" hidden="1" x14ac:dyDescent="0.2"/>
    <row r="63836" hidden="1" x14ac:dyDescent="0.2"/>
    <row r="63837" hidden="1" x14ac:dyDescent="0.2"/>
    <row r="63838" hidden="1" x14ac:dyDescent="0.2"/>
    <row r="63839" hidden="1" x14ac:dyDescent="0.2"/>
    <row r="63840" hidden="1" x14ac:dyDescent="0.2"/>
    <row r="63841" hidden="1" x14ac:dyDescent="0.2"/>
    <row r="63842" hidden="1" x14ac:dyDescent="0.2"/>
    <row r="63843" hidden="1" x14ac:dyDescent="0.2"/>
    <row r="63844" hidden="1" x14ac:dyDescent="0.2"/>
    <row r="63845" hidden="1" x14ac:dyDescent="0.2"/>
    <row r="63846" hidden="1" x14ac:dyDescent="0.2"/>
    <row r="63847" hidden="1" x14ac:dyDescent="0.2"/>
    <row r="63848" hidden="1" x14ac:dyDescent="0.2"/>
    <row r="63849" hidden="1" x14ac:dyDescent="0.2"/>
    <row r="63850" hidden="1" x14ac:dyDescent="0.2"/>
    <row r="63851" hidden="1" x14ac:dyDescent="0.2"/>
    <row r="63852" hidden="1" x14ac:dyDescent="0.2"/>
    <row r="63853" hidden="1" x14ac:dyDescent="0.2"/>
    <row r="63854" hidden="1" x14ac:dyDescent="0.2"/>
    <row r="63855" hidden="1" x14ac:dyDescent="0.2"/>
    <row r="63856" hidden="1" x14ac:dyDescent="0.2"/>
    <row r="63857" hidden="1" x14ac:dyDescent="0.2"/>
    <row r="63858" hidden="1" x14ac:dyDescent="0.2"/>
    <row r="63859" hidden="1" x14ac:dyDescent="0.2"/>
    <row r="63860" hidden="1" x14ac:dyDescent="0.2"/>
    <row r="63861" hidden="1" x14ac:dyDescent="0.2"/>
    <row r="63862" hidden="1" x14ac:dyDescent="0.2"/>
    <row r="63863" hidden="1" x14ac:dyDescent="0.2"/>
    <row r="63864" hidden="1" x14ac:dyDescent="0.2"/>
    <row r="63865" hidden="1" x14ac:dyDescent="0.2"/>
    <row r="63866" hidden="1" x14ac:dyDescent="0.2"/>
    <row r="63867" hidden="1" x14ac:dyDescent="0.2"/>
    <row r="63868" hidden="1" x14ac:dyDescent="0.2"/>
    <row r="63869" hidden="1" x14ac:dyDescent="0.2"/>
    <row r="63870" hidden="1" x14ac:dyDescent="0.2"/>
    <row r="63871" hidden="1" x14ac:dyDescent="0.2"/>
    <row r="63872" hidden="1" x14ac:dyDescent="0.2"/>
    <row r="63873" hidden="1" x14ac:dyDescent="0.2"/>
    <row r="63874" hidden="1" x14ac:dyDescent="0.2"/>
    <row r="63875" hidden="1" x14ac:dyDescent="0.2"/>
    <row r="63876" hidden="1" x14ac:dyDescent="0.2"/>
    <row r="63877" hidden="1" x14ac:dyDescent="0.2"/>
    <row r="63878" hidden="1" x14ac:dyDescent="0.2"/>
    <row r="63879" hidden="1" x14ac:dyDescent="0.2"/>
    <row r="63880" hidden="1" x14ac:dyDescent="0.2"/>
    <row r="63881" hidden="1" x14ac:dyDescent="0.2"/>
    <row r="63882" hidden="1" x14ac:dyDescent="0.2"/>
    <row r="63883" hidden="1" x14ac:dyDescent="0.2"/>
    <row r="63884" hidden="1" x14ac:dyDescent="0.2"/>
    <row r="63885" hidden="1" x14ac:dyDescent="0.2"/>
    <row r="63886" hidden="1" x14ac:dyDescent="0.2"/>
    <row r="63887" hidden="1" x14ac:dyDescent="0.2"/>
    <row r="63888" hidden="1" x14ac:dyDescent="0.2"/>
    <row r="63889" hidden="1" x14ac:dyDescent="0.2"/>
    <row r="63890" hidden="1" x14ac:dyDescent="0.2"/>
    <row r="63891" hidden="1" x14ac:dyDescent="0.2"/>
    <row r="63892" hidden="1" x14ac:dyDescent="0.2"/>
    <row r="63893" hidden="1" x14ac:dyDescent="0.2"/>
    <row r="63894" hidden="1" x14ac:dyDescent="0.2"/>
    <row r="63895" hidden="1" x14ac:dyDescent="0.2"/>
    <row r="63896" hidden="1" x14ac:dyDescent="0.2"/>
    <row r="63897" hidden="1" x14ac:dyDescent="0.2"/>
    <row r="63898" hidden="1" x14ac:dyDescent="0.2"/>
    <row r="63899" hidden="1" x14ac:dyDescent="0.2"/>
    <row r="63900" hidden="1" x14ac:dyDescent="0.2"/>
    <row r="63901" hidden="1" x14ac:dyDescent="0.2"/>
    <row r="63902" hidden="1" x14ac:dyDescent="0.2"/>
    <row r="63903" hidden="1" x14ac:dyDescent="0.2"/>
    <row r="63904" hidden="1" x14ac:dyDescent="0.2"/>
    <row r="63905" hidden="1" x14ac:dyDescent="0.2"/>
    <row r="63906" hidden="1" x14ac:dyDescent="0.2"/>
    <row r="63907" hidden="1" x14ac:dyDescent="0.2"/>
    <row r="63908" hidden="1" x14ac:dyDescent="0.2"/>
    <row r="63909" hidden="1" x14ac:dyDescent="0.2"/>
    <row r="63910" hidden="1" x14ac:dyDescent="0.2"/>
    <row r="63911" hidden="1" x14ac:dyDescent="0.2"/>
    <row r="63912" hidden="1" x14ac:dyDescent="0.2"/>
    <row r="63913" hidden="1" x14ac:dyDescent="0.2"/>
    <row r="63914" hidden="1" x14ac:dyDescent="0.2"/>
    <row r="63915" hidden="1" x14ac:dyDescent="0.2"/>
    <row r="63916" hidden="1" x14ac:dyDescent="0.2"/>
    <row r="63917" hidden="1" x14ac:dyDescent="0.2"/>
    <row r="63918" hidden="1" x14ac:dyDescent="0.2"/>
    <row r="63919" hidden="1" x14ac:dyDescent="0.2"/>
    <row r="63920" hidden="1" x14ac:dyDescent="0.2"/>
    <row r="63921" hidden="1" x14ac:dyDescent="0.2"/>
    <row r="63922" hidden="1" x14ac:dyDescent="0.2"/>
    <row r="63923" hidden="1" x14ac:dyDescent="0.2"/>
    <row r="63924" hidden="1" x14ac:dyDescent="0.2"/>
    <row r="63925" hidden="1" x14ac:dyDescent="0.2"/>
    <row r="63926" hidden="1" x14ac:dyDescent="0.2"/>
    <row r="63927" hidden="1" x14ac:dyDescent="0.2"/>
    <row r="63928" hidden="1" x14ac:dyDescent="0.2"/>
    <row r="63929" hidden="1" x14ac:dyDescent="0.2"/>
    <row r="63930" hidden="1" x14ac:dyDescent="0.2"/>
    <row r="63931" hidden="1" x14ac:dyDescent="0.2"/>
    <row r="63932" hidden="1" x14ac:dyDescent="0.2"/>
    <row r="63933" hidden="1" x14ac:dyDescent="0.2"/>
    <row r="63934" hidden="1" x14ac:dyDescent="0.2"/>
    <row r="63935" hidden="1" x14ac:dyDescent="0.2"/>
    <row r="63936" hidden="1" x14ac:dyDescent="0.2"/>
    <row r="63937" hidden="1" x14ac:dyDescent="0.2"/>
    <row r="63938" hidden="1" x14ac:dyDescent="0.2"/>
    <row r="63939" hidden="1" x14ac:dyDescent="0.2"/>
    <row r="63940" hidden="1" x14ac:dyDescent="0.2"/>
    <row r="63941" hidden="1" x14ac:dyDescent="0.2"/>
    <row r="63942" hidden="1" x14ac:dyDescent="0.2"/>
    <row r="63943" hidden="1" x14ac:dyDescent="0.2"/>
    <row r="63944" hidden="1" x14ac:dyDescent="0.2"/>
    <row r="63945" hidden="1" x14ac:dyDescent="0.2"/>
    <row r="63946" hidden="1" x14ac:dyDescent="0.2"/>
    <row r="63947" hidden="1" x14ac:dyDescent="0.2"/>
    <row r="63948" hidden="1" x14ac:dyDescent="0.2"/>
    <row r="63949" hidden="1" x14ac:dyDescent="0.2"/>
    <row r="63950" hidden="1" x14ac:dyDescent="0.2"/>
    <row r="63951" hidden="1" x14ac:dyDescent="0.2"/>
    <row r="63952" hidden="1" x14ac:dyDescent="0.2"/>
    <row r="63953" hidden="1" x14ac:dyDescent="0.2"/>
    <row r="63954" hidden="1" x14ac:dyDescent="0.2"/>
    <row r="63955" hidden="1" x14ac:dyDescent="0.2"/>
    <row r="63956" hidden="1" x14ac:dyDescent="0.2"/>
    <row r="63957" hidden="1" x14ac:dyDescent="0.2"/>
    <row r="63958" hidden="1" x14ac:dyDescent="0.2"/>
    <row r="63959" hidden="1" x14ac:dyDescent="0.2"/>
    <row r="63960" hidden="1" x14ac:dyDescent="0.2"/>
    <row r="63961" hidden="1" x14ac:dyDescent="0.2"/>
    <row r="63962" hidden="1" x14ac:dyDescent="0.2"/>
    <row r="63963" hidden="1" x14ac:dyDescent="0.2"/>
    <row r="63964" hidden="1" x14ac:dyDescent="0.2"/>
    <row r="63965" hidden="1" x14ac:dyDescent="0.2"/>
    <row r="63966" hidden="1" x14ac:dyDescent="0.2"/>
    <row r="63967" hidden="1" x14ac:dyDescent="0.2"/>
    <row r="63968" hidden="1" x14ac:dyDescent="0.2"/>
    <row r="63969" hidden="1" x14ac:dyDescent="0.2"/>
    <row r="63970" hidden="1" x14ac:dyDescent="0.2"/>
    <row r="63971" hidden="1" x14ac:dyDescent="0.2"/>
    <row r="63972" hidden="1" x14ac:dyDescent="0.2"/>
    <row r="63973" hidden="1" x14ac:dyDescent="0.2"/>
    <row r="63974" hidden="1" x14ac:dyDescent="0.2"/>
    <row r="63975" hidden="1" x14ac:dyDescent="0.2"/>
    <row r="63976" hidden="1" x14ac:dyDescent="0.2"/>
    <row r="63977" hidden="1" x14ac:dyDescent="0.2"/>
    <row r="63978" hidden="1" x14ac:dyDescent="0.2"/>
    <row r="63979" hidden="1" x14ac:dyDescent="0.2"/>
    <row r="63980" hidden="1" x14ac:dyDescent="0.2"/>
    <row r="63981" hidden="1" x14ac:dyDescent="0.2"/>
    <row r="63982" hidden="1" x14ac:dyDescent="0.2"/>
    <row r="63983" hidden="1" x14ac:dyDescent="0.2"/>
    <row r="63984" hidden="1" x14ac:dyDescent="0.2"/>
    <row r="63985" hidden="1" x14ac:dyDescent="0.2"/>
    <row r="63986" hidden="1" x14ac:dyDescent="0.2"/>
    <row r="63987" hidden="1" x14ac:dyDescent="0.2"/>
    <row r="63988" hidden="1" x14ac:dyDescent="0.2"/>
    <row r="63989" hidden="1" x14ac:dyDescent="0.2"/>
    <row r="63990" hidden="1" x14ac:dyDescent="0.2"/>
    <row r="63991" hidden="1" x14ac:dyDescent="0.2"/>
    <row r="63992" hidden="1" x14ac:dyDescent="0.2"/>
    <row r="63993" hidden="1" x14ac:dyDescent="0.2"/>
    <row r="63994" hidden="1" x14ac:dyDescent="0.2"/>
    <row r="63995" hidden="1" x14ac:dyDescent="0.2"/>
    <row r="63996" hidden="1" x14ac:dyDescent="0.2"/>
    <row r="63997" hidden="1" x14ac:dyDescent="0.2"/>
    <row r="63998" hidden="1" x14ac:dyDescent="0.2"/>
    <row r="63999" hidden="1" x14ac:dyDescent="0.2"/>
    <row r="64000" hidden="1" x14ac:dyDescent="0.2"/>
    <row r="64001" hidden="1" x14ac:dyDescent="0.2"/>
    <row r="64002" hidden="1" x14ac:dyDescent="0.2"/>
    <row r="64003" hidden="1" x14ac:dyDescent="0.2"/>
    <row r="64004" hidden="1" x14ac:dyDescent="0.2"/>
    <row r="64005" hidden="1" x14ac:dyDescent="0.2"/>
    <row r="64006" hidden="1" x14ac:dyDescent="0.2"/>
    <row r="64007" hidden="1" x14ac:dyDescent="0.2"/>
    <row r="64008" hidden="1" x14ac:dyDescent="0.2"/>
    <row r="64009" hidden="1" x14ac:dyDescent="0.2"/>
    <row r="64010" hidden="1" x14ac:dyDescent="0.2"/>
    <row r="64011" hidden="1" x14ac:dyDescent="0.2"/>
    <row r="64012" hidden="1" x14ac:dyDescent="0.2"/>
    <row r="64013" hidden="1" x14ac:dyDescent="0.2"/>
    <row r="64014" hidden="1" x14ac:dyDescent="0.2"/>
    <row r="64015" hidden="1" x14ac:dyDescent="0.2"/>
    <row r="64016" hidden="1" x14ac:dyDescent="0.2"/>
    <row r="64017" hidden="1" x14ac:dyDescent="0.2"/>
    <row r="64018" hidden="1" x14ac:dyDescent="0.2"/>
    <row r="64019" hidden="1" x14ac:dyDescent="0.2"/>
    <row r="64020" hidden="1" x14ac:dyDescent="0.2"/>
    <row r="64021" hidden="1" x14ac:dyDescent="0.2"/>
    <row r="64022" hidden="1" x14ac:dyDescent="0.2"/>
    <row r="64023" hidden="1" x14ac:dyDescent="0.2"/>
    <row r="64024" hidden="1" x14ac:dyDescent="0.2"/>
    <row r="64025" hidden="1" x14ac:dyDescent="0.2"/>
    <row r="64026" hidden="1" x14ac:dyDescent="0.2"/>
    <row r="64027" hidden="1" x14ac:dyDescent="0.2"/>
    <row r="64028" hidden="1" x14ac:dyDescent="0.2"/>
    <row r="64029" hidden="1" x14ac:dyDescent="0.2"/>
    <row r="64030" hidden="1" x14ac:dyDescent="0.2"/>
    <row r="64031" hidden="1" x14ac:dyDescent="0.2"/>
    <row r="64032" hidden="1" x14ac:dyDescent="0.2"/>
    <row r="64033" hidden="1" x14ac:dyDescent="0.2"/>
    <row r="64034" hidden="1" x14ac:dyDescent="0.2"/>
    <row r="64035" hidden="1" x14ac:dyDescent="0.2"/>
    <row r="64036" hidden="1" x14ac:dyDescent="0.2"/>
    <row r="64037" hidden="1" x14ac:dyDescent="0.2"/>
    <row r="64038" hidden="1" x14ac:dyDescent="0.2"/>
    <row r="64039" hidden="1" x14ac:dyDescent="0.2"/>
    <row r="64040" hidden="1" x14ac:dyDescent="0.2"/>
    <row r="64041" hidden="1" x14ac:dyDescent="0.2"/>
    <row r="64042" hidden="1" x14ac:dyDescent="0.2"/>
    <row r="64043" hidden="1" x14ac:dyDescent="0.2"/>
    <row r="64044" hidden="1" x14ac:dyDescent="0.2"/>
    <row r="64045" hidden="1" x14ac:dyDescent="0.2"/>
    <row r="64046" hidden="1" x14ac:dyDescent="0.2"/>
    <row r="64047" hidden="1" x14ac:dyDescent="0.2"/>
    <row r="64048" hidden="1" x14ac:dyDescent="0.2"/>
    <row r="64049" hidden="1" x14ac:dyDescent="0.2"/>
    <row r="64050" hidden="1" x14ac:dyDescent="0.2"/>
    <row r="64051" hidden="1" x14ac:dyDescent="0.2"/>
    <row r="64052" hidden="1" x14ac:dyDescent="0.2"/>
    <row r="64053" hidden="1" x14ac:dyDescent="0.2"/>
    <row r="64054" hidden="1" x14ac:dyDescent="0.2"/>
    <row r="64055" hidden="1" x14ac:dyDescent="0.2"/>
    <row r="64056" hidden="1" x14ac:dyDescent="0.2"/>
    <row r="64057" hidden="1" x14ac:dyDescent="0.2"/>
    <row r="64058" hidden="1" x14ac:dyDescent="0.2"/>
    <row r="64059" hidden="1" x14ac:dyDescent="0.2"/>
    <row r="64060" hidden="1" x14ac:dyDescent="0.2"/>
    <row r="64061" hidden="1" x14ac:dyDescent="0.2"/>
    <row r="64062" hidden="1" x14ac:dyDescent="0.2"/>
    <row r="64063" hidden="1" x14ac:dyDescent="0.2"/>
    <row r="64064" hidden="1" x14ac:dyDescent="0.2"/>
    <row r="64065" hidden="1" x14ac:dyDescent="0.2"/>
    <row r="64066" hidden="1" x14ac:dyDescent="0.2"/>
    <row r="64067" hidden="1" x14ac:dyDescent="0.2"/>
    <row r="64068" hidden="1" x14ac:dyDescent="0.2"/>
    <row r="64069" hidden="1" x14ac:dyDescent="0.2"/>
    <row r="64070" hidden="1" x14ac:dyDescent="0.2"/>
    <row r="64071" hidden="1" x14ac:dyDescent="0.2"/>
    <row r="64072" hidden="1" x14ac:dyDescent="0.2"/>
    <row r="64073" hidden="1" x14ac:dyDescent="0.2"/>
    <row r="64074" hidden="1" x14ac:dyDescent="0.2"/>
    <row r="64075" hidden="1" x14ac:dyDescent="0.2"/>
    <row r="64076" hidden="1" x14ac:dyDescent="0.2"/>
    <row r="64077" hidden="1" x14ac:dyDescent="0.2"/>
    <row r="64078" hidden="1" x14ac:dyDescent="0.2"/>
    <row r="64079" hidden="1" x14ac:dyDescent="0.2"/>
    <row r="64080" hidden="1" x14ac:dyDescent="0.2"/>
    <row r="64081" hidden="1" x14ac:dyDescent="0.2"/>
    <row r="64082" hidden="1" x14ac:dyDescent="0.2"/>
    <row r="64083" hidden="1" x14ac:dyDescent="0.2"/>
    <row r="64084" hidden="1" x14ac:dyDescent="0.2"/>
    <row r="64085" hidden="1" x14ac:dyDescent="0.2"/>
    <row r="64086" hidden="1" x14ac:dyDescent="0.2"/>
    <row r="64087" hidden="1" x14ac:dyDescent="0.2"/>
    <row r="64088" hidden="1" x14ac:dyDescent="0.2"/>
    <row r="64089" hidden="1" x14ac:dyDescent="0.2"/>
    <row r="64090" hidden="1" x14ac:dyDescent="0.2"/>
    <row r="64091" hidden="1" x14ac:dyDescent="0.2"/>
    <row r="64092" hidden="1" x14ac:dyDescent="0.2"/>
    <row r="64093" hidden="1" x14ac:dyDescent="0.2"/>
    <row r="64094" hidden="1" x14ac:dyDescent="0.2"/>
    <row r="64095" hidden="1" x14ac:dyDescent="0.2"/>
    <row r="64096" hidden="1" x14ac:dyDescent="0.2"/>
    <row r="64097" hidden="1" x14ac:dyDescent="0.2"/>
    <row r="64098" hidden="1" x14ac:dyDescent="0.2"/>
    <row r="64099" hidden="1" x14ac:dyDescent="0.2"/>
    <row r="64100" hidden="1" x14ac:dyDescent="0.2"/>
    <row r="64101" hidden="1" x14ac:dyDescent="0.2"/>
    <row r="64102" hidden="1" x14ac:dyDescent="0.2"/>
    <row r="64103" hidden="1" x14ac:dyDescent="0.2"/>
    <row r="64104" hidden="1" x14ac:dyDescent="0.2"/>
    <row r="64105" hidden="1" x14ac:dyDescent="0.2"/>
    <row r="64106" hidden="1" x14ac:dyDescent="0.2"/>
    <row r="64107" hidden="1" x14ac:dyDescent="0.2"/>
    <row r="64108" hidden="1" x14ac:dyDescent="0.2"/>
    <row r="64109" hidden="1" x14ac:dyDescent="0.2"/>
    <row r="64110" hidden="1" x14ac:dyDescent="0.2"/>
    <row r="64111" hidden="1" x14ac:dyDescent="0.2"/>
    <row r="64112" hidden="1" x14ac:dyDescent="0.2"/>
    <row r="64113" hidden="1" x14ac:dyDescent="0.2"/>
    <row r="64114" hidden="1" x14ac:dyDescent="0.2"/>
    <row r="64115" hidden="1" x14ac:dyDescent="0.2"/>
    <row r="64116" hidden="1" x14ac:dyDescent="0.2"/>
    <row r="64117" hidden="1" x14ac:dyDescent="0.2"/>
    <row r="64118" hidden="1" x14ac:dyDescent="0.2"/>
    <row r="64119" hidden="1" x14ac:dyDescent="0.2"/>
    <row r="64120" hidden="1" x14ac:dyDescent="0.2"/>
    <row r="64121" hidden="1" x14ac:dyDescent="0.2"/>
    <row r="64122" hidden="1" x14ac:dyDescent="0.2"/>
    <row r="64123" hidden="1" x14ac:dyDescent="0.2"/>
    <row r="64124" hidden="1" x14ac:dyDescent="0.2"/>
    <row r="64125" hidden="1" x14ac:dyDescent="0.2"/>
    <row r="64126" hidden="1" x14ac:dyDescent="0.2"/>
    <row r="64127" hidden="1" x14ac:dyDescent="0.2"/>
    <row r="64128" hidden="1" x14ac:dyDescent="0.2"/>
    <row r="64129" hidden="1" x14ac:dyDescent="0.2"/>
    <row r="64130" hidden="1" x14ac:dyDescent="0.2"/>
    <row r="64131" hidden="1" x14ac:dyDescent="0.2"/>
    <row r="64132" hidden="1" x14ac:dyDescent="0.2"/>
    <row r="64133" hidden="1" x14ac:dyDescent="0.2"/>
    <row r="64134" hidden="1" x14ac:dyDescent="0.2"/>
    <row r="64135" hidden="1" x14ac:dyDescent="0.2"/>
    <row r="64136" hidden="1" x14ac:dyDescent="0.2"/>
    <row r="64137" hidden="1" x14ac:dyDescent="0.2"/>
    <row r="64138" hidden="1" x14ac:dyDescent="0.2"/>
    <row r="64139" hidden="1" x14ac:dyDescent="0.2"/>
    <row r="64140" hidden="1" x14ac:dyDescent="0.2"/>
    <row r="64141" hidden="1" x14ac:dyDescent="0.2"/>
    <row r="64142" hidden="1" x14ac:dyDescent="0.2"/>
    <row r="64143" hidden="1" x14ac:dyDescent="0.2"/>
    <row r="64144" hidden="1" x14ac:dyDescent="0.2"/>
    <row r="64145" hidden="1" x14ac:dyDescent="0.2"/>
    <row r="64146" hidden="1" x14ac:dyDescent="0.2"/>
    <row r="64147" hidden="1" x14ac:dyDescent="0.2"/>
    <row r="64148" hidden="1" x14ac:dyDescent="0.2"/>
    <row r="64149" hidden="1" x14ac:dyDescent="0.2"/>
    <row r="64150" hidden="1" x14ac:dyDescent="0.2"/>
    <row r="64151" hidden="1" x14ac:dyDescent="0.2"/>
    <row r="64152" hidden="1" x14ac:dyDescent="0.2"/>
    <row r="64153" hidden="1" x14ac:dyDescent="0.2"/>
    <row r="64154" hidden="1" x14ac:dyDescent="0.2"/>
    <row r="64155" hidden="1" x14ac:dyDescent="0.2"/>
    <row r="64156" hidden="1" x14ac:dyDescent="0.2"/>
    <row r="64157" hidden="1" x14ac:dyDescent="0.2"/>
    <row r="64158" hidden="1" x14ac:dyDescent="0.2"/>
    <row r="64159" hidden="1" x14ac:dyDescent="0.2"/>
    <row r="64160" hidden="1" x14ac:dyDescent="0.2"/>
    <row r="64161" hidden="1" x14ac:dyDescent="0.2"/>
    <row r="64162" hidden="1" x14ac:dyDescent="0.2"/>
    <row r="64163" hidden="1" x14ac:dyDescent="0.2"/>
    <row r="64164" hidden="1" x14ac:dyDescent="0.2"/>
    <row r="64165" hidden="1" x14ac:dyDescent="0.2"/>
    <row r="64166" hidden="1" x14ac:dyDescent="0.2"/>
    <row r="64167" hidden="1" x14ac:dyDescent="0.2"/>
    <row r="64168" hidden="1" x14ac:dyDescent="0.2"/>
    <row r="64169" hidden="1" x14ac:dyDescent="0.2"/>
    <row r="64170" hidden="1" x14ac:dyDescent="0.2"/>
    <row r="64171" hidden="1" x14ac:dyDescent="0.2"/>
    <row r="64172" hidden="1" x14ac:dyDescent="0.2"/>
    <row r="64173" hidden="1" x14ac:dyDescent="0.2"/>
    <row r="64174" hidden="1" x14ac:dyDescent="0.2"/>
    <row r="64175" hidden="1" x14ac:dyDescent="0.2"/>
    <row r="64176" hidden="1" x14ac:dyDescent="0.2"/>
    <row r="64177" hidden="1" x14ac:dyDescent="0.2"/>
    <row r="64178" hidden="1" x14ac:dyDescent="0.2"/>
    <row r="64179" hidden="1" x14ac:dyDescent="0.2"/>
    <row r="64180" hidden="1" x14ac:dyDescent="0.2"/>
    <row r="64181" hidden="1" x14ac:dyDescent="0.2"/>
    <row r="64182" hidden="1" x14ac:dyDescent="0.2"/>
    <row r="64183" hidden="1" x14ac:dyDescent="0.2"/>
    <row r="64184" hidden="1" x14ac:dyDescent="0.2"/>
    <row r="64185" hidden="1" x14ac:dyDescent="0.2"/>
    <row r="64186" hidden="1" x14ac:dyDescent="0.2"/>
    <row r="64187" hidden="1" x14ac:dyDescent="0.2"/>
    <row r="64188" hidden="1" x14ac:dyDescent="0.2"/>
    <row r="64189" hidden="1" x14ac:dyDescent="0.2"/>
    <row r="64190" hidden="1" x14ac:dyDescent="0.2"/>
    <row r="64191" hidden="1" x14ac:dyDescent="0.2"/>
    <row r="64192" hidden="1" x14ac:dyDescent="0.2"/>
    <row r="64193" hidden="1" x14ac:dyDescent="0.2"/>
    <row r="64194" hidden="1" x14ac:dyDescent="0.2"/>
    <row r="64195" hidden="1" x14ac:dyDescent="0.2"/>
    <row r="64196" hidden="1" x14ac:dyDescent="0.2"/>
    <row r="64197" hidden="1" x14ac:dyDescent="0.2"/>
    <row r="64198" hidden="1" x14ac:dyDescent="0.2"/>
    <row r="64199" hidden="1" x14ac:dyDescent="0.2"/>
    <row r="64200" hidden="1" x14ac:dyDescent="0.2"/>
    <row r="64201" hidden="1" x14ac:dyDescent="0.2"/>
    <row r="64202" hidden="1" x14ac:dyDescent="0.2"/>
    <row r="64203" hidden="1" x14ac:dyDescent="0.2"/>
    <row r="64204" hidden="1" x14ac:dyDescent="0.2"/>
    <row r="64205" hidden="1" x14ac:dyDescent="0.2"/>
    <row r="64206" hidden="1" x14ac:dyDescent="0.2"/>
    <row r="64207" hidden="1" x14ac:dyDescent="0.2"/>
    <row r="64208" hidden="1" x14ac:dyDescent="0.2"/>
    <row r="64209" hidden="1" x14ac:dyDescent="0.2"/>
    <row r="64210" hidden="1" x14ac:dyDescent="0.2"/>
    <row r="64211" hidden="1" x14ac:dyDescent="0.2"/>
    <row r="64212" hidden="1" x14ac:dyDescent="0.2"/>
    <row r="64213" hidden="1" x14ac:dyDescent="0.2"/>
    <row r="64214" hidden="1" x14ac:dyDescent="0.2"/>
    <row r="64215" hidden="1" x14ac:dyDescent="0.2"/>
    <row r="64216" hidden="1" x14ac:dyDescent="0.2"/>
    <row r="64217" hidden="1" x14ac:dyDescent="0.2"/>
    <row r="64218" hidden="1" x14ac:dyDescent="0.2"/>
    <row r="64219" hidden="1" x14ac:dyDescent="0.2"/>
    <row r="64220" hidden="1" x14ac:dyDescent="0.2"/>
    <row r="64221" hidden="1" x14ac:dyDescent="0.2"/>
    <row r="64222" hidden="1" x14ac:dyDescent="0.2"/>
    <row r="64223" hidden="1" x14ac:dyDescent="0.2"/>
    <row r="64224" hidden="1" x14ac:dyDescent="0.2"/>
    <row r="64225" hidden="1" x14ac:dyDescent="0.2"/>
    <row r="64226" hidden="1" x14ac:dyDescent="0.2"/>
    <row r="64227" hidden="1" x14ac:dyDescent="0.2"/>
    <row r="64228" hidden="1" x14ac:dyDescent="0.2"/>
    <row r="64229" hidden="1" x14ac:dyDescent="0.2"/>
    <row r="64230" hidden="1" x14ac:dyDescent="0.2"/>
    <row r="64231" hidden="1" x14ac:dyDescent="0.2"/>
    <row r="64232" hidden="1" x14ac:dyDescent="0.2"/>
    <row r="64233" hidden="1" x14ac:dyDescent="0.2"/>
    <row r="64234" hidden="1" x14ac:dyDescent="0.2"/>
    <row r="64235" hidden="1" x14ac:dyDescent="0.2"/>
    <row r="64236" hidden="1" x14ac:dyDescent="0.2"/>
    <row r="64237" hidden="1" x14ac:dyDescent="0.2"/>
    <row r="64238" hidden="1" x14ac:dyDescent="0.2"/>
    <row r="64239" hidden="1" x14ac:dyDescent="0.2"/>
    <row r="64240" hidden="1" x14ac:dyDescent="0.2"/>
    <row r="64241" hidden="1" x14ac:dyDescent="0.2"/>
    <row r="64242" hidden="1" x14ac:dyDescent="0.2"/>
    <row r="64243" hidden="1" x14ac:dyDescent="0.2"/>
    <row r="64244" hidden="1" x14ac:dyDescent="0.2"/>
    <row r="64245" hidden="1" x14ac:dyDescent="0.2"/>
    <row r="64246" hidden="1" x14ac:dyDescent="0.2"/>
    <row r="64247" hidden="1" x14ac:dyDescent="0.2"/>
    <row r="64248" hidden="1" x14ac:dyDescent="0.2"/>
    <row r="64249" hidden="1" x14ac:dyDescent="0.2"/>
    <row r="64250" hidden="1" x14ac:dyDescent="0.2"/>
    <row r="64251" hidden="1" x14ac:dyDescent="0.2"/>
    <row r="64252" hidden="1" x14ac:dyDescent="0.2"/>
    <row r="64253" hidden="1" x14ac:dyDescent="0.2"/>
    <row r="64254" hidden="1" x14ac:dyDescent="0.2"/>
    <row r="64255" hidden="1" x14ac:dyDescent="0.2"/>
    <row r="64256" hidden="1" x14ac:dyDescent="0.2"/>
    <row r="64257" hidden="1" x14ac:dyDescent="0.2"/>
    <row r="64258" hidden="1" x14ac:dyDescent="0.2"/>
    <row r="64259" hidden="1" x14ac:dyDescent="0.2"/>
    <row r="64260" hidden="1" x14ac:dyDescent="0.2"/>
    <row r="64261" hidden="1" x14ac:dyDescent="0.2"/>
    <row r="64262" hidden="1" x14ac:dyDescent="0.2"/>
    <row r="64263" hidden="1" x14ac:dyDescent="0.2"/>
    <row r="64264" hidden="1" x14ac:dyDescent="0.2"/>
    <row r="64265" hidden="1" x14ac:dyDescent="0.2"/>
    <row r="64266" hidden="1" x14ac:dyDescent="0.2"/>
    <row r="64267" hidden="1" x14ac:dyDescent="0.2"/>
    <row r="64268" hidden="1" x14ac:dyDescent="0.2"/>
    <row r="64269" hidden="1" x14ac:dyDescent="0.2"/>
    <row r="64270" hidden="1" x14ac:dyDescent="0.2"/>
    <row r="64271" hidden="1" x14ac:dyDescent="0.2"/>
    <row r="64272" hidden="1" x14ac:dyDescent="0.2"/>
    <row r="64273" hidden="1" x14ac:dyDescent="0.2"/>
    <row r="64274" hidden="1" x14ac:dyDescent="0.2"/>
    <row r="64275" hidden="1" x14ac:dyDescent="0.2"/>
    <row r="64276" hidden="1" x14ac:dyDescent="0.2"/>
    <row r="64277" hidden="1" x14ac:dyDescent="0.2"/>
    <row r="64278" hidden="1" x14ac:dyDescent="0.2"/>
    <row r="64279" hidden="1" x14ac:dyDescent="0.2"/>
    <row r="64280" hidden="1" x14ac:dyDescent="0.2"/>
    <row r="64281" hidden="1" x14ac:dyDescent="0.2"/>
    <row r="64282" hidden="1" x14ac:dyDescent="0.2"/>
    <row r="64283" hidden="1" x14ac:dyDescent="0.2"/>
    <row r="64284" hidden="1" x14ac:dyDescent="0.2"/>
    <row r="64285" hidden="1" x14ac:dyDescent="0.2"/>
    <row r="64286" hidden="1" x14ac:dyDescent="0.2"/>
    <row r="64287" hidden="1" x14ac:dyDescent="0.2"/>
    <row r="64288" hidden="1" x14ac:dyDescent="0.2"/>
    <row r="64289" hidden="1" x14ac:dyDescent="0.2"/>
    <row r="64290" hidden="1" x14ac:dyDescent="0.2"/>
    <row r="64291" hidden="1" x14ac:dyDescent="0.2"/>
    <row r="64292" hidden="1" x14ac:dyDescent="0.2"/>
    <row r="64293" hidden="1" x14ac:dyDescent="0.2"/>
    <row r="64294" hidden="1" x14ac:dyDescent="0.2"/>
    <row r="64295" hidden="1" x14ac:dyDescent="0.2"/>
    <row r="64296" hidden="1" x14ac:dyDescent="0.2"/>
    <row r="64297" hidden="1" x14ac:dyDescent="0.2"/>
    <row r="64298" hidden="1" x14ac:dyDescent="0.2"/>
    <row r="64299" hidden="1" x14ac:dyDescent="0.2"/>
    <row r="64300" hidden="1" x14ac:dyDescent="0.2"/>
    <row r="64301" hidden="1" x14ac:dyDescent="0.2"/>
    <row r="64302" hidden="1" x14ac:dyDescent="0.2"/>
    <row r="64303" hidden="1" x14ac:dyDescent="0.2"/>
    <row r="64304" hidden="1" x14ac:dyDescent="0.2"/>
    <row r="64305" hidden="1" x14ac:dyDescent="0.2"/>
    <row r="64306" hidden="1" x14ac:dyDescent="0.2"/>
    <row r="64307" hidden="1" x14ac:dyDescent="0.2"/>
    <row r="64308" hidden="1" x14ac:dyDescent="0.2"/>
    <row r="64309" hidden="1" x14ac:dyDescent="0.2"/>
    <row r="64310" hidden="1" x14ac:dyDescent="0.2"/>
    <row r="64311" hidden="1" x14ac:dyDescent="0.2"/>
    <row r="64312" hidden="1" x14ac:dyDescent="0.2"/>
    <row r="64313" hidden="1" x14ac:dyDescent="0.2"/>
    <row r="64314" hidden="1" x14ac:dyDescent="0.2"/>
    <row r="64315" hidden="1" x14ac:dyDescent="0.2"/>
    <row r="64316" hidden="1" x14ac:dyDescent="0.2"/>
    <row r="64317" hidden="1" x14ac:dyDescent="0.2"/>
    <row r="64318" hidden="1" x14ac:dyDescent="0.2"/>
    <row r="64319" hidden="1" x14ac:dyDescent="0.2"/>
    <row r="64320" hidden="1" x14ac:dyDescent="0.2"/>
    <row r="64321" hidden="1" x14ac:dyDescent="0.2"/>
    <row r="64322" hidden="1" x14ac:dyDescent="0.2"/>
    <row r="64323" hidden="1" x14ac:dyDescent="0.2"/>
    <row r="64324" hidden="1" x14ac:dyDescent="0.2"/>
    <row r="64325" hidden="1" x14ac:dyDescent="0.2"/>
    <row r="64326" hidden="1" x14ac:dyDescent="0.2"/>
    <row r="64327" hidden="1" x14ac:dyDescent="0.2"/>
    <row r="64328" hidden="1" x14ac:dyDescent="0.2"/>
    <row r="64329" hidden="1" x14ac:dyDescent="0.2"/>
    <row r="64330" hidden="1" x14ac:dyDescent="0.2"/>
    <row r="64331" hidden="1" x14ac:dyDescent="0.2"/>
    <row r="64332" hidden="1" x14ac:dyDescent="0.2"/>
    <row r="64333" hidden="1" x14ac:dyDescent="0.2"/>
    <row r="64334" hidden="1" x14ac:dyDescent="0.2"/>
    <row r="64335" hidden="1" x14ac:dyDescent="0.2"/>
    <row r="64336" hidden="1" x14ac:dyDescent="0.2"/>
    <row r="64337" hidden="1" x14ac:dyDescent="0.2"/>
    <row r="64338" hidden="1" x14ac:dyDescent="0.2"/>
    <row r="64339" hidden="1" x14ac:dyDescent="0.2"/>
    <row r="64340" hidden="1" x14ac:dyDescent="0.2"/>
    <row r="64341" hidden="1" x14ac:dyDescent="0.2"/>
    <row r="64342" hidden="1" x14ac:dyDescent="0.2"/>
    <row r="64343" hidden="1" x14ac:dyDescent="0.2"/>
    <row r="64344" hidden="1" x14ac:dyDescent="0.2"/>
    <row r="64345" hidden="1" x14ac:dyDescent="0.2"/>
    <row r="64346" hidden="1" x14ac:dyDescent="0.2"/>
    <row r="64347" hidden="1" x14ac:dyDescent="0.2"/>
    <row r="64348" hidden="1" x14ac:dyDescent="0.2"/>
    <row r="64349" hidden="1" x14ac:dyDescent="0.2"/>
    <row r="64350" hidden="1" x14ac:dyDescent="0.2"/>
    <row r="64351" hidden="1" x14ac:dyDescent="0.2"/>
    <row r="64352" hidden="1" x14ac:dyDescent="0.2"/>
    <row r="64353" hidden="1" x14ac:dyDescent="0.2"/>
    <row r="64354" hidden="1" x14ac:dyDescent="0.2"/>
    <row r="64355" hidden="1" x14ac:dyDescent="0.2"/>
    <row r="64356" hidden="1" x14ac:dyDescent="0.2"/>
    <row r="64357" hidden="1" x14ac:dyDescent="0.2"/>
    <row r="64358" hidden="1" x14ac:dyDescent="0.2"/>
    <row r="64359" hidden="1" x14ac:dyDescent="0.2"/>
    <row r="64360" hidden="1" x14ac:dyDescent="0.2"/>
    <row r="64361" hidden="1" x14ac:dyDescent="0.2"/>
    <row r="64362" hidden="1" x14ac:dyDescent="0.2"/>
    <row r="64363" hidden="1" x14ac:dyDescent="0.2"/>
    <row r="64364" hidden="1" x14ac:dyDescent="0.2"/>
    <row r="64365" hidden="1" x14ac:dyDescent="0.2"/>
    <row r="64366" hidden="1" x14ac:dyDescent="0.2"/>
    <row r="64367" hidden="1" x14ac:dyDescent="0.2"/>
    <row r="64368" hidden="1" x14ac:dyDescent="0.2"/>
    <row r="64369" hidden="1" x14ac:dyDescent="0.2"/>
    <row r="64370" hidden="1" x14ac:dyDescent="0.2"/>
    <row r="64371" hidden="1" x14ac:dyDescent="0.2"/>
    <row r="64372" hidden="1" x14ac:dyDescent="0.2"/>
    <row r="64373" hidden="1" x14ac:dyDescent="0.2"/>
    <row r="64374" hidden="1" x14ac:dyDescent="0.2"/>
    <row r="64375" hidden="1" x14ac:dyDescent="0.2"/>
    <row r="64376" hidden="1" x14ac:dyDescent="0.2"/>
    <row r="64377" hidden="1" x14ac:dyDescent="0.2"/>
    <row r="64378" hidden="1" x14ac:dyDescent="0.2"/>
    <row r="64379" hidden="1" x14ac:dyDescent="0.2"/>
    <row r="64380" hidden="1" x14ac:dyDescent="0.2"/>
    <row r="64381" hidden="1" x14ac:dyDescent="0.2"/>
    <row r="64382" hidden="1" x14ac:dyDescent="0.2"/>
    <row r="64383" hidden="1" x14ac:dyDescent="0.2"/>
    <row r="64384" hidden="1" x14ac:dyDescent="0.2"/>
    <row r="64385" hidden="1" x14ac:dyDescent="0.2"/>
    <row r="64386" hidden="1" x14ac:dyDescent="0.2"/>
    <row r="64387" hidden="1" x14ac:dyDescent="0.2"/>
    <row r="64388" hidden="1" x14ac:dyDescent="0.2"/>
    <row r="64389" hidden="1" x14ac:dyDescent="0.2"/>
    <row r="64390" hidden="1" x14ac:dyDescent="0.2"/>
    <row r="64391" hidden="1" x14ac:dyDescent="0.2"/>
    <row r="64392" hidden="1" x14ac:dyDescent="0.2"/>
    <row r="64393" hidden="1" x14ac:dyDescent="0.2"/>
    <row r="64394" hidden="1" x14ac:dyDescent="0.2"/>
    <row r="64395" hidden="1" x14ac:dyDescent="0.2"/>
    <row r="64396" hidden="1" x14ac:dyDescent="0.2"/>
    <row r="64397" hidden="1" x14ac:dyDescent="0.2"/>
    <row r="64398" hidden="1" x14ac:dyDescent="0.2"/>
    <row r="64399" hidden="1" x14ac:dyDescent="0.2"/>
    <row r="64400" hidden="1" x14ac:dyDescent="0.2"/>
    <row r="64401" hidden="1" x14ac:dyDescent="0.2"/>
    <row r="64402" hidden="1" x14ac:dyDescent="0.2"/>
    <row r="64403" hidden="1" x14ac:dyDescent="0.2"/>
    <row r="64404" hidden="1" x14ac:dyDescent="0.2"/>
    <row r="64405" hidden="1" x14ac:dyDescent="0.2"/>
    <row r="64406" hidden="1" x14ac:dyDescent="0.2"/>
    <row r="64407" hidden="1" x14ac:dyDescent="0.2"/>
    <row r="64408" hidden="1" x14ac:dyDescent="0.2"/>
    <row r="64409" hidden="1" x14ac:dyDescent="0.2"/>
    <row r="64410" hidden="1" x14ac:dyDescent="0.2"/>
    <row r="64411" hidden="1" x14ac:dyDescent="0.2"/>
    <row r="64412" hidden="1" x14ac:dyDescent="0.2"/>
    <row r="64413" hidden="1" x14ac:dyDescent="0.2"/>
    <row r="64414" hidden="1" x14ac:dyDescent="0.2"/>
    <row r="64415" hidden="1" x14ac:dyDescent="0.2"/>
    <row r="64416" hidden="1" x14ac:dyDescent="0.2"/>
    <row r="64417" hidden="1" x14ac:dyDescent="0.2"/>
    <row r="64418" hidden="1" x14ac:dyDescent="0.2"/>
    <row r="64419" hidden="1" x14ac:dyDescent="0.2"/>
    <row r="64420" hidden="1" x14ac:dyDescent="0.2"/>
    <row r="64421" hidden="1" x14ac:dyDescent="0.2"/>
    <row r="64422" hidden="1" x14ac:dyDescent="0.2"/>
    <row r="64423" hidden="1" x14ac:dyDescent="0.2"/>
    <row r="64424" hidden="1" x14ac:dyDescent="0.2"/>
    <row r="64425" hidden="1" x14ac:dyDescent="0.2"/>
    <row r="64426" hidden="1" x14ac:dyDescent="0.2"/>
    <row r="64427" hidden="1" x14ac:dyDescent="0.2"/>
    <row r="64428" hidden="1" x14ac:dyDescent="0.2"/>
    <row r="64429" hidden="1" x14ac:dyDescent="0.2"/>
    <row r="64430" hidden="1" x14ac:dyDescent="0.2"/>
    <row r="64431" hidden="1" x14ac:dyDescent="0.2"/>
    <row r="64432" hidden="1" x14ac:dyDescent="0.2"/>
    <row r="64433" hidden="1" x14ac:dyDescent="0.2"/>
    <row r="64434" hidden="1" x14ac:dyDescent="0.2"/>
    <row r="64435" hidden="1" x14ac:dyDescent="0.2"/>
    <row r="64436" hidden="1" x14ac:dyDescent="0.2"/>
    <row r="64437" hidden="1" x14ac:dyDescent="0.2"/>
    <row r="64438" hidden="1" x14ac:dyDescent="0.2"/>
    <row r="64439" hidden="1" x14ac:dyDescent="0.2"/>
    <row r="64440" hidden="1" x14ac:dyDescent="0.2"/>
    <row r="64441" hidden="1" x14ac:dyDescent="0.2"/>
    <row r="64442" hidden="1" x14ac:dyDescent="0.2"/>
    <row r="64443" hidden="1" x14ac:dyDescent="0.2"/>
    <row r="64444" hidden="1" x14ac:dyDescent="0.2"/>
    <row r="64445" hidden="1" x14ac:dyDescent="0.2"/>
    <row r="64446" hidden="1" x14ac:dyDescent="0.2"/>
    <row r="64447" hidden="1" x14ac:dyDescent="0.2"/>
    <row r="64448" hidden="1" x14ac:dyDescent="0.2"/>
    <row r="64449" hidden="1" x14ac:dyDescent="0.2"/>
    <row r="64450" hidden="1" x14ac:dyDescent="0.2"/>
    <row r="64451" hidden="1" x14ac:dyDescent="0.2"/>
    <row r="64452" hidden="1" x14ac:dyDescent="0.2"/>
    <row r="64453" hidden="1" x14ac:dyDescent="0.2"/>
    <row r="64454" hidden="1" x14ac:dyDescent="0.2"/>
    <row r="64455" hidden="1" x14ac:dyDescent="0.2"/>
    <row r="64456" hidden="1" x14ac:dyDescent="0.2"/>
    <row r="64457" hidden="1" x14ac:dyDescent="0.2"/>
    <row r="64458" hidden="1" x14ac:dyDescent="0.2"/>
    <row r="64459" hidden="1" x14ac:dyDescent="0.2"/>
    <row r="64460" hidden="1" x14ac:dyDescent="0.2"/>
    <row r="64461" hidden="1" x14ac:dyDescent="0.2"/>
    <row r="64462" hidden="1" x14ac:dyDescent="0.2"/>
    <row r="64463" hidden="1" x14ac:dyDescent="0.2"/>
    <row r="64464" hidden="1" x14ac:dyDescent="0.2"/>
    <row r="64465" hidden="1" x14ac:dyDescent="0.2"/>
    <row r="64466" hidden="1" x14ac:dyDescent="0.2"/>
    <row r="64467" hidden="1" x14ac:dyDescent="0.2"/>
    <row r="64468" hidden="1" x14ac:dyDescent="0.2"/>
    <row r="64469" hidden="1" x14ac:dyDescent="0.2"/>
    <row r="64470" hidden="1" x14ac:dyDescent="0.2"/>
    <row r="64471" hidden="1" x14ac:dyDescent="0.2"/>
    <row r="64472" hidden="1" x14ac:dyDescent="0.2"/>
    <row r="64473" hidden="1" x14ac:dyDescent="0.2"/>
    <row r="64474" hidden="1" x14ac:dyDescent="0.2"/>
    <row r="64475" hidden="1" x14ac:dyDescent="0.2"/>
    <row r="64476" hidden="1" x14ac:dyDescent="0.2"/>
    <row r="64477" hidden="1" x14ac:dyDescent="0.2"/>
    <row r="64478" hidden="1" x14ac:dyDescent="0.2"/>
    <row r="64479" hidden="1" x14ac:dyDescent="0.2"/>
    <row r="64480" hidden="1" x14ac:dyDescent="0.2"/>
    <row r="64481" hidden="1" x14ac:dyDescent="0.2"/>
    <row r="64482" hidden="1" x14ac:dyDescent="0.2"/>
    <row r="64483" hidden="1" x14ac:dyDescent="0.2"/>
    <row r="64484" hidden="1" x14ac:dyDescent="0.2"/>
    <row r="64485" hidden="1" x14ac:dyDescent="0.2"/>
    <row r="64486" hidden="1" x14ac:dyDescent="0.2"/>
    <row r="64487" hidden="1" x14ac:dyDescent="0.2"/>
    <row r="64488" hidden="1" x14ac:dyDescent="0.2"/>
    <row r="64489" hidden="1" x14ac:dyDescent="0.2"/>
    <row r="64490" hidden="1" x14ac:dyDescent="0.2"/>
    <row r="64491" hidden="1" x14ac:dyDescent="0.2"/>
    <row r="64492" hidden="1" x14ac:dyDescent="0.2"/>
    <row r="64493" hidden="1" x14ac:dyDescent="0.2"/>
    <row r="64494" hidden="1" x14ac:dyDescent="0.2"/>
    <row r="64495" hidden="1" x14ac:dyDescent="0.2"/>
    <row r="64496" hidden="1" x14ac:dyDescent="0.2"/>
    <row r="64497" hidden="1" x14ac:dyDescent="0.2"/>
    <row r="64498" hidden="1" x14ac:dyDescent="0.2"/>
    <row r="64499" hidden="1" x14ac:dyDescent="0.2"/>
    <row r="64500" hidden="1" x14ac:dyDescent="0.2"/>
    <row r="64501" hidden="1" x14ac:dyDescent="0.2"/>
    <row r="64502" hidden="1" x14ac:dyDescent="0.2"/>
    <row r="64503" hidden="1" x14ac:dyDescent="0.2"/>
    <row r="64504" hidden="1" x14ac:dyDescent="0.2"/>
    <row r="64505" hidden="1" x14ac:dyDescent="0.2"/>
    <row r="64506" hidden="1" x14ac:dyDescent="0.2"/>
    <row r="64507" hidden="1" x14ac:dyDescent="0.2"/>
    <row r="64508" hidden="1" x14ac:dyDescent="0.2"/>
    <row r="64509" hidden="1" x14ac:dyDescent="0.2"/>
    <row r="64510" hidden="1" x14ac:dyDescent="0.2"/>
    <row r="64511" hidden="1" x14ac:dyDescent="0.2"/>
    <row r="64512" hidden="1" x14ac:dyDescent="0.2"/>
    <row r="64513" hidden="1" x14ac:dyDescent="0.2"/>
    <row r="64514" hidden="1" x14ac:dyDescent="0.2"/>
    <row r="64515" hidden="1" x14ac:dyDescent="0.2"/>
    <row r="64516" hidden="1" x14ac:dyDescent="0.2"/>
    <row r="64517" hidden="1" x14ac:dyDescent="0.2"/>
    <row r="64518" hidden="1" x14ac:dyDescent="0.2"/>
    <row r="64519" hidden="1" x14ac:dyDescent="0.2"/>
    <row r="64520" hidden="1" x14ac:dyDescent="0.2"/>
    <row r="64521" hidden="1" x14ac:dyDescent="0.2"/>
    <row r="64522" hidden="1" x14ac:dyDescent="0.2"/>
    <row r="64523" hidden="1" x14ac:dyDescent="0.2"/>
    <row r="64524" hidden="1" x14ac:dyDescent="0.2"/>
    <row r="64525" hidden="1" x14ac:dyDescent="0.2"/>
    <row r="64526" hidden="1" x14ac:dyDescent="0.2"/>
    <row r="64527" hidden="1" x14ac:dyDescent="0.2"/>
    <row r="64528" hidden="1" x14ac:dyDescent="0.2"/>
    <row r="64529" hidden="1" x14ac:dyDescent="0.2"/>
    <row r="64530" hidden="1" x14ac:dyDescent="0.2"/>
    <row r="64531" hidden="1" x14ac:dyDescent="0.2"/>
    <row r="64532" hidden="1" x14ac:dyDescent="0.2"/>
    <row r="64533" hidden="1" x14ac:dyDescent="0.2"/>
    <row r="64534" hidden="1" x14ac:dyDescent="0.2"/>
    <row r="64535" hidden="1" x14ac:dyDescent="0.2"/>
    <row r="64536" hidden="1" x14ac:dyDescent="0.2"/>
    <row r="64537" hidden="1" x14ac:dyDescent="0.2"/>
    <row r="64538" hidden="1" x14ac:dyDescent="0.2"/>
    <row r="64539" hidden="1" x14ac:dyDescent="0.2"/>
    <row r="64540" hidden="1" x14ac:dyDescent="0.2"/>
    <row r="64541" hidden="1" x14ac:dyDescent="0.2"/>
    <row r="64542" hidden="1" x14ac:dyDescent="0.2"/>
    <row r="64543" hidden="1" x14ac:dyDescent="0.2"/>
    <row r="64544" hidden="1" x14ac:dyDescent="0.2"/>
    <row r="64545" hidden="1" x14ac:dyDescent="0.2"/>
    <row r="64546" hidden="1" x14ac:dyDescent="0.2"/>
    <row r="64547" hidden="1" x14ac:dyDescent="0.2"/>
    <row r="64548" hidden="1" x14ac:dyDescent="0.2"/>
    <row r="64549" hidden="1" x14ac:dyDescent="0.2"/>
    <row r="64550" hidden="1" x14ac:dyDescent="0.2"/>
    <row r="64551" hidden="1" x14ac:dyDescent="0.2"/>
    <row r="64552" hidden="1" x14ac:dyDescent="0.2"/>
    <row r="64553" hidden="1" x14ac:dyDescent="0.2"/>
    <row r="64554" hidden="1" x14ac:dyDescent="0.2"/>
    <row r="64555" hidden="1" x14ac:dyDescent="0.2"/>
    <row r="64556" hidden="1" x14ac:dyDescent="0.2"/>
    <row r="64557" hidden="1" x14ac:dyDescent="0.2"/>
    <row r="64558" hidden="1" x14ac:dyDescent="0.2"/>
    <row r="64559" hidden="1" x14ac:dyDescent="0.2"/>
    <row r="64560" hidden="1" x14ac:dyDescent="0.2"/>
    <row r="64561" hidden="1" x14ac:dyDescent="0.2"/>
    <row r="64562" hidden="1" x14ac:dyDescent="0.2"/>
    <row r="64563" hidden="1" x14ac:dyDescent="0.2"/>
    <row r="64564" hidden="1" x14ac:dyDescent="0.2"/>
    <row r="64565" hidden="1" x14ac:dyDescent="0.2"/>
    <row r="64566" hidden="1" x14ac:dyDescent="0.2"/>
    <row r="64567" hidden="1" x14ac:dyDescent="0.2"/>
    <row r="64568" hidden="1" x14ac:dyDescent="0.2"/>
    <row r="64569" hidden="1" x14ac:dyDescent="0.2"/>
    <row r="64570" hidden="1" x14ac:dyDescent="0.2"/>
    <row r="64571" hidden="1" x14ac:dyDescent="0.2"/>
    <row r="64572" hidden="1" x14ac:dyDescent="0.2"/>
    <row r="64573" hidden="1" x14ac:dyDescent="0.2"/>
    <row r="64574" hidden="1" x14ac:dyDescent="0.2"/>
    <row r="64575" hidden="1" x14ac:dyDescent="0.2"/>
    <row r="64576" hidden="1" x14ac:dyDescent="0.2"/>
    <row r="64577" hidden="1" x14ac:dyDescent="0.2"/>
    <row r="64578" hidden="1" x14ac:dyDescent="0.2"/>
    <row r="64579" hidden="1" x14ac:dyDescent="0.2"/>
    <row r="64580" hidden="1" x14ac:dyDescent="0.2"/>
    <row r="64581" hidden="1" x14ac:dyDescent="0.2"/>
    <row r="64582" hidden="1" x14ac:dyDescent="0.2"/>
    <row r="64583" hidden="1" x14ac:dyDescent="0.2"/>
    <row r="64584" hidden="1" x14ac:dyDescent="0.2"/>
    <row r="64585" hidden="1" x14ac:dyDescent="0.2"/>
    <row r="64586" hidden="1" x14ac:dyDescent="0.2"/>
    <row r="64587" hidden="1" x14ac:dyDescent="0.2"/>
    <row r="64588" hidden="1" x14ac:dyDescent="0.2"/>
    <row r="64589" hidden="1" x14ac:dyDescent="0.2"/>
    <row r="64590" hidden="1" x14ac:dyDescent="0.2"/>
    <row r="64591" hidden="1" x14ac:dyDescent="0.2"/>
    <row r="64592" hidden="1" x14ac:dyDescent="0.2"/>
    <row r="64593" hidden="1" x14ac:dyDescent="0.2"/>
    <row r="64594" hidden="1" x14ac:dyDescent="0.2"/>
    <row r="64595" hidden="1" x14ac:dyDescent="0.2"/>
    <row r="64596" hidden="1" x14ac:dyDescent="0.2"/>
    <row r="64597" hidden="1" x14ac:dyDescent="0.2"/>
    <row r="64598" hidden="1" x14ac:dyDescent="0.2"/>
    <row r="64599" hidden="1" x14ac:dyDescent="0.2"/>
    <row r="64600" hidden="1" x14ac:dyDescent="0.2"/>
    <row r="64601" hidden="1" x14ac:dyDescent="0.2"/>
    <row r="64602" hidden="1" x14ac:dyDescent="0.2"/>
    <row r="64603" hidden="1" x14ac:dyDescent="0.2"/>
    <row r="64604" hidden="1" x14ac:dyDescent="0.2"/>
    <row r="64605" hidden="1" x14ac:dyDescent="0.2"/>
    <row r="64606" hidden="1" x14ac:dyDescent="0.2"/>
    <row r="64607" hidden="1" x14ac:dyDescent="0.2"/>
    <row r="64608" hidden="1" x14ac:dyDescent="0.2"/>
    <row r="64609" hidden="1" x14ac:dyDescent="0.2"/>
    <row r="64610" hidden="1" x14ac:dyDescent="0.2"/>
    <row r="64611" hidden="1" x14ac:dyDescent="0.2"/>
    <row r="64612" hidden="1" x14ac:dyDescent="0.2"/>
    <row r="64613" hidden="1" x14ac:dyDescent="0.2"/>
    <row r="64614" hidden="1" x14ac:dyDescent="0.2"/>
    <row r="64615" hidden="1" x14ac:dyDescent="0.2"/>
    <row r="64616" hidden="1" x14ac:dyDescent="0.2"/>
    <row r="64617" hidden="1" x14ac:dyDescent="0.2"/>
    <row r="64618" hidden="1" x14ac:dyDescent="0.2"/>
    <row r="64619" hidden="1" x14ac:dyDescent="0.2"/>
    <row r="64620" hidden="1" x14ac:dyDescent="0.2"/>
    <row r="64621" hidden="1" x14ac:dyDescent="0.2"/>
    <row r="64622" hidden="1" x14ac:dyDescent="0.2"/>
    <row r="64623" hidden="1" x14ac:dyDescent="0.2"/>
    <row r="64624" hidden="1" x14ac:dyDescent="0.2"/>
    <row r="64625" hidden="1" x14ac:dyDescent="0.2"/>
    <row r="64626" hidden="1" x14ac:dyDescent="0.2"/>
    <row r="64627" hidden="1" x14ac:dyDescent="0.2"/>
    <row r="64628" hidden="1" x14ac:dyDescent="0.2"/>
    <row r="64629" hidden="1" x14ac:dyDescent="0.2"/>
    <row r="64630" hidden="1" x14ac:dyDescent="0.2"/>
    <row r="64631" hidden="1" x14ac:dyDescent="0.2"/>
    <row r="64632" hidden="1" x14ac:dyDescent="0.2"/>
    <row r="64633" hidden="1" x14ac:dyDescent="0.2"/>
    <row r="64634" hidden="1" x14ac:dyDescent="0.2"/>
    <row r="64635" hidden="1" x14ac:dyDescent="0.2"/>
    <row r="64636" hidden="1" x14ac:dyDescent="0.2"/>
    <row r="64637" hidden="1" x14ac:dyDescent="0.2"/>
    <row r="64638" hidden="1" x14ac:dyDescent="0.2"/>
    <row r="64639" hidden="1" x14ac:dyDescent="0.2"/>
    <row r="64640" hidden="1" x14ac:dyDescent="0.2"/>
    <row r="64641" hidden="1" x14ac:dyDescent="0.2"/>
    <row r="64642" hidden="1" x14ac:dyDescent="0.2"/>
    <row r="64643" hidden="1" x14ac:dyDescent="0.2"/>
    <row r="64644" hidden="1" x14ac:dyDescent="0.2"/>
    <row r="64645" hidden="1" x14ac:dyDescent="0.2"/>
    <row r="64646" hidden="1" x14ac:dyDescent="0.2"/>
    <row r="64647" hidden="1" x14ac:dyDescent="0.2"/>
    <row r="64648" hidden="1" x14ac:dyDescent="0.2"/>
    <row r="64649" hidden="1" x14ac:dyDescent="0.2"/>
    <row r="64650" hidden="1" x14ac:dyDescent="0.2"/>
    <row r="64651" hidden="1" x14ac:dyDescent="0.2"/>
    <row r="64652" hidden="1" x14ac:dyDescent="0.2"/>
    <row r="64653" hidden="1" x14ac:dyDescent="0.2"/>
    <row r="64654" hidden="1" x14ac:dyDescent="0.2"/>
    <row r="64655" hidden="1" x14ac:dyDescent="0.2"/>
    <row r="64656" hidden="1" x14ac:dyDescent="0.2"/>
    <row r="64657" hidden="1" x14ac:dyDescent="0.2"/>
    <row r="64658" hidden="1" x14ac:dyDescent="0.2"/>
    <row r="64659" hidden="1" x14ac:dyDescent="0.2"/>
    <row r="64660" hidden="1" x14ac:dyDescent="0.2"/>
    <row r="64661" hidden="1" x14ac:dyDescent="0.2"/>
    <row r="64662" hidden="1" x14ac:dyDescent="0.2"/>
    <row r="64663" hidden="1" x14ac:dyDescent="0.2"/>
    <row r="64664" hidden="1" x14ac:dyDescent="0.2"/>
    <row r="64665" hidden="1" x14ac:dyDescent="0.2"/>
    <row r="64666" hidden="1" x14ac:dyDescent="0.2"/>
    <row r="64667" hidden="1" x14ac:dyDescent="0.2"/>
    <row r="64668" hidden="1" x14ac:dyDescent="0.2"/>
    <row r="64669" hidden="1" x14ac:dyDescent="0.2"/>
    <row r="64670" hidden="1" x14ac:dyDescent="0.2"/>
    <row r="64671" hidden="1" x14ac:dyDescent="0.2"/>
    <row r="64672" hidden="1" x14ac:dyDescent="0.2"/>
    <row r="64673" hidden="1" x14ac:dyDescent="0.2"/>
    <row r="64674" hidden="1" x14ac:dyDescent="0.2"/>
    <row r="64675" hidden="1" x14ac:dyDescent="0.2"/>
    <row r="64676" hidden="1" x14ac:dyDescent="0.2"/>
    <row r="64677" hidden="1" x14ac:dyDescent="0.2"/>
    <row r="64678" hidden="1" x14ac:dyDescent="0.2"/>
    <row r="64679" hidden="1" x14ac:dyDescent="0.2"/>
    <row r="64680" hidden="1" x14ac:dyDescent="0.2"/>
    <row r="64681" hidden="1" x14ac:dyDescent="0.2"/>
    <row r="64682" hidden="1" x14ac:dyDescent="0.2"/>
    <row r="64683" hidden="1" x14ac:dyDescent="0.2"/>
    <row r="64684" hidden="1" x14ac:dyDescent="0.2"/>
    <row r="64685" hidden="1" x14ac:dyDescent="0.2"/>
    <row r="64686" hidden="1" x14ac:dyDescent="0.2"/>
    <row r="64687" hidden="1" x14ac:dyDescent="0.2"/>
    <row r="64688" hidden="1" x14ac:dyDescent="0.2"/>
    <row r="64689" hidden="1" x14ac:dyDescent="0.2"/>
    <row r="64690" hidden="1" x14ac:dyDescent="0.2"/>
    <row r="64691" hidden="1" x14ac:dyDescent="0.2"/>
    <row r="64692" hidden="1" x14ac:dyDescent="0.2"/>
    <row r="64693" hidden="1" x14ac:dyDescent="0.2"/>
    <row r="64694" hidden="1" x14ac:dyDescent="0.2"/>
    <row r="64695" hidden="1" x14ac:dyDescent="0.2"/>
    <row r="64696" hidden="1" x14ac:dyDescent="0.2"/>
    <row r="64697" hidden="1" x14ac:dyDescent="0.2"/>
    <row r="64698" hidden="1" x14ac:dyDescent="0.2"/>
    <row r="64699" hidden="1" x14ac:dyDescent="0.2"/>
    <row r="64700" hidden="1" x14ac:dyDescent="0.2"/>
    <row r="64701" hidden="1" x14ac:dyDescent="0.2"/>
    <row r="64702" hidden="1" x14ac:dyDescent="0.2"/>
    <row r="64703" hidden="1" x14ac:dyDescent="0.2"/>
    <row r="64704" hidden="1" x14ac:dyDescent="0.2"/>
    <row r="64705" hidden="1" x14ac:dyDescent="0.2"/>
    <row r="64706" hidden="1" x14ac:dyDescent="0.2"/>
    <row r="64707" hidden="1" x14ac:dyDescent="0.2"/>
    <row r="64708" hidden="1" x14ac:dyDescent="0.2"/>
    <row r="64709" hidden="1" x14ac:dyDescent="0.2"/>
    <row r="64710" hidden="1" x14ac:dyDescent="0.2"/>
    <row r="64711" hidden="1" x14ac:dyDescent="0.2"/>
    <row r="64712" hidden="1" x14ac:dyDescent="0.2"/>
    <row r="64713" hidden="1" x14ac:dyDescent="0.2"/>
    <row r="64714" hidden="1" x14ac:dyDescent="0.2"/>
    <row r="64715" hidden="1" x14ac:dyDescent="0.2"/>
    <row r="64716" hidden="1" x14ac:dyDescent="0.2"/>
    <row r="64717" hidden="1" x14ac:dyDescent="0.2"/>
    <row r="64718" hidden="1" x14ac:dyDescent="0.2"/>
    <row r="64719" hidden="1" x14ac:dyDescent="0.2"/>
    <row r="64720" hidden="1" x14ac:dyDescent="0.2"/>
    <row r="64721" hidden="1" x14ac:dyDescent="0.2"/>
    <row r="64722" hidden="1" x14ac:dyDescent="0.2"/>
    <row r="64723" hidden="1" x14ac:dyDescent="0.2"/>
    <row r="64724" hidden="1" x14ac:dyDescent="0.2"/>
    <row r="64725" hidden="1" x14ac:dyDescent="0.2"/>
    <row r="64726" hidden="1" x14ac:dyDescent="0.2"/>
    <row r="64727" hidden="1" x14ac:dyDescent="0.2"/>
    <row r="64728" hidden="1" x14ac:dyDescent="0.2"/>
    <row r="64729" hidden="1" x14ac:dyDescent="0.2"/>
    <row r="64730" hidden="1" x14ac:dyDescent="0.2"/>
    <row r="64731" hidden="1" x14ac:dyDescent="0.2"/>
    <row r="64732" hidden="1" x14ac:dyDescent="0.2"/>
    <row r="64733" hidden="1" x14ac:dyDescent="0.2"/>
    <row r="64734" hidden="1" x14ac:dyDescent="0.2"/>
    <row r="64735" hidden="1" x14ac:dyDescent="0.2"/>
    <row r="64736" hidden="1" x14ac:dyDescent="0.2"/>
    <row r="64737" hidden="1" x14ac:dyDescent="0.2"/>
    <row r="64738" hidden="1" x14ac:dyDescent="0.2"/>
    <row r="64739" hidden="1" x14ac:dyDescent="0.2"/>
    <row r="64740" hidden="1" x14ac:dyDescent="0.2"/>
    <row r="64741" hidden="1" x14ac:dyDescent="0.2"/>
    <row r="64742" hidden="1" x14ac:dyDescent="0.2"/>
    <row r="64743" hidden="1" x14ac:dyDescent="0.2"/>
    <row r="64744" hidden="1" x14ac:dyDescent="0.2"/>
    <row r="64745" hidden="1" x14ac:dyDescent="0.2"/>
    <row r="64746" hidden="1" x14ac:dyDescent="0.2"/>
    <row r="64747" hidden="1" x14ac:dyDescent="0.2"/>
    <row r="64748" hidden="1" x14ac:dyDescent="0.2"/>
    <row r="64749" hidden="1" x14ac:dyDescent="0.2"/>
    <row r="64750" hidden="1" x14ac:dyDescent="0.2"/>
    <row r="64751" hidden="1" x14ac:dyDescent="0.2"/>
    <row r="64752" hidden="1" x14ac:dyDescent="0.2"/>
    <row r="64753" hidden="1" x14ac:dyDescent="0.2"/>
    <row r="64754" hidden="1" x14ac:dyDescent="0.2"/>
    <row r="64755" hidden="1" x14ac:dyDescent="0.2"/>
    <row r="64756" hidden="1" x14ac:dyDescent="0.2"/>
    <row r="64757" hidden="1" x14ac:dyDescent="0.2"/>
    <row r="64758" hidden="1" x14ac:dyDescent="0.2"/>
    <row r="64759" hidden="1" x14ac:dyDescent="0.2"/>
    <row r="64760" hidden="1" x14ac:dyDescent="0.2"/>
    <row r="64761" hidden="1" x14ac:dyDescent="0.2"/>
    <row r="64762" hidden="1" x14ac:dyDescent="0.2"/>
    <row r="64763" hidden="1" x14ac:dyDescent="0.2"/>
    <row r="64764" hidden="1" x14ac:dyDescent="0.2"/>
    <row r="64765" hidden="1" x14ac:dyDescent="0.2"/>
    <row r="64766" hidden="1" x14ac:dyDescent="0.2"/>
    <row r="64767" hidden="1" x14ac:dyDescent="0.2"/>
    <row r="64768" hidden="1" x14ac:dyDescent="0.2"/>
    <row r="64769" hidden="1" x14ac:dyDescent="0.2"/>
    <row r="64770" hidden="1" x14ac:dyDescent="0.2"/>
    <row r="64771" hidden="1" x14ac:dyDescent="0.2"/>
    <row r="64772" hidden="1" x14ac:dyDescent="0.2"/>
    <row r="64773" hidden="1" x14ac:dyDescent="0.2"/>
    <row r="64774" hidden="1" x14ac:dyDescent="0.2"/>
    <row r="64775" hidden="1" x14ac:dyDescent="0.2"/>
    <row r="64776" hidden="1" x14ac:dyDescent="0.2"/>
    <row r="64777" hidden="1" x14ac:dyDescent="0.2"/>
    <row r="64778" hidden="1" x14ac:dyDescent="0.2"/>
    <row r="64779" hidden="1" x14ac:dyDescent="0.2"/>
    <row r="64780" hidden="1" x14ac:dyDescent="0.2"/>
    <row r="64781" hidden="1" x14ac:dyDescent="0.2"/>
    <row r="64782" hidden="1" x14ac:dyDescent="0.2"/>
    <row r="64783" hidden="1" x14ac:dyDescent="0.2"/>
    <row r="64784" hidden="1" x14ac:dyDescent="0.2"/>
    <row r="64785" hidden="1" x14ac:dyDescent="0.2"/>
    <row r="64786" hidden="1" x14ac:dyDescent="0.2"/>
    <row r="64787" hidden="1" x14ac:dyDescent="0.2"/>
    <row r="64788" hidden="1" x14ac:dyDescent="0.2"/>
    <row r="64789" hidden="1" x14ac:dyDescent="0.2"/>
    <row r="64790" hidden="1" x14ac:dyDescent="0.2"/>
    <row r="64791" hidden="1" x14ac:dyDescent="0.2"/>
    <row r="64792" hidden="1" x14ac:dyDescent="0.2"/>
    <row r="64793" hidden="1" x14ac:dyDescent="0.2"/>
    <row r="64794" hidden="1" x14ac:dyDescent="0.2"/>
    <row r="64795" hidden="1" x14ac:dyDescent="0.2"/>
    <row r="64796" hidden="1" x14ac:dyDescent="0.2"/>
    <row r="64797" hidden="1" x14ac:dyDescent="0.2"/>
    <row r="64798" hidden="1" x14ac:dyDescent="0.2"/>
    <row r="64799" hidden="1" x14ac:dyDescent="0.2"/>
    <row r="64800" hidden="1" x14ac:dyDescent="0.2"/>
    <row r="64801" hidden="1" x14ac:dyDescent="0.2"/>
    <row r="64802" hidden="1" x14ac:dyDescent="0.2"/>
    <row r="64803" hidden="1" x14ac:dyDescent="0.2"/>
    <row r="64804" hidden="1" x14ac:dyDescent="0.2"/>
    <row r="64805" hidden="1" x14ac:dyDescent="0.2"/>
    <row r="64806" hidden="1" x14ac:dyDescent="0.2"/>
    <row r="64807" hidden="1" x14ac:dyDescent="0.2"/>
    <row r="64808" hidden="1" x14ac:dyDescent="0.2"/>
    <row r="64809" hidden="1" x14ac:dyDescent="0.2"/>
    <row r="64810" hidden="1" x14ac:dyDescent="0.2"/>
    <row r="64811" hidden="1" x14ac:dyDescent="0.2"/>
    <row r="64812" hidden="1" x14ac:dyDescent="0.2"/>
    <row r="64813" hidden="1" x14ac:dyDescent="0.2"/>
    <row r="64814" hidden="1" x14ac:dyDescent="0.2"/>
    <row r="64815" hidden="1" x14ac:dyDescent="0.2"/>
    <row r="64816" hidden="1" x14ac:dyDescent="0.2"/>
    <row r="64817" hidden="1" x14ac:dyDescent="0.2"/>
    <row r="64818" hidden="1" x14ac:dyDescent="0.2"/>
    <row r="64819" hidden="1" x14ac:dyDescent="0.2"/>
    <row r="64820" hidden="1" x14ac:dyDescent="0.2"/>
    <row r="64821" hidden="1" x14ac:dyDescent="0.2"/>
    <row r="64822" hidden="1" x14ac:dyDescent="0.2"/>
    <row r="64823" hidden="1" x14ac:dyDescent="0.2"/>
    <row r="64824" hidden="1" x14ac:dyDescent="0.2"/>
    <row r="64825" hidden="1" x14ac:dyDescent="0.2"/>
    <row r="64826" hidden="1" x14ac:dyDescent="0.2"/>
    <row r="64827" hidden="1" x14ac:dyDescent="0.2"/>
    <row r="64828" hidden="1" x14ac:dyDescent="0.2"/>
    <row r="64829" hidden="1" x14ac:dyDescent="0.2"/>
    <row r="64830" hidden="1" x14ac:dyDescent="0.2"/>
    <row r="64831" hidden="1" x14ac:dyDescent="0.2"/>
    <row r="64832" hidden="1" x14ac:dyDescent="0.2"/>
    <row r="64833" hidden="1" x14ac:dyDescent="0.2"/>
    <row r="64834" hidden="1" x14ac:dyDescent="0.2"/>
    <row r="64835" hidden="1" x14ac:dyDescent="0.2"/>
    <row r="64836" hidden="1" x14ac:dyDescent="0.2"/>
    <row r="64837" hidden="1" x14ac:dyDescent="0.2"/>
    <row r="64838" hidden="1" x14ac:dyDescent="0.2"/>
    <row r="64839" hidden="1" x14ac:dyDescent="0.2"/>
    <row r="64840" hidden="1" x14ac:dyDescent="0.2"/>
    <row r="64841" hidden="1" x14ac:dyDescent="0.2"/>
    <row r="64842" hidden="1" x14ac:dyDescent="0.2"/>
    <row r="64843" hidden="1" x14ac:dyDescent="0.2"/>
    <row r="64844" hidden="1" x14ac:dyDescent="0.2"/>
    <row r="64845" hidden="1" x14ac:dyDescent="0.2"/>
    <row r="64846" hidden="1" x14ac:dyDescent="0.2"/>
    <row r="64847" hidden="1" x14ac:dyDescent="0.2"/>
    <row r="64848" hidden="1" x14ac:dyDescent="0.2"/>
    <row r="64849" hidden="1" x14ac:dyDescent="0.2"/>
    <row r="64850" hidden="1" x14ac:dyDescent="0.2"/>
    <row r="64851" hidden="1" x14ac:dyDescent="0.2"/>
    <row r="64852" hidden="1" x14ac:dyDescent="0.2"/>
    <row r="64853" hidden="1" x14ac:dyDescent="0.2"/>
    <row r="64854" hidden="1" x14ac:dyDescent="0.2"/>
    <row r="64855" hidden="1" x14ac:dyDescent="0.2"/>
    <row r="64856" hidden="1" x14ac:dyDescent="0.2"/>
    <row r="64857" hidden="1" x14ac:dyDescent="0.2"/>
    <row r="64858" hidden="1" x14ac:dyDescent="0.2"/>
    <row r="64859" hidden="1" x14ac:dyDescent="0.2"/>
    <row r="64860" hidden="1" x14ac:dyDescent="0.2"/>
    <row r="64861" hidden="1" x14ac:dyDescent="0.2"/>
    <row r="64862" hidden="1" x14ac:dyDescent="0.2"/>
    <row r="64863" hidden="1" x14ac:dyDescent="0.2"/>
    <row r="64864" hidden="1" x14ac:dyDescent="0.2"/>
    <row r="64865" hidden="1" x14ac:dyDescent="0.2"/>
    <row r="64866" hidden="1" x14ac:dyDescent="0.2"/>
    <row r="64867" hidden="1" x14ac:dyDescent="0.2"/>
    <row r="64868" hidden="1" x14ac:dyDescent="0.2"/>
    <row r="64869" hidden="1" x14ac:dyDescent="0.2"/>
    <row r="64870" hidden="1" x14ac:dyDescent="0.2"/>
    <row r="64871" hidden="1" x14ac:dyDescent="0.2"/>
    <row r="64872" hidden="1" x14ac:dyDescent="0.2"/>
    <row r="64873" hidden="1" x14ac:dyDescent="0.2"/>
    <row r="64874" hidden="1" x14ac:dyDescent="0.2"/>
    <row r="64875" hidden="1" x14ac:dyDescent="0.2"/>
    <row r="64876" hidden="1" x14ac:dyDescent="0.2"/>
    <row r="64877" hidden="1" x14ac:dyDescent="0.2"/>
    <row r="64878" hidden="1" x14ac:dyDescent="0.2"/>
    <row r="64879" hidden="1" x14ac:dyDescent="0.2"/>
    <row r="64880" hidden="1" x14ac:dyDescent="0.2"/>
    <row r="64881" hidden="1" x14ac:dyDescent="0.2"/>
    <row r="64882" hidden="1" x14ac:dyDescent="0.2"/>
    <row r="64883" hidden="1" x14ac:dyDescent="0.2"/>
    <row r="64884" hidden="1" x14ac:dyDescent="0.2"/>
    <row r="64885" hidden="1" x14ac:dyDescent="0.2"/>
    <row r="64886" hidden="1" x14ac:dyDescent="0.2"/>
    <row r="64887" hidden="1" x14ac:dyDescent="0.2"/>
    <row r="64888" hidden="1" x14ac:dyDescent="0.2"/>
    <row r="64889" hidden="1" x14ac:dyDescent="0.2"/>
    <row r="64890" hidden="1" x14ac:dyDescent="0.2"/>
    <row r="64891" hidden="1" x14ac:dyDescent="0.2"/>
    <row r="64892" hidden="1" x14ac:dyDescent="0.2"/>
    <row r="64893" hidden="1" x14ac:dyDescent="0.2"/>
    <row r="64894" hidden="1" x14ac:dyDescent="0.2"/>
    <row r="64895" hidden="1" x14ac:dyDescent="0.2"/>
    <row r="64896" hidden="1" x14ac:dyDescent="0.2"/>
    <row r="64897" hidden="1" x14ac:dyDescent="0.2"/>
    <row r="64898" hidden="1" x14ac:dyDescent="0.2"/>
    <row r="64899" hidden="1" x14ac:dyDescent="0.2"/>
    <row r="64900" hidden="1" x14ac:dyDescent="0.2"/>
    <row r="64901" hidden="1" x14ac:dyDescent="0.2"/>
    <row r="64902" hidden="1" x14ac:dyDescent="0.2"/>
    <row r="64903" hidden="1" x14ac:dyDescent="0.2"/>
    <row r="64904" hidden="1" x14ac:dyDescent="0.2"/>
    <row r="64905" hidden="1" x14ac:dyDescent="0.2"/>
    <row r="64906" hidden="1" x14ac:dyDescent="0.2"/>
    <row r="64907" hidden="1" x14ac:dyDescent="0.2"/>
    <row r="64908" hidden="1" x14ac:dyDescent="0.2"/>
    <row r="64909" hidden="1" x14ac:dyDescent="0.2"/>
    <row r="64910" hidden="1" x14ac:dyDescent="0.2"/>
    <row r="64911" hidden="1" x14ac:dyDescent="0.2"/>
    <row r="64912" hidden="1" x14ac:dyDescent="0.2"/>
    <row r="64913" hidden="1" x14ac:dyDescent="0.2"/>
    <row r="64914" hidden="1" x14ac:dyDescent="0.2"/>
    <row r="64915" hidden="1" x14ac:dyDescent="0.2"/>
    <row r="64916" hidden="1" x14ac:dyDescent="0.2"/>
    <row r="64917" hidden="1" x14ac:dyDescent="0.2"/>
    <row r="64918" hidden="1" x14ac:dyDescent="0.2"/>
    <row r="64919" hidden="1" x14ac:dyDescent="0.2"/>
    <row r="64920" hidden="1" x14ac:dyDescent="0.2"/>
    <row r="64921" hidden="1" x14ac:dyDescent="0.2"/>
    <row r="64922" hidden="1" x14ac:dyDescent="0.2"/>
    <row r="64923" hidden="1" x14ac:dyDescent="0.2"/>
    <row r="64924" hidden="1" x14ac:dyDescent="0.2"/>
    <row r="64925" hidden="1" x14ac:dyDescent="0.2"/>
    <row r="64926" hidden="1" x14ac:dyDescent="0.2"/>
    <row r="64927" hidden="1" x14ac:dyDescent="0.2"/>
    <row r="64928" hidden="1" x14ac:dyDescent="0.2"/>
    <row r="64929" hidden="1" x14ac:dyDescent="0.2"/>
    <row r="64930" hidden="1" x14ac:dyDescent="0.2"/>
    <row r="64931" hidden="1" x14ac:dyDescent="0.2"/>
    <row r="64932" hidden="1" x14ac:dyDescent="0.2"/>
    <row r="64933" hidden="1" x14ac:dyDescent="0.2"/>
    <row r="64934" hidden="1" x14ac:dyDescent="0.2"/>
    <row r="64935" hidden="1" x14ac:dyDescent="0.2"/>
    <row r="64936" hidden="1" x14ac:dyDescent="0.2"/>
    <row r="64937" hidden="1" x14ac:dyDescent="0.2"/>
    <row r="64938" hidden="1" x14ac:dyDescent="0.2"/>
    <row r="64939" hidden="1" x14ac:dyDescent="0.2"/>
    <row r="64940" hidden="1" x14ac:dyDescent="0.2"/>
    <row r="64941" hidden="1" x14ac:dyDescent="0.2"/>
    <row r="64942" hidden="1" x14ac:dyDescent="0.2"/>
    <row r="64943" hidden="1" x14ac:dyDescent="0.2"/>
    <row r="64944" hidden="1" x14ac:dyDescent="0.2"/>
    <row r="64945" hidden="1" x14ac:dyDescent="0.2"/>
    <row r="64946" hidden="1" x14ac:dyDescent="0.2"/>
    <row r="64947" hidden="1" x14ac:dyDescent="0.2"/>
    <row r="64948" hidden="1" x14ac:dyDescent="0.2"/>
    <row r="64949" hidden="1" x14ac:dyDescent="0.2"/>
    <row r="64950" hidden="1" x14ac:dyDescent="0.2"/>
    <row r="64951" hidden="1" x14ac:dyDescent="0.2"/>
    <row r="64952" hidden="1" x14ac:dyDescent="0.2"/>
    <row r="64953" hidden="1" x14ac:dyDescent="0.2"/>
    <row r="64954" hidden="1" x14ac:dyDescent="0.2"/>
    <row r="64955" hidden="1" x14ac:dyDescent="0.2"/>
    <row r="64956" hidden="1" x14ac:dyDescent="0.2"/>
    <row r="64957" hidden="1" x14ac:dyDescent="0.2"/>
    <row r="64958" hidden="1" x14ac:dyDescent="0.2"/>
    <row r="64959" hidden="1" x14ac:dyDescent="0.2"/>
    <row r="64960" hidden="1" x14ac:dyDescent="0.2"/>
    <row r="64961" hidden="1" x14ac:dyDescent="0.2"/>
    <row r="64962" hidden="1" x14ac:dyDescent="0.2"/>
    <row r="64963" hidden="1" x14ac:dyDescent="0.2"/>
    <row r="64964" hidden="1" x14ac:dyDescent="0.2"/>
    <row r="64965" hidden="1" x14ac:dyDescent="0.2"/>
    <row r="64966" hidden="1" x14ac:dyDescent="0.2"/>
    <row r="64967" hidden="1" x14ac:dyDescent="0.2"/>
    <row r="64968" hidden="1" x14ac:dyDescent="0.2"/>
    <row r="64969" hidden="1" x14ac:dyDescent="0.2"/>
    <row r="64970" hidden="1" x14ac:dyDescent="0.2"/>
    <row r="64971" hidden="1" x14ac:dyDescent="0.2"/>
    <row r="64972" hidden="1" x14ac:dyDescent="0.2"/>
    <row r="64973" hidden="1" x14ac:dyDescent="0.2"/>
    <row r="64974" hidden="1" x14ac:dyDescent="0.2"/>
    <row r="64975" hidden="1" x14ac:dyDescent="0.2"/>
    <row r="64976" hidden="1" x14ac:dyDescent="0.2"/>
    <row r="64977" hidden="1" x14ac:dyDescent="0.2"/>
    <row r="64978" hidden="1" x14ac:dyDescent="0.2"/>
    <row r="64979" hidden="1" x14ac:dyDescent="0.2"/>
    <row r="64980" hidden="1" x14ac:dyDescent="0.2"/>
    <row r="64981" hidden="1" x14ac:dyDescent="0.2"/>
    <row r="64982" hidden="1" x14ac:dyDescent="0.2"/>
    <row r="64983" hidden="1" x14ac:dyDescent="0.2"/>
    <row r="64984" hidden="1" x14ac:dyDescent="0.2"/>
    <row r="64985" hidden="1" x14ac:dyDescent="0.2"/>
    <row r="64986" hidden="1" x14ac:dyDescent="0.2"/>
    <row r="64987" hidden="1" x14ac:dyDescent="0.2"/>
    <row r="64988" hidden="1" x14ac:dyDescent="0.2"/>
    <row r="64989" hidden="1" x14ac:dyDescent="0.2"/>
    <row r="64990" hidden="1" x14ac:dyDescent="0.2"/>
    <row r="64991" hidden="1" x14ac:dyDescent="0.2"/>
    <row r="64992" hidden="1" x14ac:dyDescent="0.2"/>
    <row r="64993" hidden="1" x14ac:dyDescent="0.2"/>
    <row r="64994" hidden="1" x14ac:dyDescent="0.2"/>
    <row r="64995" hidden="1" x14ac:dyDescent="0.2"/>
    <row r="64996" hidden="1" x14ac:dyDescent="0.2"/>
    <row r="64997" hidden="1" x14ac:dyDescent="0.2"/>
    <row r="64998" hidden="1" x14ac:dyDescent="0.2"/>
    <row r="64999" hidden="1" x14ac:dyDescent="0.2"/>
    <row r="65000" hidden="1" x14ac:dyDescent="0.2"/>
    <row r="65001" hidden="1" x14ac:dyDescent="0.2"/>
    <row r="65002" hidden="1" x14ac:dyDescent="0.2"/>
    <row r="65003" hidden="1" x14ac:dyDescent="0.2"/>
    <row r="65004" hidden="1" x14ac:dyDescent="0.2"/>
    <row r="65005" hidden="1" x14ac:dyDescent="0.2"/>
    <row r="65006" hidden="1" x14ac:dyDescent="0.2"/>
    <row r="65007" hidden="1" x14ac:dyDescent="0.2"/>
    <row r="65008" hidden="1" x14ac:dyDescent="0.2"/>
    <row r="65009" hidden="1" x14ac:dyDescent="0.2"/>
    <row r="65010" hidden="1" x14ac:dyDescent="0.2"/>
    <row r="65011" hidden="1" x14ac:dyDescent="0.2"/>
    <row r="65012" hidden="1" x14ac:dyDescent="0.2"/>
    <row r="65013" hidden="1" x14ac:dyDescent="0.2"/>
    <row r="65014" hidden="1" x14ac:dyDescent="0.2"/>
    <row r="65015" hidden="1" x14ac:dyDescent="0.2"/>
    <row r="65016" hidden="1" x14ac:dyDescent="0.2"/>
    <row r="65017" hidden="1" x14ac:dyDescent="0.2"/>
    <row r="65018" hidden="1" x14ac:dyDescent="0.2"/>
    <row r="65019" hidden="1" x14ac:dyDescent="0.2"/>
    <row r="65020" hidden="1" x14ac:dyDescent="0.2"/>
    <row r="65021" hidden="1" x14ac:dyDescent="0.2"/>
    <row r="65022" hidden="1" x14ac:dyDescent="0.2"/>
    <row r="65023" hidden="1" x14ac:dyDescent="0.2"/>
    <row r="65024" hidden="1" x14ac:dyDescent="0.2"/>
    <row r="65025" hidden="1" x14ac:dyDescent="0.2"/>
    <row r="65026" hidden="1" x14ac:dyDescent="0.2"/>
    <row r="65027" hidden="1" x14ac:dyDescent="0.2"/>
    <row r="65028" hidden="1" x14ac:dyDescent="0.2"/>
    <row r="65029" hidden="1" x14ac:dyDescent="0.2"/>
    <row r="65030" hidden="1" x14ac:dyDescent="0.2"/>
    <row r="65031" hidden="1" x14ac:dyDescent="0.2"/>
    <row r="65032" hidden="1" x14ac:dyDescent="0.2"/>
    <row r="65033" hidden="1" x14ac:dyDescent="0.2"/>
    <row r="65034" hidden="1" x14ac:dyDescent="0.2"/>
    <row r="65035" hidden="1" x14ac:dyDescent="0.2"/>
    <row r="65036" hidden="1" x14ac:dyDescent="0.2"/>
    <row r="65037" hidden="1" x14ac:dyDescent="0.2"/>
    <row r="65038" hidden="1" x14ac:dyDescent="0.2"/>
    <row r="65039" hidden="1" x14ac:dyDescent="0.2"/>
    <row r="65040" hidden="1" x14ac:dyDescent="0.2"/>
    <row r="65041" hidden="1" x14ac:dyDescent="0.2"/>
    <row r="65042" hidden="1" x14ac:dyDescent="0.2"/>
    <row r="65043" hidden="1" x14ac:dyDescent="0.2"/>
    <row r="65044" hidden="1" x14ac:dyDescent="0.2"/>
    <row r="65045" hidden="1" x14ac:dyDescent="0.2"/>
    <row r="65046" hidden="1" x14ac:dyDescent="0.2"/>
    <row r="65047" hidden="1" x14ac:dyDescent="0.2"/>
    <row r="65048" hidden="1" x14ac:dyDescent="0.2"/>
    <row r="65049" hidden="1" x14ac:dyDescent="0.2"/>
    <row r="65050" hidden="1" x14ac:dyDescent="0.2"/>
    <row r="65051" hidden="1" x14ac:dyDescent="0.2"/>
    <row r="65052" hidden="1" x14ac:dyDescent="0.2"/>
    <row r="65053" hidden="1" x14ac:dyDescent="0.2"/>
    <row r="65054" hidden="1" x14ac:dyDescent="0.2"/>
    <row r="65055" hidden="1" x14ac:dyDescent="0.2"/>
    <row r="65056" hidden="1" x14ac:dyDescent="0.2"/>
    <row r="65057" hidden="1" x14ac:dyDescent="0.2"/>
    <row r="65058" hidden="1" x14ac:dyDescent="0.2"/>
    <row r="65059" hidden="1" x14ac:dyDescent="0.2"/>
    <row r="65060" hidden="1" x14ac:dyDescent="0.2"/>
    <row r="65061" hidden="1" x14ac:dyDescent="0.2"/>
    <row r="65062" hidden="1" x14ac:dyDescent="0.2"/>
    <row r="65063" hidden="1" x14ac:dyDescent="0.2"/>
    <row r="65064" hidden="1" x14ac:dyDescent="0.2"/>
    <row r="65065" hidden="1" x14ac:dyDescent="0.2"/>
    <row r="65066" hidden="1" x14ac:dyDescent="0.2"/>
    <row r="65067" hidden="1" x14ac:dyDescent="0.2"/>
    <row r="65068" hidden="1" x14ac:dyDescent="0.2"/>
    <row r="65069" hidden="1" x14ac:dyDescent="0.2"/>
    <row r="65070" hidden="1" x14ac:dyDescent="0.2"/>
    <row r="65071" hidden="1" x14ac:dyDescent="0.2"/>
    <row r="65072" hidden="1" x14ac:dyDescent="0.2"/>
    <row r="65073" hidden="1" x14ac:dyDescent="0.2"/>
    <row r="65074" hidden="1" x14ac:dyDescent="0.2"/>
    <row r="65075" hidden="1" x14ac:dyDescent="0.2"/>
    <row r="65076" hidden="1" x14ac:dyDescent="0.2"/>
    <row r="65077" hidden="1" x14ac:dyDescent="0.2"/>
    <row r="65078" hidden="1" x14ac:dyDescent="0.2"/>
    <row r="65079" hidden="1" x14ac:dyDescent="0.2"/>
    <row r="65080" hidden="1" x14ac:dyDescent="0.2"/>
    <row r="65081" hidden="1" x14ac:dyDescent="0.2"/>
    <row r="65082" hidden="1" x14ac:dyDescent="0.2"/>
    <row r="65083" hidden="1" x14ac:dyDescent="0.2"/>
    <row r="65084" hidden="1" x14ac:dyDescent="0.2"/>
    <row r="65085" hidden="1" x14ac:dyDescent="0.2"/>
    <row r="65086" hidden="1" x14ac:dyDescent="0.2"/>
    <row r="65087" hidden="1" x14ac:dyDescent="0.2"/>
    <row r="65088" hidden="1" x14ac:dyDescent="0.2"/>
    <row r="65089" hidden="1" x14ac:dyDescent="0.2"/>
    <row r="65090" hidden="1" x14ac:dyDescent="0.2"/>
    <row r="65091" hidden="1" x14ac:dyDescent="0.2"/>
    <row r="65092" hidden="1" x14ac:dyDescent="0.2"/>
    <row r="65093" hidden="1" x14ac:dyDescent="0.2"/>
    <row r="65094" hidden="1" x14ac:dyDescent="0.2"/>
    <row r="65095" hidden="1" x14ac:dyDescent="0.2"/>
    <row r="65096" hidden="1" x14ac:dyDescent="0.2"/>
    <row r="65097" hidden="1" x14ac:dyDescent="0.2"/>
    <row r="65098" hidden="1" x14ac:dyDescent="0.2"/>
    <row r="65099" hidden="1" x14ac:dyDescent="0.2"/>
    <row r="65100" hidden="1" x14ac:dyDescent="0.2"/>
    <row r="65101" hidden="1" x14ac:dyDescent="0.2"/>
    <row r="65102" hidden="1" x14ac:dyDescent="0.2"/>
    <row r="65103" hidden="1" x14ac:dyDescent="0.2"/>
    <row r="65104" hidden="1" x14ac:dyDescent="0.2"/>
    <row r="65105" hidden="1" x14ac:dyDescent="0.2"/>
    <row r="65106" hidden="1" x14ac:dyDescent="0.2"/>
    <row r="65107" hidden="1" x14ac:dyDescent="0.2"/>
    <row r="65108" hidden="1" x14ac:dyDescent="0.2"/>
    <row r="65109" hidden="1" x14ac:dyDescent="0.2"/>
    <row r="65110" hidden="1" x14ac:dyDescent="0.2"/>
    <row r="65111" hidden="1" x14ac:dyDescent="0.2"/>
    <row r="65112" hidden="1" x14ac:dyDescent="0.2"/>
    <row r="65113" hidden="1" x14ac:dyDescent="0.2"/>
    <row r="65114" hidden="1" x14ac:dyDescent="0.2"/>
    <row r="65115" hidden="1" x14ac:dyDescent="0.2"/>
    <row r="65116" hidden="1" x14ac:dyDescent="0.2"/>
    <row r="65117" hidden="1" x14ac:dyDescent="0.2"/>
    <row r="65118" hidden="1" x14ac:dyDescent="0.2"/>
    <row r="65119" hidden="1" x14ac:dyDescent="0.2"/>
    <row r="65120" hidden="1" x14ac:dyDescent="0.2"/>
    <row r="65121" hidden="1" x14ac:dyDescent="0.2"/>
    <row r="65122" hidden="1" x14ac:dyDescent="0.2"/>
    <row r="65123" hidden="1" x14ac:dyDescent="0.2"/>
    <row r="65124" hidden="1" x14ac:dyDescent="0.2"/>
    <row r="65125" hidden="1" x14ac:dyDescent="0.2"/>
    <row r="65126" hidden="1" x14ac:dyDescent="0.2"/>
    <row r="65127" hidden="1" x14ac:dyDescent="0.2"/>
    <row r="65128" hidden="1" x14ac:dyDescent="0.2"/>
    <row r="65129" hidden="1" x14ac:dyDescent="0.2"/>
    <row r="65130" hidden="1" x14ac:dyDescent="0.2"/>
    <row r="65131" hidden="1" x14ac:dyDescent="0.2"/>
    <row r="65132" hidden="1" x14ac:dyDescent="0.2"/>
    <row r="65133" hidden="1" x14ac:dyDescent="0.2"/>
    <row r="65134" hidden="1" x14ac:dyDescent="0.2"/>
    <row r="65135" hidden="1" x14ac:dyDescent="0.2"/>
    <row r="65136" hidden="1" x14ac:dyDescent="0.2"/>
    <row r="65137" hidden="1" x14ac:dyDescent="0.2"/>
    <row r="65138" hidden="1" x14ac:dyDescent="0.2"/>
    <row r="65139" hidden="1" x14ac:dyDescent="0.2"/>
    <row r="65140" hidden="1" x14ac:dyDescent="0.2"/>
    <row r="65141" hidden="1" x14ac:dyDescent="0.2"/>
    <row r="65142" hidden="1" x14ac:dyDescent="0.2"/>
    <row r="65143" hidden="1" x14ac:dyDescent="0.2"/>
    <row r="65144" hidden="1" x14ac:dyDescent="0.2"/>
    <row r="65145" hidden="1" x14ac:dyDescent="0.2"/>
    <row r="65146" hidden="1" x14ac:dyDescent="0.2"/>
    <row r="65147" hidden="1" x14ac:dyDescent="0.2"/>
    <row r="65148" hidden="1" x14ac:dyDescent="0.2"/>
    <row r="65149" hidden="1" x14ac:dyDescent="0.2"/>
    <row r="65150" hidden="1" x14ac:dyDescent="0.2"/>
    <row r="65151" hidden="1" x14ac:dyDescent="0.2"/>
    <row r="65152" hidden="1" x14ac:dyDescent="0.2"/>
    <row r="65153" hidden="1" x14ac:dyDescent="0.2"/>
    <row r="65154" hidden="1" x14ac:dyDescent="0.2"/>
    <row r="65155" hidden="1" x14ac:dyDescent="0.2"/>
    <row r="65156" hidden="1" x14ac:dyDescent="0.2"/>
    <row r="65157" hidden="1" x14ac:dyDescent="0.2"/>
    <row r="65158" hidden="1" x14ac:dyDescent="0.2"/>
    <row r="65159" hidden="1" x14ac:dyDescent="0.2"/>
    <row r="65160" hidden="1" x14ac:dyDescent="0.2"/>
    <row r="65161" hidden="1" x14ac:dyDescent="0.2"/>
    <row r="65162" hidden="1" x14ac:dyDescent="0.2"/>
    <row r="65163" hidden="1" x14ac:dyDescent="0.2"/>
    <row r="65164" hidden="1" x14ac:dyDescent="0.2"/>
    <row r="65165" hidden="1" x14ac:dyDescent="0.2"/>
    <row r="65166" hidden="1" x14ac:dyDescent="0.2"/>
    <row r="65167" hidden="1" x14ac:dyDescent="0.2"/>
    <row r="65168" hidden="1" x14ac:dyDescent="0.2"/>
    <row r="65169" hidden="1" x14ac:dyDescent="0.2"/>
    <row r="65170" hidden="1" x14ac:dyDescent="0.2"/>
    <row r="65171" hidden="1" x14ac:dyDescent="0.2"/>
    <row r="65172" hidden="1" x14ac:dyDescent="0.2"/>
    <row r="65173" hidden="1" x14ac:dyDescent="0.2"/>
    <row r="65174" hidden="1" x14ac:dyDescent="0.2"/>
    <row r="65175" hidden="1" x14ac:dyDescent="0.2"/>
    <row r="65176" hidden="1" x14ac:dyDescent="0.2"/>
    <row r="65177" hidden="1" x14ac:dyDescent="0.2"/>
    <row r="65178" hidden="1" x14ac:dyDescent="0.2"/>
    <row r="65179" hidden="1" x14ac:dyDescent="0.2"/>
    <row r="65180" hidden="1" x14ac:dyDescent="0.2"/>
    <row r="65181" hidden="1" x14ac:dyDescent="0.2"/>
    <row r="65182" hidden="1" x14ac:dyDescent="0.2"/>
    <row r="65183" hidden="1" x14ac:dyDescent="0.2"/>
    <row r="65184" hidden="1" x14ac:dyDescent="0.2"/>
    <row r="65185" hidden="1" x14ac:dyDescent="0.2"/>
    <row r="65186" hidden="1" x14ac:dyDescent="0.2"/>
    <row r="65187" hidden="1" x14ac:dyDescent="0.2"/>
    <row r="65188" hidden="1" x14ac:dyDescent="0.2"/>
    <row r="65189" hidden="1" x14ac:dyDescent="0.2"/>
    <row r="65190" hidden="1" x14ac:dyDescent="0.2"/>
    <row r="65191" hidden="1" x14ac:dyDescent="0.2"/>
    <row r="65192" hidden="1" x14ac:dyDescent="0.2"/>
    <row r="65193" hidden="1" x14ac:dyDescent="0.2"/>
    <row r="65194" hidden="1" x14ac:dyDescent="0.2"/>
    <row r="65195" hidden="1" x14ac:dyDescent="0.2"/>
    <row r="65196" hidden="1" x14ac:dyDescent="0.2"/>
    <row r="65197" hidden="1" x14ac:dyDescent="0.2"/>
    <row r="65198" hidden="1" x14ac:dyDescent="0.2"/>
    <row r="65199" hidden="1" x14ac:dyDescent="0.2"/>
    <row r="65200" hidden="1" x14ac:dyDescent="0.2"/>
    <row r="65201" hidden="1" x14ac:dyDescent="0.2"/>
    <row r="65202" hidden="1" x14ac:dyDescent="0.2"/>
    <row r="65203" hidden="1" x14ac:dyDescent="0.2"/>
    <row r="65204" hidden="1" x14ac:dyDescent="0.2"/>
    <row r="65205" hidden="1" x14ac:dyDescent="0.2"/>
    <row r="65206" hidden="1" x14ac:dyDescent="0.2"/>
    <row r="65207" hidden="1" x14ac:dyDescent="0.2"/>
    <row r="65208" hidden="1" x14ac:dyDescent="0.2"/>
    <row r="65209" hidden="1" x14ac:dyDescent="0.2"/>
    <row r="65210" hidden="1" x14ac:dyDescent="0.2"/>
    <row r="65211" hidden="1" x14ac:dyDescent="0.2"/>
    <row r="65212" hidden="1" x14ac:dyDescent="0.2"/>
    <row r="65213" hidden="1" x14ac:dyDescent="0.2"/>
    <row r="65214" hidden="1" x14ac:dyDescent="0.2"/>
    <row r="65215" hidden="1" x14ac:dyDescent="0.2"/>
    <row r="65216" hidden="1" x14ac:dyDescent="0.2"/>
    <row r="65217" hidden="1" x14ac:dyDescent="0.2"/>
    <row r="65218" hidden="1" x14ac:dyDescent="0.2"/>
    <row r="65219" hidden="1" x14ac:dyDescent="0.2"/>
    <row r="65220" hidden="1" x14ac:dyDescent="0.2"/>
    <row r="65221" hidden="1" x14ac:dyDescent="0.2"/>
    <row r="65222" hidden="1" x14ac:dyDescent="0.2"/>
    <row r="65223" hidden="1" x14ac:dyDescent="0.2"/>
    <row r="65224" hidden="1" x14ac:dyDescent="0.2"/>
    <row r="65225" hidden="1" x14ac:dyDescent="0.2"/>
    <row r="65226" hidden="1" x14ac:dyDescent="0.2"/>
    <row r="65227" hidden="1" x14ac:dyDescent="0.2"/>
    <row r="65228" hidden="1" x14ac:dyDescent="0.2"/>
    <row r="65229" hidden="1" x14ac:dyDescent="0.2"/>
    <row r="65230" hidden="1" x14ac:dyDescent="0.2"/>
    <row r="65231" hidden="1" x14ac:dyDescent="0.2"/>
    <row r="65232" hidden="1" x14ac:dyDescent="0.2"/>
    <row r="65233" hidden="1" x14ac:dyDescent="0.2"/>
    <row r="65234" hidden="1" x14ac:dyDescent="0.2"/>
    <row r="65235" hidden="1" x14ac:dyDescent="0.2"/>
    <row r="65236" hidden="1" x14ac:dyDescent="0.2"/>
    <row r="65237" hidden="1" x14ac:dyDescent="0.2"/>
    <row r="65238" hidden="1" x14ac:dyDescent="0.2"/>
    <row r="65239" hidden="1" x14ac:dyDescent="0.2"/>
    <row r="65240" hidden="1" x14ac:dyDescent="0.2"/>
    <row r="65241" hidden="1" x14ac:dyDescent="0.2"/>
    <row r="65242" hidden="1" x14ac:dyDescent="0.2"/>
    <row r="65243" hidden="1" x14ac:dyDescent="0.2"/>
    <row r="65244" hidden="1" x14ac:dyDescent="0.2"/>
    <row r="65245" hidden="1" x14ac:dyDescent="0.2"/>
    <row r="65246" hidden="1" x14ac:dyDescent="0.2"/>
    <row r="65247" hidden="1" x14ac:dyDescent="0.2"/>
    <row r="65248" hidden="1" x14ac:dyDescent="0.2"/>
    <row r="65249" hidden="1" x14ac:dyDescent="0.2"/>
    <row r="65250" hidden="1" x14ac:dyDescent="0.2"/>
    <row r="65251" hidden="1" x14ac:dyDescent="0.2"/>
    <row r="65252" hidden="1" x14ac:dyDescent="0.2"/>
    <row r="65253" hidden="1" x14ac:dyDescent="0.2"/>
    <row r="65254" hidden="1" x14ac:dyDescent="0.2"/>
    <row r="65255" hidden="1" x14ac:dyDescent="0.2"/>
    <row r="65256" hidden="1" x14ac:dyDescent="0.2"/>
    <row r="65257" hidden="1" x14ac:dyDescent="0.2"/>
    <row r="65258" hidden="1" x14ac:dyDescent="0.2"/>
    <row r="65259" hidden="1" x14ac:dyDescent="0.2"/>
    <row r="65260" hidden="1" x14ac:dyDescent="0.2"/>
    <row r="65261" hidden="1" x14ac:dyDescent="0.2"/>
    <row r="65262" hidden="1" x14ac:dyDescent="0.2"/>
    <row r="65263" hidden="1" x14ac:dyDescent="0.2"/>
    <row r="65264" hidden="1" x14ac:dyDescent="0.2"/>
    <row r="65265" hidden="1" x14ac:dyDescent="0.2"/>
    <row r="65266" hidden="1" x14ac:dyDescent="0.2"/>
    <row r="65267" hidden="1" x14ac:dyDescent="0.2"/>
    <row r="65268" hidden="1" x14ac:dyDescent="0.2"/>
    <row r="65269" hidden="1" x14ac:dyDescent="0.2"/>
    <row r="65270" hidden="1" x14ac:dyDescent="0.2"/>
    <row r="65271" hidden="1" x14ac:dyDescent="0.2"/>
    <row r="65272" hidden="1" x14ac:dyDescent="0.2"/>
    <row r="65273" hidden="1" x14ac:dyDescent="0.2"/>
    <row r="65274" hidden="1" x14ac:dyDescent="0.2"/>
    <row r="65275" hidden="1" x14ac:dyDescent="0.2"/>
    <row r="65276" hidden="1" x14ac:dyDescent="0.2"/>
    <row r="65277" hidden="1" x14ac:dyDescent="0.2"/>
    <row r="65278" hidden="1" x14ac:dyDescent="0.2"/>
    <row r="65279" hidden="1" x14ac:dyDescent="0.2"/>
    <row r="65280" hidden="1" x14ac:dyDescent="0.2"/>
    <row r="65281" hidden="1" x14ac:dyDescent="0.2"/>
    <row r="65282" hidden="1" x14ac:dyDescent="0.2"/>
    <row r="65283" hidden="1" x14ac:dyDescent="0.2"/>
    <row r="65284" hidden="1" x14ac:dyDescent="0.2"/>
    <row r="65285" hidden="1" x14ac:dyDescent="0.2"/>
    <row r="65286" hidden="1" x14ac:dyDescent="0.2"/>
    <row r="65287" hidden="1" x14ac:dyDescent="0.2"/>
    <row r="65288" hidden="1" x14ac:dyDescent="0.2"/>
    <row r="65289" hidden="1" x14ac:dyDescent="0.2"/>
    <row r="65290" hidden="1" x14ac:dyDescent="0.2"/>
    <row r="65291" hidden="1" x14ac:dyDescent="0.2"/>
    <row r="65292" hidden="1" x14ac:dyDescent="0.2"/>
    <row r="65293" hidden="1" x14ac:dyDescent="0.2"/>
    <row r="65294" hidden="1" x14ac:dyDescent="0.2"/>
    <row r="65295" hidden="1" x14ac:dyDescent="0.2"/>
    <row r="65296" hidden="1" x14ac:dyDescent="0.2"/>
    <row r="65297" hidden="1" x14ac:dyDescent="0.2"/>
    <row r="65298" hidden="1" x14ac:dyDescent="0.2"/>
    <row r="65299" hidden="1" x14ac:dyDescent="0.2"/>
    <row r="65300" hidden="1" x14ac:dyDescent="0.2"/>
    <row r="65301" hidden="1" x14ac:dyDescent="0.2"/>
    <row r="65302" hidden="1" x14ac:dyDescent="0.2"/>
    <row r="65303" hidden="1" x14ac:dyDescent="0.2"/>
    <row r="65304" hidden="1" x14ac:dyDescent="0.2"/>
    <row r="65305" hidden="1" x14ac:dyDescent="0.2"/>
    <row r="65306" hidden="1" x14ac:dyDescent="0.2"/>
    <row r="65307" hidden="1" x14ac:dyDescent="0.2"/>
    <row r="65308" hidden="1" x14ac:dyDescent="0.2"/>
    <row r="65309" hidden="1" x14ac:dyDescent="0.2"/>
    <row r="65310" hidden="1" x14ac:dyDescent="0.2"/>
    <row r="65311" hidden="1" x14ac:dyDescent="0.2"/>
    <row r="65312" hidden="1" x14ac:dyDescent="0.2"/>
    <row r="65313" hidden="1" x14ac:dyDescent="0.2"/>
    <row r="65314" hidden="1" x14ac:dyDescent="0.2"/>
    <row r="65315" hidden="1" x14ac:dyDescent="0.2"/>
    <row r="65316" hidden="1" x14ac:dyDescent="0.2"/>
    <row r="65317" hidden="1" x14ac:dyDescent="0.2"/>
    <row r="65318" hidden="1" x14ac:dyDescent="0.2"/>
    <row r="65319" hidden="1" x14ac:dyDescent="0.2"/>
    <row r="65320" hidden="1" x14ac:dyDescent="0.2"/>
    <row r="65321" hidden="1" x14ac:dyDescent="0.2"/>
    <row r="65322" hidden="1" x14ac:dyDescent="0.2"/>
    <row r="65323" hidden="1" x14ac:dyDescent="0.2"/>
    <row r="65324" hidden="1" x14ac:dyDescent="0.2"/>
    <row r="65325" hidden="1" x14ac:dyDescent="0.2"/>
    <row r="65326" hidden="1" x14ac:dyDescent="0.2"/>
    <row r="65327" hidden="1" x14ac:dyDescent="0.2"/>
    <row r="65328" hidden="1" x14ac:dyDescent="0.2"/>
    <row r="65329" hidden="1" x14ac:dyDescent="0.2"/>
    <row r="65330" hidden="1" x14ac:dyDescent="0.2"/>
    <row r="65331" hidden="1" x14ac:dyDescent="0.2"/>
    <row r="65332" hidden="1" x14ac:dyDescent="0.2"/>
    <row r="65333" hidden="1" x14ac:dyDescent="0.2"/>
    <row r="65334" hidden="1" x14ac:dyDescent="0.2"/>
    <row r="65335" hidden="1" x14ac:dyDescent="0.2"/>
    <row r="65336" hidden="1" x14ac:dyDescent="0.2"/>
    <row r="65337" hidden="1" x14ac:dyDescent="0.2"/>
    <row r="65338" hidden="1" x14ac:dyDescent="0.2"/>
    <row r="65339" hidden="1" x14ac:dyDescent="0.2"/>
    <row r="65340" hidden="1" x14ac:dyDescent="0.2"/>
    <row r="65341" hidden="1" x14ac:dyDescent="0.2"/>
    <row r="65342" hidden="1" x14ac:dyDescent="0.2"/>
    <row r="65343" hidden="1" x14ac:dyDescent="0.2"/>
    <row r="65344" hidden="1" x14ac:dyDescent="0.2"/>
    <row r="65345" hidden="1" x14ac:dyDescent="0.2"/>
    <row r="65346" hidden="1" x14ac:dyDescent="0.2"/>
    <row r="65347" hidden="1" x14ac:dyDescent="0.2"/>
    <row r="65348" hidden="1" x14ac:dyDescent="0.2"/>
    <row r="65349" hidden="1" x14ac:dyDescent="0.2"/>
    <row r="65350" hidden="1" x14ac:dyDescent="0.2"/>
    <row r="65351" hidden="1" x14ac:dyDescent="0.2"/>
    <row r="65352" hidden="1" x14ac:dyDescent="0.2"/>
    <row r="65353" hidden="1" x14ac:dyDescent="0.2"/>
    <row r="65354" hidden="1" x14ac:dyDescent="0.2"/>
    <row r="65355" hidden="1" x14ac:dyDescent="0.2"/>
    <row r="65356" hidden="1" x14ac:dyDescent="0.2"/>
    <row r="65357" hidden="1" x14ac:dyDescent="0.2"/>
    <row r="65358" hidden="1" x14ac:dyDescent="0.2"/>
    <row r="65359" hidden="1" x14ac:dyDescent="0.2"/>
    <row r="65360" hidden="1" x14ac:dyDescent="0.2"/>
    <row r="65361" hidden="1" x14ac:dyDescent="0.2"/>
    <row r="65362" hidden="1" x14ac:dyDescent="0.2"/>
    <row r="65363" hidden="1" x14ac:dyDescent="0.2"/>
    <row r="65364" hidden="1" x14ac:dyDescent="0.2"/>
    <row r="65365" hidden="1" x14ac:dyDescent="0.2"/>
    <row r="65366" hidden="1" x14ac:dyDescent="0.2"/>
    <row r="65367" hidden="1" x14ac:dyDescent="0.2"/>
    <row r="65368" hidden="1" x14ac:dyDescent="0.2"/>
    <row r="65369" hidden="1" x14ac:dyDescent="0.2"/>
    <row r="65370" hidden="1" x14ac:dyDescent="0.2"/>
    <row r="65371" hidden="1" x14ac:dyDescent="0.2"/>
    <row r="65372" hidden="1" x14ac:dyDescent="0.2"/>
    <row r="65373" hidden="1" x14ac:dyDescent="0.2"/>
    <row r="65374" hidden="1" x14ac:dyDescent="0.2"/>
    <row r="65375" hidden="1" x14ac:dyDescent="0.2"/>
    <row r="65376" hidden="1" x14ac:dyDescent="0.2"/>
    <row r="65377" hidden="1" x14ac:dyDescent="0.2"/>
    <row r="65378" hidden="1" x14ac:dyDescent="0.2"/>
    <row r="65379" hidden="1" x14ac:dyDescent="0.2"/>
    <row r="65380" hidden="1" x14ac:dyDescent="0.2"/>
    <row r="65381" hidden="1" x14ac:dyDescent="0.2"/>
    <row r="65382" hidden="1" x14ac:dyDescent="0.2"/>
    <row r="65383" hidden="1" x14ac:dyDescent="0.2"/>
    <row r="65384" hidden="1" x14ac:dyDescent="0.2"/>
    <row r="65385" hidden="1" x14ac:dyDescent="0.2"/>
    <row r="65386" hidden="1" x14ac:dyDescent="0.2"/>
    <row r="65387" hidden="1" x14ac:dyDescent="0.2"/>
    <row r="65388" hidden="1" x14ac:dyDescent="0.2"/>
    <row r="65389" hidden="1" x14ac:dyDescent="0.2"/>
    <row r="65390" hidden="1" x14ac:dyDescent="0.2"/>
    <row r="65391" hidden="1" x14ac:dyDescent="0.2"/>
    <row r="65392" hidden="1" x14ac:dyDescent="0.2"/>
    <row r="65393" hidden="1" x14ac:dyDescent="0.2"/>
    <row r="65394" hidden="1" x14ac:dyDescent="0.2"/>
    <row r="65395" hidden="1" x14ac:dyDescent="0.2"/>
    <row r="65396" hidden="1" x14ac:dyDescent="0.2"/>
    <row r="65397" hidden="1" x14ac:dyDescent="0.2"/>
    <row r="65398" hidden="1" x14ac:dyDescent="0.2"/>
    <row r="65399" hidden="1" x14ac:dyDescent="0.2"/>
    <row r="65400" hidden="1" x14ac:dyDescent="0.2"/>
    <row r="65401" hidden="1" x14ac:dyDescent="0.2"/>
    <row r="65402" hidden="1" x14ac:dyDescent="0.2"/>
    <row r="65403" hidden="1" x14ac:dyDescent="0.2"/>
    <row r="65404" hidden="1" x14ac:dyDescent="0.2"/>
    <row r="65405" hidden="1" x14ac:dyDescent="0.2"/>
    <row r="65406" hidden="1" x14ac:dyDescent="0.2"/>
    <row r="65407" hidden="1" x14ac:dyDescent="0.2"/>
    <row r="65408" hidden="1" x14ac:dyDescent="0.2"/>
    <row r="65409" hidden="1" x14ac:dyDescent="0.2"/>
    <row r="65410" hidden="1" x14ac:dyDescent="0.2"/>
    <row r="65411" hidden="1" x14ac:dyDescent="0.2"/>
    <row r="65412" hidden="1" x14ac:dyDescent="0.2"/>
    <row r="65413" hidden="1" x14ac:dyDescent="0.2"/>
    <row r="65414" hidden="1" x14ac:dyDescent="0.2"/>
    <row r="65415" hidden="1" x14ac:dyDescent="0.2"/>
    <row r="65416" hidden="1" x14ac:dyDescent="0.2"/>
    <row r="65417" hidden="1" x14ac:dyDescent="0.2"/>
    <row r="65418" hidden="1" x14ac:dyDescent="0.2"/>
    <row r="65419" hidden="1" x14ac:dyDescent="0.2"/>
    <row r="65420" hidden="1" x14ac:dyDescent="0.2"/>
    <row r="65421" hidden="1" x14ac:dyDescent="0.2"/>
    <row r="65422" hidden="1" x14ac:dyDescent="0.2"/>
    <row r="65423" hidden="1" x14ac:dyDescent="0.2"/>
    <row r="65424" hidden="1" x14ac:dyDescent="0.2"/>
    <row r="65425" hidden="1" x14ac:dyDescent="0.2"/>
    <row r="65426" hidden="1" x14ac:dyDescent="0.2"/>
    <row r="65427" hidden="1" x14ac:dyDescent="0.2"/>
    <row r="65428" hidden="1" x14ac:dyDescent="0.2"/>
    <row r="65429" hidden="1" x14ac:dyDescent="0.2"/>
    <row r="65430" hidden="1" x14ac:dyDescent="0.2"/>
    <row r="65431" hidden="1" x14ac:dyDescent="0.2"/>
    <row r="65432" hidden="1" x14ac:dyDescent="0.2"/>
    <row r="65433" hidden="1" x14ac:dyDescent="0.2"/>
    <row r="65434" hidden="1" x14ac:dyDescent="0.2"/>
    <row r="65435" hidden="1" x14ac:dyDescent="0.2"/>
    <row r="65436" hidden="1" x14ac:dyDescent="0.2"/>
    <row r="65437" hidden="1" x14ac:dyDescent="0.2"/>
    <row r="65438" hidden="1" x14ac:dyDescent="0.2"/>
    <row r="65439" hidden="1" x14ac:dyDescent="0.2"/>
    <row r="65440" hidden="1" x14ac:dyDescent="0.2"/>
    <row r="65441" hidden="1" x14ac:dyDescent="0.2"/>
    <row r="65442" hidden="1" x14ac:dyDescent="0.2"/>
    <row r="65443" hidden="1" x14ac:dyDescent="0.2"/>
    <row r="65444" hidden="1" x14ac:dyDescent="0.2"/>
    <row r="65445" hidden="1" x14ac:dyDescent="0.2"/>
    <row r="65446" hidden="1" x14ac:dyDescent="0.2"/>
    <row r="65447" hidden="1" x14ac:dyDescent="0.2"/>
    <row r="65448" hidden="1" x14ac:dyDescent="0.2"/>
    <row r="65449" hidden="1" x14ac:dyDescent="0.2"/>
    <row r="65450" hidden="1" x14ac:dyDescent="0.2"/>
    <row r="65451" hidden="1" x14ac:dyDescent="0.2"/>
    <row r="65452" hidden="1" x14ac:dyDescent="0.2"/>
    <row r="65453" hidden="1" x14ac:dyDescent="0.2"/>
    <row r="65454" hidden="1" x14ac:dyDescent="0.2"/>
    <row r="65455" hidden="1" x14ac:dyDescent="0.2"/>
    <row r="65456" hidden="1" x14ac:dyDescent="0.2"/>
    <row r="65457" hidden="1" x14ac:dyDescent="0.2"/>
    <row r="65458" hidden="1" x14ac:dyDescent="0.2"/>
    <row r="65459" hidden="1" x14ac:dyDescent="0.2"/>
    <row r="65460" hidden="1" x14ac:dyDescent="0.2"/>
    <row r="65461" hidden="1" x14ac:dyDescent="0.2"/>
    <row r="65462" hidden="1" x14ac:dyDescent="0.2"/>
    <row r="65463" hidden="1" x14ac:dyDescent="0.2"/>
    <row r="65464" hidden="1" x14ac:dyDescent="0.2"/>
    <row r="65465" hidden="1" x14ac:dyDescent="0.2"/>
    <row r="65466" hidden="1" x14ac:dyDescent="0.2"/>
    <row r="65467" hidden="1" x14ac:dyDescent="0.2"/>
    <row r="65468" hidden="1" x14ac:dyDescent="0.2"/>
    <row r="65469" hidden="1" x14ac:dyDescent="0.2"/>
    <row r="65470" hidden="1" x14ac:dyDescent="0.2"/>
    <row r="65471" hidden="1" x14ac:dyDescent="0.2"/>
    <row r="65472" hidden="1" x14ac:dyDescent="0.2"/>
    <row r="65473" hidden="1" x14ac:dyDescent="0.2"/>
    <row r="65474" hidden="1" x14ac:dyDescent="0.2"/>
    <row r="65475" hidden="1" x14ac:dyDescent="0.2"/>
    <row r="65476" hidden="1" x14ac:dyDescent="0.2"/>
    <row r="65477" hidden="1" x14ac:dyDescent="0.2"/>
    <row r="65478" hidden="1" x14ac:dyDescent="0.2"/>
    <row r="65479" hidden="1" x14ac:dyDescent="0.2"/>
    <row r="65480" hidden="1" x14ac:dyDescent="0.2"/>
    <row r="65481" hidden="1" x14ac:dyDescent="0.2"/>
    <row r="65482" hidden="1" x14ac:dyDescent="0.2"/>
    <row r="65483" hidden="1" x14ac:dyDescent="0.2"/>
    <row r="65484" hidden="1" x14ac:dyDescent="0.2"/>
    <row r="65485" hidden="1" x14ac:dyDescent="0.2"/>
    <row r="65486" hidden="1" x14ac:dyDescent="0.2"/>
    <row r="65487" hidden="1" x14ac:dyDescent="0.2"/>
    <row r="65488" hidden="1" x14ac:dyDescent="0.2"/>
    <row r="65489" hidden="1" x14ac:dyDescent="0.2"/>
    <row r="65490" hidden="1" x14ac:dyDescent="0.2"/>
    <row r="65491" hidden="1" x14ac:dyDescent="0.2"/>
    <row r="65492" hidden="1" x14ac:dyDescent="0.2"/>
    <row r="65493" hidden="1" x14ac:dyDescent="0.2"/>
    <row r="65494" hidden="1" x14ac:dyDescent="0.2"/>
    <row r="65495" hidden="1" x14ac:dyDescent="0.2"/>
    <row r="65496" hidden="1" x14ac:dyDescent="0.2"/>
    <row r="65497" hidden="1" x14ac:dyDescent="0.2"/>
    <row r="65498" hidden="1" x14ac:dyDescent="0.2"/>
    <row r="65499" hidden="1" x14ac:dyDescent="0.2"/>
    <row r="65500" hidden="1" x14ac:dyDescent="0.2"/>
    <row r="65501" hidden="1" x14ac:dyDescent="0.2"/>
    <row r="65502" hidden="1" x14ac:dyDescent="0.2"/>
    <row r="65503" hidden="1" x14ac:dyDescent="0.2"/>
    <row r="65504" hidden="1" x14ac:dyDescent="0.2"/>
    <row r="65505" hidden="1" x14ac:dyDescent="0.2"/>
    <row r="65506" hidden="1" x14ac:dyDescent="0.2"/>
    <row r="65507" hidden="1" x14ac:dyDescent="0.2"/>
    <row r="65508" hidden="1" x14ac:dyDescent="0.2"/>
    <row r="65509" hidden="1" x14ac:dyDescent="0.2"/>
    <row r="65510" hidden="1" x14ac:dyDescent="0.2"/>
    <row r="65511" hidden="1" x14ac:dyDescent="0.2"/>
    <row r="65512" hidden="1" x14ac:dyDescent="0.2"/>
    <row r="65513" hidden="1" x14ac:dyDescent="0.2"/>
    <row r="65514" hidden="1" x14ac:dyDescent="0.2"/>
    <row r="65515" hidden="1" x14ac:dyDescent="0.2"/>
    <row r="65516" hidden="1" x14ac:dyDescent="0.2"/>
    <row r="65517" hidden="1" x14ac:dyDescent="0.2"/>
    <row r="65518" hidden="1" x14ac:dyDescent="0.2"/>
    <row r="65519" hidden="1" x14ac:dyDescent="0.2"/>
    <row r="65520" hidden="1" x14ac:dyDescent="0.2"/>
    <row r="65521" hidden="1" x14ac:dyDescent="0.2"/>
    <row r="65522" hidden="1" x14ac:dyDescent="0.2"/>
    <row r="65523" hidden="1" x14ac:dyDescent="0.2"/>
    <row r="65524" hidden="1" x14ac:dyDescent="0.2"/>
    <row r="65525" hidden="1" x14ac:dyDescent="0.2"/>
    <row r="65526" hidden="1" x14ac:dyDescent="0.2"/>
    <row r="65527" hidden="1" x14ac:dyDescent="0.2"/>
    <row r="65528" hidden="1" x14ac:dyDescent="0.2"/>
    <row r="65529" hidden="1" x14ac:dyDescent="0.2"/>
    <row r="65530" hidden="1" x14ac:dyDescent="0.2"/>
    <row r="65531" hidden="1" x14ac:dyDescent="0.2"/>
    <row r="65532" hidden="1" x14ac:dyDescent="0.2"/>
    <row r="65533" hidden="1" x14ac:dyDescent="0.2"/>
    <row r="65534" hidden="1" x14ac:dyDescent="0.2"/>
    <row r="65535" hidden="1" x14ac:dyDescent="0.2"/>
    <row r="65536" hidden="1" x14ac:dyDescent="0.2"/>
  </sheetData>
  <sheetProtection password="C637" sheet="1" objects="1" scenarios="1"/>
  <mergeCells count="21">
    <mergeCell ref="A75:G76"/>
    <mergeCell ref="A31:G32"/>
    <mergeCell ref="A45:G45"/>
    <mergeCell ref="A60:G62"/>
    <mergeCell ref="A65:G66"/>
    <mergeCell ref="A69:G70"/>
    <mergeCell ref="A67:G68"/>
    <mergeCell ref="A49:G50"/>
    <mergeCell ref="A1:G1"/>
    <mergeCell ref="B3:D3"/>
    <mergeCell ref="B5:F5"/>
    <mergeCell ref="G2:G4"/>
    <mergeCell ref="A17:G19"/>
    <mergeCell ref="A12:G14"/>
    <mergeCell ref="A28:G28"/>
    <mergeCell ref="A25:G25"/>
    <mergeCell ref="A8:G8"/>
    <mergeCell ref="A15:G15"/>
    <mergeCell ref="A9:G11"/>
    <mergeCell ref="A23:G23"/>
    <mergeCell ref="A21:G21"/>
  </mergeCells>
  <phoneticPr fontId="1" type="noConversion"/>
  <printOptions horizontalCentered="1"/>
  <pageMargins left="0.59055118110236227" right="0.59055118110236227" top="0.43307086614173229" bottom="0.39370078740157483" header="0.23622047244094491" footer="0.23622047244094491"/>
  <pageSetup paperSize="14" scale="50" orientation="portrait" blackAndWhite="1" horizontalDpi="300" verticalDpi="300" r:id="rId1"/>
  <headerFooter alignWithMargins="0">
    <oddFooter>&amp;CPágina &amp;P de &amp;N&amp;RDireccion Financiera y Administrativa DSSA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BS260"/>
  <sheetViews>
    <sheetView showGridLines="0" topLeftCell="G101" workbookViewId="0">
      <selection activeCell="M109" sqref="M109"/>
    </sheetView>
  </sheetViews>
  <sheetFormatPr baseColWidth="10" defaultColWidth="0" defaultRowHeight="12.75" x14ac:dyDescent="0.2"/>
  <cols>
    <col min="1" max="1" width="11.7109375" style="659" customWidth="1"/>
    <col min="2" max="2" width="55.85546875" style="660" customWidth="1"/>
    <col min="3" max="3" width="14.42578125" style="339" customWidth="1"/>
    <col min="4" max="4" width="16.140625" style="339" customWidth="1"/>
    <col min="5" max="6" width="14.42578125" style="339" customWidth="1"/>
    <col min="7" max="7" width="15.28515625" style="339" customWidth="1"/>
    <col min="8" max="9" width="14.42578125" style="339" customWidth="1"/>
    <col min="10" max="10" width="16.28515625" style="339" customWidth="1"/>
    <col min="11" max="12" width="14.42578125" style="339" customWidth="1"/>
    <col min="13" max="13" width="16.7109375" style="339" customWidth="1"/>
    <col min="14" max="14" width="16.7109375" style="35" customWidth="1"/>
    <col min="15" max="15" width="2.85546875" style="339" customWidth="1"/>
    <col min="16" max="17" width="23.7109375" style="35" customWidth="1"/>
    <col min="18" max="18" width="5.42578125" style="339" customWidth="1"/>
    <col min="19" max="19" width="16.140625" style="1" customWidth="1"/>
    <col min="20" max="20" width="60.140625" style="339" customWidth="1"/>
    <col min="21" max="33" width="14.7109375" style="339" customWidth="1"/>
    <col min="34" max="36" width="16.7109375" style="339" customWidth="1"/>
    <col min="37" max="37" width="8.85546875" style="2" customWidth="1"/>
    <col min="38" max="39" width="23.7109375" style="339" customWidth="1"/>
    <col min="40" max="40" width="4.85546875" style="339" customWidth="1"/>
    <col min="41" max="41" width="12.28515625" style="339" customWidth="1"/>
    <col min="42" max="42" width="50.140625" style="339" customWidth="1"/>
    <col min="43" max="45" width="16.85546875" style="339" customWidth="1"/>
    <col min="46" max="46" width="12.7109375" style="339" customWidth="1"/>
    <col min="47" max="47" width="27.42578125" style="339" customWidth="1"/>
    <col min="48" max="48" width="25" style="339" customWidth="1"/>
    <col min="49" max="52" width="16.85546875" style="339" customWidth="1"/>
    <col min="53" max="53" width="11" style="339" customWidth="1"/>
    <col min="54" max="54" width="65.140625" style="339" customWidth="1"/>
    <col min="55" max="57" width="18.85546875" style="339" customWidth="1"/>
    <col min="58" max="58" width="6.140625" style="339" customWidth="1"/>
    <col min="59" max="59" width="72.7109375" style="339" customWidth="1"/>
    <col min="60" max="63" width="17.5703125" style="339" customWidth="1"/>
    <col min="64" max="64" width="11" style="339" customWidth="1"/>
    <col min="65" max="65" width="76" style="339" customWidth="1"/>
    <col min="66" max="66" width="19.7109375" style="339" customWidth="1"/>
    <col min="67" max="67" width="14.85546875" style="339" customWidth="1"/>
    <col min="68" max="68" width="15.140625" style="339" customWidth="1"/>
    <col min="69" max="69" width="16" style="339" customWidth="1"/>
    <col min="70" max="70" width="11" style="339" customWidth="1"/>
    <col min="71" max="71" width="2.28515625" style="339" customWidth="1"/>
    <col min="72" max="16384" width="11" style="339" hidden="1"/>
  </cols>
  <sheetData>
    <row r="1" spans="1:69" ht="21" thickBot="1" x14ac:dyDescent="0.3">
      <c r="A1" s="940" t="str">
        <f>IF($F$8-$X$8=0," ","OJO: PRESUPUESTO DESEQUILIBRADO")</f>
        <v xml:space="preserve"> </v>
      </c>
      <c r="B1" s="940"/>
      <c r="C1" s="978"/>
      <c r="D1" s="978"/>
      <c r="E1" s="978"/>
      <c r="F1" s="978"/>
      <c r="G1" s="978"/>
      <c r="H1" s="978"/>
      <c r="I1" s="978"/>
      <c r="J1" s="978"/>
      <c r="K1" s="941" t="str">
        <f>+IF(L8&gt;I8,"OJO - SUS RECAUDOS SON SUPERIORES A SUS RECONOCIMIENTOS, VERIFIQUE","")</f>
        <v/>
      </c>
      <c r="L1" s="941"/>
      <c r="M1" s="941"/>
      <c r="N1" s="941"/>
      <c r="U1" s="340" t="str">
        <f>+IF(AA8&gt;X8,"OJO - HA COMPROMETIDO MUCHO MAS DE LO QUE TIENE PRESUPUESTADO","")</f>
        <v/>
      </c>
      <c r="X1" s="340"/>
      <c r="Y1" s="340" t="str">
        <f>+IF(AD8&gt;AA8,"OJO - SUS OBLIGACIONES SUPERAN SUS COMPROMISOS, VERIFIQUE","")</f>
        <v/>
      </c>
      <c r="AC1" s="340" t="str">
        <f>+IF(AG8&gt;AD8,"OJO - SUS PAGOS NO PUEDEN SUPERAR SUS OBLIGACIONES, VERIFIQUE","")</f>
        <v/>
      </c>
    </row>
    <row r="2" spans="1:69" ht="21" thickBot="1" x14ac:dyDescent="0.3">
      <c r="A2" s="341"/>
      <c r="B2" s="342" t="s">
        <v>515</v>
      </c>
      <c r="C2" s="343"/>
      <c r="D2" s="950" t="str">
        <f>+IF(F2="","","MUNICIPIO:")</f>
        <v>MUNICIPIO:</v>
      </c>
      <c r="E2" s="950"/>
      <c r="F2" s="344" t="str">
        <f>IF(INSTRUCCIONES!B3=0,"",INSTRUCCIONES!B3)</f>
        <v>TITIRIBI</v>
      </c>
      <c r="G2" s="345"/>
      <c r="H2" s="345"/>
      <c r="I2" s="345"/>
      <c r="J2" s="345"/>
      <c r="K2" s="346"/>
      <c r="L2" s="954" t="s">
        <v>409</v>
      </c>
      <c r="M2" s="907"/>
      <c r="N2" s="347" t="s">
        <v>410</v>
      </c>
      <c r="P2" s="916" t="s">
        <v>501</v>
      </c>
      <c r="Q2" s="917"/>
      <c r="R2" s="348"/>
      <c r="S2" s="63"/>
      <c r="T2" s="342" t="s">
        <v>515</v>
      </c>
      <c r="U2" s="343"/>
      <c r="V2" s="906" t="str">
        <f>+IF(Y2="","","M U N I C I P I O:")</f>
        <v>M U N I C I P I O:</v>
      </c>
      <c r="W2" s="906"/>
      <c r="X2" s="906"/>
      <c r="Y2" s="904" t="str">
        <f>IF(INSTRUCCIONES!B3=0,"",INSTRUCCIONES!B3)</f>
        <v>TITIRIBI</v>
      </c>
      <c r="Z2" s="904"/>
      <c r="AA2" s="904"/>
      <c r="AB2" s="904"/>
      <c r="AC2" s="904"/>
      <c r="AD2" s="904"/>
      <c r="AE2" s="904"/>
      <c r="AF2" s="904"/>
      <c r="AG2" s="905"/>
      <c r="AH2" s="907" t="s">
        <v>409</v>
      </c>
      <c r="AI2" s="908"/>
      <c r="AJ2" s="347" t="s">
        <v>410</v>
      </c>
      <c r="AL2" s="916" t="s">
        <v>501</v>
      </c>
      <c r="AM2" s="917"/>
      <c r="AO2" s="3">
        <v>7</v>
      </c>
      <c r="AP2" s="349" t="s">
        <v>8</v>
      </c>
      <c r="AQ2" s="350"/>
      <c r="AR2" s="4"/>
      <c r="AS2" s="4"/>
      <c r="AT2" s="4"/>
      <c r="AU2" s="4"/>
      <c r="AV2" s="4"/>
      <c r="AW2" s="4"/>
      <c r="AX2" s="4"/>
      <c r="AY2" s="4"/>
      <c r="AZ2" s="5"/>
      <c r="BB2" s="916" t="s">
        <v>423</v>
      </c>
      <c r="BC2" s="951"/>
      <c r="BD2" s="69" t="s">
        <v>409</v>
      </c>
      <c r="BE2" s="347" t="str">
        <f>+L3</f>
        <v>JULIO</v>
      </c>
      <c r="BF2" s="340"/>
      <c r="BG2" s="916" t="s">
        <v>424</v>
      </c>
      <c r="BH2" s="951"/>
      <c r="BI2" s="951"/>
      <c r="BJ2" s="69" t="s">
        <v>409</v>
      </c>
      <c r="BK2" s="347" t="str">
        <f>+BE2</f>
        <v>JULIO</v>
      </c>
      <c r="BM2" s="916" t="s">
        <v>424</v>
      </c>
      <c r="BN2" s="951"/>
      <c r="BO2" s="951"/>
      <c r="BP2" s="69" t="s">
        <v>409</v>
      </c>
      <c r="BQ2" s="347" t="str">
        <f>+BK2</f>
        <v>JULIO</v>
      </c>
    </row>
    <row r="3" spans="1:69" ht="17.25" thickBot="1" x14ac:dyDescent="0.3">
      <c r="A3" s="351"/>
      <c r="B3" s="946" t="s">
        <v>9</v>
      </c>
      <c r="C3" s="352"/>
      <c r="D3" s="936" t="str">
        <f>+IF(F3="","","INSTITUCION:")</f>
        <v>INSTITUCION:</v>
      </c>
      <c r="E3" s="936"/>
      <c r="F3" s="942" t="str">
        <f>IF(INSTRUCCIONES!B5=0,"",INSTRUCCIONES!B5)</f>
        <v>ESE HOSPITAL SAN JUAN DE DIOS</v>
      </c>
      <c r="G3" s="942"/>
      <c r="H3" s="942"/>
      <c r="I3" s="942"/>
      <c r="J3" s="942"/>
      <c r="K3" s="943"/>
      <c r="L3" s="924" t="s">
        <v>391</v>
      </c>
      <c r="M3" s="925"/>
      <c r="N3" s="948">
        <f>+INSTRUCCIONES!F3</f>
        <v>2014</v>
      </c>
      <c r="P3" s="918" t="s">
        <v>570</v>
      </c>
      <c r="Q3" s="921" t="s">
        <v>577</v>
      </c>
      <c r="R3" s="348"/>
      <c r="S3" s="64"/>
      <c r="T3" s="946" t="s">
        <v>11</v>
      </c>
      <c r="U3" s="353"/>
      <c r="V3" s="898" t="str">
        <f>+IF(Y3="","","E.S.E. H O S P I T A L:")</f>
        <v>E.S.E. H O S P I T A L:</v>
      </c>
      <c r="W3" s="898"/>
      <c r="X3" s="898"/>
      <c r="Y3" s="900" t="str">
        <f>IF(INSTRUCCIONES!B5=0,"",INSTRUCCIONES!B5)</f>
        <v>ESE HOSPITAL SAN JUAN DE DIOS</v>
      </c>
      <c r="Z3" s="900"/>
      <c r="AA3" s="900"/>
      <c r="AB3" s="900"/>
      <c r="AC3" s="900"/>
      <c r="AD3" s="900"/>
      <c r="AE3" s="900"/>
      <c r="AF3" s="900"/>
      <c r="AG3" s="901"/>
      <c r="AH3" s="974" t="str">
        <f>+L3</f>
        <v>JULIO</v>
      </c>
      <c r="AI3" s="975"/>
      <c r="AJ3" s="955">
        <f>+N3</f>
        <v>2014</v>
      </c>
      <c r="AL3" s="918" t="s">
        <v>578</v>
      </c>
      <c r="AM3" s="921" t="s">
        <v>577</v>
      </c>
      <c r="AO3" s="6"/>
      <c r="AP3" s="354" t="s">
        <v>13</v>
      </c>
      <c r="AQ3" s="355"/>
      <c r="AR3" s="355"/>
      <c r="AS3" s="355"/>
      <c r="AT3" s="355"/>
      <c r="AU3" s="355"/>
      <c r="AV3" s="355"/>
      <c r="AW3" s="355"/>
      <c r="AX3" s="355"/>
      <c r="AY3" s="355"/>
      <c r="AZ3" s="356"/>
      <c r="BB3" s="952" t="str">
        <f>+CONCATENATE(INSTRUCCIONES!B5, " - ", INSTRUCCIONES!B3)</f>
        <v>ESE HOSPITAL SAN JUAN DE DIOS - TITIRIBI</v>
      </c>
      <c r="BC3" s="953"/>
      <c r="BD3" s="70" t="s">
        <v>410</v>
      </c>
      <c r="BE3" s="68">
        <f>+N3</f>
        <v>2014</v>
      </c>
      <c r="BF3" s="7" t="s">
        <v>14</v>
      </c>
      <c r="BG3" s="952" t="str">
        <f>+CONCATENATE(INSTRUCCIONES!B5, " - ", INSTRUCCIONES!B3)</f>
        <v>ESE HOSPITAL SAN JUAN DE DIOS - TITIRIBI</v>
      </c>
      <c r="BH3" s="953"/>
      <c r="BI3" s="953"/>
      <c r="BJ3" s="70" t="s">
        <v>410</v>
      </c>
      <c r="BK3" s="68">
        <f>+BE3</f>
        <v>2014</v>
      </c>
      <c r="BM3" s="952" t="str">
        <f>+CONCATENATE(INSTRUCCIONES!B5, " - ", INSTRUCCIONES!B3)</f>
        <v>ESE HOSPITAL SAN JUAN DE DIOS - TITIRIBI</v>
      </c>
      <c r="BN3" s="953"/>
      <c r="BO3" s="953"/>
      <c r="BP3" s="70" t="s">
        <v>410</v>
      </c>
      <c r="BQ3" s="68">
        <f>+BK3</f>
        <v>2014</v>
      </c>
    </row>
    <row r="4" spans="1:69" ht="16.5" thickBot="1" x14ac:dyDescent="0.25">
      <c r="A4" s="351"/>
      <c r="B4" s="947"/>
      <c r="C4" s="358"/>
      <c r="D4" s="937"/>
      <c r="E4" s="937"/>
      <c r="F4" s="944"/>
      <c r="G4" s="944"/>
      <c r="H4" s="944"/>
      <c r="I4" s="944"/>
      <c r="J4" s="944"/>
      <c r="K4" s="945"/>
      <c r="L4" s="926"/>
      <c r="M4" s="927"/>
      <c r="N4" s="949"/>
      <c r="P4" s="919"/>
      <c r="Q4" s="922"/>
      <c r="R4" s="348"/>
      <c r="S4" s="64"/>
      <c r="T4" s="946"/>
      <c r="U4" s="358"/>
      <c r="V4" s="899"/>
      <c r="W4" s="899"/>
      <c r="X4" s="899"/>
      <c r="Y4" s="902"/>
      <c r="Z4" s="902"/>
      <c r="AA4" s="902"/>
      <c r="AB4" s="902"/>
      <c r="AC4" s="902"/>
      <c r="AD4" s="902"/>
      <c r="AE4" s="902"/>
      <c r="AF4" s="902"/>
      <c r="AG4" s="903"/>
      <c r="AH4" s="976"/>
      <c r="AI4" s="977"/>
      <c r="AJ4" s="956"/>
      <c r="AL4" s="919"/>
      <c r="AM4" s="922"/>
      <c r="AO4" s="6"/>
      <c r="AP4" s="359"/>
      <c r="AQ4" s="360" t="s">
        <v>15</v>
      </c>
      <c r="AR4" s="360" t="s">
        <v>16</v>
      </c>
      <c r="AS4" s="360" t="s">
        <v>17</v>
      </c>
      <c r="AT4" s="360" t="s">
        <v>18</v>
      </c>
      <c r="AU4" s="360" t="s">
        <v>18</v>
      </c>
      <c r="AV4" s="361" t="s">
        <v>18</v>
      </c>
      <c r="AW4" s="960" t="str">
        <f>+CONCATENATE("PROYECCION A DICIEMBRE 31 DEL ",N3)</f>
        <v>PROYECCION A DICIEMBRE 31 DEL 2014</v>
      </c>
      <c r="AX4" s="961"/>
      <c r="AY4" s="961"/>
      <c r="AZ4" s="962"/>
      <c r="BB4" s="362"/>
      <c r="BC4" s="363"/>
      <c r="BD4" s="363"/>
      <c r="BE4" s="65"/>
      <c r="BF4" s="8"/>
      <c r="BG4" s="362"/>
      <c r="BH4" s="363"/>
      <c r="BI4" s="363"/>
      <c r="BJ4" s="66"/>
      <c r="BK4" s="364"/>
      <c r="BL4" s="9"/>
      <c r="BM4" s="362"/>
      <c r="BN4" s="365"/>
      <c r="BO4" s="365"/>
      <c r="BP4" s="67"/>
      <c r="BQ4" s="366"/>
    </row>
    <row r="5" spans="1:69" ht="31.5" thickBot="1" x14ac:dyDescent="0.3">
      <c r="A5" s="909" t="s">
        <v>19</v>
      </c>
      <c r="B5" s="911" t="s">
        <v>20</v>
      </c>
      <c r="C5" s="913" t="s">
        <v>21</v>
      </c>
      <c r="D5" s="914"/>
      <c r="E5" s="914"/>
      <c r="F5" s="915"/>
      <c r="G5" s="928" t="s">
        <v>574</v>
      </c>
      <c r="H5" s="929"/>
      <c r="I5" s="930"/>
      <c r="J5" s="931" t="str">
        <f>+IF(L8&gt;I8,"OJO - RECAUDOS MAYORES QUE RECONOCIMIENTOS","RECAUDO")</f>
        <v>RECAUDO</v>
      </c>
      <c r="K5" s="932"/>
      <c r="L5" s="933"/>
      <c r="M5" s="934" t="s">
        <v>23</v>
      </c>
      <c r="N5" s="935"/>
      <c r="P5" s="920"/>
      <c r="Q5" s="923"/>
      <c r="R5" s="348"/>
      <c r="S5" s="970" t="s">
        <v>516</v>
      </c>
      <c r="T5" s="972" t="s">
        <v>20</v>
      </c>
      <c r="U5" s="367" t="s">
        <v>21</v>
      </c>
      <c r="V5" s="368"/>
      <c r="W5" s="368"/>
      <c r="X5" s="369"/>
      <c r="Y5" s="370" t="s">
        <v>575</v>
      </c>
      <c r="Z5" s="368"/>
      <c r="AA5" s="368"/>
      <c r="AB5" s="895" t="s">
        <v>576</v>
      </c>
      <c r="AC5" s="896"/>
      <c r="AD5" s="897"/>
      <c r="AE5" s="895" t="s">
        <v>24</v>
      </c>
      <c r="AF5" s="896"/>
      <c r="AG5" s="897"/>
      <c r="AH5" s="895" t="s">
        <v>25</v>
      </c>
      <c r="AI5" s="896"/>
      <c r="AJ5" s="897"/>
      <c r="AL5" s="920"/>
      <c r="AM5" s="923"/>
      <c r="AO5" s="371"/>
      <c r="AP5" s="372" t="s">
        <v>26</v>
      </c>
      <c r="AQ5" s="360"/>
      <c r="AR5" s="360" t="s">
        <v>27</v>
      </c>
      <c r="AS5" s="360" t="s">
        <v>27</v>
      </c>
      <c r="AT5" s="360" t="s">
        <v>28</v>
      </c>
      <c r="AU5" s="360" t="s">
        <v>29</v>
      </c>
      <c r="AV5" s="360" t="s">
        <v>29</v>
      </c>
      <c r="AW5" s="360" t="s">
        <v>30</v>
      </c>
      <c r="AX5" s="360" t="s">
        <v>31</v>
      </c>
      <c r="AY5" s="360" t="s">
        <v>32</v>
      </c>
      <c r="AZ5" s="373" t="s">
        <v>32</v>
      </c>
      <c r="BB5" s="374" t="s">
        <v>33</v>
      </c>
      <c r="BC5" s="666" t="str">
        <f>+CONCATENATE("ACUMULADO ",N3)</f>
        <v>ACUMULADO 2014</v>
      </c>
      <c r="BD5" s="376"/>
      <c r="BE5" s="667"/>
      <c r="BF5" s="378" t="s">
        <v>14</v>
      </c>
      <c r="BG5" s="689" t="s">
        <v>34</v>
      </c>
      <c r="BH5" s="963" t="str">
        <f>+CONCATENATE("ACUMULADO ",N3)</f>
        <v>ACUMULADO 2014</v>
      </c>
      <c r="BI5" s="964"/>
      <c r="BJ5" s="964"/>
      <c r="BK5" s="965"/>
      <c r="BM5" s="938" t="s">
        <v>34</v>
      </c>
      <c r="BN5" s="379" t="str">
        <f>+CONCATENATE("ACUMULADO ",BQ3)</f>
        <v>ACUMULADO 2014</v>
      </c>
      <c r="BO5" s="380"/>
      <c r="BP5" s="381"/>
      <c r="BQ5" s="382"/>
    </row>
    <row r="6" spans="1:69" ht="15.75" thickBot="1" x14ac:dyDescent="0.25">
      <c r="A6" s="910"/>
      <c r="B6" s="912"/>
      <c r="C6" s="150" t="s">
        <v>35</v>
      </c>
      <c r="D6" s="141" t="s">
        <v>36</v>
      </c>
      <c r="E6" s="141" t="s">
        <v>37</v>
      </c>
      <c r="F6" s="142" t="s">
        <v>38</v>
      </c>
      <c r="G6" s="150" t="s">
        <v>39</v>
      </c>
      <c r="H6" s="141" t="s">
        <v>40</v>
      </c>
      <c r="I6" s="142" t="s">
        <v>41</v>
      </c>
      <c r="J6" s="150" t="s">
        <v>39</v>
      </c>
      <c r="K6" s="141" t="s">
        <v>40</v>
      </c>
      <c r="L6" s="142" t="s">
        <v>41</v>
      </c>
      <c r="M6" s="150" t="s">
        <v>42</v>
      </c>
      <c r="N6" s="142" t="s">
        <v>22</v>
      </c>
      <c r="P6" s="191" t="s">
        <v>43</v>
      </c>
      <c r="Q6" s="190" t="s">
        <v>502</v>
      </c>
      <c r="R6" s="348"/>
      <c r="S6" s="971" t="s">
        <v>44</v>
      </c>
      <c r="T6" s="973"/>
      <c r="U6" s="383" t="s">
        <v>35</v>
      </c>
      <c r="V6" s="50" t="s">
        <v>36</v>
      </c>
      <c r="W6" s="50" t="s">
        <v>37</v>
      </c>
      <c r="X6" s="51" t="s">
        <v>38</v>
      </c>
      <c r="Y6" s="384" t="s">
        <v>39</v>
      </c>
      <c r="Z6" s="50" t="s">
        <v>40</v>
      </c>
      <c r="AA6" s="50" t="s">
        <v>41</v>
      </c>
      <c r="AB6" s="384" t="s">
        <v>39</v>
      </c>
      <c r="AC6" s="50" t="s">
        <v>40</v>
      </c>
      <c r="AD6" s="50" t="s">
        <v>41</v>
      </c>
      <c r="AE6" s="384" t="s">
        <v>39</v>
      </c>
      <c r="AF6" s="50" t="s">
        <v>40</v>
      </c>
      <c r="AG6" s="50" t="s">
        <v>41</v>
      </c>
      <c r="AH6" s="384" t="s">
        <v>45</v>
      </c>
      <c r="AI6" s="50" t="s">
        <v>46</v>
      </c>
      <c r="AJ6" s="51" t="s">
        <v>24</v>
      </c>
      <c r="AL6" s="150" t="s">
        <v>43</v>
      </c>
      <c r="AM6" s="142" t="s">
        <v>502</v>
      </c>
      <c r="AO6" s="385"/>
      <c r="AP6" s="386"/>
      <c r="AQ6" s="387" t="s">
        <v>38</v>
      </c>
      <c r="AR6" s="387" t="str">
        <f>+L3</f>
        <v>JULIO</v>
      </c>
      <c r="AS6" s="387" t="str">
        <f>AR6</f>
        <v>JULIO</v>
      </c>
      <c r="AT6" s="387" t="str">
        <f>AR6</f>
        <v>JULIO</v>
      </c>
      <c r="AU6" s="387" t="s">
        <v>16</v>
      </c>
      <c r="AV6" s="387" t="s">
        <v>31</v>
      </c>
      <c r="AW6" s="387"/>
      <c r="AX6" s="387"/>
      <c r="AY6" s="387" t="s">
        <v>16</v>
      </c>
      <c r="AZ6" s="388" t="s">
        <v>31</v>
      </c>
      <c r="BB6" s="389"/>
      <c r="BC6" s="390" t="s">
        <v>47</v>
      </c>
      <c r="BD6" s="391" t="s">
        <v>48</v>
      </c>
      <c r="BE6" s="392" t="s">
        <v>49</v>
      </c>
      <c r="BF6" s="393"/>
      <c r="BG6" s="691"/>
      <c r="BH6" s="692" t="s">
        <v>47</v>
      </c>
      <c r="BI6" s="692" t="s">
        <v>50</v>
      </c>
      <c r="BJ6" s="692" t="s">
        <v>51</v>
      </c>
      <c r="BK6" s="693" t="s">
        <v>52</v>
      </c>
      <c r="BM6" s="939"/>
      <c r="BN6" s="396" t="s">
        <v>47</v>
      </c>
      <c r="BO6" s="394" t="s">
        <v>50</v>
      </c>
      <c r="BP6" s="394" t="s">
        <v>51</v>
      </c>
      <c r="BQ6" s="395" t="s">
        <v>52</v>
      </c>
    </row>
    <row r="7" spans="1:69" s="10" customFormat="1" ht="16.5" thickBot="1" x14ac:dyDescent="0.3">
      <c r="A7" s="668"/>
      <c r="B7" s="669"/>
      <c r="C7" s="196"/>
      <c r="D7" s="196"/>
      <c r="E7" s="196"/>
      <c r="F7" s="196"/>
      <c r="G7" s="196"/>
      <c r="H7" s="196"/>
      <c r="I7" s="196"/>
      <c r="J7" s="196"/>
      <c r="K7" s="196"/>
      <c r="L7" s="196"/>
      <c r="M7" s="196"/>
      <c r="N7" s="195"/>
      <c r="O7" s="348"/>
      <c r="P7" s="194"/>
      <c r="Q7" s="195"/>
      <c r="S7" s="399"/>
      <c r="T7" s="400"/>
      <c r="U7" s="196"/>
      <c r="V7" s="196"/>
      <c r="W7" s="196"/>
      <c r="X7" s="196"/>
      <c r="Y7" s="196"/>
      <c r="Z7" s="196"/>
      <c r="AA7" s="196"/>
      <c r="AB7" s="196"/>
      <c r="AC7" s="196"/>
      <c r="AD7" s="196"/>
      <c r="AE7" s="196"/>
      <c r="AF7" s="196"/>
      <c r="AG7" s="196"/>
      <c r="AH7" s="196"/>
      <c r="AI7" s="196"/>
      <c r="AJ7" s="195"/>
      <c r="AK7" s="2"/>
      <c r="AL7" s="226"/>
      <c r="AM7" s="227"/>
      <c r="AO7" s="23"/>
      <c r="AP7" s="13" t="s">
        <v>54</v>
      </c>
      <c r="AQ7" s="401">
        <f>F22</f>
        <v>1802063549</v>
      </c>
      <c r="AR7" s="401">
        <f>I22</f>
        <v>1194218055</v>
      </c>
      <c r="AS7" s="401">
        <f>L22</f>
        <v>705246111</v>
      </c>
      <c r="AT7" s="15"/>
      <c r="AU7" s="402">
        <f t="shared" ref="AU7:AU17" si="0">IF(AQ7=0," ",AR7/AQ7)</f>
        <v>0.66269475106063536</v>
      </c>
      <c r="AV7" s="402">
        <f t="shared" ref="AV7:AV17" si="1">IF(AQ7=0," ",AS7/AQ7)</f>
        <v>0.39135473962133838</v>
      </c>
      <c r="AW7" s="401">
        <f>I23/AO$2*12+I24</f>
        <v>1725305920</v>
      </c>
      <c r="AX7" s="401">
        <f>L23/AO$2*12+L24</f>
        <v>887068301.71428573</v>
      </c>
      <c r="AY7" s="401">
        <f t="shared" ref="AY7:AY16" si="2">AW7-AQ7</f>
        <v>-76757629</v>
      </c>
      <c r="AZ7" s="403">
        <f t="shared" ref="AZ7:AZ16" si="3">AX7-AQ7</f>
        <v>-914995247.28571427</v>
      </c>
      <c r="BB7" s="404" t="s">
        <v>55</v>
      </c>
      <c r="BC7" s="72">
        <f>F10</f>
        <v>226569855</v>
      </c>
      <c r="BD7" s="73">
        <f>I10</f>
        <v>226569855</v>
      </c>
      <c r="BE7" s="74">
        <f>K10</f>
        <v>0</v>
      </c>
      <c r="BF7" s="75"/>
      <c r="BG7" s="109" t="s">
        <v>56</v>
      </c>
      <c r="BH7" s="135">
        <f>+SUM(BH8:BH11)</f>
        <v>2794600398</v>
      </c>
      <c r="BI7" s="135">
        <f>+SUM(BI8:BI11)</f>
        <v>1444857200.0699999</v>
      </c>
      <c r="BJ7" s="135">
        <f>+SUM(BJ8:BJ11)</f>
        <v>1304755949.0699999</v>
      </c>
      <c r="BK7" s="135">
        <f>+SUM(BK8:BK11)</f>
        <v>214851829</v>
      </c>
      <c r="BM7" s="79" t="s">
        <v>56</v>
      </c>
      <c r="BN7" s="80">
        <f>BN8+BN15+BN22</f>
        <v>2794600398</v>
      </c>
      <c r="BO7" s="81">
        <f>BO8+BO15+BO22</f>
        <v>1444857200.0699999</v>
      </c>
      <c r="BP7" s="81">
        <f>BP8+BP15+BP22</f>
        <v>1304755949.0699999</v>
      </c>
      <c r="BQ7" s="82">
        <f>BQ8+BQ15+BQ22</f>
        <v>214851829</v>
      </c>
    </row>
    <row r="8" spans="1:69" s="10" customFormat="1" ht="24" thickBot="1" x14ac:dyDescent="0.3">
      <c r="A8" s="405">
        <f>+IF(JUNIO!A8=0,"",JUNIO!A8)</f>
        <v>1</v>
      </c>
      <c r="B8" s="670" t="str">
        <f>+IF(JUNIO!B8=0,"",JUNIO!B8)</f>
        <v>INGRESOS</v>
      </c>
      <c r="C8" s="407">
        <f>C10+C17+C108</f>
        <v>3181595000</v>
      </c>
      <c r="D8" s="407">
        <f t="shared" ref="D8:N8" si="4">D10+D17+D108</f>
        <v>0</v>
      </c>
      <c r="E8" s="407">
        <f t="shared" si="4"/>
        <v>896207030</v>
      </c>
      <c r="F8" s="407">
        <f t="shared" si="4"/>
        <v>4077802030</v>
      </c>
      <c r="G8" s="407">
        <f t="shared" si="4"/>
        <v>2282404945</v>
      </c>
      <c r="H8" s="407">
        <f t="shared" si="4"/>
        <v>266030707</v>
      </c>
      <c r="I8" s="407">
        <f t="shared" si="4"/>
        <v>2548435652</v>
      </c>
      <c r="J8" s="407">
        <f t="shared" si="4"/>
        <v>1599832060</v>
      </c>
      <c r="K8" s="407">
        <f t="shared" si="4"/>
        <v>294313401</v>
      </c>
      <c r="L8" s="407">
        <f t="shared" si="4"/>
        <v>1894145461</v>
      </c>
      <c r="M8" s="407">
        <f t="shared" si="4"/>
        <v>1529366378</v>
      </c>
      <c r="N8" s="408">
        <f t="shared" si="4"/>
        <v>2183656569</v>
      </c>
      <c r="O8" s="409"/>
      <c r="P8" s="410">
        <f>P10+P17+P108</f>
        <v>0</v>
      </c>
      <c r="Q8" s="408">
        <f>Q10+Q17+Q108</f>
        <v>0</v>
      </c>
      <c r="S8" s="206" t="str">
        <f>+IF(JUNIO!S8=0,"",JUNIO!S8)</f>
        <v/>
      </c>
      <c r="T8" s="411" t="str">
        <f>+IF(JUNIO!T8=0,"",JUNIO!T8)</f>
        <v>GASTOS</v>
      </c>
      <c r="U8" s="412">
        <f t="shared" ref="U8:AM8" si="5">U10+U207+U220+U232</f>
        <v>3181595000</v>
      </c>
      <c r="V8" s="413">
        <f t="shared" si="5"/>
        <v>0</v>
      </c>
      <c r="W8" s="413">
        <f t="shared" si="5"/>
        <v>896207030</v>
      </c>
      <c r="X8" s="414">
        <f t="shared" si="5"/>
        <v>4077802030</v>
      </c>
      <c r="Y8" s="415">
        <f t="shared" si="5"/>
        <v>2130987745.0699999</v>
      </c>
      <c r="Z8" s="413">
        <f t="shared" si="5"/>
        <v>185920019</v>
      </c>
      <c r="AA8" s="414">
        <f t="shared" si="5"/>
        <v>2316907764.0699997</v>
      </c>
      <c r="AB8" s="415">
        <f t="shared" si="5"/>
        <v>1881859803.0699999</v>
      </c>
      <c r="AC8" s="413">
        <f t="shared" si="5"/>
        <v>237799291</v>
      </c>
      <c r="AD8" s="414">
        <f t="shared" si="5"/>
        <v>2119659094.0699999</v>
      </c>
      <c r="AE8" s="415">
        <f t="shared" si="5"/>
        <v>1502343877</v>
      </c>
      <c r="AF8" s="413">
        <f t="shared" si="5"/>
        <v>293378051</v>
      </c>
      <c r="AG8" s="414">
        <f t="shared" si="5"/>
        <v>1795721928</v>
      </c>
      <c r="AH8" s="415">
        <f t="shared" si="5"/>
        <v>1760894265.9300001</v>
      </c>
      <c r="AI8" s="413">
        <f t="shared" si="5"/>
        <v>1958142935.9300001</v>
      </c>
      <c r="AJ8" s="416">
        <f t="shared" si="5"/>
        <v>2282080102</v>
      </c>
      <c r="AL8" s="417">
        <f t="shared" si="5"/>
        <v>0</v>
      </c>
      <c r="AM8" s="418">
        <f t="shared" si="5"/>
        <v>0</v>
      </c>
      <c r="AO8" s="23"/>
      <c r="AP8" s="13" t="s">
        <v>58</v>
      </c>
      <c r="AQ8" s="14">
        <f>F25</f>
        <v>861960723</v>
      </c>
      <c r="AR8" s="14">
        <f>I25</f>
        <v>535569195</v>
      </c>
      <c r="AS8" s="14">
        <f>L25</f>
        <v>439237784</v>
      </c>
      <c r="AT8" s="15"/>
      <c r="AU8" s="419">
        <f t="shared" si="0"/>
        <v>0.62133828225488641</v>
      </c>
      <c r="AV8" s="419">
        <f t="shared" si="1"/>
        <v>0.50957981295395982</v>
      </c>
      <c r="AW8" s="14">
        <f>I26/AO$2*12+I27</f>
        <v>892134908.57142854</v>
      </c>
      <c r="AX8" s="14">
        <f>L26/AO$2*12+L27</f>
        <v>726995346.85714293</v>
      </c>
      <c r="AY8" s="14">
        <f t="shared" si="2"/>
        <v>30174185.571428537</v>
      </c>
      <c r="AZ8" s="420">
        <f t="shared" si="3"/>
        <v>-134965376.14285707</v>
      </c>
      <c r="BB8" s="167" t="s">
        <v>59</v>
      </c>
      <c r="BC8" s="83">
        <f>BC9+BC19</f>
        <v>3105689257</v>
      </c>
      <c r="BD8" s="84">
        <f>BD9+BD19</f>
        <v>1737736848</v>
      </c>
      <c r="BE8" s="85">
        <f>BE9+BE19</f>
        <v>293087220</v>
      </c>
      <c r="BF8" s="75"/>
      <c r="BG8" s="86" t="s">
        <v>60</v>
      </c>
      <c r="BH8" s="87">
        <f>BN9+BN13</f>
        <v>1749552802</v>
      </c>
      <c r="BI8" s="87">
        <f>BO9+BO13</f>
        <v>815006407</v>
      </c>
      <c r="BJ8" s="87">
        <f>BP9+BP13</f>
        <v>815006407</v>
      </c>
      <c r="BK8" s="87">
        <f>BQ9+BQ13</f>
        <v>120288713</v>
      </c>
      <c r="BM8" s="89" t="s">
        <v>61</v>
      </c>
      <c r="BN8" s="90">
        <f>BN9+BN14+BN13</f>
        <v>2111395646</v>
      </c>
      <c r="BO8" s="87">
        <f>BO9+BO14+BO13</f>
        <v>1101954557</v>
      </c>
      <c r="BP8" s="87">
        <f>BP9+BP14+BP13</f>
        <v>985507700</v>
      </c>
      <c r="BQ8" s="88">
        <f>BQ9+BQ14+BQ13</f>
        <v>152034835</v>
      </c>
    </row>
    <row r="9" spans="1:69" s="10" customFormat="1" ht="20.25" thickBot="1" x14ac:dyDescent="0.25">
      <c r="A9" s="671"/>
      <c r="B9" s="672"/>
      <c r="C9" s="673"/>
      <c r="D9" s="673"/>
      <c r="E9" s="673"/>
      <c r="F9" s="673"/>
      <c r="G9" s="673"/>
      <c r="H9" s="673"/>
      <c r="I9" s="673"/>
      <c r="J9" s="673"/>
      <c r="K9" s="673"/>
      <c r="L9" s="673"/>
      <c r="M9" s="673"/>
      <c r="N9" s="674"/>
      <c r="O9" s="409"/>
      <c r="P9" s="425"/>
      <c r="Q9" s="424"/>
      <c r="S9" s="399"/>
      <c r="T9" s="400"/>
      <c r="U9" s="196"/>
      <c r="V9" s="196"/>
      <c r="W9" s="196"/>
      <c r="X9" s="196"/>
      <c r="Y9" s="196"/>
      <c r="Z9" s="196"/>
      <c r="AA9" s="196"/>
      <c r="AB9" s="196"/>
      <c r="AC9" s="196"/>
      <c r="AD9" s="196"/>
      <c r="AE9" s="196"/>
      <c r="AF9" s="196"/>
      <c r="AG9" s="196"/>
      <c r="AH9" s="196"/>
      <c r="AI9" s="196"/>
      <c r="AJ9" s="195"/>
      <c r="AL9" s="426"/>
      <c r="AM9" s="427"/>
      <c r="AO9" s="428"/>
      <c r="AP9" s="13" t="s">
        <v>63</v>
      </c>
      <c r="AQ9" s="14">
        <f>F28+F75</f>
        <v>0</v>
      </c>
      <c r="AR9" s="14">
        <f>I28+I75</f>
        <v>15440497</v>
      </c>
      <c r="AS9" s="14">
        <f>L28+L75</f>
        <v>0</v>
      </c>
      <c r="AT9" s="15"/>
      <c r="AU9" s="429" t="str">
        <f t="shared" si="0"/>
        <v xml:space="preserve"> </v>
      </c>
      <c r="AV9" s="429" t="str">
        <f t="shared" si="1"/>
        <v xml:space="preserve"> </v>
      </c>
      <c r="AW9" s="430">
        <f>(I30+I33+I36+I76)/AO$2*12+I31+I34+I37+I38+I39+I40+I77</f>
        <v>26469423.428571433</v>
      </c>
      <c r="AX9" s="430">
        <f>(L30+L33+L36+L76)/AO$2*12+L31+L34+L37+L38+L39+L40+L77</f>
        <v>0</v>
      </c>
      <c r="AY9" s="430">
        <f t="shared" si="2"/>
        <v>26469423.428571433</v>
      </c>
      <c r="AZ9" s="431">
        <f t="shared" si="3"/>
        <v>0</v>
      </c>
      <c r="BB9" s="432" t="s">
        <v>456</v>
      </c>
      <c r="BC9" s="91">
        <f>BC10+BC18</f>
        <v>2985989257</v>
      </c>
      <c r="BD9" s="92">
        <f>BD10+BD18</f>
        <v>1676757991</v>
      </c>
      <c r="BE9" s="93">
        <f>BE10+BE18</f>
        <v>283599072</v>
      </c>
      <c r="BF9" s="94"/>
      <c r="BG9" s="95" t="s">
        <v>64</v>
      </c>
      <c r="BH9" s="96">
        <f t="shared" ref="BH9:BK10" si="6">BN14</f>
        <v>361842844</v>
      </c>
      <c r="BI9" s="96">
        <f t="shared" si="6"/>
        <v>286948150</v>
      </c>
      <c r="BJ9" s="96">
        <f t="shared" si="6"/>
        <v>170501293</v>
      </c>
      <c r="BK9" s="96">
        <f t="shared" si="6"/>
        <v>31746122</v>
      </c>
      <c r="BM9" s="164" t="s">
        <v>65</v>
      </c>
      <c r="BN9" s="98">
        <f>SUM(BN10:BN12)</f>
        <v>1154999780</v>
      </c>
      <c r="BO9" s="96">
        <f>SUM(BO10:BO12)</f>
        <v>624095529</v>
      </c>
      <c r="BP9" s="96">
        <f>SUM(BP10:BP12)</f>
        <v>624095529</v>
      </c>
      <c r="BQ9" s="97">
        <f>SUM(BQ10:BQ12)</f>
        <v>92788102</v>
      </c>
    </row>
    <row r="10" spans="1:69" s="10" customFormat="1" ht="19.5" x14ac:dyDescent="0.2">
      <c r="A10" s="433">
        <f>+IF(JUNIO!A10=0,"",JUNIO!A10)</f>
        <v>10</v>
      </c>
      <c r="B10" s="434" t="str">
        <f>+IF(JUNIO!B10=0,"",JUNIO!B10)</f>
        <v>DISPONIBILIDAD INICIAL</v>
      </c>
      <c r="C10" s="215">
        <f t="shared" ref="C10:N10" si="7">SUM(C12:C15)</f>
        <v>100000000</v>
      </c>
      <c r="D10" s="435">
        <f t="shared" si="7"/>
        <v>0</v>
      </c>
      <c r="E10" s="435">
        <f t="shared" si="7"/>
        <v>126569855</v>
      </c>
      <c r="F10" s="216">
        <f t="shared" si="7"/>
        <v>226569855</v>
      </c>
      <c r="G10" s="436">
        <f t="shared" si="7"/>
        <v>226569855</v>
      </c>
      <c r="H10" s="435">
        <f t="shared" si="7"/>
        <v>0</v>
      </c>
      <c r="I10" s="437">
        <f t="shared" si="7"/>
        <v>226569855</v>
      </c>
      <c r="J10" s="215">
        <f t="shared" si="7"/>
        <v>226569855</v>
      </c>
      <c r="K10" s="435">
        <f t="shared" si="7"/>
        <v>0</v>
      </c>
      <c r="L10" s="216">
        <f t="shared" si="7"/>
        <v>226569855</v>
      </c>
      <c r="M10" s="215">
        <f t="shared" si="7"/>
        <v>0</v>
      </c>
      <c r="N10" s="216">
        <f t="shared" si="7"/>
        <v>0</v>
      </c>
      <c r="O10" s="15"/>
      <c r="P10" s="215">
        <f>SUM(P12:P15)</f>
        <v>0</v>
      </c>
      <c r="Q10" s="216">
        <f>SUM(Q12:Q15)</f>
        <v>0</v>
      </c>
      <c r="S10" s="438" t="str">
        <f>+IF(JUNIO!S10=0,"",JUNIO!S10)</f>
        <v>A</v>
      </c>
      <c r="T10" s="439" t="str">
        <f>+IF(JUNIO!T10=0,"",JUNIO!T10)</f>
        <v>GASTOS DE FUNCIONAMIENTO</v>
      </c>
      <c r="U10" s="440">
        <f t="shared" ref="U10:AJ10" si="8">U12+U110+U170+U193</f>
        <v>2850095000</v>
      </c>
      <c r="V10" s="441">
        <f t="shared" si="8"/>
        <v>0</v>
      </c>
      <c r="W10" s="441">
        <f t="shared" si="8"/>
        <v>663399550</v>
      </c>
      <c r="X10" s="444">
        <f t="shared" si="8"/>
        <v>3513494550</v>
      </c>
      <c r="Y10" s="443">
        <f t="shared" si="8"/>
        <v>1833114002.0699999</v>
      </c>
      <c r="Z10" s="441">
        <f t="shared" si="8"/>
        <v>185920019</v>
      </c>
      <c r="AA10" s="444">
        <f t="shared" si="8"/>
        <v>2019034021.0699999</v>
      </c>
      <c r="AB10" s="443">
        <f t="shared" si="8"/>
        <v>1636951060.0699999</v>
      </c>
      <c r="AC10" s="441">
        <f t="shared" si="8"/>
        <v>229199291</v>
      </c>
      <c r="AD10" s="444">
        <f t="shared" si="8"/>
        <v>1866150351.0699999</v>
      </c>
      <c r="AE10" s="443">
        <f t="shared" si="8"/>
        <v>1317319346</v>
      </c>
      <c r="AF10" s="441">
        <f t="shared" si="8"/>
        <v>273219182</v>
      </c>
      <c r="AG10" s="444">
        <f t="shared" si="8"/>
        <v>1590538528</v>
      </c>
      <c r="AH10" s="443">
        <f t="shared" si="8"/>
        <v>1494460528.9300001</v>
      </c>
      <c r="AI10" s="441">
        <f t="shared" si="8"/>
        <v>1647344198.9300001</v>
      </c>
      <c r="AJ10" s="442">
        <f t="shared" si="8"/>
        <v>1922956022</v>
      </c>
      <c r="AL10" s="445">
        <f>AL12+AL110+AL170+AL193</f>
        <v>0</v>
      </c>
      <c r="AM10" s="446">
        <f>AM12+AM110+AM170+AM193</f>
        <v>0</v>
      </c>
      <c r="AO10" s="428"/>
      <c r="AP10" s="13" t="s">
        <v>67</v>
      </c>
      <c r="AQ10" s="14">
        <f>F42</f>
        <v>115073169</v>
      </c>
      <c r="AR10" s="14">
        <f>I42</f>
        <v>69978663</v>
      </c>
      <c r="AS10" s="14">
        <f>L42</f>
        <v>58997564</v>
      </c>
      <c r="AT10" s="15"/>
      <c r="AU10" s="429">
        <f t="shared" si="0"/>
        <v>0.60812319333970888</v>
      </c>
      <c r="AV10" s="429">
        <f t="shared" si="1"/>
        <v>0.5126960916493053</v>
      </c>
      <c r="AW10" s="430">
        <f>I43/AO$2*12+I44</f>
        <v>109196873</v>
      </c>
      <c r="AX10" s="430">
        <f>L43/AO$2*12+L44</f>
        <v>90372131.857142866</v>
      </c>
      <c r="AY10" s="430">
        <f t="shared" si="2"/>
        <v>-5876296</v>
      </c>
      <c r="AZ10" s="431">
        <f t="shared" si="3"/>
        <v>-24701037.142857134</v>
      </c>
      <c r="BB10" s="447" t="s">
        <v>457</v>
      </c>
      <c r="BC10" s="91">
        <f>BC11+BC12+BC13+BC14+BC16+BC17+BC15</f>
        <v>2634294257</v>
      </c>
      <c r="BD10" s="92">
        <f>BD11+BD12+BD13+BD14+BD16+BD17+BD15</f>
        <v>1489181750</v>
      </c>
      <c r="BE10" s="93">
        <f>BE11+BE12+BE13+BE14+BE16+BE17+BE15</f>
        <v>259659609</v>
      </c>
      <c r="BF10" s="94"/>
      <c r="BG10" s="86" t="s">
        <v>68</v>
      </c>
      <c r="BH10" s="99">
        <f t="shared" si="6"/>
        <v>627753246</v>
      </c>
      <c r="BI10" s="99">
        <f t="shared" si="6"/>
        <v>319883114.06999999</v>
      </c>
      <c r="BJ10" s="99">
        <f t="shared" si="6"/>
        <v>296228720.06999999</v>
      </c>
      <c r="BK10" s="99">
        <f t="shared" si="6"/>
        <v>60335164</v>
      </c>
      <c r="BM10" s="161" t="s">
        <v>470</v>
      </c>
      <c r="BN10" s="101">
        <f>X17+X66</f>
        <v>913498656</v>
      </c>
      <c r="BO10" s="99">
        <f>AA17+AA66</f>
        <v>531538941</v>
      </c>
      <c r="BP10" s="99">
        <f>AD17+AD66</f>
        <v>531538941</v>
      </c>
      <c r="BQ10" s="100">
        <f>AF17+AF66</f>
        <v>79660143</v>
      </c>
    </row>
    <row r="11" spans="1:69" s="10" customFormat="1" ht="25.5" x14ac:dyDescent="0.2">
      <c r="A11" s="421"/>
      <c r="B11" s="422"/>
      <c r="C11" s="423"/>
      <c r="D11" s="423"/>
      <c r="E11" s="423"/>
      <c r="F11" s="423"/>
      <c r="G11" s="423"/>
      <c r="H11" s="423"/>
      <c r="I11" s="423"/>
      <c r="J11" s="423"/>
      <c r="K11" s="423"/>
      <c r="L11" s="423"/>
      <c r="M11" s="423"/>
      <c r="N11" s="424"/>
      <c r="O11" s="409"/>
      <c r="P11" s="425"/>
      <c r="Q11" s="424"/>
      <c r="S11" s="448"/>
      <c r="T11" s="649"/>
      <c r="U11" s="193"/>
      <c r="V11" s="193"/>
      <c r="W11" s="193"/>
      <c r="X11" s="193"/>
      <c r="Y11" s="193"/>
      <c r="Z11" s="193"/>
      <c r="AA11" s="193"/>
      <c r="AB11" s="193"/>
      <c r="AC11" s="193"/>
      <c r="AD11" s="193"/>
      <c r="AE11" s="193"/>
      <c r="AF11" s="193"/>
      <c r="AG11" s="193"/>
      <c r="AH11" s="193"/>
      <c r="AI11" s="193"/>
      <c r="AJ11" s="207"/>
      <c r="AL11" s="451"/>
      <c r="AM11" s="452"/>
      <c r="AO11" s="453" t="s">
        <v>13</v>
      </c>
      <c r="AP11" s="717" t="s">
        <v>588</v>
      </c>
      <c r="AQ11" s="14">
        <f>F88</f>
        <v>0</v>
      </c>
      <c r="AR11" s="14">
        <f>I88</f>
        <v>0</v>
      </c>
      <c r="AS11" s="14">
        <f>L88</f>
        <v>0</v>
      </c>
      <c r="AT11" s="454">
        <f>AO2/12</f>
        <v>0.58333333333333337</v>
      </c>
      <c r="AU11" s="429" t="str">
        <f t="shared" si="0"/>
        <v xml:space="preserve"> </v>
      </c>
      <c r="AV11" s="429" t="str">
        <f t="shared" si="1"/>
        <v xml:space="preserve"> </v>
      </c>
      <c r="AW11" s="430">
        <f>I88</f>
        <v>0</v>
      </c>
      <c r="AX11" s="430">
        <f>L88</f>
        <v>0</v>
      </c>
      <c r="AY11" s="430">
        <f t="shared" si="2"/>
        <v>0</v>
      </c>
      <c r="AZ11" s="431">
        <f t="shared" si="3"/>
        <v>0</v>
      </c>
      <c r="BB11" s="447" t="s">
        <v>458</v>
      </c>
      <c r="BC11" s="91">
        <f>F26</f>
        <v>799494257</v>
      </c>
      <c r="BD11" s="92">
        <f>I26</f>
        <v>499191999</v>
      </c>
      <c r="BE11" s="93">
        <f>K26</f>
        <v>77169275</v>
      </c>
      <c r="BF11" s="94"/>
      <c r="BG11" s="86" t="s">
        <v>69</v>
      </c>
      <c r="BH11" s="102">
        <f>BN22</f>
        <v>55451506</v>
      </c>
      <c r="BI11" s="102">
        <f>BO22</f>
        <v>23019529</v>
      </c>
      <c r="BJ11" s="102">
        <f>BP22</f>
        <v>23019529</v>
      </c>
      <c r="BK11" s="102">
        <f>BQ22</f>
        <v>2481830</v>
      </c>
      <c r="BM11" s="162" t="s">
        <v>471</v>
      </c>
      <c r="BN11" s="104">
        <f>X18+X67</f>
        <v>104766927</v>
      </c>
      <c r="BO11" s="824">
        <f>AA18+AA67</f>
        <v>69467122</v>
      </c>
      <c r="BP11" s="102">
        <f>AD18+AD67</f>
        <v>69467122</v>
      </c>
      <c r="BQ11" s="103">
        <f>AF18+AF67</f>
        <v>9900722</v>
      </c>
    </row>
    <row r="12" spans="1:69" s="10" customFormat="1" ht="25.5" x14ac:dyDescent="0.2">
      <c r="A12" s="203">
        <f>+IF(JUNIO!A12=0,"",JUNIO!A12)</f>
        <v>1001</v>
      </c>
      <c r="B12" s="251" t="str">
        <f>+IF(JUNIO!B12=0,"",JUNIO!B12)</f>
        <v>Bienestar Social (Caja, Bancos, Inversiones Tempor.) a Dic-31-2013</v>
      </c>
      <c r="C12" s="283">
        <f>+ENERO!C12</f>
        <v>0</v>
      </c>
      <c r="D12" s="456">
        <f>JUNIO!D12+JULIO!P12</f>
        <v>0</v>
      </c>
      <c r="E12" s="456">
        <f>JUNIO!E12+JULIO!Q12</f>
        <v>81553</v>
      </c>
      <c r="F12" s="170">
        <f>SUM(C12:E12)</f>
        <v>81553</v>
      </c>
      <c r="G12" s="283">
        <f>JUNIO!I12</f>
        <v>81553</v>
      </c>
      <c r="H12" s="154">
        <v>0</v>
      </c>
      <c r="I12" s="170">
        <f>SUM(G12:H12)</f>
        <v>81553</v>
      </c>
      <c r="J12" s="283">
        <f>JUNIO!L12</f>
        <v>81553</v>
      </c>
      <c r="K12" s="154">
        <v>0</v>
      </c>
      <c r="L12" s="170">
        <f>SUM(J12:K12)</f>
        <v>81553</v>
      </c>
      <c r="M12" s="283">
        <f>F12-I12</f>
        <v>0</v>
      </c>
      <c r="N12" s="170">
        <f>F12-L12</f>
        <v>0</v>
      </c>
      <c r="O12" s="365"/>
      <c r="P12" s="455">
        <v>0</v>
      </c>
      <c r="Q12" s="458">
        <v>0</v>
      </c>
      <c r="S12" s="459">
        <f>+IF(JUNIO!S12=0,"",JUNIO!S12)</f>
        <v>1000000</v>
      </c>
      <c r="T12" s="460" t="str">
        <f>+IF(JUNIO!T12=0,"",JUNIO!T12)</f>
        <v>GASTOS DE PERSONAL</v>
      </c>
      <c r="U12" s="461">
        <f t="shared" ref="U12:AJ12" si="9">U14+U63</f>
        <v>2030388802</v>
      </c>
      <c r="V12" s="462">
        <f t="shared" si="9"/>
        <v>0</v>
      </c>
      <c r="W12" s="462">
        <f t="shared" si="9"/>
        <v>268497982</v>
      </c>
      <c r="X12" s="463">
        <f t="shared" si="9"/>
        <v>2298886784</v>
      </c>
      <c r="Y12" s="445">
        <f t="shared" si="9"/>
        <v>1157755605</v>
      </c>
      <c r="Z12" s="462">
        <f t="shared" si="9"/>
        <v>131690090</v>
      </c>
      <c r="AA12" s="463">
        <f t="shared" si="9"/>
        <v>1289445695</v>
      </c>
      <c r="AB12" s="445">
        <f t="shared" si="9"/>
        <v>1015385021</v>
      </c>
      <c r="AC12" s="462">
        <f t="shared" si="9"/>
        <v>157613817</v>
      </c>
      <c r="AD12" s="463">
        <f t="shared" si="9"/>
        <v>1172998838</v>
      </c>
      <c r="AE12" s="445">
        <f t="shared" si="9"/>
        <v>931510978</v>
      </c>
      <c r="AF12" s="462">
        <f t="shared" si="9"/>
        <v>153034835</v>
      </c>
      <c r="AG12" s="463">
        <f t="shared" si="9"/>
        <v>1084545813</v>
      </c>
      <c r="AH12" s="445">
        <f t="shared" si="9"/>
        <v>1009441089</v>
      </c>
      <c r="AI12" s="462">
        <f t="shared" si="9"/>
        <v>1125887946</v>
      </c>
      <c r="AJ12" s="446">
        <f t="shared" si="9"/>
        <v>1214340971</v>
      </c>
      <c r="AK12" s="12"/>
      <c r="AL12" s="464">
        <f>AL14+AL63</f>
        <v>0</v>
      </c>
      <c r="AM12" s="465">
        <f>AM14+AM63</f>
        <v>0</v>
      </c>
      <c r="AO12" s="453"/>
      <c r="AP12" s="729" t="s">
        <v>589</v>
      </c>
      <c r="AQ12" s="14">
        <f>F89</f>
        <v>70000000</v>
      </c>
      <c r="AR12" s="14">
        <f>I89</f>
        <v>5747550</v>
      </c>
      <c r="AS12" s="14">
        <f>L89</f>
        <v>5747550</v>
      </c>
      <c r="AT12" s="15"/>
      <c r="AU12" s="429">
        <f t="shared" si="0"/>
        <v>8.2107857142857149E-2</v>
      </c>
      <c r="AV12" s="429">
        <f t="shared" si="1"/>
        <v>8.2107857142857149E-2</v>
      </c>
      <c r="AW12" s="430">
        <f>I89</f>
        <v>5747550</v>
      </c>
      <c r="AX12" s="430">
        <f>L89</f>
        <v>5747550</v>
      </c>
      <c r="AY12" s="430">
        <f t="shared" si="2"/>
        <v>-64252450</v>
      </c>
      <c r="AZ12" s="431">
        <f t="shared" si="3"/>
        <v>-64252450</v>
      </c>
      <c r="BB12" s="447" t="s">
        <v>459</v>
      </c>
      <c r="BC12" s="91">
        <f>F23</f>
        <v>1295000000</v>
      </c>
      <c r="BD12" s="92">
        <f>I23</f>
        <v>743523011</v>
      </c>
      <c r="BE12" s="93">
        <f>K23</f>
        <v>147314571</v>
      </c>
      <c r="BF12" s="94"/>
      <c r="BG12" s="466" t="s">
        <v>412</v>
      </c>
      <c r="BH12" s="102">
        <f>BN25</f>
        <v>355026726</v>
      </c>
      <c r="BI12" s="17">
        <f>BO25</f>
        <v>192264286</v>
      </c>
      <c r="BJ12" s="102">
        <f>BP25</f>
        <v>179481867</v>
      </c>
      <c r="BK12" s="102">
        <f>BQ25</f>
        <v>48855157</v>
      </c>
      <c r="BM12" s="163" t="s">
        <v>472</v>
      </c>
      <c r="BN12" s="104">
        <f>X16+X65-X81-X33-BN10-BN11</f>
        <v>136734197</v>
      </c>
      <c r="BO12" s="102">
        <f>AA16+AA65-AA81-AA33-BO10-BO11</f>
        <v>23089466</v>
      </c>
      <c r="BP12" s="102">
        <f>AD16+AD65-AD81-AD33-BP10-BP11</f>
        <v>23089466</v>
      </c>
      <c r="BQ12" s="103">
        <f>AF16+AF65-AF81-AF33-BQ10-BQ11</f>
        <v>3227237</v>
      </c>
    </row>
    <row r="13" spans="1:69" s="10" customFormat="1" ht="25.5" x14ac:dyDescent="0.25">
      <c r="A13" s="203">
        <f>+IF(JUNIO!A13=0,"",JUNIO!A13)</f>
        <v>1002</v>
      </c>
      <c r="B13" s="251" t="str">
        <f>+IF(JUNIO!B13=0,"",JUNIO!B13)</f>
        <v>Fondo Vivienda (Caja, Bancos, Inversiones Tempor.) a Dic-31-2013</v>
      </c>
      <c r="C13" s="283">
        <f>+ENERO!C13</f>
        <v>0</v>
      </c>
      <c r="D13" s="456">
        <f>JUNIO!D13+JULIO!P13</f>
        <v>0</v>
      </c>
      <c r="E13" s="456">
        <f>JUNIO!E13+JULIO!Q13</f>
        <v>0</v>
      </c>
      <c r="F13" s="170">
        <f>SUM(C13:E13)</f>
        <v>0</v>
      </c>
      <c r="G13" s="283">
        <f>JUNIO!I13</f>
        <v>0</v>
      </c>
      <c r="H13" s="154">
        <v>0</v>
      </c>
      <c r="I13" s="170">
        <f>SUM(G13:H13)</f>
        <v>0</v>
      </c>
      <c r="J13" s="283">
        <f>JUNIO!L13</f>
        <v>0</v>
      </c>
      <c r="K13" s="154">
        <v>0</v>
      </c>
      <c r="L13" s="170">
        <f>SUM(J13:K13)</f>
        <v>0</v>
      </c>
      <c r="M13" s="283">
        <f>F13-I13</f>
        <v>0</v>
      </c>
      <c r="N13" s="170">
        <f>F13-L13</f>
        <v>0</v>
      </c>
      <c r="O13" s="467"/>
      <c r="P13" s="455">
        <v>0</v>
      </c>
      <c r="Q13" s="458">
        <v>0</v>
      </c>
      <c r="S13" s="448"/>
      <c r="T13" s="649"/>
      <c r="U13" s="193"/>
      <c r="V13" s="193"/>
      <c r="W13" s="193"/>
      <c r="X13" s="193"/>
      <c r="Y13" s="193"/>
      <c r="Z13" s="193"/>
      <c r="AA13" s="193"/>
      <c r="AB13" s="193"/>
      <c r="AC13" s="193"/>
      <c r="AD13" s="193"/>
      <c r="AE13" s="193"/>
      <c r="AF13" s="193"/>
      <c r="AG13" s="193"/>
      <c r="AH13" s="193"/>
      <c r="AI13" s="193"/>
      <c r="AJ13" s="207"/>
      <c r="AK13" s="12"/>
      <c r="AL13" s="451"/>
      <c r="AM13" s="452"/>
      <c r="AO13" s="22"/>
      <c r="AP13" s="729" t="s">
        <v>590</v>
      </c>
      <c r="AQ13" s="14">
        <f>F90</f>
        <v>94000000</v>
      </c>
      <c r="AR13" s="14">
        <f>I90</f>
        <v>2250000</v>
      </c>
      <c r="AS13" s="14">
        <f>L90</f>
        <v>2250000</v>
      </c>
      <c r="AT13" s="15"/>
      <c r="AU13" s="429">
        <f t="shared" si="0"/>
        <v>2.3936170212765957E-2</v>
      </c>
      <c r="AV13" s="429">
        <f t="shared" si="1"/>
        <v>2.3936170212765957E-2</v>
      </c>
      <c r="AW13" s="430">
        <f>I90</f>
        <v>2250000</v>
      </c>
      <c r="AX13" s="430">
        <f>L90</f>
        <v>2250000</v>
      </c>
      <c r="AY13" s="430">
        <f t="shared" si="2"/>
        <v>-91750000</v>
      </c>
      <c r="AZ13" s="431">
        <f t="shared" si="3"/>
        <v>-91750000</v>
      </c>
      <c r="BA13" s="467"/>
      <c r="BB13" s="468" t="s">
        <v>460</v>
      </c>
      <c r="BC13" s="105">
        <f>+F30+F33+F36+F38+F39+F40</f>
        <v>0</v>
      </c>
      <c r="BD13" s="106">
        <f>+I30+I33+I36+I38+I39+I40</f>
        <v>15440497</v>
      </c>
      <c r="BE13" s="107">
        <f>+K30+K33+K36+K38+K39+K40</f>
        <v>0</v>
      </c>
      <c r="BF13" s="108"/>
      <c r="BG13" s="109" t="s">
        <v>72</v>
      </c>
      <c r="BH13" s="102">
        <f t="shared" ref="BH13:BK15" si="10">BN29</f>
        <v>461500000</v>
      </c>
      <c r="BI13" s="102">
        <f t="shared" si="10"/>
        <v>212828332</v>
      </c>
      <c r="BJ13" s="102">
        <f t="shared" si="10"/>
        <v>168463332</v>
      </c>
      <c r="BK13" s="102">
        <f t="shared" si="10"/>
        <v>20158869</v>
      </c>
      <c r="BM13" s="166" t="s">
        <v>473</v>
      </c>
      <c r="BN13" s="101">
        <f>X43-X55+X57-X61+X90-X102+X104-X108</f>
        <v>594553022</v>
      </c>
      <c r="BO13" s="99">
        <f>AA43-AA55+AA57-AA61+AA90-AA102+AA104-AA108</f>
        <v>190910878</v>
      </c>
      <c r="BP13" s="99">
        <f>AD43-AD55+AD57-AD61+AD90-AD102+AD104-AD108</f>
        <v>190910878</v>
      </c>
      <c r="BQ13" s="100">
        <f>AF43-AF55+AF57-AF61+AF90-AF102+AF104-AF108</f>
        <v>27500611</v>
      </c>
    </row>
    <row r="14" spans="1:69" s="10" customFormat="1" ht="15.75" x14ac:dyDescent="0.25">
      <c r="A14" s="203">
        <f>+IF(JUNIO!A14=0,"",JUNIO!A14)</f>
        <v>1003</v>
      </c>
      <c r="B14" s="251" t="str">
        <f>+IF(JUNIO!B14=0,"",JUNIO!B14)</f>
        <v>Fondos Comunes y Especiales (Caja, Bancos, Invers. Tempor.) a Dic-31-2013</v>
      </c>
      <c r="C14" s="283">
        <f>+ENERO!C14</f>
        <v>100000000</v>
      </c>
      <c r="D14" s="456">
        <f>JUNIO!D14+JULIO!P14</f>
        <v>0</v>
      </c>
      <c r="E14" s="456">
        <f>JUNIO!E14+JULIO!Q14</f>
        <v>3640555</v>
      </c>
      <c r="F14" s="170">
        <f>SUM(C14:E14)</f>
        <v>103640555</v>
      </c>
      <c r="G14" s="283">
        <f>JUNIO!I14</f>
        <v>103640555</v>
      </c>
      <c r="H14" s="154">
        <v>0</v>
      </c>
      <c r="I14" s="170">
        <f>SUM(G14:H14)</f>
        <v>103640555</v>
      </c>
      <c r="J14" s="283">
        <f>JUNIO!L14</f>
        <v>103640555</v>
      </c>
      <c r="K14" s="154">
        <v>0</v>
      </c>
      <c r="L14" s="170">
        <f>SUM(J14:K14)</f>
        <v>103640555</v>
      </c>
      <c r="M14" s="283">
        <f>F14-I14</f>
        <v>0</v>
      </c>
      <c r="N14" s="170">
        <f>F14-L14</f>
        <v>0</v>
      </c>
      <c r="O14" s="467"/>
      <c r="P14" s="455">
        <v>0</v>
      </c>
      <c r="Q14" s="458">
        <v>0</v>
      </c>
      <c r="S14" s="469">
        <f>+IF(JUNIO!S14=0,"",JUNIO!S14)</f>
        <v>1010000</v>
      </c>
      <c r="T14" s="470" t="str">
        <f>+IF(JUNIO!T14=0,"",JUNIO!T14)</f>
        <v>Gastos de Administración</v>
      </c>
      <c r="U14" s="157">
        <f t="shared" ref="U14:AJ14" si="11">U16+U35+U43+U57</f>
        <v>692714475</v>
      </c>
      <c r="V14" s="144">
        <f t="shared" si="11"/>
        <v>-20000000</v>
      </c>
      <c r="W14" s="144">
        <f t="shared" si="11"/>
        <v>128107618</v>
      </c>
      <c r="X14" s="152">
        <f t="shared" si="11"/>
        <v>800822093</v>
      </c>
      <c r="Y14" s="151">
        <f t="shared" si="11"/>
        <v>440354249</v>
      </c>
      <c r="Z14" s="144">
        <f t="shared" si="11"/>
        <v>32766789</v>
      </c>
      <c r="AA14" s="152">
        <f t="shared" si="11"/>
        <v>473121038</v>
      </c>
      <c r="AB14" s="151">
        <f t="shared" si="11"/>
        <v>345628665</v>
      </c>
      <c r="AC14" s="144">
        <f t="shared" si="11"/>
        <v>51409517</v>
      </c>
      <c r="AD14" s="152">
        <f t="shared" si="11"/>
        <v>397038182</v>
      </c>
      <c r="AE14" s="151">
        <f t="shared" si="11"/>
        <v>303512354</v>
      </c>
      <c r="AF14" s="144">
        <f t="shared" si="11"/>
        <v>58405802</v>
      </c>
      <c r="AG14" s="152">
        <f t="shared" si="11"/>
        <v>361918156</v>
      </c>
      <c r="AH14" s="151">
        <f t="shared" si="11"/>
        <v>327701055</v>
      </c>
      <c r="AI14" s="144">
        <f t="shared" si="11"/>
        <v>403783911</v>
      </c>
      <c r="AJ14" s="153">
        <f t="shared" si="11"/>
        <v>438903937</v>
      </c>
      <c r="AK14" s="12"/>
      <c r="AL14" s="151">
        <f>AL16+AL35+AL43+AL57</f>
        <v>0</v>
      </c>
      <c r="AM14" s="153">
        <f>AM16+AM35+AM43+AM57</f>
        <v>0</v>
      </c>
      <c r="AO14" s="23"/>
      <c r="AP14" s="13" t="s">
        <v>75</v>
      </c>
      <c r="AQ14" s="14">
        <f>F19-AQ7-AQ8-AQ9-AQ10-AQ11-AQ12-AQ13</f>
        <v>435724397</v>
      </c>
      <c r="AR14" s="14">
        <f>I19-AR7-AR8-AR9-AR10-AR11-AR12-AR13</f>
        <v>261161651</v>
      </c>
      <c r="AS14" s="14">
        <f>L19-AS7-AS8-AS9-AS10-AS11-AS12-AS13</f>
        <v>218596411</v>
      </c>
      <c r="AT14" s="467"/>
      <c r="AU14" s="429">
        <f t="shared" si="0"/>
        <v>0.59937348653901512</v>
      </c>
      <c r="AV14" s="429">
        <f t="shared" si="1"/>
        <v>0.50168503876545611</v>
      </c>
      <c r="AW14" s="430">
        <f>(I41+I46+I49+I52+I55+I58+I61+I64+I67+I70+I73+I78+I81+I82+I83+I86+I87+I93)/AO$2*12+I47+I50+I53+I56+I59+I62+I65+I68+I71+I74</f>
        <v>424805976.71428573</v>
      </c>
      <c r="AX14" s="430">
        <f>(L41+L46+L49+L52+L55+L58+L61+L64+L67+L70+L73+L78+L81+L82+L83+L86+L87+L93)/AO$2*12+L47+L50+L53+L56+L59+L62+L65+L68+L71+L74</f>
        <v>351836993.85714287</v>
      </c>
      <c r="AY14" s="430">
        <f t="shared" si="2"/>
        <v>-10918420.285714269</v>
      </c>
      <c r="AZ14" s="431">
        <f t="shared" si="3"/>
        <v>-83887403.142857134</v>
      </c>
      <c r="BB14" s="468" t="s">
        <v>461</v>
      </c>
      <c r="BC14" s="110">
        <f>+F64</f>
        <v>22000000</v>
      </c>
      <c r="BD14" s="111">
        <f>+I64</f>
        <v>14869870</v>
      </c>
      <c r="BE14" s="112">
        <f>K64</f>
        <v>1476872</v>
      </c>
      <c r="BF14" s="113"/>
      <c r="BG14" s="109" t="s">
        <v>76</v>
      </c>
      <c r="BH14" s="99">
        <f t="shared" si="10"/>
        <v>0</v>
      </c>
      <c r="BI14" s="99">
        <f t="shared" si="10"/>
        <v>0</v>
      </c>
      <c r="BJ14" s="99">
        <f t="shared" si="10"/>
        <v>0</v>
      </c>
      <c r="BK14" s="99">
        <f t="shared" si="10"/>
        <v>0</v>
      </c>
      <c r="BM14" s="165" t="s">
        <v>469</v>
      </c>
      <c r="BN14" s="104">
        <f>X35-X41+X83-X88</f>
        <v>361842844</v>
      </c>
      <c r="BO14" s="102">
        <f>AA35-AA41+AA83-AA88</f>
        <v>286948150</v>
      </c>
      <c r="BP14" s="102">
        <f>AD35-AD41+AD83-AD88</f>
        <v>170501293</v>
      </c>
      <c r="BQ14" s="103">
        <f>AF35-AF41+AF83-AF88</f>
        <v>31746122</v>
      </c>
    </row>
    <row r="15" spans="1:69" s="10" customFormat="1" ht="16.5" thickBot="1" x14ac:dyDescent="0.3">
      <c r="A15" s="204">
        <f>+IF(JUNIO!A15=0,"",JUNIO!A15)</f>
        <v>1004</v>
      </c>
      <c r="B15" s="677" t="str">
        <f>+IF(JUNIO!B15=0,"",JUNIO!B15)</f>
        <v>Cesantias Ley 50/1990 a Dic-31-2013</v>
      </c>
      <c r="C15" s="474">
        <f>+ENERO!C15</f>
        <v>0</v>
      </c>
      <c r="D15" s="472">
        <f>JUNIO!D15+JULIO!P15</f>
        <v>0</v>
      </c>
      <c r="E15" s="472">
        <f>JUNIO!E15+JULIO!Q15</f>
        <v>122847747</v>
      </c>
      <c r="F15" s="473">
        <f>SUM(C15:E15)</f>
        <v>122847747</v>
      </c>
      <c r="G15" s="474">
        <f>JUNIO!I15</f>
        <v>122847747</v>
      </c>
      <c r="H15" s="197">
        <v>0</v>
      </c>
      <c r="I15" s="473">
        <f>SUM(G15:H15)</f>
        <v>122847747</v>
      </c>
      <c r="J15" s="474">
        <f>JUNIO!L15</f>
        <v>122847747</v>
      </c>
      <c r="K15" s="197">
        <v>0</v>
      </c>
      <c r="L15" s="473">
        <f>SUM(J15:K15)</f>
        <v>122847747</v>
      </c>
      <c r="M15" s="474">
        <f>F15-I15</f>
        <v>0</v>
      </c>
      <c r="N15" s="473">
        <f>F15-L15</f>
        <v>0</v>
      </c>
      <c r="O15" s="467"/>
      <c r="P15" s="471">
        <v>0</v>
      </c>
      <c r="Q15" s="476">
        <v>0</v>
      </c>
      <c r="S15" s="448" t="str">
        <f>+IF(JUNIO!S15=0,"",JUNIO!S15)</f>
        <v/>
      </c>
      <c r="T15" s="649" t="str">
        <f>+IF(JUNIO!T15=0,"",JUNIO!T15)</f>
        <v xml:space="preserve"> </v>
      </c>
      <c r="U15" s="193"/>
      <c r="V15" s="193"/>
      <c r="W15" s="193"/>
      <c r="X15" s="193"/>
      <c r="Y15" s="193"/>
      <c r="Z15" s="193"/>
      <c r="AA15" s="193"/>
      <c r="AB15" s="193"/>
      <c r="AC15" s="193"/>
      <c r="AD15" s="193"/>
      <c r="AE15" s="193"/>
      <c r="AF15" s="193"/>
      <c r="AG15" s="193"/>
      <c r="AH15" s="193"/>
      <c r="AI15" s="193"/>
      <c r="AJ15" s="207"/>
      <c r="AK15" s="12"/>
      <c r="AL15" s="211"/>
      <c r="AM15" s="212"/>
      <c r="AO15" s="22"/>
      <c r="AP15" s="13" t="s">
        <v>78</v>
      </c>
      <c r="AQ15" s="14">
        <f>F108</f>
        <v>120715337</v>
      </c>
      <c r="AR15" s="14">
        <f>I108</f>
        <v>49923945</v>
      </c>
      <c r="AS15" s="14">
        <f>L108</f>
        <v>49923945</v>
      </c>
      <c r="AT15" s="15"/>
      <c r="AU15" s="419">
        <f t="shared" si="0"/>
        <v>0.41356754030351589</v>
      </c>
      <c r="AV15" s="429">
        <f t="shared" si="1"/>
        <v>0.41356754030351589</v>
      </c>
      <c r="AW15" s="14">
        <f>AQ15</f>
        <v>120715337</v>
      </c>
      <c r="AX15" s="14">
        <f>AR15</f>
        <v>49923945</v>
      </c>
      <c r="AY15" s="14">
        <f t="shared" si="2"/>
        <v>0</v>
      </c>
      <c r="AZ15" s="420">
        <f t="shared" si="3"/>
        <v>-70791392</v>
      </c>
      <c r="BA15" s="467"/>
      <c r="BB15" s="468" t="s">
        <v>79</v>
      </c>
      <c r="BC15" s="110">
        <f>F46+F49</f>
        <v>0</v>
      </c>
      <c r="BD15" s="111">
        <f>I46+I49</f>
        <v>0</v>
      </c>
      <c r="BE15" s="112">
        <f>K46+K49</f>
        <v>0</v>
      </c>
      <c r="BF15" s="113"/>
      <c r="BG15" s="109" t="s">
        <v>80</v>
      </c>
      <c r="BH15" s="99">
        <f t="shared" si="10"/>
        <v>466674906</v>
      </c>
      <c r="BI15" s="99">
        <f t="shared" si="10"/>
        <v>466957946</v>
      </c>
      <c r="BJ15" s="99">
        <f t="shared" si="10"/>
        <v>466957946</v>
      </c>
      <c r="BK15" s="99">
        <f t="shared" si="10"/>
        <v>9512196</v>
      </c>
      <c r="BM15" s="89" t="s">
        <v>68</v>
      </c>
      <c r="BN15" s="101">
        <f>SUM(BN16:BN21)</f>
        <v>627753246</v>
      </c>
      <c r="BO15" s="99">
        <f>SUM(BO16:BO21)</f>
        <v>319883114.06999999</v>
      </c>
      <c r="BP15" s="99">
        <f>SUM(BP16:BP21)</f>
        <v>296228720.06999999</v>
      </c>
      <c r="BQ15" s="100">
        <f>SUM(BQ16:BQ21)</f>
        <v>60335164</v>
      </c>
    </row>
    <row r="16" spans="1:69" s="10" customFormat="1" ht="15.75" thickBot="1" x14ac:dyDescent="0.3">
      <c r="A16" s="198" t="str">
        <f>+IF(JUNIO!A16=0,"",JUNIO!A16)</f>
        <v/>
      </c>
      <c r="B16" s="477" t="str">
        <f>+IF(JUNIO!B16=0,"",JUNIO!B16)</f>
        <v/>
      </c>
      <c r="C16" s="478"/>
      <c r="D16" s="478"/>
      <c r="E16" s="478"/>
      <c r="F16" s="478"/>
      <c r="G16" s="478"/>
      <c r="H16" s="478"/>
      <c r="I16" s="478"/>
      <c r="J16" s="478"/>
      <c r="K16" s="478"/>
      <c r="L16" s="478"/>
      <c r="M16" s="478"/>
      <c r="N16" s="479"/>
      <c r="O16" s="467"/>
      <c r="P16" s="480"/>
      <c r="Q16" s="481"/>
      <c r="S16" s="34">
        <f>+IF(JUNIO!S16=0,"",JUNIO!S16)</f>
        <v>1010100</v>
      </c>
      <c r="T16" s="158" t="str">
        <f>+IF(JUNIO!T16=0,"",JUNIO!T16)</f>
        <v>Servicios Personales Asociados a Nómina</v>
      </c>
      <c r="U16" s="157">
        <f t="shared" ref="U16:AJ16" si="12">SUM(U17:U20)+U33</f>
        <v>343362273</v>
      </c>
      <c r="V16" s="144">
        <f t="shared" si="12"/>
        <v>0</v>
      </c>
      <c r="W16" s="144">
        <f t="shared" si="12"/>
        <v>4568593</v>
      </c>
      <c r="X16" s="152">
        <f t="shared" si="12"/>
        <v>347930866</v>
      </c>
      <c r="Y16" s="151">
        <f t="shared" si="12"/>
        <v>163024712</v>
      </c>
      <c r="Z16" s="144">
        <f t="shared" si="12"/>
        <v>25104941</v>
      </c>
      <c r="AA16" s="152">
        <f t="shared" si="12"/>
        <v>188129653</v>
      </c>
      <c r="AB16" s="151">
        <f t="shared" si="12"/>
        <v>163024712</v>
      </c>
      <c r="AC16" s="144">
        <f t="shared" si="12"/>
        <v>25104941</v>
      </c>
      <c r="AD16" s="152">
        <f t="shared" si="12"/>
        <v>188129653</v>
      </c>
      <c r="AE16" s="151">
        <f t="shared" si="12"/>
        <v>158582138</v>
      </c>
      <c r="AF16" s="144">
        <f t="shared" si="12"/>
        <v>29539965</v>
      </c>
      <c r="AG16" s="152">
        <f t="shared" si="12"/>
        <v>188122103</v>
      </c>
      <c r="AH16" s="151">
        <f t="shared" si="12"/>
        <v>159801213</v>
      </c>
      <c r="AI16" s="144">
        <f t="shared" si="12"/>
        <v>159801213</v>
      </c>
      <c r="AJ16" s="153">
        <f t="shared" si="12"/>
        <v>159808763</v>
      </c>
      <c r="AK16" s="12"/>
      <c r="AL16" s="151">
        <f>SUM(AL17:AL20)+AL33</f>
        <v>0</v>
      </c>
      <c r="AM16" s="153">
        <f>SUM(AM17:AM20)+AM33</f>
        <v>0</v>
      </c>
      <c r="AO16" s="23"/>
      <c r="AP16" s="482" t="s">
        <v>83</v>
      </c>
      <c r="AQ16" s="483">
        <f>F10</f>
        <v>226569855</v>
      </c>
      <c r="AR16" s="483">
        <f>I10</f>
        <v>226569855</v>
      </c>
      <c r="AS16" s="483">
        <f>L10</f>
        <v>226569855</v>
      </c>
      <c r="AT16" s="467"/>
      <c r="AU16" s="484">
        <f t="shared" si="0"/>
        <v>1</v>
      </c>
      <c r="AV16" s="484">
        <f t="shared" si="1"/>
        <v>1</v>
      </c>
      <c r="AW16" s="483">
        <f>AQ16</f>
        <v>226569855</v>
      </c>
      <c r="AX16" s="483">
        <f>AR16</f>
        <v>226569855</v>
      </c>
      <c r="AY16" s="14">
        <f t="shared" si="2"/>
        <v>0</v>
      </c>
      <c r="AZ16" s="485">
        <f t="shared" si="3"/>
        <v>0</v>
      </c>
      <c r="BA16" s="467"/>
      <c r="BB16" s="447" t="s">
        <v>462</v>
      </c>
      <c r="BC16" s="91">
        <f>F43</f>
        <v>100000000</v>
      </c>
      <c r="BD16" s="92">
        <f>I43</f>
        <v>54905494</v>
      </c>
      <c r="BE16" s="93">
        <f>K43</f>
        <v>10981098</v>
      </c>
      <c r="BF16" s="94"/>
      <c r="BG16" s="109" t="s">
        <v>84</v>
      </c>
      <c r="BH16" s="114">
        <f>BH7+BH12+BH13+BH14+BH15</f>
        <v>4077802030</v>
      </c>
      <c r="BI16" s="114">
        <f>BI7+BI12+BI13+BI14+BI15</f>
        <v>2316907764.0699997</v>
      </c>
      <c r="BJ16" s="114">
        <f>BJ7+BJ12+BJ13+BJ14+BJ15</f>
        <v>2119659094.0699999</v>
      </c>
      <c r="BK16" s="114">
        <f>BK7+BK12+BK13+BK14+BK15</f>
        <v>293378051</v>
      </c>
      <c r="BM16" s="164" t="s">
        <v>85</v>
      </c>
      <c r="BN16" s="101">
        <f>X114-X121+X147-X148-X153</f>
        <v>146793954</v>
      </c>
      <c r="BO16" s="99">
        <f>AA114-AA121+AA147-AA148-AA153</f>
        <v>59770871</v>
      </c>
      <c r="BP16" s="99">
        <f>AD114-AD121+AD147-AD148-AD153</f>
        <v>59770871</v>
      </c>
      <c r="BQ16" s="100">
        <f>AF114-AF121+AF147-AF148-AF153</f>
        <v>8421483</v>
      </c>
    </row>
    <row r="17" spans="1:70" s="467" customFormat="1" ht="17.25" thickBot="1" x14ac:dyDescent="0.3">
      <c r="A17" s="433">
        <f>+IF(JUNIO!A17=0,"",JUNIO!A17)</f>
        <v>11</v>
      </c>
      <c r="B17" s="439" t="str">
        <f>+IF(JUNIO!B17=0,"",JUNIO!B17)</f>
        <v>INGRESOS  CORRIENTES</v>
      </c>
      <c r="C17" s="435">
        <f>C19+C99</f>
        <v>3071195000</v>
      </c>
      <c r="D17" s="435">
        <f t="shared" ref="D17:N17" si="13">D19+D99</f>
        <v>0</v>
      </c>
      <c r="E17" s="435">
        <f t="shared" si="13"/>
        <v>659321838</v>
      </c>
      <c r="F17" s="435">
        <f t="shared" si="13"/>
        <v>3730516838</v>
      </c>
      <c r="G17" s="435">
        <f t="shared" si="13"/>
        <v>2005964356</v>
      </c>
      <c r="H17" s="435">
        <f t="shared" si="13"/>
        <v>265977496</v>
      </c>
      <c r="I17" s="435">
        <f t="shared" si="13"/>
        <v>2271941852</v>
      </c>
      <c r="J17" s="435">
        <f t="shared" si="13"/>
        <v>1323391471</v>
      </c>
      <c r="K17" s="435">
        <f t="shared" si="13"/>
        <v>294260190</v>
      </c>
      <c r="L17" s="435">
        <f t="shared" si="13"/>
        <v>1617651661</v>
      </c>
      <c r="M17" s="435">
        <f t="shared" si="13"/>
        <v>1458574986</v>
      </c>
      <c r="N17" s="216">
        <f t="shared" si="13"/>
        <v>2112865177</v>
      </c>
      <c r="P17" s="215">
        <f>P19+P99</f>
        <v>0</v>
      </c>
      <c r="Q17" s="216">
        <f>Q19+Q99</f>
        <v>0</v>
      </c>
      <c r="R17" s="10"/>
      <c r="S17" s="155">
        <f>+IF(JUNIO!S17=0,"",JUNIO!S17)</f>
        <v>1010101</v>
      </c>
      <c r="T17" s="159" t="str">
        <f>+IF(JUNIO!T17=0,"",JUNIO!T17)</f>
        <v>Sueldos del Personal de nómina</v>
      </c>
      <c r="U17" s="29">
        <f>+ENERO!U17</f>
        <v>294111900</v>
      </c>
      <c r="V17" s="17">
        <f>JUNIO!V17+JULIO!AL17</f>
        <v>0</v>
      </c>
      <c r="W17" s="17">
        <f>JUNIO!W17+JULIO!AM17</f>
        <v>0</v>
      </c>
      <c r="X17" s="20">
        <f>SUM(U17:W17)</f>
        <v>294111900</v>
      </c>
      <c r="Y17" s="21">
        <f>JUNIO!AA17</f>
        <v>146435231</v>
      </c>
      <c r="Z17" s="457">
        <v>23759726</v>
      </c>
      <c r="AA17" s="20">
        <f>SUM(Y17:Z17)</f>
        <v>170194957</v>
      </c>
      <c r="AB17" s="21">
        <f>JUNIO!AD17</f>
        <v>146435231</v>
      </c>
      <c r="AC17" s="457">
        <v>23759726</v>
      </c>
      <c r="AD17" s="20">
        <f>SUM(AB17:AC17)</f>
        <v>170194957</v>
      </c>
      <c r="AE17" s="21">
        <f>JUNIO!AG17</f>
        <v>142264110</v>
      </c>
      <c r="AF17" s="457">
        <v>27930847</v>
      </c>
      <c r="AG17" s="20">
        <f>SUM(AE17:AF17)</f>
        <v>170194957</v>
      </c>
      <c r="AH17" s="21">
        <f>X17-AA17</f>
        <v>123916943</v>
      </c>
      <c r="AI17" s="17">
        <f>X17-AD17</f>
        <v>123916943</v>
      </c>
      <c r="AJ17" s="18">
        <f>X17-AG17</f>
        <v>123916943</v>
      </c>
      <c r="AK17" s="10"/>
      <c r="AL17" s="455">
        <v>0</v>
      </c>
      <c r="AM17" s="458">
        <v>0</v>
      </c>
      <c r="AN17" s="10"/>
      <c r="AO17" s="428"/>
      <c r="AP17" s="488" t="s">
        <v>87</v>
      </c>
      <c r="AQ17" s="489">
        <f>SUM(AQ7:AQ16)</f>
        <v>3726107030</v>
      </c>
      <c r="AR17" s="490">
        <f>SUM(AR7:AR16)</f>
        <v>2360859411</v>
      </c>
      <c r="AS17" s="491">
        <f>SUM(AS7:AS16)</f>
        <v>1706569220</v>
      </c>
      <c r="AT17" s="492"/>
      <c r="AU17" s="490">
        <f t="shared" si="0"/>
        <v>0.63359946238581344</v>
      </c>
      <c r="AV17" s="490">
        <f t="shared" si="1"/>
        <v>0.45800327426450765</v>
      </c>
      <c r="AW17" s="493">
        <f>SUM(AX7:AX16)</f>
        <v>2340764124.2857146</v>
      </c>
      <c r="AX17" s="493">
        <f>SUM(AX7:AX16)</f>
        <v>2340764124.2857146</v>
      </c>
      <c r="AY17" s="493">
        <f>SUM(AY7:AY16)</f>
        <v>-192911186.2857143</v>
      </c>
      <c r="AZ17" s="494">
        <f>SUM(AZ7:AZ16)</f>
        <v>-1385342905.7142856</v>
      </c>
      <c r="BA17" s="10"/>
      <c r="BB17" s="468" t="s">
        <v>463</v>
      </c>
      <c r="BC17" s="91">
        <f>F41+F52+F55+F58+F61+F67+F70+F73+F76+F79+F82+F88+F89+F90+F91</f>
        <v>417800000</v>
      </c>
      <c r="BD17" s="92">
        <f>I41+I52+I55+I58+I61+I67+I70+I73+I76+I79+I82+I88+I89+I90+I91</f>
        <v>161250879</v>
      </c>
      <c r="BE17" s="93">
        <f>K41+K52+K55+K58+K61+K67+K70+K73+K76+K79+K82+K88+K89+K90+K91</f>
        <v>22717793</v>
      </c>
      <c r="BF17" s="94"/>
      <c r="BG17" s="116" t="s">
        <v>88</v>
      </c>
      <c r="BH17" s="117">
        <f>BC23-BH16</f>
        <v>0</v>
      </c>
      <c r="BI17" s="117"/>
      <c r="BJ17" s="117"/>
      <c r="BK17" s="117"/>
      <c r="BM17" s="164" t="s">
        <v>479</v>
      </c>
      <c r="BN17" s="101">
        <f>X123-X126-X139+X155-X156-X167-X168</f>
        <v>234967542</v>
      </c>
      <c r="BO17" s="99">
        <f>AA123-AA126-AA139+AA155-AA156-AA167-AA168</f>
        <v>134972615.06999999</v>
      </c>
      <c r="BP17" s="99">
        <f>AD123-AD126-AD139+AD155-AD156-AD167-AD168</f>
        <v>119811612.06999999</v>
      </c>
      <c r="BQ17" s="100">
        <f>AF123-AF126-AF139+AF155-AF156-AF167-AF168</f>
        <v>39900479</v>
      </c>
      <c r="BR17" s="10"/>
    </row>
    <row r="18" spans="1:70" s="10" customFormat="1" ht="15" thickBot="1" x14ac:dyDescent="0.25">
      <c r="A18" s="202" t="str">
        <f>+IF(JUNIO!A18=0,"",JUNIO!A18)</f>
        <v/>
      </c>
      <c r="B18" s="201" t="str">
        <f>+IF(JUNIO!B18=0,"",JUNIO!B18)</f>
        <v/>
      </c>
      <c r="C18" s="495"/>
      <c r="D18" s="495"/>
      <c r="E18" s="495"/>
      <c r="F18" s="495"/>
      <c r="G18" s="495"/>
      <c r="H18" s="495"/>
      <c r="I18" s="495"/>
      <c r="J18" s="495"/>
      <c r="K18" s="495"/>
      <c r="L18" s="495"/>
      <c r="M18" s="495"/>
      <c r="N18" s="496"/>
      <c r="P18" s="497"/>
      <c r="Q18" s="496"/>
      <c r="S18" s="155">
        <f>+IF(JUNIO!S18=0,"",JUNIO!S18)</f>
        <v>1010102</v>
      </c>
      <c r="T18" s="159" t="str">
        <f>+IF(JUNIO!T18=0,"",JUNIO!T18)</f>
        <v>Horas Extras,Dominic.,Festivos y Rec. Nocturnos</v>
      </c>
      <c r="U18" s="29">
        <f>+ENERO!U18</f>
        <v>8931208</v>
      </c>
      <c r="V18" s="17">
        <f>JUNIO!V18+JULIO!AL18</f>
        <v>0</v>
      </c>
      <c r="W18" s="17">
        <f>JUNIO!W18+JULIO!AM18</f>
        <v>3000000</v>
      </c>
      <c r="X18" s="20">
        <f>SUM(U18:W18)</f>
        <v>11931208</v>
      </c>
      <c r="Y18" s="21">
        <f>JUNIO!AA18</f>
        <v>7252000</v>
      </c>
      <c r="Z18" s="457">
        <v>661091</v>
      </c>
      <c r="AA18" s="20">
        <f>SUM(Y18:Z18)</f>
        <v>7913091</v>
      </c>
      <c r="AB18" s="21">
        <f>JUNIO!AD18</f>
        <v>7252000</v>
      </c>
      <c r="AC18" s="457">
        <v>661091</v>
      </c>
      <c r="AD18" s="20">
        <f>SUM(AB18:AC18)</f>
        <v>7913091</v>
      </c>
      <c r="AE18" s="21">
        <f>JUNIO!AG18</f>
        <v>7000583</v>
      </c>
      <c r="AF18" s="457">
        <v>912508</v>
      </c>
      <c r="AG18" s="20">
        <f>SUM(AE18:AF18)</f>
        <v>7913091</v>
      </c>
      <c r="AH18" s="21">
        <f>X18-AA18</f>
        <v>4018117</v>
      </c>
      <c r="AI18" s="17">
        <f>X18-AD18</f>
        <v>4018117</v>
      </c>
      <c r="AJ18" s="18">
        <f>X18-AG18</f>
        <v>4018117</v>
      </c>
      <c r="AL18" s="455">
        <v>0</v>
      </c>
      <c r="AM18" s="458">
        <v>0</v>
      </c>
      <c r="AO18" s="23"/>
      <c r="AP18" s="365" t="s">
        <v>53</v>
      </c>
      <c r="AQ18" s="365"/>
      <c r="AR18" s="365"/>
      <c r="AS18" s="365"/>
      <c r="AT18" s="365"/>
      <c r="AU18" s="365"/>
      <c r="AV18" s="365"/>
      <c r="AW18" s="365"/>
      <c r="AX18" s="365"/>
      <c r="AY18" s="365"/>
      <c r="AZ18" s="365"/>
      <c r="BA18" s="467"/>
      <c r="BB18" s="506" t="s">
        <v>464</v>
      </c>
      <c r="BC18" s="91">
        <f>F100+F101+F102+F105</f>
        <v>351695000</v>
      </c>
      <c r="BD18" s="92">
        <f>I100+I101+I102+I105</f>
        <v>187576241</v>
      </c>
      <c r="BE18" s="93">
        <f>K100+K101+K102+K105</f>
        <v>23939463</v>
      </c>
      <c r="BF18" s="113"/>
      <c r="BM18" s="164" t="s">
        <v>89</v>
      </c>
      <c r="BN18" s="101">
        <f>X148+X156</f>
        <v>176579750</v>
      </c>
      <c r="BO18" s="99">
        <f>AA148+AA156</f>
        <v>88292615</v>
      </c>
      <c r="BP18" s="99">
        <f>AD148+AD156</f>
        <v>79799224</v>
      </c>
      <c r="BQ18" s="100">
        <f>AF148+AF156</f>
        <v>7316837</v>
      </c>
      <c r="BR18" s="467"/>
    </row>
    <row r="19" spans="1:70" s="10" customFormat="1" ht="15.75" x14ac:dyDescent="0.25">
      <c r="A19" s="498">
        <f>+IF(JUNIO!A19=0,"",JUNIO!A19)</f>
        <v>113</v>
      </c>
      <c r="B19" s="499" t="str">
        <f>+IF(JUNIO!B19=0,"",JUNIO!B19)</f>
        <v>VENTA DE SERVICIOS</v>
      </c>
      <c r="C19" s="53">
        <f t="shared" ref="C19:N19" si="14">C21+C85</f>
        <v>2739500000</v>
      </c>
      <c r="D19" s="53">
        <f t="shared" si="14"/>
        <v>0</v>
      </c>
      <c r="E19" s="53">
        <f t="shared" si="14"/>
        <v>639321838</v>
      </c>
      <c r="F19" s="54">
        <f t="shared" si="14"/>
        <v>3378821838</v>
      </c>
      <c r="G19" s="52">
        <f t="shared" si="14"/>
        <v>1842327578</v>
      </c>
      <c r="H19" s="53">
        <f t="shared" si="14"/>
        <v>242038033</v>
      </c>
      <c r="I19" s="54">
        <f t="shared" si="14"/>
        <v>2084365611</v>
      </c>
      <c r="J19" s="52">
        <f t="shared" si="14"/>
        <v>1159754693</v>
      </c>
      <c r="K19" s="53">
        <f t="shared" si="14"/>
        <v>270320727</v>
      </c>
      <c r="L19" s="54">
        <f t="shared" si="14"/>
        <v>1430075420</v>
      </c>
      <c r="M19" s="52">
        <f t="shared" si="14"/>
        <v>1294456227</v>
      </c>
      <c r="N19" s="54">
        <f t="shared" si="14"/>
        <v>1948746418</v>
      </c>
      <c r="O19" s="467"/>
      <c r="P19" s="52">
        <f>P21+P85</f>
        <v>0</v>
      </c>
      <c r="Q19" s="54">
        <f>Q21+Q85</f>
        <v>0</v>
      </c>
      <c r="S19" s="155">
        <f>+IF(JUNIO!S19=0,"",JUNIO!S19)</f>
        <v>1010103</v>
      </c>
      <c r="T19" s="159" t="str">
        <f>+IF(JUNIO!T19=0,"",JUNIO!T19)</f>
        <v>Prima Técnica</v>
      </c>
      <c r="U19" s="29">
        <f>+ENERO!U19</f>
        <v>0</v>
      </c>
      <c r="V19" s="17">
        <f>JUNIO!V19+JULIO!AL19</f>
        <v>0</v>
      </c>
      <c r="W19" s="17">
        <f>JUNIO!W19+JULIO!AM19</f>
        <v>0</v>
      </c>
      <c r="X19" s="20">
        <f>SUM(U19:W19)</f>
        <v>0</v>
      </c>
      <c r="Y19" s="21">
        <f>JUNIO!AA19</f>
        <v>0</v>
      </c>
      <c r="Z19" s="457">
        <v>0</v>
      </c>
      <c r="AA19" s="20">
        <f>SUM(Y19:Z19)</f>
        <v>0</v>
      </c>
      <c r="AB19" s="21">
        <f>JUNIO!AD19</f>
        <v>0</v>
      </c>
      <c r="AC19" s="457">
        <v>0</v>
      </c>
      <c r="AD19" s="20">
        <f>SUM(AB19:AC19)</f>
        <v>0</v>
      </c>
      <c r="AE19" s="21">
        <f>JUNIO!AG19</f>
        <v>0</v>
      </c>
      <c r="AF19" s="457">
        <v>0</v>
      </c>
      <c r="AG19" s="20">
        <f>SUM(AE19:AF19)</f>
        <v>0</v>
      </c>
      <c r="AH19" s="21">
        <f>X19-AA19</f>
        <v>0</v>
      </c>
      <c r="AI19" s="17">
        <f>X19-AD19</f>
        <v>0</v>
      </c>
      <c r="AJ19" s="18">
        <f>X19-AG19</f>
        <v>0</v>
      </c>
      <c r="AL19" s="455">
        <v>0</v>
      </c>
      <c r="AM19" s="458">
        <v>0</v>
      </c>
      <c r="AO19" s="23"/>
      <c r="AP19" s="500"/>
      <c r="AQ19" s="501" t="s">
        <v>15</v>
      </c>
      <c r="AR19" s="502" t="s">
        <v>46</v>
      </c>
      <c r="AS19" s="503" t="s">
        <v>94</v>
      </c>
      <c r="AT19" s="502" t="s">
        <v>18</v>
      </c>
      <c r="AU19" s="504" t="s">
        <v>18</v>
      </c>
      <c r="AV19" s="505" t="s">
        <v>18</v>
      </c>
      <c r="AW19" s="957" t="str">
        <f>+CONCATENATE("PROYECCION A DICIEMBRE 31 DEL ",N3)</f>
        <v>PROYECCION A DICIEMBRE 31 DEL 2014</v>
      </c>
      <c r="AX19" s="958"/>
      <c r="AY19" s="958"/>
      <c r="AZ19" s="959"/>
      <c r="BA19" s="467"/>
      <c r="BB19" s="119" t="s">
        <v>95</v>
      </c>
      <c r="BC19" s="110">
        <f>F86+F87+F93+F103+F104</f>
        <v>119700000</v>
      </c>
      <c r="BD19" s="111">
        <f>I86+I87+I93+I103+I104</f>
        <v>60978857</v>
      </c>
      <c r="BE19" s="112">
        <f>K86+K87+K93+K103+K104</f>
        <v>9488148</v>
      </c>
      <c r="BF19" s="75"/>
      <c r="BG19" s="467"/>
      <c r="BH19" s="467">
        <f>BN33</f>
        <v>0</v>
      </c>
      <c r="BI19" s="467"/>
      <c r="BJ19" s="467"/>
      <c r="BK19" s="467"/>
      <c r="BM19" s="164" t="s">
        <v>96</v>
      </c>
      <c r="BN19" s="101">
        <f>X126+X167</f>
        <v>59412000</v>
      </c>
      <c r="BO19" s="99">
        <f>AA126+AA167</f>
        <v>31382558</v>
      </c>
      <c r="BP19" s="99">
        <f>AD126+AD167</f>
        <v>31382558</v>
      </c>
      <c r="BQ19" s="100">
        <f>AF126+AF167</f>
        <v>4696365</v>
      </c>
    </row>
    <row r="20" spans="1:70" s="514" customFormat="1" ht="15" x14ac:dyDescent="0.25">
      <c r="A20" s="202" t="str">
        <f>+IF(JUNIO!A20=0,"",JUNIO!A20)</f>
        <v/>
      </c>
      <c r="B20" s="201" t="str">
        <f>+IF(JUNIO!B20=0,"",JUNIO!B20)</f>
        <v/>
      </c>
      <c r="C20" s="495"/>
      <c r="D20" s="495"/>
      <c r="E20" s="495"/>
      <c r="F20" s="495"/>
      <c r="G20" s="495"/>
      <c r="H20" s="495"/>
      <c r="I20" s="495"/>
      <c r="J20" s="495"/>
      <c r="K20" s="495"/>
      <c r="L20" s="495"/>
      <c r="M20" s="495"/>
      <c r="N20" s="496"/>
      <c r="O20" s="10"/>
      <c r="P20" s="497"/>
      <c r="Q20" s="496"/>
      <c r="R20" s="10"/>
      <c r="S20" s="155">
        <f>+IF(JUNIO!S20=0,"",JUNIO!S20)</f>
        <v>1010104</v>
      </c>
      <c r="T20" s="159" t="str">
        <f>+IF(JUNIO!T20=0,"",JUNIO!T20)</f>
        <v>Otros</v>
      </c>
      <c r="U20" s="29">
        <f t="shared" ref="U20:AJ20" si="15">SUM(U21:U32)</f>
        <v>40319165</v>
      </c>
      <c r="V20" s="17">
        <f t="shared" si="15"/>
        <v>0</v>
      </c>
      <c r="W20" s="17">
        <f t="shared" si="15"/>
        <v>0</v>
      </c>
      <c r="X20" s="20">
        <f t="shared" si="15"/>
        <v>40319165</v>
      </c>
      <c r="Y20" s="21">
        <f t="shared" si="15"/>
        <v>7768888</v>
      </c>
      <c r="Z20" s="169">
        <f t="shared" si="15"/>
        <v>684124</v>
      </c>
      <c r="AA20" s="20">
        <f t="shared" si="15"/>
        <v>8453012</v>
      </c>
      <c r="AB20" s="21">
        <f t="shared" si="15"/>
        <v>7768888</v>
      </c>
      <c r="AC20" s="169">
        <f t="shared" si="15"/>
        <v>684124</v>
      </c>
      <c r="AD20" s="20">
        <f t="shared" si="15"/>
        <v>8453012</v>
      </c>
      <c r="AE20" s="21">
        <f t="shared" si="15"/>
        <v>7756402</v>
      </c>
      <c r="AF20" s="169">
        <f t="shared" si="15"/>
        <v>696610</v>
      </c>
      <c r="AG20" s="20">
        <f t="shared" si="15"/>
        <v>8453012</v>
      </c>
      <c r="AH20" s="21">
        <f t="shared" si="15"/>
        <v>31866153</v>
      </c>
      <c r="AI20" s="17">
        <f t="shared" si="15"/>
        <v>31866153</v>
      </c>
      <c r="AJ20" s="18">
        <f t="shared" si="15"/>
        <v>31866153</v>
      </c>
      <c r="AK20" s="10"/>
      <c r="AL20" s="31">
        <f>SUM(AL21:AL32)</f>
        <v>0</v>
      </c>
      <c r="AM20" s="28">
        <f>SUM(AM21:AM32)</f>
        <v>0</v>
      </c>
      <c r="AN20" s="10"/>
      <c r="AO20" s="428"/>
      <c r="AP20" s="507" t="s">
        <v>26</v>
      </c>
      <c r="AQ20" s="508" t="s">
        <v>38</v>
      </c>
      <c r="AR20" s="509" t="s">
        <v>27</v>
      </c>
      <c r="AS20" s="510" t="s">
        <v>27</v>
      </c>
      <c r="AT20" s="509" t="s">
        <v>28</v>
      </c>
      <c r="AU20" s="511" t="s">
        <v>29</v>
      </c>
      <c r="AV20" s="511" t="s">
        <v>29</v>
      </c>
      <c r="AW20" s="512" t="s">
        <v>46</v>
      </c>
      <c r="AX20" s="512" t="s">
        <v>24</v>
      </c>
      <c r="AY20" s="511" t="s">
        <v>99</v>
      </c>
      <c r="AZ20" s="513" t="s">
        <v>99</v>
      </c>
      <c r="BA20" s="467"/>
      <c r="BB20" s="119" t="s">
        <v>465</v>
      </c>
      <c r="BC20" s="83">
        <f>+F109+F111+F113+F114+F115</f>
        <v>2400000</v>
      </c>
      <c r="BD20" s="84">
        <f>+I109+I111+I113+I114+I115</f>
        <v>14254352</v>
      </c>
      <c r="BE20" s="85">
        <f>+K109+K111+K113+K114+K115</f>
        <v>49427</v>
      </c>
      <c r="BF20" s="75"/>
      <c r="BG20" s="467"/>
      <c r="BH20" s="467">
        <f>BH19-BH16</f>
        <v>-4077802030</v>
      </c>
      <c r="BI20" s="467"/>
      <c r="BJ20" s="467"/>
      <c r="BK20" s="467"/>
      <c r="BL20" s="467"/>
      <c r="BM20" s="166" t="s">
        <v>474</v>
      </c>
      <c r="BN20" s="101">
        <f>+X141-X143</f>
        <v>10000000</v>
      </c>
      <c r="BO20" s="99">
        <f>+AA141-AA143</f>
        <v>5464455</v>
      </c>
      <c r="BP20" s="99">
        <f>+AD141-AD143</f>
        <v>5464455</v>
      </c>
      <c r="BQ20" s="100">
        <f>+AF141-AF143</f>
        <v>0</v>
      </c>
      <c r="BR20" s="10"/>
    </row>
    <row r="21" spans="1:70" s="514" customFormat="1" ht="16.5" thickBot="1" x14ac:dyDescent="0.3">
      <c r="A21" s="515">
        <f>+IF(JUNIO!A21=0,"",JUNIO!A21)</f>
        <v>11301</v>
      </c>
      <c r="B21" s="516" t="str">
        <f>+IF(JUNIO!B21=0,"",JUNIO!B21)</f>
        <v>Venta de Servicios de Salud</v>
      </c>
      <c r="C21" s="518">
        <f t="shared" ref="C21:N21" si="16">C22+C25+C28+C41+C42+C45+C48+C51+C54+C57+C60+C63+C66+C69+C72+C75+C78+C81</f>
        <v>2432800000</v>
      </c>
      <c r="D21" s="518">
        <f t="shared" si="16"/>
        <v>0</v>
      </c>
      <c r="E21" s="518">
        <f t="shared" si="16"/>
        <v>637634338</v>
      </c>
      <c r="F21" s="519">
        <f t="shared" si="16"/>
        <v>3070434338</v>
      </c>
      <c r="G21" s="517">
        <f t="shared" si="16"/>
        <v>1788586869</v>
      </c>
      <c r="H21" s="518">
        <f t="shared" si="16"/>
        <v>226802335</v>
      </c>
      <c r="I21" s="519">
        <f t="shared" si="16"/>
        <v>2015389204</v>
      </c>
      <c r="J21" s="517">
        <f t="shared" si="16"/>
        <v>1106093984</v>
      </c>
      <c r="K21" s="518">
        <f t="shared" si="16"/>
        <v>255085029</v>
      </c>
      <c r="L21" s="519">
        <f t="shared" si="16"/>
        <v>1361179013</v>
      </c>
      <c r="M21" s="517">
        <f t="shared" si="16"/>
        <v>1055045134</v>
      </c>
      <c r="N21" s="519">
        <f t="shared" si="16"/>
        <v>1709255325</v>
      </c>
      <c r="O21" s="467"/>
      <c r="P21" s="52">
        <f>P22+P25+P28+P41+P42+P45+P48+P51+P54+P57+P60+P63+P66+P69+P72+P75+P78+P81</f>
        <v>0</v>
      </c>
      <c r="Q21" s="54">
        <f>Q22+Q25+Q28+Q41+Q42+Q45+Q48+Q51+Q54+Q57+Q60+Q63+Q66+Q69+Q72+Q75+Q78+Q81</f>
        <v>0</v>
      </c>
      <c r="R21" s="10"/>
      <c r="S21" s="156" t="str">
        <f>+IF(JUNIO!S21=0,"",JUNIO!S21)</f>
        <v>1010104-1</v>
      </c>
      <c r="T21" s="55" t="str">
        <f>+IF(JUNIO!T21=0,"",JUNIO!T21)</f>
        <v xml:space="preserve">Prima de Navidad </v>
      </c>
      <c r="U21" s="29">
        <f>+ENERO!U21</f>
        <v>25530547</v>
      </c>
      <c r="V21" s="17">
        <f>JUNIO!V21+JULIO!AL21</f>
        <v>0</v>
      </c>
      <c r="W21" s="17">
        <f>JUNIO!W21+JULIO!AM21</f>
        <v>0</v>
      </c>
      <c r="X21" s="20">
        <f t="shared" ref="X21:X33" si="17">SUM(U21:W21)</f>
        <v>25530547</v>
      </c>
      <c r="Y21" s="21">
        <f>JUNIO!AA21</f>
        <v>0</v>
      </c>
      <c r="Z21" s="457">
        <v>0</v>
      </c>
      <c r="AA21" s="20">
        <f t="shared" ref="AA21:AA33" si="18">SUM(Y21:Z21)</f>
        <v>0</v>
      </c>
      <c r="AB21" s="21">
        <f>JUNIO!AD21</f>
        <v>0</v>
      </c>
      <c r="AC21" s="457">
        <v>0</v>
      </c>
      <c r="AD21" s="20">
        <f t="shared" ref="AD21:AD33" si="19">SUM(AB21:AC21)</f>
        <v>0</v>
      </c>
      <c r="AE21" s="21">
        <f>JUNIO!AG21</f>
        <v>0</v>
      </c>
      <c r="AF21" s="457">
        <v>0</v>
      </c>
      <c r="AG21" s="20">
        <f t="shared" ref="AG21:AG33" si="20">SUM(AE21:AF21)</f>
        <v>0</v>
      </c>
      <c r="AH21" s="21">
        <f t="shared" ref="AH21:AH33" si="21">X21-AA21</f>
        <v>25530547</v>
      </c>
      <c r="AI21" s="17">
        <f t="shared" ref="AI21:AI33" si="22">X21-AD21</f>
        <v>25530547</v>
      </c>
      <c r="AJ21" s="18">
        <f t="shared" ref="AJ21:AJ33" si="23">X21-AG21</f>
        <v>25530547</v>
      </c>
      <c r="AK21" s="10"/>
      <c r="AL21" s="455">
        <v>0</v>
      </c>
      <c r="AM21" s="458">
        <v>0</v>
      </c>
      <c r="AN21" s="10"/>
      <c r="AO21" s="428"/>
      <c r="AP21" s="520"/>
      <c r="AQ21" s="521"/>
      <c r="AR21" s="522" t="str">
        <f>AR6</f>
        <v>JULIO</v>
      </c>
      <c r="AS21" s="523" t="str">
        <f>AR6</f>
        <v>JULIO</v>
      </c>
      <c r="AT21" s="522" t="str">
        <f>AR6</f>
        <v>JULIO</v>
      </c>
      <c r="AU21" s="522" t="s">
        <v>46</v>
      </c>
      <c r="AV21" s="522" t="s">
        <v>24</v>
      </c>
      <c r="AW21" s="524"/>
      <c r="AX21" s="524"/>
      <c r="AY21" s="522" t="s">
        <v>46</v>
      </c>
      <c r="AZ21" s="525" t="s">
        <v>24</v>
      </c>
      <c r="BA21" s="10"/>
      <c r="BB21" s="119" t="s">
        <v>466</v>
      </c>
      <c r="BC21" s="83">
        <f>+F117</f>
        <v>8000000</v>
      </c>
      <c r="BD21" s="84">
        <f>I117</f>
        <v>4167784</v>
      </c>
      <c r="BE21" s="85">
        <f>K117</f>
        <v>3784</v>
      </c>
      <c r="BF21" s="75"/>
      <c r="BG21" s="467"/>
      <c r="BH21" s="467"/>
      <c r="BI21" s="467"/>
      <c r="BJ21" s="467"/>
      <c r="BK21" s="467"/>
      <c r="BL21" s="467"/>
      <c r="BM21" s="164" t="s">
        <v>101</v>
      </c>
      <c r="BN21" s="101">
        <v>0</v>
      </c>
      <c r="BO21" s="99">
        <v>0</v>
      </c>
      <c r="BP21" s="99">
        <v>0</v>
      </c>
      <c r="BQ21" s="100">
        <v>0</v>
      </c>
      <c r="BR21" s="467"/>
    </row>
    <row r="22" spans="1:70" s="10" customFormat="1" ht="15" x14ac:dyDescent="0.25">
      <c r="A22" s="57">
        <f>+IF(JUNIO!A22=0,"",JUNIO!A22)</f>
        <v>1130101</v>
      </c>
      <c r="B22" s="45" t="str">
        <f>+IF(JUNIO!B22=0,"",JUNIO!B22)</f>
        <v>EPS - REGIMEN CONTRIBUTIVO</v>
      </c>
      <c r="C22" s="53">
        <f t="shared" ref="C22:N22" si="24">SUM(C23:C24)</f>
        <v>1295000000</v>
      </c>
      <c r="D22" s="53">
        <f t="shared" si="24"/>
        <v>0</v>
      </c>
      <c r="E22" s="53">
        <f t="shared" si="24"/>
        <v>507063549</v>
      </c>
      <c r="F22" s="54">
        <f t="shared" si="24"/>
        <v>1802063549</v>
      </c>
      <c r="G22" s="52">
        <f t="shared" si="24"/>
        <v>1088631299</v>
      </c>
      <c r="H22" s="53">
        <f t="shared" si="24"/>
        <v>105586756</v>
      </c>
      <c r="I22" s="54">
        <f t="shared" si="24"/>
        <v>1194218055</v>
      </c>
      <c r="J22" s="52">
        <f t="shared" si="24"/>
        <v>557031979</v>
      </c>
      <c r="K22" s="53">
        <f t="shared" si="24"/>
        <v>148214132</v>
      </c>
      <c r="L22" s="54">
        <f t="shared" si="24"/>
        <v>705246111</v>
      </c>
      <c r="M22" s="52">
        <f t="shared" si="24"/>
        <v>607845494</v>
      </c>
      <c r="N22" s="54">
        <f t="shared" si="24"/>
        <v>1096817438</v>
      </c>
      <c r="P22" s="52">
        <f>SUM(P23:P24)</f>
        <v>0</v>
      </c>
      <c r="Q22" s="54">
        <f>SUM(Q23:Q24)</f>
        <v>0</v>
      </c>
      <c r="S22" s="156" t="str">
        <f>+IF(JUNIO!S22=0,"",JUNIO!S22)</f>
        <v>1010104-2</v>
      </c>
      <c r="T22" s="55" t="str">
        <f>+IF(JUNIO!T22=0,"",JUNIO!T22)</f>
        <v>Prima Vida Cara</v>
      </c>
      <c r="U22" s="29">
        <f>+ENERO!U22</f>
        <v>0</v>
      </c>
      <c r="V22" s="17">
        <f>JUNIO!V22+JULIO!AL22</f>
        <v>0</v>
      </c>
      <c r="W22" s="17">
        <f>JUNIO!W22+JULIO!AM22</f>
        <v>0</v>
      </c>
      <c r="X22" s="20">
        <f t="shared" si="17"/>
        <v>0</v>
      </c>
      <c r="Y22" s="21">
        <f>JUNIO!AA22</f>
        <v>0</v>
      </c>
      <c r="Z22" s="457">
        <v>0</v>
      </c>
      <c r="AA22" s="20">
        <f t="shared" si="18"/>
        <v>0</v>
      </c>
      <c r="AB22" s="21">
        <f>JUNIO!AD22</f>
        <v>0</v>
      </c>
      <c r="AC22" s="457">
        <v>0</v>
      </c>
      <c r="AD22" s="20">
        <f t="shared" si="19"/>
        <v>0</v>
      </c>
      <c r="AE22" s="21">
        <f>JUNIO!AG22</f>
        <v>0</v>
      </c>
      <c r="AF22" s="457">
        <v>0</v>
      </c>
      <c r="AG22" s="20">
        <f t="shared" si="20"/>
        <v>0</v>
      </c>
      <c r="AH22" s="21">
        <f t="shared" si="21"/>
        <v>0</v>
      </c>
      <c r="AI22" s="17">
        <f t="shared" si="22"/>
        <v>0</v>
      </c>
      <c r="AJ22" s="18">
        <f t="shared" si="23"/>
        <v>0</v>
      </c>
      <c r="AL22" s="455">
        <v>0</v>
      </c>
      <c r="AM22" s="458">
        <v>0</v>
      </c>
      <c r="AO22" s="23"/>
      <c r="AP22" s="526" t="s">
        <v>106</v>
      </c>
      <c r="AQ22" s="527">
        <f>X17+X66</f>
        <v>913498656</v>
      </c>
      <c r="AR22" s="527">
        <f>AD17+AD66</f>
        <v>531538941</v>
      </c>
      <c r="AS22" s="527">
        <f>AG17+AG66</f>
        <v>531538940</v>
      </c>
      <c r="AT22" s="528"/>
      <c r="AU22" s="529">
        <f t="shared" ref="AU22:AU32" si="25">IF(AQ22=0," ",AR22/AQ22)</f>
        <v>0.58187161799174014</v>
      </c>
      <c r="AV22" s="529">
        <f t="shared" ref="AV22:AV32" si="26">IF(AQ22=0," ",AS22/AQ22)</f>
        <v>0.58187161689704769</v>
      </c>
      <c r="AW22" s="530">
        <f>AR22/$AO$2*12</f>
        <v>911209613.14285719</v>
      </c>
      <c r="AX22" s="530">
        <f>AS22/$AO$2*12</f>
        <v>911209611.42857146</v>
      </c>
      <c r="AY22" s="530">
        <f t="shared" ref="AY22:AY31" si="27">AW22-AQ22</f>
        <v>-2289042.8571428061</v>
      </c>
      <c r="AZ22" s="531">
        <f t="shared" ref="AZ22:AZ31" si="28">AQ22-AX22</f>
        <v>2289044.5714285374</v>
      </c>
      <c r="BA22" s="467"/>
      <c r="BB22" s="119" t="s">
        <v>467</v>
      </c>
      <c r="BC22" s="83">
        <f>SUMIF($B8:B117,$B24,F8:F117)+F116</f>
        <v>735142918</v>
      </c>
      <c r="BD22" s="84">
        <f>SUMIF($B8:B117,$B24,I8:I117)+I116</f>
        <v>565706813</v>
      </c>
      <c r="BE22" s="85">
        <f>SUMIF($B8:B117,$B24,K8:K117)+K116</f>
        <v>1172970</v>
      </c>
      <c r="BF22" s="75"/>
      <c r="BG22" s="467"/>
      <c r="BH22" s="467"/>
      <c r="BI22" s="467"/>
      <c r="BJ22" s="467"/>
      <c r="BK22" s="467"/>
      <c r="BM22" s="89" t="s">
        <v>69</v>
      </c>
      <c r="BN22" s="101">
        <f>BN23+BN24</f>
        <v>55451506</v>
      </c>
      <c r="BO22" s="99">
        <f>BO23+BO24</f>
        <v>23019529</v>
      </c>
      <c r="BP22" s="99">
        <f>BP23+BP24</f>
        <v>23019529</v>
      </c>
      <c r="BQ22" s="100">
        <f>BQ23+BQ24</f>
        <v>2481830</v>
      </c>
      <c r="BR22" s="467"/>
    </row>
    <row r="23" spans="1:70" s="514" customFormat="1" ht="15.75" thickBot="1" x14ac:dyDescent="0.25">
      <c r="A23" s="188" t="str">
        <f>+IF(JUNIO!A23=0,"",JUNIO!A23)</f>
        <v>1130101-1</v>
      </c>
      <c r="B23" s="189" t="str">
        <f>+CONCATENATE("Vigencia ",INSTRUCCIONES!$F$3)</f>
        <v>Vigencia 2014</v>
      </c>
      <c r="C23" s="456">
        <f>+ENERO!C23</f>
        <v>1295000000</v>
      </c>
      <c r="D23" s="456">
        <f>JUNIO!D23+JULIO!P23</f>
        <v>0</v>
      </c>
      <c r="E23" s="456">
        <f>JUNIO!E23+JULIO!Q23</f>
        <v>0</v>
      </c>
      <c r="F23" s="170">
        <f>SUM(C23:E23)</f>
        <v>1295000000</v>
      </c>
      <c r="G23" s="283">
        <f>JUNIO!I23</f>
        <v>638835816</v>
      </c>
      <c r="H23" s="457">
        <v>104687195</v>
      </c>
      <c r="I23" s="170">
        <f>SUM(G23:H23)</f>
        <v>743523011</v>
      </c>
      <c r="J23" s="283">
        <f>JUNIO!L23</f>
        <v>107236496</v>
      </c>
      <c r="K23" s="457">
        <v>147314571</v>
      </c>
      <c r="L23" s="170">
        <f>SUM(J23:K23)</f>
        <v>254551067</v>
      </c>
      <c r="M23" s="283">
        <f>F23-I23</f>
        <v>551476989</v>
      </c>
      <c r="N23" s="170">
        <f>F23-L23</f>
        <v>1040448933</v>
      </c>
      <c r="O23" s="10"/>
      <c r="P23" s="455">
        <v>0</v>
      </c>
      <c r="Q23" s="458">
        <v>0</v>
      </c>
      <c r="R23" s="10"/>
      <c r="S23" s="156" t="str">
        <f>+IF(JUNIO!S23=0,"",JUNIO!S23)</f>
        <v>1010104-3</v>
      </c>
      <c r="T23" s="55" t="str">
        <f>+IF(JUNIO!T23=0,"",JUNIO!T23)</f>
        <v>Prima de Vacaciones</v>
      </c>
      <c r="U23" s="29">
        <f>+ENERO!U23</f>
        <v>12254663</v>
      </c>
      <c r="V23" s="17">
        <f>JUNIO!V23+JULIO!AL23</f>
        <v>0</v>
      </c>
      <c r="W23" s="17">
        <f>JUNIO!W23+JULIO!AM23</f>
        <v>0</v>
      </c>
      <c r="X23" s="20">
        <f t="shared" si="17"/>
        <v>12254663</v>
      </c>
      <c r="Y23" s="21">
        <f>JUNIO!AA23</f>
        <v>6488548</v>
      </c>
      <c r="Z23" s="457">
        <v>540109</v>
      </c>
      <c r="AA23" s="20">
        <f t="shared" si="18"/>
        <v>7028657</v>
      </c>
      <c r="AB23" s="21">
        <f>JUNIO!AD23</f>
        <v>6488548</v>
      </c>
      <c r="AC23" s="457">
        <v>540109</v>
      </c>
      <c r="AD23" s="20">
        <f t="shared" si="19"/>
        <v>7028657</v>
      </c>
      <c r="AE23" s="21">
        <f>JUNIO!AG23</f>
        <v>6488548</v>
      </c>
      <c r="AF23" s="457">
        <v>540109</v>
      </c>
      <c r="AG23" s="20">
        <f t="shared" si="20"/>
        <v>7028657</v>
      </c>
      <c r="AH23" s="21">
        <f t="shared" si="21"/>
        <v>5226006</v>
      </c>
      <c r="AI23" s="17">
        <f t="shared" si="22"/>
        <v>5226006</v>
      </c>
      <c r="AJ23" s="18">
        <f t="shared" si="23"/>
        <v>5226006</v>
      </c>
      <c r="AK23" s="10"/>
      <c r="AL23" s="455">
        <v>0</v>
      </c>
      <c r="AM23" s="458">
        <v>0</v>
      </c>
      <c r="AN23" s="10"/>
      <c r="AO23" s="453"/>
      <c r="AP23" s="532" t="s">
        <v>110</v>
      </c>
      <c r="AQ23" s="533">
        <f>X16+X65-AQ22</f>
        <v>299470220</v>
      </c>
      <c r="AR23" s="533">
        <f>AD16+AD65-AR22</f>
        <v>150525684</v>
      </c>
      <c r="AS23" s="533">
        <f>AG16+AG65-AS22</f>
        <v>127499187</v>
      </c>
      <c r="AT23" s="401"/>
      <c r="AU23" s="419">
        <f t="shared" si="25"/>
        <v>0.50263990856920593</v>
      </c>
      <c r="AV23" s="419">
        <f t="shared" si="26"/>
        <v>0.42574913458840746</v>
      </c>
      <c r="AW23" s="533">
        <f>(AR23-AD21-AD22-AD23-AD25-AD30-AD33-AD70-AD71-AD72-AD74-AD78-AD81)/$AO$2*12+AX22/12*2.5+AD30+AD33+AD78+AD81</f>
        <v>372228034.57142854</v>
      </c>
      <c r="AX23" s="533">
        <f>(AS23-AG21-AG22-AG23-AG25-AG30-AG33-AG70-AG71-AG72-AG74-AG78-AG81)/$AO$2*12+AX22/12*2.5+AG30+AG33+AG78+AG81</f>
        <v>353231402.71428573</v>
      </c>
      <c r="AY23" s="533">
        <f t="shared" si="27"/>
        <v>72757814.571428537</v>
      </c>
      <c r="AZ23" s="62">
        <f t="shared" si="28"/>
        <v>-53761182.714285731</v>
      </c>
      <c r="BA23" s="467"/>
      <c r="BB23" s="678" t="s">
        <v>111</v>
      </c>
      <c r="BC23" s="679">
        <f>BC7+BC8+BC20+BC21+BC22</f>
        <v>4077802030</v>
      </c>
      <c r="BD23" s="138">
        <f>BD7+BD8+BD20+BD21+BD22+BD92</f>
        <v>2548435652</v>
      </c>
      <c r="BE23" s="139">
        <f>BE7+BE8+BE20+BE21+BE22+BE92</f>
        <v>294313401</v>
      </c>
      <c r="BF23" s="467"/>
      <c r="BG23" s="467"/>
      <c r="BH23" s="467"/>
      <c r="BI23" s="467"/>
      <c r="BJ23" s="467"/>
      <c r="BK23" s="467"/>
      <c r="BL23" s="467"/>
      <c r="BM23" s="164" t="s">
        <v>107</v>
      </c>
      <c r="BN23" s="101">
        <f>X177</f>
        <v>37951506</v>
      </c>
      <c r="BO23" s="99">
        <f>AA177</f>
        <v>17205993</v>
      </c>
      <c r="BP23" s="99">
        <f>AD177</f>
        <v>17205993</v>
      </c>
      <c r="BQ23" s="100">
        <f>AF177</f>
        <v>2457999</v>
      </c>
      <c r="BR23" s="10"/>
    </row>
    <row r="24" spans="1:70" s="514" customFormat="1" ht="15" x14ac:dyDescent="0.2">
      <c r="A24" s="188" t="str">
        <f>+IF(JUNIO!A24=0,"",JUNIO!A24)</f>
        <v>1130101-2</v>
      </c>
      <c r="B24" s="189" t="str">
        <f>+IF(JUNIO!B24=0,"",JUNIO!B24)</f>
        <v>Vigencias Anteriores</v>
      </c>
      <c r="C24" s="456">
        <f>+ENERO!C24</f>
        <v>0</v>
      </c>
      <c r="D24" s="456">
        <f>JUNIO!D24+JULIO!P24</f>
        <v>0</v>
      </c>
      <c r="E24" s="456">
        <f>JUNIO!E24+JULIO!Q24</f>
        <v>507063549</v>
      </c>
      <c r="F24" s="170">
        <f>SUM(C24:E24)</f>
        <v>507063549</v>
      </c>
      <c r="G24" s="283">
        <f>JUNIO!I24</f>
        <v>449795483</v>
      </c>
      <c r="H24" s="457">
        <v>899561</v>
      </c>
      <c r="I24" s="170">
        <f>SUM(G24:H24)</f>
        <v>450695044</v>
      </c>
      <c r="J24" s="283">
        <f>JUNIO!L24</f>
        <v>449795483</v>
      </c>
      <c r="K24" s="457">
        <v>899561</v>
      </c>
      <c r="L24" s="170">
        <f>SUM(J24:K24)</f>
        <v>450695044</v>
      </c>
      <c r="M24" s="283">
        <f>F24-I24</f>
        <v>56368505</v>
      </c>
      <c r="N24" s="170">
        <f>F24-L24</f>
        <v>56368505</v>
      </c>
      <c r="O24" s="467"/>
      <c r="P24" s="455">
        <v>0</v>
      </c>
      <c r="Q24" s="458">
        <v>0</v>
      </c>
      <c r="R24" s="10"/>
      <c r="S24" s="156" t="str">
        <f>+IF(JUNIO!S24=0,"",JUNIO!S24)</f>
        <v>1010104-4</v>
      </c>
      <c r="T24" s="55" t="str">
        <f>+IF(JUNIO!T24=0,"",JUNIO!T24)</f>
        <v>Prima Clima</v>
      </c>
      <c r="U24" s="29">
        <f>+ENERO!U24</f>
        <v>0</v>
      </c>
      <c r="V24" s="17">
        <f>JUNIO!V24+JULIO!AL24</f>
        <v>0</v>
      </c>
      <c r="W24" s="17">
        <f>JUNIO!W24+JULIO!AM24</f>
        <v>0</v>
      </c>
      <c r="X24" s="20">
        <f t="shared" si="17"/>
        <v>0</v>
      </c>
      <c r="Y24" s="21">
        <f>JUNIO!AA24</f>
        <v>0</v>
      </c>
      <c r="Z24" s="457">
        <v>0</v>
      </c>
      <c r="AA24" s="20">
        <f t="shared" si="18"/>
        <v>0</v>
      </c>
      <c r="AB24" s="21">
        <f>JUNIO!AD24</f>
        <v>0</v>
      </c>
      <c r="AC24" s="457">
        <v>0</v>
      </c>
      <c r="AD24" s="20">
        <f t="shared" si="19"/>
        <v>0</v>
      </c>
      <c r="AE24" s="21">
        <f>JUNIO!AG24</f>
        <v>0</v>
      </c>
      <c r="AF24" s="457">
        <v>0</v>
      </c>
      <c r="AG24" s="20">
        <f t="shared" si="20"/>
        <v>0</v>
      </c>
      <c r="AH24" s="21">
        <f t="shared" si="21"/>
        <v>0</v>
      </c>
      <c r="AI24" s="17">
        <f t="shared" si="22"/>
        <v>0</v>
      </c>
      <c r="AJ24" s="18">
        <f t="shared" si="23"/>
        <v>0</v>
      </c>
      <c r="AK24" s="10"/>
      <c r="AL24" s="455">
        <v>0</v>
      </c>
      <c r="AM24" s="458">
        <v>0</v>
      </c>
      <c r="AN24" s="10"/>
      <c r="AO24" s="453"/>
      <c r="AP24" s="507" t="s">
        <v>115</v>
      </c>
      <c r="AQ24" s="528">
        <f>X35+X83</f>
        <v>398858960</v>
      </c>
      <c r="AR24" s="528">
        <f>AD35+AD83</f>
        <v>207517409</v>
      </c>
      <c r="AS24" s="528">
        <f>AG35+AG83</f>
        <v>180028800</v>
      </c>
      <c r="AT24" s="528"/>
      <c r="AU24" s="456">
        <f t="shared" si="25"/>
        <v>0.5202776665716623</v>
      </c>
      <c r="AV24" s="456">
        <f t="shared" si="26"/>
        <v>0.45135954824733032</v>
      </c>
      <c r="AW24" s="456">
        <f>(AR24-AD41-AD88)/$AO$2*12+AD41+AD88</f>
        <v>329304046.85714287</v>
      </c>
      <c r="AX24" s="456">
        <f>(AS24-AG41-AG88)/$AO$2*12+AG41+AG88</f>
        <v>284749110</v>
      </c>
      <c r="AY24" s="456">
        <f t="shared" si="27"/>
        <v>-69554913.142857134</v>
      </c>
      <c r="AZ24" s="170">
        <f t="shared" si="28"/>
        <v>114109850</v>
      </c>
      <c r="BA24" s="10"/>
      <c r="BB24" s="534"/>
      <c r="BC24" s="467"/>
      <c r="BD24" s="467"/>
      <c r="BE24" s="467"/>
      <c r="BF24" s="467"/>
      <c r="BG24" s="467"/>
      <c r="BH24" s="467"/>
      <c r="BI24" s="467"/>
      <c r="BJ24" s="467"/>
      <c r="BK24" s="467"/>
      <c r="BL24" s="467"/>
      <c r="BM24" s="164" t="s">
        <v>112</v>
      </c>
      <c r="BN24" s="101">
        <f>X170-X177-X174-X183-X191</f>
        <v>17500000</v>
      </c>
      <c r="BO24" s="99">
        <f>AA170-AA177-AA174-AA183-AA191</f>
        <v>5813536</v>
      </c>
      <c r="BP24" s="99">
        <f>AD170-AD177-AD174-AD183-AD191</f>
        <v>5813536</v>
      </c>
      <c r="BQ24" s="100">
        <f>AF170-AF177-AF174-AF183-AF191</f>
        <v>23831</v>
      </c>
      <c r="BR24" s="467"/>
    </row>
    <row r="25" spans="1:70" s="467" customFormat="1" ht="15" x14ac:dyDescent="0.25">
      <c r="A25" s="57">
        <f>+IF(JUNIO!A25=0,"",JUNIO!A25)</f>
        <v>1130102</v>
      </c>
      <c r="B25" s="45" t="str">
        <f>+IF(JUNIO!B25=0,"",JUNIO!B25)</f>
        <v>ARS - REGIMEN SUBSIDIADO</v>
      </c>
      <c r="C25" s="53">
        <f t="shared" ref="C25:N25" si="29">SUM(C26:C27)</f>
        <v>785000000</v>
      </c>
      <c r="D25" s="53">
        <f t="shared" si="29"/>
        <v>0</v>
      </c>
      <c r="E25" s="53">
        <f t="shared" si="29"/>
        <v>76960723</v>
      </c>
      <c r="F25" s="54">
        <f t="shared" si="29"/>
        <v>861960723</v>
      </c>
      <c r="G25" s="52">
        <f t="shared" si="29"/>
        <v>451458171</v>
      </c>
      <c r="H25" s="53">
        <f t="shared" si="29"/>
        <v>84111024</v>
      </c>
      <c r="I25" s="54">
        <f t="shared" si="29"/>
        <v>535569195</v>
      </c>
      <c r="J25" s="52">
        <f t="shared" si="29"/>
        <v>362068509</v>
      </c>
      <c r="K25" s="53">
        <f t="shared" si="29"/>
        <v>77169275</v>
      </c>
      <c r="L25" s="54">
        <f t="shared" si="29"/>
        <v>439237784</v>
      </c>
      <c r="M25" s="52">
        <f t="shared" si="29"/>
        <v>326391528</v>
      </c>
      <c r="N25" s="54">
        <f t="shared" si="29"/>
        <v>422722939</v>
      </c>
      <c r="P25" s="52">
        <f>SUM(P26:P27)</f>
        <v>0</v>
      </c>
      <c r="Q25" s="54">
        <f>SUM(Q26:Q27)</f>
        <v>0</v>
      </c>
      <c r="R25" s="10"/>
      <c r="S25" s="156" t="str">
        <f>+IF(JUNIO!S25=0,"",JUNIO!S25)</f>
        <v>1010104-5</v>
      </c>
      <c r="T25" s="55" t="str">
        <f>+IF(JUNIO!T25=0,"",JUNIO!T25)</f>
        <v>Prima de Servicios</v>
      </c>
      <c r="U25" s="29">
        <f>+ENERO!U25</f>
        <v>0</v>
      </c>
      <c r="V25" s="17">
        <f>JUNIO!V25+JULIO!AL25</f>
        <v>0</v>
      </c>
      <c r="W25" s="17">
        <f>JUNIO!W25+JULIO!AM25</f>
        <v>0</v>
      </c>
      <c r="X25" s="20">
        <f t="shared" si="17"/>
        <v>0</v>
      </c>
      <c r="Y25" s="21">
        <f>JUNIO!AA25</f>
        <v>0</v>
      </c>
      <c r="Z25" s="457">
        <v>0</v>
      </c>
      <c r="AA25" s="20">
        <f t="shared" si="18"/>
        <v>0</v>
      </c>
      <c r="AB25" s="21">
        <f>JUNIO!AD25</f>
        <v>0</v>
      </c>
      <c r="AC25" s="457">
        <v>0</v>
      </c>
      <c r="AD25" s="20">
        <f t="shared" si="19"/>
        <v>0</v>
      </c>
      <c r="AE25" s="21">
        <f>JUNIO!AG25</f>
        <v>0</v>
      </c>
      <c r="AF25" s="457">
        <v>0</v>
      </c>
      <c r="AG25" s="20">
        <f t="shared" si="20"/>
        <v>0</v>
      </c>
      <c r="AH25" s="21">
        <f t="shared" si="21"/>
        <v>0</v>
      </c>
      <c r="AI25" s="17">
        <f t="shared" si="22"/>
        <v>0</v>
      </c>
      <c r="AJ25" s="18">
        <f t="shared" si="23"/>
        <v>0</v>
      </c>
      <c r="AK25" s="10"/>
      <c r="AL25" s="455">
        <v>0</v>
      </c>
      <c r="AM25" s="458">
        <v>0</v>
      </c>
      <c r="AN25" s="10"/>
      <c r="AO25" s="23"/>
      <c r="AP25" s="535" t="s">
        <v>118</v>
      </c>
      <c r="AQ25" s="456">
        <f>X43+X57+X90+X104</f>
        <v>687058948</v>
      </c>
      <c r="AR25" s="456">
        <f>AD43+AD57+AD90+AD104</f>
        <v>283416804</v>
      </c>
      <c r="AS25" s="456">
        <f>AG43+AG57+AG90+AG104</f>
        <v>245478886</v>
      </c>
      <c r="AT25" s="528"/>
      <c r="AU25" s="456">
        <f t="shared" si="25"/>
        <v>0.41250725985741765</v>
      </c>
      <c r="AV25" s="456">
        <f t="shared" si="26"/>
        <v>0.35728940975818568</v>
      </c>
      <c r="AW25" s="456">
        <f>(AR25-AD55-AD61-AD102-AD108)/$AO$2*12+AD55+AD61+AD102+AD108</f>
        <v>419781716.85714287</v>
      </c>
      <c r="AX25" s="456">
        <f>(AS25-AG55-AG61-AG102-AG108)/$AO$2*12+AG55+AG61+AG102+AG108</f>
        <v>375038952.42857146</v>
      </c>
      <c r="AY25" s="456">
        <f t="shared" si="27"/>
        <v>-267277231.14285713</v>
      </c>
      <c r="AZ25" s="170">
        <f t="shared" si="28"/>
        <v>312019995.57142854</v>
      </c>
      <c r="BM25" s="167" t="s">
        <v>475</v>
      </c>
      <c r="BN25" s="124">
        <f>+SUM(BN26:BN28)</f>
        <v>355026726</v>
      </c>
      <c r="BO25" s="125">
        <f>+SUM(BO26:BO28)</f>
        <v>192264286</v>
      </c>
      <c r="BP25" s="125">
        <f>+SUM(BP26:BP28)</f>
        <v>179481867</v>
      </c>
      <c r="BQ25" s="126">
        <f>+SUM(BQ26:BQ28)</f>
        <v>48855157</v>
      </c>
    </row>
    <row r="26" spans="1:70" s="10" customFormat="1" ht="15" x14ac:dyDescent="0.2">
      <c r="A26" s="188" t="str">
        <f>+IF(JUNIO!A26=0,"",JUNIO!A26)</f>
        <v>1130102-1</v>
      </c>
      <c r="B26" s="189" t="str">
        <f>+CONCATENATE("Vigencia ",INSTRUCCIONES!$F$3)</f>
        <v>Vigencia 2014</v>
      </c>
      <c r="C26" s="456">
        <f>+ENERO!C26</f>
        <v>785000000</v>
      </c>
      <c r="D26" s="456">
        <f>JUNIO!D26+JULIO!P26</f>
        <v>0</v>
      </c>
      <c r="E26" s="456">
        <f>JUNIO!E26+JULIO!Q26</f>
        <v>14494257</v>
      </c>
      <c r="F26" s="170">
        <f>SUM(C26:E26)</f>
        <v>799494257</v>
      </c>
      <c r="G26" s="283">
        <f>JUNIO!I26</f>
        <v>415080975</v>
      </c>
      <c r="H26" s="457">
        <v>84111024</v>
      </c>
      <c r="I26" s="170">
        <f>SUM(G26:H26)</f>
        <v>499191999</v>
      </c>
      <c r="J26" s="283">
        <f>JUNIO!L26</f>
        <v>325691313</v>
      </c>
      <c r="K26" s="457">
        <v>77169275</v>
      </c>
      <c r="L26" s="170">
        <f>SUM(J26:K26)</f>
        <v>402860588</v>
      </c>
      <c r="M26" s="283">
        <f>F26-I26</f>
        <v>300302258</v>
      </c>
      <c r="N26" s="170">
        <f>F26-L26</f>
        <v>396633669</v>
      </c>
      <c r="P26" s="455">
        <v>0</v>
      </c>
      <c r="Q26" s="458">
        <v>0</v>
      </c>
      <c r="S26" s="156" t="str">
        <f>+IF(JUNIO!S26=0,"",JUNIO!S26)</f>
        <v>1010104-8</v>
      </c>
      <c r="T26" s="55" t="str">
        <f>+IF(JUNIO!T26=0,"",JUNIO!T26)</f>
        <v>Bonific. por Servicios Prestados (Convencional)</v>
      </c>
      <c r="U26" s="29">
        <f>+ENERO!U26</f>
        <v>0</v>
      </c>
      <c r="V26" s="17">
        <f>JUNIO!V26+JULIO!AL26</f>
        <v>0</v>
      </c>
      <c r="W26" s="17">
        <f>JUNIO!W26+JULIO!AM26</f>
        <v>0</v>
      </c>
      <c r="X26" s="20">
        <f t="shared" si="17"/>
        <v>0</v>
      </c>
      <c r="Y26" s="21">
        <f>JUNIO!AA26</f>
        <v>0</v>
      </c>
      <c r="Z26" s="457">
        <v>0</v>
      </c>
      <c r="AA26" s="20">
        <f t="shared" si="18"/>
        <v>0</v>
      </c>
      <c r="AB26" s="21">
        <f>JUNIO!AD26</f>
        <v>0</v>
      </c>
      <c r="AC26" s="457">
        <v>0</v>
      </c>
      <c r="AD26" s="20">
        <f t="shared" si="19"/>
        <v>0</v>
      </c>
      <c r="AE26" s="21">
        <f>JUNIO!AG26</f>
        <v>0</v>
      </c>
      <c r="AF26" s="457">
        <v>0</v>
      </c>
      <c r="AG26" s="20">
        <f t="shared" si="20"/>
        <v>0</v>
      </c>
      <c r="AH26" s="21">
        <f t="shared" si="21"/>
        <v>0</v>
      </c>
      <c r="AI26" s="17">
        <f t="shared" si="22"/>
        <v>0</v>
      </c>
      <c r="AJ26" s="18">
        <f t="shared" si="23"/>
        <v>0</v>
      </c>
      <c r="AL26" s="455">
        <v>0</v>
      </c>
      <c r="AM26" s="458">
        <v>0</v>
      </c>
      <c r="AO26" s="23"/>
      <c r="AP26" s="536" t="s">
        <v>122</v>
      </c>
      <c r="AQ26" s="401">
        <f>X110</f>
        <v>720663602</v>
      </c>
      <c r="AR26" s="401">
        <f>AD110</f>
        <v>389422116.06999999</v>
      </c>
      <c r="AS26" s="401">
        <f>AG110</f>
        <v>293477165</v>
      </c>
      <c r="AT26" s="454">
        <f>AO2/12</f>
        <v>0.58333333333333337</v>
      </c>
      <c r="AU26" s="419">
        <f t="shared" si="25"/>
        <v>0.54036601125583139</v>
      </c>
      <c r="AV26" s="419">
        <f t="shared" si="26"/>
        <v>0.40723184046694783</v>
      </c>
      <c r="AW26" s="533">
        <f>(AR26-AD121-AD139-AD143-AD153-AD168)/$AO$2*12+AD121+AD139+AD143+AD153+AD168</f>
        <v>601014058.97714281</v>
      </c>
      <c r="AX26" s="533">
        <f>(AS26-AG121-AG139-AG143-AG153-AG168)/$AO$2*12+AG121+AG139+AG143+AG153+AG168</f>
        <v>440742228.57142854</v>
      </c>
      <c r="AY26" s="533">
        <f t="shared" si="27"/>
        <v>-119649543.02285719</v>
      </c>
      <c r="AZ26" s="62">
        <f t="shared" si="28"/>
        <v>279921373.42857146</v>
      </c>
      <c r="BA26" s="467"/>
      <c r="BB26" s="467"/>
      <c r="BC26" s="467"/>
      <c r="BD26" s="467"/>
      <c r="BE26" s="467"/>
      <c r="BF26" s="467"/>
      <c r="BG26" s="467"/>
      <c r="BH26" s="467"/>
      <c r="BI26" s="467"/>
      <c r="BJ26" s="467"/>
      <c r="BK26" s="467"/>
      <c r="BM26" s="127" t="s">
        <v>476</v>
      </c>
      <c r="BN26" s="104">
        <f>+X196+X212</f>
        <v>220589698</v>
      </c>
      <c r="BO26" s="102">
        <f>+AA196+AA212</f>
        <v>125085970</v>
      </c>
      <c r="BP26" s="102">
        <f>+AD196+AD212</f>
        <v>112303551</v>
      </c>
      <c r="BQ26" s="103">
        <f>+AF196+AF212</f>
        <v>33042141</v>
      </c>
      <c r="BR26" s="467"/>
    </row>
    <row r="27" spans="1:70" s="514" customFormat="1" ht="15" x14ac:dyDescent="0.2">
      <c r="A27" s="188" t="str">
        <f>+IF(JUNIO!A27=0,"",JUNIO!A27)</f>
        <v>1130102-2</v>
      </c>
      <c r="B27" s="189" t="str">
        <f>+IF(JUNIO!B27=0,"",JUNIO!B27)</f>
        <v>Vigencias Anteriores</v>
      </c>
      <c r="C27" s="456">
        <f>+ENERO!C27</f>
        <v>0</v>
      </c>
      <c r="D27" s="456">
        <f>JUNIO!D27+JULIO!P27</f>
        <v>0</v>
      </c>
      <c r="E27" s="456">
        <f>JUNIO!E27+JULIO!Q27</f>
        <v>62466466</v>
      </c>
      <c r="F27" s="170">
        <f>SUM(C27:E27)</f>
        <v>62466466</v>
      </c>
      <c r="G27" s="283">
        <f>JUNIO!I27</f>
        <v>36377196</v>
      </c>
      <c r="H27" s="457">
        <v>0</v>
      </c>
      <c r="I27" s="170">
        <f>SUM(G27:H27)</f>
        <v>36377196</v>
      </c>
      <c r="J27" s="283">
        <f>JUNIO!L27</f>
        <v>36377196</v>
      </c>
      <c r="K27" s="457">
        <v>0</v>
      </c>
      <c r="L27" s="170">
        <f>SUM(J27:K27)</f>
        <v>36377196</v>
      </c>
      <c r="M27" s="283">
        <f>F27-I27</f>
        <v>26089270</v>
      </c>
      <c r="N27" s="170">
        <f>F27-L27</f>
        <v>26089270</v>
      </c>
      <c r="O27" s="467"/>
      <c r="P27" s="455">
        <v>0</v>
      </c>
      <c r="Q27" s="458">
        <v>0</v>
      </c>
      <c r="R27" s="10"/>
      <c r="S27" s="156" t="str">
        <f>+IF(JUNIO!S27=0,"",JUNIO!S27)</f>
        <v>1010104-9</v>
      </c>
      <c r="T27" s="55" t="str">
        <f>+IF(JUNIO!T27=0,"",JUNIO!T27)</f>
        <v>Auxilio de Transporte</v>
      </c>
      <c r="U27" s="29">
        <f>+ENERO!U27</f>
        <v>900000</v>
      </c>
      <c r="V27" s="17">
        <f>JUNIO!V27+JULIO!AL27</f>
        <v>0</v>
      </c>
      <c r="W27" s="17">
        <f>JUNIO!W27+JULIO!AM27</f>
        <v>0</v>
      </c>
      <c r="X27" s="20">
        <f t="shared" si="17"/>
        <v>900000</v>
      </c>
      <c r="Y27" s="21">
        <f>JUNIO!AA27</f>
        <v>415200</v>
      </c>
      <c r="Z27" s="457">
        <v>72000</v>
      </c>
      <c r="AA27" s="20">
        <f t="shared" si="18"/>
        <v>487200</v>
      </c>
      <c r="AB27" s="21">
        <f>JUNIO!AD27</f>
        <v>415200</v>
      </c>
      <c r="AC27" s="457">
        <v>72000</v>
      </c>
      <c r="AD27" s="20">
        <f t="shared" si="19"/>
        <v>487200</v>
      </c>
      <c r="AE27" s="21">
        <f>JUNIO!AG27</f>
        <v>402714</v>
      </c>
      <c r="AF27" s="457">
        <v>84486</v>
      </c>
      <c r="AG27" s="20">
        <f t="shared" si="20"/>
        <v>487200</v>
      </c>
      <c r="AH27" s="21">
        <f t="shared" si="21"/>
        <v>412800</v>
      </c>
      <c r="AI27" s="17">
        <f t="shared" si="22"/>
        <v>412800</v>
      </c>
      <c r="AJ27" s="18">
        <f t="shared" si="23"/>
        <v>412800</v>
      </c>
      <c r="AK27" s="10"/>
      <c r="AL27" s="455">
        <v>0</v>
      </c>
      <c r="AM27" s="458">
        <v>0</v>
      </c>
      <c r="AN27" s="10"/>
      <c r="AO27" s="428"/>
      <c r="AP27" s="535" t="s">
        <v>126</v>
      </c>
      <c r="AQ27" s="456">
        <f>X170</f>
        <v>69839759</v>
      </c>
      <c r="AR27" s="456">
        <f>AD170</f>
        <v>37407782</v>
      </c>
      <c r="AS27" s="456">
        <f>AG170</f>
        <v>32830854</v>
      </c>
      <c r="AT27" s="528"/>
      <c r="AU27" s="456">
        <f t="shared" si="25"/>
        <v>0.53562301095569353</v>
      </c>
      <c r="AV27" s="456">
        <f t="shared" si="26"/>
        <v>0.47008830600346146</v>
      </c>
      <c r="AW27" s="456">
        <f>(AR27-AD174-AD183-AD191)/$AO$2*12+AD174+AD183+AD191</f>
        <v>53850302.714285716</v>
      </c>
      <c r="AX27" s="456">
        <f>(AS27-AG174-AG183-AG191)/$AO$2*12+AG174+AG183+AG191</f>
        <v>46004140.428571433</v>
      </c>
      <c r="AY27" s="456">
        <f t="shared" si="27"/>
        <v>-15989456.285714284</v>
      </c>
      <c r="AZ27" s="170">
        <f t="shared" si="28"/>
        <v>23835618.571428567</v>
      </c>
      <c r="BA27" s="10"/>
      <c r="BB27" s="467"/>
      <c r="BC27" s="467"/>
      <c r="BD27" s="467"/>
      <c r="BE27" s="467"/>
      <c r="BF27" s="467"/>
      <c r="BG27" s="467"/>
      <c r="BH27" s="467"/>
      <c r="BI27" s="467"/>
      <c r="BJ27" s="467"/>
      <c r="BK27" s="467"/>
      <c r="BL27" s="467"/>
      <c r="BM27" s="127" t="s">
        <v>477</v>
      </c>
      <c r="BN27" s="104">
        <f>+X209-X212-X218</f>
        <v>0</v>
      </c>
      <c r="BO27" s="102">
        <f>+AA209-AA212-AA218</f>
        <v>0</v>
      </c>
      <c r="BP27" s="102">
        <f>+AD209-AD212-AD218</f>
        <v>0</v>
      </c>
      <c r="BQ27" s="103">
        <f>+AF209-AF212-AF218</f>
        <v>0</v>
      </c>
      <c r="BR27" s="467"/>
    </row>
    <row r="28" spans="1:70" s="514" customFormat="1" ht="22.5" x14ac:dyDescent="0.2">
      <c r="A28" s="57">
        <f>+IF(JUNIO!A28=0,"",JUNIO!A28)</f>
        <v>1130103</v>
      </c>
      <c r="B28" s="60" t="str">
        <f>+IF(JUNIO!B28=0,"",JUNIO!B28)</f>
        <v>SUBSIDIO A LA OFERTA- ATENCION PERSONAS POBRES NO CUBIERTOS CON SUBSIDIO A LA DEMANDA</v>
      </c>
      <c r="C28" s="53">
        <f t="shared" ref="C28:N28" si="30">C29+C32+C35</f>
        <v>0</v>
      </c>
      <c r="D28" s="53">
        <f t="shared" si="30"/>
        <v>0</v>
      </c>
      <c r="E28" s="53">
        <f t="shared" si="30"/>
        <v>0</v>
      </c>
      <c r="F28" s="54">
        <f t="shared" si="30"/>
        <v>0</v>
      </c>
      <c r="G28" s="52">
        <f t="shared" si="30"/>
        <v>12547594</v>
      </c>
      <c r="H28" s="53">
        <f t="shared" si="30"/>
        <v>2892903</v>
      </c>
      <c r="I28" s="54">
        <f t="shared" si="30"/>
        <v>15440497</v>
      </c>
      <c r="J28" s="52">
        <f t="shared" si="30"/>
        <v>0</v>
      </c>
      <c r="K28" s="53">
        <f t="shared" si="30"/>
        <v>0</v>
      </c>
      <c r="L28" s="54">
        <f t="shared" si="30"/>
        <v>0</v>
      </c>
      <c r="M28" s="52">
        <f t="shared" si="30"/>
        <v>-15440497</v>
      </c>
      <c r="N28" s="54">
        <f t="shared" si="30"/>
        <v>0</v>
      </c>
      <c r="O28" s="467"/>
      <c r="P28" s="52">
        <f>P29+P32+P35</f>
        <v>0</v>
      </c>
      <c r="Q28" s="54">
        <f>Q29+Q32+Q35</f>
        <v>0</v>
      </c>
      <c r="R28" s="10"/>
      <c r="S28" s="156" t="str">
        <f>+IF(JUNIO!S28=0,"",JUNIO!S28)</f>
        <v>1010104-10</v>
      </c>
      <c r="T28" s="55" t="str">
        <f>+IF(JUNIO!T28=0,"",JUNIO!T28)</f>
        <v>Subsidio de Alimentación</v>
      </c>
      <c r="U28" s="29">
        <f>+ENERO!U28</f>
        <v>0</v>
      </c>
      <c r="V28" s="17">
        <f>JUNIO!V28+JULIO!AL28</f>
        <v>0</v>
      </c>
      <c r="W28" s="17">
        <f>JUNIO!W28+JULIO!AM28</f>
        <v>0</v>
      </c>
      <c r="X28" s="20">
        <f t="shared" si="17"/>
        <v>0</v>
      </c>
      <c r="Y28" s="21">
        <f>JUNIO!AA28</f>
        <v>0</v>
      </c>
      <c r="Z28" s="457">
        <v>0</v>
      </c>
      <c r="AA28" s="20">
        <f t="shared" si="18"/>
        <v>0</v>
      </c>
      <c r="AB28" s="21">
        <f>JUNIO!AD28</f>
        <v>0</v>
      </c>
      <c r="AC28" s="457">
        <v>0</v>
      </c>
      <c r="AD28" s="20">
        <f t="shared" si="19"/>
        <v>0</v>
      </c>
      <c r="AE28" s="21">
        <f>JUNIO!AG28</f>
        <v>0</v>
      </c>
      <c r="AF28" s="457">
        <v>0</v>
      </c>
      <c r="AG28" s="20">
        <f t="shared" si="20"/>
        <v>0</v>
      </c>
      <c r="AH28" s="21">
        <f t="shared" si="21"/>
        <v>0</v>
      </c>
      <c r="AI28" s="17">
        <f t="shared" si="22"/>
        <v>0</v>
      </c>
      <c r="AJ28" s="18">
        <f t="shared" si="23"/>
        <v>0</v>
      </c>
      <c r="AK28" s="10"/>
      <c r="AL28" s="455">
        <v>0</v>
      </c>
      <c r="AM28" s="458">
        <v>0</v>
      </c>
      <c r="AN28" s="10"/>
      <c r="AO28" s="428"/>
      <c r="AP28" s="535" t="s">
        <v>129</v>
      </c>
      <c r="AQ28" s="528">
        <f>X193</f>
        <v>424104405</v>
      </c>
      <c r="AR28" s="528">
        <f>AD193</f>
        <v>266321615</v>
      </c>
      <c r="AS28" s="528">
        <f>AG193</f>
        <v>179684696</v>
      </c>
      <c r="AT28" s="528"/>
      <c r="AU28" s="456">
        <f t="shared" si="25"/>
        <v>0.62796238817656236</v>
      </c>
      <c r="AV28" s="456">
        <f t="shared" si="26"/>
        <v>0.42368033409131883</v>
      </c>
      <c r="AW28" s="456">
        <f>(AR28-AD205)/$AO$2*12+AD205</f>
        <v>392924426.42857146</v>
      </c>
      <c r="AX28" s="456">
        <f>(AS28-AG205)/$AO$2*12+AG205</f>
        <v>244403993.85714287</v>
      </c>
      <c r="AY28" s="456">
        <f t="shared" si="27"/>
        <v>-31179978.571428537</v>
      </c>
      <c r="AZ28" s="170">
        <f t="shared" si="28"/>
        <v>179700411.14285713</v>
      </c>
      <c r="BA28" s="467"/>
      <c r="BB28" s="467"/>
      <c r="BC28" s="467"/>
      <c r="BD28" s="467"/>
      <c r="BE28" s="467"/>
      <c r="BF28" s="467"/>
      <c r="BG28" s="467"/>
      <c r="BH28" s="467"/>
      <c r="BI28" s="467"/>
      <c r="BJ28" s="467"/>
      <c r="BK28" s="467"/>
      <c r="BL28" s="467"/>
      <c r="BM28" s="89" t="s">
        <v>478</v>
      </c>
      <c r="BN28" s="101">
        <f>+X194-X196-X205</f>
        <v>134437028</v>
      </c>
      <c r="BO28" s="99">
        <f>+AA194-AA196-AA205</f>
        <v>67178316</v>
      </c>
      <c r="BP28" s="99">
        <f>+AD194-AD196-AD205</f>
        <v>67178316</v>
      </c>
      <c r="BQ28" s="100">
        <f>+AF194-AF196-AF205</f>
        <v>15813016</v>
      </c>
      <c r="BR28" s="10"/>
    </row>
    <row r="29" spans="1:70" s="10" customFormat="1" ht="15" x14ac:dyDescent="0.25">
      <c r="A29" s="61" t="str">
        <f>+IF(JUNIO!A29=0,"",JUNIO!A29)</f>
        <v>1130103-1</v>
      </c>
      <c r="B29" s="62" t="str">
        <f>+IF(JUNIO!B29=0,"",JUNIO!B29)</f>
        <v>Prestación de Servicios de salud  1er Nivel</v>
      </c>
      <c r="C29" s="17">
        <f t="shared" ref="C29:N29" si="31">SUM(C30:C31)</f>
        <v>0</v>
      </c>
      <c r="D29" s="17">
        <f t="shared" si="31"/>
        <v>0</v>
      </c>
      <c r="E29" s="17">
        <f t="shared" si="31"/>
        <v>0</v>
      </c>
      <c r="F29" s="18">
        <f t="shared" si="31"/>
        <v>0</v>
      </c>
      <c r="G29" s="21">
        <f t="shared" si="31"/>
        <v>12547594</v>
      </c>
      <c r="H29" s="17">
        <f t="shared" si="31"/>
        <v>2892903</v>
      </c>
      <c r="I29" s="18">
        <f t="shared" si="31"/>
        <v>15440497</v>
      </c>
      <c r="J29" s="21">
        <f t="shared" si="31"/>
        <v>0</v>
      </c>
      <c r="K29" s="17">
        <f t="shared" si="31"/>
        <v>0</v>
      </c>
      <c r="L29" s="18">
        <f t="shared" si="31"/>
        <v>0</v>
      </c>
      <c r="M29" s="21">
        <f t="shared" si="31"/>
        <v>-15440497</v>
      </c>
      <c r="N29" s="18">
        <f t="shared" si="31"/>
        <v>0</v>
      </c>
      <c r="O29" s="467"/>
      <c r="P29" s="171">
        <f>SUM(P30:P31)</f>
        <v>0</v>
      </c>
      <c r="Q29" s="173">
        <f>SUM(Q30:Q31)</f>
        <v>0</v>
      </c>
      <c r="S29" s="156" t="str">
        <f>+IF(JUNIO!S29=0,"",JUNIO!S29)</f>
        <v>1010104-11</v>
      </c>
      <c r="T29" s="55" t="str">
        <f>+IF(JUNIO!T29=0,"",JUNIO!T29)</f>
        <v>Gastos de Representación</v>
      </c>
      <c r="U29" s="29">
        <f>+ENERO!U29</f>
        <v>0</v>
      </c>
      <c r="V29" s="17">
        <f>JUNIO!V29+JULIO!AL29</f>
        <v>0</v>
      </c>
      <c r="W29" s="17">
        <f>JUNIO!W29+JULIO!AM29</f>
        <v>0</v>
      </c>
      <c r="X29" s="20">
        <f t="shared" si="17"/>
        <v>0</v>
      </c>
      <c r="Y29" s="21">
        <f>JUNIO!AA29</f>
        <v>0</v>
      </c>
      <c r="Z29" s="457">
        <v>0</v>
      </c>
      <c r="AA29" s="20">
        <f t="shared" si="18"/>
        <v>0</v>
      </c>
      <c r="AB29" s="21">
        <f>JUNIO!AD29</f>
        <v>0</v>
      </c>
      <c r="AC29" s="457">
        <v>0</v>
      </c>
      <c r="AD29" s="20">
        <f t="shared" si="19"/>
        <v>0</v>
      </c>
      <c r="AE29" s="21">
        <f>JUNIO!AG29</f>
        <v>0</v>
      </c>
      <c r="AF29" s="457">
        <v>0</v>
      </c>
      <c r="AG29" s="20">
        <f t="shared" si="20"/>
        <v>0</v>
      </c>
      <c r="AH29" s="21">
        <f t="shared" si="21"/>
        <v>0</v>
      </c>
      <c r="AI29" s="17">
        <f t="shared" si="22"/>
        <v>0</v>
      </c>
      <c r="AJ29" s="18">
        <f t="shared" si="23"/>
        <v>0</v>
      </c>
      <c r="AL29" s="455">
        <v>0</v>
      </c>
      <c r="AM29" s="458">
        <v>0</v>
      </c>
      <c r="AO29" s="23"/>
      <c r="AP29" s="536" t="s">
        <v>133</v>
      </c>
      <c r="AQ29" s="14">
        <f>X207</f>
        <v>20000000</v>
      </c>
      <c r="AR29" s="14">
        <f>AD207</f>
        <v>2237931</v>
      </c>
      <c r="AS29" s="14">
        <f>AG207</f>
        <v>2237931</v>
      </c>
      <c r="AT29" s="401"/>
      <c r="AU29" s="419">
        <f t="shared" si="25"/>
        <v>0.11189655</v>
      </c>
      <c r="AV29" s="419">
        <f t="shared" si="26"/>
        <v>0.11189655</v>
      </c>
      <c r="AW29" s="533">
        <f>(AR29-AD218)/$AO$2*12+AD218</f>
        <v>3836453.1428571427</v>
      </c>
      <c r="AX29" s="533">
        <f>(AS29-AG218)/$AO$2*12+AG218</f>
        <v>3836453.1428571427</v>
      </c>
      <c r="AY29" s="533">
        <f t="shared" si="27"/>
        <v>-16163546.857142858</v>
      </c>
      <c r="AZ29" s="62">
        <f t="shared" si="28"/>
        <v>16163546.857142858</v>
      </c>
      <c r="BA29" s="467"/>
      <c r="BB29" s="514"/>
      <c r="BC29" s="514"/>
      <c r="BD29" s="514"/>
      <c r="BE29" s="514"/>
      <c r="BF29" s="514"/>
      <c r="BG29" s="467"/>
      <c r="BH29" s="467"/>
      <c r="BI29" s="467"/>
      <c r="BJ29" s="467"/>
      <c r="BK29" s="467"/>
      <c r="BM29" s="128" t="s">
        <v>72</v>
      </c>
      <c r="BN29" s="124">
        <f>X232-X256-X241</f>
        <v>461500000</v>
      </c>
      <c r="BO29" s="125">
        <f>AA232-AA256-AA241</f>
        <v>212828332</v>
      </c>
      <c r="BP29" s="125">
        <f>AD232-AD256-AD241</f>
        <v>168463332</v>
      </c>
      <c r="BQ29" s="126">
        <f>AF232-AF256-AF241</f>
        <v>20158869</v>
      </c>
      <c r="BR29" s="467"/>
    </row>
    <row r="30" spans="1:70" s="514" customFormat="1" ht="15" x14ac:dyDescent="0.25">
      <c r="A30" s="188" t="str">
        <f>+IF(JUNIO!A30=0,"",JUNIO!A30)</f>
        <v>1130103-1-1</v>
      </c>
      <c r="B30" s="189" t="str">
        <f>+CONCATENATE("Vigencia ",INSTRUCCIONES!$F$3)</f>
        <v>Vigencia 2014</v>
      </c>
      <c r="C30" s="456">
        <f>+ENERO!C30</f>
        <v>0</v>
      </c>
      <c r="D30" s="456">
        <f>JUNIO!D30+JULIO!P30</f>
        <v>0</v>
      </c>
      <c r="E30" s="456">
        <f>JUNIO!E30+JULIO!Q30</f>
        <v>0</v>
      </c>
      <c r="F30" s="170">
        <f>SUM(C30:E30)</f>
        <v>0</v>
      </c>
      <c r="G30" s="283">
        <f>JUNIO!I30</f>
        <v>12547594</v>
      </c>
      <c r="H30" s="457">
        <v>2892903</v>
      </c>
      <c r="I30" s="170">
        <f>SUM(G30:H30)</f>
        <v>15440497</v>
      </c>
      <c r="J30" s="283">
        <f>JUNIO!L30</f>
        <v>0</v>
      </c>
      <c r="K30" s="457">
        <v>0</v>
      </c>
      <c r="L30" s="170">
        <f>SUM(J30:K30)</f>
        <v>0</v>
      </c>
      <c r="M30" s="283">
        <f>F30-I30</f>
        <v>-15440497</v>
      </c>
      <c r="N30" s="170">
        <f>F30-L30</f>
        <v>0</v>
      </c>
      <c r="O30" s="10"/>
      <c r="P30" s="455">
        <v>0</v>
      </c>
      <c r="Q30" s="458">
        <v>0</v>
      </c>
      <c r="R30" s="10"/>
      <c r="S30" s="156" t="str">
        <f>+IF(JUNIO!S30=0,"",JUNIO!S30)</f>
        <v>1010104-12</v>
      </c>
      <c r="T30" s="55" t="str">
        <f>+IF(JUNIO!T30=0,"",JUNIO!T30)</f>
        <v xml:space="preserve"> Indemnizaciones por Vacaciones o Supresión de Cargos por Reestructuración</v>
      </c>
      <c r="U30" s="29">
        <f>+ENERO!U30</f>
        <v>0</v>
      </c>
      <c r="V30" s="17">
        <f>JUNIO!V30+JULIO!AL30</f>
        <v>0</v>
      </c>
      <c r="W30" s="17">
        <f>JUNIO!W30+JULIO!AM30</f>
        <v>0</v>
      </c>
      <c r="X30" s="20">
        <f t="shared" si="17"/>
        <v>0</v>
      </c>
      <c r="Y30" s="21">
        <f>JUNIO!AA30</f>
        <v>0</v>
      </c>
      <c r="Z30" s="457">
        <v>0</v>
      </c>
      <c r="AA30" s="20">
        <f t="shared" si="18"/>
        <v>0</v>
      </c>
      <c r="AB30" s="21">
        <f>JUNIO!AD30</f>
        <v>0</v>
      </c>
      <c r="AC30" s="457">
        <v>0</v>
      </c>
      <c r="AD30" s="20">
        <f t="shared" si="19"/>
        <v>0</v>
      </c>
      <c r="AE30" s="21">
        <f>JUNIO!AG30</f>
        <v>0</v>
      </c>
      <c r="AF30" s="457">
        <v>0</v>
      </c>
      <c r="AG30" s="20">
        <f t="shared" si="20"/>
        <v>0</v>
      </c>
      <c r="AH30" s="21">
        <f t="shared" si="21"/>
        <v>0</v>
      </c>
      <c r="AI30" s="17">
        <f t="shared" si="22"/>
        <v>0</v>
      </c>
      <c r="AJ30" s="18">
        <f t="shared" si="23"/>
        <v>0</v>
      </c>
      <c r="AK30" s="10"/>
      <c r="AL30" s="455">
        <v>0</v>
      </c>
      <c r="AM30" s="458">
        <v>0</v>
      </c>
      <c r="AN30" s="10"/>
      <c r="AO30" s="453" t="s">
        <v>53</v>
      </c>
      <c r="AP30" s="535" t="s">
        <v>136</v>
      </c>
      <c r="AQ30" s="456">
        <f>X220+X232</f>
        <v>544307480</v>
      </c>
      <c r="AR30" s="456">
        <f>AD220+AD232</f>
        <v>251270812</v>
      </c>
      <c r="AS30" s="456">
        <f>AG220+AG232</f>
        <v>202945469</v>
      </c>
      <c r="AT30" s="528"/>
      <c r="AU30" s="456">
        <f t="shared" si="25"/>
        <v>0.46163394998723883</v>
      </c>
      <c r="AV30" s="456">
        <f t="shared" si="26"/>
        <v>0.372850780959321</v>
      </c>
      <c r="AW30" s="456">
        <f>(AR30-AD225-AD230-AD241-AD256)/$AO$2*12+AD225+AD230+AD241+AD256</f>
        <v>371601763.42857146</v>
      </c>
      <c r="AX30" s="456">
        <f>(AS30-AG225-AG230-AG241-AG256)/$AO$2*12+AG225+AG230+AG241+AG256</f>
        <v>311234369.71428573</v>
      </c>
      <c r="AY30" s="456">
        <f t="shared" si="27"/>
        <v>-172705716.57142854</v>
      </c>
      <c r="AZ30" s="170">
        <f t="shared" si="28"/>
        <v>233073110.28571427</v>
      </c>
      <c r="BA30" s="467"/>
      <c r="BG30" s="467"/>
      <c r="BH30" s="467"/>
      <c r="BI30" s="467"/>
      <c r="BJ30" s="467"/>
      <c r="BK30" s="467"/>
      <c r="BL30" s="467"/>
      <c r="BM30" s="128" t="s">
        <v>76</v>
      </c>
      <c r="BN30" s="124">
        <f>X220-X225-X230</f>
        <v>0</v>
      </c>
      <c r="BO30" s="125">
        <f>AA220-AA225-AA230</f>
        <v>0</v>
      </c>
      <c r="BP30" s="125">
        <f>AD220-AD225-AD230</f>
        <v>0</v>
      </c>
      <c r="BQ30" s="126">
        <f>AF220-AF225-AF230</f>
        <v>0</v>
      </c>
      <c r="BR30" s="467"/>
    </row>
    <row r="31" spans="1:70" s="514" customFormat="1" ht="15" x14ac:dyDescent="0.25">
      <c r="A31" s="188" t="str">
        <f>+IF(JUNIO!A31=0,"",JUNIO!A31)</f>
        <v>1130103-1-2</v>
      </c>
      <c r="B31" s="189" t="str">
        <f>+IF(JUNIO!B31=0,"",JUNIO!B31)</f>
        <v>Vigencias Anteriores</v>
      </c>
      <c r="C31" s="456">
        <f>+ENERO!C31</f>
        <v>0</v>
      </c>
      <c r="D31" s="456">
        <f>JUNIO!D31+JULIO!P31</f>
        <v>0</v>
      </c>
      <c r="E31" s="456">
        <f>JUNIO!E31+JULIO!Q31</f>
        <v>0</v>
      </c>
      <c r="F31" s="170">
        <f>SUM(C31:E31)</f>
        <v>0</v>
      </c>
      <c r="G31" s="283">
        <f>JUNIO!I31</f>
        <v>0</v>
      </c>
      <c r="H31" s="457">
        <v>0</v>
      </c>
      <c r="I31" s="170">
        <f>SUM(G31:H31)</f>
        <v>0</v>
      </c>
      <c r="J31" s="283">
        <f>JUNIO!L31</f>
        <v>0</v>
      </c>
      <c r="K31" s="457">
        <v>0</v>
      </c>
      <c r="L31" s="170">
        <f>SUM(J31:K31)</f>
        <v>0</v>
      </c>
      <c r="M31" s="283">
        <f>F31-I31</f>
        <v>0</v>
      </c>
      <c r="N31" s="170">
        <f>F31-L31</f>
        <v>0</v>
      </c>
      <c r="O31" s="467"/>
      <c r="P31" s="455">
        <v>0</v>
      </c>
      <c r="Q31" s="458">
        <v>0</v>
      </c>
      <c r="R31" s="10"/>
      <c r="S31" s="156" t="str">
        <f>+IF(JUNIO!S31=0,"",JUNIO!S31)</f>
        <v>1010104-13</v>
      </c>
      <c r="T31" s="55" t="str">
        <f>+IF(JUNIO!T31=0,"",JUNIO!T31)</f>
        <v>Bonificación Especial por Recreación</v>
      </c>
      <c r="U31" s="29">
        <f>+ENERO!U31</f>
        <v>1633955</v>
      </c>
      <c r="V31" s="17">
        <f>JUNIO!V31+JULIO!AL31</f>
        <v>0</v>
      </c>
      <c r="W31" s="17">
        <f>JUNIO!W31+JULIO!AM31</f>
        <v>0</v>
      </c>
      <c r="X31" s="20">
        <f t="shared" si="17"/>
        <v>1633955</v>
      </c>
      <c r="Y31" s="21">
        <f>JUNIO!AA31</f>
        <v>865140</v>
      </c>
      <c r="Z31" s="457">
        <v>72015</v>
      </c>
      <c r="AA31" s="20">
        <f t="shared" si="18"/>
        <v>937155</v>
      </c>
      <c r="AB31" s="21">
        <f>JUNIO!AD31</f>
        <v>865140</v>
      </c>
      <c r="AC31" s="457">
        <v>72015</v>
      </c>
      <c r="AD31" s="20">
        <f t="shared" si="19"/>
        <v>937155</v>
      </c>
      <c r="AE31" s="21">
        <f>JUNIO!AG31</f>
        <v>865140</v>
      </c>
      <c r="AF31" s="457">
        <v>72015</v>
      </c>
      <c r="AG31" s="20">
        <f t="shared" si="20"/>
        <v>937155</v>
      </c>
      <c r="AH31" s="21">
        <f t="shared" si="21"/>
        <v>696800</v>
      </c>
      <c r="AI31" s="17">
        <f t="shared" si="22"/>
        <v>696800</v>
      </c>
      <c r="AJ31" s="18">
        <f t="shared" si="23"/>
        <v>696800</v>
      </c>
      <c r="AK31" s="10"/>
      <c r="AL31" s="455">
        <v>0</v>
      </c>
      <c r="AM31" s="458">
        <v>0</v>
      </c>
      <c r="AN31" s="10"/>
      <c r="AO31" s="428"/>
      <c r="AP31" s="507" t="s">
        <v>139</v>
      </c>
      <c r="AQ31" s="528">
        <f>X258</f>
        <v>0</v>
      </c>
      <c r="AR31" s="528">
        <f>AD258</f>
        <v>-225513633.06999993</v>
      </c>
      <c r="AS31" s="528">
        <f>AG258</f>
        <v>-1795721928</v>
      </c>
      <c r="AT31" s="528"/>
      <c r="AU31" s="456" t="str">
        <f t="shared" si="25"/>
        <v xml:space="preserve"> </v>
      </c>
      <c r="AV31" s="456" t="str">
        <f t="shared" si="26"/>
        <v xml:space="preserve"> </v>
      </c>
      <c r="AW31" s="456">
        <f>AQ31</f>
        <v>0</v>
      </c>
      <c r="AX31" s="456">
        <f>AQ31</f>
        <v>0</v>
      </c>
      <c r="AY31" s="456">
        <f t="shared" si="27"/>
        <v>0</v>
      </c>
      <c r="AZ31" s="170">
        <f t="shared" si="28"/>
        <v>0</v>
      </c>
      <c r="BA31" s="467"/>
      <c r="BB31" s="467"/>
      <c r="BC31" s="467"/>
      <c r="BD31" s="467"/>
      <c r="BE31" s="467"/>
      <c r="BF31" s="467"/>
      <c r="BG31" s="467"/>
      <c r="BH31" s="467"/>
      <c r="BI31" s="467"/>
      <c r="BJ31" s="467"/>
      <c r="BK31" s="467"/>
      <c r="BL31" s="467"/>
      <c r="BM31" s="128" t="s">
        <v>134</v>
      </c>
      <c r="BN31" s="124">
        <f>X33+X41+X55+X61+X81+X88+X102+X108+X121+X139+X143+X153+X168+X174+X183+X191+X205+X218+X230+X241+X256+X225</f>
        <v>466674906</v>
      </c>
      <c r="BO31" s="125">
        <f>AA33+AA41+AA55+AA61+AA81+AA88+AA102+AA108+AA121+AA139+AA143+AA153+AA168+AA174+AA183+AA191+AA205+AA218+AA230+AA241+AA256+AA225</f>
        <v>466957946</v>
      </c>
      <c r="BP31" s="125">
        <f>AD33+AD41+AD55+AD61+AD81+AD88+AD102+AD108+AD121+AD139+AD143+AD153+AD168+AD174+AD183+AD191+AD205+AD218+AD230+AD241+AD256+AD225</f>
        <v>466957946</v>
      </c>
      <c r="BQ31" s="126">
        <f>AF33+AF41+AF55+AF61+AF81+AF88+AF102+AF108+AF121+AF139+AF143+AF153+AF168+AF174+AF183+AF191+AF205+AF218+AF230+AF241+AF256+AF225</f>
        <v>9512196</v>
      </c>
      <c r="BR31" s="10"/>
    </row>
    <row r="32" spans="1:70" s="10" customFormat="1" ht="15.75" thickBot="1" x14ac:dyDescent="0.3">
      <c r="A32" s="61" t="str">
        <f>+IF(JUNIO!A32=0,"",JUNIO!A32)</f>
        <v>1130103-2</v>
      </c>
      <c r="B32" s="62" t="str">
        <f>+IF(JUNIO!B32=0,"",JUNIO!B32)</f>
        <v>Prestación de Servicios de salud  2o. Nivel</v>
      </c>
      <c r="C32" s="17">
        <f t="shared" ref="C32:N32" si="32">SUM(C33:C34)</f>
        <v>0</v>
      </c>
      <c r="D32" s="17">
        <f t="shared" si="32"/>
        <v>0</v>
      </c>
      <c r="E32" s="17">
        <f t="shared" si="32"/>
        <v>0</v>
      </c>
      <c r="F32" s="18">
        <f t="shared" si="32"/>
        <v>0</v>
      </c>
      <c r="G32" s="21">
        <f t="shared" si="32"/>
        <v>0</v>
      </c>
      <c r="H32" s="17">
        <f t="shared" si="32"/>
        <v>0</v>
      </c>
      <c r="I32" s="18">
        <f t="shared" si="32"/>
        <v>0</v>
      </c>
      <c r="J32" s="21">
        <f t="shared" si="32"/>
        <v>0</v>
      </c>
      <c r="K32" s="17">
        <f t="shared" si="32"/>
        <v>0</v>
      </c>
      <c r="L32" s="18">
        <f t="shared" si="32"/>
        <v>0</v>
      </c>
      <c r="M32" s="21">
        <f t="shared" si="32"/>
        <v>0</v>
      </c>
      <c r="N32" s="18">
        <f t="shared" si="32"/>
        <v>0</v>
      </c>
      <c r="O32" s="467"/>
      <c r="P32" s="171">
        <f>SUM(P33:P34)</f>
        <v>0</v>
      </c>
      <c r="Q32" s="173">
        <f>SUM(Q33:Q34)</f>
        <v>0</v>
      </c>
      <c r="S32" s="156" t="str">
        <f>+IF(JUNIO!S32=0,"",JUNIO!S32)</f>
        <v>1010104-14</v>
      </c>
      <c r="T32" s="55" t="str">
        <f>+IF(JUNIO!T32=0,"",JUNIO!T32)</f>
        <v/>
      </c>
      <c r="U32" s="29">
        <f>+ENERO!U32</f>
        <v>0</v>
      </c>
      <c r="V32" s="17">
        <f>JUNIO!V32+JULIO!AL32</f>
        <v>0</v>
      </c>
      <c r="W32" s="17">
        <f>JUNIO!W32+JULIO!AM32</f>
        <v>0</v>
      </c>
      <c r="X32" s="20">
        <f t="shared" si="17"/>
        <v>0</v>
      </c>
      <c r="Y32" s="21">
        <f>JUNIO!AA32</f>
        <v>0</v>
      </c>
      <c r="Z32" s="457">
        <v>0</v>
      </c>
      <c r="AA32" s="20">
        <f t="shared" si="18"/>
        <v>0</v>
      </c>
      <c r="AB32" s="21">
        <f>JUNIO!AD32</f>
        <v>0</v>
      </c>
      <c r="AC32" s="457">
        <v>0</v>
      </c>
      <c r="AD32" s="20">
        <f t="shared" si="19"/>
        <v>0</v>
      </c>
      <c r="AE32" s="21">
        <f>JUNIO!AG32</f>
        <v>0</v>
      </c>
      <c r="AF32" s="457">
        <v>0</v>
      </c>
      <c r="AG32" s="20">
        <f t="shared" si="20"/>
        <v>0</v>
      </c>
      <c r="AH32" s="21">
        <f t="shared" si="21"/>
        <v>0</v>
      </c>
      <c r="AI32" s="17">
        <f t="shared" si="22"/>
        <v>0</v>
      </c>
      <c r="AJ32" s="18">
        <f t="shared" si="23"/>
        <v>0</v>
      </c>
      <c r="AL32" s="455">
        <v>0</v>
      </c>
      <c r="AM32" s="458">
        <v>0</v>
      </c>
      <c r="AO32" s="23"/>
      <c r="AP32" s="537" t="s">
        <v>144</v>
      </c>
      <c r="AQ32" s="483">
        <f>SUM(AQ22:AQ31)</f>
        <v>4077802030</v>
      </c>
      <c r="AR32" s="483">
        <f>SUM(AR22:AR31)</f>
        <v>1894145461</v>
      </c>
      <c r="AS32" s="483">
        <f>SUM(AS22:AS31)</f>
        <v>0</v>
      </c>
      <c r="AT32" s="538"/>
      <c r="AU32" s="539">
        <f t="shared" si="25"/>
        <v>0.46450157390303715</v>
      </c>
      <c r="AV32" s="539">
        <f t="shared" si="26"/>
        <v>0</v>
      </c>
      <c r="AW32" s="430">
        <f>SUM(AW22:AW31)</f>
        <v>3455750416.1199999</v>
      </c>
      <c r="AX32" s="430">
        <f>SUM(AX22:AX31)</f>
        <v>2970450262.2857141</v>
      </c>
      <c r="AY32" s="430">
        <f>SUM(AY22:AY31)</f>
        <v>-622051613.87999988</v>
      </c>
      <c r="AZ32" s="431">
        <f>SUM(AZ22:AZ31)</f>
        <v>1107351767.7142856</v>
      </c>
      <c r="BA32" s="467"/>
      <c r="BB32" s="514"/>
      <c r="BC32" s="514"/>
      <c r="BD32" s="514"/>
      <c r="BE32" s="514"/>
      <c r="BF32" s="514"/>
      <c r="BG32" s="467"/>
      <c r="BH32" s="467"/>
      <c r="BI32" s="467"/>
      <c r="BJ32" s="467"/>
      <c r="BK32" s="467"/>
      <c r="BM32" s="128" t="s">
        <v>140</v>
      </c>
      <c r="BN32" s="124">
        <f>+BN7+BN25+BN29+BN30+BN31</f>
        <v>4077802030</v>
      </c>
      <c r="BO32" s="125">
        <f>+BO7+BO25+BO29+BO30+BO31</f>
        <v>2316907764.0699997</v>
      </c>
      <c r="BP32" s="125">
        <f>+BP7+BP25+BP29+BP30+BP31</f>
        <v>2119659094.0699999</v>
      </c>
      <c r="BQ32" s="126">
        <f>+BQ7+BQ25+BQ29+BQ30+BQ31</f>
        <v>293378051</v>
      </c>
      <c r="BR32" s="467"/>
    </row>
    <row r="33" spans="1:70" s="514" customFormat="1" ht="15.75" thickBot="1" x14ac:dyDescent="0.3">
      <c r="A33" s="188" t="str">
        <f>+IF(JUNIO!A33=0,"",JUNIO!A33)</f>
        <v>1130103-2-1</v>
      </c>
      <c r="B33" s="189" t="str">
        <f>+CONCATENATE("Vigencia ",INSTRUCCIONES!$F$3)</f>
        <v>Vigencia 2014</v>
      </c>
      <c r="C33" s="456">
        <f>+ENERO!C33</f>
        <v>0</v>
      </c>
      <c r="D33" s="456">
        <f>JUNIO!D33+JULIO!P33</f>
        <v>0</v>
      </c>
      <c r="E33" s="456">
        <f>JUNIO!E33+JULIO!Q33</f>
        <v>0</v>
      </c>
      <c r="F33" s="170">
        <f>SUM(C33:E33)</f>
        <v>0</v>
      </c>
      <c r="G33" s="283">
        <f>JUNIO!I33</f>
        <v>0</v>
      </c>
      <c r="H33" s="457">
        <v>0</v>
      </c>
      <c r="I33" s="170">
        <f>SUM(G33:H33)</f>
        <v>0</v>
      </c>
      <c r="J33" s="283">
        <f>JUNIO!L33</f>
        <v>0</v>
      </c>
      <c r="K33" s="457">
        <v>0</v>
      </c>
      <c r="L33" s="170">
        <f>SUM(J33:K33)</f>
        <v>0</v>
      </c>
      <c r="M33" s="283">
        <f>F33-I33</f>
        <v>0</v>
      </c>
      <c r="N33" s="170">
        <f>F33-L33</f>
        <v>0</v>
      </c>
      <c r="O33" s="10"/>
      <c r="P33" s="455">
        <v>0</v>
      </c>
      <c r="Q33" s="458">
        <v>0</v>
      </c>
      <c r="R33" s="10"/>
      <c r="S33" s="155">
        <f>+IF(JUNIO!S33=0,"",JUNIO!S33)</f>
        <v>1010199</v>
      </c>
      <c r="T33" s="159" t="str">
        <f>+IF(JUNIO!T33=0,"",JUNIO!T33)</f>
        <v>Vigencias Anteriores</v>
      </c>
      <c r="U33" s="29">
        <f>+ENERO!U33</f>
        <v>0</v>
      </c>
      <c r="V33" s="17">
        <f>JUNIO!V33+JULIO!AL33</f>
        <v>0</v>
      </c>
      <c r="W33" s="17">
        <f>JUNIO!W33+JULIO!AM33</f>
        <v>1568593</v>
      </c>
      <c r="X33" s="20">
        <f t="shared" si="17"/>
        <v>1568593</v>
      </c>
      <c r="Y33" s="21">
        <f>JUNIO!AA33</f>
        <v>1568593</v>
      </c>
      <c r="Z33" s="457">
        <v>0</v>
      </c>
      <c r="AA33" s="20">
        <f t="shared" si="18"/>
        <v>1568593</v>
      </c>
      <c r="AB33" s="21">
        <f>JUNIO!AD33</f>
        <v>1568593</v>
      </c>
      <c r="AC33" s="457">
        <v>0</v>
      </c>
      <c r="AD33" s="20">
        <f t="shared" si="19"/>
        <v>1568593</v>
      </c>
      <c r="AE33" s="21">
        <f>JUNIO!AG33</f>
        <v>1561043</v>
      </c>
      <c r="AF33" s="457">
        <v>0</v>
      </c>
      <c r="AG33" s="20">
        <f t="shared" si="20"/>
        <v>1561043</v>
      </c>
      <c r="AH33" s="21">
        <f t="shared" si="21"/>
        <v>0</v>
      </c>
      <c r="AI33" s="17">
        <f t="shared" si="22"/>
        <v>0</v>
      </c>
      <c r="AJ33" s="18">
        <f t="shared" si="23"/>
        <v>7550</v>
      </c>
      <c r="AK33" s="10"/>
      <c r="AL33" s="455">
        <v>0</v>
      </c>
      <c r="AM33" s="458">
        <v>0</v>
      </c>
      <c r="AN33" s="10"/>
      <c r="AO33" s="428"/>
      <c r="AP33" s="540"/>
      <c r="AQ33" s="541" t="str">
        <f>IF((AQ32-X8)&lt;&gt;0,(AQ32-X8),"")</f>
        <v/>
      </c>
      <c r="AR33" s="541"/>
      <c r="AS33" s="541"/>
      <c r="AT33" s="541"/>
      <c r="AU33" s="542"/>
      <c r="AV33" s="529"/>
      <c r="AW33" s="530"/>
      <c r="AX33" s="530"/>
      <c r="AY33" s="530"/>
      <c r="AZ33" s="531"/>
      <c r="BA33" s="467"/>
      <c r="BG33" s="467"/>
      <c r="BH33" s="467"/>
      <c r="BI33" s="467"/>
      <c r="BJ33" s="467"/>
      <c r="BK33" s="467"/>
      <c r="BL33" s="467"/>
      <c r="BM33" s="129" t="s">
        <v>137</v>
      </c>
      <c r="BN33" s="130">
        <f>X258</f>
        <v>0</v>
      </c>
      <c r="BO33" s="131">
        <f>AA258</f>
        <v>231527887.93000031</v>
      </c>
      <c r="BP33" s="131">
        <f>AD258</f>
        <v>-225513633.06999993</v>
      </c>
      <c r="BQ33" s="132">
        <f>AF258</f>
        <v>1890278518</v>
      </c>
      <c r="BR33" s="467"/>
    </row>
    <row r="34" spans="1:70" s="514" customFormat="1" ht="16.5" thickBot="1" x14ac:dyDescent="0.25">
      <c r="A34" s="188" t="str">
        <f>+IF(JUNIO!A34=0,"",JUNIO!A34)</f>
        <v>1130103-2-2</v>
      </c>
      <c r="B34" s="189" t="str">
        <f>+IF(JUNIO!B34=0,"",JUNIO!B34)</f>
        <v>Vigencias Anteriores</v>
      </c>
      <c r="C34" s="456">
        <f>+ENERO!C34</f>
        <v>0</v>
      </c>
      <c r="D34" s="456">
        <f>JUNIO!D34+JULIO!P34</f>
        <v>0</v>
      </c>
      <c r="E34" s="456">
        <f>JUNIO!E34+JULIO!Q34</f>
        <v>0</v>
      </c>
      <c r="F34" s="170">
        <f>SUM(C34:E34)</f>
        <v>0</v>
      </c>
      <c r="G34" s="283">
        <f>JUNIO!I34</f>
        <v>0</v>
      </c>
      <c r="H34" s="457">
        <v>0</v>
      </c>
      <c r="I34" s="170">
        <f>SUM(G34:H34)</f>
        <v>0</v>
      </c>
      <c r="J34" s="283">
        <f>JUNIO!L34</f>
        <v>0</v>
      </c>
      <c r="K34" s="457">
        <v>0</v>
      </c>
      <c r="L34" s="170">
        <f>SUM(J34:K34)</f>
        <v>0</v>
      </c>
      <c r="M34" s="283">
        <f>F34-I34</f>
        <v>0</v>
      </c>
      <c r="N34" s="170">
        <f>F34-L34</f>
        <v>0</v>
      </c>
      <c r="O34" s="467"/>
      <c r="P34" s="455">
        <v>0</v>
      </c>
      <c r="Q34" s="458">
        <v>0</v>
      </c>
      <c r="R34" s="10"/>
      <c r="S34" s="448" t="str">
        <f>+IF(JUNIO!S34=0,"",JUNIO!S34)</f>
        <v/>
      </c>
      <c r="T34" s="649" t="str">
        <f>+IF(JUNIO!T34=0,"",JUNIO!T34)</f>
        <v/>
      </c>
      <c r="U34" s="193"/>
      <c r="V34" s="193"/>
      <c r="W34" s="193"/>
      <c r="X34" s="193"/>
      <c r="Y34" s="193"/>
      <c r="Z34" s="193"/>
      <c r="AA34" s="193"/>
      <c r="AB34" s="193"/>
      <c r="AC34" s="193"/>
      <c r="AD34" s="193"/>
      <c r="AE34" s="193"/>
      <c r="AF34" s="193"/>
      <c r="AG34" s="193"/>
      <c r="AH34" s="193"/>
      <c r="AI34" s="193"/>
      <c r="AJ34" s="207"/>
      <c r="AK34" s="10"/>
      <c r="AL34" s="211"/>
      <c r="AM34" s="212"/>
      <c r="AN34" s="10"/>
      <c r="AO34" s="428"/>
      <c r="AP34" s="543"/>
      <c r="AQ34" s="15"/>
      <c r="AR34" s="15"/>
      <c r="AS34" s="15" t="s">
        <v>151</v>
      </c>
      <c r="AT34" s="15"/>
      <c r="AU34" s="544" t="s">
        <v>152</v>
      </c>
      <c r="AV34" s="545" t="s">
        <v>153</v>
      </c>
      <c r="AW34" s="472" t="s">
        <v>151</v>
      </c>
      <c r="AX34" s="546"/>
      <c r="AY34" s="472" t="s">
        <v>154</v>
      </c>
      <c r="AZ34" s="473" t="s">
        <v>155</v>
      </c>
      <c r="BA34" s="467"/>
      <c r="BB34" s="467"/>
      <c r="BC34" s="467"/>
      <c r="BD34" s="467"/>
      <c r="BE34" s="467"/>
      <c r="BF34" s="467"/>
      <c r="BG34" s="467"/>
      <c r="BH34" s="467"/>
      <c r="BI34" s="467"/>
      <c r="BJ34" s="467"/>
      <c r="BK34" s="467"/>
      <c r="BL34" s="467"/>
      <c r="BM34" s="10"/>
      <c r="BN34" s="10"/>
      <c r="BO34" s="10"/>
      <c r="BP34" s="10"/>
      <c r="BQ34" s="10"/>
      <c r="BR34" s="10"/>
    </row>
    <row r="35" spans="1:70" s="467" customFormat="1" ht="15.75" thickBot="1" x14ac:dyDescent="0.25">
      <c r="A35" s="61" t="str">
        <f>+IF(JUNIO!A35=0,"",JUNIO!A35)</f>
        <v>1130103-3</v>
      </c>
      <c r="B35" s="62" t="str">
        <f>+IF(JUNIO!B35=0,"",JUNIO!B35)</f>
        <v>Prestación de Servicios de salud  3o. Nivel</v>
      </c>
      <c r="C35" s="17">
        <f t="shared" ref="C35:N35" si="33">SUM(C36:C37)</f>
        <v>0</v>
      </c>
      <c r="D35" s="17">
        <f t="shared" si="33"/>
        <v>0</v>
      </c>
      <c r="E35" s="17">
        <f t="shared" si="33"/>
        <v>0</v>
      </c>
      <c r="F35" s="18">
        <f t="shared" si="33"/>
        <v>0</v>
      </c>
      <c r="G35" s="21">
        <f t="shared" si="33"/>
        <v>0</v>
      </c>
      <c r="H35" s="17">
        <f t="shared" si="33"/>
        <v>0</v>
      </c>
      <c r="I35" s="18">
        <f t="shared" si="33"/>
        <v>0</v>
      </c>
      <c r="J35" s="21">
        <f t="shared" si="33"/>
        <v>0</v>
      </c>
      <c r="K35" s="17">
        <f t="shared" si="33"/>
        <v>0</v>
      </c>
      <c r="L35" s="18">
        <f t="shared" si="33"/>
        <v>0</v>
      </c>
      <c r="M35" s="21">
        <f t="shared" si="33"/>
        <v>0</v>
      </c>
      <c r="N35" s="18">
        <f t="shared" si="33"/>
        <v>0</v>
      </c>
      <c r="P35" s="171">
        <f>SUM(P36:P37)</f>
        <v>0</v>
      </c>
      <c r="Q35" s="173">
        <f>SUM(Q36:Q37)</f>
        <v>0</v>
      </c>
      <c r="R35" s="10"/>
      <c r="S35" s="34">
        <f>+IF(JUNIO!S35=0,"",JUNIO!S35)</f>
        <v>1010200</v>
      </c>
      <c r="T35" s="158" t="str">
        <f>+IF(JUNIO!T35=0,"",JUNIO!T35)</f>
        <v>Servicios Personales Indirectos</v>
      </c>
      <c r="U35" s="157">
        <f t="shared" ref="U35:AJ35" si="34">SUM(U36:U41)</f>
        <v>191836000</v>
      </c>
      <c r="V35" s="144">
        <f t="shared" si="34"/>
        <v>-20000000</v>
      </c>
      <c r="W35" s="144">
        <f t="shared" si="34"/>
        <v>92761289</v>
      </c>
      <c r="X35" s="152">
        <f t="shared" si="34"/>
        <v>264597289</v>
      </c>
      <c r="Y35" s="151">
        <f t="shared" si="34"/>
        <v>199877725</v>
      </c>
      <c r="Z35" s="144">
        <f t="shared" si="34"/>
        <v>285000</v>
      </c>
      <c r="AA35" s="152">
        <f t="shared" si="34"/>
        <v>200162725</v>
      </c>
      <c r="AB35" s="151">
        <f t="shared" si="34"/>
        <v>105152141</v>
      </c>
      <c r="AC35" s="144">
        <f t="shared" si="34"/>
        <v>18927728</v>
      </c>
      <c r="AD35" s="152">
        <f t="shared" si="34"/>
        <v>124079869</v>
      </c>
      <c r="AE35" s="151">
        <f t="shared" si="34"/>
        <v>85319031</v>
      </c>
      <c r="AF35" s="144">
        <f t="shared" si="34"/>
        <v>21288228</v>
      </c>
      <c r="AG35" s="152">
        <f t="shared" si="34"/>
        <v>106607259</v>
      </c>
      <c r="AH35" s="151">
        <f t="shared" si="34"/>
        <v>64434564</v>
      </c>
      <c r="AI35" s="144">
        <f t="shared" si="34"/>
        <v>140517420</v>
      </c>
      <c r="AJ35" s="153">
        <f t="shared" si="34"/>
        <v>157990030</v>
      </c>
      <c r="AK35" s="10"/>
      <c r="AL35" s="151">
        <f>SUM(AL36:AL41)</f>
        <v>0</v>
      </c>
      <c r="AM35" s="153">
        <f>SUM(AM36:AM41)</f>
        <v>0</v>
      </c>
      <c r="AN35" s="10"/>
      <c r="AO35" s="428"/>
      <c r="AP35" s="547"/>
      <c r="AQ35" s="363"/>
      <c r="AR35" s="548"/>
      <c r="AS35" s="548"/>
      <c r="AT35" s="548"/>
      <c r="AU35" s="549">
        <f>AR17-AR32</f>
        <v>466713950</v>
      </c>
      <c r="AV35" s="550">
        <f>AS17-AR32</f>
        <v>-187576241</v>
      </c>
      <c r="AW35" s="550" t="s">
        <v>158</v>
      </c>
      <c r="AX35" s="551"/>
      <c r="AY35" s="550">
        <f>AY17+AY32</f>
        <v>-814962800.16571414</v>
      </c>
      <c r="AZ35" s="552">
        <f>AZ17+AY32</f>
        <v>-2007394519.5942855</v>
      </c>
      <c r="BB35" s="514"/>
      <c r="BC35" s="514"/>
      <c r="BD35" s="514"/>
      <c r="BE35" s="514"/>
      <c r="BF35" s="514"/>
    </row>
    <row r="36" spans="1:70" s="467" customFormat="1" ht="15.75" thickBot="1" x14ac:dyDescent="0.25">
      <c r="A36" s="188" t="str">
        <f>+IF(JUNIO!A36=0,"",JUNIO!A36)</f>
        <v>1130103-3-1</v>
      </c>
      <c r="B36" s="189" t="str">
        <f>+CONCATENATE("Vigencia ",INSTRUCCIONES!$F$3)</f>
        <v>Vigencia 2014</v>
      </c>
      <c r="C36" s="456">
        <f>+ENERO!C36</f>
        <v>0</v>
      </c>
      <c r="D36" s="456">
        <f>JUNIO!D36+JULIO!P36</f>
        <v>0</v>
      </c>
      <c r="E36" s="456">
        <f>JUNIO!E36+JULIO!Q36</f>
        <v>0</v>
      </c>
      <c r="F36" s="170">
        <f>SUM(C36:E36)</f>
        <v>0</v>
      </c>
      <c r="G36" s="283">
        <f>JUNIO!I36</f>
        <v>0</v>
      </c>
      <c r="H36" s="457">
        <v>0</v>
      </c>
      <c r="I36" s="170">
        <f>SUM(G36:H36)</f>
        <v>0</v>
      </c>
      <c r="J36" s="283">
        <f>JUNIO!L36</f>
        <v>0</v>
      </c>
      <c r="K36" s="457">
        <v>0</v>
      </c>
      <c r="L36" s="170">
        <f>SUM(J36:K36)</f>
        <v>0</v>
      </c>
      <c r="M36" s="283">
        <f>F36-I36</f>
        <v>0</v>
      </c>
      <c r="N36" s="170">
        <f>F36-L36</f>
        <v>0</v>
      </c>
      <c r="O36" s="10"/>
      <c r="P36" s="455">
        <v>0</v>
      </c>
      <c r="Q36" s="458">
        <v>0</v>
      </c>
      <c r="R36" s="10"/>
      <c r="S36" s="155" t="str">
        <f>+IF(JUNIO!S36=0,"",JUNIO!S36)</f>
        <v>1010200-1</v>
      </c>
      <c r="T36" s="159" t="str">
        <f>+IF(JUNIO!T36=0,"",JUNIO!T36)</f>
        <v>Remuneración y Honorarios por Servicios Técnicos y Profesionales</v>
      </c>
      <c r="U36" s="29">
        <f>+ENERO!U36</f>
        <v>180000000</v>
      </c>
      <c r="V36" s="17">
        <f>JUNIO!V36+JULIO!AL36</f>
        <v>-20000000</v>
      </c>
      <c r="W36" s="17">
        <f>JUNIO!W36+JULIO!AM36</f>
        <v>63006844</v>
      </c>
      <c r="X36" s="20">
        <f t="shared" ref="X36:X41" si="35">SUM(U36:W36)</f>
        <v>223006844</v>
      </c>
      <c r="Y36" s="21">
        <f>JUNIO!AA36</f>
        <v>170123280</v>
      </c>
      <c r="Z36" s="457">
        <v>285000</v>
      </c>
      <c r="AA36" s="20">
        <f t="shared" ref="AA36:AA41" si="36">SUM(Y36:Z36)</f>
        <v>170408280</v>
      </c>
      <c r="AB36" s="21">
        <f>JUNIO!AD36</f>
        <v>75397696</v>
      </c>
      <c r="AC36" s="457">
        <v>18927728</v>
      </c>
      <c r="AD36" s="20">
        <f t="shared" ref="AD36:AD41" si="37">SUM(AB36:AC36)</f>
        <v>94325424</v>
      </c>
      <c r="AE36" s="21">
        <f>JUNIO!AG36</f>
        <v>60160336</v>
      </c>
      <c r="AF36" s="457">
        <v>20288228</v>
      </c>
      <c r="AG36" s="20">
        <f t="shared" ref="AG36:AG41" si="38">SUM(AE36:AF36)</f>
        <v>80448564</v>
      </c>
      <c r="AH36" s="21">
        <f t="shared" ref="AH36:AH41" si="39">X36-AA36</f>
        <v>52598564</v>
      </c>
      <c r="AI36" s="17">
        <f t="shared" ref="AI36:AI41" si="40">X36-AD36</f>
        <v>128681420</v>
      </c>
      <c r="AJ36" s="18">
        <f t="shared" ref="AJ36:AJ41" si="41">X36-AG36</f>
        <v>142558280</v>
      </c>
      <c r="AK36" s="10"/>
      <c r="AL36" s="455">
        <v>0</v>
      </c>
      <c r="AM36" s="458">
        <v>0</v>
      </c>
      <c r="AN36" s="10"/>
      <c r="AO36" s="553"/>
      <c r="AP36" s="24"/>
      <c r="AQ36" s="24"/>
      <c r="AR36" s="24"/>
      <c r="AS36" s="24"/>
      <c r="AT36" s="24"/>
      <c r="AU36" s="24"/>
      <c r="AV36" s="24"/>
      <c r="AW36" s="24"/>
      <c r="AX36" s="24"/>
      <c r="AY36" s="24"/>
      <c r="AZ36" s="25"/>
      <c r="BB36" s="514"/>
      <c r="BC36" s="514"/>
      <c r="BD36" s="514"/>
      <c r="BE36" s="514"/>
      <c r="BF36" s="514"/>
    </row>
    <row r="37" spans="1:70" s="467" customFormat="1" ht="15" x14ac:dyDescent="0.2">
      <c r="A37" s="188" t="str">
        <f>+IF(JUNIO!A37=0,"",JUNIO!A37)</f>
        <v>1130103-3-2</v>
      </c>
      <c r="B37" s="189" t="str">
        <f>+IF(JUNIO!B37=0,"",JUNIO!B37)</f>
        <v>Vigencias Anteriores</v>
      </c>
      <c r="C37" s="456">
        <f>+ENERO!C37</f>
        <v>0</v>
      </c>
      <c r="D37" s="456">
        <f>JUNIO!D37+JULIO!P37</f>
        <v>0</v>
      </c>
      <c r="E37" s="456">
        <f>JUNIO!E37+JULIO!Q37</f>
        <v>0</v>
      </c>
      <c r="F37" s="170">
        <f>SUM(C37:E37)</f>
        <v>0</v>
      </c>
      <c r="G37" s="283">
        <f>JUNIO!I37</f>
        <v>0</v>
      </c>
      <c r="H37" s="457">
        <v>0</v>
      </c>
      <c r="I37" s="170">
        <f>SUM(G37:H37)</f>
        <v>0</v>
      </c>
      <c r="J37" s="283">
        <f>JUNIO!L37</f>
        <v>0</v>
      </c>
      <c r="K37" s="457">
        <v>0</v>
      </c>
      <c r="L37" s="170">
        <f>SUM(J37:K37)</f>
        <v>0</v>
      </c>
      <c r="M37" s="283">
        <f>F37-I37</f>
        <v>0</v>
      </c>
      <c r="N37" s="170">
        <f>F37-L37</f>
        <v>0</v>
      </c>
      <c r="P37" s="455">
        <v>0</v>
      </c>
      <c r="Q37" s="458">
        <v>0</v>
      </c>
      <c r="R37" s="10"/>
      <c r="S37" s="155" t="str">
        <f>+IF(JUNIO!S37=0,"",JUNIO!S37)</f>
        <v>1010200-2</v>
      </c>
      <c r="T37" s="159" t="str">
        <f>+IF(JUNIO!T37=0,"",JUNIO!T37)</f>
        <v>Personal Supernumerario</v>
      </c>
      <c r="U37" s="29">
        <f>+ENERO!U37</f>
        <v>0</v>
      </c>
      <c r="V37" s="17">
        <f>JUNIO!V37+JULIO!AL37</f>
        <v>0</v>
      </c>
      <c r="W37" s="17">
        <f>JUNIO!W37+JULIO!AM37</f>
        <v>0</v>
      </c>
      <c r="X37" s="20">
        <f t="shared" si="35"/>
        <v>0</v>
      </c>
      <c r="Y37" s="21">
        <f>JUNIO!AA37</f>
        <v>0</v>
      </c>
      <c r="Z37" s="457">
        <v>0</v>
      </c>
      <c r="AA37" s="20">
        <f t="shared" si="36"/>
        <v>0</v>
      </c>
      <c r="AB37" s="21">
        <f>JUNIO!AD37</f>
        <v>0</v>
      </c>
      <c r="AC37" s="457">
        <v>0</v>
      </c>
      <c r="AD37" s="20">
        <f t="shared" si="37"/>
        <v>0</v>
      </c>
      <c r="AE37" s="21">
        <f>JUNIO!AG37</f>
        <v>0</v>
      </c>
      <c r="AF37" s="457">
        <v>0</v>
      </c>
      <c r="AG37" s="20">
        <f t="shared" si="38"/>
        <v>0</v>
      </c>
      <c r="AH37" s="21">
        <f t="shared" si="39"/>
        <v>0</v>
      </c>
      <c r="AI37" s="17">
        <f t="shared" si="40"/>
        <v>0</v>
      </c>
      <c r="AJ37" s="18">
        <f t="shared" si="41"/>
        <v>0</v>
      </c>
      <c r="AK37" s="10"/>
      <c r="AL37" s="455">
        <v>0</v>
      </c>
      <c r="AM37" s="458">
        <v>0</v>
      </c>
      <c r="AN37" s="10"/>
      <c r="AO37" s="26" t="s">
        <v>161</v>
      </c>
    </row>
    <row r="38" spans="1:70" s="467" customFormat="1" x14ac:dyDescent="0.2">
      <c r="A38" s="718"/>
      <c r="B38" s="719"/>
      <c r="C38" s="720"/>
      <c r="D38" s="720"/>
      <c r="E38" s="720"/>
      <c r="F38" s="721"/>
      <c r="G38" s="722"/>
      <c r="H38" s="723"/>
      <c r="I38" s="721"/>
      <c r="J38" s="722"/>
      <c r="K38" s="723"/>
      <c r="L38" s="721"/>
      <c r="M38" s="722"/>
      <c r="N38" s="721"/>
      <c r="O38" s="726"/>
      <c r="P38" s="724"/>
      <c r="Q38" s="725"/>
      <c r="R38" s="10"/>
      <c r="S38" s="155" t="str">
        <f>+IF(JUNIO!S38=0,"",JUNIO!S38)</f>
        <v>1010200-3</v>
      </c>
      <c r="T38" s="159" t="str">
        <f>+IF(JUNIO!T38=0,"",JUNIO!T38)</f>
        <v>Honorarios de la Junta Directiva</v>
      </c>
      <c r="U38" s="29">
        <f>+ENERO!U38</f>
        <v>1836000</v>
      </c>
      <c r="V38" s="17">
        <f>JUNIO!V38+JULIO!AL38</f>
        <v>0</v>
      </c>
      <c r="W38" s="17">
        <f>JUNIO!W38+JULIO!AM38</f>
        <v>0</v>
      </c>
      <c r="X38" s="20">
        <f t="shared" si="35"/>
        <v>1836000</v>
      </c>
      <c r="Y38" s="21">
        <f>JUNIO!AA38</f>
        <v>0</v>
      </c>
      <c r="Z38" s="457">
        <v>0</v>
      </c>
      <c r="AA38" s="20">
        <f t="shared" si="36"/>
        <v>0</v>
      </c>
      <c r="AB38" s="21">
        <f>JUNIO!AD38</f>
        <v>0</v>
      </c>
      <c r="AC38" s="457">
        <v>0</v>
      </c>
      <c r="AD38" s="20">
        <f t="shared" si="37"/>
        <v>0</v>
      </c>
      <c r="AE38" s="21">
        <f>JUNIO!AG38</f>
        <v>0</v>
      </c>
      <c r="AF38" s="457">
        <v>0</v>
      </c>
      <c r="AG38" s="20">
        <f t="shared" si="38"/>
        <v>0</v>
      </c>
      <c r="AH38" s="21">
        <f t="shared" si="39"/>
        <v>1836000</v>
      </c>
      <c r="AI38" s="17">
        <f t="shared" si="40"/>
        <v>1836000</v>
      </c>
      <c r="AJ38" s="18">
        <f t="shared" si="41"/>
        <v>1836000</v>
      </c>
      <c r="AK38" s="10"/>
      <c r="AL38" s="455">
        <v>0</v>
      </c>
      <c r="AM38" s="458">
        <v>0</v>
      </c>
      <c r="AN38" s="10"/>
      <c r="AO38" s="365"/>
      <c r="AP38" s="365"/>
      <c r="AQ38" s="365"/>
      <c r="AR38" s="365"/>
      <c r="AS38" s="365"/>
      <c r="AT38" s="365"/>
      <c r="AU38" s="365"/>
      <c r="AV38" s="365"/>
      <c r="AW38" s="365"/>
      <c r="AX38" s="365"/>
      <c r="AY38" s="365"/>
      <c r="AZ38" s="365"/>
    </row>
    <row r="39" spans="1:70" s="467" customFormat="1" x14ac:dyDescent="0.2">
      <c r="A39" s="718"/>
      <c r="B39" s="719"/>
      <c r="C39" s="720"/>
      <c r="D39" s="720"/>
      <c r="E39" s="720"/>
      <c r="F39" s="721"/>
      <c r="G39" s="722"/>
      <c r="H39" s="723"/>
      <c r="I39" s="721"/>
      <c r="J39" s="722"/>
      <c r="K39" s="723"/>
      <c r="L39" s="721"/>
      <c r="M39" s="722"/>
      <c r="N39" s="721"/>
      <c r="O39" s="726"/>
      <c r="P39" s="724"/>
      <c r="Q39" s="725"/>
      <c r="R39" s="10"/>
      <c r="S39" s="155" t="str">
        <f>+IF(JUNIO!S39=0,"",JUNIO!S39)</f>
        <v>1010200-4</v>
      </c>
      <c r="T39" s="159" t="str">
        <f>+IF(JUNIO!T39=0,"",JUNIO!T39)</f>
        <v>Otros Honorarios (Servicios de Cooperativa)</v>
      </c>
      <c r="U39" s="29">
        <f>+ENERO!U39</f>
        <v>0</v>
      </c>
      <c r="V39" s="17">
        <f>JUNIO!V39+JULIO!AL39</f>
        <v>0</v>
      </c>
      <c r="W39" s="17">
        <f>JUNIO!W39+JULIO!AM39</f>
        <v>0</v>
      </c>
      <c r="X39" s="20">
        <f t="shared" si="35"/>
        <v>0</v>
      </c>
      <c r="Y39" s="21">
        <f>JUNIO!AA39</f>
        <v>0</v>
      </c>
      <c r="Z39" s="457">
        <v>0</v>
      </c>
      <c r="AA39" s="20">
        <f t="shared" si="36"/>
        <v>0</v>
      </c>
      <c r="AB39" s="21">
        <f>JUNIO!AD39</f>
        <v>0</v>
      </c>
      <c r="AC39" s="457">
        <v>0</v>
      </c>
      <c r="AD39" s="20">
        <f t="shared" si="37"/>
        <v>0</v>
      </c>
      <c r="AE39" s="21">
        <f>JUNIO!AG39</f>
        <v>0</v>
      </c>
      <c r="AF39" s="457">
        <v>0</v>
      </c>
      <c r="AG39" s="20">
        <f t="shared" si="38"/>
        <v>0</v>
      </c>
      <c r="AH39" s="21">
        <f t="shared" si="39"/>
        <v>0</v>
      </c>
      <c r="AI39" s="17">
        <f t="shared" si="40"/>
        <v>0</v>
      </c>
      <c r="AJ39" s="18">
        <f t="shared" si="41"/>
        <v>0</v>
      </c>
      <c r="AK39" s="10"/>
      <c r="AL39" s="455">
        <v>0</v>
      </c>
      <c r="AM39" s="458">
        <v>0</v>
      </c>
      <c r="AN39" s="10"/>
      <c r="AO39" s="365"/>
      <c r="AP39" s="365"/>
      <c r="AQ39" s="365"/>
      <c r="AR39" s="365"/>
      <c r="AS39" s="365"/>
      <c r="AT39" s="365"/>
      <c r="AU39" s="365"/>
      <c r="AV39" s="365"/>
      <c r="AW39" s="365"/>
      <c r="AX39" s="365"/>
      <c r="AY39" s="365"/>
      <c r="AZ39" s="365"/>
    </row>
    <row r="40" spans="1:70" s="514" customFormat="1" x14ac:dyDescent="0.2">
      <c r="A40" s="718"/>
      <c r="B40" s="719"/>
      <c r="C40" s="720"/>
      <c r="D40" s="720"/>
      <c r="E40" s="720"/>
      <c r="F40" s="721"/>
      <c r="G40" s="722"/>
      <c r="H40" s="723"/>
      <c r="I40" s="721"/>
      <c r="J40" s="722"/>
      <c r="K40" s="723"/>
      <c r="L40" s="721"/>
      <c r="M40" s="722"/>
      <c r="N40" s="721"/>
      <c r="O40" s="726"/>
      <c r="P40" s="724"/>
      <c r="Q40" s="725"/>
      <c r="R40" s="10"/>
      <c r="S40" s="155" t="str">
        <f>+IF(JUNIO!S40=0,"",JUNIO!S40)</f>
        <v>1010200-6</v>
      </c>
      <c r="T40" s="159" t="str">
        <f>+IF(JUNIO!T40=0,"",JUNIO!T40)</f>
        <v>Certificación, Habilitación y Acreditación</v>
      </c>
      <c r="U40" s="29">
        <f>+ENERO!U40</f>
        <v>10000000</v>
      </c>
      <c r="V40" s="17">
        <f>JUNIO!V40+JULIO!AL40</f>
        <v>0</v>
      </c>
      <c r="W40" s="17">
        <f>JUNIO!W40+JULIO!AM40</f>
        <v>0</v>
      </c>
      <c r="X40" s="20">
        <f t="shared" si="35"/>
        <v>10000000</v>
      </c>
      <c r="Y40" s="21">
        <f>JUNIO!AA40</f>
        <v>0</v>
      </c>
      <c r="Z40" s="457">
        <v>0</v>
      </c>
      <c r="AA40" s="20">
        <f t="shared" si="36"/>
        <v>0</v>
      </c>
      <c r="AB40" s="21">
        <f>JUNIO!AD40</f>
        <v>0</v>
      </c>
      <c r="AC40" s="457">
        <v>0</v>
      </c>
      <c r="AD40" s="20">
        <f t="shared" si="37"/>
        <v>0</v>
      </c>
      <c r="AE40" s="21">
        <f>JUNIO!AG40</f>
        <v>0</v>
      </c>
      <c r="AF40" s="457">
        <v>0</v>
      </c>
      <c r="AG40" s="20">
        <f t="shared" si="38"/>
        <v>0</v>
      </c>
      <c r="AH40" s="21">
        <f t="shared" si="39"/>
        <v>10000000</v>
      </c>
      <c r="AI40" s="17">
        <f t="shared" si="40"/>
        <v>10000000</v>
      </c>
      <c r="AJ40" s="18">
        <f t="shared" si="41"/>
        <v>10000000</v>
      </c>
      <c r="AK40" s="10"/>
      <c r="AL40" s="455">
        <v>0</v>
      </c>
      <c r="AM40" s="458">
        <v>0</v>
      </c>
      <c r="AN40" s="10"/>
      <c r="AO40" s="467"/>
      <c r="AP40" s="467"/>
      <c r="AQ40" s="467"/>
      <c r="AR40" s="467"/>
      <c r="AS40" s="467"/>
      <c r="AT40" s="467"/>
      <c r="AU40" s="467"/>
      <c r="AV40" s="467"/>
      <c r="AW40" s="467"/>
      <c r="AX40" s="467"/>
      <c r="AY40" s="467"/>
      <c r="AZ40" s="467"/>
      <c r="BA40" s="467"/>
      <c r="BF40" s="467"/>
      <c r="BG40" s="467"/>
      <c r="BH40" s="467"/>
      <c r="BI40" s="467"/>
      <c r="BJ40" s="467"/>
      <c r="BK40" s="467"/>
      <c r="BL40" s="467"/>
      <c r="BM40" s="467"/>
      <c r="BN40" s="467"/>
      <c r="BO40" s="467"/>
      <c r="BP40" s="467"/>
      <c r="BQ40" s="467"/>
      <c r="BR40" s="467"/>
    </row>
    <row r="41" spans="1:70" s="514" customFormat="1" x14ac:dyDescent="0.2">
      <c r="A41" s="727"/>
      <c r="B41" s="728"/>
      <c r="C41" s="720"/>
      <c r="D41" s="720"/>
      <c r="E41" s="720"/>
      <c r="F41" s="721"/>
      <c r="G41" s="722"/>
      <c r="H41" s="723"/>
      <c r="I41" s="721"/>
      <c r="J41" s="722"/>
      <c r="K41" s="723"/>
      <c r="L41" s="721"/>
      <c r="M41" s="722"/>
      <c r="N41" s="721"/>
      <c r="O41" s="726"/>
      <c r="P41" s="724"/>
      <c r="Q41" s="725"/>
      <c r="R41" s="10"/>
      <c r="S41" s="155">
        <f>+IF(JUNIO!S41=0,"",JUNIO!S41)</f>
        <v>1010299</v>
      </c>
      <c r="T41" s="159" t="str">
        <f>+IF(JUNIO!T41=0,"",JUNIO!T41)</f>
        <v>Vigencias Anteriores</v>
      </c>
      <c r="U41" s="29">
        <f>+ENERO!U41</f>
        <v>0</v>
      </c>
      <c r="V41" s="17">
        <f>JUNIO!V41+JULIO!AL41</f>
        <v>0</v>
      </c>
      <c r="W41" s="17">
        <f>JUNIO!W41+JULIO!AM41</f>
        <v>29754445</v>
      </c>
      <c r="X41" s="20">
        <f t="shared" si="35"/>
        <v>29754445</v>
      </c>
      <c r="Y41" s="21">
        <f>JUNIO!AA41</f>
        <v>29754445</v>
      </c>
      <c r="Z41" s="457">
        <v>0</v>
      </c>
      <c r="AA41" s="20">
        <f t="shared" si="36"/>
        <v>29754445</v>
      </c>
      <c r="AB41" s="21">
        <f>JUNIO!AD41</f>
        <v>29754445</v>
      </c>
      <c r="AC41" s="457">
        <v>0</v>
      </c>
      <c r="AD41" s="20">
        <f t="shared" si="37"/>
        <v>29754445</v>
      </c>
      <c r="AE41" s="21">
        <f>JUNIO!AG41</f>
        <v>25158695</v>
      </c>
      <c r="AF41" s="457">
        <v>1000000</v>
      </c>
      <c r="AG41" s="20">
        <f t="shared" si="38"/>
        <v>26158695</v>
      </c>
      <c r="AH41" s="21">
        <f t="shared" si="39"/>
        <v>0</v>
      </c>
      <c r="AI41" s="17">
        <f t="shared" si="40"/>
        <v>0</v>
      </c>
      <c r="AJ41" s="18">
        <f t="shared" si="41"/>
        <v>3595750</v>
      </c>
      <c r="AK41" s="10"/>
      <c r="AL41" s="455">
        <v>0</v>
      </c>
      <c r="AM41" s="458">
        <v>0</v>
      </c>
      <c r="AN41" s="10"/>
      <c r="AO41" s="365"/>
      <c r="AP41" s="365"/>
      <c r="AQ41" s="365"/>
      <c r="AR41" s="365"/>
      <c r="AS41" s="365"/>
      <c r="AT41" s="365"/>
      <c r="AU41" s="365"/>
      <c r="AV41" s="365"/>
      <c r="AW41" s="365"/>
      <c r="AX41" s="365"/>
      <c r="AY41" s="365"/>
      <c r="AZ41" s="365"/>
      <c r="BA41" s="467"/>
      <c r="BF41" s="467"/>
      <c r="BG41" s="467"/>
      <c r="BH41" s="467"/>
      <c r="BI41" s="467"/>
      <c r="BJ41" s="467"/>
      <c r="BK41" s="467"/>
      <c r="BL41" s="467"/>
    </row>
    <row r="42" spans="1:70" s="467" customFormat="1" ht="15.75" x14ac:dyDescent="0.2">
      <c r="A42" s="57">
        <f>+IF(JUNIO!A42=0,"",JUNIO!A42)</f>
        <v>1130106</v>
      </c>
      <c r="B42" s="45" t="str">
        <f>+IF(JUNIO!B42=0,"",JUNIO!B42)</f>
        <v>SALUD PUBLICA - PLAN DE INTERVENCIONES COLECTIVAS</v>
      </c>
      <c r="C42" s="53">
        <f t="shared" ref="C42:N42" si="42">SUM(C43:C44)</f>
        <v>100000000</v>
      </c>
      <c r="D42" s="53">
        <f t="shared" si="42"/>
        <v>0</v>
      </c>
      <c r="E42" s="53">
        <f t="shared" si="42"/>
        <v>15073169</v>
      </c>
      <c r="F42" s="54">
        <f t="shared" si="42"/>
        <v>115073169</v>
      </c>
      <c r="G42" s="52">
        <f t="shared" si="42"/>
        <v>58997565</v>
      </c>
      <c r="H42" s="53">
        <f t="shared" si="42"/>
        <v>10981098</v>
      </c>
      <c r="I42" s="54">
        <f t="shared" si="42"/>
        <v>69978663</v>
      </c>
      <c r="J42" s="52">
        <f t="shared" si="42"/>
        <v>48016466</v>
      </c>
      <c r="K42" s="53">
        <f t="shared" si="42"/>
        <v>10981098</v>
      </c>
      <c r="L42" s="54">
        <f t="shared" si="42"/>
        <v>58997564</v>
      </c>
      <c r="M42" s="52">
        <f t="shared" si="42"/>
        <v>45094506</v>
      </c>
      <c r="N42" s="54">
        <f t="shared" si="42"/>
        <v>56075605</v>
      </c>
      <c r="P42" s="52">
        <f>SUM(P43:P44)</f>
        <v>0</v>
      </c>
      <c r="Q42" s="54">
        <f>SUM(Q43:Q44)</f>
        <v>0</v>
      </c>
      <c r="R42" s="10"/>
      <c r="S42" s="448" t="str">
        <f>+IF(JUNIO!S42=0,"",JUNIO!S42)</f>
        <v/>
      </c>
      <c r="T42" s="649" t="str">
        <f>+IF(JUNIO!T42=0,"",JUNIO!T42)</f>
        <v/>
      </c>
      <c r="U42" s="193"/>
      <c r="V42" s="193"/>
      <c r="W42" s="193"/>
      <c r="X42" s="193"/>
      <c r="Y42" s="193"/>
      <c r="Z42" s="193"/>
      <c r="AA42" s="193"/>
      <c r="AB42" s="193"/>
      <c r="AC42" s="193"/>
      <c r="AD42" s="193"/>
      <c r="AE42" s="193"/>
      <c r="AF42" s="193"/>
      <c r="AG42" s="193"/>
      <c r="AH42" s="193"/>
      <c r="AI42" s="193"/>
      <c r="AJ42" s="207"/>
      <c r="AK42" s="12"/>
      <c r="AL42" s="213"/>
      <c r="AM42" s="214"/>
      <c r="AN42" s="10"/>
      <c r="AO42" s="365"/>
      <c r="AP42" s="365"/>
      <c r="AQ42" s="365"/>
      <c r="AR42" s="365"/>
      <c r="AS42" s="365"/>
      <c r="AT42" s="365"/>
      <c r="AU42" s="365"/>
      <c r="AV42" s="365"/>
      <c r="AW42" s="365"/>
      <c r="AX42" s="365"/>
      <c r="AY42" s="365"/>
      <c r="AZ42" s="365"/>
    </row>
    <row r="43" spans="1:70" s="514" customFormat="1" ht="15" x14ac:dyDescent="0.2">
      <c r="A43" s="188" t="str">
        <f>+IF(JUNIO!A43=0,"",JUNIO!A43)</f>
        <v>1130106-1</v>
      </c>
      <c r="B43" s="189" t="str">
        <f>+CONCATENATE("Vigencia ",INSTRUCCIONES!$F$3)</f>
        <v>Vigencia 2014</v>
      </c>
      <c r="C43" s="456">
        <f>+ENERO!C43</f>
        <v>100000000</v>
      </c>
      <c r="D43" s="456">
        <f>JUNIO!D43+JULIO!P43</f>
        <v>0</v>
      </c>
      <c r="E43" s="456">
        <f>JUNIO!E43+JULIO!Q43</f>
        <v>0</v>
      </c>
      <c r="F43" s="170">
        <f>SUM(C43:E43)</f>
        <v>100000000</v>
      </c>
      <c r="G43" s="283">
        <f>JUNIO!I43</f>
        <v>43924396</v>
      </c>
      <c r="H43" s="457">
        <v>10981098</v>
      </c>
      <c r="I43" s="170">
        <f>SUM(G43:H43)</f>
        <v>54905494</v>
      </c>
      <c r="J43" s="283">
        <f>JUNIO!L43</f>
        <v>32943297</v>
      </c>
      <c r="K43" s="457">
        <v>10981098</v>
      </c>
      <c r="L43" s="170">
        <f>SUM(J43:K43)</f>
        <v>43924395</v>
      </c>
      <c r="M43" s="283">
        <f>F43-I43</f>
        <v>45094506</v>
      </c>
      <c r="N43" s="170">
        <f>F43-L43</f>
        <v>56075605</v>
      </c>
      <c r="O43" s="467"/>
      <c r="P43" s="455">
        <v>0</v>
      </c>
      <c r="Q43" s="458">
        <v>0</v>
      </c>
      <c r="R43" s="10"/>
      <c r="S43" s="34">
        <f>+IF(JUNIO!S43=0,"",JUNIO!S43)</f>
        <v>1010300</v>
      </c>
      <c r="T43" s="158" t="str">
        <f>+IF(JUNIO!T43=0,"",JUNIO!T43)</f>
        <v>Contribuciones Inherentes nómina al Sector Privado</v>
      </c>
      <c r="U43" s="157">
        <f t="shared" ref="U43:AJ43" si="43">U44+U49+U55</f>
        <v>131901422</v>
      </c>
      <c r="V43" s="144">
        <f t="shared" si="43"/>
        <v>0</v>
      </c>
      <c r="W43" s="144">
        <f t="shared" si="43"/>
        <v>29357693</v>
      </c>
      <c r="X43" s="152">
        <f t="shared" si="43"/>
        <v>161259115</v>
      </c>
      <c r="Y43" s="151">
        <f t="shared" si="43"/>
        <v>68022982</v>
      </c>
      <c r="Z43" s="144">
        <f t="shared" si="43"/>
        <v>6128802</v>
      </c>
      <c r="AA43" s="152">
        <f t="shared" si="43"/>
        <v>74151784</v>
      </c>
      <c r="AB43" s="151">
        <f t="shared" si="43"/>
        <v>68022982</v>
      </c>
      <c r="AC43" s="144">
        <f t="shared" si="43"/>
        <v>6128802</v>
      </c>
      <c r="AD43" s="152">
        <f t="shared" si="43"/>
        <v>74151784</v>
      </c>
      <c r="AE43" s="151">
        <f t="shared" si="43"/>
        <v>51541935</v>
      </c>
      <c r="AF43" s="144">
        <f t="shared" si="43"/>
        <v>6218029</v>
      </c>
      <c r="AG43" s="152">
        <f t="shared" si="43"/>
        <v>57759964</v>
      </c>
      <c r="AH43" s="151">
        <f t="shared" si="43"/>
        <v>87107331</v>
      </c>
      <c r="AI43" s="144">
        <f t="shared" si="43"/>
        <v>87107331</v>
      </c>
      <c r="AJ43" s="153">
        <f t="shared" si="43"/>
        <v>103499151</v>
      </c>
      <c r="AK43" s="10"/>
      <c r="AL43" s="151">
        <f>AL44+AL49+AL55</f>
        <v>0</v>
      </c>
      <c r="AM43" s="153">
        <f>AM44+AM49+AM55</f>
        <v>0</v>
      </c>
      <c r="AN43" s="10"/>
      <c r="AO43" s="467"/>
      <c r="AP43" s="554"/>
      <c r="AQ43" s="365"/>
      <c r="AR43" s="365"/>
      <c r="AS43" s="365"/>
      <c r="AT43" s="365"/>
      <c r="AU43" s="365"/>
      <c r="AV43" s="365"/>
      <c r="AW43" s="365"/>
      <c r="AX43" s="365"/>
      <c r="AY43" s="365"/>
      <c r="AZ43" s="365"/>
      <c r="BA43" s="467"/>
      <c r="BF43" s="467"/>
      <c r="BG43" s="467"/>
      <c r="BH43" s="467"/>
      <c r="BI43" s="467"/>
      <c r="BJ43" s="467"/>
      <c r="BK43" s="467"/>
      <c r="BL43" s="467"/>
      <c r="BM43" s="467"/>
      <c r="BN43" s="467"/>
      <c r="BO43" s="467"/>
      <c r="BP43" s="467"/>
      <c r="BQ43" s="467"/>
      <c r="BR43" s="467"/>
    </row>
    <row r="44" spans="1:70" s="514" customFormat="1" ht="15" x14ac:dyDescent="0.2">
      <c r="A44" s="188" t="str">
        <f>+IF(JUNIO!A44=0,"",JUNIO!A44)</f>
        <v>1130106-2</v>
      </c>
      <c r="B44" s="189" t="str">
        <f>+IF(JUNIO!B44=0,"",JUNIO!B44)</f>
        <v>Vigencias Anteriores</v>
      </c>
      <c r="C44" s="456">
        <f>+ENERO!C44</f>
        <v>0</v>
      </c>
      <c r="D44" s="456">
        <f>JUNIO!D44+JULIO!P44</f>
        <v>0</v>
      </c>
      <c r="E44" s="456">
        <f>JUNIO!E44+JULIO!Q44</f>
        <v>15073169</v>
      </c>
      <c r="F44" s="170">
        <f>SUM(C44:E44)</f>
        <v>15073169</v>
      </c>
      <c r="G44" s="283">
        <f>JUNIO!I44</f>
        <v>15073169</v>
      </c>
      <c r="H44" s="457">
        <v>0</v>
      </c>
      <c r="I44" s="170">
        <f>SUM(G44:H44)</f>
        <v>15073169</v>
      </c>
      <c r="J44" s="283">
        <f>JUNIO!L44</f>
        <v>15073169</v>
      </c>
      <c r="K44" s="457">
        <v>0</v>
      </c>
      <c r="L44" s="170">
        <f>SUM(J44:K44)</f>
        <v>15073169</v>
      </c>
      <c r="M44" s="283">
        <f>F44-I44</f>
        <v>0</v>
      </c>
      <c r="N44" s="170">
        <f>F44-L44</f>
        <v>0</v>
      </c>
      <c r="O44" s="467"/>
      <c r="P44" s="455">
        <v>0</v>
      </c>
      <c r="Q44" s="458">
        <v>0</v>
      </c>
      <c r="R44" s="10"/>
      <c r="S44" s="155">
        <f>+IF(JUNIO!S44=0,"",JUNIO!S44)</f>
        <v>1010301</v>
      </c>
      <c r="T44" s="159" t="str">
        <f>+IF(JUNIO!T44=0,"",JUNIO!T44)</f>
        <v>Contribuciones - Sin Situación de Fondos</v>
      </c>
      <c r="U44" s="29">
        <f t="shared" ref="U44:AJ44" si="44">SUM(U45:U48)</f>
        <v>69341123</v>
      </c>
      <c r="V44" s="17">
        <f t="shared" si="44"/>
        <v>0</v>
      </c>
      <c r="W44" s="17">
        <f t="shared" si="44"/>
        <v>0</v>
      </c>
      <c r="X44" s="20">
        <f t="shared" si="44"/>
        <v>69341123</v>
      </c>
      <c r="Y44" s="21">
        <f t="shared" si="44"/>
        <v>32258258</v>
      </c>
      <c r="Z44" s="169">
        <f t="shared" si="44"/>
        <v>5130365</v>
      </c>
      <c r="AA44" s="20">
        <f t="shared" si="44"/>
        <v>37388623</v>
      </c>
      <c r="AB44" s="21">
        <f t="shared" si="44"/>
        <v>32258258</v>
      </c>
      <c r="AC44" s="169">
        <f t="shared" si="44"/>
        <v>5130365</v>
      </c>
      <c r="AD44" s="20">
        <f t="shared" si="44"/>
        <v>37388623</v>
      </c>
      <c r="AE44" s="21">
        <f t="shared" si="44"/>
        <v>32258258</v>
      </c>
      <c r="AF44" s="169">
        <f t="shared" si="44"/>
        <v>5130365</v>
      </c>
      <c r="AG44" s="20">
        <f t="shared" si="44"/>
        <v>37388623</v>
      </c>
      <c r="AH44" s="21">
        <f t="shared" si="44"/>
        <v>31952500</v>
      </c>
      <c r="AI44" s="17">
        <f t="shared" si="44"/>
        <v>31952500</v>
      </c>
      <c r="AJ44" s="18">
        <f t="shared" si="44"/>
        <v>31952500</v>
      </c>
      <c r="AK44" s="10"/>
      <c r="AL44" s="31">
        <f>SUM(AL45:AL48)</f>
        <v>0</v>
      </c>
      <c r="AM44" s="28">
        <f>SUM(AM45:AM48)</f>
        <v>0</v>
      </c>
      <c r="AN44" s="10"/>
      <c r="AO44" s="365"/>
      <c r="AP44" s="365"/>
      <c r="AQ44" s="365"/>
      <c r="AR44" s="365"/>
      <c r="AS44" s="365"/>
      <c r="AT44" s="365"/>
      <c r="AU44" s="365"/>
      <c r="AV44" s="365"/>
      <c r="AW44" s="365"/>
      <c r="AX44" s="365"/>
      <c r="AY44" s="365"/>
      <c r="AZ44" s="365"/>
      <c r="BA44" s="467"/>
      <c r="BF44" s="467"/>
      <c r="BG44" s="467"/>
      <c r="BH44" s="467"/>
      <c r="BI44" s="467"/>
      <c r="BJ44" s="467"/>
      <c r="BK44" s="467"/>
      <c r="BL44" s="467"/>
      <c r="BM44" s="467"/>
      <c r="BN44" s="467"/>
      <c r="BO44" s="467"/>
      <c r="BP44" s="467"/>
      <c r="BQ44" s="467"/>
      <c r="BR44" s="467"/>
    </row>
    <row r="45" spans="1:70" s="467" customFormat="1" x14ac:dyDescent="0.2">
      <c r="A45" s="57">
        <f>+IF(JUNIO!A45=0,"",JUNIO!A45)</f>
        <v>1130107</v>
      </c>
      <c r="B45" s="45" t="str">
        <f>+IF(JUNIO!B45=0,"",JUNIO!B45)</f>
        <v>MINSALUD-FOSYGA-RECLAMACIONES ECAT</v>
      </c>
      <c r="C45" s="53">
        <f t="shared" ref="C45:N45" si="45">SUM(C46:C47)</f>
        <v>0</v>
      </c>
      <c r="D45" s="53">
        <f t="shared" si="45"/>
        <v>0</v>
      </c>
      <c r="E45" s="53">
        <f t="shared" si="45"/>
        <v>0</v>
      </c>
      <c r="F45" s="54">
        <f t="shared" si="45"/>
        <v>0</v>
      </c>
      <c r="G45" s="52">
        <f t="shared" si="45"/>
        <v>0</v>
      </c>
      <c r="H45" s="53">
        <f t="shared" si="45"/>
        <v>0</v>
      </c>
      <c r="I45" s="54">
        <f t="shared" si="45"/>
        <v>0</v>
      </c>
      <c r="J45" s="52">
        <f t="shared" si="45"/>
        <v>0</v>
      </c>
      <c r="K45" s="53">
        <f t="shared" si="45"/>
        <v>0</v>
      </c>
      <c r="L45" s="54">
        <f t="shared" si="45"/>
        <v>0</v>
      </c>
      <c r="M45" s="52">
        <f t="shared" si="45"/>
        <v>0</v>
      </c>
      <c r="N45" s="54">
        <f t="shared" si="45"/>
        <v>0</v>
      </c>
      <c r="P45" s="52">
        <f>SUM(P46:P47)</f>
        <v>0</v>
      </c>
      <c r="Q45" s="54">
        <f>SUM(Q46:Q47)</f>
        <v>0</v>
      </c>
      <c r="R45" s="10"/>
      <c r="S45" s="156" t="str">
        <f>+IF(JUNIO!S45=0,"",JUNIO!S45)</f>
        <v>1010301-1</v>
      </c>
      <c r="T45" s="55" t="str">
        <f>+IF(JUNIO!T45=0,"",JUNIO!T45)</f>
        <v>Aportes a E.P.S.- Sin sit. Fondos</v>
      </c>
      <c r="U45" s="29">
        <f>+ENERO!U45</f>
        <v>17832372</v>
      </c>
      <c r="V45" s="17">
        <f>JUNIO!V45+JULIO!AL45</f>
        <v>0</v>
      </c>
      <c r="W45" s="17">
        <f>JUNIO!W45+JULIO!AM45</f>
        <v>0</v>
      </c>
      <c r="X45" s="20">
        <f>SUM(U45:W45)</f>
        <v>17832372</v>
      </c>
      <c r="Y45" s="21">
        <f>JUNIO!AA45</f>
        <v>13063416</v>
      </c>
      <c r="Z45" s="457">
        <v>2075773</v>
      </c>
      <c r="AA45" s="20">
        <f>SUM(Y45:Z45)</f>
        <v>15139189</v>
      </c>
      <c r="AB45" s="21">
        <f>JUNIO!AD45</f>
        <v>13063416</v>
      </c>
      <c r="AC45" s="457">
        <v>2075773</v>
      </c>
      <c r="AD45" s="20">
        <f>SUM(AB45:AC45)</f>
        <v>15139189</v>
      </c>
      <c r="AE45" s="21">
        <f>JUNIO!AG45</f>
        <v>13063416</v>
      </c>
      <c r="AF45" s="457">
        <v>2075773</v>
      </c>
      <c r="AG45" s="20">
        <f>SUM(AE45:AF45)</f>
        <v>15139189</v>
      </c>
      <c r="AH45" s="21">
        <f>X45-AA45</f>
        <v>2693183</v>
      </c>
      <c r="AI45" s="17">
        <f>X45-AD45</f>
        <v>2693183</v>
      </c>
      <c r="AJ45" s="18">
        <f>X45-AG45</f>
        <v>2693183</v>
      </c>
      <c r="AK45" s="10"/>
      <c r="AL45" s="455">
        <v>0</v>
      </c>
      <c r="AM45" s="458">
        <v>0</v>
      </c>
      <c r="AN45" s="10"/>
      <c r="AO45" s="365"/>
      <c r="AP45" s="365"/>
      <c r="AQ45" s="365"/>
      <c r="AR45" s="365"/>
      <c r="AS45" s="365"/>
      <c r="AT45" s="365"/>
      <c r="AU45" s="365"/>
      <c r="AV45" s="365"/>
      <c r="AW45" s="365"/>
      <c r="AX45" s="365"/>
      <c r="AY45" s="365"/>
      <c r="AZ45" s="365"/>
    </row>
    <row r="46" spans="1:70" s="514" customFormat="1" ht="15" x14ac:dyDescent="0.2">
      <c r="A46" s="188" t="str">
        <f>+IF(JUNIO!A46=0,"",JUNIO!A46)</f>
        <v>1130107-1</v>
      </c>
      <c r="B46" s="189" t="str">
        <f>+CONCATENATE("Vigencia ",INSTRUCCIONES!$F$3)</f>
        <v>Vigencia 2014</v>
      </c>
      <c r="C46" s="456">
        <f>+ENERO!C46</f>
        <v>0</v>
      </c>
      <c r="D46" s="456">
        <f>JUNIO!D46+JULIO!P46</f>
        <v>0</v>
      </c>
      <c r="E46" s="456">
        <f>JUNIO!E46+JULIO!Q46</f>
        <v>0</v>
      </c>
      <c r="F46" s="170">
        <f>SUM(C46:E46)</f>
        <v>0</v>
      </c>
      <c r="G46" s="283">
        <f>JUNIO!I46</f>
        <v>0</v>
      </c>
      <c r="H46" s="457">
        <v>0</v>
      </c>
      <c r="I46" s="170">
        <f>SUM(G46:H46)</f>
        <v>0</v>
      </c>
      <c r="J46" s="283">
        <f>JUNIO!L46</f>
        <v>0</v>
      </c>
      <c r="K46" s="457">
        <v>0</v>
      </c>
      <c r="L46" s="170">
        <f>SUM(J46:K46)</f>
        <v>0</v>
      </c>
      <c r="M46" s="283">
        <f>F46-I46</f>
        <v>0</v>
      </c>
      <c r="N46" s="170">
        <f>F46-L46</f>
        <v>0</v>
      </c>
      <c r="O46" s="467"/>
      <c r="P46" s="455">
        <v>0</v>
      </c>
      <c r="Q46" s="458">
        <v>0</v>
      </c>
      <c r="R46" s="10"/>
      <c r="S46" s="156" t="str">
        <f>+IF(JUNIO!S46=0,"",JUNIO!S46)</f>
        <v>1010301-2</v>
      </c>
      <c r="T46" s="55" t="str">
        <f>+IF(JUNIO!T46=0,"",JUNIO!T46)</f>
        <v>Aportes Fondos Pensionales - Sin Sit. Fondos</v>
      </c>
      <c r="U46" s="29">
        <f>+ENERO!U46</f>
        <v>25156026</v>
      </c>
      <c r="V46" s="17">
        <f>JUNIO!V46+JULIO!AL46</f>
        <v>0</v>
      </c>
      <c r="W46" s="17">
        <f>JUNIO!W46+JULIO!AM46</f>
        <v>0</v>
      </c>
      <c r="X46" s="20">
        <f>SUM(U46:W46)</f>
        <v>25156026</v>
      </c>
      <c r="Y46" s="21">
        <f>JUNIO!AA46</f>
        <v>18442466</v>
      </c>
      <c r="Z46" s="457">
        <v>2930499</v>
      </c>
      <c r="AA46" s="20">
        <f>SUM(Y46:Z46)</f>
        <v>21372965</v>
      </c>
      <c r="AB46" s="21">
        <f>JUNIO!AD46</f>
        <v>18442466</v>
      </c>
      <c r="AC46" s="457">
        <v>2930499</v>
      </c>
      <c r="AD46" s="20">
        <f>SUM(AB46:AC46)</f>
        <v>21372965</v>
      </c>
      <c r="AE46" s="21">
        <f>JUNIO!AG46</f>
        <v>18442466</v>
      </c>
      <c r="AF46" s="457">
        <v>2930499</v>
      </c>
      <c r="AG46" s="20">
        <f>SUM(AE46:AF46)</f>
        <v>21372965</v>
      </c>
      <c r="AH46" s="21">
        <f>X46-AA46</f>
        <v>3783061</v>
      </c>
      <c r="AI46" s="17">
        <f>X46-AD46</f>
        <v>3783061</v>
      </c>
      <c r="AJ46" s="18">
        <f>X46-AG46</f>
        <v>3783061</v>
      </c>
      <c r="AK46" s="10"/>
      <c r="AL46" s="455">
        <v>0</v>
      </c>
      <c r="AM46" s="458">
        <v>0</v>
      </c>
      <c r="AN46" s="10"/>
      <c r="AO46" s="555"/>
      <c r="AP46" s="554"/>
      <c r="AQ46" s="365"/>
      <c r="AR46" s="365"/>
      <c r="AS46" s="365"/>
      <c r="AT46" s="365"/>
      <c r="AU46" s="365"/>
      <c r="AV46" s="365"/>
      <c r="AW46" s="365"/>
      <c r="AX46" s="365"/>
      <c r="AY46" s="365"/>
      <c r="AZ46" s="365"/>
      <c r="BA46" s="467"/>
      <c r="BF46" s="467"/>
      <c r="BG46" s="467"/>
      <c r="BH46" s="467"/>
      <c r="BI46" s="467"/>
      <c r="BJ46" s="467"/>
      <c r="BK46" s="467"/>
      <c r="BL46" s="467"/>
    </row>
    <row r="47" spans="1:70" s="514" customFormat="1" ht="15" x14ac:dyDescent="0.2">
      <c r="A47" s="188" t="str">
        <f>+IF(JUNIO!A47=0,"",JUNIO!A47)</f>
        <v>1130107-2</v>
      </c>
      <c r="B47" s="189" t="str">
        <f>+IF(JUNIO!B47=0,"",JUNIO!B47)</f>
        <v>Vigencias Anteriores</v>
      </c>
      <c r="C47" s="456">
        <f>+ENERO!C47</f>
        <v>0</v>
      </c>
      <c r="D47" s="456">
        <f>JUNIO!D47+JULIO!P47</f>
        <v>0</v>
      </c>
      <c r="E47" s="456">
        <f>JUNIO!E47+JULIO!Q47</f>
        <v>0</v>
      </c>
      <c r="F47" s="170">
        <f>SUM(C47:E47)</f>
        <v>0</v>
      </c>
      <c r="G47" s="283">
        <f>JUNIO!I47</f>
        <v>0</v>
      </c>
      <c r="H47" s="457">
        <v>0</v>
      </c>
      <c r="I47" s="170">
        <f>SUM(G47:H47)</f>
        <v>0</v>
      </c>
      <c r="J47" s="283">
        <f>JUNIO!L47</f>
        <v>0</v>
      </c>
      <c r="K47" s="457">
        <v>0</v>
      </c>
      <c r="L47" s="170">
        <f>SUM(J47:K47)</f>
        <v>0</v>
      </c>
      <c r="M47" s="283">
        <f>F47-I47</f>
        <v>0</v>
      </c>
      <c r="N47" s="170">
        <f>F47-L47</f>
        <v>0</v>
      </c>
      <c r="O47" s="467"/>
      <c r="P47" s="455">
        <v>0</v>
      </c>
      <c r="Q47" s="458">
        <v>0</v>
      </c>
      <c r="R47" s="10"/>
      <c r="S47" s="156" t="str">
        <f>+IF(JUNIO!S47=0,"",JUNIO!S47)</f>
        <v>1010301-3</v>
      </c>
      <c r="T47" s="55" t="str">
        <f>+IF(JUNIO!T47=0,"",JUNIO!T47)</f>
        <v xml:space="preserve">Aportes a Fondos de Cesantia - Sin Sit. de Fondos </v>
      </c>
      <c r="U47" s="29">
        <f>+ENERO!U47</f>
        <v>20373023</v>
      </c>
      <c r="V47" s="17">
        <f>JUNIO!V47+JULIO!AL47</f>
        <v>0</v>
      </c>
      <c r="W47" s="17">
        <f>JUNIO!W47+JULIO!AM47</f>
        <v>0</v>
      </c>
      <c r="X47" s="20">
        <f>SUM(U47:W47)</f>
        <v>20373023</v>
      </c>
      <c r="Y47" s="21">
        <f>JUNIO!AA47</f>
        <v>0</v>
      </c>
      <c r="Z47" s="457">
        <v>0</v>
      </c>
      <c r="AA47" s="20">
        <f>SUM(Y47:Z47)</f>
        <v>0</v>
      </c>
      <c r="AB47" s="21">
        <f>JUNIO!AD47</f>
        <v>0</v>
      </c>
      <c r="AC47" s="457">
        <v>0</v>
      </c>
      <c r="AD47" s="20">
        <f>SUM(AB47:AC47)</f>
        <v>0</v>
      </c>
      <c r="AE47" s="21">
        <f>JUNIO!AG47</f>
        <v>0</v>
      </c>
      <c r="AF47" s="457">
        <v>0</v>
      </c>
      <c r="AG47" s="20">
        <f>SUM(AE47:AF47)</f>
        <v>0</v>
      </c>
      <c r="AH47" s="21">
        <f>X47-AA47</f>
        <v>20373023</v>
      </c>
      <c r="AI47" s="17">
        <f>X47-AD47</f>
        <v>20373023</v>
      </c>
      <c r="AJ47" s="18">
        <f>X47-AG47</f>
        <v>20373023</v>
      </c>
      <c r="AK47" s="10"/>
      <c r="AL47" s="455">
        <v>0</v>
      </c>
      <c r="AM47" s="458">
        <v>0</v>
      </c>
      <c r="AN47" s="10"/>
      <c r="AO47" s="365"/>
      <c r="AP47" s="365"/>
      <c r="AQ47" s="365"/>
      <c r="AR47" s="365"/>
      <c r="AS47" s="365"/>
      <c r="AT47" s="365"/>
      <c r="AU47" s="365"/>
      <c r="AV47" s="365"/>
      <c r="AW47" s="365"/>
      <c r="AX47" s="365"/>
      <c r="AY47" s="365"/>
      <c r="AZ47" s="365"/>
      <c r="BA47" s="467"/>
      <c r="BF47" s="467"/>
      <c r="BG47" s="467"/>
      <c r="BH47" s="467"/>
      <c r="BI47" s="467"/>
      <c r="BJ47" s="467"/>
      <c r="BK47" s="467"/>
      <c r="BL47" s="467"/>
      <c r="BM47" s="467"/>
      <c r="BN47" s="467"/>
      <c r="BO47" s="467"/>
      <c r="BP47" s="467"/>
      <c r="BQ47" s="467"/>
      <c r="BR47" s="467"/>
    </row>
    <row r="48" spans="1:70" s="467" customFormat="1" x14ac:dyDescent="0.2">
      <c r="A48" s="57">
        <f>+IF(JUNIO!A48=0,"",JUNIO!A48)</f>
        <v>1130108</v>
      </c>
      <c r="B48" s="45" t="str">
        <f>+IF(JUNIO!B48=0,"",JUNIO!B48)</f>
        <v>MINSALUD-FOSYGA -TRAUMA MAYOR Y DESPLAZADOS</v>
      </c>
      <c r="C48" s="53">
        <f t="shared" ref="C48:N48" si="46">SUM(C49:C50)</f>
        <v>0</v>
      </c>
      <c r="D48" s="53">
        <f t="shared" si="46"/>
        <v>0</v>
      </c>
      <c r="E48" s="53">
        <f t="shared" si="46"/>
        <v>0</v>
      </c>
      <c r="F48" s="54">
        <f t="shared" si="46"/>
        <v>0</v>
      </c>
      <c r="G48" s="52">
        <f t="shared" si="46"/>
        <v>0</v>
      </c>
      <c r="H48" s="53">
        <f t="shared" si="46"/>
        <v>0</v>
      </c>
      <c r="I48" s="54">
        <f t="shared" si="46"/>
        <v>0</v>
      </c>
      <c r="J48" s="52">
        <f t="shared" si="46"/>
        <v>0</v>
      </c>
      <c r="K48" s="53">
        <f t="shared" si="46"/>
        <v>0</v>
      </c>
      <c r="L48" s="54">
        <f t="shared" si="46"/>
        <v>0</v>
      </c>
      <c r="M48" s="52">
        <f t="shared" si="46"/>
        <v>0</v>
      </c>
      <c r="N48" s="54">
        <f t="shared" si="46"/>
        <v>0</v>
      </c>
      <c r="P48" s="52">
        <f>SUM(P49:P50)</f>
        <v>0</v>
      </c>
      <c r="Q48" s="54">
        <f>SUM(Q49:Q50)</f>
        <v>0</v>
      </c>
      <c r="R48" s="10"/>
      <c r="S48" s="156" t="str">
        <f>+IF(JUNIO!S48=0,"",JUNIO!S48)</f>
        <v>1010301-4</v>
      </c>
      <c r="T48" s="55" t="str">
        <f>+IF(JUNIO!T48=0,"",JUNIO!T48)</f>
        <v xml:space="preserve">Aporte a ARL. - Sin Sit. de Fondos </v>
      </c>
      <c r="U48" s="29">
        <f>+ENERO!U48</f>
        <v>5979702</v>
      </c>
      <c r="V48" s="17">
        <f>JUNIO!V48+JULIO!AL48</f>
        <v>0</v>
      </c>
      <c r="W48" s="17">
        <f>JUNIO!W48+JULIO!AM48</f>
        <v>0</v>
      </c>
      <c r="X48" s="20">
        <f>SUM(U48:W48)</f>
        <v>5979702</v>
      </c>
      <c r="Y48" s="21">
        <f>JUNIO!AA48</f>
        <v>752376</v>
      </c>
      <c r="Z48" s="457">
        <v>124093</v>
      </c>
      <c r="AA48" s="20">
        <f>SUM(Y48:Z48)</f>
        <v>876469</v>
      </c>
      <c r="AB48" s="21">
        <f>JUNIO!AD48</f>
        <v>752376</v>
      </c>
      <c r="AC48" s="457">
        <v>124093</v>
      </c>
      <c r="AD48" s="20">
        <f>SUM(AB48:AC48)</f>
        <v>876469</v>
      </c>
      <c r="AE48" s="21">
        <f>JUNIO!AG48</f>
        <v>752376</v>
      </c>
      <c r="AF48" s="457">
        <v>124093</v>
      </c>
      <c r="AG48" s="20">
        <f>SUM(AE48:AF48)</f>
        <v>876469</v>
      </c>
      <c r="AH48" s="21">
        <f>X48-AA48</f>
        <v>5103233</v>
      </c>
      <c r="AI48" s="17">
        <f>X48-AD48</f>
        <v>5103233</v>
      </c>
      <c r="AJ48" s="18">
        <f>X48-AG48</f>
        <v>5103233</v>
      </c>
      <c r="AK48" s="10"/>
      <c r="AL48" s="455">
        <v>0</v>
      </c>
      <c r="AM48" s="458">
        <v>0</v>
      </c>
      <c r="AN48" s="10"/>
      <c r="AO48" s="365"/>
      <c r="AP48" s="365"/>
      <c r="AQ48" s="365"/>
      <c r="AR48" s="365"/>
      <c r="AS48" s="365"/>
      <c r="AT48" s="365"/>
      <c r="AU48" s="365"/>
      <c r="AV48" s="365"/>
      <c r="AW48" s="365"/>
      <c r="AX48" s="365"/>
      <c r="AY48" s="365"/>
      <c r="AZ48" s="365"/>
    </row>
    <row r="49" spans="1:70" s="514" customFormat="1" ht="15" x14ac:dyDescent="0.2">
      <c r="A49" s="188" t="str">
        <f>+IF(JUNIO!A49=0,"",JUNIO!A49)</f>
        <v>1130108-1</v>
      </c>
      <c r="B49" s="189" t="str">
        <f>+CONCATENATE("Vigencia ",INSTRUCCIONES!$F$3)</f>
        <v>Vigencia 2014</v>
      </c>
      <c r="C49" s="456">
        <f>+ENERO!C49</f>
        <v>0</v>
      </c>
      <c r="D49" s="456">
        <f>JUNIO!D49+JULIO!P49</f>
        <v>0</v>
      </c>
      <c r="E49" s="456">
        <f>JUNIO!E49+JULIO!Q49</f>
        <v>0</v>
      </c>
      <c r="F49" s="170">
        <f>SUM(C49:E49)</f>
        <v>0</v>
      </c>
      <c r="G49" s="283">
        <f>JUNIO!I49</f>
        <v>0</v>
      </c>
      <c r="H49" s="457">
        <v>0</v>
      </c>
      <c r="I49" s="170">
        <f>SUM(G49:H49)</f>
        <v>0</v>
      </c>
      <c r="J49" s="283">
        <f>JUNIO!L49</f>
        <v>0</v>
      </c>
      <c r="K49" s="457">
        <v>0</v>
      </c>
      <c r="L49" s="170">
        <f>SUM(J49:K49)</f>
        <v>0</v>
      </c>
      <c r="M49" s="283">
        <f>F49-I49</f>
        <v>0</v>
      </c>
      <c r="N49" s="170">
        <f>F49-L49</f>
        <v>0</v>
      </c>
      <c r="O49" s="467"/>
      <c r="P49" s="455">
        <v>0</v>
      </c>
      <c r="Q49" s="458">
        <v>0</v>
      </c>
      <c r="R49" s="10"/>
      <c r="S49" s="155">
        <f>+IF(JUNIO!S49=0,"",JUNIO!S49)</f>
        <v>1010302</v>
      </c>
      <c r="T49" s="159" t="str">
        <f>+IF(JUNIO!T49=0,"",JUNIO!T49)</f>
        <v>Contribuciones - Otros</v>
      </c>
      <c r="U49" s="29">
        <f t="shared" ref="U49:AJ49" si="47">SUM(U50:U54)</f>
        <v>62560299</v>
      </c>
      <c r="V49" s="17">
        <f t="shared" si="47"/>
        <v>0</v>
      </c>
      <c r="W49" s="17">
        <f t="shared" si="47"/>
        <v>0</v>
      </c>
      <c r="X49" s="20">
        <f t="shared" si="47"/>
        <v>62560299</v>
      </c>
      <c r="Y49" s="21">
        <f t="shared" si="47"/>
        <v>6407031</v>
      </c>
      <c r="Z49" s="169">
        <f t="shared" si="47"/>
        <v>998437</v>
      </c>
      <c r="AA49" s="20">
        <f t="shared" si="47"/>
        <v>7405468</v>
      </c>
      <c r="AB49" s="21">
        <f t="shared" si="47"/>
        <v>6407031</v>
      </c>
      <c r="AC49" s="169">
        <f t="shared" si="47"/>
        <v>998437</v>
      </c>
      <c r="AD49" s="20">
        <f t="shared" si="47"/>
        <v>7405468</v>
      </c>
      <c r="AE49" s="21">
        <f t="shared" si="47"/>
        <v>5319367</v>
      </c>
      <c r="AF49" s="169">
        <f t="shared" si="47"/>
        <v>1087664</v>
      </c>
      <c r="AG49" s="20">
        <f t="shared" si="47"/>
        <v>6407031</v>
      </c>
      <c r="AH49" s="21">
        <f t="shared" si="47"/>
        <v>55154831</v>
      </c>
      <c r="AI49" s="17">
        <f t="shared" si="47"/>
        <v>55154831</v>
      </c>
      <c r="AJ49" s="18">
        <f t="shared" si="47"/>
        <v>56153268</v>
      </c>
      <c r="AK49" s="10"/>
      <c r="AL49" s="31">
        <f>SUM(AL50:AL54)</f>
        <v>0</v>
      </c>
      <c r="AM49" s="28">
        <f>SUM(AM50:AM54)</f>
        <v>0</v>
      </c>
      <c r="AN49" s="10"/>
      <c r="AO49" s="555"/>
      <c r="AP49" s="554"/>
      <c r="AQ49" s="365"/>
      <c r="AR49" s="365"/>
      <c r="AS49" s="365"/>
      <c r="AT49" s="365"/>
      <c r="AU49" s="365"/>
      <c r="AV49" s="365"/>
      <c r="AW49" s="365"/>
      <c r="AX49" s="365"/>
      <c r="AY49" s="365"/>
      <c r="AZ49" s="365"/>
      <c r="BA49" s="467"/>
      <c r="BF49" s="467"/>
      <c r="BG49" s="467"/>
      <c r="BH49" s="467"/>
      <c r="BI49" s="467"/>
      <c r="BJ49" s="467"/>
      <c r="BK49" s="467"/>
      <c r="BL49" s="467"/>
      <c r="BM49" s="467"/>
      <c r="BN49" s="467"/>
      <c r="BO49" s="467"/>
      <c r="BP49" s="467"/>
      <c r="BQ49" s="467"/>
      <c r="BR49" s="467"/>
    </row>
    <row r="50" spans="1:70" s="514" customFormat="1" ht="15" x14ac:dyDescent="0.2">
      <c r="A50" s="188" t="str">
        <f>+IF(JUNIO!A50=0,"",JUNIO!A50)</f>
        <v>1130108-2</v>
      </c>
      <c r="B50" s="189" t="str">
        <f>+IF(JUNIO!B50=0,"",JUNIO!B50)</f>
        <v>Vigencias Anteriores</v>
      </c>
      <c r="C50" s="456">
        <f>+ENERO!C50</f>
        <v>0</v>
      </c>
      <c r="D50" s="456">
        <f>JUNIO!D50+JULIO!P50</f>
        <v>0</v>
      </c>
      <c r="E50" s="456">
        <f>JUNIO!E50+JULIO!Q50</f>
        <v>0</v>
      </c>
      <c r="F50" s="170">
        <f>SUM(C50:E50)</f>
        <v>0</v>
      </c>
      <c r="G50" s="283">
        <f>JUNIO!I50</f>
        <v>0</v>
      </c>
      <c r="H50" s="457">
        <v>0</v>
      </c>
      <c r="I50" s="170">
        <f>SUM(G50:H50)</f>
        <v>0</v>
      </c>
      <c r="J50" s="283">
        <f>JUNIO!L50</f>
        <v>0</v>
      </c>
      <c r="K50" s="457">
        <v>0</v>
      </c>
      <c r="L50" s="170">
        <f>SUM(J50:K50)</f>
        <v>0</v>
      </c>
      <c r="M50" s="283">
        <f>F50-I50</f>
        <v>0</v>
      </c>
      <c r="N50" s="170">
        <f>F50-L50</f>
        <v>0</v>
      </c>
      <c r="O50" s="467"/>
      <c r="P50" s="455">
        <v>0</v>
      </c>
      <c r="Q50" s="458">
        <v>0</v>
      </c>
      <c r="R50" s="10"/>
      <c r="S50" s="156" t="str">
        <f>+IF(JUNIO!S50=0,"",JUNIO!S50)</f>
        <v>1010302-1</v>
      </c>
      <c r="T50" s="55" t="str">
        <f>+IF(JUNIO!T50=0,"",JUNIO!T50)</f>
        <v>Aportes a E.P.S.- Con sit. Fondos</v>
      </c>
      <c r="U50" s="29">
        <f>+ENERO!U50</f>
        <v>8397028</v>
      </c>
      <c r="V50" s="17">
        <f>JUNIO!V50+JULIO!AL50</f>
        <v>0</v>
      </c>
      <c r="W50" s="17">
        <f>JUNIO!W50+JULIO!AM50</f>
        <v>0</v>
      </c>
      <c r="X50" s="20">
        <f t="shared" ref="X50:X55" si="48">SUM(U50:W50)</f>
        <v>8397028</v>
      </c>
      <c r="Y50" s="21">
        <f>JUNIO!AA50</f>
        <v>0</v>
      </c>
      <c r="Z50" s="457">
        <v>0</v>
      </c>
      <c r="AA50" s="20">
        <f t="shared" ref="AA50:AA55" si="49">SUM(Y50:Z50)</f>
        <v>0</v>
      </c>
      <c r="AB50" s="21">
        <f>JUNIO!AD50</f>
        <v>0</v>
      </c>
      <c r="AC50" s="457">
        <v>0</v>
      </c>
      <c r="AD50" s="20">
        <f t="shared" ref="AD50:AD55" si="50">SUM(AB50:AC50)</f>
        <v>0</v>
      </c>
      <c r="AE50" s="21">
        <f>JUNIO!AG50</f>
        <v>0</v>
      </c>
      <c r="AF50" s="457">
        <v>0</v>
      </c>
      <c r="AG50" s="20">
        <f t="shared" ref="AG50:AG55" si="51">SUM(AE50:AF50)</f>
        <v>0</v>
      </c>
      <c r="AH50" s="21">
        <f t="shared" ref="AH50:AH55" si="52">X50-AA50</f>
        <v>8397028</v>
      </c>
      <c r="AI50" s="17">
        <f t="shared" ref="AI50:AI55" si="53">X50-AD50</f>
        <v>8397028</v>
      </c>
      <c r="AJ50" s="18">
        <f t="shared" ref="AJ50:AJ55" si="54">X50-AG50</f>
        <v>8397028</v>
      </c>
      <c r="AK50" s="10"/>
      <c r="AL50" s="455">
        <v>0</v>
      </c>
      <c r="AM50" s="458">
        <v>0</v>
      </c>
      <c r="AN50" s="10"/>
      <c r="AO50" s="365"/>
      <c r="AP50" s="365"/>
      <c r="AQ50" s="365"/>
      <c r="AR50" s="365"/>
      <c r="AS50" s="365"/>
      <c r="AT50" s="365"/>
      <c r="AU50" s="365"/>
      <c r="AV50" s="365"/>
      <c r="AW50" s="365"/>
      <c r="AX50" s="365"/>
      <c r="AY50" s="365"/>
      <c r="AZ50" s="365"/>
      <c r="BA50" s="467"/>
      <c r="BF50" s="467"/>
      <c r="BG50" s="467"/>
      <c r="BH50" s="467"/>
      <c r="BI50" s="467"/>
      <c r="BJ50" s="467"/>
      <c r="BK50" s="467"/>
      <c r="BL50" s="467"/>
      <c r="BM50" s="467"/>
      <c r="BN50" s="467"/>
      <c r="BO50" s="467"/>
      <c r="BP50" s="467"/>
      <c r="BQ50" s="467"/>
      <c r="BR50" s="467"/>
    </row>
    <row r="51" spans="1:70" s="467" customFormat="1" x14ac:dyDescent="0.2">
      <c r="A51" s="57">
        <f>+IF(JUNIO!A51=0,"",JUNIO!A51)</f>
        <v>1130109</v>
      </c>
      <c r="B51" s="45" t="str">
        <f>+IF(JUNIO!B51=0,"",JUNIO!B51)</f>
        <v>EPS - PLANES COMPLEMENTARIOS</v>
      </c>
      <c r="C51" s="53">
        <f t="shared" ref="C51:N51" si="55">SUM(C52:C53)</f>
        <v>0</v>
      </c>
      <c r="D51" s="53">
        <f t="shared" si="55"/>
        <v>0</v>
      </c>
      <c r="E51" s="53">
        <f t="shared" si="55"/>
        <v>0</v>
      </c>
      <c r="F51" s="54">
        <f t="shared" si="55"/>
        <v>0</v>
      </c>
      <c r="G51" s="52">
        <f t="shared" si="55"/>
        <v>0</v>
      </c>
      <c r="H51" s="53">
        <f t="shared" si="55"/>
        <v>0</v>
      </c>
      <c r="I51" s="54">
        <f t="shared" si="55"/>
        <v>0</v>
      </c>
      <c r="J51" s="52">
        <f t="shared" si="55"/>
        <v>0</v>
      </c>
      <c r="K51" s="53">
        <f t="shared" si="55"/>
        <v>0</v>
      </c>
      <c r="L51" s="54">
        <f t="shared" si="55"/>
        <v>0</v>
      </c>
      <c r="M51" s="52">
        <f t="shared" si="55"/>
        <v>0</v>
      </c>
      <c r="N51" s="54">
        <f t="shared" si="55"/>
        <v>0</v>
      </c>
      <c r="P51" s="52">
        <f>SUM(P52:P53)</f>
        <v>0</v>
      </c>
      <c r="Q51" s="54">
        <f>SUM(Q52:Q53)</f>
        <v>0</v>
      </c>
      <c r="R51" s="10"/>
      <c r="S51" s="156" t="str">
        <f>+IF(JUNIO!S51=0,"",JUNIO!S51)</f>
        <v>1010302-2</v>
      </c>
      <c r="T51" s="55" t="str">
        <f>+IF(JUNIO!T51=0,"",JUNIO!T51)</f>
        <v>Aportes Fondos Pensionales - Con Sit. Fondos</v>
      </c>
      <c r="U51" s="29">
        <f>+ENERO!U51</f>
        <v>8638318</v>
      </c>
      <c r="V51" s="17">
        <f>JUNIO!V51+JULIO!AL51</f>
        <v>0</v>
      </c>
      <c r="W51" s="17">
        <f>JUNIO!W51+JULIO!AM51</f>
        <v>0</v>
      </c>
      <c r="X51" s="20">
        <f t="shared" si="48"/>
        <v>8638318</v>
      </c>
      <c r="Y51" s="21">
        <f>JUNIO!AA51</f>
        <v>0</v>
      </c>
      <c r="Z51" s="457">
        <v>0</v>
      </c>
      <c r="AA51" s="20">
        <f t="shared" si="49"/>
        <v>0</v>
      </c>
      <c r="AB51" s="21">
        <f>JUNIO!AD51</f>
        <v>0</v>
      </c>
      <c r="AC51" s="457">
        <v>0</v>
      </c>
      <c r="AD51" s="20">
        <f t="shared" si="50"/>
        <v>0</v>
      </c>
      <c r="AE51" s="21">
        <f>JUNIO!AG51</f>
        <v>0</v>
      </c>
      <c r="AF51" s="457">
        <v>0</v>
      </c>
      <c r="AG51" s="20">
        <f t="shared" si="51"/>
        <v>0</v>
      </c>
      <c r="AH51" s="21">
        <f t="shared" si="52"/>
        <v>8638318</v>
      </c>
      <c r="AI51" s="17">
        <f t="shared" si="53"/>
        <v>8638318</v>
      </c>
      <c r="AJ51" s="18">
        <f t="shared" si="54"/>
        <v>8638318</v>
      </c>
      <c r="AK51" s="10"/>
      <c r="AL51" s="455">
        <v>0</v>
      </c>
      <c r="AM51" s="458">
        <v>0</v>
      </c>
      <c r="AN51" s="10"/>
      <c r="AO51" s="365"/>
      <c r="AP51" s="365"/>
      <c r="AQ51" s="365"/>
      <c r="AR51" s="365"/>
      <c r="AS51" s="365"/>
      <c r="AT51" s="365"/>
      <c r="AU51" s="365"/>
      <c r="AV51" s="365"/>
      <c r="AW51" s="365"/>
      <c r="AX51" s="365"/>
      <c r="AY51" s="365"/>
      <c r="AZ51" s="365"/>
    </row>
    <row r="52" spans="1:70" s="514" customFormat="1" ht="15" x14ac:dyDescent="0.2">
      <c r="A52" s="188" t="str">
        <f>+IF(JUNIO!A52=0,"",JUNIO!A52)</f>
        <v>1130109-1</v>
      </c>
      <c r="B52" s="189" t="str">
        <f>+CONCATENATE("Vigencia ",INSTRUCCIONES!$F$3)</f>
        <v>Vigencia 2014</v>
      </c>
      <c r="C52" s="456">
        <f>+ENERO!C52</f>
        <v>0</v>
      </c>
      <c r="D52" s="456">
        <f>JUNIO!D52+JULIO!P52</f>
        <v>0</v>
      </c>
      <c r="E52" s="456">
        <f>JUNIO!E52+JULIO!Q52</f>
        <v>0</v>
      </c>
      <c r="F52" s="170">
        <f>SUM(C52:E52)</f>
        <v>0</v>
      </c>
      <c r="G52" s="283">
        <f>JUNIO!I52</f>
        <v>0</v>
      </c>
      <c r="H52" s="457">
        <v>0</v>
      </c>
      <c r="I52" s="170">
        <f>SUM(G52:H52)</f>
        <v>0</v>
      </c>
      <c r="J52" s="283">
        <f>JUNIO!L52</f>
        <v>0</v>
      </c>
      <c r="K52" s="457">
        <v>0</v>
      </c>
      <c r="L52" s="170">
        <f>SUM(J52:K52)</f>
        <v>0</v>
      </c>
      <c r="M52" s="283">
        <f>F52-I52</f>
        <v>0</v>
      </c>
      <c r="N52" s="170">
        <f>F52-L52</f>
        <v>0</v>
      </c>
      <c r="O52" s="467"/>
      <c r="P52" s="455">
        <v>0</v>
      </c>
      <c r="Q52" s="458">
        <v>0</v>
      </c>
      <c r="R52" s="10"/>
      <c r="S52" s="156" t="str">
        <f>+IF(JUNIO!S52=0,"",JUNIO!S52)</f>
        <v>1010302-3</v>
      </c>
      <c r="T52" s="55" t="str">
        <f>+IF(JUNIO!T52=0,"",JUNIO!T52)</f>
        <v xml:space="preserve">Aportes a Fondos de Cesantia - Con Sit. de Fondos </v>
      </c>
      <c r="U52" s="29">
        <f>+ENERO!U52</f>
        <v>23542276</v>
      </c>
      <c r="V52" s="17">
        <f>JUNIO!V52+JULIO!AL52</f>
        <v>0</v>
      </c>
      <c r="W52" s="17">
        <f>JUNIO!W52+JULIO!AM52</f>
        <v>0</v>
      </c>
      <c r="X52" s="20">
        <f t="shared" si="48"/>
        <v>23542276</v>
      </c>
      <c r="Y52" s="21">
        <f>JUNIO!AA52</f>
        <v>0</v>
      </c>
      <c r="Z52" s="457">
        <v>0</v>
      </c>
      <c r="AA52" s="20">
        <f t="shared" si="49"/>
        <v>0</v>
      </c>
      <c r="AB52" s="21">
        <f>JUNIO!AD52</f>
        <v>0</v>
      </c>
      <c r="AC52" s="457">
        <v>0</v>
      </c>
      <c r="AD52" s="20">
        <f t="shared" si="50"/>
        <v>0</v>
      </c>
      <c r="AE52" s="21">
        <f>JUNIO!AG52</f>
        <v>0</v>
      </c>
      <c r="AF52" s="457">
        <v>0</v>
      </c>
      <c r="AG52" s="20">
        <f t="shared" si="51"/>
        <v>0</v>
      </c>
      <c r="AH52" s="21">
        <f t="shared" si="52"/>
        <v>23542276</v>
      </c>
      <c r="AI52" s="17">
        <f t="shared" si="53"/>
        <v>23542276</v>
      </c>
      <c r="AJ52" s="18">
        <f t="shared" si="54"/>
        <v>23542276</v>
      </c>
      <c r="AK52" s="10"/>
      <c r="AL52" s="455">
        <v>0</v>
      </c>
      <c r="AM52" s="458">
        <v>0</v>
      </c>
      <c r="AN52" s="10"/>
      <c r="AO52" s="556"/>
      <c r="AP52" s="556"/>
      <c r="AQ52" s="556"/>
      <c r="AR52" s="365"/>
      <c r="AS52" s="555"/>
      <c r="AT52" s="555"/>
      <c r="AU52" s="555"/>
      <c r="AV52" s="555"/>
      <c r="AW52" s="555"/>
      <c r="AX52" s="555"/>
      <c r="AY52" s="555"/>
      <c r="AZ52" s="555"/>
      <c r="BA52" s="467"/>
      <c r="BF52" s="467"/>
      <c r="BG52" s="467"/>
      <c r="BH52" s="467"/>
      <c r="BI52" s="467"/>
      <c r="BJ52" s="467"/>
      <c r="BK52" s="467"/>
      <c r="BL52" s="467"/>
      <c r="BM52" s="467"/>
      <c r="BN52" s="467"/>
      <c r="BO52" s="467"/>
      <c r="BP52" s="467"/>
      <c r="BQ52" s="467"/>
      <c r="BR52" s="467"/>
    </row>
    <row r="53" spans="1:70" s="514" customFormat="1" ht="15" x14ac:dyDescent="0.2">
      <c r="A53" s="188" t="str">
        <f>+IF(JUNIO!A53=0,"",JUNIO!A53)</f>
        <v>1130109-2</v>
      </c>
      <c r="B53" s="189" t="str">
        <f>+IF(JUNIO!B53=0,"",JUNIO!B53)</f>
        <v>Vigencias Anteriores</v>
      </c>
      <c r="C53" s="456">
        <f>+ENERO!C53</f>
        <v>0</v>
      </c>
      <c r="D53" s="456">
        <f>JUNIO!D53+JULIO!P53</f>
        <v>0</v>
      </c>
      <c r="E53" s="456">
        <f>JUNIO!E53+JULIO!Q53</f>
        <v>0</v>
      </c>
      <c r="F53" s="170">
        <f>SUM(C53:E53)</f>
        <v>0</v>
      </c>
      <c r="G53" s="283">
        <f>JUNIO!I53</f>
        <v>0</v>
      </c>
      <c r="H53" s="457">
        <v>0</v>
      </c>
      <c r="I53" s="170">
        <f>SUM(G53:H53)</f>
        <v>0</v>
      </c>
      <c r="J53" s="283">
        <f>JUNIO!L53</f>
        <v>0</v>
      </c>
      <c r="K53" s="457">
        <v>0</v>
      </c>
      <c r="L53" s="170">
        <f>SUM(J53:K53)</f>
        <v>0</v>
      </c>
      <c r="M53" s="283">
        <f>F53-I53</f>
        <v>0</v>
      </c>
      <c r="N53" s="170">
        <f>F53-L53</f>
        <v>0</v>
      </c>
      <c r="O53" s="467"/>
      <c r="P53" s="455">
        <v>0</v>
      </c>
      <c r="Q53" s="458">
        <v>0</v>
      </c>
      <c r="R53" s="10"/>
      <c r="S53" s="156" t="str">
        <f>+IF(JUNIO!S53=0,"",JUNIO!S53)</f>
        <v>1010302-4</v>
      </c>
      <c r="T53" s="55" t="str">
        <f>+IF(JUNIO!T53=0,"",JUNIO!T53)</f>
        <v>Aporte a ARL. - Con Sit. de Fondos</v>
      </c>
      <c r="U53" s="29">
        <f>+ENERO!U53</f>
        <v>1490853</v>
      </c>
      <c r="V53" s="17">
        <f>JUNIO!V53+JULIO!AL53</f>
        <v>0</v>
      </c>
      <c r="W53" s="17">
        <f>JUNIO!W53+JULIO!AM53</f>
        <v>0</v>
      </c>
      <c r="X53" s="20">
        <f t="shared" si="48"/>
        <v>1490853</v>
      </c>
      <c r="Y53" s="21">
        <f>JUNIO!AA53</f>
        <v>0</v>
      </c>
      <c r="Z53" s="457">
        <v>0</v>
      </c>
      <c r="AA53" s="20">
        <f t="shared" si="49"/>
        <v>0</v>
      </c>
      <c r="AB53" s="21">
        <f>JUNIO!AD53</f>
        <v>0</v>
      </c>
      <c r="AC53" s="457">
        <v>0</v>
      </c>
      <c r="AD53" s="20">
        <f t="shared" si="50"/>
        <v>0</v>
      </c>
      <c r="AE53" s="21">
        <f>JUNIO!AG53</f>
        <v>0</v>
      </c>
      <c r="AF53" s="457">
        <v>0</v>
      </c>
      <c r="AG53" s="20">
        <f t="shared" si="51"/>
        <v>0</v>
      </c>
      <c r="AH53" s="21">
        <f t="shared" si="52"/>
        <v>1490853</v>
      </c>
      <c r="AI53" s="17">
        <f t="shared" si="53"/>
        <v>1490853</v>
      </c>
      <c r="AJ53" s="18">
        <f t="shared" si="54"/>
        <v>1490853</v>
      </c>
      <c r="AK53" s="10"/>
      <c r="AL53" s="455">
        <v>0</v>
      </c>
      <c r="AM53" s="458">
        <v>0</v>
      </c>
      <c r="AN53" s="10"/>
      <c r="AO53" s="365"/>
      <c r="AP53" s="365"/>
      <c r="AQ53" s="365"/>
      <c r="AR53" s="365"/>
      <c r="AS53" s="365"/>
      <c r="AT53" s="365"/>
      <c r="AU53" s="365"/>
      <c r="AV53" s="365"/>
      <c r="AW53" s="365"/>
      <c r="AX53" s="365"/>
      <c r="AY53" s="365"/>
      <c r="AZ53" s="365"/>
      <c r="BA53" s="467"/>
      <c r="BF53" s="467"/>
      <c r="BG53" s="467"/>
      <c r="BH53" s="467"/>
      <c r="BI53" s="467"/>
      <c r="BJ53" s="467"/>
      <c r="BK53" s="467"/>
      <c r="BL53" s="467"/>
      <c r="BM53" s="467"/>
      <c r="BN53" s="467"/>
      <c r="BO53" s="467"/>
      <c r="BP53" s="467"/>
      <c r="BQ53" s="467"/>
      <c r="BR53" s="467"/>
    </row>
    <row r="54" spans="1:70" s="467" customFormat="1" x14ac:dyDescent="0.2">
      <c r="A54" s="57">
        <f>+IF(JUNIO!A54=0,"",JUNIO!A54)</f>
        <v>1130110</v>
      </c>
      <c r="B54" s="45" t="str">
        <f>+IF(JUNIO!B54=0,"",JUNIO!B54)</f>
        <v>EMPRESAS MEDICINA PREPAGADA</v>
      </c>
      <c r="C54" s="53">
        <f t="shared" ref="C54:N54" si="56">SUM(C55:C56)</f>
        <v>0</v>
      </c>
      <c r="D54" s="53">
        <f t="shared" si="56"/>
        <v>0</v>
      </c>
      <c r="E54" s="53">
        <f t="shared" si="56"/>
        <v>0</v>
      </c>
      <c r="F54" s="54">
        <f t="shared" si="56"/>
        <v>0</v>
      </c>
      <c r="G54" s="52">
        <f t="shared" si="56"/>
        <v>0</v>
      </c>
      <c r="H54" s="53">
        <f t="shared" si="56"/>
        <v>0</v>
      </c>
      <c r="I54" s="54">
        <f t="shared" si="56"/>
        <v>0</v>
      </c>
      <c r="J54" s="52">
        <f t="shared" si="56"/>
        <v>0</v>
      </c>
      <c r="K54" s="53">
        <f t="shared" si="56"/>
        <v>0</v>
      </c>
      <c r="L54" s="54">
        <f t="shared" si="56"/>
        <v>0</v>
      </c>
      <c r="M54" s="52">
        <f t="shared" si="56"/>
        <v>0</v>
      </c>
      <c r="N54" s="54">
        <f t="shared" si="56"/>
        <v>0</v>
      </c>
      <c r="P54" s="52">
        <f>SUM(P55:P56)</f>
        <v>0</v>
      </c>
      <c r="Q54" s="54">
        <f>SUM(Q55:Q56)</f>
        <v>0</v>
      </c>
      <c r="R54" s="10"/>
      <c r="S54" s="156" t="str">
        <f>+IF(JUNIO!S54=0,"",JUNIO!S54)</f>
        <v>1010302-5</v>
      </c>
      <c r="T54" s="55" t="str">
        <f>+IF(JUNIO!T54=0,"",JUNIO!T54)</f>
        <v>Aporte a Caja Compensación Familiar</v>
      </c>
      <c r="U54" s="29">
        <f>+ENERO!U54</f>
        <v>20491824</v>
      </c>
      <c r="V54" s="17">
        <f>JUNIO!V54+JULIO!AL54</f>
        <v>0</v>
      </c>
      <c r="W54" s="17">
        <f>JUNIO!W54+JULIO!AM54</f>
        <v>0</v>
      </c>
      <c r="X54" s="20">
        <f t="shared" si="48"/>
        <v>20491824</v>
      </c>
      <c r="Y54" s="21">
        <f>JUNIO!AA54</f>
        <v>6407031</v>
      </c>
      <c r="Z54" s="457">
        <v>998437</v>
      </c>
      <c r="AA54" s="20">
        <f t="shared" si="49"/>
        <v>7405468</v>
      </c>
      <c r="AB54" s="21">
        <f>JUNIO!AD54</f>
        <v>6407031</v>
      </c>
      <c r="AC54" s="457">
        <v>998437</v>
      </c>
      <c r="AD54" s="20">
        <f t="shared" si="50"/>
        <v>7405468</v>
      </c>
      <c r="AE54" s="21">
        <f>JUNIO!AG54</f>
        <v>5319367</v>
      </c>
      <c r="AF54" s="457">
        <v>1087664</v>
      </c>
      <c r="AG54" s="20">
        <f t="shared" si="51"/>
        <v>6407031</v>
      </c>
      <c r="AH54" s="21">
        <f t="shared" si="52"/>
        <v>13086356</v>
      </c>
      <c r="AI54" s="17">
        <f t="shared" si="53"/>
        <v>13086356</v>
      </c>
      <c r="AJ54" s="18">
        <f t="shared" si="54"/>
        <v>14084793</v>
      </c>
      <c r="AK54" s="10"/>
      <c r="AL54" s="455">
        <v>0</v>
      </c>
      <c r="AM54" s="458">
        <v>0</v>
      </c>
      <c r="AN54" s="10"/>
      <c r="AO54" s="365"/>
      <c r="AP54" s="365"/>
      <c r="AQ54" s="365"/>
      <c r="AR54" s="365"/>
      <c r="AS54" s="365"/>
      <c r="AT54" s="365"/>
      <c r="AU54" s="365"/>
      <c r="AV54" s="365"/>
      <c r="AW54" s="365"/>
      <c r="AX54" s="365"/>
      <c r="AY54" s="365"/>
      <c r="AZ54" s="365"/>
    </row>
    <row r="55" spans="1:70" s="514" customFormat="1" ht="15" x14ac:dyDescent="0.2">
      <c r="A55" s="188" t="str">
        <f>+IF(JUNIO!A55=0,"",JUNIO!A55)</f>
        <v>1130110-1</v>
      </c>
      <c r="B55" s="189" t="str">
        <f>+CONCATENATE("Vigencia ",INSTRUCCIONES!$F$3)</f>
        <v>Vigencia 2014</v>
      </c>
      <c r="C55" s="456">
        <f>+ENERO!C55</f>
        <v>0</v>
      </c>
      <c r="D55" s="456">
        <f>JUNIO!D55+JULIO!P55</f>
        <v>0</v>
      </c>
      <c r="E55" s="456">
        <f>JUNIO!E55+JULIO!Q55</f>
        <v>0</v>
      </c>
      <c r="F55" s="170">
        <f>SUM(C55:E55)</f>
        <v>0</v>
      </c>
      <c r="G55" s="283">
        <f>JUNIO!I55</f>
        <v>0</v>
      </c>
      <c r="H55" s="457">
        <v>0</v>
      </c>
      <c r="I55" s="170">
        <f>SUM(G55:H55)</f>
        <v>0</v>
      </c>
      <c r="J55" s="283">
        <f>JUNIO!L55</f>
        <v>0</v>
      </c>
      <c r="K55" s="457">
        <v>0</v>
      </c>
      <c r="L55" s="170">
        <f>SUM(J55:K55)</f>
        <v>0</v>
      </c>
      <c r="M55" s="283">
        <f>F55-I55</f>
        <v>0</v>
      </c>
      <c r="N55" s="170">
        <f>F55-L55</f>
        <v>0</v>
      </c>
      <c r="O55" s="467"/>
      <c r="P55" s="455">
        <v>0</v>
      </c>
      <c r="Q55" s="458">
        <v>0</v>
      </c>
      <c r="R55" s="10"/>
      <c r="S55" s="155">
        <f>+IF(JUNIO!S55=0,"",JUNIO!S55)</f>
        <v>1010399</v>
      </c>
      <c r="T55" s="159" t="str">
        <f>+IF(JUNIO!T55=0,"",JUNIO!T55)</f>
        <v>Vigencias Anteriores</v>
      </c>
      <c r="U55" s="29">
        <f>+ENERO!U55</f>
        <v>0</v>
      </c>
      <c r="V55" s="17">
        <f>JUNIO!V55+JULIO!AL55</f>
        <v>0</v>
      </c>
      <c r="W55" s="17">
        <f>JUNIO!W55+JULIO!AM55</f>
        <v>29357693</v>
      </c>
      <c r="X55" s="20">
        <f t="shared" si="48"/>
        <v>29357693</v>
      </c>
      <c r="Y55" s="21">
        <f>JUNIO!AA55</f>
        <v>29357693</v>
      </c>
      <c r="Z55" s="457">
        <v>0</v>
      </c>
      <c r="AA55" s="20">
        <f t="shared" si="49"/>
        <v>29357693</v>
      </c>
      <c r="AB55" s="21">
        <f>JUNIO!AD55</f>
        <v>29357693</v>
      </c>
      <c r="AC55" s="457">
        <v>0</v>
      </c>
      <c r="AD55" s="20">
        <f t="shared" si="50"/>
        <v>29357693</v>
      </c>
      <c r="AE55" s="21">
        <f>JUNIO!AG55</f>
        <v>13964310</v>
      </c>
      <c r="AF55" s="457">
        <v>0</v>
      </c>
      <c r="AG55" s="20">
        <f t="shared" si="51"/>
        <v>13964310</v>
      </c>
      <c r="AH55" s="21">
        <f t="shared" si="52"/>
        <v>0</v>
      </c>
      <c r="AI55" s="17">
        <f t="shared" si="53"/>
        <v>0</v>
      </c>
      <c r="AJ55" s="18">
        <f t="shared" si="54"/>
        <v>15393383</v>
      </c>
      <c r="AK55" s="10"/>
      <c r="AL55" s="455">
        <v>0</v>
      </c>
      <c r="AM55" s="458">
        <v>0</v>
      </c>
      <c r="AN55" s="10"/>
      <c r="AO55" s="365"/>
      <c r="AP55" s="554"/>
      <c r="AQ55" s="365"/>
      <c r="AR55" s="365"/>
      <c r="AS55" s="365"/>
      <c r="AT55" s="365"/>
      <c r="AU55" s="365"/>
      <c r="AV55" s="365"/>
      <c r="AW55" s="365"/>
      <c r="AX55" s="365"/>
      <c r="AY55" s="365"/>
      <c r="AZ55" s="365"/>
      <c r="BA55" s="467"/>
      <c r="BF55" s="467"/>
      <c r="BG55" s="467"/>
      <c r="BH55" s="467"/>
      <c r="BI55" s="467"/>
      <c r="BJ55" s="467"/>
      <c r="BK55" s="467"/>
      <c r="BL55" s="467"/>
      <c r="BM55" s="467"/>
      <c r="BN55" s="467"/>
      <c r="BO55" s="467"/>
      <c r="BP55" s="467"/>
      <c r="BQ55" s="467"/>
      <c r="BR55" s="467"/>
    </row>
    <row r="56" spans="1:70" s="514" customFormat="1" ht="15.75" x14ac:dyDescent="0.2">
      <c r="A56" s="188" t="str">
        <f>+IF(JUNIO!A56=0,"",JUNIO!A56)</f>
        <v>1130110-2</v>
      </c>
      <c r="B56" s="189" t="str">
        <f>+IF(JUNIO!B56=0,"",JUNIO!B56)</f>
        <v>Vigencias Anteriores</v>
      </c>
      <c r="C56" s="456">
        <f>+ENERO!C56</f>
        <v>0</v>
      </c>
      <c r="D56" s="456">
        <f>JUNIO!D56+JULIO!P56</f>
        <v>0</v>
      </c>
      <c r="E56" s="456">
        <f>JUNIO!E56+JULIO!Q56</f>
        <v>0</v>
      </c>
      <c r="F56" s="170">
        <f>SUM(C56:E56)</f>
        <v>0</v>
      </c>
      <c r="G56" s="283">
        <f>JUNIO!I56</f>
        <v>0</v>
      </c>
      <c r="H56" s="457">
        <v>0</v>
      </c>
      <c r="I56" s="170">
        <f>SUM(G56:H56)</f>
        <v>0</v>
      </c>
      <c r="J56" s="283">
        <f>JUNIO!L56</f>
        <v>0</v>
      </c>
      <c r="K56" s="457">
        <v>0</v>
      </c>
      <c r="L56" s="170">
        <f>SUM(J56:K56)</f>
        <v>0</v>
      </c>
      <c r="M56" s="283">
        <f>F56-I56</f>
        <v>0</v>
      </c>
      <c r="N56" s="170">
        <f>F56-L56</f>
        <v>0</v>
      </c>
      <c r="O56" s="467"/>
      <c r="P56" s="455">
        <v>0</v>
      </c>
      <c r="Q56" s="458">
        <v>0</v>
      </c>
      <c r="R56" s="10"/>
      <c r="S56" s="448" t="str">
        <f>+IF(JUNIO!S56=0,"",JUNIO!S56)</f>
        <v/>
      </c>
      <c r="T56" s="649" t="str">
        <f>+IF(JUNIO!T56=0,"",JUNIO!T56)</f>
        <v/>
      </c>
      <c r="U56" s="193"/>
      <c r="V56" s="193"/>
      <c r="W56" s="193"/>
      <c r="X56" s="193"/>
      <c r="Y56" s="193"/>
      <c r="Z56" s="193"/>
      <c r="AA56" s="193"/>
      <c r="AB56" s="193"/>
      <c r="AC56" s="193"/>
      <c r="AD56" s="193"/>
      <c r="AE56" s="193"/>
      <c r="AF56" s="193"/>
      <c r="AG56" s="193"/>
      <c r="AH56" s="193"/>
      <c r="AI56" s="193"/>
      <c r="AJ56" s="207"/>
      <c r="AK56" s="12"/>
      <c r="AL56" s="213"/>
      <c r="AM56" s="214"/>
      <c r="AN56" s="10"/>
      <c r="AO56" s="365"/>
      <c r="AP56" s="365"/>
      <c r="AQ56" s="365"/>
      <c r="AR56" s="365"/>
      <c r="AS56" s="365"/>
      <c r="AT56" s="365"/>
      <c r="AU56" s="365"/>
      <c r="AV56" s="365"/>
      <c r="AW56" s="365"/>
      <c r="AX56" s="365"/>
      <c r="AY56" s="365"/>
      <c r="AZ56" s="365"/>
      <c r="BA56" s="467"/>
      <c r="BF56" s="467"/>
      <c r="BG56" s="467"/>
      <c r="BH56" s="467"/>
      <c r="BI56" s="467"/>
      <c r="BJ56" s="467"/>
      <c r="BK56" s="467"/>
      <c r="BL56" s="467"/>
      <c r="BM56" s="467"/>
      <c r="BN56" s="467"/>
      <c r="BO56" s="467"/>
      <c r="BP56" s="467"/>
      <c r="BQ56" s="467"/>
      <c r="BR56" s="467"/>
    </row>
    <row r="57" spans="1:70" s="467" customFormat="1" ht="15" x14ac:dyDescent="0.2">
      <c r="A57" s="57">
        <f>+IF(JUNIO!A57=0,"",JUNIO!A57)</f>
        <v>1130111</v>
      </c>
      <c r="B57" s="45" t="str">
        <f>+IF(JUNIO!B57=0,"",JUNIO!B57)</f>
        <v>IPS PRIVADAS</v>
      </c>
      <c r="C57" s="53">
        <f t="shared" ref="C57:N57" si="57">SUM(C58:C59)</f>
        <v>0</v>
      </c>
      <c r="D57" s="53">
        <f t="shared" si="57"/>
        <v>0</v>
      </c>
      <c r="E57" s="53">
        <f t="shared" si="57"/>
        <v>0</v>
      </c>
      <c r="F57" s="54">
        <f t="shared" si="57"/>
        <v>0</v>
      </c>
      <c r="G57" s="52">
        <f t="shared" si="57"/>
        <v>0</v>
      </c>
      <c r="H57" s="53">
        <f t="shared" si="57"/>
        <v>0</v>
      </c>
      <c r="I57" s="54">
        <f t="shared" si="57"/>
        <v>0</v>
      </c>
      <c r="J57" s="52">
        <f t="shared" si="57"/>
        <v>0</v>
      </c>
      <c r="K57" s="53">
        <f t="shared" si="57"/>
        <v>0</v>
      </c>
      <c r="L57" s="54">
        <f t="shared" si="57"/>
        <v>0</v>
      </c>
      <c r="M57" s="52">
        <f t="shared" si="57"/>
        <v>0</v>
      </c>
      <c r="N57" s="54">
        <f t="shared" si="57"/>
        <v>0</v>
      </c>
      <c r="P57" s="52">
        <f>SUM(P58:P59)</f>
        <v>0</v>
      </c>
      <c r="Q57" s="54">
        <f>SUM(Q58:Q59)</f>
        <v>0</v>
      </c>
      <c r="R57" s="10"/>
      <c r="S57" s="34">
        <f>+IF(JUNIO!S57=0,"",JUNIO!S57)</f>
        <v>1010400</v>
      </c>
      <c r="T57" s="158" t="str">
        <f>+IF(JUNIO!T57=0,"",JUNIO!T57)</f>
        <v>Contribuciones Inherentes nómina del Sector Publico</v>
      </c>
      <c r="U57" s="157">
        <f t="shared" ref="U57:AJ57" si="58">U58+U61</f>
        <v>25614780</v>
      </c>
      <c r="V57" s="144">
        <f t="shared" si="58"/>
        <v>0</v>
      </c>
      <c r="W57" s="144">
        <f t="shared" si="58"/>
        <v>1420043</v>
      </c>
      <c r="X57" s="152">
        <f t="shared" si="58"/>
        <v>27034823</v>
      </c>
      <c r="Y57" s="151">
        <f t="shared" si="58"/>
        <v>9428830</v>
      </c>
      <c r="Z57" s="144">
        <f t="shared" si="58"/>
        <v>1248046</v>
      </c>
      <c r="AA57" s="152">
        <f t="shared" si="58"/>
        <v>10676876</v>
      </c>
      <c r="AB57" s="151">
        <f t="shared" si="58"/>
        <v>9428830</v>
      </c>
      <c r="AC57" s="144">
        <f t="shared" si="58"/>
        <v>1248046</v>
      </c>
      <c r="AD57" s="152">
        <f t="shared" si="58"/>
        <v>10676876</v>
      </c>
      <c r="AE57" s="151">
        <f t="shared" si="58"/>
        <v>8069250</v>
      </c>
      <c r="AF57" s="144">
        <f t="shared" si="58"/>
        <v>1359580</v>
      </c>
      <c r="AG57" s="152">
        <f t="shared" si="58"/>
        <v>9428830</v>
      </c>
      <c r="AH57" s="151">
        <f t="shared" si="58"/>
        <v>16357947</v>
      </c>
      <c r="AI57" s="144">
        <f t="shared" si="58"/>
        <v>16357947</v>
      </c>
      <c r="AJ57" s="153">
        <f t="shared" si="58"/>
        <v>17605993</v>
      </c>
      <c r="AK57" s="10"/>
      <c r="AL57" s="151">
        <f>AL58+AL61</f>
        <v>0</v>
      </c>
      <c r="AM57" s="153">
        <f>AM58+AM61</f>
        <v>0</v>
      </c>
      <c r="AN57" s="10"/>
      <c r="AO57" s="365"/>
      <c r="AP57" s="365"/>
      <c r="AQ57" s="365"/>
      <c r="AR57" s="365"/>
      <c r="AS57" s="365"/>
      <c r="AT57" s="365"/>
      <c r="AU57" s="365"/>
      <c r="AV57" s="365"/>
      <c r="AW57" s="365"/>
      <c r="AX57" s="365"/>
      <c r="AY57" s="365"/>
      <c r="AZ57" s="365"/>
    </row>
    <row r="58" spans="1:70" s="514" customFormat="1" ht="15" x14ac:dyDescent="0.2">
      <c r="A58" s="188" t="str">
        <f>+IF(JUNIO!A58=0,"",JUNIO!A58)</f>
        <v>1130111-1</v>
      </c>
      <c r="B58" s="189" t="str">
        <f>+CONCATENATE("Vigencia ",INSTRUCCIONES!$F$3)</f>
        <v>Vigencia 2014</v>
      </c>
      <c r="C58" s="456">
        <f>+ENERO!C58</f>
        <v>0</v>
      </c>
      <c r="D58" s="456">
        <f>JUNIO!D58+JULIO!P58</f>
        <v>0</v>
      </c>
      <c r="E58" s="456">
        <f>JUNIO!E58+JULIO!Q58</f>
        <v>0</v>
      </c>
      <c r="F58" s="170">
        <f>SUM(C58:E58)</f>
        <v>0</v>
      </c>
      <c r="G58" s="283">
        <f>JUNIO!I58</f>
        <v>0</v>
      </c>
      <c r="H58" s="457">
        <v>0</v>
      </c>
      <c r="I58" s="170">
        <f>SUM(G58:H58)</f>
        <v>0</v>
      </c>
      <c r="J58" s="283">
        <f>JUNIO!L58</f>
        <v>0</v>
      </c>
      <c r="K58" s="457">
        <v>0</v>
      </c>
      <c r="L58" s="170">
        <f>SUM(J58:K58)</f>
        <v>0</v>
      </c>
      <c r="M58" s="283">
        <f>F58-I58</f>
        <v>0</v>
      </c>
      <c r="N58" s="170">
        <f>F58-L58</f>
        <v>0</v>
      </c>
      <c r="O58" s="467"/>
      <c r="P58" s="455">
        <v>0</v>
      </c>
      <c r="Q58" s="458">
        <v>0</v>
      </c>
      <c r="R58" s="10"/>
      <c r="S58" s="155">
        <f>+IF(JUNIO!S58=0,"",JUNIO!S58)</f>
        <v>1010402</v>
      </c>
      <c r="T58" s="159" t="str">
        <f>+IF(JUNIO!T58=0,"",JUNIO!T58)</f>
        <v>Contribuciones - Otros</v>
      </c>
      <c r="U58" s="29">
        <f t="shared" ref="U58:AJ58" si="59">SUM(U59:U60)</f>
        <v>25614780</v>
      </c>
      <c r="V58" s="17">
        <f t="shared" si="59"/>
        <v>0</v>
      </c>
      <c r="W58" s="17">
        <f t="shared" si="59"/>
        <v>0</v>
      </c>
      <c r="X58" s="20">
        <f t="shared" si="59"/>
        <v>25614780</v>
      </c>
      <c r="Y58" s="21">
        <f t="shared" si="59"/>
        <v>8008787</v>
      </c>
      <c r="Z58" s="169">
        <f t="shared" si="59"/>
        <v>1248046</v>
      </c>
      <c r="AA58" s="20">
        <f t="shared" si="59"/>
        <v>9256833</v>
      </c>
      <c r="AB58" s="21">
        <f t="shared" si="59"/>
        <v>8008787</v>
      </c>
      <c r="AC58" s="169">
        <f t="shared" si="59"/>
        <v>1248046</v>
      </c>
      <c r="AD58" s="20">
        <f t="shared" si="59"/>
        <v>9256833</v>
      </c>
      <c r="AE58" s="21">
        <f t="shared" si="59"/>
        <v>6649207</v>
      </c>
      <c r="AF58" s="169">
        <f t="shared" si="59"/>
        <v>1359580</v>
      </c>
      <c r="AG58" s="20">
        <f t="shared" si="59"/>
        <v>8008787</v>
      </c>
      <c r="AH58" s="21">
        <f t="shared" si="59"/>
        <v>16357947</v>
      </c>
      <c r="AI58" s="17">
        <f t="shared" si="59"/>
        <v>16357947</v>
      </c>
      <c r="AJ58" s="18">
        <f t="shared" si="59"/>
        <v>17605993</v>
      </c>
      <c r="AK58" s="10"/>
      <c r="AL58" s="31">
        <f>SUM(AL59:AL60)</f>
        <v>0</v>
      </c>
      <c r="AM58" s="28">
        <f>SUM(AM59:AM60)</f>
        <v>0</v>
      </c>
      <c r="AN58" s="10"/>
      <c r="AO58" s="555"/>
      <c r="AP58" s="554"/>
      <c r="AQ58" s="365"/>
      <c r="AR58" s="365"/>
      <c r="AS58" s="365"/>
      <c r="AT58" s="365"/>
      <c r="AU58" s="365"/>
      <c r="AV58" s="365"/>
      <c r="AW58" s="365"/>
      <c r="AX58" s="365"/>
      <c r="AY58" s="365"/>
      <c r="AZ58" s="365"/>
      <c r="BA58" s="467"/>
      <c r="BF58" s="467"/>
      <c r="BG58" s="467"/>
      <c r="BH58" s="467"/>
      <c r="BI58" s="467"/>
      <c r="BJ58" s="467"/>
      <c r="BK58" s="467"/>
      <c r="BL58" s="467"/>
      <c r="BM58" s="467"/>
      <c r="BN58" s="467"/>
      <c r="BO58" s="467"/>
      <c r="BP58" s="467"/>
      <c r="BQ58" s="467"/>
      <c r="BR58" s="467"/>
    </row>
    <row r="59" spans="1:70" s="514" customFormat="1" ht="15" x14ac:dyDescent="0.2">
      <c r="A59" s="188" t="str">
        <f>+IF(JUNIO!A59=0,"",JUNIO!A59)</f>
        <v>1130111-2</v>
      </c>
      <c r="B59" s="189" t="str">
        <f>+IF(JUNIO!B59=0,"",JUNIO!B59)</f>
        <v>Vigencias Anteriores</v>
      </c>
      <c r="C59" s="456">
        <f>+ENERO!C59</f>
        <v>0</v>
      </c>
      <c r="D59" s="456">
        <f>JUNIO!D59+JULIO!P59</f>
        <v>0</v>
      </c>
      <c r="E59" s="456">
        <f>JUNIO!E59+JULIO!Q59</f>
        <v>0</v>
      </c>
      <c r="F59" s="170">
        <f>SUM(C59:E59)</f>
        <v>0</v>
      </c>
      <c r="G59" s="283">
        <f>JUNIO!I59</f>
        <v>0</v>
      </c>
      <c r="H59" s="457">
        <v>0</v>
      </c>
      <c r="I59" s="170">
        <f>SUM(G59:H59)</f>
        <v>0</v>
      </c>
      <c r="J59" s="283">
        <f>JUNIO!L59</f>
        <v>0</v>
      </c>
      <c r="K59" s="457">
        <v>0</v>
      </c>
      <c r="L59" s="170">
        <f>SUM(J59:K59)</f>
        <v>0</v>
      </c>
      <c r="M59" s="283">
        <f>F59-I59</f>
        <v>0</v>
      </c>
      <c r="N59" s="170">
        <f>F59-L59</f>
        <v>0</v>
      </c>
      <c r="O59" s="467"/>
      <c r="P59" s="455">
        <v>0</v>
      </c>
      <c r="Q59" s="458">
        <v>0</v>
      </c>
      <c r="R59" s="10"/>
      <c r="S59" s="156" t="str">
        <f>+IF(JUNIO!S59=0,"",JUNIO!S59)</f>
        <v>1010402-1</v>
      </c>
      <c r="T59" s="159" t="str">
        <f>+IF(JUNIO!T59=0,"",JUNIO!T59)</f>
        <v>S.E.N.A.</v>
      </c>
      <c r="U59" s="29">
        <f>+ENERO!U59</f>
        <v>10245912</v>
      </c>
      <c r="V59" s="17">
        <f>JUNIO!V59+JULIO!AL59</f>
        <v>0</v>
      </c>
      <c r="W59" s="17">
        <f>JUNIO!W59+JULIO!AM59</f>
        <v>0</v>
      </c>
      <c r="X59" s="20">
        <f>SUM(U59:W59)</f>
        <v>10245912</v>
      </c>
      <c r="Y59" s="21">
        <f>JUNIO!AA59</f>
        <v>3203515</v>
      </c>
      <c r="Z59" s="457">
        <v>499218</v>
      </c>
      <c r="AA59" s="20">
        <f>SUM(Y59:Z59)</f>
        <v>3702733</v>
      </c>
      <c r="AB59" s="21">
        <f>JUNIO!AD59</f>
        <v>3203515</v>
      </c>
      <c r="AC59" s="457">
        <v>499218</v>
      </c>
      <c r="AD59" s="20">
        <f>SUM(AB59:AC59)</f>
        <v>3702733</v>
      </c>
      <c r="AE59" s="21">
        <f>JUNIO!AG59</f>
        <v>2659683</v>
      </c>
      <c r="AF59" s="457">
        <v>543832</v>
      </c>
      <c r="AG59" s="20">
        <f>SUM(AE59:AF59)</f>
        <v>3203515</v>
      </c>
      <c r="AH59" s="21">
        <f>X59-AA59</f>
        <v>6543179</v>
      </c>
      <c r="AI59" s="17">
        <f>X59-AD59</f>
        <v>6543179</v>
      </c>
      <c r="AJ59" s="18">
        <f>X59-AG59</f>
        <v>7042397</v>
      </c>
      <c r="AK59" s="10"/>
      <c r="AL59" s="455">
        <v>0</v>
      </c>
      <c r="AM59" s="458">
        <v>0</v>
      </c>
      <c r="AN59" s="10"/>
      <c r="AO59" s="365"/>
      <c r="AP59" s="365"/>
      <c r="AQ59" s="365"/>
      <c r="AR59" s="365"/>
      <c r="AS59" s="365"/>
      <c r="AT59" s="365"/>
      <c r="AU59" s="365"/>
      <c r="AV59" s="365"/>
      <c r="AW59" s="365"/>
      <c r="AX59" s="365"/>
      <c r="AY59" s="365"/>
      <c r="AZ59" s="365"/>
      <c r="BA59" s="467"/>
      <c r="BF59" s="467"/>
      <c r="BG59" s="467"/>
      <c r="BH59" s="467"/>
      <c r="BI59" s="467"/>
      <c r="BJ59" s="467"/>
      <c r="BK59" s="467"/>
      <c r="BL59" s="467"/>
      <c r="BM59" s="467"/>
      <c r="BN59" s="467"/>
      <c r="BO59" s="467"/>
      <c r="BP59" s="467"/>
      <c r="BQ59" s="467"/>
      <c r="BR59" s="467"/>
    </row>
    <row r="60" spans="1:70" s="467" customFormat="1" x14ac:dyDescent="0.2">
      <c r="A60" s="57">
        <f>+IF(JUNIO!A60=0,"",JUNIO!A60)</f>
        <v>1130112</v>
      </c>
      <c r="B60" s="45" t="str">
        <f>+IF(JUNIO!B60=0,"",JUNIO!B60)</f>
        <v>IPS PUBLICAS</v>
      </c>
      <c r="C60" s="53">
        <f t="shared" ref="C60:N60" si="60">SUM(C61:C62)</f>
        <v>2100000</v>
      </c>
      <c r="D60" s="53">
        <f t="shared" si="60"/>
        <v>0</v>
      </c>
      <c r="E60" s="53">
        <f t="shared" si="60"/>
        <v>635763</v>
      </c>
      <c r="F60" s="54">
        <f t="shared" si="60"/>
        <v>2735763</v>
      </c>
      <c r="G60" s="52">
        <f t="shared" si="60"/>
        <v>2517463</v>
      </c>
      <c r="H60" s="53">
        <f t="shared" si="60"/>
        <v>147884</v>
      </c>
      <c r="I60" s="54">
        <f t="shared" si="60"/>
        <v>2665347</v>
      </c>
      <c r="J60" s="52">
        <f t="shared" si="60"/>
        <v>1090740</v>
      </c>
      <c r="K60" s="53">
        <f t="shared" si="60"/>
        <v>85700</v>
      </c>
      <c r="L60" s="54">
        <f t="shared" si="60"/>
        <v>1176440</v>
      </c>
      <c r="M60" s="52">
        <f t="shared" si="60"/>
        <v>70416</v>
      </c>
      <c r="N60" s="54">
        <f t="shared" si="60"/>
        <v>1559323</v>
      </c>
      <c r="P60" s="52">
        <f>SUM(P61:P62)</f>
        <v>0</v>
      </c>
      <c r="Q60" s="54">
        <f>SUM(Q61:Q62)</f>
        <v>0</v>
      </c>
      <c r="R60" s="10"/>
      <c r="S60" s="156" t="str">
        <f>+IF(JUNIO!S60=0,"",JUNIO!S60)</f>
        <v>1010402-2</v>
      </c>
      <c r="T60" s="159" t="str">
        <f>+IF(JUNIO!T60=0,"",JUNIO!T60)</f>
        <v>I.C.B.F.</v>
      </c>
      <c r="U60" s="29">
        <f>+ENERO!U60</f>
        <v>15368868</v>
      </c>
      <c r="V60" s="17">
        <f>JUNIO!V60+JULIO!AL60</f>
        <v>0</v>
      </c>
      <c r="W60" s="17">
        <f>JUNIO!W60+JULIO!AM60</f>
        <v>0</v>
      </c>
      <c r="X60" s="20">
        <f>SUM(U60:W60)</f>
        <v>15368868</v>
      </c>
      <c r="Y60" s="21">
        <f>JUNIO!AA60</f>
        <v>4805272</v>
      </c>
      <c r="Z60" s="457">
        <v>748828</v>
      </c>
      <c r="AA60" s="20">
        <f>SUM(Y60:Z60)</f>
        <v>5554100</v>
      </c>
      <c r="AB60" s="21">
        <f>JUNIO!AD60</f>
        <v>4805272</v>
      </c>
      <c r="AC60" s="457">
        <v>748828</v>
      </c>
      <c r="AD60" s="20">
        <f>SUM(AB60:AC60)</f>
        <v>5554100</v>
      </c>
      <c r="AE60" s="21">
        <f>JUNIO!AG60</f>
        <v>3989524</v>
      </c>
      <c r="AF60" s="457">
        <v>815748</v>
      </c>
      <c r="AG60" s="20">
        <f>SUM(AE60:AF60)</f>
        <v>4805272</v>
      </c>
      <c r="AH60" s="21">
        <f>X60-AA60</f>
        <v>9814768</v>
      </c>
      <c r="AI60" s="17">
        <f>X60-AD60</f>
        <v>9814768</v>
      </c>
      <c r="AJ60" s="18">
        <f>X60-AG60</f>
        <v>10563596</v>
      </c>
      <c r="AK60" s="10"/>
      <c r="AL60" s="455">
        <v>0</v>
      </c>
      <c r="AM60" s="458">
        <v>0</v>
      </c>
      <c r="AN60" s="10"/>
      <c r="AO60" s="365"/>
      <c r="AP60" s="365"/>
      <c r="AQ60" s="365"/>
      <c r="AR60" s="365"/>
      <c r="AS60" s="365"/>
      <c r="AT60" s="365"/>
      <c r="AU60" s="365"/>
      <c r="AV60" s="365"/>
      <c r="AW60" s="365"/>
      <c r="AX60" s="365"/>
      <c r="AY60" s="365"/>
      <c r="AZ60" s="365"/>
    </row>
    <row r="61" spans="1:70" s="514" customFormat="1" ht="15" x14ac:dyDescent="0.2">
      <c r="A61" s="188" t="str">
        <f>+IF(JUNIO!A61=0,"",JUNIO!A61)</f>
        <v>1130112-1</v>
      </c>
      <c r="B61" s="189" t="str">
        <f>+CONCATENATE("Vigencia ",INSTRUCCIONES!$F$3)</f>
        <v>Vigencia 2014</v>
      </c>
      <c r="C61" s="456">
        <f>+ENERO!C61</f>
        <v>2100000</v>
      </c>
      <c r="D61" s="456">
        <f>JUNIO!D61+JULIO!P61</f>
        <v>0</v>
      </c>
      <c r="E61" s="456">
        <f>JUNIO!E61+JULIO!Q61</f>
        <v>0</v>
      </c>
      <c r="F61" s="170">
        <f>SUM(C61:E61)</f>
        <v>2100000</v>
      </c>
      <c r="G61" s="283">
        <f>JUNIO!I61</f>
        <v>2158281</v>
      </c>
      <c r="H61" s="457">
        <v>147884</v>
      </c>
      <c r="I61" s="170">
        <f>SUM(G61:H61)</f>
        <v>2306165</v>
      </c>
      <c r="J61" s="283">
        <f>JUNIO!L61</f>
        <v>731558</v>
      </c>
      <c r="K61" s="457">
        <v>85700</v>
      </c>
      <c r="L61" s="170">
        <f>SUM(J61:K61)</f>
        <v>817258</v>
      </c>
      <c r="M61" s="283">
        <f>F61-I61</f>
        <v>-206165</v>
      </c>
      <c r="N61" s="170">
        <f>F61-L61</f>
        <v>1282742</v>
      </c>
      <c r="O61" s="467"/>
      <c r="P61" s="455">
        <v>0</v>
      </c>
      <c r="Q61" s="458">
        <v>0</v>
      </c>
      <c r="R61" s="10"/>
      <c r="S61" s="155">
        <f>+IF(JUNIO!S61=0,"",JUNIO!S61)</f>
        <v>1010499</v>
      </c>
      <c r="T61" s="159" t="str">
        <f>+IF(JUNIO!T61=0,"",JUNIO!T61)</f>
        <v>Vigencias Anteriores</v>
      </c>
      <c r="U61" s="29">
        <f>+ENERO!U61</f>
        <v>0</v>
      </c>
      <c r="V61" s="17">
        <f>JUNIO!V61+JULIO!AL61</f>
        <v>0</v>
      </c>
      <c r="W61" s="17">
        <f>JUNIO!W61+JULIO!AM61</f>
        <v>1420043</v>
      </c>
      <c r="X61" s="20">
        <f>SUM(U61:W61)</f>
        <v>1420043</v>
      </c>
      <c r="Y61" s="21">
        <f>JUNIO!AA61</f>
        <v>1420043</v>
      </c>
      <c r="Z61" s="457">
        <v>0</v>
      </c>
      <c r="AA61" s="20">
        <f>SUM(Y61:Z61)</f>
        <v>1420043</v>
      </c>
      <c r="AB61" s="21">
        <f>JUNIO!AD61</f>
        <v>1420043</v>
      </c>
      <c r="AC61" s="457">
        <v>0</v>
      </c>
      <c r="AD61" s="20">
        <f>SUM(AB61:AC61)</f>
        <v>1420043</v>
      </c>
      <c r="AE61" s="21">
        <f>JUNIO!AG61</f>
        <v>1420043</v>
      </c>
      <c r="AF61" s="457">
        <v>0</v>
      </c>
      <c r="AG61" s="20">
        <f>SUM(AE61:AF61)</f>
        <v>1420043</v>
      </c>
      <c r="AH61" s="21">
        <f>X61-AA61</f>
        <v>0</v>
      </c>
      <c r="AI61" s="17">
        <f>X61-AD61</f>
        <v>0</v>
      </c>
      <c r="AJ61" s="18">
        <f>X61-AG61</f>
        <v>0</v>
      </c>
      <c r="AK61" s="10"/>
      <c r="AL61" s="455">
        <v>0</v>
      </c>
      <c r="AM61" s="458">
        <v>0</v>
      </c>
      <c r="AN61" s="10"/>
      <c r="AO61" s="365"/>
      <c r="AP61" s="554"/>
      <c r="AQ61" s="365"/>
      <c r="AR61" s="365"/>
      <c r="AS61" s="365"/>
      <c r="AT61" s="365"/>
      <c r="AU61" s="554"/>
      <c r="AV61" s="554"/>
      <c r="AW61" s="365"/>
      <c r="AX61" s="365"/>
      <c r="AY61" s="365"/>
      <c r="AZ61" s="365"/>
      <c r="BA61" s="467"/>
      <c r="BF61" s="467"/>
      <c r="BG61" s="467"/>
      <c r="BH61" s="467"/>
      <c r="BI61" s="467"/>
      <c r="BJ61" s="467"/>
      <c r="BK61" s="467"/>
      <c r="BL61" s="467"/>
      <c r="BM61" s="467"/>
      <c r="BN61" s="467"/>
      <c r="BO61" s="467"/>
      <c r="BP61" s="467"/>
      <c r="BQ61" s="467"/>
      <c r="BR61" s="467"/>
    </row>
    <row r="62" spans="1:70" s="514" customFormat="1" ht="15.75" x14ac:dyDescent="0.2">
      <c r="A62" s="188" t="str">
        <f>+IF(JUNIO!A62=0,"",JUNIO!A62)</f>
        <v>1130112-2</v>
      </c>
      <c r="B62" s="189" t="str">
        <f>+IF(JUNIO!B62=0,"",JUNIO!B62)</f>
        <v>Vigencias Anteriores</v>
      </c>
      <c r="C62" s="456">
        <f>+ENERO!C62</f>
        <v>0</v>
      </c>
      <c r="D62" s="456">
        <f>JUNIO!D62+JULIO!P62</f>
        <v>0</v>
      </c>
      <c r="E62" s="456">
        <f>JUNIO!E62+JULIO!Q62</f>
        <v>635763</v>
      </c>
      <c r="F62" s="170">
        <f>SUM(C62:E62)</f>
        <v>635763</v>
      </c>
      <c r="G62" s="283">
        <f>JUNIO!I62</f>
        <v>359182</v>
      </c>
      <c r="H62" s="457">
        <v>0</v>
      </c>
      <c r="I62" s="170">
        <f>SUM(G62:H62)</f>
        <v>359182</v>
      </c>
      <c r="J62" s="283">
        <f>JUNIO!L62</f>
        <v>359182</v>
      </c>
      <c r="K62" s="457">
        <v>0</v>
      </c>
      <c r="L62" s="170">
        <f>SUM(J62:K62)</f>
        <v>359182</v>
      </c>
      <c r="M62" s="283">
        <f>F62-I62</f>
        <v>276581</v>
      </c>
      <c r="N62" s="170">
        <f>F62-L62</f>
        <v>276581</v>
      </c>
      <c r="O62" s="467"/>
      <c r="P62" s="455">
        <v>0</v>
      </c>
      <c r="Q62" s="458">
        <v>0</v>
      </c>
      <c r="R62" s="10"/>
      <c r="S62" s="448" t="str">
        <f>+IF(JUNIO!S62=0,"",JUNIO!S62)</f>
        <v/>
      </c>
      <c r="T62" s="649" t="str">
        <f>+IF(JUNIO!T62=0,"",JUNIO!T62)</f>
        <v/>
      </c>
      <c r="U62" s="193"/>
      <c r="V62" s="193"/>
      <c r="W62" s="193"/>
      <c r="X62" s="193"/>
      <c r="Y62" s="193"/>
      <c r="Z62" s="193"/>
      <c r="AA62" s="193"/>
      <c r="AB62" s="193"/>
      <c r="AC62" s="193"/>
      <c r="AD62" s="193"/>
      <c r="AE62" s="193"/>
      <c r="AF62" s="193"/>
      <c r="AG62" s="193"/>
      <c r="AH62" s="193"/>
      <c r="AI62" s="193"/>
      <c r="AJ62" s="207"/>
      <c r="AK62" s="12"/>
      <c r="AL62" s="213"/>
      <c r="AM62" s="214"/>
      <c r="AN62" s="10"/>
      <c r="AO62" s="365"/>
      <c r="AP62" s="365"/>
      <c r="AQ62" s="365"/>
      <c r="AR62" s="365"/>
      <c r="AS62" s="365"/>
      <c r="AT62" s="365"/>
      <c r="AU62" s="365"/>
      <c r="AV62" s="365"/>
      <c r="AW62" s="365"/>
      <c r="AX62" s="365"/>
      <c r="AY62" s="365"/>
      <c r="AZ62" s="365"/>
      <c r="BA62" s="467"/>
      <c r="BF62" s="467"/>
      <c r="BG62" s="467"/>
      <c r="BH62" s="467"/>
      <c r="BI62" s="467"/>
      <c r="BJ62" s="467"/>
      <c r="BK62" s="467"/>
      <c r="BL62" s="467"/>
      <c r="BM62" s="467"/>
      <c r="BN62" s="467"/>
      <c r="BO62" s="467"/>
      <c r="BP62" s="467"/>
      <c r="BQ62" s="467"/>
      <c r="BR62" s="467"/>
    </row>
    <row r="63" spans="1:70" s="467" customFormat="1" ht="15.75" x14ac:dyDescent="0.2">
      <c r="A63" s="57">
        <f>+IF(JUNIO!A63=0,"",JUNIO!A63)</f>
        <v>1130113</v>
      </c>
      <c r="B63" s="45" t="str">
        <f>+IF(JUNIO!B63=0,"",JUNIO!B63)</f>
        <v>COMPAÑIAS DE SEGUROS  - ACCIDENTES DE TRANSITO (SOAT)</v>
      </c>
      <c r="C63" s="53">
        <f t="shared" ref="C63:N63" si="61">SUM(C64:C65)</f>
        <v>22000000</v>
      </c>
      <c r="D63" s="53">
        <f t="shared" si="61"/>
        <v>0</v>
      </c>
      <c r="E63" s="53">
        <f t="shared" si="61"/>
        <v>6807623</v>
      </c>
      <c r="F63" s="54">
        <f t="shared" si="61"/>
        <v>28807623</v>
      </c>
      <c r="G63" s="52">
        <f t="shared" si="61"/>
        <v>17816521</v>
      </c>
      <c r="H63" s="53">
        <f t="shared" si="61"/>
        <v>1846190</v>
      </c>
      <c r="I63" s="54">
        <f t="shared" si="61"/>
        <v>19662711</v>
      </c>
      <c r="J63" s="52">
        <f t="shared" si="61"/>
        <v>10978566</v>
      </c>
      <c r="K63" s="53">
        <f t="shared" si="61"/>
        <v>1750281</v>
      </c>
      <c r="L63" s="54">
        <f t="shared" si="61"/>
        <v>12728847</v>
      </c>
      <c r="M63" s="52">
        <f t="shared" si="61"/>
        <v>9144912</v>
      </c>
      <c r="N63" s="54">
        <f t="shared" si="61"/>
        <v>16078776</v>
      </c>
      <c r="P63" s="52">
        <f>SUM(P64:P65)</f>
        <v>0</v>
      </c>
      <c r="Q63" s="54">
        <f>SUM(Q64:Q65)</f>
        <v>0</v>
      </c>
      <c r="R63" s="10"/>
      <c r="S63" s="469">
        <f>+IF(JUNIO!S63=0,"",JUNIO!S63)</f>
        <v>1020010</v>
      </c>
      <c r="T63" s="470" t="str">
        <f>+IF(JUNIO!T63=0,"",JUNIO!T63)</f>
        <v>Gastos de Operación</v>
      </c>
      <c r="U63" s="157">
        <f t="shared" ref="U63:AJ63" si="62">U65+U83+U90+U104</f>
        <v>1337674327</v>
      </c>
      <c r="V63" s="144">
        <f t="shared" si="62"/>
        <v>20000000</v>
      </c>
      <c r="W63" s="144">
        <f t="shared" si="62"/>
        <v>140390364</v>
      </c>
      <c r="X63" s="152">
        <f t="shared" si="62"/>
        <v>1498064691</v>
      </c>
      <c r="Y63" s="151">
        <f t="shared" si="62"/>
        <v>717401356</v>
      </c>
      <c r="Z63" s="144">
        <f t="shared" si="62"/>
        <v>98923301</v>
      </c>
      <c r="AA63" s="152">
        <f t="shared" si="62"/>
        <v>816324657</v>
      </c>
      <c r="AB63" s="151">
        <f t="shared" si="62"/>
        <v>669756356</v>
      </c>
      <c r="AC63" s="144">
        <f t="shared" si="62"/>
        <v>106204300</v>
      </c>
      <c r="AD63" s="152">
        <f t="shared" si="62"/>
        <v>775960656</v>
      </c>
      <c r="AE63" s="151">
        <f t="shared" si="62"/>
        <v>627998624</v>
      </c>
      <c r="AF63" s="144">
        <f t="shared" si="62"/>
        <v>94629033</v>
      </c>
      <c r="AG63" s="152">
        <f t="shared" si="62"/>
        <v>722627657</v>
      </c>
      <c r="AH63" s="151">
        <f t="shared" si="62"/>
        <v>681740034</v>
      </c>
      <c r="AI63" s="144">
        <f t="shared" si="62"/>
        <v>722104035</v>
      </c>
      <c r="AJ63" s="153">
        <f t="shared" si="62"/>
        <v>775437034</v>
      </c>
      <c r="AK63" s="10"/>
      <c r="AL63" s="151">
        <f>AL65+AL83+AL90+AL104</f>
        <v>0</v>
      </c>
      <c r="AM63" s="153">
        <f>AM65+AM83+AM90+AM104</f>
        <v>0</v>
      </c>
      <c r="AN63" s="10"/>
      <c r="AO63" s="365"/>
      <c r="AP63" s="365"/>
      <c r="AQ63" s="365"/>
      <c r="AR63" s="365"/>
      <c r="AS63" s="365"/>
      <c r="AT63" s="365"/>
      <c r="AU63" s="365"/>
      <c r="AV63" s="365"/>
      <c r="AW63" s="365"/>
      <c r="AX63" s="365"/>
      <c r="AY63" s="365"/>
      <c r="AZ63" s="365"/>
    </row>
    <row r="64" spans="1:70" s="514" customFormat="1" ht="15.75" x14ac:dyDescent="0.2">
      <c r="A64" s="188" t="str">
        <f>+IF(JUNIO!A64=0,"",JUNIO!A64)</f>
        <v>1130113-1</v>
      </c>
      <c r="B64" s="189" t="str">
        <f>+CONCATENATE("Vigencia ",INSTRUCCIONES!$F$3)</f>
        <v>Vigencia 2014</v>
      </c>
      <c r="C64" s="456">
        <f>+ENERO!C64</f>
        <v>22000000</v>
      </c>
      <c r="D64" s="456">
        <f>JUNIO!D64+JULIO!P64</f>
        <v>0</v>
      </c>
      <c r="E64" s="456">
        <f>JUNIO!E64+JULIO!Q64</f>
        <v>0</v>
      </c>
      <c r="F64" s="170">
        <f>SUM(C64:E64)</f>
        <v>22000000</v>
      </c>
      <c r="G64" s="283">
        <f>JUNIO!I64</f>
        <v>13297089</v>
      </c>
      <c r="H64" s="457">
        <v>1572781</v>
      </c>
      <c r="I64" s="170">
        <f>SUM(G64:H64)</f>
        <v>14869870</v>
      </c>
      <c r="J64" s="283">
        <f>JUNIO!L64</f>
        <v>6459134</v>
      </c>
      <c r="K64" s="457">
        <v>1476872</v>
      </c>
      <c r="L64" s="170">
        <f>SUM(J64:K64)</f>
        <v>7936006</v>
      </c>
      <c r="M64" s="283">
        <f>F64-I64</f>
        <v>7130130</v>
      </c>
      <c r="N64" s="170">
        <f>F64-L64</f>
        <v>14063994</v>
      </c>
      <c r="O64" s="467"/>
      <c r="P64" s="455">
        <v>0</v>
      </c>
      <c r="Q64" s="458">
        <v>0</v>
      </c>
      <c r="R64" s="10"/>
      <c r="S64" s="448" t="str">
        <f>+IF(JUNIO!S64=0,"",JUNIO!S64)</f>
        <v/>
      </c>
      <c r="T64" s="649" t="str">
        <f>+IF(JUNIO!T64=0,"",JUNIO!T64)</f>
        <v/>
      </c>
      <c r="U64" s="193"/>
      <c r="V64" s="193"/>
      <c r="W64" s="193"/>
      <c r="X64" s="193"/>
      <c r="Y64" s="193"/>
      <c r="Z64" s="193"/>
      <c r="AA64" s="193"/>
      <c r="AB64" s="193"/>
      <c r="AC64" s="193"/>
      <c r="AD64" s="193"/>
      <c r="AE64" s="193"/>
      <c r="AF64" s="193"/>
      <c r="AG64" s="193"/>
      <c r="AH64" s="193"/>
      <c r="AI64" s="193"/>
      <c r="AJ64" s="207"/>
      <c r="AK64" s="10"/>
      <c r="AL64" s="211"/>
      <c r="AM64" s="212"/>
      <c r="AN64" s="10"/>
      <c r="AO64" s="365"/>
      <c r="AP64" s="365"/>
      <c r="AQ64" s="365"/>
      <c r="AR64" s="365"/>
      <c r="AS64" s="365"/>
      <c r="AT64" s="365"/>
      <c r="AU64" s="365"/>
      <c r="AV64" s="365"/>
      <c r="AW64" s="365"/>
      <c r="AX64" s="365"/>
      <c r="AY64" s="365"/>
      <c r="AZ64" s="365"/>
      <c r="BA64" s="467"/>
      <c r="BB64" s="467"/>
      <c r="BC64" s="467"/>
      <c r="BD64" s="467"/>
      <c r="BE64" s="467"/>
      <c r="BF64" s="467"/>
      <c r="BG64" s="467"/>
      <c r="BH64" s="467"/>
      <c r="BI64" s="467"/>
      <c r="BJ64" s="467"/>
      <c r="BK64" s="467"/>
      <c r="BL64" s="467"/>
      <c r="BM64" s="467"/>
      <c r="BN64" s="467"/>
      <c r="BO64" s="467"/>
      <c r="BP64" s="467"/>
      <c r="BQ64" s="467"/>
      <c r="BR64" s="467"/>
    </row>
    <row r="65" spans="1:70" s="514" customFormat="1" ht="15" x14ac:dyDescent="0.2">
      <c r="A65" s="188" t="str">
        <f>+IF(JUNIO!A65=0,"",JUNIO!A65)</f>
        <v>1130113-2</v>
      </c>
      <c r="B65" s="189" t="str">
        <f>+IF(JUNIO!B65=0,"",JUNIO!B65)</f>
        <v>Vigencias Anteriores</v>
      </c>
      <c r="C65" s="456">
        <f>+ENERO!C65</f>
        <v>0</v>
      </c>
      <c r="D65" s="456">
        <f>JUNIO!D65+JULIO!P65</f>
        <v>0</v>
      </c>
      <c r="E65" s="456">
        <f>JUNIO!E65+JULIO!Q65</f>
        <v>6807623</v>
      </c>
      <c r="F65" s="170">
        <f>SUM(C65:E65)</f>
        <v>6807623</v>
      </c>
      <c r="G65" s="283">
        <f>JUNIO!I65</f>
        <v>4519432</v>
      </c>
      <c r="H65" s="457">
        <v>273409</v>
      </c>
      <c r="I65" s="170">
        <f>SUM(G65:H65)</f>
        <v>4792841</v>
      </c>
      <c r="J65" s="283">
        <f>JUNIO!L65</f>
        <v>4519432</v>
      </c>
      <c r="K65" s="457">
        <v>273409</v>
      </c>
      <c r="L65" s="170">
        <f>SUM(J65:K65)</f>
        <v>4792841</v>
      </c>
      <c r="M65" s="283">
        <f>F65-I65</f>
        <v>2014782</v>
      </c>
      <c r="N65" s="170">
        <f>F65-L65</f>
        <v>2014782</v>
      </c>
      <c r="O65" s="467"/>
      <c r="P65" s="455">
        <v>0</v>
      </c>
      <c r="Q65" s="458">
        <v>0</v>
      </c>
      <c r="R65" s="10"/>
      <c r="S65" s="34">
        <f>+IF(JUNIO!S65=0,"",JUNIO!S65)</f>
        <v>1020100</v>
      </c>
      <c r="T65" s="158" t="str">
        <f>+IF(JUNIO!T65=0,"",JUNIO!T65)</f>
        <v>Servicios Personales Asociados a Nómina</v>
      </c>
      <c r="U65" s="157">
        <f t="shared" ref="U65:AJ65" si="63">SUM(U66:U69)+U81</f>
        <v>796637507</v>
      </c>
      <c r="V65" s="144">
        <f t="shared" si="63"/>
        <v>0</v>
      </c>
      <c r="W65" s="144">
        <f t="shared" si="63"/>
        <v>68400503</v>
      </c>
      <c r="X65" s="152">
        <f t="shared" si="63"/>
        <v>865038010</v>
      </c>
      <c r="Y65" s="151">
        <f t="shared" si="63"/>
        <v>423756859</v>
      </c>
      <c r="Z65" s="144">
        <f t="shared" si="63"/>
        <v>70178113</v>
      </c>
      <c r="AA65" s="152">
        <f t="shared" si="63"/>
        <v>493934972</v>
      </c>
      <c r="AB65" s="151">
        <f t="shared" si="63"/>
        <v>423756859</v>
      </c>
      <c r="AC65" s="144">
        <f t="shared" si="63"/>
        <v>70178113</v>
      </c>
      <c r="AD65" s="152">
        <f t="shared" si="63"/>
        <v>493934972</v>
      </c>
      <c r="AE65" s="151">
        <f t="shared" si="63"/>
        <v>407667887</v>
      </c>
      <c r="AF65" s="144">
        <f t="shared" si="63"/>
        <v>63248137</v>
      </c>
      <c r="AG65" s="152">
        <f t="shared" si="63"/>
        <v>470916024</v>
      </c>
      <c r="AH65" s="151">
        <f t="shared" si="63"/>
        <v>371103038</v>
      </c>
      <c r="AI65" s="144">
        <f t="shared" si="63"/>
        <v>371103038</v>
      </c>
      <c r="AJ65" s="153">
        <f t="shared" si="63"/>
        <v>394121986</v>
      </c>
      <c r="AK65" s="10"/>
      <c r="AL65" s="151">
        <f>SUM(AL66:AL69)+AL81</f>
        <v>0</v>
      </c>
      <c r="AM65" s="153">
        <f>SUM(AM66:AM69)+AM81</f>
        <v>0</v>
      </c>
      <c r="AN65" s="10"/>
      <c r="AO65" s="365"/>
      <c r="AP65" s="365"/>
      <c r="AQ65" s="365"/>
      <c r="AR65" s="365"/>
      <c r="AS65" s="365"/>
      <c r="AT65" s="365"/>
      <c r="AU65" s="365"/>
      <c r="AV65" s="365"/>
      <c r="AW65" s="365"/>
      <c r="AX65" s="365"/>
      <c r="AY65" s="365"/>
      <c r="AZ65" s="365"/>
      <c r="BA65" s="467"/>
      <c r="BB65" s="467"/>
      <c r="BC65" s="467"/>
      <c r="BD65" s="467"/>
      <c r="BE65" s="467"/>
      <c r="BF65" s="467"/>
      <c r="BG65" s="467"/>
      <c r="BH65" s="467"/>
      <c r="BI65" s="467"/>
      <c r="BJ65" s="467"/>
      <c r="BK65" s="467"/>
      <c r="BL65" s="467"/>
      <c r="BM65" s="467"/>
      <c r="BN65" s="467"/>
      <c r="BO65" s="467"/>
      <c r="BP65" s="467"/>
      <c r="BQ65" s="467"/>
      <c r="BR65" s="467"/>
    </row>
    <row r="66" spans="1:70" s="467" customFormat="1" x14ac:dyDescent="0.2">
      <c r="A66" s="57">
        <f>+IF(JUNIO!A66=0,"",JUNIO!A66)</f>
        <v>1130114</v>
      </c>
      <c r="B66" s="45" t="str">
        <f>+IF(JUNIO!B66=0,"",JUNIO!B66)</f>
        <v xml:space="preserve">COMPAÑIAS DE SEGUROS  - PLANES DE SALUD  </v>
      </c>
      <c r="C66" s="53">
        <f t="shared" ref="C66:N66" si="64">SUM(C67:C68)</f>
        <v>700000</v>
      </c>
      <c r="D66" s="53">
        <f t="shared" si="64"/>
        <v>0</v>
      </c>
      <c r="E66" s="53">
        <f t="shared" si="64"/>
        <v>74063</v>
      </c>
      <c r="F66" s="54">
        <f t="shared" si="64"/>
        <v>774063</v>
      </c>
      <c r="G66" s="52">
        <f t="shared" si="64"/>
        <v>129163</v>
      </c>
      <c r="H66" s="53">
        <f t="shared" si="64"/>
        <v>0</v>
      </c>
      <c r="I66" s="54">
        <f t="shared" si="64"/>
        <v>129163</v>
      </c>
      <c r="J66" s="52">
        <f t="shared" si="64"/>
        <v>129163</v>
      </c>
      <c r="K66" s="53">
        <f t="shared" si="64"/>
        <v>0</v>
      </c>
      <c r="L66" s="54">
        <f t="shared" si="64"/>
        <v>129163</v>
      </c>
      <c r="M66" s="52">
        <f t="shared" si="64"/>
        <v>644900</v>
      </c>
      <c r="N66" s="54">
        <f t="shared" si="64"/>
        <v>644900</v>
      </c>
      <c r="P66" s="52">
        <f>SUM(P67:P68)</f>
        <v>0</v>
      </c>
      <c r="Q66" s="54">
        <f>SUM(Q67:Q68)</f>
        <v>0</v>
      </c>
      <c r="R66" s="10"/>
      <c r="S66" s="155">
        <f>+IF(JUNIO!S66=0,"",JUNIO!S66)</f>
        <v>1020101</v>
      </c>
      <c r="T66" s="159" t="str">
        <f>+IF(JUNIO!T66=0,"",JUNIO!T66)</f>
        <v>Sueldos del Personal de nómina</v>
      </c>
      <c r="U66" s="29">
        <f>+ENERO!U66</f>
        <v>619386756</v>
      </c>
      <c r="V66" s="17">
        <f>JUNIO!V66+JULIO!AL66</f>
        <v>0</v>
      </c>
      <c r="W66" s="17">
        <f>JUNIO!W66+JULIO!AM66</f>
        <v>0</v>
      </c>
      <c r="X66" s="20">
        <f>SUM(U66:W66)</f>
        <v>619386756</v>
      </c>
      <c r="Y66" s="21">
        <f>JUNIO!AA66</f>
        <v>309614688</v>
      </c>
      <c r="Z66" s="457">
        <v>51729296</v>
      </c>
      <c r="AA66" s="20">
        <f>SUM(Y66:Z66)</f>
        <v>361343984</v>
      </c>
      <c r="AB66" s="21">
        <f>JUNIO!AD66</f>
        <v>309614688</v>
      </c>
      <c r="AC66" s="457">
        <v>51729296</v>
      </c>
      <c r="AD66" s="20">
        <f>SUM(AB66:AC66)</f>
        <v>361343984</v>
      </c>
      <c r="AE66" s="21">
        <f>JUNIO!AG66</f>
        <v>309614687</v>
      </c>
      <c r="AF66" s="457">
        <v>51729296</v>
      </c>
      <c r="AG66" s="20">
        <f>SUM(AE66:AF66)</f>
        <v>361343983</v>
      </c>
      <c r="AH66" s="21">
        <f>X66-AA66</f>
        <v>258042772</v>
      </c>
      <c r="AI66" s="17">
        <f>X66-AD66</f>
        <v>258042772</v>
      </c>
      <c r="AJ66" s="18">
        <f>X66-AG66</f>
        <v>258042773</v>
      </c>
      <c r="AK66" s="10"/>
      <c r="AL66" s="455">
        <v>0</v>
      </c>
      <c r="AM66" s="458">
        <v>0</v>
      </c>
      <c r="AN66" s="10"/>
      <c r="AO66" s="365"/>
      <c r="AP66" s="365"/>
      <c r="AQ66" s="365"/>
      <c r="AR66" s="365"/>
      <c r="AS66" s="365"/>
      <c r="AT66" s="365"/>
      <c r="AU66" s="365"/>
      <c r="AV66" s="365"/>
      <c r="AW66" s="365"/>
      <c r="AX66" s="365"/>
      <c r="AY66" s="365"/>
      <c r="AZ66" s="365"/>
    </row>
    <row r="67" spans="1:70" s="514" customFormat="1" ht="15" x14ac:dyDescent="0.2">
      <c r="A67" s="188" t="str">
        <f>+IF(JUNIO!A67=0,"",JUNIO!A67)</f>
        <v>1130114-1</v>
      </c>
      <c r="B67" s="189" t="str">
        <f>+CONCATENATE("Vigencia ",INSTRUCCIONES!$F$3)</f>
        <v>Vigencia 2014</v>
      </c>
      <c r="C67" s="456">
        <f>+ENERO!C67</f>
        <v>700000</v>
      </c>
      <c r="D67" s="456">
        <f>JUNIO!D67+JULIO!P67</f>
        <v>0</v>
      </c>
      <c r="E67" s="456">
        <f>JUNIO!E67+JULIO!Q67</f>
        <v>0</v>
      </c>
      <c r="F67" s="170">
        <f>SUM(C67:E67)</f>
        <v>700000</v>
      </c>
      <c r="G67" s="283">
        <f>JUNIO!I67</f>
        <v>129163</v>
      </c>
      <c r="H67" s="457">
        <v>0</v>
      </c>
      <c r="I67" s="170">
        <f>SUM(G67:H67)</f>
        <v>129163</v>
      </c>
      <c r="J67" s="283">
        <f>JUNIO!L67</f>
        <v>129163</v>
      </c>
      <c r="K67" s="457">
        <v>0</v>
      </c>
      <c r="L67" s="170">
        <f>SUM(J67:K67)</f>
        <v>129163</v>
      </c>
      <c r="M67" s="283">
        <f>F67-I67</f>
        <v>570837</v>
      </c>
      <c r="N67" s="170">
        <f>F67-L67</f>
        <v>570837</v>
      </c>
      <c r="O67" s="467"/>
      <c r="P67" s="455">
        <v>0</v>
      </c>
      <c r="Q67" s="458">
        <v>0</v>
      </c>
      <c r="R67" s="10"/>
      <c r="S67" s="155">
        <f>+IF(JUNIO!S67=0,"",JUNIO!S67)</f>
        <v>1020102</v>
      </c>
      <c r="T67" s="159" t="str">
        <f>+IF(JUNIO!T67=0,"",JUNIO!T67)</f>
        <v>Horas Extras,Dominic.,Festivos y Rec. Nocturnos</v>
      </c>
      <c r="U67" s="29">
        <f>+ENERO!U67</f>
        <v>92835719</v>
      </c>
      <c r="V67" s="17">
        <f>JUNIO!V67+JULIO!AL67</f>
        <v>0</v>
      </c>
      <c r="W67" s="17">
        <f>JUNIO!W67+JULIO!AM67</f>
        <v>0</v>
      </c>
      <c r="X67" s="20">
        <f>SUM(U67:W67)</f>
        <v>92835719</v>
      </c>
      <c r="Y67" s="21">
        <f>JUNIO!AA67</f>
        <v>50921954</v>
      </c>
      <c r="Z67" s="457">
        <v>10632077</v>
      </c>
      <c r="AA67" s="20">
        <f>SUM(Y67:Z67)</f>
        <v>61554031</v>
      </c>
      <c r="AB67" s="21">
        <f>JUNIO!AD67</f>
        <v>50921954</v>
      </c>
      <c r="AC67" s="457">
        <v>10632077</v>
      </c>
      <c r="AD67" s="20">
        <f>SUM(AB67:AC67)</f>
        <v>61554031</v>
      </c>
      <c r="AE67" s="21">
        <f>JUNIO!AG67</f>
        <v>50921954</v>
      </c>
      <c r="AF67" s="457">
        <v>8988214</v>
      </c>
      <c r="AG67" s="20">
        <f>SUM(AE67:AF67)</f>
        <v>59910168</v>
      </c>
      <c r="AH67" s="21">
        <f>X67-AA67</f>
        <v>31281688</v>
      </c>
      <c r="AI67" s="17">
        <f>X67-AD67</f>
        <v>31281688</v>
      </c>
      <c r="AJ67" s="18">
        <f>X67-AG67</f>
        <v>32925551</v>
      </c>
      <c r="AK67" s="10"/>
      <c r="AL67" s="455">
        <v>0</v>
      </c>
      <c r="AM67" s="458">
        <v>0</v>
      </c>
      <c r="AN67" s="10"/>
      <c r="AO67" s="365"/>
      <c r="AP67" s="365"/>
      <c r="AQ67" s="365"/>
      <c r="AR67" s="365"/>
      <c r="AS67" s="365"/>
      <c r="AT67" s="365"/>
      <c r="AU67" s="365"/>
      <c r="AV67" s="365"/>
      <c r="AW67" s="365"/>
      <c r="AX67" s="365"/>
      <c r="AY67" s="365"/>
      <c r="AZ67" s="365"/>
      <c r="BA67" s="467"/>
      <c r="BB67" s="467"/>
      <c r="BC67" s="467"/>
      <c r="BD67" s="467"/>
      <c r="BE67" s="467"/>
      <c r="BF67" s="467"/>
      <c r="BG67" s="467"/>
      <c r="BH67" s="467"/>
      <c r="BI67" s="467"/>
      <c r="BJ67" s="467"/>
      <c r="BK67" s="467"/>
      <c r="BL67" s="467"/>
      <c r="BM67" s="467"/>
      <c r="BN67" s="467"/>
      <c r="BO67" s="467"/>
      <c r="BP67" s="467"/>
      <c r="BQ67" s="467"/>
      <c r="BR67" s="467"/>
    </row>
    <row r="68" spans="1:70" s="514" customFormat="1" ht="15" x14ac:dyDescent="0.2">
      <c r="A68" s="188" t="str">
        <f>+IF(JUNIO!A68=0,"",JUNIO!A68)</f>
        <v>1130114-2</v>
      </c>
      <c r="B68" s="189" t="str">
        <f>+IF(JUNIO!B68=0,"",JUNIO!B68)</f>
        <v>Vigencias Anteriores</v>
      </c>
      <c r="C68" s="456">
        <f>+ENERO!C68</f>
        <v>0</v>
      </c>
      <c r="D68" s="456">
        <f>JUNIO!D68+JULIO!P68</f>
        <v>0</v>
      </c>
      <c r="E68" s="456">
        <f>JUNIO!E68+JULIO!Q68</f>
        <v>74063</v>
      </c>
      <c r="F68" s="170">
        <f>SUM(C68:E68)</f>
        <v>74063</v>
      </c>
      <c r="G68" s="283">
        <f>JUNIO!I68</f>
        <v>0</v>
      </c>
      <c r="H68" s="457">
        <v>0</v>
      </c>
      <c r="I68" s="170">
        <f>SUM(G68:H68)</f>
        <v>0</v>
      </c>
      <c r="J68" s="283">
        <f>JUNIO!L68</f>
        <v>0</v>
      </c>
      <c r="K68" s="457">
        <v>0</v>
      </c>
      <c r="L68" s="170">
        <f>SUM(J68:K68)</f>
        <v>0</v>
      </c>
      <c r="M68" s="283">
        <f>F68-I68</f>
        <v>74063</v>
      </c>
      <c r="N68" s="170">
        <f>F68-L68</f>
        <v>74063</v>
      </c>
      <c r="O68" s="467"/>
      <c r="P68" s="455">
        <v>0</v>
      </c>
      <c r="Q68" s="458">
        <v>0</v>
      </c>
      <c r="R68" s="10"/>
      <c r="S68" s="155">
        <f>+IF(JUNIO!S68=0,"",JUNIO!S68)</f>
        <v>1020103</v>
      </c>
      <c r="T68" s="159" t="str">
        <f>+IF(JUNIO!T68=0,"",JUNIO!T68)</f>
        <v>Prima Técnica</v>
      </c>
      <c r="U68" s="29">
        <f>+ENERO!U68</f>
        <v>0</v>
      </c>
      <c r="V68" s="17">
        <f>JUNIO!V68+JULIO!AL68</f>
        <v>0</v>
      </c>
      <c r="W68" s="17">
        <f>JUNIO!W68+JULIO!AM68</f>
        <v>0</v>
      </c>
      <c r="X68" s="20">
        <f>SUM(U68:W68)</f>
        <v>0</v>
      </c>
      <c r="Y68" s="21">
        <f>JUNIO!AA68</f>
        <v>0</v>
      </c>
      <c r="Z68" s="457">
        <v>0</v>
      </c>
      <c r="AA68" s="20">
        <f>SUM(Y68:Z68)</f>
        <v>0</v>
      </c>
      <c r="AB68" s="21">
        <f>JUNIO!AD68</f>
        <v>0</v>
      </c>
      <c r="AC68" s="457">
        <v>0</v>
      </c>
      <c r="AD68" s="20">
        <f>SUM(AB68:AC68)</f>
        <v>0</v>
      </c>
      <c r="AE68" s="21">
        <f>JUNIO!AG68</f>
        <v>0</v>
      </c>
      <c r="AF68" s="457">
        <v>0</v>
      </c>
      <c r="AG68" s="20">
        <f>SUM(AE68:AF68)</f>
        <v>0</v>
      </c>
      <c r="AH68" s="21">
        <f>X68-AA68</f>
        <v>0</v>
      </c>
      <c r="AI68" s="17">
        <f>X68-AD68</f>
        <v>0</v>
      </c>
      <c r="AJ68" s="18">
        <f>X68-AG68</f>
        <v>0</v>
      </c>
      <c r="AK68" s="10"/>
      <c r="AL68" s="455">
        <v>0</v>
      </c>
      <c r="AM68" s="458">
        <v>0</v>
      </c>
      <c r="AN68" s="10"/>
      <c r="AO68" s="365"/>
      <c r="AP68" s="365"/>
      <c r="AQ68" s="365"/>
      <c r="AR68" s="365"/>
      <c r="AS68" s="365"/>
      <c r="AT68" s="365"/>
      <c r="AU68" s="365"/>
      <c r="AV68" s="365"/>
      <c r="AW68" s="365"/>
      <c r="AX68" s="365"/>
      <c r="AY68" s="365"/>
      <c r="AZ68" s="365"/>
      <c r="BA68" s="467"/>
      <c r="BB68" s="467"/>
      <c r="BC68" s="467"/>
      <c r="BD68" s="467"/>
      <c r="BE68" s="467"/>
      <c r="BF68" s="467"/>
      <c r="BG68" s="467"/>
      <c r="BH68" s="467"/>
      <c r="BI68" s="467"/>
      <c r="BJ68" s="467"/>
      <c r="BK68" s="467"/>
      <c r="BL68" s="467"/>
      <c r="BM68" s="467"/>
      <c r="BN68" s="467"/>
      <c r="BO68" s="467"/>
      <c r="BP68" s="467"/>
      <c r="BQ68" s="467"/>
      <c r="BR68" s="467"/>
    </row>
    <row r="69" spans="1:70" s="467" customFormat="1" x14ac:dyDescent="0.2">
      <c r="A69" s="57">
        <f>+IF(JUNIO!A69=0,"",JUNIO!A69)</f>
        <v>1130115</v>
      </c>
      <c r="B69" s="45" t="str">
        <f>+IF(JUNIO!B69=0,"",JUNIO!B69)</f>
        <v>ENTIDADES DE REGIMEN ESPECIAL (Magisterio, Fuerza Pca.)</v>
      </c>
      <c r="C69" s="53">
        <f t="shared" ref="C69:N69" si="65">SUM(C70:C71)</f>
        <v>51000000</v>
      </c>
      <c r="D69" s="53">
        <f t="shared" si="65"/>
        <v>0</v>
      </c>
      <c r="E69" s="53">
        <f t="shared" si="65"/>
        <v>22391319</v>
      </c>
      <c r="F69" s="54">
        <f t="shared" si="65"/>
        <v>73391319</v>
      </c>
      <c r="G69" s="52">
        <f t="shared" si="65"/>
        <v>43500588</v>
      </c>
      <c r="H69" s="53">
        <f t="shared" si="65"/>
        <v>5590295</v>
      </c>
      <c r="I69" s="54">
        <f t="shared" si="65"/>
        <v>49090883</v>
      </c>
      <c r="J69" s="52">
        <f t="shared" si="65"/>
        <v>22793648</v>
      </c>
      <c r="K69" s="53">
        <f t="shared" si="65"/>
        <v>1080386</v>
      </c>
      <c r="L69" s="54">
        <f t="shared" si="65"/>
        <v>23874034</v>
      </c>
      <c r="M69" s="52">
        <f t="shared" si="65"/>
        <v>24300436</v>
      </c>
      <c r="N69" s="54">
        <f t="shared" si="65"/>
        <v>49517285</v>
      </c>
      <c r="P69" s="52">
        <f>SUM(P70:P71)</f>
        <v>0</v>
      </c>
      <c r="Q69" s="54">
        <f>SUM(Q70:Q71)</f>
        <v>0</v>
      </c>
      <c r="R69" s="10"/>
      <c r="S69" s="155">
        <f>+IF(JUNIO!S69=0,"",JUNIO!S69)</f>
        <v>1020104</v>
      </c>
      <c r="T69" s="159" t="str">
        <f>+IF(JUNIO!T69=0,"",JUNIO!T69)</f>
        <v>Otros</v>
      </c>
      <c r="U69" s="29">
        <f t="shared" ref="U69:AJ69" si="66">SUM(U70:U80)</f>
        <v>84415032</v>
      </c>
      <c r="V69" s="17">
        <f t="shared" si="66"/>
        <v>0</v>
      </c>
      <c r="W69" s="17">
        <f t="shared" si="66"/>
        <v>12000000</v>
      </c>
      <c r="X69" s="20">
        <f t="shared" si="66"/>
        <v>96415032</v>
      </c>
      <c r="Y69" s="21">
        <f t="shared" si="66"/>
        <v>6819714</v>
      </c>
      <c r="Z69" s="169">
        <f t="shared" si="66"/>
        <v>7816740</v>
      </c>
      <c r="AA69" s="20">
        <f t="shared" si="66"/>
        <v>14636454</v>
      </c>
      <c r="AB69" s="21">
        <f t="shared" si="66"/>
        <v>6819714</v>
      </c>
      <c r="AC69" s="169">
        <f t="shared" si="66"/>
        <v>7816740</v>
      </c>
      <c r="AD69" s="20">
        <f t="shared" si="66"/>
        <v>14636454</v>
      </c>
      <c r="AE69" s="21">
        <f t="shared" si="66"/>
        <v>6316786</v>
      </c>
      <c r="AF69" s="169">
        <f t="shared" si="66"/>
        <v>2530627</v>
      </c>
      <c r="AG69" s="20">
        <f t="shared" si="66"/>
        <v>8847413</v>
      </c>
      <c r="AH69" s="21">
        <f t="shared" si="66"/>
        <v>81778578</v>
      </c>
      <c r="AI69" s="17">
        <f t="shared" si="66"/>
        <v>81778578</v>
      </c>
      <c r="AJ69" s="18">
        <f t="shared" si="66"/>
        <v>87567619</v>
      </c>
      <c r="AK69" s="10"/>
      <c r="AL69" s="31">
        <f>SUM(AL70:AL80)</f>
        <v>0</v>
      </c>
      <c r="AM69" s="28">
        <f>SUM(AM70:AM80)</f>
        <v>0</v>
      </c>
      <c r="AN69" s="10"/>
      <c r="AO69" s="365"/>
      <c r="AP69" s="365"/>
      <c r="AQ69" s="365"/>
      <c r="AR69" s="365"/>
      <c r="AS69" s="365"/>
      <c r="AT69" s="365"/>
      <c r="AU69" s="365"/>
      <c r="AV69" s="365"/>
      <c r="AW69" s="365"/>
      <c r="AX69" s="365"/>
      <c r="AY69" s="365"/>
      <c r="AZ69" s="365"/>
    </row>
    <row r="70" spans="1:70" s="514" customFormat="1" ht="15" x14ac:dyDescent="0.2">
      <c r="A70" s="188" t="str">
        <f>+IF(JUNIO!A70=0,"",JUNIO!A70)</f>
        <v>1130115-1</v>
      </c>
      <c r="B70" s="189" t="str">
        <f>+CONCATENATE("Vigencia ",INSTRUCCIONES!$F$3)</f>
        <v>Vigencia 2014</v>
      </c>
      <c r="C70" s="456">
        <f>+ENERO!C70</f>
        <v>51000000</v>
      </c>
      <c r="D70" s="456">
        <f>JUNIO!D70+JULIO!P70</f>
        <v>0</v>
      </c>
      <c r="E70" s="456">
        <f>JUNIO!E70+JULIO!Q70</f>
        <v>0</v>
      </c>
      <c r="F70" s="170">
        <f>SUM(C70:E70)</f>
        <v>51000000</v>
      </c>
      <c r="G70" s="283">
        <f>JUNIO!I70</f>
        <v>24175047</v>
      </c>
      <c r="H70" s="457">
        <v>5590295</v>
      </c>
      <c r="I70" s="170">
        <f>SUM(G70:H70)</f>
        <v>29765342</v>
      </c>
      <c r="J70" s="283">
        <f>JUNIO!L70</f>
        <v>3468107</v>
      </c>
      <c r="K70" s="457">
        <v>1080386</v>
      </c>
      <c r="L70" s="170">
        <f>SUM(J70:K70)</f>
        <v>4548493</v>
      </c>
      <c r="M70" s="283">
        <f>F70-I70</f>
        <v>21234658</v>
      </c>
      <c r="N70" s="170">
        <f>F70-L70</f>
        <v>46451507</v>
      </c>
      <c r="O70" s="467"/>
      <c r="P70" s="455">
        <v>0</v>
      </c>
      <c r="Q70" s="458">
        <v>0</v>
      </c>
      <c r="R70" s="10"/>
      <c r="S70" s="156" t="str">
        <f>+IF(JUNIO!S70=0,"",JUNIO!S70)</f>
        <v>1020104-1</v>
      </c>
      <c r="T70" s="55" t="str">
        <f>+IF(JUNIO!T70=0,"",JUNIO!T70)</f>
        <v xml:space="preserve">Prima de Navidad </v>
      </c>
      <c r="U70" s="29">
        <f>+ENERO!U70</f>
        <v>53766212</v>
      </c>
      <c r="V70" s="17">
        <f>JUNIO!V70+JULIO!AL70</f>
        <v>0</v>
      </c>
      <c r="W70" s="17">
        <f>JUNIO!W70+JULIO!AM70</f>
        <v>0</v>
      </c>
      <c r="X70" s="20">
        <f t="shared" ref="X70:X81" si="67">SUM(U70:W70)</f>
        <v>53766212</v>
      </c>
      <c r="Y70" s="21">
        <f>JUNIO!AA70</f>
        <v>0</v>
      </c>
      <c r="Z70" s="457">
        <v>1209902</v>
      </c>
      <c r="AA70" s="20">
        <f t="shared" ref="AA70:AA81" si="68">SUM(Y70:Z70)</f>
        <v>1209902</v>
      </c>
      <c r="AB70" s="21">
        <f>JUNIO!AD70</f>
        <v>0</v>
      </c>
      <c r="AC70" s="457">
        <v>1209902</v>
      </c>
      <c r="AD70" s="20">
        <f t="shared" ref="AD70:AD81" si="69">SUM(AB70:AC70)</f>
        <v>1209902</v>
      </c>
      <c r="AE70" s="21">
        <f>JUNIO!AG70</f>
        <v>0</v>
      </c>
      <c r="AF70" s="457">
        <v>436974</v>
      </c>
      <c r="AG70" s="20">
        <f t="shared" ref="AG70:AG81" si="70">SUM(AE70:AF70)</f>
        <v>436974</v>
      </c>
      <c r="AH70" s="21">
        <f t="shared" ref="AH70:AH81" si="71">X70-AA70</f>
        <v>52556310</v>
      </c>
      <c r="AI70" s="17">
        <f t="shared" ref="AI70:AI81" si="72">X70-AD70</f>
        <v>52556310</v>
      </c>
      <c r="AJ70" s="18">
        <f t="shared" ref="AJ70:AJ81" si="73">X70-AG70</f>
        <v>53329238</v>
      </c>
      <c r="AK70" s="10"/>
      <c r="AL70" s="455">
        <v>0</v>
      </c>
      <c r="AM70" s="458">
        <v>0</v>
      </c>
      <c r="AN70" s="10"/>
      <c r="AO70" s="365"/>
      <c r="AP70" s="365"/>
      <c r="AQ70" s="365"/>
      <c r="AR70" s="365"/>
      <c r="AS70" s="365"/>
      <c r="AT70" s="365"/>
      <c r="AU70" s="365"/>
      <c r="AV70" s="365"/>
      <c r="AW70" s="365"/>
      <c r="AX70" s="365"/>
      <c r="AY70" s="365"/>
      <c r="AZ70" s="365"/>
      <c r="BA70" s="467"/>
      <c r="BB70" s="467"/>
      <c r="BC70" s="467"/>
      <c r="BD70" s="467"/>
      <c r="BE70" s="467"/>
      <c r="BF70" s="467"/>
      <c r="BG70" s="467"/>
      <c r="BH70" s="467"/>
      <c r="BI70" s="467"/>
      <c r="BJ70" s="467"/>
      <c r="BK70" s="467"/>
      <c r="BL70" s="467"/>
      <c r="BM70" s="467"/>
      <c r="BN70" s="467"/>
      <c r="BO70" s="467"/>
      <c r="BP70" s="467"/>
      <c r="BQ70" s="467"/>
      <c r="BR70" s="467"/>
    </row>
    <row r="71" spans="1:70" s="514" customFormat="1" ht="15" x14ac:dyDescent="0.2">
      <c r="A71" s="188" t="str">
        <f>+IF(JUNIO!A71=0,"",JUNIO!A71)</f>
        <v>1130115-2</v>
      </c>
      <c r="B71" s="189" t="str">
        <f>+IF(JUNIO!B71=0,"",JUNIO!B71)</f>
        <v>Vigencias Anteriores</v>
      </c>
      <c r="C71" s="456">
        <f>+ENERO!C71</f>
        <v>0</v>
      </c>
      <c r="D71" s="456">
        <f>JUNIO!D71+JULIO!P71</f>
        <v>0</v>
      </c>
      <c r="E71" s="456">
        <f>JUNIO!E71+JULIO!Q71</f>
        <v>22391319</v>
      </c>
      <c r="F71" s="170">
        <f>SUM(C71:E71)</f>
        <v>22391319</v>
      </c>
      <c r="G71" s="283">
        <f>JUNIO!I71</f>
        <v>19325541</v>
      </c>
      <c r="H71" s="457">
        <v>0</v>
      </c>
      <c r="I71" s="170">
        <f>SUM(G71:H71)</f>
        <v>19325541</v>
      </c>
      <c r="J71" s="283">
        <f>JUNIO!L71</f>
        <v>19325541</v>
      </c>
      <c r="K71" s="457">
        <v>0</v>
      </c>
      <c r="L71" s="170">
        <f>SUM(J71:K71)</f>
        <v>19325541</v>
      </c>
      <c r="M71" s="283">
        <f>F71-I71</f>
        <v>3065778</v>
      </c>
      <c r="N71" s="170">
        <f>F71-L71</f>
        <v>3065778</v>
      </c>
      <c r="O71" s="467"/>
      <c r="P71" s="455">
        <v>0</v>
      </c>
      <c r="Q71" s="458">
        <v>0</v>
      </c>
      <c r="R71" s="10"/>
      <c r="S71" s="156" t="str">
        <f>+IF(JUNIO!S71=0,"",JUNIO!S71)</f>
        <v>1020104-2</v>
      </c>
      <c r="T71" s="55" t="str">
        <f>+IF(JUNIO!T71=0,"",JUNIO!T71)</f>
        <v>Prima Vida Cara</v>
      </c>
      <c r="U71" s="29">
        <f>+ENERO!U71</f>
        <v>0</v>
      </c>
      <c r="V71" s="17">
        <f>JUNIO!V71+JULIO!AL71</f>
        <v>0</v>
      </c>
      <c r="W71" s="17">
        <f>JUNIO!W71+JULIO!AM71</f>
        <v>0</v>
      </c>
      <c r="X71" s="20">
        <f t="shared" si="67"/>
        <v>0</v>
      </c>
      <c r="Y71" s="21">
        <f>JUNIO!AA71</f>
        <v>0</v>
      </c>
      <c r="Z71" s="457">
        <v>0</v>
      </c>
      <c r="AA71" s="20">
        <f t="shared" si="68"/>
        <v>0</v>
      </c>
      <c r="AB71" s="21">
        <f>JUNIO!AD71</f>
        <v>0</v>
      </c>
      <c r="AC71" s="457">
        <v>0</v>
      </c>
      <c r="AD71" s="20">
        <f t="shared" si="69"/>
        <v>0</v>
      </c>
      <c r="AE71" s="21">
        <f>JUNIO!AG71</f>
        <v>0</v>
      </c>
      <c r="AF71" s="457">
        <v>0</v>
      </c>
      <c r="AG71" s="20">
        <f t="shared" si="70"/>
        <v>0</v>
      </c>
      <c r="AH71" s="21">
        <f t="shared" si="71"/>
        <v>0</v>
      </c>
      <c r="AI71" s="17">
        <f t="shared" si="72"/>
        <v>0</v>
      </c>
      <c r="AJ71" s="18">
        <f t="shared" si="73"/>
        <v>0</v>
      </c>
      <c r="AK71" s="10"/>
      <c r="AL71" s="455">
        <v>0</v>
      </c>
      <c r="AM71" s="458">
        <v>0</v>
      </c>
      <c r="AN71" s="10"/>
      <c r="AO71" s="365"/>
      <c r="AP71" s="365"/>
      <c r="AQ71" s="365"/>
      <c r="AR71" s="365"/>
      <c r="AS71" s="365"/>
      <c r="AT71" s="365"/>
      <c r="AU71" s="365"/>
      <c r="AV71" s="365"/>
      <c r="AW71" s="365"/>
      <c r="AX71" s="365"/>
      <c r="AY71" s="365"/>
      <c r="AZ71" s="365"/>
      <c r="BA71" s="467"/>
      <c r="BB71" s="467"/>
      <c r="BC71" s="467"/>
      <c r="BD71" s="467"/>
      <c r="BE71" s="467"/>
      <c r="BF71" s="467"/>
      <c r="BG71" s="467"/>
      <c r="BH71" s="467"/>
      <c r="BI71" s="467"/>
      <c r="BJ71" s="467"/>
      <c r="BK71" s="467"/>
      <c r="BL71" s="467"/>
      <c r="BM71" s="467"/>
      <c r="BN71" s="467"/>
      <c r="BO71" s="467"/>
      <c r="BP71" s="467"/>
      <c r="BQ71" s="467"/>
      <c r="BR71" s="467"/>
    </row>
    <row r="72" spans="1:70" s="467" customFormat="1" x14ac:dyDescent="0.2">
      <c r="A72" s="57">
        <f>+IF(JUNIO!A72=0,"",JUNIO!A72)</f>
        <v>1130116</v>
      </c>
      <c r="B72" s="45" t="str">
        <f>+IF(JUNIO!B72=0,"",JUNIO!B72)</f>
        <v>ADMINISTRADORAS DE RIESGOS PROFESIONALES</v>
      </c>
      <c r="C72" s="53">
        <f t="shared" ref="C72:N72" si="74">SUM(C73:C74)</f>
        <v>50000000</v>
      </c>
      <c r="D72" s="53">
        <f t="shared" si="74"/>
        <v>0</v>
      </c>
      <c r="E72" s="53">
        <f t="shared" si="74"/>
        <v>8628129</v>
      </c>
      <c r="F72" s="54">
        <f t="shared" si="74"/>
        <v>58628129</v>
      </c>
      <c r="G72" s="52">
        <f t="shared" si="74"/>
        <v>31147187</v>
      </c>
      <c r="H72" s="53">
        <f t="shared" si="74"/>
        <v>3725946</v>
      </c>
      <c r="I72" s="54">
        <f t="shared" si="74"/>
        <v>34873133</v>
      </c>
      <c r="J72" s="52">
        <f t="shared" si="74"/>
        <v>22143595</v>
      </c>
      <c r="K72" s="53">
        <f t="shared" si="74"/>
        <v>3883918</v>
      </c>
      <c r="L72" s="54">
        <f t="shared" si="74"/>
        <v>26027513</v>
      </c>
      <c r="M72" s="52">
        <f t="shared" si="74"/>
        <v>23754996</v>
      </c>
      <c r="N72" s="54">
        <f t="shared" si="74"/>
        <v>32600616</v>
      </c>
      <c r="P72" s="52">
        <f>SUM(P73:P74)</f>
        <v>0</v>
      </c>
      <c r="Q72" s="54">
        <f>SUM(Q73:Q74)</f>
        <v>0</v>
      </c>
      <c r="R72" s="10"/>
      <c r="S72" s="156" t="str">
        <f>+IF(JUNIO!S72=0,"",JUNIO!S72)</f>
        <v>1020104-3</v>
      </c>
      <c r="T72" s="55" t="str">
        <f>+IF(JUNIO!T72=0,"",JUNIO!T72)</f>
        <v>Prima de Vacaciones</v>
      </c>
      <c r="U72" s="29">
        <f>+ENERO!U72</f>
        <v>25807782</v>
      </c>
      <c r="V72" s="17">
        <f>JUNIO!V72+JULIO!AL72</f>
        <v>0</v>
      </c>
      <c r="W72" s="17">
        <f>JUNIO!W72+JULIO!AM72</f>
        <v>10000000</v>
      </c>
      <c r="X72" s="20">
        <f t="shared" si="67"/>
        <v>35807782</v>
      </c>
      <c r="Y72" s="21">
        <f>JUNIO!AA72</f>
        <v>5651043</v>
      </c>
      <c r="Z72" s="457">
        <v>6086551</v>
      </c>
      <c r="AA72" s="20">
        <f t="shared" si="68"/>
        <v>11737594</v>
      </c>
      <c r="AB72" s="21">
        <f>JUNIO!AD72</f>
        <v>5651043</v>
      </c>
      <c r="AC72" s="457">
        <v>6086551</v>
      </c>
      <c r="AD72" s="20">
        <f t="shared" si="69"/>
        <v>11737594</v>
      </c>
      <c r="AE72" s="21">
        <f>JUNIO!AG72</f>
        <v>5207283</v>
      </c>
      <c r="AF72" s="457">
        <v>1855441</v>
      </c>
      <c r="AG72" s="20">
        <f t="shared" si="70"/>
        <v>7062724</v>
      </c>
      <c r="AH72" s="21">
        <f t="shared" si="71"/>
        <v>24070188</v>
      </c>
      <c r="AI72" s="17">
        <f t="shared" si="72"/>
        <v>24070188</v>
      </c>
      <c r="AJ72" s="18">
        <f t="shared" si="73"/>
        <v>28745058</v>
      </c>
      <c r="AK72" s="10"/>
      <c r="AL72" s="455">
        <v>0</v>
      </c>
      <c r="AM72" s="458">
        <v>0</v>
      </c>
      <c r="AN72" s="10"/>
      <c r="AO72" s="365"/>
      <c r="AP72" s="365"/>
      <c r="AQ72" s="365"/>
      <c r="AR72" s="365"/>
      <c r="AS72" s="365"/>
      <c r="AT72" s="365"/>
      <c r="AU72" s="365"/>
      <c r="AV72" s="365"/>
      <c r="AW72" s="365"/>
      <c r="AX72" s="365"/>
      <c r="AY72" s="365"/>
      <c r="AZ72" s="365"/>
    </row>
    <row r="73" spans="1:70" s="514" customFormat="1" ht="15" x14ac:dyDescent="0.2">
      <c r="A73" s="188" t="str">
        <f>+IF(JUNIO!A73=0,"",JUNIO!A73)</f>
        <v>1130116-1</v>
      </c>
      <c r="B73" s="189" t="str">
        <f>+CONCATENATE("Vigencia ",INSTRUCCIONES!$F$3)</f>
        <v>Vigencia 2014</v>
      </c>
      <c r="C73" s="456">
        <f>+ENERO!C73</f>
        <v>50000000</v>
      </c>
      <c r="D73" s="456">
        <f>JUNIO!D73+JULIO!P73</f>
        <v>0</v>
      </c>
      <c r="E73" s="456">
        <f>JUNIO!E73+JULIO!Q73</f>
        <v>0</v>
      </c>
      <c r="F73" s="170">
        <f>SUM(C73:E73)</f>
        <v>50000000</v>
      </c>
      <c r="G73" s="283">
        <f>JUNIO!I73</f>
        <v>23565156</v>
      </c>
      <c r="H73" s="457">
        <v>3725946</v>
      </c>
      <c r="I73" s="170">
        <f>SUM(G73:H73)</f>
        <v>27291102</v>
      </c>
      <c r="J73" s="283">
        <f>JUNIO!L73</f>
        <v>14561564</v>
      </c>
      <c r="K73" s="457">
        <v>3883918</v>
      </c>
      <c r="L73" s="170">
        <f>SUM(J73:K73)</f>
        <v>18445482</v>
      </c>
      <c r="M73" s="283">
        <f>F73-I73</f>
        <v>22708898</v>
      </c>
      <c r="N73" s="170">
        <f>F73-L73</f>
        <v>31554518</v>
      </c>
      <c r="O73" s="467"/>
      <c r="P73" s="455">
        <v>0</v>
      </c>
      <c r="Q73" s="458">
        <v>0</v>
      </c>
      <c r="R73" s="10"/>
      <c r="S73" s="156" t="str">
        <f>+IF(JUNIO!S73=0,"",JUNIO!S73)</f>
        <v>1020104-4</v>
      </c>
      <c r="T73" s="55" t="str">
        <f>+IF(JUNIO!T73=0,"",JUNIO!T73)</f>
        <v>Prima Clima</v>
      </c>
      <c r="U73" s="29">
        <f>+ENERO!U73</f>
        <v>0</v>
      </c>
      <c r="V73" s="17">
        <f>JUNIO!V73+JULIO!AL73</f>
        <v>0</v>
      </c>
      <c r="W73" s="17">
        <f>JUNIO!W73+JULIO!AM73</f>
        <v>0</v>
      </c>
      <c r="X73" s="20">
        <f t="shared" si="67"/>
        <v>0</v>
      </c>
      <c r="Y73" s="21">
        <f>JUNIO!AA73</f>
        <v>0</v>
      </c>
      <c r="Z73" s="457">
        <v>0</v>
      </c>
      <c r="AA73" s="20">
        <f t="shared" si="68"/>
        <v>0</v>
      </c>
      <c r="AB73" s="21">
        <f>JUNIO!AD73</f>
        <v>0</v>
      </c>
      <c r="AC73" s="457">
        <v>0</v>
      </c>
      <c r="AD73" s="20">
        <f t="shared" si="69"/>
        <v>0</v>
      </c>
      <c r="AE73" s="21">
        <f>JUNIO!AG73</f>
        <v>0</v>
      </c>
      <c r="AF73" s="457">
        <v>0</v>
      </c>
      <c r="AG73" s="20">
        <f t="shared" si="70"/>
        <v>0</v>
      </c>
      <c r="AH73" s="21">
        <f t="shared" si="71"/>
        <v>0</v>
      </c>
      <c r="AI73" s="17">
        <f t="shared" si="72"/>
        <v>0</v>
      </c>
      <c r="AJ73" s="18">
        <f t="shared" si="73"/>
        <v>0</v>
      </c>
      <c r="AK73" s="10"/>
      <c r="AL73" s="455">
        <v>0</v>
      </c>
      <c r="AM73" s="458">
        <v>0</v>
      </c>
      <c r="AN73" s="10"/>
      <c r="AO73" s="365"/>
      <c r="AP73" s="365"/>
      <c r="AQ73" s="365"/>
      <c r="AR73" s="365"/>
      <c r="AS73" s="365"/>
      <c r="AT73" s="365"/>
      <c r="AU73" s="365"/>
      <c r="AV73" s="365"/>
      <c r="AW73" s="365"/>
      <c r="AX73" s="365"/>
      <c r="AY73" s="365"/>
      <c r="AZ73" s="365"/>
      <c r="BA73" s="467"/>
      <c r="BB73" s="467"/>
      <c r="BC73" s="467"/>
      <c r="BD73" s="467"/>
      <c r="BE73" s="467"/>
      <c r="BF73" s="467"/>
      <c r="BG73" s="467"/>
      <c r="BH73" s="467"/>
      <c r="BI73" s="467"/>
      <c r="BJ73" s="467"/>
      <c r="BK73" s="467"/>
      <c r="BL73" s="467"/>
      <c r="BM73" s="467"/>
      <c r="BN73" s="467"/>
      <c r="BO73" s="467"/>
      <c r="BP73" s="467"/>
      <c r="BQ73" s="467"/>
      <c r="BR73" s="467"/>
    </row>
    <row r="74" spans="1:70" s="514" customFormat="1" ht="15" x14ac:dyDescent="0.2">
      <c r="A74" s="188" t="str">
        <f>+IF(JUNIO!A74=0,"",JUNIO!A74)</f>
        <v>1130116-2</v>
      </c>
      <c r="B74" s="189" t="str">
        <f>+IF(JUNIO!B74=0,"",JUNIO!B74)</f>
        <v>Vigencias Anteriores</v>
      </c>
      <c r="C74" s="456">
        <f>+ENERO!C74</f>
        <v>0</v>
      </c>
      <c r="D74" s="456">
        <f>JUNIO!D74+JULIO!P74</f>
        <v>0</v>
      </c>
      <c r="E74" s="456">
        <f>JUNIO!E74+JULIO!Q74</f>
        <v>8628129</v>
      </c>
      <c r="F74" s="170">
        <f>SUM(C74:E74)</f>
        <v>8628129</v>
      </c>
      <c r="G74" s="283">
        <f>JUNIO!I74</f>
        <v>7582031</v>
      </c>
      <c r="H74" s="457">
        <v>0</v>
      </c>
      <c r="I74" s="170">
        <f>SUM(G74:H74)</f>
        <v>7582031</v>
      </c>
      <c r="J74" s="283">
        <f>JUNIO!L74</f>
        <v>7582031</v>
      </c>
      <c r="K74" s="457">
        <v>0</v>
      </c>
      <c r="L74" s="170">
        <f>SUM(J74:K74)</f>
        <v>7582031</v>
      </c>
      <c r="M74" s="283">
        <f>F74-I74</f>
        <v>1046098</v>
      </c>
      <c r="N74" s="170">
        <f>F74-L74</f>
        <v>1046098</v>
      </c>
      <c r="O74" s="467"/>
      <c r="P74" s="455">
        <v>0</v>
      </c>
      <c r="Q74" s="458">
        <v>0</v>
      </c>
      <c r="R74" s="10"/>
      <c r="S74" s="156" t="str">
        <f>+IF(JUNIO!S74=0,"",JUNIO!S74)</f>
        <v>1020104-5</v>
      </c>
      <c r="T74" s="55" t="str">
        <f>+IF(JUNIO!T74=0,"",JUNIO!T74)</f>
        <v>Prima de Servicios</v>
      </c>
      <c r="U74" s="29">
        <f>+ENERO!U74</f>
        <v>0</v>
      </c>
      <c r="V74" s="17">
        <f>JUNIO!V74+JULIO!AL74</f>
        <v>0</v>
      </c>
      <c r="W74" s="17">
        <f>JUNIO!W74+JULIO!AM74</f>
        <v>0</v>
      </c>
      <c r="X74" s="20">
        <f t="shared" si="67"/>
        <v>0</v>
      </c>
      <c r="Y74" s="21">
        <f>JUNIO!AA74</f>
        <v>0</v>
      </c>
      <c r="Z74" s="457">
        <v>0</v>
      </c>
      <c r="AA74" s="20">
        <f t="shared" si="68"/>
        <v>0</v>
      </c>
      <c r="AB74" s="21">
        <f>JUNIO!AD74</f>
        <v>0</v>
      </c>
      <c r="AC74" s="457">
        <v>0</v>
      </c>
      <c r="AD74" s="20">
        <f t="shared" si="69"/>
        <v>0</v>
      </c>
      <c r="AE74" s="21">
        <f>JUNIO!AG74</f>
        <v>0</v>
      </c>
      <c r="AF74" s="457">
        <v>0</v>
      </c>
      <c r="AG74" s="20">
        <f t="shared" si="70"/>
        <v>0</v>
      </c>
      <c r="AH74" s="21">
        <f t="shared" si="71"/>
        <v>0</v>
      </c>
      <c r="AI74" s="17">
        <f t="shared" si="72"/>
        <v>0</v>
      </c>
      <c r="AJ74" s="18">
        <f t="shared" si="73"/>
        <v>0</v>
      </c>
      <c r="AK74" s="10"/>
      <c r="AL74" s="455">
        <v>0</v>
      </c>
      <c r="AM74" s="458">
        <v>0</v>
      </c>
      <c r="AN74" s="10"/>
      <c r="AO74" s="365"/>
      <c r="AP74" s="365"/>
      <c r="AQ74" s="365"/>
      <c r="AR74" s="365"/>
      <c r="AS74" s="365"/>
      <c r="AT74" s="365"/>
      <c r="AU74" s="365"/>
      <c r="AV74" s="365"/>
      <c r="AW74" s="365"/>
      <c r="AX74" s="365"/>
      <c r="AY74" s="365"/>
      <c r="AZ74" s="365"/>
      <c r="BA74" s="467"/>
      <c r="BB74" s="467"/>
      <c r="BC74" s="467"/>
      <c r="BD74" s="467"/>
      <c r="BE74" s="467"/>
      <c r="BF74" s="467"/>
      <c r="BG74" s="467"/>
      <c r="BH74" s="467"/>
      <c r="BI74" s="467"/>
      <c r="BJ74" s="467"/>
      <c r="BK74" s="467"/>
      <c r="BL74" s="467"/>
      <c r="BM74" s="467"/>
      <c r="BN74" s="467"/>
      <c r="BO74" s="467"/>
      <c r="BP74" s="467"/>
      <c r="BQ74" s="467"/>
      <c r="BR74" s="467"/>
    </row>
    <row r="75" spans="1:70" s="467" customFormat="1" x14ac:dyDescent="0.2">
      <c r="A75" s="57">
        <f>+IF(JUNIO!A75=0,"",JUNIO!A75)</f>
        <v>1130117</v>
      </c>
      <c r="B75" s="45" t="str">
        <f>+IF(JUNIO!B75=0,"",JUNIO!B75)</f>
        <v>CUOTAS DE RECUPERACION</v>
      </c>
      <c r="C75" s="53">
        <f t="shared" ref="C75:N75" si="75">SUM(C76:C77)</f>
        <v>0</v>
      </c>
      <c r="D75" s="53">
        <f t="shared" si="75"/>
        <v>0</v>
      </c>
      <c r="E75" s="53">
        <f t="shared" si="75"/>
        <v>0</v>
      </c>
      <c r="F75" s="54">
        <f t="shared" si="75"/>
        <v>0</v>
      </c>
      <c r="G75" s="52">
        <f t="shared" si="75"/>
        <v>0</v>
      </c>
      <c r="H75" s="53">
        <f t="shared" si="75"/>
        <v>0</v>
      </c>
      <c r="I75" s="54">
        <f t="shared" si="75"/>
        <v>0</v>
      </c>
      <c r="J75" s="52">
        <f t="shared" si="75"/>
        <v>0</v>
      </c>
      <c r="K75" s="53">
        <f t="shared" si="75"/>
        <v>0</v>
      </c>
      <c r="L75" s="54">
        <f t="shared" si="75"/>
        <v>0</v>
      </c>
      <c r="M75" s="52">
        <f t="shared" si="75"/>
        <v>0</v>
      </c>
      <c r="N75" s="54">
        <f t="shared" si="75"/>
        <v>0</v>
      </c>
      <c r="P75" s="52">
        <f>SUM(P76:P77)</f>
        <v>0</v>
      </c>
      <c r="Q75" s="54">
        <f>SUM(Q76:Q77)</f>
        <v>0</v>
      </c>
      <c r="R75" s="10"/>
      <c r="S75" s="156" t="str">
        <f>+IF(JUNIO!S75=0,"",JUNIO!S75)</f>
        <v>1020104-8</v>
      </c>
      <c r="T75" s="55" t="str">
        <f>+IF(JUNIO!T75=0,"",JUNIO!T75)</f>
        <v>Bonific. por Servicios Prestados (Convencional)</v>
      </c>
      <c r="U75" s="29">
        <f>+ENERO!U75</f>
        <v>0</v>
      </c>
      <c r="V75" s="17">
        <f>JUNIO!V75+JULIO!AL75</f>
        <v>0</v>
      </c>
      <c r="W75" s="17">
        <f>JUNIO!W75+JULIO!AM75</f>
        <v>0</v>
      </c>
      <c r="X75" s="20">
        <f t="shared" si="67"/>
        <v>0</v>
      </c>
      <c r="Y75" s="21">
        <f>JUNIO!AA75</f>
        <v>0</v>
      </c>
      <c r="Z75" s="457">
        <v>0</v>
      </c>
      <c r="AA75" s="20">
        <f t="shared" si="68"/>
        <v>0</v>
      </c>
      <c r="AB75" s="21">
        <f>JUNIO!AD75</f>
        <v>0</v>
      </c>
      <c r="AC75" s="457">
        <v>0</v>
      </c>
      <c r="AD75" s="20">
        <f t="shared" si="69"/>
        <v>0</v>
      </c>
      <c r="AE75" s="21">
        <f>JUNIO!AG75</f>
        <v>0</v>
      </c>
      <c r="AF75" s="457">
        <v>0</v>
      </c>
      <c r="AG75" s="20">
        <f t="shared" si="70"/>
        <v>0</v>
      </c>
      <c r="AH75" s="21">
        <f t="shared" si="71"/>
        <v>0</v>
      </c>
      <c r="AI75" s="17">
        <f t="shared" si="72"/>
        <v>0</v>
      </c>
      <c r="AJ75" s="18">
        <f t="shared" si="73"/>
        <v>0</v>
      </c>
      <c r="AK75" s="10"/>
      <c r="AL75" s="455">
        <v>0</v>
      </c>
      <c r="AM75" s="458">
        <v>0</v>
      </c>
      <c r="AN75" s="10"/>
      <c r="AO75" s="365"/>
      <c r="AP75" s="365"/>
      <c r="AQ75" s="365"/>
      <c r="AR75" s="365"/>
      <c r="AS75" s="365"/>
      <c r="AT75" s="365"/>
      <c r="AU75" s="365"/>
      <c r="AV75" s="365"/>
      <c r="AW75" s="365"/>
      <c r="AX75" s="365"/>
      <c r="AY75" s="365"/>
      <c r="AZ75" s="365"/>
    </row>
    <row r="76" spans="1:70" s="514" customFormat="1" ht="15" x14ac:dyDescent="0.2">
      <c r="A76" s="188" t="str">
        <f>+IF(JUNIO!A76=0,"",JUNIO!A76)</f>
        <v>1130117-1</v>
      </c>
      <c r="B76" s="189" t="str">
        <f>+CONCATENATE("Vigencia ",INSTRUCCIONES!$F$3)</f>
        <v>Vigencia 2014</v>
      </c>
      <c r="C76" s="456">
        <f>+ENERO!C76</f>
        <v>0</v>
      </c>
      <c r="D76" s="456">
        <f>JUNIO!D76+JULIO!P76</f>
        <v>0</v>
      </c>
      <c r="E76" s="456">
        <f>JUNIO!E76+JULIO!Q76</f>
        <v>0</v>
      </c>
      <c r="F76" s="170">
        <f t="shared" ref="F76:F83" si="76">SUM(C76:E76)</f>
        <v>0</v>
      </c>
      <c r="G76" s="283">
        <f>JUNIO!I76</f>
        <v>0</v>
      </c>
      <c r="H76" s="457">
        <v>0</v>
      </c>
      <c r="I76" s="170">
        <f t="shared" ref="I76:I83" si="77">SUM(G76:H76)</f>
        <v>0</v>
      </c>
      <c r="J76" s="283">
        <f>JUNIO!L76</f>
        <v>0</v>
      </c>
      <c r="K76" s="457">
        <v>0</v>
      </c>
      <c r="L76" s="170">
        <f t="shared" ref="L76:L83" si="78">SUM(J76:K76)</f>
        <v>0</v>
      </c>
      <c r="M76" s="283">
        <f t="shared" ref="M76:M83" si="79">F76-I76</f>
        <v>0</v>
      </c>
      <c r="N76" s="170">
        <f t="shared" ref="N76:N83" si="80">F76-L76</f>
        <v>0</v>
      </c>
      <c r="O76" s="467"/>
      <c r="P76" s="455">
        <v>0</v>
      </c>
      <c r="Q76" s="458">
        <v>0</v>
      </c>
      <c r="R76" s="10"/>
      <c r="S76" s="156" t="str">
        <f>+IF(JUNIO!S76=0,"",JUNIO!S76)</f>
        <v>1020104-9</v>
      </c>
      <c r="T76" s="55" t="str">
        <f>+IF(JUNIO!T76=0,"",JUNIO!T76)</f>
        <v>Auxilio de Transporte</v>
      </c>
      <c r="U76" s="29">
        <f>+ENERO!U76</f>
        <v>1400000</v>
      </c>
      <c r="V76" s="17">
        <f>JUNIO!V76+JULIO!AL76</f>
        <v>0</v>
      </c>
      <c r="W76" s="17">
        <f>JUNIO!W76+JULIO!AM76</f>
        <v>0</v>
      </c>
      <c r="X76" s="20">
        <f t="shared" si="67"/>
        <v>1400000</v>
      </c>
      <c r="Y76" s="21">
        <f>JUNIO!AA76</f>
        <v>415200</v>
      </c>
      <c r="Z76" s="457">
        <v>72000</v>
      </c>
      <c r="AA76" s="20">
        <f t="shared" si="68"/>
        <v>487200</v>
      </c>
      <c r="AB76" s="21">
        <f>JUNIO!AD76</f>
        <v>415200</v>
      </c>
      <c r="AC76" s="457">
        <v>72000</v>
      </c>
      <c r="AD76" s="20">
        <f t="shared" si="69"/>
        <v>487200</v>
      </c>
      <c r="AE76" s="21">
        <f>JUNIO!AG76</f>
        <v>415200</v>
      </c>
      <c r="AF76" s="457">
        <v>72000</v>
      </c>
      <c r="AG76" s="20">
        <f t="shared" si="70"/>
        <v>487200</v>
      </c>
      <c r="AH76" s="21">
        <f t="shared" si="71"/>
        <v>912800</v>
      </c>
      <c r="AI76" s="17">
        <f t="shared" si="72"/>
        <v>912800</v>
      </c>
      <c r="AJ76" s="18">
        <f t="shared" si="73"/>
        <v>912800</v>
      </c>
      <c r="AK76" s="10"/>
      <c r="AL76" s="455">
        <v>0</v>
      </c>
      <c r="AM76" s="458">
        <v>0</v>
      </c>
      <c r="AN76" s="10"/>
      <c r="AO76" s="365"/>
      <c r="AP76" s="365"/>
      <c r="AQ76" s="556"/>
      <c r="AR76" s="365"/>
      <c r="AS76" s="365"/>
      <c r="AT76" s="365"/>
      <c r="AU76" s="365"/>
      <c r="AV76" s="365"/>
      <c r="AW76" s="365"/>
      <c r="AX76" s="365"/>
      <c r="AY76" s="365"/>
      <c r="AZ76" s="365"/>
      <c r="BA76" s="467"/>
      <c r="BB76" s="467"/>
      <c r="BC76" s="467"/>
      <c r="BD76" s="467"/>
      <c r="BE76" s="467"/>
      <c r="BF76" s="467"/>
      <c r="BG76" s="467"/>
      <c r="BH76" s="467"/>
      <c r="BI76" s="467"/>
      <c r="BJ76" s="467"/>
      <c r="BK76" s="467"/>
      <c r="BL76" s="467"/>
      <c r="BM76" s="467"/>
      <c r="BN76" s="467"/>
      <c r="BO76" s="467"/>
      <c r="BP76" s="467"/>
      <c r="BQ76" s="467"/>
      <c r="BR76" s="467"/>
    </row>
    <row r="77" spans="1:70" s="514" customFormat="1" ht="15" x14ac:dyDescent="0.2">
      <c r="A77" s="188" t="str">
        <f>+IF(JUNIO!A77=0,"",JUNIO!A77)</f>
        <v>1130117-2</v>
      </c>
      <c r="B77" s="189" t="str">
        <f>+IF(JUNIO!B77=0,"",JUNIO!B77)</f>
        <v>Vigencias Anteriores</v>
      </c>
      <c r="C77" s="456">
        <f>+ENERO!C77</f>
        <v>0</v>
      </c>
      <c r="D77" s="456">
        <f>JUNIO!D77+JULIO!P77</f>
        <v>0</v>
      </c>
      <c r="E77" s="456">
        <f>JUNIO!E77+JULIO!Q77</f>
        <v>0</v>
      </c>
      <c r="F77" s="170">
        <f t="shared" si="76"/>
        <v>0</v>
      </c>
      <c r="G77" s="283">
        <f>JUNIO!I77</f>
        <v>0</v>
      </c>
      <c r="H77" s="457">
        <v>0</v>
      </c>
      <c r="I77" s="170">
        <f t="shared" si="77"/>
        <v>0</v>
      </c>
      <c r="J77" s="283">
        <f>JUNIO!L77</f>
        <v>0</v>
      </c>
      <c r="K77" s="457">
        <v>0</v>
      </c>
      <c r="L77" s="170">
        <f t="shared" si="78"/>
        <v>0</v>
      </c>
      <c r="M77" s="283">
        <f t="shared" si="79"/>
        <v>0</v>
      </c>
      <c r="N77" s="170">
        <f t="shared" si="80"/>
        <v>0</v>
      </c>
      <c r="O77" s="467"/>
      <c r="P77" s="455">
        <v>0</v>
      </c>
      <c r="Q77" s="458">
        <v>0</v>
      </c>
      <c r="R77" s="10"/>
      <c r="S77" s="156" t="str">
        <f>+IF(JUNIO!S77=0,"",JUNIO!S77)</f>
        <v>1020104-10</v>
      </c>
      <c r="T77" s="55" t="str">
        <f>+IF(JUNIO!T77=0,"",JUNIO!T77)</f>
        <v>Subsidio de Alimentación</v>
      </c>
      <c r="U77" s="29">
        <f>+ENERO!U77</f>
        <v>0</v>
      </c>
      <c r="V77" s="17">
        <f>JUNIO!V77+JULIO!AL77</f>
        <v>0</v>
      </c>
      <c r="W77" s="17">
        <f>JUNIO!W77+JULIO!AM77</f>
        <v>0</v>
      </c>
      <c r="X77" s="20">
        <f t="shared" si="67"/>
        <v>0</v>
      </c>
      <c r="Y77" s="21">
        <f>JUNIO!AA77</f>
        <v>0</v>
      </c>
      <c r="Z77" s="457">
        <v>0</v>
      </c>
      <c r="AA77" s="20">
        <f t="shared" si="68"/>
        <v>0</v>
      </c>
      <c r="AB77" s="21">
        <f>JUNIO!AD77</f>
        <v>0</v>
      </c>
      <c r="AC77" s="457">
        <v>0</v>
      </c>
      <c r="AD77" s="20">
        <f t="shared" si="69"/>
        <v>0</v>
      </c>
      <c r="AE77" s="21">
        <f>JUNIO!AG77</f>
        <v>0</v>
      </c>
      <c r="AF77" s="457">
        <v>0</v>
      </c>
      <c r="AG77" s="20">
        <f t="shared" si="70"/>
        <v>0</v>
      </c>
      <c r="AH77" s="21">
        <f t="shared" si="71"/>
        <v>0</v>
      </c>
      <c r="AI77" s="17">
        <f t="shared" si="72"/>
        <v>0</v>
      </c>
      <c r="AJ77" s="18">
        <f t="shared" si="73"/>
        <v>0</v>
      </c>
      <c r="AK77" s="10"/>
      <c r="AL77" s="455">
        <v>0</v>
      </c>
      <c r="AM77" s="458">
        <v>0</v>
      </c>
      <c r="AN77" s="10"/>
      <c r="AO77" s="365"/>
      <c r="AP77" s="365"/>
      <c r="AQ77" s="365"/>
      <c r="AR77" s="365"/>
      <c r="AS77" s="365"/>
      <c r="AT77" s="365"/>
      <c r="AU77" s="365"/>
      <c r="AV77" s="365"/>
      <c r="AW77" s="365"/>
      <c r="AX77" s="365"/>
      <c r="AY77" s="365"/>
      <c r="AZ77" s="365"/>
      <c r="BA77" s="467"/>
      <c r="BB77" s="467"/>
      <c r="BC77" s="467"/>
      <c r="BD77" s="467"/>
      <c r="BE77" s="467"/>
      <c r="BF77" s="467"/>
      <c r="BG77" s="467"/>
      <c r="BH77" s="467"/>
      <c r="BI77" s="467"/>
      <c r="BJ77" s="467"/>
      <c r="BK77" s="467"/>
      <c r="BL77" s="467"/>
      <c r="BM77" s="467"/>
      <c r="BN77" s="467"/>
      <c r="BO77" s="467"/>
      <c r="BP77" s="467"/>
      <c r="BQ77" s="467"/>
      <c r="BR77" s="467"/>
    </row>
    <row r="78" spans="1:70" s="514" customFormat="1" x14ac:dyDescent="0.2">
      <c r="A78" s="57">
        <f>+IF(JUNIO!A78=0,"",JUNIO!A78)</f>
        <v>1130118</v>
      </c>
      <c r="B78" s="45" t="str">
        <f>+IF(JUNIO!B78=0,"",JUNIO!B78)</f>
        <v>PARTICULARES   (Venta de Contado)</v>
      </c>
      <c r="C78" s="53">
        <f>SUM(C79:C80)</f>
        <v>127000000</v>
      </c>
      <c r="D78" s="53">
        <f>SUM(D79:D80)</f>
        <v>0</v>
      </c>
      <c r="E78" s="53">
        <f>SUM(E79:E80)</f>
        <v>0</v>
      </c>
      <c r="F78" s="54">
        <f t="shared" si="76"/>
        <v>127000000</v>
      </c>
      <c r="G78" s="52">
        <f>SUM(G79:G80)</f>
        <v>81841318</v>
      </c>
      <c r="H78" s="53">
        <f>SUM(H79:H80)</f>
        <v>11920239</v>
      </c>
      <c r="I78" s="54">
        <f t="shared" si="77"/>
        <v>93761557</v>
      </c>
      <c r="J78" s="52">
        <f>SUM(J79:J80)</f>
        <v>81841318</v>
      </c>
      <c r="K78" s="53">
        <f>SUM(K79:K80)</f>
        <v>11920239</v>
      </c>
      <c r="L78" s="54">
        <f t="shared" si="78"/>
        <v>93761557</v>
      </c>
      <c r="M78" s="52">
        <f t="shared" si="79"/>
        <v>33238443</v>
      </c>
      <c r="N78" s="54">
        <f t="shared" si="80"/>
        <v>33238443</v>
      </c>
      <c r="O78" s="467"/>
      <c r="P78" s="52">
        <f>SUM(P79:P80)</f>
        <v>0</v>
      </c>
      <c r="Q78" s="54">
        <f>SUM(Q79:Q80)</f>
        <v>0</v>
      </c>
      <c r="R78" s="10"/>
      <c r="S78" s="156" t="str">
        <f>+IF(JUNIO!S78=0,"",JUNIO!S78)</f>
        <v>1020104-12</v>
      </c>
      <c r="T78" s="55" t="str">
        <f>+IF(JUNIO!T78=0,"",JUNIO!T78)</f>
        <v>Indemnizaciones por Vacaciones o Supresión de Cargos por Reestructuración</v>
      </c>
      <c r="U78" s="29">
        <f>+ENERO!U78</f>
        <v>0</v>
      </c>
      <c r="V78" s="17">
        <f>JUNIO!V78+JULIO!AL78</f>
        <v>0</v>
      </c>
      <c r="W78" s="17">
        <f>JUNIO!W78+JULIO!AM78</f>
        <v>0</v>
      </c>
      <c r="X78" s="20">
        <f t="shared" si="67"/>
        <v>0</v>
      </c>
      <c r="Y78" s="21">
        <f>JUNIO!AA78</f>
        <v>0</v>
      </c>
      <c r="Z78" s="457">
        <v>0</v>
      </c>
      <c r="AA78" s="20">
        <f t="shared" si="68"/>
        <v>0</v>
      </c>
      <c r="AB78" s="21">
        <f>JUNIO!AD78</f>
        <v>0</v>
      </c>
      <c r="AC78" s="457">
        <v>0</v>
      </c>
      <c r="AD78" s="20">
        <f t="shared" si="69"/>
        <v>0</v>
      </c>
      <c r="AE78" s="21">
        <f>JUNIO!AG78</f>
        <v>0</v>
      </c>
      <c r="AF78" s="457">
        <v>0</v>
      </c>
      <c r="AG78" s="20">
        <f t="shared" si="70"/>
        <v>0</v>
      </c>
      <c r="AH78" s="21">
        <f t="shared" si="71"/>
        <v>0</v>
      </c>
      <c r="AI78" s="17">
        <f t="shared" si="72"/>
        <v>0</v>
      </c>
      <c r="AJ78" s="18">
        <f t="shared" si="73"/>
        <v>0</v>
      </c>
      <c r="AK78" s="10"/>
      <c r="AL78" s="455">
        <v>0</v>
      </c>
      <c r="AM78" s="458">
        <v>0</v>
      </c>
      <c r="AN78" s="10"/>
      <c r="AO78" s="365"/>
      <c r="AP78" s="365"/>
      <c r="AQ78" s="365"/>
      <c r="AR78" s="365"/>
      <c r="AS78" s="365"/>
      <c r="AT78" s="365"/>
      <c r="AU78" s="365"/>
      <c r="AV78" s="365"/>
      <c r="AW78" s="365"/>
      <c r="AX78" s="365"/>
      <c r="AY78" s="365"/>
      <c r="AZ78" s="365"/>
      <c r="BA78" s="467"/>
      <c r="BB78" s="467"/>
      <c r="BC78" s="467"/>
      <c r="BD78" s="467"/>
      <c r="BE78" s="467"/>
      <c r="BF78" s="467"/>
      <c r="BG78" s="467"/>
      <c r="BH78" s="467"/>
      <c r="BI78" s="467"/>
      <c r="BJ78" s="467"/>
      <c r="BK78" s="467"/>
      <c r="BL78" s="467"/>
      <c r="BM78" s="467"/>
      <c r="BN78" s="467"/>
      <c r="BO78" s="467"/>
      <c r="BP78" s="467"/>
      <c r="BQ78" s="467"/>
      <c r="BR78" s="467"/>
    </row>
    <row r="79" spans="1:70" s="467" customFormat="1" ht="15" x14ac:dyDescent="0.2">
      <c r="A79" s="188" t="str">
        <f>+IF(JUNIO!A79=0,"",JUNIO!A79)</f>
        <v>1130118-1</v>
      </c>
      <c r="B79" s="189" t="str">
        <f>+CONCATENATE("Vigencia ",INSTRUCCIONES!$F$3)</f>
        <v>Vigencia 2014</v>
      </c>
      <c r="C79" s="456">
        <f>+ENERO!C79</f>
        <v>127000000</v>
      </c>
      <c r="D79" s="456">
        <f>JUNIO!D79+JULIO!P79</f>
        <v>0</v>
      </c>
      <c r="E79" s="456">
        <f>JUNIO!E79+JULIO!Q79</f>
        <v>0</v>
      </c>
      <c r="F79" s="170">
        <f t="shared" si="76"/>
        <v>127000000</v>
      </c>
      <c r="G79" s="283">
        <f>JUNIO!I79</f>
        <v>81841318</v>
      </c>
      <c r="H79" s="457">
        <v>11920239</v>
      </c>
      <c r="I79" s="170">
        <f t="shared" si="77"/>
        <v>93761557</v>
      </c>
      <c r="J79" s="283">
        <f>JUNIO!L79</f>
        <v>81841318</v>
      </c>
      <c r="K79" s="457">
        <v>11920239</v>
      </c>
      <c r="L79" s="170">
        <f t="shared" si="78"/>
        <v>93761557</v>
      </c>
      <c r="M79" s="283">
        <f t="shared" si="79"/>
        <v>33238443</v>
      </c>
      <c r="N79" s="170">
        <f t="shared" si="80"/>
        <v>33238443</v>
      </c>
      <c r="P79" s="455">
        <v>0</v>
      </c>
      <c r="Q79" s="458">
        <v>0</v>
      </c>
      <c r="R79" s="10"/>
      <c r="S79" s="156" t="str">
        <f>+IF(JUNIO!S79=0,"",JUNIO!S79)</f>
        <v>1020104-13</v>
      </c>
      <c r="T79" s="55" t="str">
        <f>+IF(JUNIO!T79=0,"",JUNIO!T79)</f>
        <v>Bonificación Especial por Recreación</v>
      </c>
      <c r="U79" s="29">
        <f>+ENERO!U79</f>
        <v>3441038</v>
      </c>
      <c r="V79" s="17">
        <f>JUNIO!V79+JULIO!AL79</f>
        <v>0</v>
      </c>
      <c r="W79" s="17">
        <f>JUNIO!W79+JULIO!AM79</f>
        <v>2000000</v>
      </c>
      <c r="X79" s="20">
        <f t="shared" si="67"/>
        <v>5441038</v>
      </c>
      <c r="Y79" s="21">
        <f>JUNIO!AA79</f>
        <v>753471</v>
      </c>
      <c r="Z79" s="457">
        <v>448287</v>
      </c>
      <c r="AA79" s="20">
        <f t="shared" si="68"/>
        <v>1201758</v>
      </c>
      <c r="AB79" s="21">
        <f>JUNIO!AD79</f>
        <v>753471</v>
      </c>
      <c r="AC79" s="457">
        <v>448287</v>
      </c>
      <c r="AD79" s="20">
        <f t="shared" si="69"/>
        <v>1201758</v>
      </c>
      <c r="AE79" s="21">
        <f>JUNIO!AG79</f>
        <v>694303</v>
      </c>
      <c r="AF79" s="457">
        <v>166212</v>
      </c>
      <c r="AG79" s="20">
        <f t="shared" si="70"/>
        <v>860515</v>
      </c>
      <c r="AH79" s="21">
        <f t="shared" si="71"/>
        <v>4239280</v>
      </c>
      <c r="AI79" s="17">
        <f t="shared" si="72"/>
        <v>4239280</v>
      </c>
      <c r="AJ79" s="18">
        <f t="shared" si="73"/>
        <v>4580523</v>
      </c>
      <c r="AK79" s="10"/>
      <c r="AL79" s="455">
        <v>0</v>
      </c>
      <c r="AM79" s="458">
        <v>0</v>
      </c>
      <c r="AN79" s="10"/>
      <c r="AO79" s="365"/>
      <c r="AP79" s="365"/>
      <c r="AQ79" s="365"/>
      <c r="AR79" s="365"/>
      <c r="AS79" s="365"/>
      <c r="AT79" s="365"/>
      <c r="AU79" s="365"/>
      <c r="AV79" s="365"/>
      <c r="AW79" s="365"/>
      <c r="AX79" s="365"/>
      <c r="AY79" s="365"/>
      <c r="AZ79" s="365"/>
      <c r="BL79" s="10"/>
    </row>
    <row r="80" spans="1:70" s="10" customFormat="1" ht="15" x14ac:dyDescent="0.2">
      <c r="A80" s="188" t="str">
        <f>+IF(JUNIO!A80=0,"",JUNIO!A80)</f>
        <v>1130118-2</v>
      </c>
      <c r="B80" s="189" t="str">
        <f>+IF(JUNIO!B80=0,"",JUNIO!B80)</f>
        <v>Vigencias Anteriores</v>
      </c>
      <c r="C80" s="456">
        <f>+ENERO!C80</f>
        <v>0</v>
      </c>
      <c r="D80" s="456">
        <f>JUNIO!D80+JULIO!P80</f>
        <v>0</v>
      </c>
      <c r="E80" s="456">
        <f>JUNIO!E80+JULIO!Q80</f>
        <v>0</v>
      </c>
      <c r="F80" s="170">
        <f t="shared" si="76"/>
        <v>0</v>
      </c>
      <c r="G80" s="283">
        <f>JUNIO!I80</f>
        <v>0</v>
      </c>
      <c r="H80" s="457">
        <v>0</v>
      </c>
      <c r="I80" s="170">
        <f t="shared" si="77"/>
        <v>0</v>
      </c>
      <c r="J80" s="283">
        <f>JUNIO!L80</f>
        <v>0</v>
      </c>
      <c r="K80" s="457">
        <v>0</v>
      </c>
      <c r="L80" s="170">
        <f t="shared" si="78"/>
        <v>0</v>
      </c>
      <c r="M80" s="283">
        <f t="shared" si="79"/>
        <v>0</v>
      </c>
      <c r="N80" s="170">
        <f t="shared" si="80"/>
        <v>0</v>
      </c>
      <c r="O80" s="467"/>
      <c r="P80" s="455">
        <v>0</v>
      </c>
      <c r="Q80" s="458">
        <v>0</v>
      </c>
      <c r="S80" s="156" t="str">
        <f>+IF(JUNIO!S80=0,"",JUNIO!S80)</f>
        <v>1020104-14</v>
      </c>
      <c r="T80" s="55" t="str">
        <f>+IF(JUNIO!T80=0,"",JUNIO!T80)</f>
        <v/>
      </c>
      <c r="U80" s="29">
        <f>+ENERO!U80</f>
        <v>0</v>
      </c>
      <c r="V80" s="17">
        <f>JUNIO!V80+JULIO!AL80</f>
        <v>0</v>
      </c>
      <c r="W80" s="17">
        <f>JUNIO!W80+JULIO!AM80</f>
        <v>0</v>
      </c>
      <c r="X80" s="20">
        <f t="shared" si="67"/>
        <v>0</v>
      </c>
      <c r="Y80" s="21">
        <f>JUNIO!AA80</f>
        <v>0</v>
      </c>
      <c r="Z80" s="457">
        <v>0</v>
      </c>
      <c r="AA80" s="20">
        <f t="shared" si="68"/>
        <v>0</v>
      </c>
      <c r="AB80" s="21">
        <f>JUNIO!AD80</f>
        <v>0</v>
      </c>
      <c r="AC80" s="457">
        <v>0</v>
      </c>
      <c r="AD80" s="20">
        <f t="shared" si="69"/>
        <v>0</v>
      </c>
      <c r="AE80" s="21">
        <f>JUNIO!AG80</f>
        <v>0</v>
      </c>
      <c r="AF80" s="457">
        <v>0</v>
      </c>
      <c r="AG80" s="20">
        <f t="shared" si="70"/>
        <v>0</v>
      </c>
      <c r="AH80" s="21">
        <f t="shared" si="71"/>
        <v>0</v>
      </c>
      <c r="AI80" s="17">
        <f t="shared" si="72"/>
        <v>0</v>
      </c>
      <c r="AJ80" s="18">
        <f t="shared" si="73"/>
        <v>0</v>
      </c>
      <c r="AL80" s="455">
        <v>0</v>
      </c>
      <c r="AM80" s="458">
        <v>0</v>
      </c>
      <c r="AO80" s="365"/>
      <c r="AP80" s="365"/>
      <c r="AQ80" s="365"/>
      <c r="AR80" s="365"/>
      <c r="AS80" s="365"/>
      <c r="AT80" s="365"/>
      <c r="AU80" s="365"/>
      <c r="AV80" s="365"/>
      <c r="AW80" s="365"/>
      <c r="AX80" s="365"/>
      <c r="AY80" s="365"/>
      <c r="AZ80" s="365"/>
      <c r="BA80" s="467"/>
      <c r="BC80" s="467"/>
      <c r="BD80" s="467"/>
      <c r="BE80" s="467"/>
      <c r="BL80" s="467"/>
      <c r="BM80" s="467"/>
      <c r="BN80" s="467"/>
      <c r="BO80" s="467"/>
      <c r="BP80" s="467"/>
      <c r="BQ80" s="467"/>
      <c r="BR80" s="467"/>
    </row>
    <row r="81" spans="1:70" s="467" customFormat="1" x14ac:dyDescent="0.2">
      <c r="A81" s="57">
        <f>+IF(JUNIO!A81=0,"",JUNIO!A81)</f>
        <v>1130119</v>
      </c>
      <c r="B81" s="45" t="str">
        <f>+IF(JUNIO!B81=0,"",JUNIO!B81)</f>
        <v>Digitar nombre de Nuevo Rubro. Si lo Requiere</v>
      </c>
      <c r="C81" s="53">
        <f>ENERO!C81</f>
        <v>0</v>
      </c>
      <c r="D81" s="53">
        <f t="shared" ref="D81:Q81" si="81">SUM(D82:D83)</f>
        <v>0</v>
      </c>
      <c r="E81" s="53">
        <f t="shared" si="81"/>
        <v>0</v>
      </c>
      <c r="F81" s="54">
        <f t="shared" si="81"/>
        <v>0</v>
      </c>
      <c r="G81" s="52">
        <f t="shared" si="81"/>
        <v>0</v>
      </c>
      <c r="H81" s="53">
        <f t="shared" si="81"/>
        <v>0</v>
      </c>
      <c r="I81" s="54">
        <f t="shared" si="81"/>
        <v>0</v>
      </c>
      <c r="J81" s="52">
        <f t="shared" si="81"/>
        <v>0</v>
      </c>
      <c r="K81" s="53">
        <f t="shared" si="81"/>
        <v>0</v>
      </c>
      <c r="L81" s="54">
        <f t="shared" si="81"/>
        <v>0</v>
      </c>
      <c r="M81" s="52">
        <f t="shared" si="81"/>
        <v>0</v>
      </c>
      <c r="N81" s="54">
        <f t="shared" si="81"/>
        <v>0</v>
      </c>
      <c r="P81" s="52">
        <f t="shared" si="81"/>
        <v>0</v>
      </c>
      <c r="Q81" s="54">
        <f t="shared" si="81"/>
        <v>0</v>
      </c>
      <c r="R81" s="10"/>
      <c r="S81" s="155">
        <f>+IF(JUNIO!S81=0,"",JUNIO!S81)</f>
        <v>1020199</v>
      </c>
      <c r="T81" s="159" t="str">
        <f>+IF(JUNIO!T81=0,"",JUNIO!T81)</f>
        <v>Vigencias Anteriores</v>
      </c>
      <c r="U81" s="29">
        <f>+ENERO!U81</f>
        <v>0</v>
      </c>
      <c r="V81" s="17">
        <f>JUNIO!V81+JULIO!AL81</f>
        <v>0</v>
      </c>
      <c r="W81" s="17">
        <f>JUNIO!W81+JULIO!AM81</f>
        <v>56400503</v>
      </c>
      <c r="X81" s="20">
        <f t="shared" si="67"/>
        <v>56400503</v>
      </c>
      <c r="Y81" s="21">
        <f>JUNIO!AA81</f>
        <v>56400503</v>
      </c>
      <c r="Z81" s="457">
        <v>0</v>
      </c>
      <c r="AA81" s="20">
        <f t="shared" si="68"/>
        <v>56400503</v>
      </c>
      <c r="AB81" s="21">
        <f>JUNIO!AD81</f>
        <v>56400503</v>
      </c>
      <c r="AC81" s="457">
        <v>0</v>
      </c>
      <c r="AD81" s="20">
        <f t="shared" si="69"/>
        <v>56400503</v>
      </c>
      <c r="AE81" s="21">
        <f>JUNIO!AG81</f>
        <v>40814460</v>
      </c>
      <c r="AF81" s="457">
        <v>0</v>
      </c>
      <c r="AG81" s="20">
        <f t="shared" si="70"/>
        <v>40814460</v>
      </c>
      <c r="AH81" s="21">
        <f t="shared" si="71"/>
        <v>0</v>
      </c>
      <c r="AI81" s="17">
        <f t="shared" si="72"/>
        <v>0</v>
      </c>
      <c r="AJ81" s="18">
        <f t="shared" si="73"/>
        <v>15586043</v>
      </c>
      <c r="AK81" s="10"/>
      <c r="AL81" s="455">
        <v>0</v>
      </c>
      <c r="AM81" s="458">
        <v>0</v>
      </c>
      <c r="AN81" s="10"/>
      <c r="AO81" s="365"/>
      <c r="AP81" s="365"/>
      <c r="AQ81" s="365"/>
      <c r="AR81" s="365"/>
      <c r="AS81" s="365"/>
      <c r="AT81" s="365"/>
      <c r="AU81" s="365"/>
      <c r="AV81" s="365"/>
      <c r="AW81" s="365"/>
      <c r="AX81" s="365"/>
      <c r="AY81" s="365"/>
      <c r="AZ81" s="365"/>
      <c r="BA81" s="10"/>
      <c r="BC81" s="10"/>
      <c r="BD81" s="10"/>
      <c r="BE81" s="10"/>
    </row>
    <row r="82" spans="1:70" s="467" customFormat="1" ht="15.75" x14ac:dyDescent="0.2">
      <c r="A82" s="188" t="str">
        <f>+IF(JUNIO!A82=0,"",JUNIO!A82)</f>
        <v>1130119-1</v>
      </c>
      <c r="B82" s="189" t="str">
        <f>+CONCATENATE("Vigencia ",INSTRUCCIONES!$F$3)</f>
        <v>Vigencia 2014</v>
      </c>
      <c r="C82" s="456">
        <f>+ENERO!C82</f>
        <v>0</v>
      </c>
      <c r="D82" s="456">
        <f>JUNIO!D82+JULIO!P82</f>
        <v>0</v>
      </c>
      <c r="E82" s="456">
        <f>JUNIO!E82+JULIO!Q82</f>
        <v>0</v>
      </c>
      <c r="F82" s="170">
        <f t="shared" si="76"/>
        <v>0</v>
      </c>
      <c r="G82" s="283">
        <f>JUNIO!I82</f>
        <v>0</v>
      </c>
      <c r="H82" s="457">
        <v>0</v>
      </c>
      <c r="I82" s="170">
        <f t="shared" si="77"/>
        <v>0</v>
      </c>
      <c r="J82" s="283">
        <f>JUNIO!L82</f>
        <v>0</v>
      </c>
      <c r="K82" s="457">
        <v>0</v>
      </c>
      <c r="L82" s="170">
        <f t="shared" si="78"/>
        <v>0</v>
      </c>
      <c r="M82" s="283">
        <f t="shared" si="79"/>
        <v>0</v>
      </c>
      <c r="N82" s="170">
        <f t="shared" si="80"/>
        <v>0</v>
      </c>
      <c r="P82" s="455">
        <v>0</v>
      </c>
      <c r="Q82" s="458">
        <v>0</v>
      </c>
      <c r="R82" s="10"/>
      <c r="S82" s="448" t="str">
        <f>+IF(JUNIO!S82=0,"",JUNIO!S82)</f>
        <v/>
      </c>
      <c r="T82" s="649" t="str">
        <f>+IF(JUNIO!T82=0,"",JUNIO!T82)</f>
        <v/>
      </c>
      <c r="U82" s="193"/>
      <c r="V82" s="193"/>
      <c r="W82" s="193"/>
      <c r="X82" s="193"/>
      <c r="Y82" s="193"/>
      <c r="Z82" s="193"/>
      <c r="AA82" s="193"/>
      <c r="AB82" s="193"/>
      <c r="AC82" s="193"/>
      <c r="AD82" s="193"/>
      <c r="AE82" s="193"/>
      <c r="AF82" s="193"/>
      <c r="AG82" s="193"/>
      <c r="AH82" s="193"/>
      <c r="AI82" s="193"/>
      <c r="AJ82" s="207"/>
      <c r="AK82" s="10"/>
      <c r="AL82" s="213"/>
      <c r="AM82" s="214"/>
      <c r="AN82" s="10"/>
      <c r="AO82" s="365"/>
      <c r="AP82" s="365"/>
      <c r="AQ82" s="365"/>
      <c r="AR82" s="365"/>
      <c r="AS82" s="365"/>
      <c r="AT82" s="365"/>
      <c r="AU82" s="365"/>
      <c r="AV82" s="365"/>
      <c r="AW82" s="365"/>
      <c r="AX82" s="365"/>
      <c r="AY82" s="365"/>
      <c r="AZ82" s="365"/>
      <c r="BN82" s="10"/>
      <c r="BO82" s="10"/>
      <c r="BP82" s="10"/>
      <c r="BQ82" s="10"/>
      <c r="BR82" s="10"/>
    </row>
    <row r="83" spans="1:70" s="467" customFormat="1" ht="15" x14ac:dyDescent="0.2">
      <c r="A83" s="188" t="str">
        <f>+IF(JUNIO!A83=0,"",JUNIO!A83)</f>
        <v>1130119-2</v>
      </c>
      <c r="B83" s="189" t="str">
        <f>+IF(JUNIO!B83=0,"",JUNIO!B83)</f>
        <v>Vigencias Anteriores</v>
      </c>
      <c r="C83" s="456">
        <f>+ENERO!C83</f>
        <v>0</v>
      </c>
      <c r="D83" s="456">
        <f>JUNIO!D83+JULIO!P83</f>
        <v>0</v>
      </c>
      <c r="E83" s="456">
        <f>JUNIO!E83+JULIO!Q83</f>
        <v>0</v>
      </c>
      <c r="F83" s="170">
        <f t="shared" si="76"/>
        <v>0</v>
      </c>
      <c r="G83" s="283">
        <f>JUNIO!I83</f>
        <v>0</v>
      </c>
      <c r="H83" s="457">
        <v>0</v>
      </c>
      <c r="I83" s="170">
        <f t="shared" si="77"/>
        <v>0</v>
      </c>
      <c r="J83" s="283">
        <f>JUNIO!L83</f>
        <v>0</v>
      </c>
      <c r="K83" s="457">
        <v>0</v>
      </c>
      <c r="L83" s="170">
        <f t="shared" si="78"/>
        <v>0</v>
      </c>
      <c r="M83" s="283">
        <f t="shared" si="79"/>
        <v>0</v>
      </c>
      <c r="N83" s="170">
        <f t="shared" si="80"/>
        <v>0</v>
      </c>
      <c r="P83" s="455">
        <v>0</v>
      </c>
      <c r="Q83" s="458">
        <v>0</v>
      </c>
      <c r="R83" s="10"/>
      <c r="S83" s="34">
        <f>+IF(JUNIO!S83=0,"",JUNIO!S83)</f>
        <v>1020200</v>
      </c>
      <c r="T83" s="158" t="str">
        <f>+IF(JUNIO!T83=0,"",JUNIO!T83)</f>
        <v>Servicios Personales Indirectos</v>
      </c>
      <c r="U83" s="157">
        <f t="shared" ref="U83:AJ83" si="82">SUM(U84:U88)</f>
        <v>104000000</v>
      </c>
      <c r="V83" s="144">
        <f t="shared" si="82"/>
        <v>20000000</v>
      </c>
      <c r="W83" s="144">
        <f t="shared" si="82"/>
        <v>10261671</v>
      </c>
      <c r="X83" s="152">
        <f t="shared" si="82"/>
        <v>134261671</v>
      </c>
      <c r="Y83" s="151">
        <f t="shared" si="82"/>
        <v>116606541</v>
      </c>
      <c r="Z83" s="144">
        <f t="shared" si="82"/>
        <v>7195000</v>
      </c>
      <c r="AA83" s="152">
        <f t="shared" si="82"/>
        <v>123801541</v>
      </c>
      <c r="AB83" s="151">
        <f t="shared" si="82"/>
        <v>68961541</v>
      </c>
      <c r="AC83" s="144">
        <f t="shared" si="82"/>
        <v>14475999</v>
      </c>
      <c r="AD83" s="152">
        <f t="shared" si="82"/>
        <v>83437540</v>
      </c>
      <c r="AE83" s="151">
        <f t="shared" si="82"/>
        <v>61963647</v>
      </c>
      <c r="AF83" s="144">
        <f t="shared" si="82"/>
        <v>11457894</v>
      </c>
      <c r="AG83" s="152">
        <f t="shared" si="82"/>
        <v>73421541</v>
      </c>
      <c r="AH83" s="151">
        <f t="shared" si="82"/>
        <v>10460130</v>
      </c>
      <c r="AI83" s="144">
        <f t="shared" si="82"/>
        <v>50824131</v>
      </c>
      <c r="AJ83" s="153">
        <f t="shared" si="82"/>
        <v>60840130</v>
      </c>
      <c r="AK83" s="10"/>
      <c r="AL83" s="151">
        <f>SUM(AL84:AL88)</f>
        <v>0</v>
      </c>
      <c r="AM83" s="153">
        <f>SUM(AM84:AM88)</f>
        <v>0</v>
      </c>
      <c r="AN83" s="10"/>
      <c r="AO83" s="365"/>
      <c r="AP83" s="365"/>
      <c r="AQ83" s="365"/>
      <c r="AR83" s="365"/>
      <c r="AS83" s="365"/>
      <c r="AT83" s="365"/>
      <c r="AU83" s="365"/>
      <c r="AV83" s="365"/>
      <c r="AW83" s="365"/>
      <c r="AX83" s="365"/>
      <c r="AY83" s="365"/>
      <c r="AZ83" s="365"/>
      <c r="BM83" s="10"/>
    </row>
    <row r="84" spans="1:70" s="467" customFormat="1" x14ac:dyDescent="0.2">
      <c r="A84" s="200" t="str">
        <f>+IF(JUNIO!A84=0,"",JUNIO!A84)</f>
        <v/>
      </c>
      <c r="B84" s="557" t="str">
        <f>+IF(JUNIO!B84=0,"",JUNIO!B84)</f>
        <v/>
      </c>
      <c r="C84" s="495"/>
      <c r="D84" s="495"/>
      <c r="E84" s="495"/>
      <c r="F84" s="495"/>
      <c r="G84" s="495"/>
      <c r="H84" s="495"/>
      <c r="I84" s="495"/>
      <c r="J84" s="495"/>
      <c r="K84" s="495"/>
      <c r="L84" s="495"/>
      <c r="M84" s="495"/>
      <c r="N84" s="496"/>
      <c r="P84" s="497"/>
      <c r="Q84" s="496"/>
      <c r="R84" s="10"/>
      <c r="S84" s="155" t="str">
        <f>+IF(JUNIO!S84=0,"",JUNIO!S84)</f>
        <v>1020200-1</v>
      </c>
      <c r="T84" s="159" t="str">
        <f>+IF(JUNIO!T84=0,"",JUNIO!T84)</f>
        <v>Remuneración y Honorarios por Servicios Técnicos y Profesionales</v>
      </c>
      <c r="U84" s="29">
        <f>+ENERO!U84</f>
        <v>104000000</v>
      </c>
      <c r="V84" s="17">
        <f>JUNIO!V84+JULIO!AL84</f>
        <v>20000000</v>
      </c>
      <c r="W84" s="17">
        <f>JUNIO!W84+JULIO!AM84</f>
        <v>3000000</v>
      </c>
      <c r="X84" s="20">
        <f>SUM(U84:W84)</f>
        <v>127000000</v>
      </c>
      <c r="Y84" s="21">
        <f>JUNIO!AA84</f>
        <v>109344870</v>
      </c>
      <c r="Z84" s="457">
        <v>7195000</v>
      </c>
      <c r="AA84" s="20">
        <f>SUM(Y84:Z84)</f>
        <v>116539870</v>
      </c>
      <c r="AB84" s="21">
        <f>JUNIO!AD84</f>
        <v>61699870</v>
      </c>
      <c r="AC84" s="457">
        <v>14475999</v>
      </c>
      <c r="AD84" s="20">
        <f>SUM(AB84:AC84)</f>
        <v>76175869</v>
      </c>
      <c r="AE84" s="21">
        <f>JUNIO!AG84</f>
        <v>54701976</v>
      </c>
      <c r="AF84" s="457">
        <v>11457894</v>
      </c>
      <c r="AG84" s="20">
        <f>SUM(AE84:AF84)</f>
        <v>66159870</v>
      </c>
      <c r="AH84" s="21">
        <f>X84-AA84</f>
        <v>10460130</v>
      </c>
      <c r="AI84" s="17">
        <f>X84-AD84</f>
        <v>50824131</v>
      </c>
      <c r="AJ84" s="18">
        <f>X84-AG84</f>
        <v>60840130</v>
      </c>
      <c r="AK84" s="10"/>
      <c r="AL84" s="455">
        <v>0</v>
      </c>
      <c r="AM84" s="458">
        <v>0</v>
      </c>
      <c r="AN84" s="10"/>
      <c r="AO84" s="365"/>
      <c r="AP84" s="365"/>
      <c r="AQ84" s="365"/>
      <c r="AR84" s="365"/>
      <c r="AS84" s="365"/>
      <c r="AT84" s="365"/>
      <c r="AU84" s="365"/>
      <c r="AV84" s="365"/>
      <c r="AW84" s="365"/>
      <c r="AX84" s="365"/>
      <c r="AY84" s="365"/>
      <c r="AZ84" s="365"/>
    </row>
    <row r="85" spans="1:70" s="467" customFormat="1" ht="15.75" x14ac:dyDescent="0.2">
      <c r="A85" s="459">
        <f>+IF(JUNIO!A85=0,"",JUNIO!A85)</f>
        <v>11302</v>
      </c>
      <c r="B85" s="460" t="str">
        <f>+IF(JUNIO!B85=0,"",JUNIO!B85)</f>
        <v>Venta de Otros Bienes y Servicios</v>
      </c>
      <c r="C85" s="559">
        <f t="shared" ref="C85:N85" si="83">SUM(C86:C93)</f>
        <v>306700000</v>
      </c>
      <c r="D85" s="559">
        <f t="shared" si="83"/>
        <v>0</v>
      </c>
      <c r="E85" s="559">
        <f t="shared" si="83"/>
        <v>1687500</v>
      </c>
      <c r="F85" s="560">
        <f t="shared" si="83"/>
        <v>308387500</v>
      </c>
      <c r="G85" s="558">
        <f t="shared" si="83"/>
        <v>53740709</v>
      </c>
      <c r="H85" s="559">
        <f t="shared" si="83"/>
        <v>15235698</v>
      </c>
      <c r="I85" s="560">
        <f t="shared" si="83"/>
        <v>68976407</v>
      </c>
      <c r="J85" s="558">
        <f t="shared" si="83"/>
        <v>53660709</v>
      </c>
      <c r="K85" s="559">
        <f t="shared" si="83"/>
        <v>15235698</v>
      </c>
      <c r="L85" s="560">
        <f t="shared" si="83"/>
        <v>68896407</v>
      </c>
      <c r="M85" s="558">
        <f t="shared" si="83"/>
        <v>239411093</v>
      </c>
      <c r="N85" s="560">
        <f t="shared" si="83"/>
        <v>239491093</v>
      </c>
      <c r="P85" s="52">
        <f>SUM(P86:P93)</f>
        <v>0</v>
      </c>
      <c r="Q85" s="54">
        <f>SUM(Q86:Q93)</f>
        <v>0</v>
      </c>
      <c r="R85" s="10"/>
      <c r="S85" s="155" t="str">
        <f>+IF(JUNIO!S85=0,"",JUNIO!S85)</f>
        <v>1020200-2</v>
      </c>
      <c r="T85" s="159" t="str">
        <f>+IF(JUNIO!T85=0,"",JUNIO!T85)</f>
        <v>Personal Supernumerario</v>
      </c>
      <c r="U85" s="29">
        <f>+ENERO!U85</f>
        <v>0</v>
      </c>
      <c r="V85" s="17">
        <f>JUNIO!V85+JULIO!AL85</f>
        <v>0</v>
      </c>
      <c r="W85" s="17">
        <f>JUNIO!W85+JULIO!AM85</f>
        <v>0</v>
      </c>
      <c r="X85" s="20">
        <f>SUM(U85:W85)</f>
        <v>0</v>
      </c>
      <c r="Y85" s="21">
        <f>JUNIO!AA85</f>
        <v>0</v>
      </c>
      <c r="Z85" s="457">
        <v>0</v>
      </c>
      <c r="AA85" s="20">
        <f>SUM(Y85:Z85)</f>
        <v>0</v>
      </c>
      <c r="AB85" s="21">
        <f>JUNIO!AD85</f>
        <v>0</v>
      </c>
      <c r="AC85" s="457">
        <v>0</v>
      </c>
      <c r="AD85" s="20">
        <f>SUM(AB85:AC85)</f>
        <v>0</v>
      </c>
      <c r="AE85" s="21">
        <f>JUNIO!AG85</f>
        <v>0</v>
      </c>
      <c r="AF85" s="457">
        <v>0</v>
      </c>
      <c r="AG85" s="20">
        <f>SUM(AE85:AF85)</f>
        <v>0</v>
      </c>
      <c r="AH85" s="21">
        <f>X85-AA85</f>
        <v>0</v>
      </c>
      <c r="AI85" s="17">
        <f>X85-AD85</f>
        <v>0</v>
      </c>
      <c r="AJ85" s="18">
        <f>X85-AG85</f>
        <v>0</v>
      </c>
      <c r="AK85" s="10"/>
      <c r="AL85" s="455">
        <v>0</v>
      </c>
      <c r="AM85" s="458">
        <v>0</v>
      </c>
      <c r="AN85" s="10"/>
      <c r="AO85" s="365"/>
      <c r="AP85" s="365"/>
      <c r="AQ85" s="365"/>
      <c r="AR85" s="365"/>
      <c r="AS85" s="365"/>
      <c r="AT85" s="365"/>
      <c r="AU85" s="365"/>
      <c r="AV85" s="365"/>
      <c r="AW85" s="365"/>
      <c r="AX85" s="365"/>
      <c r="AY85" s="365"/>
      <c r="AZ85" s="365"/>
      <c r="BL85" s="10"/>
    </row>
    <row r="86" spans="1:70" s="10" customFormat="1" x14ac:dyDescent="0.2">
      <c r="A86" s="46">
        <f>+IF(JUNIO!A86=0,"",JUNIO!A86)</f>
        <v>1130201</v>
      </c>
      <c r="B86" s="55" t="str">
        <f>+IF(JUNIO!B86=0,"",JUNIO!B86)</f>
        <v>ARRENDAMIENTO Y ALQUILER DE BIENES MUEBLES E INMUEBLES</v>
      </c>
      <c r="C86" s="456">
        <f>+ENERO!C86</f>
        <v>1200000</v>
      </c>
      <c r="D86" s="456">
        <f>JUNIO!D86+JULIO!P86</f>
        <v>0</v>
      </c>
      <c r="E86" s="456">
        <f>JUNIO!E86+JULIO!Q86</f>
        <v>0</v>
      </c>
      <c r="F86" s="170">
        <f t="shared" ref="F86:F92" si="84">SUM(C86:E86)</f>
        <v>1200000</v>
      </c>
      <c r="G86" s="283">
        <f>JUNIO!I86</f>
        <v>400000</v>
      </c>
      <c r="H86" s="457">
        <v>80000</v>
      </c>
      <c r="I86" s="170">
        <f t="shared" ref="I86:I92" si="85">SUM(G86:H86)</f>
        <v>480000</v>
      </c>
      <c r="J86" s="283">
        <f>JUNIO!L86</f>
        <v>320000</v>
      </c>
      <c r="K86" s="457">
        <v>80000</v>
      </c>
      <c r="L86" s="170">
        <f t="shared" ref="L86:L92" si="86">SUM(J86:K86)</f>
        <v>400000</v>
      </c>
      <c r="M86" s="283">
        <f t="shared" ref="M86:M92" si="87">F86-I86</f>
        <v>720000</v>
      </c>
      <c r="N86" s="170">
        <f t="shared" ref="N86:N92" si="88">F86-L86</f>
        <v>800000</v>
      </c>
      <c r="O86" s="467"/>
      <c r="P86" s="455">
        <v>0</v>
      </c>
      <c r="Q86" s="458">
        <v>0</v>
      </c>
      <c r="S86" s="155" t="str">
        <f>+IF(JUNIO!S86=0,"",JUNIO!S86)</f>
        <v>1020200-4</v>
      </c>
      <c r="T86" s="159" t="str">
        <f>+IF(JUNIO!T86=0,"",JUNIO!T86)</f>
        <v>Otros Honorarios (Servicios de Cooperativa)</v>
      </c>
      <c r="U86" s="29">
        <f>+ENERO!U86</f>
        <v>0</v>
      </c>
      <c r="V86" s="17">
        <f>JUNIO!V86+JULIO!AL86</f>
        <v>0</v>
      </c>
      <c r="W86" s="17">
        <f>JUNIO!W86+JULIO!AM86</f>
        <v>0</v>
      </c>
      <c r="X86" s="20">
        <f>SUM(U86:W86)</f>
        <v>0</v>
      </c>
      <c r="Y86" s="21">
        <f>JUNIO!AA86</f>
        <v>0</v>
      </c>
      <c r="Z86" s="457">
        <v>0</v>
      </c>
      <c r="AA86" s="20">
        <f>SUM(Y86:Z86)</f>
        <v>0</v>
      </c>
      <c r="AB86" s="21">
        <f>JUNIO!AD86</f>
        <v>0</v>
      </c>
      <c r="AC86" s="457">
        <v>0</v>
      </c>
      <c r="AD86" s="20">
        <f>SUM(AB86:AC86)</f>
        <v>0</v>
      </c>
      <c r="AE86" s="21">
        <f>JUNIO!AG86</f>
        <v>0</v>
      </c>
      <c r="AF86" s="457">
        <v>0</v>
      </c>
      <c r="AG86" s="20">
        <f>SUM(AE86:AF86)</f>
        <v>0</v>
      </c>
      <c r="AH86" s="21">
        <f>X86-AA86</f>
        <v>0</v>
      </c>
      <c r="AI86" s="17">
        <f>X86-AD86</f>
        <v>0</v>
      </c>
      <c r="AJ86" s="18">
        <f>X86-AG86</f>
        <v>0</v>
      </c>
      <c r="AL86" s="455">
        <v>0</v>
      </c>
      <c r="AM86" s="458">
        <v>0</v>
      </c>
      <c r="AO86" s="365"/>
      <c r="AP86" s="365"/>
      <c r="AQ86" s="365"/>
      <c r="AR86" s="365"/>
      <c r="AS86" s="365"/>
      <c r="AT86" s="365"/>
      <c r="AU86" s="365"/>
      <c r="AV86" s="365"/>
      <c r="AW86" s="365"/>
      <c r="AX86" s="365"/>
      <c r="AY86" s="365"/>
      <c r="AZ86" s="365"/>
      <c r="BA86" s="467"/>
      <c r="BC86" s="467"/>
      <c r="BD86" s="467"/>
      <c r="BE86" s="467"/>
      <c r="BL86" s="467"/>
      <c r="BM86" s="467"/>
      <c r="BN86" s="467"/>
      <c r="BO86" s="467"/>
      <c r="BP86" s="467"/>
      <c r="BQ86" s="467"/>
      <c r="BR86" s="467"/>
    </row>
    <row r="87" spans="1:70" s="467" customFormat="1" x14ac:dyDescent="0.2">
      <c r="A87" s="46">
        <f>+IF(JUNIO!A87=0,"",JUNIO!A87)</f>
        <v>1130202</v>
      </c>
      <c r="B87" s="55" t="str">
        <f>+IF(JUNIO!B87=0,"",JUNIO!B87)</f>
        <v>COMERCIALIZACIÓN DE MERCANCÍAS</v>
      </c>
      <c r="C87" s="456">
        <f>+ENERO!C87</f>
        <v>110500000</v>
      </c>
      <c r="D87" s="456">
        <f>JUNIO!D87+JULIO!P87</f>
        <v>0</v>
      </c>
      <c r="E87" s="456">
        <f>JUNIO!E87+JULIO!Q87</f>
        <v>0</v>
      </c>
      <c r="F87" s="170">
        <f t="shared" si="84"/>
        <v>110500000</v>
      </c>
      <c r="G87" s="283">
        <f>JUNIO!I87</f>
        <v>50661832</v>
      </c>
      <c r="H87" s="457">
        <v>9096800</v>
      </c>
      <c r="I87" s="170">
        <f t="shared" si="85"/>
        <v>59758632</v>
      </c>
      <c r="J87" s="283">
        <f>JUNIO!L87</f>
        <v>50661832</v>
      </c>
      <c r="K87" s="457">
        <v>9096800</v>
      </c>
      <c r="L87" s="170">
        <f t="shared" si="86"/>
        <v>59758632</v>
      </c>
      <c r="M87" s="283">
        <f t="shared" si="87"/>
        <v>50741368</v>
      </c>
      <c r="N87" s="170">
        <f t="shared" si="88"/>
        <v>50741368</v>
      </c>
      <c r="P87" s="455">
        <v>0</v>
      </c>
      <c r="Q87" s="458">
        <v>0</v>
      </c>
      <c r="R87" s="10"/>
      <c r="S87" s="155" t="str">
        <f>+IF(JUNIO!S87=0,"",JUNIO!S87)</f>
        <v/>
      </c>
      <c r="T87" s="159" t="str">
        <f>+IF(JUNIO!T87=0,"",JUNIO!T87)</f>
        <v/>
      </c>
      <c r="U87" s="29">
        <f>+ENERO!U87</f>
        <v>0</v>
      </c>
      <c r="V87" s="17">
        <f>JUNIO!V87+JULIO!AL87</f>
        <v>0</v>
      </c>
      <c r="W87" s="17">
        <f>JUNIO!W87+JULIO!AM87</f>
        <v>0</v>
      </c>
      <c r="X87" s="20">
        <f>SUM(U87:W87)</f>
        <v>0</v>
      </c>
      <c r="Y87" s="21">
        <f>JUNIO!AA87</f>
        <v>0</v>
      </c>
      <c r="Z87" s="457">
        <v>0</v>
      </c>
      <c r="AA87" s="20">
        <f>SUM(Y87:Z87)</f>
        <v>0</v>
      </c>
      <c r="AB87" s="21">
        <f>JUNIO!AD87</f>
        <v>0</v>
      </c>
      <c r="AC87" s="457">
        <v>0</v>
      </c>
      <c r="AD87" s="20">
        <f>SUM(AB87:AC87)</f>
        <v>0</v>
      </c>
      <c r="AE87" s="21">
        <f>JUNIO!AG87</f>
        <v>0</v>
      </c>
      <c r="AF87" s="457">
        <v>0</v>
      </c>
      <c r="AG87" s="20">
        <f>SUM(AE87:AF87)</f>
        <v>0</v>
      </c>
      <c r="AH87" s="21">
        <f>X87-AA87</f>
        <v>0</v>
      </c>
      <c r="AI87" s="17">
        <f>X87-AD87</f>
        <v>0</v>
      </c>
      <c r="AJ87" s="18">
        <f>X87-AG87</f>
        <v>0</v>
      </c>
      <c r="AK87" s="10"/>
      <c r="AL87" s="455">
        <v>0</v>
      </c>
      <c r="AM87" s="458">
        <v>0</v>
      </c>
      <c r="AN87" s="10"/>
      <c r="AO87" s="365"/>
      <c r="AP87" s="365"/>
      <c r="AQ87" s="365"/>
      <c r="AR87" s="365"/>
      <c r="AS87" s="365"/>
      <c r="AT87" s="365"/>
      <c r="AU87" s="365"/>
      <c r="AV87" s="365"/>
      <c r="AW87" s="365"/>
      <c r="AX87" s="365"/>
      <c r="AY87" s="365"/>
      <c r="AZ87" s="365"/>
      <c r="BA87" s="10"/>
      <c r="BC87" s="10"/>
      <c r="BD87" s="10"/>
      <c r="BE87" s="10"/>
    </row>
    <row r="88" spans="1:70" s="467" customFormat="1" x14ac:dyDescent="0.2">
      <c r="A88" s="46">
        <f>+IF(JUNIO!A88=0,"",JUNIO!A88)</f>
        <v>1130203</v>
      </c>
      <c r="B88" s="55" t="str">
        <f>+IF(JUNIO!B88=0,"",JUNIO!B88)</f>
        <v>CONVENIOS CON LA NACION LIGADOS A LA VTA DE SERVICIOS</v>
      </c>
      <c r="C88" s="456">
        <f>+ENERO!C88</f>
        <v>0</v>
      </c>
      <c r="D88" s="456">
        <f>JUNIO!D88+JULIO!P88</f>
        <v>0</v>
      </c>
      <c r="E88" s="456">
        <f>JUNIO!E88+JULIO!Q88</f>
        <v>0</v>
      </c>
      <c r="F88" s="170">
        <f t="shared" si="84"/>
        <v>0</v>
      </c>
      <c r="G88" s="283">
        <f>JUNIO!I88</f>
        <v>0</v>
      </c>
      <c r="H88" s="457">
        <v>0</v>
      </c>
      <c r="I88" s="170">
        <f t="shared" si="85"/>
        <v>0</v>
      </c>
      <c r="J88" s="283">
        <f>JUNIO!L88</f>
        <v>0</v>
      </c>
      <c r="K88" s="457">
        <v>0</v>
      </c>
      <c r="L88" s="170">
        <f t="shared" si="86"/>
        <v>0</v>
      </c>
      <c r="M88" s="283">
        <f t="shared" si="87"/>
        <v>0</v>
      </c>
      <c r="N88" s="170">
        <f t="shared" si="88"/>
        <v>0</v>
      </c>
      <c r="P88" s="455">
        <v>0</v>
      </c>
      <c r="Q88" s="458">
        <v>0</v>
      </c>
      <c r="R88" s="10"/>
      <c r="S88" s="155">
        <f>+IF(JUNIO!S88=0,"",JUNIO!S88)</f>
        <v>1020299</v>
      </c>
      <c r="T88" s="159" t="str">
        <f>+IF(JUNIO!T88=0,"",JUNIO!T88)</f>
        <v>Vigencias Anteriores</v>
      </c>
      <c r="U88" s="29">
        <f>+ENERO!U88</f>
        <v>0</v>
      </c>
      <c r="V88" s="17">
        <f>JUNIO!V88+JULIO!AL88</f>
        <v>0</v>
      </c>
      <c r="W88" s="17">
        <f>JUNIO!W88+JULIO!AM88</f>
        <v>7261671</v>
      </c>
      <c r="X88" s="20">
        <f>SUM(U88:W88)</f>
        <v>7261671</v>
      </c>
      <c r="Y88" s="21">
        <f>JUNIO!AA88</f>
        <v>7261671</v>
      </c>
      <c r="Z88" s="457">
        <v>0</v>
      </c>
      <c r="AA88" s="20">
        <f>SUM(Y88:Z88)</f>
        <v>7261671</v>
      </c>
      <c r="AB88" s="21">
        <f>JUNIO!AD88</f>
        <v>7261671</v>
      </c>
      <c r="AC88" s="457">
        <v>0</v>
      </c>
      <c r="AD88" s="20">
        <f>SUM(AB88:AC88)</f>
        <v>7261671</v>
      </c>
      <c r="AE88" s="21">
        <f>JUNIO!AG88</f>
        <v>7261671</v>
      </c>
      <c r="AF88" s="457">
        <v>0</v>
      </c>
      <c r="AG88" s="20">
        <f>SUM(AE88:AF88)</f>
        <v>7261671</v>
      </c>
      <c r="AH88" s="21">
        <f>X88-AA88</f>
        <v>0</v>
      </c>
      <c r="AI88" s="17">
        <f>X88-AD88</f>
        <v>0</v>
      </c>
      <c r="AJ88" s="18">
        <f>X88-AG88</f>
        <v>0</v>
      </c>
      <c r="AK88" s="10"/>
      <c r="AL88" s="455">
        <v>0</v>
      </c>
      <c r="AM88" s="458">
        <v>0</v>
      </c>
      <c r="AN88" s="10"/>
      <c r="AO88" s="365"/>
      <c r="AP88" s="365"/>
      <c r="AQ88" s="365"/>
      <c r="AR88" s="365"/>
      <c r="AS88" s="365"/>
      <c r="AT88" s="365"/>
      <c r="AU88" s="365"/>
      <c r="AV88" s="365"/>
      <c r="AW88" s="365"/>
      <c r="AX88" s="365"/>
      <c r="AY88" s="365"/>
      <c r="AZ88" s="365"/>
      <c r="BN88" s="10"/>
      <c r="BO88" s="10"/>
      <c r="BP88" s="10"/>
      <c r="BQ88" s="10"/>
      <c r="BR88" s="10"/>
    </row>
    <row r="89" spans="1:70" s="467" customFormat="1" ht="15.75" x14ac:dyDescent="0.2">
      <c r="A89" s="46">
        <f>+IF(JUNIO!A89=0,"",JUNIO!A89)</f>
        <v>1130204</v>
      </c>
      <c r="B89" s="55" t="str">
        <f>+IF(JUNIO!B89=0,"",JUNIO!B89)</f>
        <v>CONVENIOS CON EL DEPARTAMENTO LIGADOS A LA VTA SERVICIOS</v>
      </c>
      <c r="C89" s="456">
        <f>+ENERO!C89</f>
        <v>70000000</v>
      </c>
      <c r="D89" s="456">
        <f>JUNIO!D89+JULIO!P89</f>
        <v>0</v>
      </c>
      <c r="E89" s="456">
        <f>JUNIO!E89+JULIO!Q89</f>
        <v>0</v>
      </c>
      <c r="F89" s="170">
        <f t="shared" si="84"/>
        <v>70000000</v>
      </c>
      <c r="G89" s="283">
        <f>JUNIO!I89</f>
        <v>0</v>
      </c>
      <c r="H89" s="457">
        <v>5747550</v>
      </c>
      <c r="I89" s="170">
        <f t="shared" si="85"/>
        <v>5747550</v>
      </c>
      <c r="J89" s="283">
        <f>JUNIO!L89</f>
        <v>0</v>
      </c>
      <c r="K89" s="457">
        <v>5747550</v>
      </c>
      <c r="L89" s="170">
        <f t="shared" si="86"/>
        <v>5747550</v>
      </c>
      <c r="M89" s="283">
        <f t="shared" si="87"/>
        <v>64252450</v>
      </c>
      <c r="N89" s="170">
        <f t="shared" si="88"/>
        <v>64252450</v>
      </c>
      <c r="P89" s="455">
        <v>0</v>
      </c>
      <c r="Q89" s="458">
        <v>0</v>
      </c>
      <c r="R89" s="10"/>
      <c r="S89" s="448" t="str">
        <f>+IF(JUNIO!S89=0,"",JUNIO!S89)</f>
        <v/>
      </c>
      <c r="T89" s="649" t="str">
        <f>+IF(JUNIO!T89=0,"",JUNIO!T89)</f>
        <v/>
      </c>
      <c r="U89" s="193"/>
      <c r="V89" s="193"/>
      <c r="W89" s="193"/>
      <c r="X89" s="193"/>
      <c r="Y89" s="193"/>
      <c r="Z89" s="193"/>
      <c r="AA89" s="193"/>
      <c r="AB89" s="193"/>
      <c r="AC89" s="193"/>
      <c r="AD89" s="193"/>
      <c r="AE89" s="193"/>
      <c r="AF89" s="193"/>
      <c r="AG89" s="193"/>
      <c r="AH89" s="193"/>
      <c r="AI89" s="193"/>
      <c r="AJ89" s="207"/>
      <c r="AK89" s="10"/>
      <c r="AL89" s="213"/>
      <c r="AM89" s="214"/>
      <c r="AN89" s="10"/>
      <c r="AO89" s="365"/>
      <c r="AP89" s="365"/>
      <c r="AQ89" s="365"/>
      <c r="AR89" s="365"/>
      <c r="AS89" s="365"/>
      <c r="AT89" s="365"/>
      <c r="AU89" s="365"/>
      <c r="AV89" s="365"/>
      <c r="AW89" s="365"/>
      <c r="AX89" s="365"/>
      <c r="AY89" s="365"/>
      <c r="AZ89" s="365"/>
      <c r="BM89" s="10"/>
    </row>
    <row r="90" spans="1:70" s="562" customFormat="1" ht="15" x14ac:dyDescent="0.2">
      <c r="A90" s="46">
        <f>+IF(JUNIO!A90=0,"",JUNIO!A90)</f>
        <v>1130205</v>
      </c>
      <c r="B90" s="55" t="str">
        <f>+IF(JUNIO!B90=0,"",JUNIO!B90)</f>
        <v>CONVENIOS CON EL MUNICIPIO LIGADOS A LA VTA DE SERVICIOS</v>
      </c>
      <c r="C90" s="456">
        <f>+ENERO!C90</f>
        <v>94000000</v>
      </c>
      <c r="D90" s="456">
        <f>JUNIO!D90+JULIO!P90</f>
        <v>0</v>
      </c>
      <c r="E90" s="456">
        <f>JUNIO!E90+JULIO!Q90</f>
        <v>0</v>
      </c>
      <c r="F90" s="170">
        <f t="shared" si="84"/>
        <v>94000000</v>
      </c>
      <c r="G90" s="283">
        <f>JUNIO!I90</f>
        <v>2250000</v>
      </c>
      <c r="H90" s="457">
        <v>0</v>
      </c>
      <c r="I90" s="170">
        <f t="shared" si="85"/>
        <v>2250000</v>
      </c>
      <c r="J90" s="283">
        <f>JUNIO!L90</f>
        <v>2250000</v>
      </c>
      <c r="K90" s="457">
        <v>0</v>
      </c>
      <c r="L90" s="170">
        <f t="shared" si="86"/>
        <v>2250000</v>
      </c>
      <c r="M90" s="283">
        <f t="shared" si="87"/>
        <v>91750000</v>
      </c>
      <c r="N90" s="170">
        <f t="shared" si="88"/>
        <v>91750000</v>
      </c>
      <c r="O90" s="467"/>
      <c r="P90" s="455">
        <v>0</v>
      </c>
      <c r="Q90" s="458">
        <v>0</v>
      </c>
      <c r="R90" s="32"/>
      <c r="S90" s="34">
        <f>+IF(JUNIO!S90=0,"",JUNIO!S90)</f>
        <v>1020300</v>
      </c>
      <c r="T90" s="158" t="str">
        <f>+IF(JUNIO!T90=0,"",JUNIO!T90)</f>
        <v>Contribuciones Inherentes nómina al Sector Privado</v>
      </c>
      <c r="U90" s="157">
        <f t="shared" ref="U90:AJ90" si="89">U91+U96+U102</f>
        <v>338359465</v>
      </c>
      <c r="V90" s="144">
        <f t="shared" si="89"/>
        <v>0</v>
      </c>
      <c r="W90" s="144">
        <f t="shared" si="89"/>
        <v>58780867</v>
      </c>
      <c r="X90" s="152">
        <f t="shared" si="89"/>
        <v>397140332</v>
      </c>
      <c r="Y90" s="151">
        <f t="shared" si="89"/>
        <v>155975989</v>
      </c>
      <c r="Z90" s="144">
        <f t="shared" si="89"/>
        <v>18506874</v>
      </c>
      <c r="AA90" s="152">
        <f t="shared" si="89"/>
        <v>174482863</v>
      </c>
      <c r="AB90" s="151">
        <f t="shared" si="89"/>
        <v>155975989</v>
      </c>
      <c r="AC90" s="144">
        <f t="shared" si="89"/>
        <v>18506874</v>
      </c>
      <c r="AD90" s="152">
        <f t="shared" si="89"/>
        <v>174482863</v>
      </c>
      <c r="AE90" s="151">
        <f t="shared" si="89"/>
        <v>140445743</v>
      </c>
      <c r="AF90" s="144">
        <f t="shared" si="89"/>
        <v>16782382</v>
      </c>
      <c r="AG90" s="152">
        <f t="shared" si="89"/>
        <v>157228125</v>
      </c>
      <c r="AH90" s="151">
        <f t="shared" si="89"/>
        <v>222657469</v>
      </c>
      <c r="AI90" s="144">
        <f t="shared" si="89"/>
        <v>222657469</v>
      </c>
      <c r="AJ90" s="153">
        <f t="shared" si="89"/>
        <v>239912207</v>
      </c>
      <c r="AK90" s="10"/>
      <c r="AL90" s="151">
        <f>AL91+AL96+AL102</f>
        <v>0</v>
      </c>
      <c r="AM90" s="153">
        <f>AM91+AM96+AM102</f>
        <v>0</v>
      </c>
      <c r="AN90" s="32"/>
      <c r="AO90" s="561"/>
      <c r="AP90" s="561"/>
      <c r="AQ90" s="561"/>
      <c r="AR90" s="561"/>
      <c r="AS90" s="561"/>
      <c r="AT90" s="561"/>
      <c r="AU90" s="561"/>
      <c r="AV90" s="561"/>
      <c r="AW90" s="561"/>
      <c r="AX90" s="561"/>
      <c r="AY90" s="561"/>
      <c r="AZ90" s="561"/>
      <c r="BM90" s="467"/>
      <c r="BN90" s="467"/>
      <c r="BO90" s="467"/>
      <c r="BP90" s="467"/>
      <c r="BQ90" s="467"/>
      <c r="BR90" s="467"/>
    </row>
    <row r="91" spans="1:70" s="562" customFormat="1" x14ac:dyDescent="0.2">
      <c r="A91" s="46">
        <f>+IF(JUNIO!A91=0,"",JUNIO!A91)</f>
        <v>1130206</v>
      </c>
      <c r="B91" s="55" t="str">
        <f>+IF(JUNIO!B91=0,"",JUNIO!B91)</f>
        <v>OTROS CONVENIOS LIGADOS A LA VTA DE SERVICIOS</v>
      </c>
      <c r="C91" s="456">
        <f>+ENERO!C91</f>
        <v>23000000</v>
      </c>
      <c r="D91" s="456">
        <f>JUNIO!D91+JULIO!P91</f>
        <v>0</v>
      </c>
      <c r="E91" s="456">
        <f>JUNIO!E91+JULIO!Q91</f>
        <v>0</v>
      </c>
      <c r="F91" s="170">
        <f t="shared" si="84"/>
        <v>23000000</v>
      </c>
      <c r="G91" s="283">
        <f>JUNIO!I91</f>
        <v>0</v>
      </c>
      <c r="H91" s="457">
        <v>0</v>
      </c>
      <c r="I91" s="170">
        <f t="shared" si="85"/>
        <v>0</v>
      </c>
      <c r="J91" s="283">
        <f>JUNIO!L91</f>
        <v>0</v>
      </c>
      <c r="K91" s="457">
        <v>0</v>
      </c>
      <c r="L91" s="170">
        <f t="shared" si="86"/>
        <v>0</v>
      </c>
      <c r="M91" s="283">
        <f t="shared" si="87"/>
        <v>23000000</v>
      </c>
      <c r="N91" s="170">
        <f t="shared" si="88"/>
        <v>23000000</v>
      </c>
      <c r="O91" s="467"/>
      <c r="P91" s="455">
        <v>0</v>
      </c>
      <c r="Q91" s="458">
        <v>0</v>
      </c>
      <c r="R91" s="32"/>
      <c r="S91" s="155">
        <f>+IF(JUNIO!S91=0,"",JUNIO!S91)</f>
        <v>1020301</v>
      </c>
      <c r="T91" s="159" t="str">
        <f>+IF(JUNIO!T91=0,"",JUNIO!T91)</f>
        <v>Contribuciones - Sin Situación de Fondos</v>
      </c>
      <c r="U91" s="29">
        <f t="shared" ref="U91:AJ91" si="90">SUM(U92:U95)</f>
        <v>267353877</v>
      </c>
      <c r="V91" s="17">
        <f t="shared" si="90"/>
        <v>0</v>
      </c>
      <c r="W91" s="17">
        <f t="shared" si="90"/>
        <v>0</v>
      </c>
      <c r="X91" s="20">
        <f t="shared" si="90"/>
        <v>267353877</v>
      </c>
      <c r="Y91" s="21">
        <f t="shared" si="90"/>
        <v>78284079</v>
      </c>
      <c r="Z91" s="169">
        <f t="shared" si="90"/>
        <v>13719930</v>
      </c>
      <c r="AA91" s="20">
        <f t="shared" si="90"/>
        <v>92004009</v>
      </c>
      <c r="AB91" s="21">
        <f t="shared" si="90"/>
        <v>78284079</v>
      </c>
      <c r="AC91" s="169">
        <f t="shared" si="90"/>
        <v>13719930</v>
      </c>
      <c r="AD91" s="20">
        <f t="shared" si="90"/>
        <v>92004009</v>
      </c>
      <c r="AE91" s="21">
        <f t="shared" si="90"/>
        <v>78284079</v>
      </c>
      <c r="AF91" s="169">
        <f t="shared" si="90"/>
        <v>13719930</v>
      </c>
      <c r="AG91" s="20">
        <f t="shared" si="90"/>
        <v>92004009</v>
      </c>
      <c r="AH91" s="21">
        <f t="shared" si="90"/>
        <v>175349868</v>
      </c>
      <c r="AI91" s="17">
        <f t="shared" si="90"/>
        <v>175349868</v>
      </c>
      <c r="AJ91" s="18">
        <f t="shared" si="90"/>
        <v>175349868</v>
      </c>
      <c r="AK91" s="10"/>
      <c r="AL91" s="31">
        <f>SUM(AL92:AL95)</f>
        <v>0</v>
      </c>
      <c r="AM91" s="28">
        <f>SUM(AM92:AM95)</f>
        <v>0</v>
      </c>
      <c r="AN91" s="32"/>
      <c r="AO91" s="561"/>
      <c r="AP91" s="561"/>
      <c r="AQ91" s="561"/>
      <c r="AR91" s="561"/>
      <c r="AS91" s="561"/>
      <c r="AT91" s="561"/>
      <c r="AU91" s="561"/>
      <c r="AV91" s="561"/>
      <c r="AW91" s="561"/>
      <c r="AX91" s="561"/>
      <c r="AY91" s="561"/>
      <c r="AZ91" s="561"/>
      <c r="BL91" s="32"/>
      <c r="BM91" s="467"/>
      <c r="BN91" s="467"/>
      <c r="BO91" s="467"/>
      <c r="BP91" s="467"/>
      <c r="BQ91" s="467"/>
      <c r="BR91" s="467"/>
    </row>
    <row r="92" spans="1:70" s="562" customFormat="1" ht="14.25" x14ac:dyDescent="0.2">
      <c r="A92" s="46">
        <f>+IF(JUNIO!A92=0,"",JUNIO!A92)</f>
        <v>1130207</v>
      </c>
      <c r="B92" s="563" t="s">
        <v>482</v>
      </c>
      <c r="C92" s="456">
        <f>+ENERO!C92</f>
        <v>0</v>
      </c>
      <c r="D92" s="456">
        <f>JUNIO!D92+JULIO!P92</f>
        <v>0</v>
      </c>
      <c r="E92" s="456">
        <f>JUNIO!E92+JULIO!Q92</f>
        <v>1687500</v>
      </c>
      <c r="F92" s="170">
        <f t="shared" si="84"/>
        <v>1687500</v>
      </c>
      <c r="G92" s="283">
        <f>JUNIO!I92</f>
        <v>0</v>
      </c>
      <c r="H92" s="457">
        <v>0</v>
      </c>
      <c r="I92" s="170">
        <f t="shared" si="85"/>
        <v>0</v>
      </c>
      <c r="J92" s="283">
        <f>JUNIO!L92</f>
        <v>0</v>
      </c>
      <c r="K92" s="457">
        <v>0</v>
      </c>
      <c r="L92" s="170">
        <f t="shared" si="86"/>
        <v>0</v>
      </c>
      <c r="M92" s="283">
        <f t="shared" si="87"/>
        <v>1687500</v>
      </c>
      <c r="N92" s="170">
        <f t="shared" si="88"/>
        <v>1687500</v>
      </c>
      <c r="O92" s="467"/>
      <c r="P92" s="455">
        <v>0</v>
      </c>
      <c r="Q92" s="458">
        <v>0</v>
      </c>
      <c r="R92" s="32"/>
      <c r="S92" s="156" t="str">
        <f>+IF(JUNIO!S92=0,"",JUNIO!S92)</f>
        <v>1020301-1</v>
      </c>
      <c r="T92" s="55" t="str">
        <f>+IF(JUNIO!T92=0,"",JUNIO!T92)</f>
        <v>Aportes a E.P.S.- Sin sit. Fondos</v>
      </c>
      <c r="U92" s="29">
        <f>+ENERO!U92</f>
        <v>71284628</v>
      </c>
      <c r="V92" s="17">
        <f>JUNIO!V92+JULIO!AL92</f>
        <v>0</v>
      </c>
      <c r="W92" s="17">
        <f>JUNIO!W92+JULIO!AM92</f>
        <v>0</v>
      </c>
      <c r="X92" s="20">
        <f>SUM(U92:W92)</f>
        <v>71284628</v>
      </c>
      <c r="Y92" s="21">
        <f>JUNIO!AA92</f>
        <v>30364843</v>
      </c>
      <c r="Z92" s="457">
        <v>5107341</v>
      </c>
      <c r="AA92" s="20">
        <f>SUM(Y92:Z92)</f>
        <v>35472184</v>
      </c>
      <c r="AB92" s="21">
        <f>JUNIO!AD92</f>
        <v>30364843</v>
      </c>
      <c r="AC92" s="457">
        <v>5107341</v>
      </c>
      <c r="AD92" s="20">
        <f>SUM(AB92:AC92)</f>
        <v>35472184</v>
      </c>
      <c r="AE92" s="21">
        <f>JUNIO!AG92</f>
        <v>30364843</v>
      </c>
      <c r="AF92" s="457">
        <v>5107341</v>
      </c>
      <c r="AG92" s="20">
        <f>SUM(AE92:AF92)</f>
        <v>35472184</v>
      </c>
      <c r="AH92" s="21">
        <f>X92-AA92</f>
        <v>35812444</v>
      </c>
      <c r="AI92" s="17">
        <f>X92-AD92</f>
        <v>35812444</v>
      </c>
      <c r="AJ92" s="18">
        <f>X92-AG92</f>
        <v>35812444</v>
      </c>
      <c r="AK92" s="10"/>
      <c r="AL92" s="455">
        <v>0</v>
      </c>
      <c r="AM92" s="458">
        <v>0</v>
      </c>
      <c r="AN92" s="32"/>
      <c r="AO92" s="561"/>
      <c r="AP92" s="561"/>
      <c r="AQ92" s="561"/>
      <c r="AR92" s="561"/>
      <c r="AS92" s="561"/>
      <c r="AT92" s="561"/>
      <c r="AU92" s="561"/>
      <c r="AV92" s="561"/>
      <c r="AW92" s="561"/>
      <c r="AX92" s="561"/>
      <c r="AY92" s="561"/>
      <c r="AZ92" s="561"/>
      <c r="BL92" s="32"/>
    </row>
    <row r="93" spans="1:70" s="562" customFormat="1" x14ac:dyDescent="0.2">
      <c r="A93" s="61">
        <f>+IF(JUNIO!A93=0,"",JUNIO!A93)</f>
        <v>1130209</v>
      </c>
      <c r="B93" s="170" t="str">
        <f>+IF(JUNIO!B93=0,"",JUNIO!B93)</f>
        <v>OTROS</v>
      </c>
      <c r="C93" s="172">
        <f t="shared" ref="C93:N93" si="91">SUM(C94:C97)</f>
        <v>8000000</v>
      </c>
      <c r="D93" s="172">
        <f t="shared" si="91"/>
        <v>0</v>
      </c>
      <c r="E93" s="172">
        <f t="shared" si="91"/>
        <v>0</v>
      </c>
      <c r="F93" s="173">
        <f t="shared" si="91"/>
        <v>8000000</v>
      </c>
      <c r="G93" s="171">
        <f t="shared" si="91"/>
        <v>428877</v>
      </c>
      <c r="H93" s="172">
        <f t="shared" si="91"/>
        <v>311348</v>
      </c>
      <c r="I93" s="173">
        <f t="shared" si="91"/>
        <v>740225</v>
      </c>
      <c r="J93" s="171">
        <f t="shared" si="91"/>
        <v>428877</v>
      </c>
      <c r="K93" s="172">
        <f t="shared" si="91"/>
        <v>311348</v>
      </c>
      <c r="L93" s="173">
        <f t="shared" si="91"/>
        <v>740225</v>
      </c>
      <c r="M93" s="171">
        <f t="shared" si="91"/>
        <v>7259775</v>
      </c>
      <c r="N93" s="173">
        <f t="shared" si="91"/>
        <v>7259775</v>
      </c>
      <c r="O93" s="467"/>
      <c r="P93" s="171">
        <f>SUM(P94:P97)</f>
        <v>0</v>
      </c>
      <c r="Q93" s="173">
        <f>SUM(Q94:Q97)</f>
        <v>0</v>
      </c>
      <c r="R93" s="32"/>
      <c r="S93" s="156" t="str">
        <f>+IF(JUNIO!S93=0,"",JUNIO!S93)</f>
        <v>1020301-2</v>
      </c>
      <c r="T93" s="55" t="str">
        <f>+IF(JUNIO!T93=0,"",JUNIO!T93)</f>
        <v>Aportes Fondos Pensionales - Sin Sit. Fondos</v>
      </c>
      <c r="U93" s="29">
        <f>+ENERO!U93</f>
        <v>100560974</v>
      </c>
      <c r="V93" s="17">
        <f>JUNIO!V93+JULIO!AL93</f>
        <v>0</v>
      </c>
      <c r="W93" s="17">
        <f>JUNIO!W93+JULIO!AM93</f>
        <v>0</v>
      </c>
      <c r="X93" s="20">
        <f>SUM(U93:W93)</f>
        <v>100560974</v>
      </c>
      <c r="Y93" s="21">
        <f>JUNIO!AA93</f>
        <v>39592184</v>
      </c>
      <c r="Z93" s="457">
        <v>7210366</v>
      </c>
      <c r="AA93" s="20">
        <f>SUM(Y93:Z93)</f>
        <v>46802550</v>
      </c>
      <c r="AB93" s="21">
        <f>JUNIO!AD93</f>
        <v>39592184</v>
      </c>
      <c r="AC93" s="457">
        <v>7210366</v>
      </c>
      <c r="AD93" s="20">
        <f>SUM(AB93:AC93)</f>
        <v>46802550</v>
      </c>
      <c r="AE93" s="21">
        <f>JUNIO!AG93</f>
        <v>39592184</v>
      </c>
      <c r="AF93" s="457">
        <v>7210366</v>
      </c>
      <c r="AG93" s="20">
        <f>SUM(AE93:AF93)</f>
        <v>46802550</v>
      </c>
      <c r="AH93" s="21">
        <f>X93-AA93</f>
        <v>53758424</v>
      </c>
      <c r="AI93" s="17">
        <f>X93-AD93</f>
        <v>53758424</v>
      </c>
      <c r="AJ93" s="18">
        <f>X93-AG93</f>
        <v>53758424</v>
      </c>
      <c r="AK93" s="10"/>
      <c r="AL93" s="455">
        <v>0</v>
      </c>
      <c r="AM93" s="458">
        <v>0</v>
      </c>
      <c r="AN93" s="32"/>
      <c r="AO93" s="561"/>
      <c r="AP93" s="561"/>
      <c r="AQ93" s="561"/>
      <c r="AR93" s="561"/>
      <c r="AS93" s="561"/>
      <c r="AT93" s="561"/>
      <c r="AU93" s="561"/>
      <c r="AV93" s="561"/>
      <c r="AW93" s="561"/>
      <c r="AX93" s="561"/>
      <c r="AY93" s="561"/>
      <c r="AZ93" s="561"/>
      <c r="BL93" s="32"/>
    </row>
    <row r="94" spans="1:70" s="562" customFormat="1" x14ac:dyDescent="0.2">
      <c r="A94" s="11" t="str">
        <f>+IF(JUNIO!A94=0,"",JUNIO!A94)</f>
        <v>1130209 - 1</v>
      </c>
      <c r="B94" s="58" t="str">
        <f>+IF(JUNIO!B94=0,"",JUNIO!B94)</f>
        <v>Bienestar Social</v>
      </c>
      <c r="C94" s="456">
        <f>+ENERO!C94</f>
        <v>0</v>
      </c>
      <c r="D94" s="456">
        <f>JUNIO!D94+JULIO!P94</f>
        <v>0</v>
      </c>
      <c r="E94" s="456">
        <f>JUNIO!E94+JULIO!Q94</f>
        <v>0</v>
      </c>
      <c r="F94" s="170">
        <f>SUM(C94:E94)</f>
        <v>0</v>
      </c>
      <c r="G94" s="283">
        <f>JUNIO!I94</f>
        <v>0</v>
      </c>
      <c r="H94" s="457">
        <v>0</v>
      </c>
      <c r="I94" s="170">
        <f>SUM(G94:H94)</f>
        <v>0</v>
      </c>
      <c r="J94" s="283">
        <f>JUNIO!L94</f>
        <v>0</v>
      </c>
      <c r="K94" s="457">
        <v>0</v>
      </c>
      <c r="L94" s="170">
        <f>SUM(J94:K94)</f>
        <v>0</v>
      </c>
      <c r="M94" s="283">
        <f>F94-I94</f>
        <v>0</v>
      </c>
      <c r="N94" s="170">
        <f>F94-L94</f>
        <v>0</v>
      </c>
      <c r="O94" s="467"/>
      <c r="P94" s="455">
        <v>0</v>
      </c>
      <c r="Q94" s="458">
        <v>0</v>
      </c>
      <c r="R94" s="32"/>
      <c r="S94" s="156" t="str">
        <f>+IF(JUNIO!S94=0,"",JUNIO!S94)</f>
        <v>1020301-3</v>
      </c>
      <c r="T94" s="55" t="str">
        <f>+IF(JUNIO!T94=0,"",JUNIO!T94)</f>
        <v xml:space="preserve">Aportes a Fondos de Cesantia - Sin Sit. de Fondos </v>
      </c>
      <c r="U94" s="29">
        <f>+ENERO!U94</f>
        <v>77231977</v>
      </c>
      <c r="V94" s="17">
        <f>JUNIO!V94+JULIO!AL94</f>
        <v>0</v>
      </c>
      <c r="W94" s="17">
        <f>JUNIO!W94+JULIO!AM94</f>
        <v>0</v>
      </c>
      <c r="X94" s="20">
        <f>SUM(U94:W94)</f>
        <v>77231977</v>
      </c>
      <c r="Y94" s="21">
        <f>JUNIO!AA94</f>
        <v>0</v>
      </c>
      <c r="Z94" s="457">
        <v>0</v>
      </c>
      <c r="AA94" s="20">
        <f>SUM(Y94:Z94)</f>
        <v>0</v>
      </c>
      <c r="AB94" s="21">
        <f>JUNIO!AD94</f>
        <v>0</v>
      </c>
      <c r="AC94" s="457">
        <v>0</v>
      </c>
      <c r="AD94" s="20">
        <f>SUM(AB94:AC94)</f>
        <v>0</v>
      </c>
      <c r="AE94" s="21">
        <f>JUNIO!AG94</f>
        <v>0</v>
      </c>
      <c r="AF94" s="457">
        <v>0</v>
      </c>
      <c r="AG94" s="20">
        <f>SUM(AE94:AF94)</f>
        <v>0</v>
      </c>
      <c r="AH94" s="21">
        <f>X94-AA94</f>
        <v>77231977</v>
      </c>
      <c r="AI94" s="17">
        <f>X94-AD94</f>
        <v>77231977</v>
      </c>
      <c r="AJ94" s="18">
        <f>X94-AG94</f>
        <v>77231977</v>
      </c>
      <c r="AK94" s="10"/>
      <c r="AL94" s="455">
        <v>0</v>
      </c>
      <c r="AM94" s="458">
        <v>0</v>
      </c>
      <c r="AN94" s="32"/>
      <c r="AO94" s="561"/>
      <c r="AP94" s="561"/>
      <c r="AQ94" s="561"/>
      <c r="AR94" s="561"/>
      <c r="AS94" s="561"/>
      <c r="AT94" s="561"/>
      <c r="AU94" s="561"/>
      <c r="AV94" s="561"/>
      <c r="AW94" s="561"/>
      <c r="AX94" s="561"/>
      <c r="AY94" s="561"/>
      <c r="AZ94" s="561"/>
      <c r="BL94" s="32"/>
    </row>
    <row r="95" spans="1:70" s="562" customFormat="1" x14ac:dyDescent="0.2">
      <c r="A95" s="11" t="str">
        <f>+IF(JUNIO!A95=0,"",JUNIO!A95)</f>
        <v>1130209 - 2</v>
      </c>
      <c r="B95" s="58" t="str">
        <f>+IF(JUNIO!B95=0,"",JUNIO!B95)</f>
        <v>Fondo de la Vivienda</v>
      </c>
      <c r="C95" s="456">
        <f>+ENERO!C95</f>
        <v>0</v>
      </c>
      <c r="D95" s="456">
        <f>JUNIO!D95+JULIO!P95</f>
        <v>0</v>
      </c>
      <c r="E95" s="456">
        <f>JUNIO!E95+JULIO!Q95</f>
        <v>0</v>
      </c>
      <c r="F95" s="170">
        <f>SUM(C95:E95)</f>
        <v>0</v>
      </c>
      <c r="G95" s="283">
        <f>JUNIO!I95</f>
        <v>0</v>
      </c>
      <c r="H95" s="457">
        <v>0</v>
      </c>
      <c r="I95" s="170">
        <f>SUM(G95:H95)</f>
        <v>0</v>
      </c>
      <c r="J95" s="283">
        <f>JUNIO!L95</f>
        <v>0</v>
      </c>
      <c r="K95" s="457">
        <v>0</v>
      </c>
      <c r="L95" s="170">
        <f>SUM(J95:K95)</f>
        <v>0</v>
      </c>
      <c r="M95" s="283">
        <f>F95-I95</f>
        <v>0</v>
      </c>
      <c r="N95" s="170">
        <f>F95-L95</f>
        <v>0</v>
      </c>
      <c r="O95" s="467"/>
      <c r="P95" s="455">
        <v>0</v>
      </c>
      <c r="Q95" s="458">
        <v>0</v>
      </c>
      <c r="R95" s="32"/>
      <c r="S95" s="156" t="str">
        <f>+IF(JUNIO!S95=0,"",JUNIO!S95)</f>
        <v>1020301-4</v>
      </c>
      <c r="T95" s="55" t="str">
        <f>+IF(JUNIO!T95=0,"",JUNIO!T95)</f>
        <v>Aporte a ARL. - Sin Sit. de Fondos</v>
      </c>
      <c r="U95" s="29">
        <f>+ENERO!U95</f>
        <v>18276298</v>
      </c>
      <c r="V95" s="17">
        <f>JUNIO!V95+JULIO!AL95</f>
        <v>0</v>
      </c>
      <c r="W95" s="17">
        <f>JUNIO!W95+JULIO!AM95</f>
        <v>0</v>
      </c>
      <c r="X95" s="20">
        <f>SUM(U95:W95)</f>
        <v>18276298</v>
      </c>
      <c r="Y95" s="21">
        <f>JUNIO!AA95</f>
        <v>8327052</v>
      </c>
      <c r="Z95" s="457">
        <v>1402223</v>
      </c>
      <c r="AA95" s="20">
        <f>SUM(Y95:Z95)</f>
        <v>9729275</v>
      </c>
      <c r="AB95" s="21">
        <f>JUNIO!AD95</f>
        <v>8327052</v>
      </c>
      <c r="AC95" s="457">
        <v>1402223</v>
      </c>
      <c r="AD95" s="20">
        <f>SUM(AB95:AC95)</f>
        <v>9729275</v>
      </c>
      <c r="AE95" s="21">
        <f>JUNIO!AG95</f>
        <v>8327052</v>
      </c>
      <c r="AF95" s="457">
        <v>1402223</v>
      </c>
      <c r="AG95" s="20">
        <f>SUM(AE95:AF95)</f>
        <v>9729275</v>
      </c>
      <c r="AH95" s="21">
        <f>X95-AA95</f>
        <v>8547023</v>
      </c>
      <c r="AI95" s="17">
        <f>X95-AD95</f>
        <v>8547023</v>
      </c>
      <c r="AJ95" s="18">
        <f>X95-AG95</f>
        <v>8547023</v>
      </c>
      <c r="AK95" s="10"/>
      <c r="AL95" s="455">
        <v>0</v>
      </c>
      <c r="AM95" s="458">
        <v>0</v>
      </c>
      <c r="AN95" s="32"/>
      <c r="AO95" s="561"/>
      <c r="AP95" s="561"/>
      <c r="AQ95" s="561"/>
      <c r="AR95" s="561"/>
      <c r="AS95" s="561"/>
      <c r="AT95" s="561"/>
      <c r="AU95" s="561"/>
      <c r="AV95" s="561"/>
      <c r="AW95" s="561"/>
      <c r="AX95" s="561"/>
      <c r="AY95" s="561"/>
      <c r="AZ95" s="561"/>
      <c r="BL95" s="32"/>
    </row>
    <row r="96" spans="1:70" s="32" customFormat="1" x14ac:dyDescent="0.2">
      <c r="A96" s="11" t="str">
        <f>+IF(JUNIO!A96=0,"",JUNIO!A96)</f>
        <v>1130209 - 3</v>
      </c>
      <c r="B96" s="58" t="str">
        <f>+IF(JUNIO!B96=0,"",JUNIO!B96)</f>
        <v xml:space="preserve">Aprovechamientos </v>
      </c>
      <c r="C96" s="456">
        <f>+ENERO!C96</f>
        <v>8000000</v>
      </c>
      <c r="D96" s="456">
        <f>JUNIO!D96+JULIO!P96</f>
        <v>0</v>
      </c>
      <c r="E96" s="456">
        <f>JUNIO!E96+JULIO!Q96</f>
        <v>0</v>
      </c>
      <c r="F96" s="170">
        <f>SUM(C96:E96)</f>
        <v>8000000</v>
      </c>
      <c r="G96" s="283">
        <f>JUNIO!I96</f>
        <v>428877</v>
      </c>
      <c r="H96" s="457">
        <v>311348</v>
      </c>
      <c r="I96" s="170">
        <f>SUM(G96:H96)</f>
        <v>740225</v>
      </c>
      <c r="J96" s="283">
        <f>JUNIO!L96</f>
        <v>428877</v>
      </c>
      <c r="K96" s="457">
        <v>311348</v>
      </c>
      <c r="L96" s="170">
        <f>SUM(J96:K96)</f>
        <v>740225</v>
      </c>
      <c r="M96" s="283">
        <f>F96-I96</f>
        <v>7259775</v>
      </c>
      <c r="N96" s="170">
        <f>F96-L96</f>
        <v>7259775</v>
      </c>
      <c r="O96" s="467"/>
      <c r="P96" s="455">
        <v>0</v>
      </c>
      <c r="Q96" s="458">
        <v>0</v>
      </c>
      <c r="S96" s="155">
        <f>+IF(JUNIO!S96=0,"",JUNIO!S96)</f>
        <v>1020302</v>
      </c>
      <c r="T96" s="159" t="str">
        <f>+IF(JUNIO!T96=0,"",JUNIO!T96)</f>
        <v>Contribuciones - Otros</v>
      </c>
      <c r="U96" s="29">
        <f t="shared" ref="U96:AJ96" si="92">SUM(U97:U101)</f>
        <v>71005588</v>
      </c>
      <c r="V96" s="17">
        <f t="shared" si="92"/>
        <v>0</v>
      </c>
      <c r="W96" s="17">
        <f t="shared" si="92"/>
        <v>0</v>
      </c>
      <c r="X96" s="20">
        <f t="shared" si="92"/>
        <v>71005588</v>
      </c>
      <c r="Y96" s="21">
        <f t="shared" si="92"/>
        <v>18911043</v>
      </c>
      <c r="Z96" s="169">
        <f t="shared" si="92"/>
        <v>4786944</v>
      </c>
      <c r="AA96" s="20">
        <f t="shared" si="92"/>
        <v>23697987</v>
      </c>
      <c r="AB96" s="21">
        <f t="shared" si="92"/>
        <v>18911043</v>
      </c>
      <c r="AC96" s="169">
        <f t="shared" si="92"/>
        <v>4786944</v>
      </c>
      <c r="AD96" s="20">
        <f t="shared" si="92"/>
        <v>23697987</v>
      </c>
      <c r="AE96" s="21">
        <f t="shared" si="92"/>
        <v>16398547</v>
      </c>
      <c r="AF96" s="169">
        <f t="shared" si="92"/>
        <v>3062452</v>
      </c>
      <c r="AG96" s="20">
        <f t="shared" si="92"/>
        <v>19460999</v>
      </c>
      <c r="AH96" s="21">
        <f t="shared" si="92"/>
        <v>47307601</v>
      </c>
      <c r="AI96" s="17">
        <f t="shared" si="92"/>
        <v>47307601</v>
      </c>
      <c r="AJ96" s="18">
        <f t="shared" si="92"/>
        <v>51544589</v>
      </c>
      <c r="AL96" s="36">
        <f>SUM(AL97:AL101)</f>
        <v>0</v>
      </c>
      <c r="AM96" s="37">
        <f>SUM(AM97:AM101)</f>
        <v>0</v>
      </c>
      <c r="AO96" s="561"/>
      <c r="AP96" s="561"/>
      <c r="AQ96" s="561"/>
      <c r="AR96" s="561"/>
      <c r="AS96" s="561"/>
      <c r="AT96" s="561"/>
      <c r="AU96" s="561"/>
      <c r="AV96" s="561"/>
      <c r="AW96" s="561"/>
      <c r="AX96" s="561"/>
      <c r="AY96" s="561"/>
      <c r="AZ96" s="561"/>
      <c r="BA96" s="562"/>
      <c r="BC96" s="562"/>
      <c r="BD96" s="562"/>
      <c r="BE96" s="562"/>
      <c r="BL96" s="562"/>
      <c r="BM96" s="562"/>
      <c r="BN96" s="562"/>
      <c r="BO96" s="562"/>
      <c r="BP96" s="562"/>
      <c r="BQ96" s="562"/>
      <c r="BR96" s="562"/>
    </row>
    <row r="97" spans="1:70" s="562" customFormat="1" ht="13.5" thickBot="1" x14ac:dyDescent="0.25">
      <c r="A97" s="218" t="str">
        <f>+IF(JUNIO!A97=0,"",JUNIO!A97)</f>
        <v>1130209 - 4</v>
      </c>
      <c r="B97" s="219" t="str">
        <f>+IF(JUNIO!B97=0,"",JUNIO!B97)</f>
        <v>Otros</v>
      </c>
      <c r="C97" s="564">
        <f>+ENERO!C97</f>
        <v>0</v>
      </c>
      <c r="D97" s="564">
        <f>JUNIO!D97+JULIO!P97</f>
        <v>0</v>
      </c>
      <c r="E97" s="564">
        <f>JUNIO!E97+JULIO!Q97</f>
        <v>0</v>
      </c>
      <c r="F97" s="565">
        <f>SUM(C97:E97)</f>
        <v>0</v>
      </c>
      <c r="G97" s="566">
        <f>JUNIO!I97</f>
        <v>0</v>
      </c>
      <c r="H97" s="475">
        <v>0</v>
      </c>
      <c r="I97" s="565">
        <f>SUM(G97:H97)</f>
        <v>0</v>
      </c>
      <c r="J97" s="566">
        <f>JUNIO!L97</f>
        <v>0</v>
      </c>
      <c r="K97" s="475">
        <v>0</v>
      </c>
      <c r="L97" s="565">
        <f>SUM(J97:K97)</f>
        <v>0</v>
      </c>
      <c r="M97" s="566">
        <f>F97-I97</f>
        <v>0</v>
      </c>
      <c r="N97" s="565">
        <f>F97-L97</f>
        <v>0</v>
      </c>
      <c r="O97" s="467"/>
      <c r="P97" s="471">
        <v>0</v>
      </c>
      <c r="Q97" s="476">
        <v>0</v>
      </c>
      <c r="R97" s="32"/>
      <c r="S97" s="156" t="str">
        <f>+IF(JUNIO!S97=0,"",JUNIO!S97)</f>
        <v>1020302-1</v>
      </c>
      <c r="T97" s="55" t="str">
        <f>+IF(JUNIO!T97=0,"",JUNIO!T97)</f>
        <v>Aportes a E.P.S.- Con sit. Fondos</v>
      </c>
      <c r="U97" s="29">
        <f>+ENERO!U97</f>
        <v>9531764</v>
      </c>
      <c r="V97" s="17">
        <f>JUNIO!V97+JULIO!AL97</f>
        <v>0</v>
      </c>
      <c r="W97" s="17">
        <f>JUNIO!W97+JULIO!AM97</f>
        <v>0</v>
      </c>
      <c r="X97" s="20">
        <f t="shared" ref="X97:X102" si="93">SUM(U97:W97)</f>
        <v>9531764</v>
      </c>
      <c r="Y97" s="21">
        <f>JUNIO!AA97</f>
        <v>957300</v>
      </c>
      <c r="Z97" s="457">
        <v>0</v>
      </c>
      <c r="AA97" s="20">
        <f t="shared" ref="AA97:AA102" si="94">SUM(Y97:Z97)</f>
        <v>957300</v>
      </c>
      <c r="AB97" s="21">
        <f>JUNIO!AD97</f>
        <v>957300</v>
      </c>
      <c r="AC97" s="457">
        <v>0</v>
      </c>
      <c r="AD97" s="20">
        <f t="shared" ref="AD97:AD102" si="95">SUM(AB97:AC97)</f>
        <v>957300</v>
      </c>
      <c r="AE97" s="21">
        <f>JUNIO!AG97</f>
        <v>957300</v>
      </c>
      <c r="AF97" s="457">
        <v>0</v>
      </c>
      <c r="AG97" s="20">
        <f t="shared" ref="AG97:AG102" si="96">SUM(AE97:AF97)</f>
        <v>957300</v>
      </c>
      <c r="AH97" s="21">
        <f t="shared" ref="AH97:AH102" si="97">X97-AA97</f>
        <v>8574464</v>
      </c>
      <c r="AI97" s="17">
        <f t="shared" ref="AI97:AI102" si="98">X97-AD97</f>
        <v>8574464</v>
      </c>
      <c r="AJ97" s="18">
        <f t="shared" ref="AJ97:AJ102" si="99">X97-AG97</f>
        <v>8574464</v>
      </c>
      <c r="AK97" s="32"/>
      <c r="AL97" s="455">
        <v>0</v>
      </c>
      <c r="AM97" s="458">
        <v>0</v>
      </c>
      <c r="AN97" s="32"/>
      <c r="AO97" s="561"/>
      <c r="AP97" s="561"/>
      <c r="AQ97" s="561"/>
      <c r="AR97" s="561"/>
      <c r="AS97" s="561"/>
      <c r="AT97" s="561"/>
      <c r="AU97" s="561"/>
      <c r="AV97" s="561"/>
      <c r="AW97" s="561"/>
      <c r="AX97" s="561"/>
      <c r="AY97" s="561"/>
      <c r="AZ97" s="561"/>
      <c r="BC97" s="32"/>
      <c r="BD97" s="32"/>
      <c r="BE97" s="32"/>
    </row>
    <row r="98" spans="1:70" s="562" customFormat="1" ht="13.5" thickBot="1" x14ac:dyDescent="0.25">
      <c r="A98" s="217"/>
      <c r="B98" s="554"/>
      <c r="C98" s="365"/>
      <c r="D98" s="365"/>
      <c r="E98" s="365"/>
      <c r="F98" s="365"/>
      <c r="G98" s="365"/>
      <c r="H98" s="365"/>
      <c r="I98" s="365"/>
      <c r="J98" s="365"/>
      <c r="K98" s="365"/>
      <c r="L98" s="365"/>
      <c r="M98" s="365"/>
      <c r="N98" s="567"/>
      <c r="O98" s="467"/>
      <c r="P98" s="568"/>
      <c r="Q98" s="567"/>
      <c r="R98" s="32"/>
      <c r="S98" s="156" t="str">
        <f>+IF(JUNIO!S98=0,"",JUNIO!S98)</f>
        <v>1020302-2</v>
      </c>
      <c r="T98" s="55" t="str">
        <f>+IF(JUNIO!T98=0,"",JUNIO!T98)</f>
        <v>Aportes Fondos Pensionales - Con Sit. Fondos</v>
      </c>
      <c r="U98" s="29">
        <f>+ENERO!U98</f>
        <v>10473878</v>
      </c>
      <c r="V98" s="17">
        <f>JUNIO!V98+JULIO!AL98</f>
        <v>0</v>
      </c>
      <c r="W98" s="17">
        <f>JUNIO!W98+JULIO!AM98</f>
        <v>0</v>
      </c>
      <c r="X98" s="20">
        <f t="shared" si="93"/>
        <v>10473878</v>
      </c>
      <c r="Y98" s="21">
        <f>JUNIO!AA98</f>
        <v>3462029</v>
      </c>
      <c r="Z98" s="457">
        <v>0</v>
      </c>
      <c r="AA98" s="20">
        <f t="shared" si="94"/>
        <v>3462029</v>
      </c>
      <c r="AB98" s="21">
        <f>JUNIO!AD98</f>
        <v>3462029</v>
      </c>
      <c r="AC98" s="457">
        <v>0</v>
      </c>
      <c r="AD98" s="20">
        <f t="shared" si="95"/>
        <v>3462029</v>
      </c>
      <c r="AE98" s="21">
        <f>JUNIO!AG98</f>
        <v>3462029</v>
      </c>
      <c r="AF98" s="457">
        <v>0</v>
      </c>
      <c r="AG98" s="20">
        <f t="shared" si="96"/>
        <v>3462029</v>
      </c>
      <c r="AH98" s="21">
        <f t="shared" si="97"/>
        <v>7011849</v>
      </c>
      <c r="AI98" s="17">
        <f t="shared" si="98"/>
        <v>7011849</v>
      </c>
      <c r="AJ98" s="18">
        <f t="shared" si="99"/>
        <v>7011849</v>
      </c>
      <c r="AK98" s="32"/>
      <c r="AL98" s="455">
        <v>0</v>
      </c>
      <c r="AM98" s="458">
        <v>0</v>
      </c>
      <c r="AN98" s="32"/>
      <c r="AO98" s="561"/>
      <c r="AP98" s="561"/>
      <c r="AQ98" s="561"/>
      <c r="AR98" s="561"/>
      <c r="AS98" s="561"/>
      <c r="AT98" s="561"/>
      <c r="AU98" s="561"/>
      <c r="AV98" s="561"/>
      <c r="AW98" s="561"/>
      <c r="AX98" s="561"/>
      <c r="AY98" s="561"/>
      <c r="AZ98" s="561"/>
      <c r="BN98" s="32"/>
      <c r="BO98" s="32"/>
      <c r="BP98" s="32"/>
      <c r="BQ98" s="32"/>
      <c r="BR98" s="32"/>
    </row>
    <row r="99" spans="1:70" s="562" customFormat="1" ht="15.75" x14ac:dyDescent="0.2">
      <c r="A99" s="569">
        <f>+IF(JUNIO!A99=0,"",JUNIO!A99)</f>
        <v>11303</v>
      </c>
      <c r="B99" s="570" t="str">
        <f>+IF(JUNIO!B99=0,"",JUNIO!B99)</f>
        <v>Aportes no ligados a venta servicios de salud</v>
      </c>
      <c r="C99" s="572">
        <f t="shared" ref="C99:N99" si="100">SUM(C100:C106)</f>
        <v>331695000</v>
      </c>
      <c r="D99" s="572">
        <f t="shared" si="100"/>
        <v>0</v>
      </c>
      <c r="E99" s="572">
        <f t="shared" si="100"/>
        <v>20000000</v>
      </c>
      <c r="F99" s="573">
        <f t="shared" si="100"/>
        <v>351695000</v>
      </c>
      <c r="G99" s="571">
        <f t="shared" si="100"/>
        <v>163636778</v>
      </c>
      <c r="H99" s="572">
        <f t="shared" si="100"/>
        <v>23939463</v>
      </c>
      <c r="I99" s="573">
        <f t="shared" si="100"/>
        <v>187576241</v>
      </c>
      <c r="J99" s="571">
        <f t="shared" si="100"/>
        <v>163636778</v>
      </c>
      <c r="K99" s="572">
        <f t="shared" si="100"/>
        <v>23939463</v>
      </c>
      <c r="L99" s="573">
        <f t="shared" si="100"/>
        <v>187576241</v>
      </c>
      <c r="M99" s="571">
        <f t="shared" si="100"/>
        <v>164118759</v>
      </c>
      <c r="N99" s="573">
        <f t="shared" si="100"/>
        <v>164118759</v>
      </c>
      <c r="P99" s="215">
        <f>SUM(P100:P106)</f>
        <v>0</v>
      </c>
      <c r="Q99" s="216">
        <f>SUM(Q100:Q106)</f>
        <v>0</v>
      </c>
      <c r="R99" s="32"/>
      <c r="S99" s="156" t="str">
        <f>+IF(JUNIO!S99=0,"",JUNIO!S99)</f>
        <v>1020302-3</v>
      </c>
      <c r="T99" s="55" t="str">
        <f>+IF(JUNIO!T99=0,"",JUNIO!T99)</f>
        <v xml:space="preserve">Aportes a Fondos de Cesantia - Con Sit. de Fondos </v>
      </c>
      <c r="U99" s="29">
        <f>+ENERO!U99</f>
        <v>10246285</v>
      </c>
      <c r="V99" s="17">
        <f>JUNIO!V99+JULIO!AL99</f>
        <v>0</v>
      </c>
      <c r="W99" s="17">
        <f>JUNIO!W99+JULIO!AM99</f>
        <v>0</v>
      </c>
      <c r="X99" s="20">
        <f t="shared" si="93"/>
        <v>10246285</v>
      </c>
      <c r="Y99" s="21">
        <f>JUNIO!AA99</f>
        <v>0</v>
      </c>
      <c r="Z99" s="457">
        <v>2352293</v>
      </c>
      <c r="AA99" s="20">
        <f t="shared" si="94"/>
        <v>2352293</v>
      </c>
      <c r="AB99" s="21">
        <f>JUNIO!AD99</f>
        <v>0</v>
      </c>
      <c r="AC99" s="457">
        <v>2352293</v>
      </c>
      <c r="AD99" s="20">
        <f t="shared" si="95"/>
        <v>2352293</v>
      </c>
      <c r="AE99" s="21">
        <f>JUNIO!AG99</f>
        <v>0</v>
      </c>
      <c r="AF99" s="457">
        <v>549956</v>
      </c>
      <c r="AG99" s="20">
        <f t="shared" si="96"/>
        <v>549956</v>
      </c>
      <c r="AH99" s="21">
        <f t="shared" si="97"/>
        <v>7893992</v>
      </c>
      <c r="AI99" s="17">
        <f t="shared" si="98"/>
        <v>7893992</v>
      </c>
      <c r="AJ99" s="18">
        <f t="shared" si="99"/>
        <v>9696329</v>
      </c>
      <c r="AK99" s="32"/>
      <c r="AL99" s="455">
        <v>0</v>
      </c>
      <c r="AM99" s="458">
        <v>0</v>
      </c>
      <c r="AN99" s="32"/>
      <c r="AO99" s="561"/>
      <c r="AP99" s="561"/>
      <c r="AQ99" s="561"/>
      <c r="AR99" s="561"/>
      <c r="AS99" s="561"/>
      <c r="AT99" s="561"/>
      <c r="AU99" s="561"/>
      <c r="AV99" s="561"/>
      <c r="AW99" s="561"/>
      <c r="AX99" s="561"/>
      <c r="AY99" s="561"/>
      <c r="AZ99" s="561"/>
      <c r="BM99" s="32"/>
    </row>
    <row r="100" spans="1:70" s="467" customFormat="1" x14ac:dyDescent="0.2">
      <c r="A100" s="33" t="str">
        <f>+IF(JUNIO!A100=0,"",JUNIO!A100)</f>
        <v>11303-1</v>
      </c>
      <c r="B100" s="59" t="str">
        <f>+IF(JUNIO!B100=0,"",JUNIO!B100)</f>
        <v xml:space="preserve">NACION </v>
      </c>
      <c r="C100" s="574">
        <f>+ENERO!C100</f>
        <v>0</v>
      </c>
      <c r="D100" s="574">
        <f>JUNIO!D100+JULIO!P100</f>
        <v>0</v>
      </c>
      <c r="E100" s="574">
        <f>JUNIO!E100+JULIO!Q100</f>
        <v>0</v>
      </c>
      <c r="F100" s="575">
        <f t="shared" ref="F100:F106" si="101">SUM(C100:E100)</f>
        <v>0</v>
      </c>
      <c r="G100" s="576">
        <f>JUNIO!I100</f>
        <v>0</v>
      </c>
      <c r="H100" s="457">
        <v>0</v>
      </c>
      <c r="I100" s="575">
        <f t="shared" ref="I100:I106" si="102">SUM(G100:H100)</f>
        <v>0</v>
      </c>
      <c r="J100" s="576">
        <f>JUNIO!L100</f>
        <v>0</v>
      </c>
      <c r="K100" s="457">
        <v>0</v>
      </c>
      <c r="L100" s="575">
        <f t="shared" ref="L100:L106" si="103">SUM(J100:K100)</f>
        <v>0</v>
      </c>
      <c r="M100" s="576">
        <f t="shared" ref="M100:M106" si="104">F100-I100</f>
        <v>0</v>
      </c>
      <c r="N100" s="575">
        <f t="shared" ref="N100:N106" si="105">F100-L100</f>
        <v>0</v>
      </c>
      <c r="O100" s="562"/>
      <c r="P100" s="455">
        <v>0</v>
      </c>
      <c r="Q100" s="458">
        <v>0</v>
      </c>
      <c r="R100" s="10"/>
      <c r="S100" s="156" t="str">
        <f>+IF(JUNIO!S100=0,"",JUNIO!S100)</f>
        <v>1020302-4</v>
      </c>
      <c r="T100" s="55" t="str">
        <f>+IF(JUNIO!T100=0,"",JUNIO!T100)</f>
        <v>Aporte a ARL. - Con Sit. de Fondos</v>
      </c>
      <c r="U100" s="29">
        <f>+ENERO!U100</f>
        <v>1811777</v>
      </c>
      <c r="V100" s="17">
        <f>JUNIO!V100+JULIO!AL100</f>
        <v>0</v>
      </c>
      <c r="W100" s="17">
        <f>JUNIO!W100+JULIO!AM100</f>
        <v>0</v>
      </c>
      <c r="X100" s="20">
        <f t="shared" si="93"/>
        <v>1811777</v>
      </c>
      <c r="Y100" s="21">
        <f>JUNIO!AA100</f>
        <v>0</v>
      </c>
      <c r="Z100" s="457">
        <v>0</v>
      </c>
      <c r="AA100" s="20">
        <f t="shared" si="94"/>
        <v>0</v>
      </c>
      <c r="AB100" s="21">
        <f>JUNIO!AD100</f>
        <v>0</v>
      </c>
      <c r="AC100" s="457">
        <v>0</v>
      </c>
      <c r="AD100" s="20">
        <f t="shared" si="95"/>
        <v>0</v>
      </c>
      <c r="AE100" s="21">
        <f>JUNIO!AG100</f>
        <v>0</v>
      </c>
      <c r="AF100" s="457">
        <v>0</v>
      </c>
      <c r="AG100" s="20">
        <f t="shared" si="96"/>
        <v>0</v>
      </c>
      <c r="AH100" s="21">
        <f t="shared" si="97"/>
        <v>1811777</v>
      </c>
      <c r="AI100" s="17">
        <f t="shared" si="98"/>
        <v>1811777</v>
      </c>
      <c r="AJ100" s="18">
        <f t="shared" si="99"/>
        <v>1811777</v>
      </c>
      <c r="AK100" s="32"/>
      <c r="AL100" s="455">
        <v>0</v>
      </c>
      <c r="AM100" s="458">
        <v>0</v>
      </c>
      <c r="AN100" s="10"/>
      <c r="AO100" s="365"/>
      <c r="AP100" s="365"/>
      <c r="AQ100" s="365"/>
      <c r="AR100" s="365"/>
      <c r="AS100" s="365"/>
      <c r="AT100" s="365"/>
      <c r="AU100" s="365"/>
      <c r="AV100" s="365"/>
      <c r="AW100" s="365"/>
      <c r="AX100" s="365"/>
      <c r="AY100" s="365"/>
      <c r="AZ100" s="365"/>
      <c r="BM100" s="562"/>
      <c r="BN100" s="562"/>
      <c r="BO100" s="562"/>
      <c r="BP100" s="562"/>
      <c r="BQ100" s="562"/>
      <c r="BR100" s="562"/>
    </row>
    <row r="101" spans="1:70" s="467" customFormat="1" x14ac:dyDescent="0.2">
      <c r="A101" s="33" t="str">
        <f>+IF(JUNIO!A101=0,"",JUNIO!A101)</f>
        <v>11303-2</v>
      </c>
      <c r="B101" s="59" t="str">
        <f>+IF(JUNIO!B101=0,"",JUNIO!B101)</f>
        <v>DEPARTAMENTO</v>
      </c>
      <c r="C101" s="574">
        <f>+ENERO!C101</f>
        <v>0</v>
      </c>
      <c r="D101" s="574">
        <f>JUNIO!D101+JULIO!P101</f>
        <v>0</v>
      </c>
      <c r="E101" s="574">
        <f>JUNIO!E101+JULIO!Q101</f>
        <v>0</v>
      </c>
      <c r="F101" s="575">
        <f t="shared" si="101"/>
        <v>0</v>
      </c>
      <c r="G101" s="576">
        <f>JUNIO!I101</f>
        <v>0</v>
      </c>
      <c r="H101" s="457">
        <v>0</v>
      </c>
      <c r="I101" s="575">
        <f t="shared" si="102"/>
        <v>0</v>
      </c>
      <c r="J101" s="576">
        <f>JUNIO!L101</f>
        <v>0</v>
      </c>
      <c r="K101" s="457">
        <v>0</v>
      </c>
      <c r="L101" s="575">
        <f t="shared" si="103"/>
        <v>0</v>
      </c>
      <c r="M101" s="576">
        <f t="shared" si="104"/>
        <v>0</v>
      </c>
      <c r="N101" s="575">
        <f t="shared" si="105"/>
        <v>0</v>
      </c>
      <c r="O101" s="562"/>
      <c r="P101" s="455">
        <v>0</v>
      </c>
      <c r="Q101" s="458">
        <v>0</v>
      </c>
      <c r="R101" s="10"/>
      <c r="S101" s="156" t="str">
        <f>+IF(JUNIO!S101=0,"",JUNIO!S101)</f>
        <v>1020302-5</v>
      </c>
      <c r="T101" s="55" t="str">
        <f>+IF(JUNIO!T101=0,"",JUNIO!T101)</f>
        <v>Aporte a Caja Compensación Familiar</v>
      </c>
      <c r="U101" s="29">
        <f>+ENERO!U101</f>
        <v>38941884</v>
      </c>
      <c r="V101" s="17">
        <f>JUNIO!V101+JULIO!AL101</f>
        <v>0</v>
      </c>
      <c r="W101" s="17">
        <f>JUNIO!W101+JULIO!AM101</f>
        <v>0</v>
      </c>
      <c r="X101" s="20">
        <f t="shared" si="93"/>
        <v>38941884</v>
      </c>
      <c r="Y101" s="21">
        <f>JUNIO!AA101</f>
        <v>14491714</v>
      </c>
      <c r="Z101" s="457">
        <v>2434651</v>
      </c>
      <c r="AA101" s="20">
        <f t="shared" si="94"/>
        <v>16926365</v>
      </c>
      <c r="AB101" s="21">
        <f>JUNIO!AD101</f>
        <v>14491714</v>
      </c>
      <c r="AC101" s="457">
        <v>2434651</v>
      </c>
      <c r="AD101" s="20">
        <f t="shared" si="95"/>
        <v>16926365</v>
      </c>
      <c r="AE101" s="21">
        <f>JUNIO!AG101</f>
        <v>11979218</v>
      </c>
      <c r="AF101" s="457">
        <v>2512496</v>
      </c>
      <c r="AG101" s="20">
        <f t="shared" si="96"/>
        <v>14491714</v>
      </c>
      <c r="AH101" s="21">
        <f t="shared" si="97"/>
        <v>22015519</v>
      </c>
      <c r="AI101" s="17">
        <f t="shared" si="98"/>
        <v>22015519</v>
      </c>
      <c r="AJ101" s="18">
        <f t="shared" si="99"/>
        <v>24450170</v>
      </c>
      <c r="AK101" s="32"/>
      <c r="AL101" s="455">
        <v>0</v>
      </c>
      <c r="AM101" s="458">
        <v>0</v>
      </c>
      <c r="AN101" s="10"/>
      <c r="AO101" s="365"/>
      <c r="AP101" s="365"/>
      <c r="AQ101" s="365"/>
      <c r="AR101" s="365"/>
      <c r="AS101" s="365"/>
      <c r="AT101" s="365"/>
      <c r="AU101" s="365"/>
      <c r="AV101" s="365"/>
      <c r="AW101" s="365"/>
      <c r="AX101" s="365"/>
      <c r="AY101" s="365"/>
      <c r="AZ101" s="365"/>
      <c r="BM101" s="562"/>
      <c r="BN101" s="562"/>
      <c r="BO101" s="562"/>
      <c r="BP101" s="562"/>
      <c r="BQ101" s="562"/>
      <c r="BR101" s="562"/>
    </row>
    <row r="102" spans="1:70" s="467" customFormat="1" x14ac:dyDescent="0.2">
      <c r="A102" s="33" t="str">
        <f>+IF(JUNIO!A102=0,"",JUNIO!A102)</f>
        <v>11303-3</v>
      </c>
      <c r="B102" s="59" t="str">
        <f>+IF(JUNIO!B102=0,"",JUNIO!B102)</f>
        <v>MUNICIPIO</v>
      </c>
      <c r="C102" s="574">
        <f>+ENERO!C102</f>
        <v>0</v>
      </c>
      <c r="D102" s="574">
        <f>JUNIO!D102+JULIO!P102</f>
        <v>0</v>
      </c>
      <c r="E102" s="574">
        <f>JUNIO!E102+JULIO!Q102</f>
        <v>20000000</v>
      </c>
      <c r="F102" s="575">
        <f t="shared" si="101"/>
        <v>20000000</v>
      </c>
      <c r="G102" s="576">
        <f>JUNIO!I102</f>
        <v>20000000</v>
      </c>
      <c r="H102" s="457">
        <v>0</v>
      </c>
      <c r="I102" s="575">
        <f t="shared" si="102"/>
        <v>20000000</v>
      </c>
      <c r="J102" s="576">
        <f>JUNIO!L102</f>
        <v>20000000</v>
      </c>
      <c r="K102" s="457">
        <v>0</v>
      </c>
      <c r="L102" s="575">
        <f t="shared" si="103"/>
        <v>20000000</v>
      </c>
      <c r="M102" s="576">
        <f t="shared" si="104"/>
        <v>0</v>
      </c>
      <c r="N102" s="575">
        <f t="shared" si="105"/>
        <v>0</v>
      </c>
      <c r="O102" s="562"/>
      <c r="P102" s="455">
        <v>0</v>
      </c>
      <c r="Q102" s="458">
        <v>0</v>
      </c>
      <c r="R102" s="10"/>
      <c r="S102" s="155">
        <f>+IF(JUNIO!S102=0,"",JUNIO!S102)</f>
        <v>1020399</v>
      </c>
      <c r="T102" s="159" t="str">
        <f>+IF(JUNIO!T102=0,"",JUNIO!T102)</f>
        <v>Vigencias Anteriores</v>
      </c>
      <c r="U102" s="29">
        <f>+ENERO!U102</f>
        <v>0</v>
      </c>
      <c r="V102" s="17">
        <f>JUNIO!V102+JULIO!AL102</f>
        <v>0</v>
      </c>
      <c r="W102" s="17">
        <f>JUNIO!W102+JULIO!AM102</f>
        <v>58780867</v>
      </c>
      <c r="X102" s="20">
        <f t="shared" si="93"/>
        <v>58780867</v>
      </c>
      <c r="Y102" s="21">
        <f>JUNIO!AA102</f>
        <v>58780867</v>
      </c>
      <c r="Z102" s="457">
        <v>0</v>
      </c>
      <c r="AA102" s="20">
        <f t="shared" si="94"/>
        <v>58780867</v>
      </c>
      <c r="AB102" s="21">
        <f>JUNIO!AD102</f>
        <v>58780867</v>
      </c>
      <c r="AC102" s="457">
        <v>0</v>
      </c>
      <c r="AD102" s="20">
        <f t="shared" si="95"/>
        <v>58780867</v>
      </c>
      <c r="AE102" s="21">
        <f>JUNIO!AG102</f>
        <v>45763117</v>
      </c>
      <c r="AF102" s="457">
        <v>0</v>
      </c>
      <c r="AG102" s="20">
        <f t="shared" si="96"/>
        <v>45763117</v>
      </c>
      <c r="AH102" s="21">
        <f t="shared" si="97"/>
        <v>0</v>
      </c>
      <c r="AI102" s="17">
        <f t="shared" si="98"/>
        <v>0</v>
      </c>
      <c r="AJ102" s="18">
        <f t="shared" si="99"/>
        <v>13017750</v>
      </c>
      <c r="AK102" s="10"/>
      <c r="AL102" s="455">
        <v>0</v>
      </c>
      <c r="AM102" s="458">
        <v>0</v>
      </c>
      <c r="AN102" s="10"/>
      <c r="AO102" s="365"/>
      <c r="AP102" s="365"/>
      <c r="AQ102" s="365"/>
      <c r="AR102" s="365"/>
      <c r="AS102" s="365"/>
      <c r="AT102" s="365"/>
      <c r="AU102" s="365"/>
      <c r="AV102" s="365"/>
      <c r="AW102" s="365"/>
      <c r="AX102" s="365"/>
      <c r="AY102" s="365"/>
      <c r="AZ102" s="365"/>
    </row>
    <row r="103" spans="1:70" s="467" customFormat="1" ht="15.75" x14ac:dyDescent="0.2">
      <c r="A103" s="33" t="str">
        <f>+IF(JUNIO!A103=0,"",JUNIO!A103)</f>
        <v>11303-4</v>
      </c>
      <c r="B103" s="59" t="str">
        <f>+IF(JUNIO!B103=0,"",JUNIO!B103)</f>
        <v>CONVENIOS (EMPRESTITO)</v>
      </c>
      <c r="C103" s="574">
        <f>+ENERO!C103</f>
        <v>0</v>
      </c>
      <c r="D103" s="574">
        <f>JUNIO!D103+JULIO!P103</f>
        <v>0</v>
      </c>
      <c r="E103" s="574">
        <f>JUNIO!E103+JULIO!Q103</f>
        <v>0</v>
      </c>
      <c r="F103" s="575">
        <f t="shared" si="101"/>
        <v>0</v>
      </c>
      <c r="G103" s="576">
        <f>JUNIO!I103</f>
        <v>0</v>
      </c>
      <c r="H103" s="457">
        <v>0</v>
      </c>
      <c r="I103" s="575">
        <f t="shared" si="102"/>
        <v>0</v>
      </c>
      <c r="J103" s="576">
        <f>JUNIO!L103</f>
        <v>0</v>
      </c>
      <c r="K103" s="457">
        <v>0</v>
      </c>
      <c r="L103" s="575">
        <f t="shared" si="103"/>
        <v>0</v>
      </c>
      <c r="M103" s="576">
        <f t="shared" si="104"/>
        <v>0</v>
      </c>
      <c r="N103" s="575">
        <f t="shared" si="105"/>
        <v>0</v>
      </c>
      <c r="O103" s="562"/>
      <c r="P103" s="455">
        <v>0</v>
      </c>
      <c r="Q103" s="458">
        <v>0</v>
      </c>
      <c r="R103" s="10"/>
      <c r="S103" s="448" t="str">
        <f>+IF(JUNIO!S103=0,"",JUNIO!S103)</f>
        <v/>
      </c>
      <c r="T103" s="649" t="str">
        <f>+IF(JUNIO!T103=0,"",JUNIO!T103)</f>
        <v/>
      </c>
      <c r="U103" s="193"/>
      <c r="V103" s="193"/>
      <c r="W103" s="193"/>
      <c r="X103" s="193"/>
      <c r="Y103" s="193"/>
      <c r="Z103" s="193"/>
      <c r="AA103" s="193"/>
      <c r="AB103" s="193"/>
      <c r="AC103" s="193"/>
      <c r="AD103" s="193"/>
      <c r="AE103" s="193"/>
      <c r="AF103" s="193"/>
      <c r="AG103" s="193"/>
      <c r="AH103" s="193"/>
      <c r="AI103" s="193"/>
      <c r="AJ103" s="207"/>
      <c r="AK103" s="10"/>
      <c r="AL103" s="213"/>
      <c r="AM103" s="214"/>
      <c r="AN103" s="10"/>
      <c r="AO103" s="365"/>
      <c r="AP103" s="365"/>
      <c r="AQ103" s="365"/>
      <c r="AR103" s="365"/>
      <c r="AS103" s="365"/>
      <c r="AT103" s="365"/>
      <c r="AU103" s="365"/>
      <c r="AV103" s="365"/>
      <c r="AW103" s="365"/>
      <c r="AX103" s="365"/>
      <c r="AY103" s="365"/>
      <c r="AZ103" s="365"/>
    </row>
    <row r="104" spans="1:70" s="467" customFormat="1" ht="15" x14ac:dyDescent="0.2">
      <c r="A104" s="33" t="str">
        <f>+IF(JUNIO!A104=0,"",JUNIO!A104)</f>
        <v>11303-5</v>
      </c>
      <c r="B104" s="59" t="str">
        <f>+IF(JUNIO!B104=0,"",JUNIO!B104)</f>
        <v>OTROS CONVENIOS</v>
      </c>
      <c r="C104" s="574">
        <f>+ENERO!C104</f>
        <v>0</v>
      </c>
      <c r="D104" s="574">
        <f>JUNIO!D104+JULIO!P104</f>
        <v>0</v>
      </c>
      <c r="E104" s="574">
        <f>JUNIO!E104+JULIO!Q104</f>
        <v>0</v>
      </c>
      <c r="F104" s="575">
        <f t="shared" si="101"/>
        <v>0</v>
      </c>
      <c r="G104" s="576">
        <f>JUNIO!I104</f>
        <v>0</v>
      </c>
      <c r="H104" s="457">
        <v>0</v>
      </c>
      <c r="I104" s="575">
        <f t="shared" si="102"/>
        <v>0</v>
      </c>
      <c r="J104" s="576">
        <f>JUNIO!L104</f>
        <v>0</v>
      </c>
      <c r="K104" s="457">
        <v>0</v>
      </c>
      <c r="L104" s="575">
        <f t="shared" si="103"/>
        <v>0</v>
      </c>
      <c r="M104" s="576">
        <f t="shared" si="104"/>
        <v>0</v>
      </c>
      <c r="N104" s="575">
        <f t="shared" si="105"/>
        <v>0</v>
      </c>
      <c r="O104" s="562"/>
      <c r="P104" s="455">
        <v>0</v>
      </c>
      <c r="Q104" s="458">
        <v>0</v>
      </c>
      <c r="R104" s="10"/>
      <c r="S104" s="34">
        <f>+IF(JUNIO!S104=0,"",JUNIO!S104)</f>
        <v>1020400</v>
      </c>
      <c r="T104" s="158" t="str">
        <f>+IF(JUNIO!T104=0,"",JUNIO!T104)</f>
        <v>Contribuciones Inherentes nómina del Sector Publico</v>
      </c>
      <c r="U104" s="157">
        <f t="shared" ref="U104:AJ104" si="106">U105+U108</f>
        <v>98677355</v>
      </c>
      <c r="V104" s="144">
        <f t="shared" si="106"/>
        <v>0</v>
      </c>
      <c r="W104" s="144">
        <f t="shared" si="106"/>
        <v>2947323</v>
      </c>
      <c r="X104" s="152">
        <f t="shared" si="106"/>
        <v>101624678</v>
      </c>
      <c r="Y104" s="151">
        <f t="shared" si="106"/>
        <v>21061967</v>
      </c>
      <c r="Z104" s="144">
        <f t="shared" si="106"/>
        <v>3043314</v>
      </c>
      <c r="AA104" s="152">
        <f t="shared" si="106"/>
        <v>24105281</v>
      </c>
      <c r="AB104" s="151">
        <f t="shared" si="106"/>
        <v>21061967</v>
      </c>
      <c r="AC104" s="144">
        <f t="shared" si="106"/>
        <v>3043314</v>
      </c>
      <c r="AD104" s="152">
        <f t="shared" si="106"/>
        <v>24105281</v>
      </c>
      <c r="AE104" s="151">
        <f t="shared" si="106"/>
        <v>17921347</v>
      </c>
      <c r="AF104" s="144">
        <f t="shared" si="106"/>
        <v>3140620</v>
      </c>
      <c r="AG104" s="152">
        <f t="shared" si="106"/>
        <v>21061967</v>
      </c>
      <c r="AH104" s="151">
        <f t="shared" si="106"/>
        <v>77519397</v>
      </c>
      <c r="AI104" s="144">
        <f t="shared" si="106"/>
        <v>77519397</v>
      </c>
      <c r="AJ104" s="153">
        <f t="shared" si="106"/>
        <v>80562711</v>
      </c>
      <c r="AK104" s="10"/>
      <c r="AL104" s="151">
        <f>AL105+AL108</f>
        <v>0</v>
      </c>
      <c r="AM104" s="153">
        <f>AM105+AM108</f>
        <v>0</v>
      </c>
      <c r="AN104" s="10"/>
      <c r="AO104" s="365"/>
      <c r="AP104" s="365"/>
      <c r="AQ104" s="365"/>
      <c r="AR104" s="365"/>
      <c r="AS104" s="365"/>
      <c r="AT104" s="365"/>
      <c r="AU104" s="365"/>
      <c r="AV104" s="365"/>
      <c r="AW104" s="365"/>
      <c r="AX104" s="365"/>
      <c r="AY104" s="365"/>
      <c r="AZ104" s="365"/>
    </row>
    <row r="105" spans="1:70" s="467" customFormat="1" x14ac:dyDescent="0.2">
      <c r="A105" s="33" t="str">
        <f>+IF(JUNIO!A105=0,"",JUNIO!A105)</f>
        <v>11303-6</v>
      </c>
      <c r="B105" s="59" t="str">
        <f>+IF(JUNIO!B105=0,"",JUNIO!B105)</f>
        <v>APORTES PATRONALES MUNICIPIO / DEPARTAMENTO</v>
      </c>
      <c r="C105" s="574">
        <f>+ENERO!C105</f>
        <v>331695000</v>
      </c>
      <c r="D105" s="574">
        <f>JUNIO!D105+JULIO!P105</f>
        <v>0</v>
      </c>
      <c r="E105" s="574">
        <f>JUNIO!E105+JULIO!Q105</f>
        <v>0</v>
      </c>
      <c r="F105" s="575">
        <f t="shared" si="101"/>
        <v>331695000</v>
      </c>
      <c r="G105" s="576">
        <f>JUNIO!I105</f>
        <v>143636778</v>
      </c>
      <c r="H105" s="457">
        <v>23939463</v>
      </c>
      <c r="I105" s="575">
        <f t="shared" si="102"/>
        <v>167576241</v>
      </c>
      <c r="J105" s="576">
        <f>JUNIO!L105</f>
        <v>143636778</v>
      </c>
      <c r="K105" s="457">
        <v>23939463</v>
      </c>
      <c r="L105" s="575">
        <f t="shared" si="103"/>
        <v>167576241</v>
      </c>
      <c r="M105" s="576">
        <f t="shared" si="104"/>
        <v>164118759</v>
      </c>
      <c r="N105" s="575">
        <f t="shared" si="105"/>
        <v>164118759</v>
      </c>
      <c r="O105" s="562"/>
      <c r="P105" s="455">
        <v>0</v>
      </c>
      <c r="Q105" s="458">
        <v>0</v>
      </c>
      <c r="R105" s="10"/>
      <c r="S105" s="155">
        <f>+IF(JUNIO!S105=0,"",JUNIO!S105)</f>
        <v>1020402</v>
      </c>
      <c r="T105" s="159" t="str">
        <f>+IF(JUNIO!T105=0,"",JUNIO!T105)</f>
        <v>Contribuciones - Otros</v>
      </c>
      <c r="U105" s="29">
        <f t="shared" ref="U105:AJ105" si="107">SUM(U106:U107)</f>
        <v>98677355</v>
      </c>
      <c r="V105" s="17">
        <f t="shared" si="107"/>
        <v>0</v>
      </c>
      <c r="W105" s="17">
        <f t="shared" si="107"/>
        <v>0</v>
      </c>
      <c r="X105" s="20">
        <f t="shared" si="107"/>
        <v>98677355</v>
      </c>
      <c r="Y105" s="21">
        <f t="shared" si="107"/>
        <v>18114644</v>
      </c>
      <c r="Z105" s="169">
        <f t="shared" si="107"/>
        <v>3043314</v>
      </c>
      <c r="AA105" s="20">
        <f t="shared" si="107"/>
        <v>21157958</v>
      </c>
      <c r="AB105" s="21">
        <f t="shared" si="107"/>
        <v>18114644</v>
      </c>
      <c r="AC105" s="169">
        <f t="shared" si="107"/>
        <v>3043314</v>
      </c>
      <c r="AD105" s="20">
        <f t="shared" si="107"/>
        <v>21157958</v>
      </c>
      <c r="AE105" s="21">
        <f t="shared" si="107"/>
        <v>14974024</v>
      </c>
      <c r="AF105" s="169">
        <f t="shared" si="107"/>
        <v>3140620</v>
      </c>
      <c r="AG105" s="20">
        <f t="shared" si="107"/>
        <v>18114644</v>
      </c>
      <c r="AH105" s="21">
        <f t="shared" si="107"/>
        <v>77519397</v>
      </c>
      <c r="AI105" s="17">
        <f t="shared" si="107"/>
        <v>77519397</v>
      </c>
      <c r="AJ105" s="18">
        <f t="shared" si="107"/>
        <v>80562711</v>
      </c>
      <c r="AK105" s="12"/>
      <c r="AL105" s="31">
        <f>SUM(AL106:AL107)</f>
        <v>0</v>
      </c>
      <c r="AM105" s="28">
        <f>SUM(AM106:AM107)</f>
        <v>0</v>
      </c>
      <c r="AN105" s="10"/>
      <c r="AO105" s="365"/>
      <c r="AP105" s="365"/>
      <c r="AQ105" s="365"/>
      <c r="AR105" s="365"/>
      <c r="AS105" s="365"/>
      <c r="AT105" s="365"/>
      <c r="AU105" s="365"/>
      <c r="AV105" s="365"/>
      <c r="AW105" s="365"/>
      <c r="AX105" s="365"/>
      <c r="AY105" s="365"/>
      <c r="AZ105" s="365"/>
    </row>
    <row r="106" spans="1:70" s="467" customFormat="1" ht="15.75" thickBot="1" x14ac:dyDescent="0.25">
      <c r="A106" s="577" t="str">
        <f>+IF(JUNIO!A106=0,"",JUNIO!A106)</f>
        <v>11303-5</v>
      </c>
      <c r="B106" s="578" t="str">
        <f>+IF(JUNIO!B106=0,"",JUNIO!B106)</f>
        <v>Vigencias Anteriores</v>
      </c>
      <c r="C106" s="564">
        <f>+ENERO!C106</f>
        <v>0</v>
      </c>
      <c r="D106" s="564">
        <f>JUNIO!D106+JULIO!P106</f>
        <v>0</v>
      </c>
      <c r="E106" s="564">
        <f>JUNIO!E106+JULIO!Q106</f>
        <v>0</v>
      </c>
      <c r="F106" s="565">
        <f t="shared" si="101"/>
        <v>0</v>
      </c>
      <c r="G106" s="566">
        <f>JUNIO!I106</f>
        <v>0</v>
      </c>
      <c r="H106" s="475">
        <v>0</v>
      </c>
      <c r="I106" s="565">
        <f t="shared" si="102"/>
        <v>0</v>
      </c>
      <c r="J106" s="566">
        <f>JUNIO!L106</f>
        <v>0</v>
      </c>
      <c r="K106" s="475">
        <v>0</v>
      </c>
      <c r="L106" s="565">
        <f t="shared" si="103"/>
        <v>0</v>
      </c>
      <c r="M106" s="566">
        <f t="shared" si="104"/>
        <v>0</v>
      </c>
      <c r="N106" s="565">
        <f t="shared" si="105"/>
        <v>0</v>
      </c>
      <c r="O106" s="562"/>
      <c r="P106" s="471">
        <v>0</v>
      </c>
      <c r="Q106" s="476">
        <v>0</v>
      </c>
      <c r="R106" s="10"/>
      <c r="S106" s="156" t="str">
        <f>+IF(JUNIO!S106=0,"",JUNIO!S106)</f>
        <v>1020402-1</v>
      </c>
      <c r="T106" s="159" t="str">
        <f>+IF(JUNIO!T106=0,"",JUNIO!T106)</f>
        <v>S.E.N.A.</v>
      </c>
      <c r="U106" s="29">
        <f>+ENERO!U106</f>
        <v>39470942</v>
      </c>
      <c r="V106" s="17">
        <f>JUNIO!V106+JULIO!AL106</f>
        <v>0</v>
      </c>
      <c r="W106" s="17">
        <f>JUNIO!W106+JULIO!AM106</f>
        <v>0</v>
      </c>
      <c r="X106" s="20">
        <f>SUM(U106:W106)</f>
        <v>39470942</v>
      </c>
      <c r="Y106" s="21">
        <f>JUNIO!AA106</f>
        <v>7245858</v>
      </c>
      <c r="Z106" s="457">
        <v>1217326</v>
      </c>
      <c r="AA106" s="20">
        <f>SUM(Y106:Z106)</f>
        <v>8463184</v>
      </c>
      <c r="AB106" s="21">
        <f>JUNIO!AD106</f>
        <v>7245858</v>
      </c>
      <c r="AC106" s="457">
        <v>1217326</v>
      </c>
      <c r="AD106" s="20">
        <f>SUM(AB106:AC106)</f>
        <v>8463184</v>
      </c>
      <c r="AE106" s="21">
        <f>JUNIO!AG106</f>
        <v>5989610</v>
      </c>
      <c r="AF106" s="457">
        <v>1256248</v>
      </c>
      <c r="AG106" s="20">
        <f>SUM(AE106:AF106)</f>
        <v>7245858</v>
      </c>
      <c r="AH106" s="21">
        <f>X106-AA106</f>
        <v>31007758</v>
      </c>
      <c r="AI106" s="17">
        <f>X106-AD106</f>
        <v>31007758</v>
      </c>
      <c r="AJ106" s="18">
        <f>X106-AG106</f>
        <v>32225084</v>
      </c>
      <c r="AK106" s="10"/>
      <c r="AL106" s="455">
        <v>0</v>
      </c>
      <c r="AM106" s="458">
        <v>0</v>
      </c>
      <c r="AN106" s="10"/>
      <c r="AO106" s="365"/>
      <c r="AP106" s="365"/>
      <c r="AQ106" s="365"/>
      <c r="AR106" s="365"/>
      <c r="AS106" s="365"/>
      <c r="AT106" s="365"/>
      <c r="AU106" s="365"/>
      <c r="AV106" s="365"/>
      <c r="AW106" s="365"/>
      <c r="AX106" s="365"/>
      <c r="AY106" s="365"/>
      <c r="AZ106" s="365"/>
    </row>
    <row r="107" spans="1:70" s="467" customFormat="1" ht="13.5" thickBot="1" x14ac:dyDescent="0.25">
      <c r="A107" s="217"/>
      <c r="B107" s="554"/>
      <c r="C107" s="365"/>
      <c r="D107" s="365"/>
      <c r="E107" s="365"/>
      <c r="F107" s="365"/>
      <c r="G107" s="365"/>
      <c r="H107" s="365"/>
      <c r="I107" s="365"/>
      <c r="J107" s="365"/>
      <c r="K107" s="365"/>
      <c r="L107" s="365"/>
      <c r="M107" s="365"/>
      <c r="N107" s="567"/>
      <c r="O107" s="562"/>
      <c r="P107" s="579"/>
      <c r="Q107" s="479"/>
      <c r="R107" s="10"/>
      <c r="S107" s="156" t="str">
        <f>+IF(JUNIO!S107=0,"",JUNIO!S107)</f>
        <v>1020402-2</v>
      </c>
      <c r="T107" s="159" t="str">
        <f>+IF(JUNIO!T107=0,"",JUNIO!T107)</f>
        <v>I.C.B.F.</v>
      </c>
      <c r="U107" s="29">
        <f>+ENERO!U107</f>
        <v>59206413</v>
      </c>
      <c r="V107" s="17">
        <f>JUNIO!V107+JULIO!AL107</f>
        <v>0</v>
      </c>
      <c r="W107" s="17">
        <f>JUNIO!W107+JULIO!AM107</f>
        <v>0</v>
      </c>
      <c r="X107" s="20">
        <f>SUM(U107:W107)</f>
        <v>59206413</v>
      </c>
      <c r="Y107" s="21">
        <f>JUNIO!AA107</f>
        <v>10868786</v>
      </c>
      <c r="Z107" s="457">
        <v>1825988</v>
      </c>
      <c r="AA107" s="20">
        <f>SUM(Y107:Z107)</f>
        <v>12694774</v>
      </c>
      <c r="AB107" s="21">
        <f>JUNIO!AD107</f>
        <v>10868786</v>
      </c>
      <c r="AC107" s="457">
        <v>1825988</v>
      </c>
      <c r="AD107" s="20">
        <f>SUM(AB107:AC107)</f>
        <v>12694774</v>
      </c>
      <c r="AE107" s="21">
        <f>JUNIO!AG107</f>
        <v>8984414</v>
      </c>
      <c r="AF107" s="457">
        <v>1884372</v>
      </c>
      <c r="AG107" s="20">
        <f>SUM(AE107:AF107)</f>
        <v>10868786</v>
      </c>
      <c r="AH107" s="21">
        <f>X107-AA107</f>
        <v>46511639</v>
      </c>
      <c r="AI107" s="17">
        <f>X107-AD107</f>
        <v>46511639</v>
      </c>
      <c r="AJ107" s="18">
        <f>X107-AG107</f>
        <v>48337627</v>
      </c>
      <c r="AK107" s="10"/>
      <c r="AL107" s="455">
        <v>0</v>
      </c>
      <c r="AM107" s="458">
        <v>0</v>
      </c>
      <c r="AN107" s="10"/>
      <c r="AO107" s="365"/>
      <c r="AP107" s="365"/>
      <c r="AQ107" s="365"/>
      <c r="AR107" s="365"/>
      <c r="AS107" s="365"/>
      <c r="AT107" s="365"/>
      <c r="AU107" s="365"/>
      <c r="AV107" s="365"/>
      <c r="AW107" s="365"/>
      <c r="AX107" s="365"/>
      <c r="AY107" s="365"/>
      <c r="AZ107" s="365"/>
    </row>
    <row r="108" spans="1:70" s="467" customFormat="1" ht="16.5" x14ac:dyDescent="0.2">
      <c r="A108" s="433">
        <f>+IF(JUNIO!A108=0,"",JUNIO!A108)</f>
        <v>2000</v>
      </c>
      <c r="B108" s="439" t="str">
        <f>+IF(JUNIO!B108=0,"",JUNIO!B108)</f>
        <v>INGRESOS DE CAPITAL</v>
      </c>
      <c r="C108" s="215">
        <f t="shared" ref="C108:N108" si="108">SUM(C109:C117)</f>
        <v>10400000</v>
      </c>
      <c r="D108" s="435">
        <f t="shared" si="108"/>
        <v>0</v>
      </c>
      <c r="E108" s="435">
        <f t="shared" si="108"/>
        <v>110315337</v>
      </c>
      <c r="F108" s="216">
        <f t="shared" si="108"/>
        <v>120715337</v>
      </c>
      <c r="G108" s="215">
        <f t="shared" si="108"/>
        <v>49870734</v>
      </c>
      <c r="H108" s="435">
        <f t="shared" si="108"/>
        <v>53211</v>
      </c>
      <c r="I108" s="216">
        <f t="shared" si="108"/>
        <v>49923945</v>
      </c>
      <c r="J108" s="215">
        <f t="shared" si="108"/>
        <v>49870734</v>
      </c>
      <c r="K108" s="435">
        <f t="shared" si="108"/>
        <v>53211</v>
      </c>
      <c r="L108" s="216">
        <f t="shared" si="108"/>
        <v>49923945</v>
      </c>
      <c r="M108" s="215">
        <f t="shared" si="108"/>
        <v>70791392</v>
      </c>
      <c r="N108" s="216">
        <f t="shared" si="108"/>
        <v>70791392</v>
      </c>
      <c r="O108" s="562"/>
      <c r="P108" s="215">
        <f>SUM(P109:P117)</f>
        <v>0</v>
      </c>
      <c r="Q108" s="216">
        <f>SUM(Q109:Q117)</f>
        <v>0</v>
      </c>
      <c r="R108" s="10"/>
      <c r="S108" s="155">
        <f>+IF(JUNIO!S108=0,"",JUNIO!S108)</f>
        <v>1020499</v>
      </c>
      <c r="T108" s="159" t="str">
        <f>+IF(JUNIO!T108=0,"",JUNIO!T108)</f>
        <v>Vigencias Anteriores</v>
      </c>
      <c r="U108" s="29">
        <f>+ENERO!U108</f>
        <v>0</v>
      </c>
      <c r="V108" s="17">
        <f>JUNIO!V108+JULIO!AL108</f>
        <v>0</v>
      </c>
      <c r="W108" s="17">
        <f>JUNIO!W108+JULIO!AM108</f>
        <v>2947323</v>
      </c>
      <c r="X108" s="20">
        <f>SUM(U108:W108)</f>
        <v>2947323</v>
      </c>
      <c r="Y108" s="21">
        <f>JUNIO!AA108</f>
        <v>2947323</v>
      </c>
      <c r="Z108" s="457">
        <v>0</v>
      </c>
      <c r="AA108" s="20">
        <f>SUM(Y108:Z108)</f>
        <v>2947323</v>
      </c>
      <c r="AB108" s="21">
        <f>JUNIO!AD108</f>
        <v>2947323</v>
      </c>
      <c r="AC108" s="457">
        <v>0</v>
      </c>
      <c r="AD108" s="20">
        <f>SUM(AB108:AC108)</f>
        <v>2947323</v>
      </c>
      <c r="AE108" s="21">
        <f>JUNIO!AG108</f>
        <v>2947323</v>
      </c>
      <c r="AF108" s="457">
        <v>0</v>
      </c>
      <c r="AG108" s="20">
        <f>SUM(AE108:AF108)</f>
        <v>2947323</v>
      </c>
      <c r="AH108" s="21">
        <f>X108-AA108</f>
        <v>0</v>
      </c>
      <c r="AI108" s="17">
        <f>X108-AD108</f>
        <v>0</v>
      </c>
      <c r="AJ108" s="18">
        <f>X108-AG108</f>
        <v>0</v>
      </c>
      <c r="AK108" s="10"/>
      <c r="AL108" s="455">
        <v>0</v>
      </c>
      <c r="AM108" s="458">
        <v>0</v>
      </c>
      <c r="AN108" s="10"/>
      <c r="AO108" s="365"/>
      <c r="AP108" s="365"/>
      <c r="AQ108" s="365"/>
      <c r="AR108" s="365"/>
      <c r="AS108" s="365"/>
      <c r="AT108" s="365"/>
      <c r="AU108" s="365"/>
      <c r="AV108" s="365"/>
      <c r="AW108" s="365"/>
      <c r="AX108" s="365"/>
      <c r="AY108" s="365"/>
      <c r="AZ108" s="365"/>
    </row>
    <row r="109" spans="1:70" s="467" customFormat="1" ht="15.75" x14ac:dyDescent="0.2">
      <c r="A109" s="47">
        <f>+IF(JUNIO!A109=0,"",JUNIO!A109)</f>
        <v>2100</v>
      </c>
      <c r="B109" s="56" t="str">
        <f>+IF(JUNIO!B109=0,"",JUNIO!B109)</f>
        <v>CREDITO INTERNO</v>
      </c>
      <c r="C109" s="576">
        <f>+ENERO!C109</f>
        <v>0</v>
      </c>
      <c r="D109" s="574">
        <f>JUNIO!D109+JULIO!P109</f>
        <v>0</v>
      </c>
      <c r="E109" s="574">
        <f>JUNIO!E109+JULIO!Q109</f>
        <v>0</v>
      </c>
      <c r="F109" s="575">
        <f t="shared" ref="F109:F116" si="109">SUM(C109:E109)</f>
        <v>0</v>
      </c>
      <c r="G109" s="576">
        <f>JUNIO!I109</f>
        <v>0</v>
      </c>
      <c r="H109" s="457">
        <v>0</v>
      </c>
      <c r="I109" s="575">
        <f t="shared" ref="I109:I116" si="110">SUM(G109:H109)</f>
        <v>0</v>
      </c>
      <c r="J109" s="576">
        <f>JUNIO!L109</f>
        <v>0</v>
      </c>
      <c r="K109" s="457">
        <v>0</v>
      </c>
      <c r="L109" s="575">
        <f t="shared" ref="L109:L116" si="111">SUM(J109:K109)</f>
        <v>0</v>
      </c>
      <c r="M109" s="576">
        <f t="shared" ref="M109:M116" si="112">F109-I109</f>
        <v>0</v>
      </c>
      <c r="N109" s="575">
        <f t="shared" ref="N109:N116" si="113">F109-L109</f>
        <v>0</v>
      </c>
      <c r="O109" s="562"/>
      <c r="P109" s="455">
        <v>0</v>
      </c>
      <c r="Q109" s="458">
        <v>0</v>
      </c>
      <c r="R109" s="10"/>
      <c r="S109" s="448" t="str">
        <f>+IF(JUNIO!S109=0,"",JUNIO!S109)</f>
        <v/>
      </c>
      <c r="T109" s="649" t="str">
        <f>+IF(JUNIO!T109=0,"",JUNIO!T109)</f>
        <v/>
      </c>
      <c r="U109" s="193"/>
      <c r="V109" s="193"/>
      <c r="W109" s="193"/>
      <c r="X109" s="193"/>
      <c r="Y109" s="193"/>
      <c r="Z109" s="193"/>
      <c r="AA109" s="193"/>
      <c r="AB109" s="193"/>
      <c r="AC109" s="193"/>
      <c r="AD109" s="193"/>
      <c r="AE109" s="193"/>
      <c r="AF109" s="193"/>
      <c r="AG109" s="193"/>
      <c r="AH109" s="193"/>
      <c r="AI109" s="193"/>
      <c r="AJ109" s="207"/>
      <c r="AK109" s="12"/>
      <c r="AL109" s="213"/>
      <c r="AM109" s="214"/>
      <c r="AN109" s="10"/>
      <c r="AO109" s="365"/>
      <c r="AP109" s="365"/>
      <c r="AQ109" s="365"/>
      <c r="AR109" s="365"/>
      <c r="AS109" s="365"/>
      <c r="AT109" s="365"/>
      <c r="AU109" s="365"/>
      <c r="AV109" s="365"/>
      <c r="AW109" s="365"/>
      <c r="AX109" s="365"/>
      <c r="AY109" s="365"/>
      <c r="AZ109" s="365"/>
    </row>
    <row r="110" spans="1:70" s="467" customFormat="1" ht="15.75" x14ac:dyDescent="0.2">
      <c r="A110" s="586" t="str">
        <f>+IF(JUNIO!A110=0,"",JUNIO!A110)</f>
        <v>2100-1</v>
      </c>
      <c r="B110" s="563" t="s">
        <v>482</v>
      </c>
      <c r="C110" s="576">
        <f>+ENERO!C110</f>
        <v>0</v>
      </c>
      <c r="D110" s="574">
        <f>JUNIO!D110+JULIO!P110</f>
        <v>0</v>
      </c>
      <c r="E110" s="574">
        <f>JUNIO!E110+JULIO!Q110</f>
        <v>0</v>
      </c>
      <c r="F110" s="575">
        <f t="shared" si="109"/>
        <v>0</v>
      </c>
      <c r="G110" s="576">
        <f>JUNIO!I110</f>
        <v>0</v>
      </c>
      <c r="H110" s="457">
        <v>0</v>
      </c>
      <c r="I110" s="575">
        <f t="shared" si="110"/>
        <v>0</v>
      </c>
      <c r="J110" s="576">
        <f>JUNIO!L110</f>
        <v>0</v>
      </c>
      <c r="K110" s="457">
        <v>0</v>
      </c>
      <c r="L110" s="575">
        <f t="shared" si="111"/>
        <v>0</v>
      </c>
      <c r="M110" s="576">
        <f t="shared" si="112"/>
        <v>0</v>
      </c>
      <c r="N110" s="575">
        <f t="shared" si="113"/>
        <v>0</v>
      </c>
      <c r="O110" s="562"/>
      <c r="P110" s="455">
        <v>0</v>
      </c>
      <c r="Q110" s="458">
        <v>0</v>
      </c>
      <c r="R110" s="10"/>
      <c r="S110" s="469">
        <f>+IF(JUNIO!S110=0,"",JUNIO!S110)</f>
        <v>2000000</v>
      </c>
      <c r="T110" s="588" t="str">
        <f>+IF(JUNIO!T110=0,"",JUNIO!T110)</f>
        <v>GASTOS GENERALES</v>
      </c>
      <c r="U110" s="589">
        <f t="shared" ref="U110:AJ110" si="114">U112+U145</f>
        <v>529227966</v>
      </c>
      <c r="V110" s="590">
        <f t="shared" si="114"/>
        <v>0</v>
      </c>
      <c r="W110" s="590">
        <f t="shared" si="114"/>
        <v>191435636</v>
      </c>
      <c r="X110" s="591">
        <f t="shared" si="114"/>
        <v>720663602</v>
      </c>
      <c r="Y110" s="464">
        <f t="shared" si="114"/>
        <v>385991094.06999999</v>
      </c>
      <c r="Z110" s="590">
        <f t="shared" si="114"/>
        <v>27085416</v>
      </c>
      <c r="AA110" s="591">
        <f t="shared" si="114"/>
        <v>413076510.06999999</v>
      </c>
      <c r="AB110" s="464">
        <f t="shared" si="114"/>
        <v>346122632.06999999</v>
      </c>
      <c r="AC110" s="590">
        <f t="shared" si="114"/>
        <v>43299484</v>
      </c>
      <c r="AD110" s="591">
        <f t="shared" si="114"/>
        <v>389422116.06999999</v>
      </c>
      <c r="AE110" s="464">
        <f t="shared" si="114"/>
        <v>224629805</v>
      </c>
      <c r="AF110" s="590">
        <f t="shared" si="114"/>
        <v>68847360</v>
      </c>
      <c r="AG110" s="591">
        <f t="shared" si="114"/>
        <v>293477165</v>
      </c>
      <c r="AH110" s="464">
        <f t="shared" si="114"/>
        <v>307587091.93000001</v>
      </c>
      <c r="AI110" s="590">
        <f t="shared" si="114"/>
        <v>331241485.93000001</v>
      </c>
      <c r="AJ110" s="465">
        <f t="shared" si="114"/>
        <v>427186437</v>
      </c>
      <c r="AK110" s="12"/>
      <c r="AL110" s="151">
        <f>AL112+AL145</f>
        <v>0</v>
      </c>
      <c r="AM110" s="153">
        <f>AM112+AM145</f>
        <v>0</v>
      </c>
      <c r="AN110" s="10"/>
      <c r="AO110" s="365"/>
      <c r="AP110" s="365"/>
      <c r="AQ110" s="365"/>
      <c r="AR110" s="365"/>
      <c r="AS110" s="365"/>
      <c r="AT110" s="365"/>
      <c r="AU110" s="365"/>
      <c r="AV110" s="365"/>
      <c r="AW110" s="365"/>
      <c r="AX110" s="365"/>
      <c r="AY110" s="365"/>
      <c r="AZ110" s="365"/>
    </row>
    <row r="111" spans="1:70" s="467" customFormat="1" ht="15.75" x14ac:dyDescent="0.2">
      <c r="A111" s="47">
        <f>+IF(JUNIO!A111=0,"",JUNIO!A111)</f>
        <v>2200</v>
      </c>
      <c r="B111" s="56" t="str">
        <f>+IF(JUNIO!B111=0,"",JUNIO!B111)</f>
        <v>CREDITO EXTERNO</v>
      </c>
      <c r="C111" s="576">
        <f>+ENERO!C111</f>
        <v>0</v>
      </c>
      <c r="D111" s="574">
        <f>JUNIO!D111+JULIO!P111</f>
        <v>0</v>
      </c>
      <c r="E111" s="574">
        <f>JUNIO!E111+JULIO!Q111</f>
        <v>0</v>
      </c>
      <c r="F111" s="575">
        <f t="shared" si="109"/>
        <v>0</v>
      </c>
      <c r="G111" s="576">
        <f>JUNIO!I111</f>
        <v>0</v>
      </c>
      <c r="H111" s="457">
        <v>0</v>
      </c>
      <c r="I111" s="575">
        <f t="shared" si="110"/>
        <v>0</v>
      </c>
      <c r="J111" s="576">
        <f>JUNIO!L111</f>
        <v>0</v>
      </c>
      <c r="K111" s="457">
        <v>0</v>
      </c>
      <c r="L111" s="575">
        <f t="shared" si="111"/>
        <v>0</v>
      </c>
      <c r="M111" s="576">
        <f t="shared" si="112"/>
        <v>0</v>
      </c>
      <c r="N111" s="575">
        <f t="shared" si="113"/>
        <v>0</v>
      </c>
      <c r="O111" s="562"/>
      <c r="P111" s="455">
        <v>0</v>
      </c>
      <c r="Q111" s="458">
        <v>0</v>
      </c>
      <c r="R111" s="10"/>
      <c r="S111" s="448" t="str">
        <f>+IF(JUNIO!S111=0,"",JUNIO!S111)</f>
        <v/>
      </c>
      <c r="T111" s="649" t="str">
        <f>+IF(JUNIO!T111=0,"",JUNIO!T111)</f>
        <v/>
      </c>
      <c r="U111" s="193"/>
      <c r="V111" s="193"/>
      <c r="W111" s="193"/>
      <c r="X111" s="193"/>
      <c r="Y111" s="193"/>
      <c r="Z111" s="193"/>
      <c r="AA111" s="193"/>
      <c r="AB111" s="193"/>
      <c r="AC111" s="193"/>
      <c r="AD111" s="193"/>
      <c r="AE111" s="193"/>
      <c r="AF111" s="193"/>
      <c r="AG111" s="193"/>
      <c r="AH111" s="193"/>
      <c r="AI111" s="193"/>
      <c r="AJ111" s="207"/>
      <c r="AK111" s="10"/>
      <c r="AL111" s="451"/>
      <c r="AM111" s="452"/>
      <c r="AN111" s="10"/>
      <c r="AO111" s="365"/>
      <c r="AP111" s="365"/>
      <c r="AQ111" s="365"/>
      <c r="AR111" s="365"/>
      <c r="AS111" s="365"/>
      <c r="AT111" s="365"/>
      <c r="AU111" s="365"/>
      <c r="AV111" s="365"/>
      <c r="AW111" s="365"/>
      <c r="AX111" s="365"/>
      <c r="AY111" s="365"/>
      <c r="AZ111" s="365"/>
    </row>
    <row r="112" spans="1:70" s="467" customFormat="1" ht="15.75" x14ac:dyDescent="0.2">
      <c r="A112" s="592" t="str">
        <f>+IF(JUNIO!A112=0,"",JUNIO!A112)</f>
        <v>2200-1</v>
      </c>
      <c r="B112" s="563" t="s">
        <v>482</v>
      </c>
      <c r="C112" s="576">
        <f>+ENERO!C112</f>
        <v>0</v>
      </c>
      <c r="D112" s="574">
        <f>JUNIO!D112+JULIO!P112</f>
        <v>0</v>
      </c>
      <c r="E112" s="574">
        <f>JUNIO!E112+JULIO!Q112</f>
        <v>0</v>
      </c>
      <c r="F112" s="575">
        <f t="shared" si="109"/>
        <v>0</v>
      </c>
      <c r="G112" s="576">
        <f>JUNIO!I112</f>
        <v>0</v>
      </c>
      <c r="H112" s="457">
        <v>0</v>
      </c>
      <c r="I112" s="575">
        <f t="shared" si="110"/>
        <v>0</v>
      </c>
      <c r="J112" s="576">
        <f>JUNIO!L112</f>
        <v>0</v>
      </c>
      <c r="K112" s="457">
        <v>0</v>
      </c>
      <c r="L112" s="575">
        <f t="shared" si="111"/>
        <v>0</v>
      </c>
      <c r="M112" s="576">
        <f t="shared" si="112"/>
        <v>0</v>
      </c>
      <c r="N112" s="575">
        <f t="shared" si="113"/>
        <v>0</v>
      </c>
      <c r="O112" s="562"/>
      <c r="P112" s="455">
        <v>0</v>
      </c>
      <c r="Q112" s="458">
        <v>0</v>
      </c>
      <c r="R112" s="10"/>
      <c r="S112" s="469">
        <f>+IF(JUNIO!S112=0,"",JUNIO!S112)</f>
        <v>2010000</v>
      </c>
      <c r="T112" s="470" t="str">
        <f>+IF(JUNIO!T112=0,"",JUNIO!T112)</f>
        <v>Gastos de Administración</v>
      </c>
      <c r="U112" s="157">
        <f t="shared" ref="U112:AJ112" si="115">U114+U123+U141</f>
        <v>200148216</v>
      </c>
      <c r="V112" s="144">
        <f t="shared" si="115"/>
        <v>0</v>
      </c>
      <c r="W112" s="144">
        <f t="shared" si="115"/>
        <v>82236567</v>
      </c>
      <c r="X112" s="152">
        <f t="shared" si="115"/>
        <v>282384783</v>
      </c>
      <c r="Y112" s="151">
        <f t="shared" si="115"/>
        <v>127516908.06999999</v>
      </c>
      <c r="Z112" s="144">
        <f t="shared" si="115"/>
        <v>9134900</v>
      </c>
      <c r="AA112" s="152">
        <f t="shared" si="115"/>
        <v>136651808.06999999</v>
      </c>
      <c r="AB112" s="151">
        <f t="shared" si="115"/>
        <v>125462239.06999999</v>
      </c>
      <c r="AC112" s="144">
        <f t="shared" si="115"/>
        <v>9134900</v>
      </c>
      <c r="AD112" s="152">
        <f t="shared" si="115"/>
        <v>134597139.06999999</v>
      </c>
      <c r="AE112" s="151">
        <f t="shared" si="115"/>
        <v>82214797</v>
      </c>
      <c r="AF112" s="144">
        <f t="shared" si="115"/>
        <v>19358907</v>
      </c>
      <c r="AG112" s="152">
        <f t="shared" si="115"/>
        <v>101573704</v>
      </c>
      <c r="AH112" s="151">
        <f t="shared" si="115"/>
        <v>145732974.93000001</v>
      </c>
      <c r="AI112" s="144">
        <f t="shared" si="115"/>
        <v>147787643.93000001</v>
      </c>
      <c r="AJ112" s="153">
        <f t="shared" si="115"/>
        <v>180811079</v>
      </c>
      <c r="AK112" s="10"/>
      <c r="AL112" s="151">
        <f>AL114+AL123+AL141</f>
        <v>0</v>
      </c>
      <c r="AM112" s="153">
        <f>AM114+AM123+AM141</f>
        <v>0</v>
      </c>
      <c r="AN112" s="10"/>
      <c r="AO112" s="365"/>
      <c r="AP112" s="365"/>
      <c r="AQ112" s="365"/>
      <c r="AR112" s="365"/>
      <c r="AS112" s="365"/>
      <c r="AT112" s="365"/>
      <c r="AU112" s="365"/>
      <c r="AV112" s="365"/>
      <c r="AW112" s="365"/>
      <c r="AX112" s="365"/>
      <c r="AY112" s="365"/>
      <c r="AZ112" s="365"/>
    </row>
    <row r="113" spans="1:52" s="467" customFormat="1" ht="15.75" x14ac:dyDescent="0.2">
      <c r="A113" s="47">
        <f>+IF(JUNIO!A113=0,"",JUNIO!A113)</f>
        <v>2300</v>
      </c>
      <c r="B113" s="56" t="str">
        <f>+IF(JUNIO!B113=0,"",JUNIO!B113)</f>
        <v>RENDIMIENTOS FINANCIEROS</v>
      </c>
      <c r="C113" s="576">
        <f>+ENERO!C113</f>
        <v>2000000</v>
      </c>
      <c r="D113" s="574">
        <f>JUNIO!D113+JULIO!P113</f>
        <v>0</v>
      </c>
      <c r="E113" s="574">
        <f>JUNIO!E113+JULIO!Q113</f>
        <v>0</v>
      </c>
      <c r="F113" s="575">
        <f t="shared" si="109"/>
        <v>2000000</v>
      </c>
      <c r="G113" s="576">
        <f>JUNIO!I113</f>
        <v>204925</v>
      </c>
      <c r="H113" s="457">
        <v>49427</v>
      </c>
      <c r="I113" s="575">
        <f t="shared" si="110"/>
        <v>254352</v>
      </c>
      <c r="J113" s="576">
        <f>JUNIO!L113</f>
        <v>204925</v>
      </c>
      <c r="K113" s="457">
        <v>49427</v>
      </c>
      <c r="L113" s="575">
        <f t="shared" si="111"/>
        <v>254352</v>
      </c>
      <c r="M113" s="576">
        <f t="shared" si="112"/>
        <v>1745648</v>
      </c>
      <c r="N113" s="575">
        <f t="shared" si="113"/>
        <v>1745648</v>
      </c>
      <c r="O113" s="562"/>
      <c r="P113" s="455">
        <v>0</v>
      </c>
      <c r="Q113" s="458">
        <v>0</v>
      </c>
      <c r="R113" s="10"/>
      <c r="S113" s="448" t="str">
        <f>+IF(JUNIO!S113=0,"",JUNIO!S113)</f>
        <v/>
      </c>
      <c r="T113" s="649" t="str">
        <f>+IF(JUNIO!T113=0,"",JUNIO!T113)</f>
        <v/>
      </c>
      <c r="U113" s="193"/>
      <c r="V113" s="193"/>
      <c r="W113" s="193"/>
      <c r="X113" s="193"/>
      <c r="Y113" s="193"/>
      <c r="Z113" s="193"/>
      <c r="AA113" s="193"/>
      <c r="AB113" s="193"/>
      <c r="AC113" s="193"/>
      <c r="AD113" s="193"/>
      <c r="AE113" s="193"/>
      <c r="AF113" s="193"/>
      <c r="AG113" s="193"/>
      <c r="AH113" s="193"/>
      <c r="AI113" s="193"/>
      <c r="AJ113" s="207"/>
      <c r="AK113" s="10"/>
      <c r="AL113" s="451"/>
      <c r="AM113" s="452"/>
      <c r="AN113" s="10"/>
      <c r="AO113" s="365"/>
      <c r="AP113" s="365"/>
      <c r="AQ113" s="365"/>
      <c r="AR113" s="365"/>
      <c r="AS113" s="365"/>
      <c r="AT113" s="365"/>
      <c r="AU113" s="365"/>
      <c r="AV113" s="365"/>
      <c r="AW113" s="365"/>
      <c r="AX113" s="365"/>
      <c r="AY113" s="365"/>
      <c r="AZ113" s="365"/>
    </row>
    <row r="114" spans="1:52" s="467" customFormat="1" ht="15" x14ac:dyDescent="0.2">
      <c r="A114" s="48">
        <f>+IF(JUNIO!A114=0,"",JUNIO!A114)</f>
        <v>2400</v>
      </c>
      <c r="B114" s="55" t="str">
        <f>+IF(JUNIO!B114=0,"",JUNIO!B114)</f>
        <v>VENTA DE ACTIVOS</v>
      </c>
      <c r="C114" s="283">
        <f>+ENERO!C114</f>
        <v>0</v>
      </c>
      <c r="D114" s="456">
        <f>JUNIO!D114+JULIO!P114</f>
        <v>0</v>
      </c>
      <c r="E114" s="456">
        <f>JUNIO!E114+JULIO!Q114</f>
        <v>0</v>
      </c>
      <c r="F114" s="170">
        <f t="shared" si="109"/>
        <v>0</v>
      </c>
      <c r="G114" s="283">
        <f>JUNIO!I114</f>
        <v>14000000</v>
      </c>
      <c r="H114" s="457">
        <v>0</v>
      </c>
      <c r="I114" s="170">
        <f t="shared" si="110"/>
        <v>14000000</v>
      </c>
      <c r="J114" s="283">
        <f>JUNIO!L114</f>
        <v>14000000</v>
      </c>
      <c r="K114" s="457">
        <v>0</v>
      </c>
      <c r="L114" s="170">
        <f t="shared" si="111"/>
        <v>14000000</v>
      </c>
      <c r="M114" s="283">
        <f t="shared" si="112"/>
        <v>-14000000</v>
      </c>
      <c r="N114" s="170">
        <f t="shared" si="113"/>
        <v>-14000000</v>
      </c>
      <c r="O114" s="562"/>
      <c r="P114" s="455">
        <v>0</v>
      </c>
      <c r="Q114" s="458">
        <v>0</v>
      </c>
      <c r="R114" s="10"/>
      <c r="S114" s="34">
        <f>+IF(JUNIO!S114=0,"",JUNIO!S114)</f>
        <v>2010100</v>
      </c>
      <c r="T114" s="158" t="str">
        <f>+IF(JUNIO!T114=0,"",JUNIO!T114)</f>
        <v>Adquisición de bienes</v>
      </c>
      <c r="U114" s="157">
        <f t="shared" ref="U114:AJ114" si="116">SUM(U115:U121)</f>
        <v>32720788</v>
      </c>
      <c r="V114" s="144">
        <f t="shared" si="116"/>
        <v>0</v>
      </c>
      <c r="W114" s="144">
        <f t="shared" si="116"/>
        <v>48408177</v>
      </c>
      <c r="X114" s="152">
        <f t="shared" si="116"/>
        <v>81128965</v>
      </c>
      <c r="Y114" s="151">
        <f t="shared" si="116"/>
        <v>28841895</v>
      </c>
      <c r="Z114" s="144">
        <f t="shared" si="116"/>
        <v>0</v>
      </c>
      <c r="AA114" s="152">
        <f t="shared" si="116"/>
        <v>28841895</v>
      </c>
      <c r="AB114" s="151">
        <f t="shared" si="116"/>
        <v>28841895</v>
      </c>
      <c r="AC114" s="144">
        <f t="shared" si="116"/>
        <v>0</v>
      </c>
      <c r="AD114" s="152">
        <f t="shared" si="116"/>
        <v>28841895</v>
      </c>
      <c r="AE114" s="151">
        <f t="shared" si="116"/>
        <v>23866798</v>
      </c>
      <c r="AF114" s="144">
        <f t="shared" si="116"/>
        <v>3230732</v>
      </c>
      <c r="AG114" s="152">
        <f t="shared" si="116"/>
        <v>27097530</v>
      </c>
      <c r="AH114" s="151">
        <f t="shared" si="116"/>
        <v>52287070</v>
      </c>
      <c r="AI114" s="144">
        <f t="shared" si="116"/>
        <v>52287070</v>
      </c>
      <c r="AJ114" s="153">
        <f t="shared" si="116"/>
        <v>54031435</v>
      </c>
      <c r="AK114" s="10"/>
      <c r="AL114" s="151">
        <f>SUM(AL115:AL121)</f>
        <v>0</v>
      </c>
      <c r="AM114" s="153">
        <f>SUM(AM115:AM121)</f>
        <v>0</v>
      </c>
      <c r="AN114" s="10"/>
      <c r="AO114" s="365"/>
      <c r="AP114" s="365"/>
      <c r="AQ114" s="365"/>
      <c r="AR114" s="365"/>
      <c r="AS114" s="365"/>
      <c r="AT114" s="365"/>
      <c r="AU114" s="365"/>
      <c r="AV114" s="365"/>
      <c r="AW114" s="365"/>
      <c r="AX114" s="365"/>
      <c r="AY114" s="365"/>
      <c r="AZ114" s="365"/>
    </row>
    <row r="115" spans="1:52" s="467" customFormat="1" x14ac:dyDescent="0.2">
      <c r="A115" s="48">
        <f>+IF(JUNIO!A115=0,"",JUNIO!A115)</f>
        <v>2500</v>
      </c>
      <c r="B115" s="55" t="str">
        <f>+IF(JUNIO!B115=0,"",JUNIO!B115)</f>
        <v>DONACIONES</v>
      </c>
      <c r="C115" s="283">
        <f>+ENERO!C115</f>
        <v>400000</v>
      </c>
      <c r="D115" s="456">
        <f>JUNIO!D115+JULIO!P115</f>
        <v>0</v>
      </c>
      <c r="E115" s="456">
        <f>JUNIO!E115+JULIO!Q115</f>
        <v>0</v>
      </c>
      <c r="F115" s="170">
        <f t="shared" si="109"/>
        <v>400000</v>
      </c>
      <c r="G115" s="283">
        <f>JUNIO!I115</f>
        <v>0</v>
      </c>
      <c r="H115" s="457">
        <v>0</v>
      </c>
      <c r="I115" s="170">
        <f t="shared" si="110"/>
        <v>0</v>
      </c>
      <c r="J115" s="283">
        <f>JUNIO!L115</f>
        <v>0</v>
      </c>
      <c r="K115" s="457">
        <v>0</v>
      </c>
      <c r="L115" s="170">
        <f t="shared" si="111"/>
        <v>0</v>
      </c>
      <c r="M115" s="283">
        <f t="shared" si="112"/>
        <v>400000</v>
      </c>
      <c r="N115" s="170">
        <f t="shared" si="113"/>
        <v>400000</v>
      </c>
      <c r="P115" s="455">
        <v>0</v>
      </c>
      <c r="Q115" s="458">
        <v>0</v>
      </c>
      <c r="R115" s="10"/>
      <c r="S115" s="155" t="str">
        <f>+IF(JUNIO!S115=0,"",JUNIO!S115)</f>
        <v>2010100-1</v>
      </c>
      <c r="T115" s="159" t="str">
        <f>+IF(JUNIO!T115=0,"",JUNIO!T115)</f>
        <v>Compra de Equipos</v>
      </c>
      <c r="U115" s="29">
        <f>+ENERO!U115</f>
        <v>15475371</v>
      </c>
      <c r="V115" s="17">
        <f>JUNIO!V115+JULIO!AL115</f>
        <v>0</v>
      </c>
      <c r="W115" s="17">
        <f>JUNIO!W115+JULIO!AM115</f>
        <v>30000000</v>
      </c>
      <c r="X115" s="20">
        <f t="shared" ref="X115:X121" si="117">SUM(U115:W115)</f>
        <v>45475371</v>
      </c>
      <c r="Y115" s="21">
        <f>JUNIO!AA115</f>
        <v>5473286</v>
      </c>
      <c r="Z115" s="457">
        <v>0</v>
      </c>
      <c r="AA115" s="20">
        <f t="shared" ref="AA115:AA121" si="118">SUM(Y115:Z115)</f>
        <v>5473286</v>
      </c>
      <c r="AB115" s="21">
        <f>JUNIO!AD115</f>
        <v>5473286</v>
      </c>
      <c r="AC115" s="457">
        <v>0</v>
      </c>
      <c r="AD115" s="20">
        <f t="shared" ref="AD115:AD121" si="119">SUM(AB115:AC115)</f>
        <v>5473286</v>
      </c>
      <c r="AE115" s="21">
        <f>JUNIO!AG115</f>
        <v>5473286</v>
      </c>
      <c r="AF115" s="457">
        <v>0</v>
      </c>
      <c r="AG115" s="20">
        <f t="shared" ref="AG115:AG121" si="120">SUM(AE115:AF115)</f>
        <v>5473286</v>
      </c>
      <c r="AH115" s="21">
        <f t="shared" ref="AH115:AH121" si="121">X115-AA115</f>
        <v>40002085</v>
      </c>
      <c r="AI115" s="17">
        <f t="shared" ref="AI115:AI121" si="122">X115-AD115</f>
        <v>40002085</v>
      </c>
      <c r="AJ115" s="18">
        <f t="shared" ref="AJ115:AJ121" si="123">X115-AG115</f>
        <v>40002085</v>
      </c>
      <c r="AK115" s="10"/>
      <c r="AL115" s="455">
        <v>0</v>
      </c>
      <c r="AM115" s="458">
        <v>0</v>
      </c>
      <c r="AN115" s="10"/>
      <c r="AO115" s="365"/>
      <c r="AP115" s="365"/>
      <c r="AQ115" s="365"/>
      <c r="AR115" s="365"/>
      <c r="AS115" s="365"/>
      <c r="AT115" s="365"/>
      <c r="AU115" s="365"/>
      <c r="AV115" s="365"/>
      <c r="AW115" s="365"/>
      <c r="AX115" s="365"/>
      <c r="AY115" s="365"/>
      <c r="AZ115" s="365"/>
    </row>
    <row r="116" spans="1:52" s="467" customFormat="1" x14ac:dyDescent="0.2">
      <c r="A116" s="48">
        <f>+IF(JUNIO!A116=0,"",JUNIO!A116)</f>
        <v>2600</v>
      </c>
      <c r="B116" s="55" t="str">
        <f>+IF(JUNIO!B116=0,"",JUNIO!B116)</f>
        <v>RECUPERACIÓN DE CARTERA (AÑO 2012 Y ANTERIORES)</v>
      </c>
      <c r="C116" s="283">
        <f>+ENERO!C116</f>
        <v>0</v>
      </c>
      <c r="D116" s="456">
        <f>JUNIO!D116+JULIO!P116</f>
        <v>0</v>
      </c>
      <c r="E116" s="456">
        <f>JUNIO!E116+JULIO!Q116</f>
        <v>110315337</v>
      </c>
      <c r="F116" s="170">
        <f t="shared" si="109"/>
        <v>110315337</v>
      </c>
      <c r="G116" s="283">
        <f>JUNIO!I116</f>
        <v>31501809</v>
      </c>
      <c r="H116" s="457">
        <v>0</v>
      </c>
      <c r="I116" s="170">
        <f t="shared" si="110"/>
        <v>31501809</v>
      </c>
      <c r="J116" s="283">
        <f>JUNIO!L116</f>
        <v>31501809</v>
      </c>
      <c r="K116" s="457">
        <v>0</v>
      </c>
      <c r="L116" s="170">
        <f t="shared" si="111"/>
        <v>31501809</v>
      </c>
      <c r="M116" s="283">
        <f t="shared" si="112"/>
        <v>78813528</v>
      </c>
      <c r="N116" s="170">
        <f t="shared" si="113"/>
        <v>78813528</v>
      </c>
      <c r="P116" s="455">
        <v>0</v>
      </c>
      <c r="Q116" s="458">
        <v>0</v>
      </c>
      <c r="R116" s="10"/>
      <c r="S116" s="155" t="str">
        <f>+IF(JUNIO!S116=0,"",JUNIO!S116)</f>
        <v>2010100-2</v>
      </c>
      <c r="T116" s="159" t="str">
        <f>+IF(JUNIO!T116=0,"",JUNIO!T116)</f>
        <v>Materiales</v>
      </c>
      <c r="U116" s="29">
        <f>+ENERO!U116</f>
        <v>12245417</v>
      </c>
      <c r="V116" s="17">
        <f>JUNIO!V116+JULIO!AL116</f>
        <v>0</v>
      </c>
      <c r="W116" s="17">
        <f>JUNIO!W116+JULIO!AM116</f>
        <v>7073166</v>
      </c>
      <c r="X116" s="20">
        <f t="shared" si="117"/>
        <v>19318583</v>
      </c>
      <c r="Y116" s="21">
        <f>JUNIO!AA116</f>
        <v>12033598</v>
      </c>
      <c r="Z116" s="457">
        <v>0</v>
      </c>
      <c r="AA116" s="20">
        <f t="shared" si="118"/>
        <v>12033598</v>
      </c>
      <c r="AB116" s="21">
        <f>JUNIO!AD116</f>
        <v>12033598</v>
      </c>
      <c r="AC116" s="457">
        <v>0</v>
      </c>
      <c r="AD116" s="20">
        <f t="shared" si="119"/>
        <v>12033598</v>
      </c>
      <c r="AE116" s="21">
        <f>JUNIO!AG116</f>
        <v>7061121</v>
      </c>
      <c r="AF116" s="457">
        <v>3230732</v>
      </c>
      <c r="AG116" s="820">
        <f t="shared" si="120"/>
        <v>10291853</v>
      </c>
      <c r="AH116" s="21">
        <f t="shared" si="121"/>
        <v>7284985</v>
      </c>
      <c r="AI116" s="17">
        <f t="shared" si="122"/>
        <v>7284985</v>
      </c>
      <c r="AJ116" s="18">
        <f t="shared" si="123"/>
        <v>9026730</v>
      </c>
      <c r="AK116" s="10"/>
      <c r="AL116" s="455">
        <v>0</v>
      </c>
      <c r="AM116" s="458">
        <v>0</v>
      </c>
      <c r="AN116" s="10"/>
      <c r="AO116" s="365"/>
      <c r="AP116" s="365"/>
      <c r="AQ116" s="365"/>
      <c r="AR116" s="365"/>
      <c r="AS116" s="365"/>
      <c r="AT116" s="365"/>
      <c r="AU116" s="365"/>
      <c r="AV116" s="365"/>
      <c r="AW116" s="365"/>
      <c r="AX116" s="365"/>
      <c r="AY116" s="365"/>
      <c r="AZ116" s="365"/>
    </row>
    <row r="117" spans="1:52" s="467" customFormat="1" x14ac:dyDescent="0.2">
      <c r="A117" s="48">
        <f>+IF(JUNIO!A117=0,"",JUNIO!A117)</f>
        <v>2700</v>
      </c>
      <c r="B117" s="55" t="str">
        <f>+IF(JUNIO!B117=0,"",JUNIO!B117)</f>
        <v>OTROS INGRESOS DE CAPITAL</v>
      </c>
      <c r="C117" s="283">
        <f>SUM(C118:C119)</f>
        <v>8000000</v>
      </c>
      <c r="D117" s="456">
        <f t="shared" ref="D117:N117" si="124">SUM(D118:D119)</f>
        <v>0</v>
      </c>
      <c r="E117" s="456">
        <f t="shared" si="124"/>
        <v>0</v>
      </c>
      <c r="F117" s="170">
        <f t="shared" si="124"/>
        <v>8000000</v>
      </c>
      <c r="G117" s="283">
        <f t="shared" si="124"/>
        <v>4164000</v>
      </c>
      <c r="H117" s="169">
        <f t="shared" si="124"/>
        <v>3784</v>
      </c>
      <c r="I117" s="170">
        <f t="shared" si="124"/>
        <v>4167784</v>
      </c>
      <c r="J117" s="283">
        <f t="shared" si="124"/>
        <v>4164000</v>
      </c>
      <c r="K117" s="169">
        <f t="shared" si="124"/>
        <v>3784</v>
      </c>
      <c r="L117" s="170">
        <f t="shared" si="124"/>
        <v>4167784</v>
      </c>
      <c r="M117" s="283">
        <f t="shared" si="124"/>
        <v>3832216</v>
      </c>
      <c r="N117" s="170">
        <f t="shared" si="124"/>
        <v>3832216</v>
      </c>
      <c r="P117" s="36">
        <f>SUM(P118:P119)</f>
        <v>0</v>
      </c>
      <c r="Q117" s="37">
        <f>SUM(Q118:Q119)</f>
        <v>0</v>
      </c>
      <c r="R117" s="10"/>
      <c r="S117" s="155" t="str">
        <f>+IF(JUNIO!S117=0,"",JUNIO!S117)</f>
        <v>2010100-3</v>
      </c>
      <c r="T117" s="159" t="str">
        <f>+IF(JUNIO!T117=0,"",JUNIO!T117)</f>
        <v>Salud Ocupacional</v>
      </c>
      <c r="U117" s="29">
        <f>+ENERO!U117</f>
        <v>5000000</v>
      </c>
      <c r="V117" s="17">
        <f>JUNIO!V117+JULIO!AL117</f>
        <v>0</v>
      </c>
      <c r="W117" s="17">
        <f>JUNIO!W117+JULIO!AM117</f>
        <v>0</v>
      </c>
      <c r="X117" s="20">
        <f t="shared" si="117"/>
        <v>5000000</v>
      </c>
      <c r="Y117" s="21">
        <f>JUNIO!AA117</f>
        <v>0</v>
      </c>
      <c r="Z117" s="457">
        <v>0</v>
      </c>
      <c r="AA117" s="20">
        <f t="shared" si="118"/>
        <v>0</v>
      </c>
      <c r="AB117" s="21">
        <f>JUNIO!AD117</f>
        <v>0</v>
      </c>
      <c r="AC117" s="457">
        <v>0</v>
      </c>
      <c r="AD117" s="20">
        <f t="shared" si="119"/>
        <v>0</v>
      </c>
      <c r="AE117" s="21">
        <f>JUNIO!AG117</f>
        <v>0</v>
      </c>
      <c r="AF117" s="457">
        <v>0</v>
      </c>
      <c r="AG117" s="20">
        <f t="shared" si="120"/>
        <v>0</v>
      </c>
      <c r="AH117" s="21">
        <f t="shared" si="121"/>
        <v>5000000</v>
      </c>
      <c r="AI117" s="17">
        <f t="shared" si="122"/>
        <v>5000000</v>
      </c>
      <c r="AJ117" s="18">
        <f t="shared" si="123"/>
        <v>5000000</v>
      </c>
      <c r="AK117" s="10"/>
      <c r="AL117" s="455">
        <v>0</v>
      </c>
      <c r="AM117" s="458">
        <v>0</v>
      </c>
      <c r="AN117" s="10"/>
      <c r="AO117" s="365"/>
      <c r="AP117" s="365"/>
      <c r="AQ117" s="365"/>
      <c r="AR117" s="365"/>
      <c r="AS117" s="365"/>
      <c r="AT117" s="365"/>
      <c r="AU117" s="365"/>
      <c r="AV117" s="365"/>
      <c r="AW117" s="365"/>
      <c r="AX117" s="365"/>
      <c r="AY117" s="365"/>
      <c r="AZ117" s="365"/>
    </row>
    <row r="118" spans="1:52" s="467" customFormat="1" x14ac:dyDescent="0.2">
      <c r="A118" s="48" t="str">
        <f>+IF(JUNIO!A118=0,"",JUNIO!A118)</f>
        <v>2700-1</v>
      </c>
      <c r="B118" s="58" t="str">
        <f>+IF(JUNIO!B118=0,"",JUNIO!B118)</f>
        <v>Descuentos por pronto pago</v>
      </c>
      <c r="C118" s="283">
        <f>+ENERO!C118</f>
        <v>0</v>
      </c>
      <c r="D118" s="456">
        <f>JUNIO!D118+JULIO!P118</f>
        <v>0</v>
      </c>
      <c r="E118" s="456">
        <f>JUNIO!E118+JULIO!Q118</f>
        <v>0</v>
      </c>
      <c r="F118" s="170">
        <f>SUM(C118:E118)</f>
        <v>0</v>
      </c>
      <c r="G118" s="283">
        <f>JUNIO!I118</f>
        <v>0</v>
      </c>
      <c r="H118" s="457">
        <v>0</v>
      </c>
      <c r="I118" s="170">
        <f>SUM(G118:H118)</f>
        <v>0</v>
      </c>
      <c r="J118" s="283">
        <f>JUNIO!L118</f>
        <v>0</v>
      </c>
      <c r="K118" s="457">
        <v>0</v>
      </c>
      <c r="L118" s="170">
        <f>SUM(J118:K118)</f>
        <v>0</v>
      </c>
      <c r="M118" s="283">
        <f>F118-I118</f>
        <v>0</v>
      </c>
      <c r="N118" s="170">
        <f>F118-L118</f>
        <v>0</v>
      </c>
      <c r="P118" s="455">
        <v>0</v>
      </c>
      <c r="Q118" s="458">
        <v>0</v>
      </c>
      <c r="R118" s="10"/>
      <c r="S118" s="155" t="str">
        <f>+IF(JUNIO!S118=0,"",JUNIO!S118)</f>
        <v>2010100-4</v>
      </c>
      <c r="T118" s="159" t="str">
        <f>+IF(JUNIO!T118=0,"",JUNIO!T118)</f>
        <v/>
      </c>
      <c r="U118" s="29">
        <f>+ENERO!U118</f>
        <v>0</v>
      </c>
      <c r="V118" s="17">
        <f>JUNIO!V118+JULIO!AL118</f>
        <v>0</v>
      </c>
      <c r="W118" s="17">
        <f>JUNIO!W118+JULIO!AM118</f>
        <v>0</v>
      </c>
      <c r="X118" s="20">
        <f t="shared" si="117"/>
        <v>0</v>
      </c>
      <c r="Y118" s="21">
        <f>JUNIO!AA118</f>
        <v>0</v>
      </c>
      <c r="Z118" s="457">
        <v>0</v>
      </c>
      <c r="AA118" s="20">
        <f t="shared" si="118"/>
        <v>0</v>
      </c>
      <c r="AB118" s="21">
        <f>JUNIO!AD118</f>
        <v>0</v>
      </c>
      <c r="AC118" s="457">
        <v>0</v>
      </c>
      <c r="AD118" s="20">
        <f t="shared" si="119"/>
        <v>0</v>
      </c>
      <c r="AE118" s="21">
        <f>JUNIO!AG118</f>
        <v>0</v>
      </c>
      <c r="AF118" s="457">
        <v>0</v>
      </c>
      <c r="AG118" s="20">
        <f t="shared" si="120"/>
        <v>0</v>
      </c>
      <c r="AH118" s="21">
        <f t="shared" si="121"/>
        <v>0</v>
      </c>
      <c r="AI118" s="17">
        <f t="shared" si="122"/>
        <v>0</v>
      </c>
      <c r="AJ118" s="18">
        <f t="shared" si="123"/>
        <v>0</v>
      </c>
      <c r="AK118" s="10"/>
      <c r="AL118" s="455">
        <v>0</v>
      </c>
      <c r="AM118" s="458">
        <v>0</v>
      </c>
      <c r="AN118" s="10"/>
      <c r="AO118" s="365"/>
      <c r="AP118" s="365"/>
      <c r="AQ118" s="365"/>
      <c r="AR118" s="365"/>
      <c r="AS118" s="365"/>
      <c r="AT118" s="365"/>
      <c r="AU118" s="365"/>
      <c r="AV118" s="365"/>
      <c r="AW118" s="365"/>
      <c r="AX118" s="365"/>
      <c r="AY118" s="365"/>
      <c r="AZ118" s="365"/>
    </row>
    <row r="119" spans="1:52" s="467" customFormat="1" ht="13.5" thickBot="1" x14ac:dyDescent="0.25">
      <c r="A119" s="49" t="str">
        <f>+IF(JUNIO!A119=0,"",JUNIO!A119)</f>
        <v>2700-2</v>
      </c>
      <c r="B119" s="219" t="str">
        <f>+IF(JUNIO!B119=0,"",JUNIO!B119)</f>
        <v>Otros</v>
      </c>
      <c r="C119" s="474">
        <f>+ENERO!C119</f>
        <v>8000000</v>
      </c>
      <c r="D119" s="472">
        <f>JUNIO!D119+JULIO!P119</f>
        <v>0</v>
      </c>
      <c r="E119" s="472">
        <f>JUNIO!E119+JULIO!Q119</f>
        <v>0</v>
      </c>
      <c r="F119" s="473">
        <f>SUM(C119:E119)</f>
        <v>8000000</v>
      </c>
      <c r="G119" s="474">
        <f>JUNIO!I119</f>
        <v>4164000</v>
      </c>
      <c r="H119" s="475">
        <v>3784</v>
      </c>
      <c r="I119" s="473">
        <f>SUM(G119:H119)</f>
        <v>4167784</v>
      </c>
      <c r="J119" s="474">
        <f>JUNIO!L119</f>
        <v>4164000</v>
      </c>
      <c r="K119" s="475">
        <v>3784</v>
      </c>
      <c r="L119" s="473">
        <f>SUM(J119:K119)</f>
        <v>4167784</v>
      </c>
      <c r="M119" s="474">
        <f>F119-I119</f>
        <v>3832216</v>
      </c>
      <c r="N119" s="473">
        <f>F119-L119</f>
        <v>3832216</v>
      </c>
      <c r="P119" s="471">
        <v>0</v>
      </c>
      <c r="Q119" s="476">
        <v>0</v>
      </c>
      <c r="R119" s="10"/>
      <c r="S119" s="155" t="str">
        <f>+IF(JUNIO!S119=0,"",JUNIO!S119)</f>
        <v>2010100-5</v>
      </c>
      <c r="T119" s="159" t="str">
        <f>+IF(JUNIO!T119=0,"",JUNIO!T119)</f>
        <v/>
      </c>
      <c r="U119" s="29">
        <f>+ENERO!U119</f>
        <v>0</v>
      </c>
      <c r="V119" s="17">
        <f>JUNIO!V119+JULIO!AL119</f>
        <v>0</v>
      </c>
      <c r="W119" s="17">
        <f>JUNIO!W119+JULIO!AM119</f>
        <v>0</v>
      </c>
      <c r="X119" s="20">
        <f t="shared" si="117"/>
        <v>0</v>
      </c>
      <c r="Y119" s="21">
        <f>JUNIO!AA119</f>
        <v>0</v>
      </c>
      <c r="Z119" s="457">
        <v>0</v>
      </c>
      <c r="AA119" s="20">
        <f t="shared" si="118"/>
        <v>0</v>
      </c>
      <c r="AB119" s="21">
        <f>JUNIO!AD119</f>
        <v>0</v>
      </c>
      <c r="AC119" s="457">
        <v>0</v>
      </c>
      <c r="AD119" s="20">
        <f t="shared" si="119"/>
        <v>0</v>
      </c>
      <c r="AE119" s="21">
        <f>JUNIO!AG119</f>
        <v>0</v>
      </c>
      <c r="AF119" s="457">
        <v>0</v>
      </c>
      <c r="AG119" s="20">
        <f t="shared" si="120"/>
        <v>0</v>
      </c>
      <c r="AH119" s="21">
        <f t="shared" si="121"/>
        <v>0</v>
      </c>
      <c r="AI119" s="17">
        <f t="shared" si="122"/>
        <v>0</v>
      </c>
      <c r="AJ119" s="18">
        <f t="shared" si="123"/>
        <v>0</v>
      </c>
      <c r="AK119" s="10"/>
      <c r="AL119" s="455">
        <v>0</v>
      </c>
      <c r="AM119" s="458">
        <v>0</v>
      </c>
      <c r="AN119" s="10"/>
      <c r="AO119" s="365"/>
      <c r="AP119" s="365"/>
      <c r="AQ119" s="365"/>
      <c r="AR119" s="365"/>
      <c r="AS119" s="365"/>
      <c r="AT119" s="365"/>
      <c r="AU119" s="365"/>
      <c r="AV119" s="365"/>
      <c r="AW119" s="365"/>
      <c r="AX119" s="365"/>
      <c r="AY119" s="365"/>
      <c r="AZ119" s="365"/>
    </row>
    <row r="120" spans="1:52" s="467" customFormat="1" ht="13.5" thickBot="1" x14ac:dyDescent="0.25">
      <c r="A120" s="199"/>
      <c r="B120" s="681"/>
      <c r="C120" s="363"/>
      <c r="D120" s="363"/>
      <c r="E120" s="363"/>
      <c r="F120" s="363"/>
      <c r="G120" s="363"/>
      <c r="H120" s="363"/>
      <c r="I120" s="363"/>
      <c r="J120" s="363"/>
      <c r="K120" s="363"/>
      <c r="L120" s="363"/>
      <c r="M120" s="363"/>
      <c r="N120" s="599"/>
      <c r="P120" s="547"/>
      <c r="Q120" s="599"/>
      <c r="R120" s="10"/>
      <c r="S120" s="155" t="str">
        <f>+IF(JUNIO!S120=0,"",JUNIO!S120)</f>
        <v>2010100-6</v>
      </c>
      <c r="T120" s="159" t="str">
        <f>+IF(JUNIO!T120=0,"",JUNIO!T120)</f>
        <v/>
      </c>
      <c r="U120" s="29">
        <f>+ENERO!U120</f>
        <v>0</v>
      </c>
      <c r="V120" s="17">
        <f>JUNIO!V120+JULIO!AL120</f>
        <v>0</v>
      </c>
      <c r="W120" s="17">
        <f>JUNIO!W120+JULIO!AM120</f>
        <v>0</v>
      </c>
      <c r="X120" s="20">
        <f t="shared" si="117"/>
        <v>0</v>
      </c>
      <c r="Y120" s="21">
        <f>JUNIO!AA120</f>
        <v>0</v>
      </c>
      <c r="Z120" s="457">
        <v>0</v>
      </c>
      <c r="AA120" s="20">
        <f t="shared" si="118"/>
        <v>0</v>
      </c>
      <c r="AB120" s="21">
        <f>JUNIO!AD120</f>
        <v>0</v>
      </c>
      <c r="AC120" s="457">
        <v>0</v>
      </c>
      <c r="AD120" s="20">
        <f t="shared" si="119"/>
        <v>0</v>
      </c>
      <c r="AE120" s="21">
        <f>JUNIO!AG120</f>
        <v>0</v>
      </c>
      <c r="AF120" s="457">
        <v>0</v>
      </c>
      <c r="AG120" s="20">
        <f t="shared" si="120"/>
        <v>0</v>
      </c>
      <c r="AH120" s="21">
        <f t="shared" si="121"/>
        <v>0</v>
      </c>
      <c r="AI120" s="17">
        <f t="shared" si="122"/>
        <v>0</v>
      </c>
      <c r="AJ120" s="18">
        <f t="shared" si="123"/>
        <v>0</v>
      </c>
      <c r="AK120" s="10"/>
      <c r="AL120" s="455">
        <v>0</v>
      </c>
      <c r="AM120" s="458">
        <v>0</v>
      </c>
      <c r="AN120" s="10"/>
      <c r="AO120" s="365"/>
      <c r="AP120" s="365"/>
      <c r="AQ120" s="365"/>
      <c r="AR120" s="365"/>
      <c r="AS120" s="365"/>
      <c r="AT120" s="365"/>
      <c r="AU120" s="365"/>
      <c r="AV120" s="365"/>
      <c r="AW120" s="365"/>
      <c r="AX120" s="365"/>
      <c r="AY120" s="365"/>
      <c r="AZ120" s="365"/>
    </row>
    <row r="121" spans="1:52" s="467" customFormat="1" ht="16.5" thickBot="1" x14ac:dyDescent="0.25">
      <c r="A121" s="600" t="str">
        <f>+IF(JUNIO!A121=0,"",JUNIO!A121)</f>
        <v>TOTAL INGRESOS DIFERENTES A CUENTAS POR COBRAR</v>
      </c>
      <c r="B121" s="682"/>
      <c r="C121" s="605">
        <f t="shared" ref="C121:N121" si="125">C8-C123</f>
        <v>3181595000</v>
      </c>
      <c r="D121" s="603">
        <f t="shared" si="125"/>
        <v>0</v>
      </c>
      <c r="E121" s="603">
        <f t="shared" si="125"/>
        <v>161064112</v>
      </c>
      <c r="F121" s="604">
        <f t="shared" si="125"/>
        <v>3342659112</v>
      </c>
      <c r="G121" s="602">
        <f t="shared" si="125"/>
        <v>1717871102</v>
      </c>
      <c r="H121" s="603">
        <f t="shared" si="125"/>
        <v>264857737</v>
      </c>
      <c r="I121" s="604">
        <f t="shared" si="125"/>
        <v>1982728839</v>
      </c>
      <c r="J121" s="602">
        <f t="shared" si="125"/>
        <v>1035298217</v>
      </c>
      <c r="K121" s="603">
        <f t="shared" si="125"/>
        <v>293140431</v>
      </c>
      <c r="L121" s="604">
        <f t="shared" si="125"/>
        <v>1328438648</v>
      </c>
      <c r="M121" s="602">
        <f t="shared" si="125"/>
        <v>1359930273</v>
      </c>
      <c r="N121" s="604">
        <f t="shared" si="125"/>
        <v>2014220464</v>
      </c>
      <c r="P121" s="605">
        <f>P8-P123</f>
        <v>0</v>
      </c>
      <c r="Q121" s="606">
        <f>Q8-Q123</f>
        <v>0</v>
      </c>
      <c r="R121" s="10"/>
      <c r="S121" s="155">
        <f>+IF(JUNIO!S121=0,"",JUNIO!S121)</f>
        <v>2010199</v>
      </c>
      <c r="T121" s="159" t="str">
        <f>+IF(JUNIO!T121=0,"",JUNIO!T121)</f>
        <v>Vigencias Anteriores</v>
      </c>
      <c r="U121" s="29">
        <f>+ENERO!U121</f>
        <v>0</v>
      </c>
      <c r="V121" s="17">
        <f>JUNIO!V121+JULIO!AL121</f>
        <v>0</v>
      </c>
      <c r="W121" s="17">
        <f>JUNIO!W121+JULIO!AM121</f>
        <v>11335011</v>
      </c>
      <c r="X121" s="20">
        <f t="shared" si="117"/>
        <v>11335011</v>
      </c>
      <c r="Y121" s="21">
        <f>JUNIO!AA121</f>
        <v>11335011</v>
      </c>
      <c r="Z121" s="457">
        <v>0</v>
      </c>
      <c r="AA121" s="20">
        <f t="shared" si="118"/>
        <v>11335011</v>
      </c>
      <c r="AB121" s="21">
        <f>JUNIO!AD121</f>
        <v>11335011</v>
      </c>
      <c r="AC121" s="457">
        <v>0</v>
      </c>
      <c r="AD121" s="20">
        <f t="shared" si="119"/>
        <v>11335011</v>
      </c>
      <c r="AE121" s="21">
        <f>JUNIO!AG121</f>
        <v>11332391</v>
      </c>
      <c r="AF121" s="457">
        <v>0</v>
      </c>
      <c r="AG121" s="20">
        <f t="shared" si="120"/>
        <v>11332391</v>
      </c>
      <c r="AH121" s="21">
        <f t="shared" si="121"/>
        <v>0</v>
      </c>
      <c r="AI121" s="17">
        <f t="shared" si="122"/>
        <v>0</v>
      </c>
      <c r="AJ121" s="18">
        <f t="shared" si="123"/>
        <v>2620</v>
      </c>
      <c r="AK121" s="10"/>
      <c r="AL121" s="455">
        <v>0</v>
      </c>
      <c r="AM121" s="458">
        <v>0</v>
      </c>
      <c r="AN121" s="10"/>
      <c r="AO121" s="365"/>
      <c r="AP121" s="365"/>
      <c r="AQ121" s="365"/>
      <c r="AR121" s="365"/>
      <c r="AS121" s="365"/>
      <c r="AT121" s="365"/>
      <c r="AU121" s="365"/>
      <c r="AV121" s="365"/>
      <c r="AW121" s="365"/>
      <c r="AX121" s="365"/>
      <c r="AY121" s="365"/>
      <c r="AZ121" s="365"/>
    </row>
    <row r="122" spans="1:52" s="467" customFormat="1" ht="16.5" thickBot="1" x14ac:dyDescent="0.25">
      <c r="A122" s="607"/>
      <c r="B122" s="617"/>
      <c r="C122" s="609"/>
      <c r="D122" s="609"/>
      <c r="E122" s="609"/>
      <c r="F122" s="609"/>
      <c r="G122" s="609"/>
      <c r="H122" s="609"/>
      <c r="I122" s="609"/>
      <c r="J122" s="609"/>
      <c r="K122" s="609"/>
      <c r="L122" s="609"/>
      <c r="M122" s="609"/>
      <c r="N122" s="610"/>
      <c r="P122" s="611"/>
      <c r="Q122" s="610"/>
      <c r="R122" s="10"/>
      <c r="S122" s="448" t="str">
        <f>+IF(JUNIO!S122=0,"",JUNIO!S122)</f>
        <v/>
      </c>
      <c r="T122" s="649" t="str">
        <f>+IF(JUNIO!T122=0,"",JUNIO!T122)</f>
        <v/>
      </c>
      <c r="U122" s="193"/>
      <c r="V122" s="193"/>
      <c r="W122" s="193"/>
      <c r="X122" s="193"/>
      <c r="Y122" s="193"/>
      <c r="Z122" s="193"/>
      <c r="AA122" s="193"/>
      <c r="AB122" s="193"/>
      <c r="AC122" s="193"/>
      <c r="AD122" s="193"/>
      <c r="AE122" s="193"/>
      <c r="AF122" s="193"/>
      <c r="AG122" s="193"/>
      <c r="AH122" s="193"/>
      <c r="AI122" s="193"/>
      <c r="AJ122" s="207"/>
      <c r="AK122" s="10"/>
      <c r="AL122" s="213"/>
      <c r="AM122" s="214"/>
      <c r="AN122" s="10"/>
      <c r="AO122" s="365"/>
      <c r="AP122" s="365"/>
      <c r="AQ122" s="365"/>
      <c r="AR122" s="365"/>
      <c r="AS122" s="365"/>
      <c r="AT122" s="365"/>
      <c r="AU122" s="365"/>
      <c r="AV122" s="365"/>
      <c r="AW122" s="365"/>
      <c r="AX122" s="365"/>
      <c r="AY122" s="365"/>
      <c r="AZ122" s="365"/>
    </row>
    <row r="123" spans="1:52" s="467" customFormat="1" ht="16.5" thickBot="1" x14ac:dyDescent="0.25">
      <c r="A123" s="683" t="str">
        <f>+IF(JUNIO!A123=0,"",JUNIO!A123)</f>
        <v>TOTAL INGRESOS DE VIGENCIAS ANTERIORES</v>
      </c>
      <c r="B123" s="684"/>
      <c r="C123" s="605">
        <f>SUMIF($B8:$B$117,$B$24,C8:C117)+C116</f>
        <v>0</v>
      </c>
      <c r="D123" s="685">
        <f>SUMIF($B8:$B$117,$B$24,D8:D117)+D116</f>
        <v>0</v>
      </c>
      <c r="E123" s="685">
        <f>SUMIF($B8:$B$117,$B$24,E8:E117)+E116</f>
        <v>735142918</v>
      </c>
      <c r="F123" s="686">
        <f>SUMIF($B8:$B$117,$B$24,F8:F117)+F116</f>
        <v>735142918</v>
      </c>
      <c r="G123" s="687">
        <f>SUMIF($B8:$B$117,$B$24,G8:G117)+G116</f>
        <v>564533843</v>
      </c>
      <c r="H123" s="685">
        <f>SUMIF($B8:$B$117,$B$24,H8:H117)+H116</f>
        <v>1172970</v>
      </c>
      <c r="I123" s="686">
        <f>SUMIF($B8:$B$117,$B$24,I8:I117)+I116</f>
        <v>565706813</v>
      </c>
      <c r="J123" s="687">
        <f>SUMIF($B8:$B$117,$B$24,J8:J117)+J116</f>
        <v>564533843</v>
      </c>
      <c r="K123" s="685">
        <f>SUMIF($B8:$B$117,$B$24,K8:K117)+K116</f>
        <v>1172970</v>
      </c>
      <c r="L123" s="686">
        <f>SUMIF($B8:$B$117,$B$24,L8:L117)+L116</f>
        <v>565706813</v>
      </c>
      <c r="M123" s="687">
        <f>SUMIF($B8:$B$117,$B$24,M8:M117)+M116</f>
        <v>169436105</v>
      </c>
      <c r="N123" s="686">
        <f>SUMIF($B8:$B$117,$B$24,N8:N117)+N116</f>
        <v>169436105</v>
      </c>
      <c r="P123" s="687">
        <f>SUMIF($B8:$B$117,$B$24,P8:P117)+P116</f>
        <v>0</v>
      </c>
      <c r="Q123" s="686">
        <f>SUMIF($B8:$B$117,$B$24,Q8:Q117)+Q116</f>
        <v>0</v>
      </c>
      <c r="R123" s="10"/>
      <c r="S123" s="34">
        <f>+IF(JUNIO!S123=0,"",JUNIO!S123)</f>
        <v>2010200</v>
      </c>
      <c r="T123" s="158" t="str">
        <f>+IF(JUNIO!T123=0,"",JUNIO!T123)</f>
        <v>Adquisición de Servicios</v>
      </c>
      <c r="U123" s="157">
        <f t="shared" ref="U123:AJ123" si="126">SUM(U124:U139)</f>
        <v>157427428</v>
      </c>
      <c r="V123" s="144">
        <f t="shared" si="126"/>
        <v>0</v>
      </c>
      <c r="W123" s="144">
        <f t="shared" si="126"/>
        <v>25641138</v>
      </c>
      <c r="X123" s="152">
        <f t="shared" si="126"/>
        <v>183068566</v>
      </c>
      <c r="Y123" s="151">
        <f t="shared" si="126"/>
        <v>85023306.069999993</v>
      </c>
      <c r="Z123" s="144">
        <f t="shared" si="126"/>
        <v>9134900</v>
      </c>
      <c r="AA123" s="152">
        <f t="shared" si="126"/>
        <v>94158206.069999993</v>
      </c>
      <c r="AB123" s="151">
        <f t="shared" si="126"/>
        <v>82968637.069999993</v>
      </c>
      <c r="AC123" s="144">
        <f t="shared" si="126"/>
        <v>9134900</v>
      </c>
      <c r="AD123" s="152">
        <f t="shared" si="126"/>
        <v>92103537.069999993</v>
      </c>
      <c r="AE123" s="151">
        <f t="shared" si="126"/>
        <v>49884747</v>
      </c>
      <c r="AF123" s="144">
        <f t="shared" si="126"/>
        <v>16128175</v>
      </c>
      <c r="AG123" s="152">
        <f t="shared" si="126"/>
        <v>66012922</v>
      </c>
      <c r="AH123" s="151">
        <f t="shared" si="126"/>
        <v>88910359.930000007</v>
      </c>
      <c r="AI123" s="144">
        <f t="shared" si="126"/>
        <v>90965028.930000007</v>
      </c>
      <c r="AJ123" s="153">
        <f t="shared" si="126"/>
        <v>117055644</v>
      </c>
      <c r="AK123" s="10"/>
      <c r="AL123" s="151">
        <f>SUM(AL124:AL139)</f>
        <v>0</v>
      </c>
      <c r="AM123" s="153">
        <f>SUM(AM124:AM139)</f>
        <v>0</v>
      </c>
      <c r="AN123" s="10"/>
      <c r="AO123" s="365"/>
      <c r="AP123" s="365"/>
      <c r="AQ123" s="365"/>
      <c r="AR123" s="365"/>
      <c r="AS123" s="365"/>
      <c r="AT123" s="365"/>
      <c r="AU123" s="365"/>
      <c r="AV123" s="365"/>
      <c r="AW123" s="365"/>
      <c r="AX123" s="365"/>
      <c r="AY123" s="365"/>
      <c r="AZ123" s="365"/>
    </row>
    <row r="124" spans="1:52" s="467" customFormat="1" ht="16.5" thickBot="1" x14ac:dyDescent="0.25">
      <c r="A124" s="607"/>
      <c r="B124" s="617"/>
      <c r="C124" s="609"/>
      <c r="D124" s="609"/>
      <c r="E124" s="609"/>
      <c r="F124" s="609"/>
      <c r="G124" s="609"/>
      <c r="H124" s="609"/>
      <c r="I124" s="609"/>
      <c r="J124" s="609"/>
      <c r="K124" s="609"/>
      <c r="L124" s="609"/>
      <c r="M124" s="609"/>
      <c r="N124" s="610"/>
      <c r="P124" s="611"/>
      <c r="Q124" s="610"/>
      <c r="R124" s="10"/>
      <c r="S124" s="155" t="str">
        <f>+IF(JUNIO!S124=0,"",JUNIO!S124)</f>
        <v>2010200-1</v>
      </c>
      <c r="T124" s="159" t="str">
        <f>+IF(JUNIO!T124=0,"",JUNIO!T124)</f>
        <v>Seguros</v>
      </c>
      <c r="U124" s="29">
        <f>+ENERO!U124</f>
        <v>20000000</v>
      </c>
      <c r="V124" s="17">
        <f>JUNIO!V124+JULIO!AL124</f>
        <v>0</v>
      </c>
      <c r="W124" s="17">
        <f>JUNIO!W124+JULIO!AM124</f>
        <v>0</v>
      </c>
      <c r="X124" s="20">
        <f t="shared" ref="X124:X139" si="127">SUM(U124:W124)</f>
        <v>20000000</v>
      </c>
      <c r="Y124" s="21">
        <f>JUNIO!AA124</f>
        <v>14119488</v>
      </c>
      <c r="Z124" s="457">
        <v>0</v>
      </c>
      <c r="AA124" s="20">
        <f t="shared" ref="AA124:AA139" si="128">SUM(Y124:Z124)</f>
        <v>14119488</v>
      </c>
      <c r="AB124" s="21">
        <f>JUNIO!AD124</f>
        <v>14119488</v>
      </c>
      <c r="AC124" s="457">
        <v>0</v>
      </c>
      <c r="AD124" s="20">
        <f t="shared" ref="AD124:AD139" si="129">SUM(AB124:AC124)</f>
        <v>14119488</v>
      </c>
      <c r="AE124" s="21">
        <f>JUNIO!AG124</f>
        <v>0</v>
      </c>
      <c r="AF124" s="457">
        <v>8261870</v>
      </c>
      <c r="AG124" s="20">
        <f t="shared" ref="AG124:AG139" si="130">SUM(AE124:AF124)</f>
        <v>8261870</v>
      </c>
      <c r="AH124" s="21">
        <f t="shared" ref="AH124:AH139" si="131">X124-AA124</f>
        <v>5880512</v>
      </c>
      <c r="AI124" s="17">
        <f t="shared" ref="AI124:AI139" si="132">X124-AD124</f>
        <v>5880512</v>
      </c>
      <c r="AJ124" s="18">
        <f t="shared" ref="AJ124:AJ139" si="133">X124-AG124</f>
        <v>11738130</v>
      </c>
      <c r="AK124" s="10"/>
      <c r="AL124" s="455">
        <v>0</v>
      </c>
      <c r="AM124" s="458">
        <v>0</v>
      </c>
      <c r="AN124" s="10"/>
      <c r="AO124" s="365"/>
      <c r="AP124" s="365"/>
      <c r="AQ124" s="365"/>
      <c r="AR124" s="365"/>
      <c r="AS124" s="365"/>
      <c r="AT124" s="365"/>
      <c r="AU124" s="365"/>
      <c r="AV124" s="365"/>
      <c r="AW124" s="365"/>
      <c r="AX124" s="365"/>
      <c r="AY124" s="365"/>
      <c r="AZ124" s="365"/>
    </row>
    <row r="125" spans="1:52" s="467" customFormat="1" ht="16.5" thickBot="1" x14ac:dyDescent="0.25">
      <c r="A125" s="618" t="str">
        <f>+IF(JUNIO!A125=0,"",JUNIO!A125)</f>
        <v xml:space="preserve">TOTAL PRESUPUESTO DE INGRESOS </v>
      </c>
      <c r="B125" s="619"/>
      <c r="C125" s="605">
        <f t="shared" ref="C125:N125" si="134">C123+C121</f>
        <v>3181595000</v>
      </c>
      <c r="D125" s="621">
        <f t="shared" si="134"/>
        <v>0</v>
      </c>
      <c r="E125" s="621">
        <f t="shared" si="134"/>
        <v>896207030</v>
      </c>
      <c r="F125" s="622">
        <f t="shared" si="134"/>
        <v>4077802030</v>
      </c>
      <c r="G125" s="620">
        <f t="shared" si="134"/>
        <v>2282404945</v>
      </c>
      <c r="H125" s="621">
        <f t="shared" si="134"/>
        <v>266030707</v>
      </c>
      <c r="I125" s="622">
        <f t="shared" si="134"/>
        <v>2548435652</v>
      </c>
      <c r="J125" s="620">
        <f t="shared" si="134"/>
        <v>1599832060</v>
      </c>
      <c r="K125" s="621">
        <f t="shared" si="134"/>
        <v>294313401</v>
      </c>
      <c r="L125" s="622">
        <f t="shared" si="134"/>
        <v>1894145461</v>
      </c>
      <c r="M125" s="620">
        <f t="shared" si="134"/>
        <v>1529366378</v>
      </c>
      <c r="N125" s="622">
        <f t="shared" si="134"/>
        <v>2183656569</v>
      </c>
      <c r="P125" s="605">
        <f>P123+P121</f>
        <v>0</v>
      </c>
      <c r="Q125" s="606">
        <f>Q123+Q121</f>
        <v>0</v>
      </c>
      <c r="R125" s="10"/>
      <c r="S125" s="155" t="str">
        <f>+IF(JUNIO!S125=0,"",JUNIO!S125)</f>
        <v>2010200-2</v>
      </c>
      <c r="T125" s="159" t="str">
        <f>+IF(JUNIO!T125=0,"",JUNIO!T125)</f>
        <v>Impresos y Publicaciones</v>
      </c>
      <c r="U125" s="29">
        <f>+ENERO!U125</f>
        <v>1618455</v>
      </c>
      <c r="V125" s="17">
        <f>JUNIO!V125+JULIO!AL125</f>
        <v>0</v>
      </c>
      <c r="W125" s="17">
        <f>JUNIO!W125+JULIO!AM125</f>
        <v>0</v>
      </c>
      <c r="X125" s="20">
        <f t="shared" si="127"/>
        <v>1618455</v>
      </c>
      <c r="Y125" s="21">
        <f>JUNIO!AA125</f>
        <v>307886</v>
      </c>
      <c r="Z125" s="457">
        <v>78000</v>
      </c>
      <c r="AA125" s="20">
        <f t="shared" si="128"/>
        <v>385886</v>
      </c>
      <c r="AB125" s="21">
        <f>JUNIO!AD125</f>
        <v>307886</v>
      </c>
      <c r="AC125" s="457">
        <v>78000</v>
      </c>
      <c r="AD125" s="20">
        <f t="shared" si="129"/>
        <v>385886</v>
      </c>
      <c r="AE125" s="21">
        <f>JUNIO!AG125</f>
        <v>307886</v>
      </c>
      <c r="AF125" s="457">
        <v>78000</v>
      </c>
      <c r="AG125" s="20">
        <f t="shared" si="130"/>
        <v>385886</v>
      </c>
      <c r="AH125" s="21">
        <f t="shared" si="131"/>
        <v>1232569</v>
      </c>
      <c r="AI125" s="17">
        <f t="shared" si="132"/>
        <v>1232569</v>
      </c>
      <c r="AJ125" s="18">
        <f t="shared" si="133"/>
        <v>1232569</v>
      </c>
      <c r="AK125" s="10"/>
      <c r="AL125" s="455">
        <v>0</v>
      </c>
      <c r="AM125" s="458">
        <v>0</v>
      </c>
      <c r="AN125" s="10"/>
      <c r="AO125" s="365"/>
      <c r="AP125" s="365"/>
      <c r="AQ125" s="365"/>
      <c r="AR125" s="365"/>
      <c r="AS125" s="365"/>
      <c r="AT125" s="365"/>
      <c r="AU125" s="365"/>
      <c r="AV125" s="365"/>
      <c r="AW125" s="365"/>
      <c r="AX125" s="365"/>
      <c r="AY125" s="365"/>
      <c r="AZ125" s="365"/>
    </row>
    <row r="126" spans="1:52" s="467" customFormat="1" x14ac:dyDescent="0.2">
      <c r="A126" s="623"/>
      <c r="N126" s="10"/>
      <c r="R126" s="10"/>
      <c r="S126" s="155" t="str">
        <f>+IF(JUNIO!S126=0,"",JUNIO!S126)</f>
        <v>2010200-3</v>
      </c>
      <c r="T126" s="159" t="str">
        <f>+IF(JUNIO!T126=0,"",JUNIO!T126)</f>
        <v xml:space="preserve">Servicios Públicos </v>
      </c>
      <c r="U126" s="29">
        <f>+ENERO!U126</f>
        <v>59412000</v>
      </c>
      <c r="V126" s="17">
        <f>JUNIO!V126+JULIO!AL126</f>
        <v>0</v>
      </c>
      <c r="W126" s="17">
        <f>JUNIO!W126+JULIO!AM126</f>
        <v>0</v>
      </c>
      <c r="X126" s="20">
        <f t="shared" si="127"/>
        <v>59412000</v>
      </c>
      <c r="Y126" s="21">
        <f>JUNIO!AA126</f>
        <v>24410917</v>
      </c>
      <c r="Z126" s="457">
        <v>6971641</v>
      </c>
      <c r="AA126" s="20">
        <f t="shared" si="128"/>
        <v>31382558</v>
      </c>
      <c r="AB126" s="21">
        <f>JUNIO!AD126</f>
        <v>24410917</v>
      </c>
      <c r="AC126" s="457">
        <v>6971641</v>
      </c>
      <c r="AD126" s="20">
        <f t="shared" si="129"/>
        <v>31382558</v>
      </c>
      <c r="AE126" s="21">
        <f>JUNIO!AG126</f>
        <v>23563531</v>
      </c>
      <c r="AF126" s="457">
        <v>4696365</v>
      </c>
      <c r="AG126" s="20">
        <f t="shared" si="130"/>
        <v>28259896</v>
      </c>
      <c r="AH126" s="21">
        <f t="shared" si="131"/>
        <v>28029442</v>
      </c>
      <c r="AI126" s="17">
        <f t="shared" si="132"/>
        <v>28029442</v>
      </c>
      <c r="AJ126" s="18">
        <f t="shared" si="133"/>
        <v>31152104</v>
      </c>
      <c r="AK126" s="10"/>
      <c r="AL126" s="455">
        <v>0</v>
      </c>
      <c r="AM126" s="458">
        <v>0</v>
      </c>
      <c r="AN126" s="10"/>
      <c r="AO126" s="365"/>
      <c r="AP126" s="365"/>
      <c r="AQ126" s="365"/>
      <c r="AR126" s="365"/>
      <c r="AS126" s="365"/>
      <c r="AT126" s="365"/>
      <c r="AU126" s="365"/>
      <c r="AV126" s="365"/>
      <c r="AW126" s="365"/>
      <c r="AX126" s="365"/>
      <c r="AY126" s="365"/>
      <c r="AZ126" s="365"/>
    </row>
    <row r="127" spans="1:52" s="467" customFormat="1" x14ac:dyDescent="0.2">
      <c r="A127" s="623"/>
      <c r="D127" s="562"/>
      <c r="N127" s="10"/>
      <c r="R127" s="10"/>
      <c r="S127" s="155" t="str">
        <f>+IF(JUNIO!S127=0,"",JUNIO!S127)</f>
        <v>2010200-4</v>
      </c>
      <c r="T127" s="159" t="str">
        <f>+IF(JUNIO!T127=0,"",JUNIO!T127)</f>
        <v>Comunicaciones y Transportes</v>
      </c>
      <c r="U127" s="29">
        <f>+ENERO!U127</f>
        <v>12125984</v>
      </c>
      <c r="V127" s="17">
        <f>JUNIO!V127+JULIO!AL127</f>
        <v>0</v>
      </c>
      <c r="W127" s="17">
        <f>JUNIO!W127+JULIO!AM127</f>
        <v>0</v>
      </c>
      <c r="X127" s="20">
        <f t="shared" si="127"/>
        <v>12125984</v>
      </c>
      <c r="Y127" s="21">
        <f>JUNIO!AA127</f>
        <v>9101176</v>
      </c>
      <c r="Z127" s="457">
        <v>817600</v>
      </c>
      <c r="AA127" s="20">
        <f t="shared" si="128"/>
        <v>9918776</v>
      </c>
      <c r="AB127" s="21">
        <f>JUNIO!AD127</f>
        <v>7046507</v>
      </c>
      <c r="AC127" s="457">
        <v>817600</v>
      </c>
      <c r="AD127" s="20">
        <f t="shared" si="129"/>
        <v>7864107</v>
      </c>
      <c r="AE127" s="21">
        <f>JUNIO!AG127</f>
        <v>4975437</v>
      </c>
      <c r="AF127" s="457">
        <v>1407200</v>
      </c>
      <c r="AG127" s="20">
        <f t="shared" si="130"/>
        <v>6382637</v>
      </c>
      <c r="AH127" s="21">
        <f t="shared" si="131"/>
        <v>2207208</v>
      </c>
      <c r="AI127" s="17">
        <f t="shared" si="132"/>
        <v>4261877</v>
      </c>
      <c r="AJ127" s="18">
        <f t="shared" si="133"/>
        <v>5743347</v>
      </c>
      <c r="AK127" s="10"/>
      <c r="AL127" s="455">
        <v>0</v>
      </c>
      <c r="AM127" s="458">
        <v>0</v>
      </c>
      <c r="AN127" s="10"/>
      <c r="AO127" s="365"/>
      <c r="AP127" s="365"/>
      <c r="AQ127" s="365"/>
      <c r="AR127" s="365"/>
      <c r="AS127" s="365"/>
      <c r="AT127" s="365"/>
      <c r="AU127" s="365"/>
      <c r="AV127" s="365"/>
      <c r="AW127" s="365"/>
      <c r="AX127" s="365"/>
      <c r="AY127" s="365"/>
      <c r="AZ127" s="365"/>
    </row>
    <row r="128" spans="1:52" s="467" customFormat="1" x14ac:dyDescent="0.2">
      <c r="A128" s="623"/>
      <c r="N128" s="10"/>
      <c r="R128" s="10"/>
      <c r="S128" s="155" t="str">
        <f>+IF(JUNIO!S128=0,"",JUNIO!S128)</f>
        <v>2010200-5</v>
      </c>
      <c r="T128" s="159" t="str">
        <f>+IF(JUNIO!T128=0,"",JUNIO!T128)</f>
        <v>Viáticos y Gastos de Viaje</v>
      </c>
      <c r="U128" s="29">
        <f>+ENERO!U128</f>
        <v>10866029</v>
      </c>
      <c r="V128" s="17">
        <f>JUNIO!V128+JULIO!AL128</f>
        <v>0</v>
      </c>
      <c r="W128" s="17">
        <f>JUNIO!W128+JULIO!AM128</f>
        <v>0</v>
      </c>
      <c r="X128" s="20">
        <f t="shared" si="127"/>
        <v>10866029</v>
      </c>
      <c r="Y128" s="21">
        <f>JUNIO!AA128</f>
        <v>4806707</v>
      </c>
      <c r="Z128" s="457">
        <v>821322</v>
      </c>
      <c r="AA128" s="20">
        <f t="shared" si="128"/>
        <v>5628029</v>
      </c>
      <c r="AB128" s="21">
        <f>JUNIO!AD128</f>
        <v>4806707</v>
      </c>
      <c r="AC128" s="457">
        <v>821322</v>
      </c>
      <c r="AD128" s="20">
        <f t="shared" si="129"/>
        <v>5628029</v>
      </c>
      <c r="AE128" s="21">
        <f>JUNIO!AG128</f>
        <v>4792463</v>
      </c>
      <c r="AF128" s="457">
        <v>835563</v>
      </c>
      <c r="AG128" s="20">
        <f t="shared" si="130"/>
        <v>5628026</v>
      </c>
      <c r="AH128" s="21">
        <f t="shared" si="131"/>
        <v>5238000</v>
      </c>
      <c r="AI128" s="17">
        <f t="shared" si="132"/>
        <v>5238000</v>
      </c>
      <c r="AJ128" s="18">
        <f t="shared" si="133"/>
        <v>5238003</v>
      </c>
      <c r="AK128" s="10"/>
      <c r="AL128" s="455">
        <v>0</v>
      </c>
      <c r="AM128" s="458">
        <v>0</v>
      </c>
      <c r="AN128" s="10"/>
      <c r="AO128" s="365"/>
      <c r="AP128" s="365"/>
      <c r="AQ128" s="365"/>
      <c r="AR128" s="365"/>
      <c r="AS128" s="365"/>
      <c r="AT128" s="365"/>
      <c r="AU128" s="365"/>
      <c r="AV128" s="365"/>
      <c r="AW128" s="365"/>
      <c r="AX128" s="365"/>
      <c r="AY128" s="365"/>
      <c r="AZ128" s="365"/>
    </row>
    <row r="129" spans="1:52" s="467" customFormat="1" x14ac:dyDescent="0.2">
      <c r="A129" s="623"/>
      <c r="N129" s="10"/>
      <c r="R129" s="10"/>
      <c r="S129" s="155" t="str">
        <f>+IF(JUNIO!S129=0,"",JUNIO!S129)</f>
        <v>2010200-6</v>
      </c>
      <c r="T129" s="159" t="str">
        <f>+IF(JUNIO!T129=0,"",JUNIO!T129)</f>
        <v>Arrendamientos</v>
      </c>
      <c r="U129" s="29">
        <f>+ENERO!U129</f>
        <v>0</v>
      </c>
      <c r="V129" s="17">
        <f>JUNIO!V129+JULIO!AL129</f>
        <v>0</v>
      </c>
      <c r="W129" s="17">
        <f>JUNIO!W129+JULIO!AM129</f>
        <v>0</v>
      </c>
      <c r="X129" s="20">
        <f t="shared" si="127"/>
        <v>0</v>
      </c>
      <c r="Y129" s="21">
        <f>JUNIO!AA129</f>
        <v>0</v>
      </c>
      <c r="Z129" s="457">
        <v>0</v>
      </c>
      <c r="AA129" s="20">
        <f t="shared" si="128"/>
        <v>0</v>
      </c>
      <c r="AB129" s="21">
        <f>JUNIO!AD129</f>
        <v>0</v>
      </c>
      <c r="AC129" s="457">
        <v>0</v>
      </c>
      <c r="AD129" s="20">
        <f t="shared" si="129"/>
        <v>0</v>
      </c>
      <c r="AE129" s="21">
        <f>JUNIO!AG129</f>
        <v>0</v>
      </c>
      <c r="AF129" s="457">
        <v>0</v>
      </c>
      <c r="AG129" s="20">
        <f t="shared" si="130"/>
        <v>0</v>
      </c>
      <c r="AH129" s="21">
        <f t="shared" si="131"/>
        <v>0</v>
      </c>
      <c r="AI129" s="17">
        <f t="shared" si="132"/>
        <v>0</v>
      </c>
      <c r="AJ129" s="18">
        <f t="shared" si="133"/>
        <v>0</v>
      </c>
      <c r="AK129" s="10"/>
      <c r="AL129" s="455">
        <v>0</v>
      </c>
      <c r="AM129" s="458">
        <v>0</v>
      </c>
      <c r="AN129" s="10"/>
      <c r="AO129" s="365"/>
      <c r="AP129" s="365"/>
      <c r="AQ129" s="365"/>
      <c r="AR129" s="365"/>
      <c r="AS129" s="365"/>
      <c r="AT129" s="365"/>
      <c r="AU129" s="365"/>
      <c r="AV129" s="365"/>
      <c r="AW129" s="365"/>
      <c r="AX129" s="365"/>
      <c r="AY129" s="365"/>
      <c r="AZ129" s="365"/>
    </row>
    <row r="130" spans="1:52" s="467" customFormat="1" x14ac:dyDescent="0.2">
      <c r="A130" s="623"/>
      <c r="N130" s="10"/>
      <c r="R130" s="10"/>
      <c r="S130" s="155" t="str">
        <f>+IF(JUNIO!S130=0,"",JUNIO!S130)</f>
        <v>2010200-7</v>
      </c>
      <c r="T130" s="159" t="str">
        <f>+IF(JUNIO!T130=0,"",JUNIO!T130)</f>
        <v>Vigilancia y Aseo</v>
      </c>
      <c r="U130" s="29">
        <f>+ENERO!U130</f>
        <v>3000000</v>
      </c>
      <c r="V130" s="17">
        <f>JUNIO!V130+JULIO!AL130</f>
        <v>0</v>
      </c>
      <c r="W130" s="17">
        <f>JUNIO!W130+JULIO!AM130</f>
        <v>0</v>
      </c>
      <c r="X130" s="20">
        <f t="shared" si="127"/>
        <v>3000000</v>
      </c>
      <c r="Y130" s="21">
        <f>JUNIO!AA130</f>
        <v>0</v>
      </c>
      <c r="Z130" s="457">
        <v>0</v>
      </c>
      <c r="AA130" s="20">
        <f t="shared" si="128"/>
        <v>0</v>
      </c>
      <c r="AB130" s="21">
        <f>JUNIO!AD130</f>
        <v>0</v>
      </c>
      <c r="AC130" s="457">
        <v>0</v>
      </c>
      <c r="AD130" s="20">
        <f t="shared" si="129"/>
        <v>0</v>
      </c>
      <c r="AE130" s="21">
        <f>JUNIO!AG130</f>
        <v>0</v>
      </c>
      <c r="AF130" s="457">
        <v>0</v>
      </c>
      <c r="AG130" s="20">
        <f t="shared" si="130"/>
        <v>0</v>
      </c>
      <c r="AH130" s="21">
        <f t="shared" si="131"/>
        <v>3000000</v>
      </c>
      <c r="AI130" s="17">
        <f t="shared" si="132"/>
        <v>3000000</v>
      </c>
      <c r="AJ130" s="18">
        <f t="shared" si="133"/>
        <v>3000000</v>
      </c>
      <c r="AK130" s="10"/>
      <c r="AL130" s="455">
        <v>0</v>
      </c>
      <c r="AM130" s="458">
        <v>0</v>
      </c>
      <c r="AN130" s="10"/>
      <c r="AO130" s="365"/>
      <c r="AP130" s="365"/>
      <c r="AQ130" s="365"/>
      <c r="AR130" s="365"/>
      <c r="AS130" s="365"/>
      <c r="AT130" s="365"/>
      <c r="AU130" s="365"/>
      <c r="AV130" s="365"/>
      <c r="AW130" s="365"/>
      <c r="AX130" s="365"/>
      <c r="AY130" s="365"/>
      <c r="AZ130" s="365"/>
    </row>
    <row r="131" spans="1:52" s="467" customFormat="1" x14ac:dyDescent="0.2">
      <c r="A131" s="623"/>
      <c r="N131" s="10"/>
      <c r="R131" s="10"/>
      <c r="S131" s="155" t="str">
        <f>+IF(JUNIO!S131=0,"",JUNIO!S131)</f>
        <v>2010200-8</v>
      </c>
      <c r="T131" s="159" t="str">
        <f>+IF(JUNIO!T131=0,"",JUNIO!T131)</f>
        <v>Bienestar Social</v>
      </c>
      <c r="U131" s="29">
        <f>+ENERO!U131</f>
        <v>27404960</v>
      </c>
      <c r="V131" s="17">
        <f>JUNIO!V131+JULIO!AL131</f>
        <v>0</v>
      </c>
      <c r="W131" s="17">
        <f>JUNIO!W131+JULIO!AM131</f>
        <v>81553</v>
      </c>
      <c r="X131" s="20">
        <f t="shared" si="127"/>
        <v>27486513</v>
      </c>
      <c r="Y131" s="21">
        <f>JUNIO!AA131</f>
        <v>1986223</v>
      </c>
      <c r="Z131" s="457">
        <v>350000</v>
      </c>
      <c r="AA131" s="20">
        <f t="shared" si="128"/>
        <v>2336223</v>
      </c>
      <c r="AB131" s="21">
        <f>JUNIO!AD131</f>
        <v>1986223</v>
      </c>
      <c r="AC131" s="457">
        <v>350000</v>
      </c>
      <c r="AD131" s="20">
        <f t="shared" si="129"/>
        <v>2336223</v>
      </c>
      <c r="AE131" s="21">
        <f>JUNIO!AG131</f>
        <v>1220383</v>
      </c>
      <c r="AF131" s="457">
        <v>752840</v>
      </c>
      <c r="AG131" s="20">
        <f t="shared" si="130"/>
        <v>1973223</v>
      </c>
      <c r="AH131" s="21">
        <f t="shared" si="131"/>
        <v>25150290</v>
      </c>
      <c r="AI131" s="17">
        <f t="shared" si="132"/>
        <v>25150290</v>
      </c>
      <c r="AJ131" s="18">
        <f t="shared" si="133"/>
        <v>25513290</v>
      </c>
      <c r="AK131" s="10"/>
      <c r="AL131" s="455">
        <v>0</v>
      </c>
      <c r="AM131" s="458">
        <v>0</v>
      </c>
      <c r="AN131" s="10"/>
      <c r="AO131" s="365"/>
      <c r="AP131" s="365"/>
      <c r="AQ131" s="365"/>
      <c r="AR131" s="365"/>
      <c r="AS131" s="365"/>
      <c r="AT131" s="365"/>
      <c r="AU131" s="365"/>
      <c r="AV131" s="365"/>
      <c r="AW131" s="365"/>
      <c r="AX131" s="365"/>
      <c r="AY131" s="365"/>
      <c r="AZ131" s="365"/>
    </row>
    <row r="132" spans="1:52" s="467" customFormat="1" x14ac:dyDescent="0.2">
      <c r="A132" s="623"/>
      <c r="N132" s="10"/>
      <c r="R132" s="10"/>
      <c r="S132" s="155" t="str">
        <f>+IF(JUNIO!S132=0,"",JUNIO!S132)</f>
        <v>2010200-9</v>
      </c>
      <c r="T132" s="159" t="str">
        <f>+IF(JUNIO!T132=0,"",JUNIO!T132)</f>
        <v>Capacitación, estimulos, incentivos, programa de calidad</v>
      </c>
      <c r="U132" s="29">
        <f>+ENERO!U132</f>
        <v>9000000</v>
      </c>
      <c r="V132" s="17">
        <f>JUNIO!V132+JULIO!AL132</f>
        <v>0</v>
      </c>
      <c r="W132" s="17">
        <f>JUNIO!W132+JULIO!AM132</f>
        <v>0</v>
      </c>
      <c r="X132" s="20">
        <f t="shared" si="127"/>
        <v>9000000</v>
      </c>
      <c r="Y132" s="21">
        <f>JUNIO!AA132</f>
        <v>1503720</v>
      </c>
      <c r="Z132" s="457">
        <v>0</v>
      </c>
      <c r="AA132" s="20">
        <f t="shared" si="128"/>
        <v>1503720</v>
      </c>
      <c r="AB132" s="21">
        <f>JUNIO!AD132</f>
        <v>1503720</v>
      </c>
      <c r="AC132" s="457">
        <v>0</v>
      </c>
      <c r="AD132" s="20">
        <f t="shared" si="129"/>
        <v>1503720</v>
      </c>
      <c r="AE132" s="21">
        <f>JUNIO!AG132</f>
        <v>863720</v>
      </c>
      <c r="AF132" s="457">
        <v>0</v>
      </c>
      <c r="AG132" s="20">
        <f t="shared" si="130"/>
        <v>863720</v>
      </c>
      <c r="AH132" s="21">
        <f t="shared" si="131"/>
        <v>7496280</v>
      </c>
      <c r="AI132" s="17">
        <f t="shared" si="132"/>
        <v>7496280</v>
      </c>
      <c r="AJ132" s="18">
        <f t="shared" si="133"/>
        <v>8136280</v>
      </c>
      <c r="AK132" s="10"/>
      <c r="AL132" s="455">
        <v>0</v>
      </c>
      <c r="AM132" s="458">
        <v>0</v>
      </c>
      <c r="AN132" s="10"/>
      <c r="AO132" s="365"/>
      <c r="AP132" s="365"/>
      <c r="AQ132" s="365"/>
      <c r="AR132" s="365"/>
      <c r="AS132" s="365"/>
      <c r="AT132" s="365"/>
      <c r="AU132" s="365"/>
      <c r="AV132" s="365"/>
      <c r="AW132" s="365"/>
      <c r="AX132" s="365"/>
      <c r="AY132" s="365"/>
      <c r="AZ132" s="365"/>
    </row>
    <row r="133" spans="1:52" s="467" customFormat="1" x14ac:dyDescent="0.2">
      <c r="A133" s="623"/>
      <c r="N133" s="10"/>
      <c r="R133" s="10"/>
      <c r="S133" s="155" t="str">
        <f>+IF(JUNIO!S133=0,"",JUNIO!S133)</f>
        <v>2010200-10</v>
      </c>
      <c r="T133" s="159" t="str">
        <f>+IF(JUNIO!T133=0,"",JUNIO!T133)</f>
        <v>Pagos otras IPS</v>
      </c>
      <c r="U133" s="29">
        <f>+ENERO!U133</f>
        <v>1000000</v>
      </c>
      <c r="V133" s="17">
        <f>JUNIO!V133+JULIO!AL133</f>
        <v>0</v>
      </c>
      <c r="W133" s="17">
        <f>JUNIO!W133+JULIO!AM133</f>
        <v>0</v>
      </c>
      <c r="X133" s="20">
        <f t="shared" si="127"/>
        <v>1000000</v>
      </c>
      <c r="Y133" s="21">
        <f>JUNIO!AA133</f>
        <v>0</v>
      </c>
      <c r="Z133" s="457">
        <v>0</v>
      </c>
      <c r="AA133" s="20">
        <f t="shared" si="128"/>
        <v>0</v>
      </c>
      <c r="AB133" s="21">
        <f>JUNIO!AD133</f>
        <v>0</v>
      </c>
      <c r="AC133" s="457">
        <v>0</v>
      </c>
      <c r="AD133" s="20">
        <f t="shared" si="129"/>
        <v>0</v>
      </c>
      <c r="AE133" s="21">
        <f>JUNIO!AG133</f>
        <v>0</v>
      </c>
      <c r="AF133" s="457">
        <v>0</v>
      </c>
      <c r="AG133" s="20">
        <f t="shared" si="130"/>
        <v>0</v>
      </c>
      <c r="AH133" s="21">
        <f t="shared" si="131"/>
        <v>1000000</v>
      </c>
      <c r="AI133" s="17">
        <f t="shared" si="132"/>
        <v>1000000</v>
      </c>
      <c r="AJ133" s="18">
        <f t="shared" si="133"/>
        <v>1000000</v>
      </c>
      <c r="AK133" s="10"/>
      <c r="AL133" s="455">
        <v>0</v>
      </c>
      <c r="AM133" s="458">
        <v>0</v>
      </c>
      <c r="AN133" s="10"/>
      <c r="AO133" s="365"/>
      <c r="AP133" s="365"/>
      <c r="AQ133" s="365"/>
      <c r="AR133" s="365"/>
      <c r="AS133" s="365"/>
      <c r="AT133" s="365"/>
      <c r="AU133" s="365"/>
      <c r="AV133" s="365"/>
      <c r="AW133" s="365"/>
      <c r="AX133" s="365"/>
      <c r="AY133" s="365"/>
      <c r="AZ133" s="365"/>
    </row>
    <row r="134" spans="1:52" s="467" customFormat="1" x14ac:dyDescent="0.2">
      <c r="A134" s="623"/>
      <c r="N134" s="10"/>
      <c r="R134" s="10"/>
      <c r="S134" s="155" t="str">
        <f>+IF(JUNIO!S134=0,"",JUNIO!S134)</f>
        <v>2010200-11</v>
      </c>
      <c r="T134" s="159" t="str">
        <f>+IF(JUNIO!T134=0,"",JUNIO!T134)</f>
        <v>Gastos financieros</v>
      </c>
      <c r="U134" s="29">
        <f>+ENERO!U134</f>
        <v>8000000</v>
      </c>
      <c r="V134" s="17">
        <f>JUNIO!V134+JULIO!AL134</f>
        <v>0</v>
      </c>
      <c r="W134" s="17">
        <f>JUNIO!W134+JULIO!AM134</f>
        <v>0</v>
      </c>
      <c r="X134" s="20">
        <f t="shared" si="127"/>
        <v>8000000</v>
      </c>
      <c r="Y134" s="21">
        <f>JUNIO!AA134</f>
        <v>3227604.07</v>
      </c>
      <c r="Z134" s="457">
        <v>96337</v>
      </c>
      <c r="AA134" s="20">
        <f t="shared" si="128"/>
        <v>3323941.07</v>
      </c>
      <c r="AB134" s="21">
        <f>JUNIO!AD134</f>
        <v>3227604.07</v>
      </c>
      <c r="AC134" s="457">
        <v>96337</v>
      </c>
      <c r="AD134" s="20">
        <f t="shared" si="129"/>
        <v>3323941.07</v>
      </c>
      <c r="AE134" s="21">
        <f>JUNIO!AG134</f>
        <v>3227603</v>
      </c>
      <c r="AF134" s="457">
        <v>96337</v>
      </c>
      <c r="AG134" s="20">
        <f t="shared" si="130"/>
        <v>3323940</v>
      </c>
      <c r="AH134" s="21">
        <f t="shared" si="131"/>
        <v>4676058.93</v>
      </c>
      <c r="AI134" s="17">
        <f t="shared" si="132"/>
        <v>4676058.93</v>
      </c>
      <c r="AJ134" s="18">
        <f t="shared" si="133"/>
        <v>4676060</v>
      </c>
      <c r="AK134" s="10"/>
      <c r="AL134" s="455">
        <v>0</v>
      </c>
      <c r="AM134" s="458">
        <v>0</v>
      </c>
      <c r="AN134" s="10"/>
      <c r="AO134" s="365"/>
      <c r="AP134" s="365"/>
      <c r="AQ134" s="365"/>
      <c r="AR134" s="365"/>
      <c r="AS134" s="365"/>
      <c r="AT134" s="365"/>
      <c r="AU134" s="365"/>
      <c r="AV134" s="365"/>
      <c r="AW134" s="365"/>
      <c r="AX134" s="365"/>
      <c r="AY134" s="365"/>
      <c r="AZ134" s="365"/>
    </row>
    <row r="135" spans="1:52" s="467" customFormat="1" x14ac:dyDescent="0.2">
      <c r="A135" s="623"/>
      <c r="N135" s="10"/>
      <c r="R135" s="10"/>
      <c r="S135" s="155" t="str">
        <f>+IF(JUNIO!S135=0,"",JUNIO!S135)</f>
        <v>2010200-12</v>
      </c>
      <c r="T135" s="159" t="str">
        <f>+IF(JUNIO!T135=0,"",JUNIO!T135)</f>
        <v>Salud Ocupacional</v>
      </c>
      <c r="U135" s="29">
        <f>+ENERO!U135</f>
        <v>5000000</v>
      </c>
      <c r="V135" s="17">
        <f>JUNIO!V135+JULIO!AL135</f>
        <v>0</v>
      </c>
      <c r="W135" s="17">
        <f>JUNIO!W135+JULIO!AM135</f>
        <v>0</v>
      </c>
      <c r="X135" s="20">
        <f t="shared" si="127"/>
        <v>5000000</v>
      </c>
      <c r="Y135" s="21">
        <f>JUNIO!AA135</f>
        <v>0</v>
      </c>
      <c r="Z135" s="457">
        <v>0</v>
      </c>
      <c r="AA135" s="20">
        <f t="shared" si="128"/>
        <v>0</v>
      </c>
      <c r="AB135" s="21">
        <f>JUNIO!AD135</f>
        <v>0</v>
      </c>
      <c r="AC135" s="457">
        <v>0</v>
      </c>
      <c r="AD135" s="20">
        <f t="shared" si="129"/>
        <v>0</v>
      </c>
      <c r="AE135" s="21">
        <f>JUNIO!AG135</f>
        <v>0</v>
      </c>
      <c r="AF135" s="457">
        <v>0</v>
      </c>
      <c r="AG135" s="20">
        <f t="shared" si="130"/>
        <v>0</v>
      </c>
      <c r="AH135" s="21">
        <f t="shared" si="131"/>
        <v>5000000</v>
      </c>
      <c r="AI135" s="17">
        <f t="shared" si="132"/>
        <v>5000000</v>
      </c>
      <c r="AJ135" s="18">
        <f t="shared" si="133"/>
        <v>5000000</v>
      </c>
      <c r="AK135" s="10"/>
      <c r="AL135" s="455">
        <v>0</v>
      </c>
      <c r="AM135" s="458">
        <v>0</v>
      </c>
      <c r="AN135" s="10"/>
      <c r="AO135" s="365"/>
      <c r="AP135" s="365"/>
      <c r="AQ135" s="365"/>
      <c r="AR135" s="365"/>
      <c r="AS135" s="365"/>
      <c r="AT135" s="365"/>
      <c r="AU135" s="365"/>
      <c r="AV135" s="365"/>
      <c r="AW135" s="365"/>
      <c r="AX135" s="365"/>
      <c r="AY135" s="365"/>
      <c r="AZ135" s="365"/>
    </row>
    <row r="136" spans="1:52" s="467" customFormat="1" x14ac:dyDescent="0.2">
      <c r="A136" s="623"/>
      <c r="N136" s="10"/>
      <c r="R136" s="10"/>
      <c r="S136" s="155" t="str">
        <f>+IF(JUNIO!S136=0,"",JUNIO!S136)</f>
        <v>2010200-13</v>
      </c>
      <c r="T136" s="159" t="str">
        <f>+IF(JUNIO!T136=0,"",JUNIO!T136)</f>
        <v>Liquidacion de Convenios</v>
      </c>
      <c r="U136" s="29">
        <f>+ENERO!U136</f>
        <v>0</v>
      </c>
      <c r="V136" s="17">
        <f>JUNIO!V136+JULIO!AL136</f>
        <v>0</v>
      </c>
      <c r="W136" s="17">
        <f>JUNIO!W136+JULIO!AM136</f>
        <v>13870561</v>
      </c>
      <c r="X136" s="20">
        <f t="shared" si="127"/>
        <v>13870561</v>
      </c>
      <c r="Y136" s="21">
        <f>JUNIO!AA136</f>
        <v>13870561</v>
      </c>
      <c r="Z136" s="457">
        <v>0</v>
      </c>
      <c r="AA136" s="20">
        <f t="shared" si="128"/>
        <v>13870561</v>
      </c>
      <c r="AB136" s="21">
        <f>JUNIO!AD136</f>
        <v>13870561</v>
      </c>
      <c r="AC136" s="457">
        <v>0</v>
      </c>
      <c r="AD136" s="20">
        <f t="shared" si="129"/>
        <v>13870561</v>
      </c>
      <c r="AE136" s="21">
        <f>JUNIO!AG136</f>
        <v>0</v>
      </c>
      <c r="AF136" s="457">
        <v>0</v>
      </c>
      <c r="AG136" s="20">
        <f t="shared" si="130"/>
        <v>0</v>
      </c>
      <c r="AH136" s="21">
        <f t="shared" si="131"/>
        <v>0</v>
      </c>
      <c r="AI136" s="17">
        <f t="shared" si="132"/>
        <v>0</v>
      </c>
      <c r="AJ136" s="18">
        <f t="shared" si="133"/>
        <v>13870561</v>
      </c>
      <c r="AK136" s="10"/>
      <c r="AL136" s="455">
        <v>0</v>
      </c>
      <c r="AM136" s="458">
        <v>0</v>
      </c>
      <c r="AN136" s="10"/>
      <c r="AO136" s="365"/>
      <c r="AP136" s="365"/>
      <c r="AQ136" s="365"/>
      <c r="AR136" s="365"/>
      <c r="AS136" s="365"/>
      <c r="AT136" s="365"/>
      <c r="AU136" s="365"/>
      <c r="AV136" s="365"/>
      <c r="AW136" s="365"/>
      <c r="AX136" s="365"/>
      <c r="AY136" s="365"/>
      <c r="AZ136" s="365"/>
    </row>
    <row r="137" spans="1:52" s="467" customFormat="1" x14ac:dyDescent="0.2">
      <c r="A137" s="623"/>
      <c r="N137" s="10"/>
      <c r="R137" s="10"/>
      <c r="S137" s="155" t="str">
        <f>+IF(JUNIO!S137=0,"",JUNIO!S137)</f>
        <v>2010020-14</v>
      </c>
      <c r="T137" s="159" t="str">
        <f>+IF(JUNIO!T137=0,"",JUNIO!T137)</f>
        <v/>
      </c>
      <c r="U137" s="29">
        <f>+ENERO!U137</f>
        <v>0</v>
      </c>
      <c r="V137" s="17">
        <f>JUNIO!V137+JULIO!AL137</f>
        <v>0</v>
      </c>
      <c r="W137" s="17">
        <f>JUNIO!W137+JULIO!AM137</f>
        <v>0</v>
      </c>
      <c r="X137" s="20">
        <f t="shared" si="127"/>
        <v>0</v>
      </c>
      <c r="Y137" s="21">
        <f>JUNIO!AA137</f>
        <v>0</v>
      </c>
      <c r="Z137" s="457">
        <v>0</v>
      </c>
      <c r="AA137" s="20">
        <f t="shared" si="128"/>
        <v>0</v>
      </c>
      <c r="AB137" s="21">
        <f>JUNIO!AD137</f>
        <v>0</v>
      </c>
      <c r="AC137" s="457">
        <v>0</v>
      </c>
      <c r="AD137" s="20">
        <f t="shared" si="129"/>
        <v>0</v>
      </c>
      <c r="AE137" s="21">
        <f>JUNIO!AG137</f>
        <v>0</v>
      </c>
      <c r="AF137" s="457">
        <v>0</v>
      </c>
      <c r="AG137" s="20">
        <f t="shared" si="130"/>
        <v>0</v>
      </c>
      <c r="AH137" s="21">
        <f t="shared" si="131"/>
        <v>0</v>
      </c>
      <c r="AI137" s="17">
        <f t="shared" si="132"/>
        <v>0</v>
      </c>
      <c r="AJ137" s="18">
        <f t="shared" si="133"/>
        <v>0</v>
      </c>
      <c r="AK137" s="10"/>
      <c r="AL137" s="455">
        <v>0</v>
      </c>
      <c r="AM137" s="458">
        <v>0</v>
      </c>
      <c r="AN137" s="10"/>
      <c r="AO137" s="365"/>
      <c r="AP137" s="365"/>
      <c r="AQ137" s="365"/>
      <c r="AR137" s="365"/>
      <c r="AS137" s="365"/>
      <c r="AT137" s="365"/>
      <c r="AU137" s="365"/>
      <c r="AV137" s="365"/>
      <c r="AW137" s="365"/>
      <c r="AX137" s="365"/>
      <c r="AY137" s="365"/>
      <c r="AZ137" s="365"/>
    </row>
    <row r="138" spans="1:52" s="467" customFormat="1" x14ac:dyDescent="0.2">
      <c r="A138" s="623"/>
      <c r="N138" s="10"/>
      <c r="R138" s="10"/>
      <c r="S138" s="155" t="str">
        <f>+IF(JUNIO!S138=0,"",JUNIO!S138)</f>
        <v>2010200-15</v>
      </c>
      <c r="T138" s="159" t="str">
        <f>+IF(JUNIO!T138=0,"",JUNIO!T138)</f>
        <v/>
      </c>
      <c r="U138" s="29">
        <f>+ENERO!U138</f>
        <v>0</v>
      </c>
      <c r="V138" s="17">
        <f>JUNIO!V138+JULIO!AL138</f>
        <v>0</v>
      </c>
      <c r="W138" s="17">
        <f>JUNIO!W138+JULIO!AM138</f>
        <v>0</v>
      </c>
      <c r="X138" s="20">
        <f t="shared" si="127"/>
        <v>0</v>
      </c>
      <c r="Y138" s="21">
        <f>JUNIO!AA138</f>
        <v>0</v>
      </c>
      <c r="Z138" s="457">
        <v>0</v>
      </c>
      <c r="AA138" s="20">
        <f t="shared" si="128"/>
        <v>0</v>
      </c>
      <c r="AB138" s="21">
        <f>JUNIO!AD138</f>
        <v>0</v>
      </c>
      <c r="AC138" s="457">
        <v>0</v>
      </c>
      <c r="AD138" s="20">
        <f t="shared" si="129"/>
        <v>0</v>
      </c>
      <c r="AE138" s="21">
        <f>JUNIO!AG138</f>
        <v>0</v>
      </c>
      <c r="AF138" s="457">
        <v>0</v>
      </c>
      <c r="AG138" s="20">
        <f t="shared" si="130"/>
        <v>0</v>
      </c>
      <c r="AH138" s="21">
        <f t="shared" si="131"/>
        <v>0</v>
      </c>
      <c r="AI138" s="17">
        <f t="shared" si="132"/>
        <v>0</v>
      </c>
      <c r="AJ138" s="18">
        <f t="shared" si="133"/>
        <v>0</v>
      </c>
      <c r="AK138" s="10"/>
      <c r="AL138" s="455">
        <v>0</v>
      </c>
      <c r="AM138" s="458">
        <v>0</v>
      </c>
      <c r="AN138" s="10"/>
      <c r="AO138" s="365"/>
      <c r="AP138" s="365"/>
      <c r="AQ138" s="365"/>
      <c r="AR138" s="365"/>
      <c r="AS138" s="365"/>
      <c r="AT138" s="365"/>
      <c r="AU138" s="365"/>
      <c r="AV138" s="365"/>
      <c r="AW138" s="365"/>
      <c r="AX138" s="365"/>
      <c r="AY138" s="365"/>
      <c r="AZ138" s="365"/>
    </row>
    <row r="139" spans="1:52" s="467" customFormat="1" x14ac:dyDescent="0.2">
      <c r="A139" s="623"/>
      <c r="N139" s="10"/>
      <c r="R139" s="10"/>
      <c r="S139" s="155">
        <f>+IF(JUNIO!S139=0,"",JUNIO!S139)</f>
        <v>2010299</v>
      </c>
      <c r="T139" s="159" t="str">
        <f>+IF(JUNIO!T139=0,"",JUNIO!T139)</f>
        <v>Vigencias Anteriores</v>
      </c>
      <c r="U139" s="29">
        <f>+ENERO!U139</f>
        <v>0</v>
      </c>
      <c r="V139" s="17">
        <f>JUNIO!V139+JULIO!AL139</f>
        <v>0</v>
      </c>
      <c r="W139" s="17">
        <f>JUNIO!W139+JULIO!AM139</f>
        <v>11689024</v>
      </c>
      <c r="X139" s="20">
        <f t="shared" si="127"/>
        <v>11689024</v>
      </c>
      <c r="Y139" s="21">
        <f>JUNIO!AA139</f>
        <v>11689024</v>
      </c>
      <c r="Z139" s="457">
        <v>0</v>
      </c>
      <c r="AA139" s="20">
        <f t="shared" si="128"/>
        <v>11689024</v>
      </c>
      <c r="AB139" s="21">
        <f>JUNIO!AD139</f>
        <v>11689024</v>
      </c>
      <c r="AC139" s="457">
        <v>0</v>
      </c>
      <c r="AD139" s="20">
        <f t="shared" si="129"/>
        <v>11689024</v>
      </c>
      <c r="AE139" s="21">
        <f>JUNIO!AG139</f>
        <v>10933724</v>
      </c>
      <c r="AF139" s="457">
        <v>0</v>
      </c>
      <c r="AG139" s="20">
        <f t="shared" si="130"/>
        <v>10933724</v>
      </c>
      <c r="AH139" s="21">
        <f t="shared" si="131"/>
        <v>0</v>
      </c>
      <c r="AI139" s="17">
        <f t="shared" si="132"/>
        <v>0</v>
      </c>
      <c r="AJ139" s="18">
        <f t="shared" si="133"/>
        <v>755300</v>
      </c>
      <c r="AK139" s="10"/>
      <c r="AL139" s="455">
        <v>0</v>
      </c>
      <c r="AM139" s="458">
        <v>0</v>
      </c>
      <c r="AN139" s="10"/>
      <c r="AO139" s="365"/>
      <c r="AP139" s="365"/>
      <c r="AQ139" s="365"/>
    </row>
    <row r="140" spans="1:52" s="467" customFormat="1" ht="15.75" x14ac:dyDescent="0.2">
      <c r="A140" s="623"/>
      <c r="N140" s="10"/>
      <c r="R140" s="10"/>
      <c r="S140" s="448" t="str">
        <f>+IF(JUNIO!S140=0,"",JUNIO!S140)</f>
        <v/>
      </c>
      <c r="T140" s="649" t="str">
        <f>+IF(JUNIO!T140=0,"",JUNIO!T140)</f>
        <v/>
      </c>
      <c r="U140" s="193"/>
      <c r="V140" s="193"/>
      <c r="W140" s="193"/>
      <c r="X140" s="193"/>
      <c r="Y140" s="193"/>
      <c r="Z140" s="193"/>
      <c r="AA140" s="193"/>
      <c r="AB140" s="193"/>
      <c r="AC140" s="193"/>
      <c r="AD140" s="193"/>
      <c r="AE140" s="193"/>
      <c r="AF140" s="193"/>
      <c r="AG140" s="193"/>
      <c r="AH140" s="193"/>
      <c r="AI140" s="193"/>
      <c r="AJ140" s="207"/>
      <c r="AK140" s="12"/>
      <c r="AL140" s="213"/>
      <c r="AM140" s="214"/>
      <c r="AN140" s="10"/>
    </row>
    <row r="141" spans="1:52" s="467" customFormat="1" ht="15" x14ac:dyDescent="0.2">
      <c r="A141" s="623"/>
      <c r="N141" s="10"/>
      <c r="R141" s="10"/>
      <c r="S141" s="34">
        <f>+IF(JUNIO!S141=0,"",JUNIO!S141)</f>
        <v>2010300</v>
      </c>
      <c r="T141" s="158" t="str">
        <f>+IF(JUNIO!T141=0,"",JUNIO!T141)</f>
        <v>Impuestos y Multas</v>
      </c>
      <c r="U141" s="157">
        <f t="shared" ref="U141:AJ141" si="135">U142+U143</f>
        <v>10000000</v>
      </c>
      <c r="V141" s="144">
        <f t="shared" si="135"/>
        <v>0</v>
      </c>
      <c r="W141" s="144">
        <f t="shared" si="135"/>
        <v>8187252</v>
      </c>
      <c r="X141" s="152">
        <f t="shared" si="135"/>
        <v>18187252</v>
      </c>
      <c r="Y141" s="151">
        <f t="shared" si="135"/>
        <v>13651707</v>
      </c>
      <c r="Z141" s="144">
        <f t="shared" si="135"/>
        <v>0</v>
      </c>
      <c r="AA141" s="152">
        <f t="shared" si="135"/>
        <v>13651707</v>
      </c>
      <c r="AB141" s="151">
        <f t="shared" si="135"/>
        <v>13651707</v>
      </c>
      <c r="AC141" s="144">
        <f t="shared" si="135"/>
        <v>0</v>
      </c>
      <c r="AD141" s="152">
        <f t="shared" si="135"/>
        <v>13651707</v>
      </c>
      <c r="AE141" s="151">
        <f t="shared" si="135"/>
        <v>8463252</v>
      </c>
      <c r="AF141" s="144">
        <f t="shared" si="135"/>
        <v>0</v>
      </c>
      <c r="AG141" s="152">
        <f t="shared" si="135"/>
        <v>8463252</v>
      </c>
      <c r="AH141" s="151">
        <f t="shared" si="135"/>
        <v>4535545</v>
      </c>
      <c r="AI141" s="144">
        <f t="shared" si="135"/>
        <v>4535545</v>
      </c>
      <c r="AJ141" s="153">
        <f t="shared" si="135"/>
        <v>9724000</v>
      </c>
      <c r="AK141" s="12"/>
      <c r="AL141" s="151">
        <f>AL142+AL143</f>
        <v>0</v>
      </c>
      <c r="AM141" s="153">
        <f>AM142+AM143</f>
        <v>0</v>
      </c>
      <c r="AN141" s="10"/>
    </row>
    <row r="142" spans="1:52" s="467" customFormat="1" x14ac:dyDescent="0.2">
      <c r="A142" s="623"/>
      <c r="N142" s="10"/>
      <c r="R142" s="10"/>
      <c r="S142" s="155" t="str">
        <f>+IF(JUNIO!S142=0,"",JUNIO!S142)</f>
        <v>2010300-1</v>
      </c>
      <c r="T142" s="159" t="str">
        <f>+IF(JUNIO!T142=0,"",JUNIO!T142)</f>
        <v>Impuestos (Predial, Vehiculos, Otros)</v>
      </c>
      <c r="U142" s="29">
        <f>+ENERO!U142</f>
        <v>10000000</v>
      </c>
      <c r="V142" s="17">
        <f>JUNIO!V142+JULIO!AL142</f>
        <v>0</v>
      </c>
      <c r="W142" s="17">
        <f>JUNIO!W142+JULIO!AM142</f>
        <v>0</v>
      </c>
      <c r="X142" s="20">
        <f>SUM(U142:W142)</f>
        <v>10000000</v>
      </c>
      <c r="Y142" s="21">
        <f>JUNIO!AA142</f>
        <v>5464455</v>
      </c>
      <c r="Z142" s="457">
        <v>0</v>
      </c>
      <c r="AA142" s="20">
        <f>SUM(Y142:Z142)</f>
        <v>5464455</v>
      </c>
      <c r="AB142" s="21">
        <f>JUNIO!AD142</f>
        <v>5464455</v>
      </c>
      <c r="AC142" s="457">
        <v>0</v>
      </c>
      <c r="AD142" s="20">
        <f>SUM(AB142:AC142)</f>
        <v>5464455</v>
      </c>
      <c r="AE142" s="21">
        <f>JUNIO!AG142</f>
        <v>276000</v>
      </c>
      <c r="AF142" s="457">
        <v>0</v>
      </c>
      <c r="AG142" s="20">
        <f>SUM(AE142:AF142)</f>
        <v>276000</v>
      </c>
      <c r="AH142" s="21">
        <f>X142-AA142</f>
        <v>4535545</v>
      </c>
      <c r="AI142" s="17">
        <f>X142-AD142</f>
        <v>4535545</v>
      </c>
      <c r="AJ142" s="18">
        <f>X142-AG142</f>
        <v>9724000</v>
      </c>
      <c r="AK142" s="10"/>
      <c r="AL142" s="455">
        <v>0</v>
      </c>
      <c r="AM142" s="458">
        <v>0</v>
      </c>
      <c r="AN142" s="10"/>
    </row>
    <row r="143" spans="1:52" s="467" customFormat="1" x14ac:dyDescent="0.2">
      <c r="A143" s="623"/>
      <c r="N143" s="10"/>
      <c r="R143" s="10"/>
      <c r="S143" s="155">
        <f>+IF(JUNIO!S143=0,"",JUNIO!S143)</f>
        <v>2010399</v>
      </c>
      <c r="T143" s="159" t="str">
        <f>+IF(JUNIO!T143=0,"",JUNIO!T143)</f>
        <v>Vigencias Anteriores</v>
      </c>
      <c r="U143" s="29">
        <f>+ENERO!U143</f>
        <v>0</v>
      </c>
      <c r="V143" s="17">
        <f>JUNIO!V143+JULIO!AL143</f>
        <v>0</v>
      </c>
      <c r="W143" s="17">
        <f>JUNIO!W143+JULIO!AM143</f>
        <v>8187252</v>
      </c>
      <c r="X143" s="20">
        <f>SUM(U143:W143)</f>
        <v>8187252</v>
      </c>
      <c r="Y143" s="21">
        <f>JUNIO!AA143</f>
        <v>8187252</v>
      </c>
      <c r="Z143" s="457">
        <v>0</v>
      </c>
      <c r="AA143" s="20">
        <f>SUM(Y143:Z143)</f>
        <v>8187252</v>
      </c>
      <c r="AB143" s="21">
        <f>JUNIO!AD143</f>
        <v>8187252</v>
      </c>
      <c r="AC143" s="457">
        <v>0</v>
      </c>
      <c r="AD143" s="20">
        <f>SUM(AB143:AC143)</f>
        <v>8187252</v>
      </c>
      <c r="AE143" s="21">
        <f>JUNIO!AG143</f>
        <v>8187252</v>
      </c>
      <c r="AF143" s="457">
        <v>0</v>
      </c>
      <c r="AG143" s="20">
        <f>SUM(AE143:AF143)</f>
        <v>8187252</v>
      </c>
      <c r="AH143" s="21">
        <f>X143-AA143</f>
        <v>0</v>
      </c>
      <c r="AI143" s="17">
        <f>X143-AD143</f>
        <v>0</v>
      </c>
      <c r="AJ143" s="18">
        <f>X143-AG143</f>
        <v>0</v>
      </c>
      <c r="AK143" s="10"/>
      <c r="AL143" s="455">
        <v>0</v>
      </c>
      <c r="AM143" s="458">
        <v>0</v>
      </c>
      <c r="AN143" s="10"/>
    </row>
    <row r="144" spans="1:52" s="467" customFormat="1" ht="15.75" x14ac:dyDescent="0.2">
      <c r="A144" s="623"/>
      <c r="N144" s="10"/>
      <c r="R144" s="10"/>
      <c r="S144" s="448" t="str">
        <f>+IF(JUNIO!S144=0,"",JUNIO!S144)</f>
        <v/>
      </c>
      <c r="T144" s="649" t="str">
        <f>+IF(JUNIO!T144=0,"",JUNIO!T144)</f>
        <v/>
      </c>
      <c r="U144" s="193"/>
      <c r="V144" s="193"/>
      <c r="W144" s="193"/>
      <c r="X144" s="193"/>
      <c r="Y144" s="193"/>
      <c r="Z144" s="193"/>
      <c r="AA144" s="193"/>
      <c r="AB144" s="193"/>
      <c r="AC144" s="193"/>
      <c r="AD144" s="193"/>
      <c r="AE144" s="193"/>
      <c r="AF144" s="193"/>
      <c r="AG144" s="193"/>
      <c r="AH144" s="193"/>
      <c r="AI144" s="193"/>
      <c r="AJ144" s="207"/>
      <c r="AK144" s="10"/>
      <c r="AL144" s="213"/>
      <c r="AM144" s="214"/>
      <c r="AN144" s="10"/>
    </row>
    <row r="145" spans="1:40" s="467" customFormat="1" ht="15.75" x14ac:dyDescent="0.2">
      <c r="A145" s="623"/>
      <c r="N145" s="10"/>
      <c r="R145" s="10"/>
      <c r="S145" s="469">
        <f>+IF(JUNIO!S145=0,"",JUNIO!S145)</f>
        <v>2020010</v>
      </c>
      <c r="T145" s="470" t="str">
        <f>+IF(JUNIO!T145=0,"",JUNIO!T145)</f>
        <v>Gastos de Operación</v>
      </c>
      <c r="U145" s="157">
        <f t="shared" ref="U145:AJ145" si="136">U147+U155</f>
        <v>329079750</v>
      </c>
      <c r="V145" s="144">
        <f t="shared" si="136"/>
        <v>0</v>
      </c>
      <c r="W145" s="144">
        <f t="shared" si="136"/>
        <v>109199069</v>
      </c>
      <c r="X145" s="152">
        <f t="shared" si="136"/>
        <v>438278819</v>
      </c>
      <c r="Y145" s="151">
        <f t="shared" si="136"/>
        <v>258474186</v>
      </c>
      <c r="Z145" s="144">
        <f t="shared" si="136"/>
        <v>17950516</v>
      </c>
      <c r="AA145" s="152">
        <f t="shared" si="136"/>
        <v>276424702</v>
      </c>
      <c r="AB145" s="151">
        <f t="shared" si="136"/>
        <v>220660393</v>
      </c>
      <c r="AC145" s="144">
        <f t="shared" si="136"/>
        <v>34164584</v>
      </c>
      <c r="AD145" s="152">
        <f t="shared" si="136"/>
        <v>254824977</v>
      </c>
      <c r="AE145" s="151">
        <f t="shared" si="136"/>
        <v>142415008</v>
      </c>
      <c r="AF145" s="144">
        <f t="shared" si="136"/>
        <v>49488453</v>
      </c>
      <c r="AG145" s="152">
        <f t="shared" si="136"/>
        <v>191903461</v>
      </c>
      <c r="AH145" s="151">
        <f t="shared" si="136"/>
        <v>161854117</v>
      </c>
      <c r="AI145" s="144">
        <f t="shared" si="136"/>
        <v>183453842</v>
      </c>
      <c r="AJ145" s="153">
        <f t="shared" si="136"/>
        <v>246375358</v>
      </c>
      <c r="AK145" s="12"/>
      <c r="AL145" s="151">
        <f>AL147+AL155</f>
        <v>0</v>
      </c>
      <c r="AM145" s="153">
        <f>AM147+AM155</f>
        <v>0</v>
      </c>
      <c r="AN145" s="10"/>
    </row>
    <row r="146" spans="1:40" s="467" customFormat="1" x14ac:dyDescent="0.2">
      <c r="A146" s="623"/>
      <c r="N146" s="10"/>
      <c r="R146" s="10"/>
      <c r="S146" s="11" t="str">
        <f>+IF(JUNIO!S146=0,"",JUNIO!S146)</f>
        <v/>
      </c>
      <c r="T146" s="55" t="str">
        <f>+IF(JUNIO!T146=0,"",JUNIO!T146)</f>
        <v/>
      </c>
      <c r="U146" s="19"/>
      <c r="V146" s="17"/>
      <c r="W146" s="17"/>
      <c r="X146" s="20"/>
      <c r="Y146" s="21"/>
      <c r="Z146" s="17"/>
      <c r="AA146" s="20"/>
      <c r="AB146" s="21"/>
      <c r="AC146" s="17"/>
      <c r="AD146" s="20"/>
      <c r="AE146" s="21"/>
      <c r="AF146" s="17"/>
      <c r="AG146" s="20"/>
      <c r="AH146" s="21"/>
      <c r="AI146" s="17"/>
      <c r="AJ146" s="18"/>
      <c r="AK146" s="10"/>
      <c r="AL146" s="213"/>
      <c r="AM146" s="214"/>
      <c r="AN146" s="10"/>
    </row>
    <row r="147" spans="1:40" s="467" customFormat="1" ht="15" x14ac:dyDescent="0.2">
      <c r="A147" s="623"/>
      <c r="N147" s="10"/>
      <c r="R147" s="10"/>
      <c r="S147" s="34">
        <f>+IF(JUNIO!S147=0,"",JUNIO!S147)</f>
        <v>2020100</v>
      </c>
      <c r="T147" s="158" t="str">
        <f>+IF(JUNIO!T147=0,"",JUNIO!T147)</f>
        <v>Adquisición de bienes</v>
      </c>
      <c r="U147" s="157">
        <f t="shared" ref="U147:AJ147" si="137">SUM(U148:U149)+U153</f>
        <v>126079750</v>
      </c>
      <c r="V147" s="144">
        <f t="shared" si="137"/>
        <v>0</v>
      </c>
      <c r="W147" s="144">
        <f t="shared" si="137"/>
        <v>52742299</v>
      </c>
      <c r="X147" s="152">
        <f t="shared" si="137"/>
        <v>178822049</v>
      </c>
      <c r="Y147" s="151">
        <f t="shared" si="137"/>
        <v>83698133</v>
      </c>
      <c r="Z147" s="144">
        <f t="shared" si="137"/>
        <v>14271406</v>
      </c>
      <c r="AA147" s="152">
        <f t="shared" si="137"/>
        <v>97969539</v>
      </c>
      <c r="AB147" s="151">
        <f t="shared" si="137"/>
        <v>82055133</v>
      </c>
      <c r="AC147" s="144">
        <f t="shared" si="137"/>
        <v>14271406</v>
      </c>
      <c r="AD147" s="152">
        <f t="shared" si="137"/>
        <v>96326539</v>
      </c>
      <c r="AE147" s="151">
        <f t="shared" si="137"/>
        <v>56321908</v>
      </c>
      <c r="AF147" s="144">
        <f t="shared" si="137"/>
        <v>10063308</v>
      </c>
      <c r="AG147" s="152">
        <f t="shared" si="137"/>
        <v>66385216</v>
      </c>
      <c r="AH147" s="151">
        <f t="shared" si="137"/>
        <v>80852510</v>
      </c>
      <c r="AI147" s="144">
        <f t="shared" si="137"/>
        <v>82495510</v>
      </c>
      <c r="AJ147" s="153">
        <f t="shared" si="137"/>
        <v>112436833</v>
      </c>
      <c r="AK147" s="10"/>
      <c r="AL147" s="151">
        <f>SUM(AL148:AL149)+AL153</f>
        <v>0</v>
      </c>
      <c r="AM147" s="153">
        <f>SUM(AM148:AM149)+AM153</f>
        <v>0</v>
      </c>
      <c r="AN147" s="10"/>
    </row>
    <row r="148" spans="1:40" s="467" customFormat="1" x14ac:dyDescent="0.2">
      <c r="A148" s="623"/>
      <c r="N148" s="10"/>
      <c r="R148" s="10"/>
      <c r="S148" s="155">
        <f>+IF(JUNIO!S148=0,"",JUNIO!S148)</f>
        <v>2020101</v>
      </c>
      <c r="T148" s="159" t="str">
        <f>+IF(JUNIO!T148=0,"",JUNIO!T148)</f>
        <v>Mantenimiento Hospitalario</v>
      </c>
      <c r="U148" s="29">
        <f>+ENERO!U148</f>
        <v>79079750</v>
      </c>
      <c r="V148" s="17">
        <f>JUNIO!V148+JULIO!AL148</f>
        <v>0</v>
      </c>
      <c r="W148" s="17">
        <f>JUNIO!W148+JULIO!AM148</f>
        <v>0</v>
      </c>
      <c r="X148" s="20">
        <f>SUM(U148:W148)</f>
        <v>79079750</v>
      </c>
      <c r="Y148" s="21">
        <f>JUNIO!AA148</f>
        <v>23981065</v>
      </c>
      <c r="Z148" s="457">
        <v>8699148</v>
      </c>
      <c r="AA148" s="20">
        <f>SUM(Y148:Z148)</f>
        <v>32680213</v>
      </c>
      <c r="AB148" s="21">
        <f>JUNIO!AD148</f>
        <v>22338065</v>
      </c>
      <c r="AC148" s="457">
        <v>8699148</v>
      </c>
      <c r="AD148" s="20">
        <f>SUM(AB148:AC148)</f>
        <v>31037213</v>
      </c>
      <c r="AE148" s="21">
        <f>JUNIO!AG148</f>
        <v>15919137</v>
      </c>
      <c r="AF148" s="457">
        <v>4589517</v>
      </c>
      <c r="AG148" s="20">
        <f>SUM(AE148:AF148)</f>
        <v>20508654</v>
      </c>
      <c r="AH148" s="21">
        <f>X148-AA148</f>
        <v>46399537</v>
      </c>
      <c r="AI148" s="17">
        <f>X148-AD148</f>
        <v>48042537</v>
      </c>
      <c r="AJ148" s="18">
        <f>X148-AG148</f>
        <v>58571096</v>
      </c>
      <c r="AK148" s="10"/>
      <c r="AL148" s="455">
        <v>0</v>
      </c>
      <c r="AM148" s="458">
        <v>0</v>
      </c>
      <c r="AN148" s="10"/>
    </row>
    <row r="149" spans="1:40" s="467" customFormat="1" x14ac:dyDescent="0.2">
      <c r="A149" s="623"/>
      <c r="N149" s="10"/>
      <c r="R149" s="10"/>
      <c r="S149" s="155">
        <f>+IF(JUNIO!S149=0,"",JUNIO!S149)</f>
        <v>2020102</v>
      </c>
      <c r="T149" s="159" t="str">
        <f>+IF(JUNIO!T149=0,"",JUNIO!T149)</f>
        <v>Otros</v>
      </c>
      <c r="U149" s="29">
        <f t="shared" ref="U149:AJ149" si="138">SUM(U150:U152)</f>
        <v>47000000</v>
      </c>
      <c r="V149" s="17">
        <f t="shared" si="138"/>
        <v>0</v>
      </c>
      <c r="W149" s="17">
        <f t="shared" si="138"/>
        <v>30000000</v>
      </c>
      <c r="X149" s="20">
        <f t="shared" si="138"/>
        <v>77000000</v>
      </c>
      <c r="Y149" s="21">
        <f t="shared" si="138"/>
        <v>36974769</v>
      </c>
      <c r="Z149" s="169">
        <f t="shared" si="138"/>
        <v>5289218</v>
      </c>
      <c r="AA149" s="20">
        <f t="shared" si="138"/>
        <v>42263987</v>
      </c>
      <c r="AB149" s="21">
        <f t="shared" si="138"/>
        <v>36974769</v>
      </c>
      <c r="AC149" s="169">
        <f t="shared" si="138"/>
        <v>5289218</v>
      </c>
      <c r="AD149" s="20">
        <f t="shared" si="138"/>
        <v>42263987</v>
      </c>
      <c r="AE149" s="21">
        <f t="shared" si="138"/>
        <v>17660472</v>
      </c>
      <c r="AF149" s="169">
        <f t="shared" si="138"/>
        <v>5190751</v>
      </c>
      <c r="AG149" s="20">
        <f t="shared" si="138"/>
        <v>22851223</v>
      </c>
      <c r="AH149" s="21">
        <f t="shared" si="138"/>
        <v>34736013</v>
      </c>
      <c r="AI149" s="17">
        <f t="shared" si="138"/>
        <v>34736013</v>
      </c>
      <c r="AJ149" s="18">
        <f t="shared" si="138"/>
        <v>54148777</v>
      </c>
      <c r="AK149" s="10"/>
      <c r="AL149" s="31">
        <f>SUM(AL150:AL152)</f>
        <v>0</v>
      </c>
      <c r="AM149" s="28">
        <f>SUM(AM150:AM152)</f>
        <v>0</v>
      </c>
      <c r="AN149" s="10"/>
    </row>
    <row r="150" spans="1:40" s="467" customFormat="1" x14ac:dyDescent="0.2">
      <c r="A150" s="623"/>
      <c r="N150" s="10"/>
      <c r="R150" s="10"/>
      <c r="S150" s="156" t="str">
        <f>+IF(JUNIO!S150=0,"",JUNIO!S150)</f>
        <v>2020102-1</v>
      </c>
      <c r="T150" s="159" t="str">
        <f>+IF(JUNIO!T150=0,"",JUNIO!T150)</f>
        <v>Compra de Equipo e Instr. Mco. y Laborat.</v>
      </c>
      <c r="U150" s="29">
        <f>+ENERO!U150</f>
        <v>15000000</v>
      </c>
      <c r="V150" s="17">
        <f>JUNIO!V150+JULIO!AL150</f>
        <v>0</v>
      </c>
      <c r="W150" s="17">
        <f>JUNIO!W150+JULIO!AM150</f>
        <v>30000000</v>
      </c>
      <c r="X150" s="20">
        <f>SUM(U150:W150)</f>
        <v>45000000</v>
      </c>
      <c r="Y150" s="21">
        <f>JUNIO!AA150</f>
        <v>20881771</v>
      </c>
      <c r="Z150" s="457">
        <v>0</v>
      </c>
      <c r="AA150" s="20">
        <f>SUM(Y150:Z150)</f>
        <v>20881771</v>
      </c>
      <c r="AB150" s="21">
        <f>JUNIO!AD150</f>
        <v>20881771</v>
      </c>
      <c r="AC150" s="457">
        <v>0</v>
      </c>
      <c r="AD150" s="20">
        <f>SUM(AB150:AC150)</f>
        <v>20881771</v>
      </c>
      <c r="AE150" s="21">
        <f>JUNIO!AG150</f>
        <v>15522339</v>
      </c>
      <c r="AF150" s="457">
        <v>1238830</v>
      </c>
      <c r="AG150" s="20">
        <f>SUM(AE150:AF150)</f>
        <v>16761169</v>
      </c>
      <c r="AH150" s="21">
        <f>X150-AA150</f>
        <v>24118229</v>
      </c>
      <c r="AI150" s="17">
        <f>X150-AD150</f>
        <v>24118229</v>
      </c>
      <c r="AJ150" s="18">
        <f>X150-AG150</f>
        <v>28238831</v>
      </c>
      <c r="AK150" s="10"/>
      <c r="AL150" s="455">
        <v>0</v>
      </c>
      <c r="AM150" s="458">
        <v>0</v>
      </c>
      <c r="AN150" s="10"/>
    </row>
    <row r="151" spans="1:40" s="467" customFormat="1" x14ac:dyDescent="0.2">
      <c r="A151" s="623"/>
      <c r="N151" s="10"/>
      <c r="R151" s="10"/>
      <c r="S151" s="156" t="str">
        <f>+IF(JUNIO!S151=0,"",JUNIO!S151)</f>
        <v>2020102-2</v>
      </c>
      <c r="T151" s="159" t="str">
        <f>+IF(JUNIO!T151=0,"",JUNIO!T151)</f>
        <v>Materiales</v>
      </c>
      <c r="U151" s="29">
        <f>+ENERO!U151</f>
        <v>12000000</v>
      </c>
      <c r="V151" s="17">
        <f>JUNIO!V151+JULIO!AL151</f>
        <v>0</v>
      </c>
      <c r="W151" s="17">
        <f>JUNIO!W151+JULIO!AM151</f>
        <v>0</v>
      </c>
      <c r="X151" s="20">
        <f>SUM(U151:W151)</f>
        <v>12000000</v>
      </c>
      <c r="Y151" s="21">
        <f>JUNIO!AA151</f>
        <v>7516847</v>
      </c>
      <c r="Z151" s="457">
        <v>3237368</v>
      </c>
      <c r="AA151" s="20">
        <f>SUM(Y151:Z151)</f>
        <v>10754215</v>
      </c>
      <c r="AB151" s="21">
        <f>JUNIO!AD151</f>
        <v>7516847</v>
      </c>
      <c r="AC151" s="457">
        <v>3237368</v>
      </c>
      <c r="AD151" s="20">
        <f>SUM(AB151:AC151)</f>
        <v>10754215</v>
      </c>
      <c r="AE151" s="21">
        <f>JUNIO!AG151</f>
        <v>908491</v>
      </c>
      <c r="AF151" s="457">
        <v>2062000</v>
      </c>
      <c r="AG151" s="20">
        <f>SUM(AE151:AF151)</f>
        <v>2970491</v>
      </c>
      <c r="AH151" s="21">
        <f>X151-AA151</f>
        <v>1245785</v>
      </c>
      <c r="AI151" s="17">
        <f>X151-AD151</f>
        <v>1245785</v>
      </c>
      <c r="AJ151" s="18">
        <f>X151-AG151</f>
        <v>9029509</v>
      </c>
      <c r="AK151" s="10"/>
      <c r="AL151" s="455">
        <v>0</v>
      </c>
      <c r="AM151" s="458">
        <v>0</v>
      </c>
      <c r="AN151" s="10"/>
    </row>
    <row r="152" spans="1:40" s="467" customFormat="1" x14ac:dyDescent="0.2">
      <c r="A152" s="623"/>
      <c r="N152" s="10"/>
      <c r="R152" s="10"/>
      <c r="S152" s="11" t="str">
        <f>+IF(JUNIO!S152=0,"",JUNIO!S152)</f>
        <v>2020102-3</v>
      </c>
      <c r="T152" s="159" t="str">
        <f>+IF(JUNIO!T152=0,"",JUNIO!T152)</f>
        <v>Combustible</v>
      </c>
      <c r="U152" s="29">
        <f>+ENERO!U152</f>
        <v>20000000</v>
      </c>
      <c r="V152" s="17">
        <f>JUNIO!V152+JULIO!AL152</f>
        <v>0</v>
      </c>
      <c r="W152" s="17">
        <f>JUNIO!W152+JULIO!AM152</f>
        <v>0</v>
      </c>
      <c r="X152" s="20">
        <f>SUM(U152:W152)</f>
        <v>20000000</v>
      </c>
      <c r="Y152" s="21">
        <f>JUNIO!AA152</f>
        <v>8576151</v>
      </c>
      <c r="Z152" s="457">
        <v>2051850</v>
      </c>
      <c r="AA152" s="20">
        <f>SUM(Y152:Z152)</f>
        <v>10628001</v>
      </c>
      <c r="AB152" s="21">
        <f>JUNIO!AD152</f>
        <v>8576151</v>
      </c>
      <c r="AC152" s="457">
        <v>2051850</v>
      </c>
      <c r="AD152" s="20">
        <f>SUM(AB152:AC152)</f>
        <v>10628001</v>
      </c>
      <c r="AE152" s="21">
        <f>JUNIO!AG152</f>
        <v>1229642</v>
      </c>
      <c r="AF152" s="457">
        <v>1889921</v>
      </c>
      <c r="AG152" s="20">
        <f>SUM(AE152:AF152)</f>
        <v>3119563</v>
      </c>
      <c r="AH152" s="21">
        <f>X152-AA152</f>
        <v>9371999</v>
      </c>
      <c r="AI152" s="17">
        <f>X152-AD152</f>
        <v>9371999</v>
      </c>
      <c r="AJ152" s="18">
        <f>X152-AG152</f>
        <v>16880437</v>
      </c>
      <c r="AK152" s="10"/>
      <c r="AL152" s="455">
        <v>0</v>
      </c>
      <c r="AM152" s="458">
        <v>0</v>
      </c>
      <c r="AN152" s="10"/>
    </row>
    <row r="153" spans="1:40" s="467" customFormat="1" x14ac:dyDescent="0.2">
      <c r="A153" s="623"/>
      <c r="N153" s="10"/>
      <c r="R153" s="10"/>
      <c r="S153" s="155">
        <f>+IF(JUNIO!S153=0,"",JUNIO!S153)</f>
        <v>2020199</v>
      </c>
      <c r="T153" s="159" t="str">
        <f>+IF(JUNIO!T153=0,"",JUNIO!T153)</f>
        <v>Vigencias Anteriores</v>
      </c>
      <c r="U153" s="29">
        <f>+ENERO!U153</f>
        <v>0</v>
      </c>
      <c r="V153" s="17">
        <f>JUNIO!V153+JULIO!AL153</f>
        <v>0</v>
      </c>
      <c r="W153" s="17">
        <f>JUNIO!W153+JULIO!AM153</f>
        <v>22742299</v>
      </c>
      <c r="X153" s="20">
        <f>SUM(U153:W153)</f>
        <v>22742299</v>
      </c>
      <c r="Y153" s="21">
        <f>JUNIO!AA153</f>
        <v>22742299</v>
      </c>
      <c r="Z153" s="457">
        <v>283040</v>
      </c>
      <c r="AA153" s="20">
        <f>SUM(Y153:Z153)</f>
        <v>23025339</v>
      </c>
      <c r="AB153" s="21">
        <f>JUNIO!AD153</f>
        <v>22742299</v>
      </c>
      <c r="AC153" s="457">
        <v>283040</v>
      </c>
      <c r="AD153" s="20">
        <f>SUM(AB153:AC153)</f>
        <v>23025339</v>
      </c>
      <c r="AE153" s="21">
        <f>JUNIO!AG153</f>
        <v>22742299</v>
      </c>
      <c r="AF153" s="457">
        <v>283040</v>
      </c>
      <c r="AG153" s="20">
        <f>SUM(AE153:AF153)</f>
        <v>23025339</v>
      </c>
      <c r="AH153" s="21">
        <f>X153-AA153</f>
        <v>-283040</v>
      </c>
      <c r="AI153" s="17">
        <f>X153-AD153</f>
        <v>-283040</v>
      </c>
      <c r="AJ153" s="18">
        <f>X153-AG153</f>
        <v>-283040</v>
      </c>
      <c r="AK153" s="10"/>
      <c r="AL153" s="455">
        <v>0</v>
      </c>
      <c r="AM153" s="458">
        <v>0</v>
      </c>
      <c r="AN153" s="10"/>
    </row>
    <row r="154" spans="1:40" s="467" customFormat="1" ht="15.75" x14ac:dyDescent="0.2">
      <c r="A154" s="623"/>
      <c r="N154" s="10"/>
      <c r="R154" s="10"/>
      <c r="S154" s="448" t="str">
        <f>+IF(JUNIO!S154=0,"",JUNIO!S154)</f>
        <v/>
      </c>
      <c r="T154" s="649" t="str">
        <f>+IF(JUNIO!T154=0,"",JUNIO!T154)</f>
        <v/>
      </c>
      <c r="U154" s="193"/>
      <c r="V154" s="193"/>
      <c r="W154" s="193"/>
      <c r="X154" s="193"/>
      <c r="Y154" s="193"/>
      <c r="Z154" s="193"/>
      <c r="AA154" s="193"/>
      <c r="AB154" s="193"/>
      <c r="AC154" s="193"/>
      <c r="AD154" s="193"/>
      <c r="AE154" s="193"/>
      <c r="AF154" s="193"/>
      <c r="AG154" s="193"/>
      <c r="AH154" s="193"/>
      <c r="AI154" s="193"/>
      <c r="AJ154" s="207"/>
      <c r="AK154" s="10"/>
      <c r="AL154" s="213"/>
      <c r="AM154" s="214"/>
      <c r="AN154" s="10"/>
    </row>
    <row r="155" spans="1:40" s="467" customFormat="1" ht="15" x14ac:dyDescent="0.2">
      <c r="A155" s="623"/>
      <c r="N155" s="10"/>
      <c r="R155" s="10"/>
      <c r="S155" s="34">
        <f>+IF(JUNIO!S155=0,"",JUNIO!S155)</f>
        <v>2020200</v>
      </c>
      <c r="T155" s="158" t="str">
        <f>+IF(JUNIO!T155=0,"",JUNIO!T155)</f>
        <v>Adquisición de Servicios</v>
      </c>
      <c r="U155" s="157">
        <f t="shared" ref="U155:AJ155" si="139">SUM(U156:U157)+U168</f>
        <v>203000000</v>
      </c>
      <c r="V155" s="144">
        <f t="shared" si="139"/>
        <v>0</v>
      </c>
      <c r="W155" s="144">
        <f t="shared" si="139"/>
        <v>56456770</v>
      </c>
      <c r="X155" s="152">
        <f t="shared" si="139"/>
        <v>259456770</v>
      </c>
      <c r="Y155" s="151">
        <f t="shared" si="139"/>
        <v>174776053</v>
      </c>
      <c r="Z155" s="144">
        <f t="shared" si="139"/>
        <v>3679110</v>
      </c>
      <c r="AA155" s="152">
        <f t="shared" si="139"/>
        <v>178455163</v>
      </c>
      <c r="AB155" s="151">
        <f t="shared" si="139"/>
        <v>138605260</v>
      </c>
      <c r="AC155" s="144">
        <f t="shared" si="139"/>
        <v>19893178</v>
      </c>
      <c r="AD155" s="152">
        <f t="shared" si="139"/>
        <v>158498438</v>
      </c>
      <c r="AE155" s="151">
        <f t="shared" si="139"/>
        <v>86093100</v>
      </c>
      <c r="AF155" s="144">
        <f t="shared" si="139"/>
        <v>39425145</v>
      </c>
      <c r="AG155" s="152">
        <f t="shared" si="139"/>
        <v>125518245</v>
      </c>
      <c r="AH155" s="151">
        <f t="shared" si="139"/>
        <v>81001607</v>
      </c>
      <c r="AI155" s="144">
        <f t="shared" si="139"/>
        <v>100958332</v>
      </c>
      <c r="AJ155" s="153">
        <f t="shared" si="139"/>
        <v>133938525</v>
      </c>
      <c r="AK155" s="10"/>
      <c r="AL155" s="151">
        <f>SUM(AL156:AL157)+AL168</f>
        <v>0</v>
      </c>
      <c r="AM155" s="153">
        <f>SUM(AM156:AM157)+AM168</f>
        <v>0</v>
      </c>
      <c r="AN155" s="10"/>
    </row>
    <row r="156" spans="1:40" s="467" customFormat="1" x14ac:dyDescent="0.2">
      <c r="A156" s="623"/>
      <c r="N156" s="10"/>
      <c r="P156" s="10"/>
      <c r="Q156" s="10"/>
      <c r="R156" s="10"/>
      <c r="S156" s="155">
        <f>+IF(JUNIO!S156=0,"",JUNIO!S156)</f>
        <v>2020201</v>
      </c>
      <c r="T156" s="159" t="str">
        <f>+IF(JUNIO!T156=0,"",JUNIO!T156)</f>
        <v>Mantenimiento Hospitalario</v>
      </c>
      <c r="U156" s="29">
        <f>+ENERO!U156</f>
        <v>80000000</v>
      </c>
      <c r="V156" s="17">
        <f>JUNIO!V156+JULIO!AL156</f>
        <v>0</v>
      </c>
      <c r="W156" s="17">
        <f>JUNIO!W156+JULIO!AM156</f>
        <v>17500000</v>
      </c>
      <c r="X156" s="20">
        <f>SUM(U156:W156)</f>
        <v>97500000</v>
      </c>
      <c r="Y156" s="21">
        <f>JUNIO!AA156</f>
        <v>54478578</v>
      </c>
      <c r="Z156" s="457">
        <v>1133824</v>
      </c>
      <c r="AA156" s="20">
        <f>SUM(Y156:Z156)</f>
        <v>55612402</v>
      </c>
      <c r="AB156" s="21">
        <f>JUNIO!AD156</f>
        <v>38804907</v>
      </c>
      <c r="AC156" s="457">
        <v>9957104</v>
      </c>
      <c r="AD156" s="20">
        <f>SUM(AB156:AC156)</f>
        <v>48762011</v>
      </c>
      <c r="AE156" s="21">
        <f>JUNIO!AG156</f>
        <v>30968163</v>
      </c>
      <c r="AF156" s="457">
        <v>2727320</v>
      </c>
      <c r="AG156" s="20">
        <f>SUM(AE156:AF156)</f>
        <v>33695483</v>
      </c>
      <c r="AH156" s="21">
        <f>X156-AA156</f>
        <v>41887598</v>
      </c>
      <c r="AI156" s="17">
        <f>X156-AD156</f>
        <v>48737989</v>
      </c>
      <c r="AJ156" s="18">
        <f>X156-AG156</f>
        <v>63804517</v>
      </c>
      <c r="AK156" s="10"/>
      <c r="AL156" s="455">
        <v>0</v>
      </c>
      <c r="AM156" s="458">
        <v>0</v>
      </c>
      <c r="AN156" s="10"/>
    </row>
    <row r="157" spans="1:40" s="467" customFormat="1" x14ac:dyDescent="0.2">
      <c r="A157" s="623"/>
      <c r="N157" s="10"/>
      <c r="P157" s="10"/>
      <c r="Q157" s="10"/>
      <c r="R157" s="10"/>
      <c r="S157" s="155">
        <f>+IF(JUNIO!S157=0,"",JUNIO!S157)</f>
        <v>2020202</v>
      </c>
      <c r="T157" s="159" t="str">
        <f>+IF(JUNIO!T157=0,"",JUNIO!T157)</f>
        <v>Otros</v>
      </c>
      <c r="U157" s="29">
        <f t="shared" ref="U157:AJ157" si="140">SUM(U158:U167)</f>
        <v>123000000</v>
      </c>
      <c r="V157" s="17">
        <f t="shared" si="140"/>
        <v>0</v>
      </c>
      <c r="W157" s="17">
        <f t="shared" si="140"/>
        <v>0</v>
      </c>
      <c r="X157" s="20">
        <f t="shared" si="140"/>
        <v>123000000</v>
      </c>
      <c r="Y157" s="21">
        <f t="shared" si="140"/>
        <v>81340705</v>
      </c>
      <c r="Z157" s="169">
        <f t="shared" si="140"/>
        <v>2545286</v>
      </c>
      <c r="AA157" s="20">
        <f t="shared" si="140"/>
        <v>83885991</v>
      </c>
      <c r="AB157" s="21">
        <f t="shared" si="140"/>
        <v>60843583</v>
      </c>
      <c r="AC157" s="169">
        <f t="shared" si="140"/>
        <v>9936074</v>
      </c>
      <c r="AD157" s="20">
        <f t="shared" si="140"/>
        <v>70779657</v>
      </c>
      <c r="AE157" s="21">
        <f t="shared" si="140"/>
        <v>29526723</v>
      </c>
      <c r="AF157" s="169">
        <f t="shared" si="140"/>
        <v>28468669</v>
      </c>
      <c r="AG157" s="20">
        <f t="shared" si="140"/>
        <v>57995392</v>
      </c>
      <c r="AH157" s="21">
        <f t="shared" si="140"/>
        <v>39114009</v>
      </c>
      <c r="AI157" s="17">
        <f t="shared" si="140"/>
        <v>52220343</v>
      </c>
      <c r="AJ157" s="18">
        <f t="shared" si="140"/>
        <v>65004608</v>
      </c>
      <c r="AK157" s="12"/>
      <c r="AL157" s="31">
        <f>SUM(AL158:AL167)</f>
        <v>0</v>
      </c>
      <c r="AM157" s="28">
        <f>SUM(AM158:AM167)</f>
        <v>0</v>
      </c>
      <c r="AN157" s="10"/>
    </row>
    <row r="158" spans="1:40" s="467" customFormat="1" x14ac:dyDescent="0.2">
      <c r="A158" s="623"/>
      <c r="N158" s="10"/>
      <c r="P158" s="10"/>
      <c r="Q158" s="10"/>
      <c r="R158" s="10"/>
      <c r="S158" s="156" t="str">
        <f>+IF(JUNIO!S158=0,"",JUNIO!S158)</f>
        <v>2020202-1</v>
      </c>
      <c r="T158" s="55" t="str">
        <f>+IF(JUNIO!T158=0,"",JUNIO!T158)</f>
        <v>Seguros</v>
      </c>
      <c r="U158" s="29">
        <f>+ENERO!U158</f>
        <v>12000000</v>
      </c>
      <c r="V158" s="17">
        <f>JUNIO!V158+JULIO!AL158</f>
        <v>0</v>
      </c>
      <c r="W158" s="17">
        <f>JUNIO!W158+JULIO!AM158</f>
        <v>0</v>
      </c>
      <c r="X158" s="20">
        <f t="shared" ref="X158:X168" si="141">SUM(U158:W158)</f>
        <v>12000000</v>
      </c>
      <c r="Y158" s="21">
        <f>JUNIO!AA158</f>
        <v>12000000</v>
      </c>
      <c r="Z158" s="457">
        <v>0</v>
      </c>
      <c r="AA158" s="20">
        <f t="shared" ref="AA158:AA168" si="142">SUM(Y158:Z158)</f>
        <v>12000000</v>
      </c>
      <c r="AB158" s="21">
        <f>JUNIO!AD158</f>
        <v>12000000</v>
      </c>
      <c r="AC158" s="457">
        <v>0</v>
      </c>
      <c r="AD158" s="20">
        <f t="shared" ref="AD158:AD168" si="143">SUM(AB158:AC158)</f>
        <v>12000000</v>
      </c>
      <c r="AE158" s="21">
        <f>JUNIO!AG158</f>
        <v>1441728</v>
      </c>
      <c r="AF158" s="457">
        <v>5999009</v>
      </c>
      <c r="AG158" s="20">
        <f t="shared" ref="AG158:AG168" si="144">SUM(AE158:AF158)</f>
        <v>7440737</v>
      </c>
      <c r="AH158" s="21">
        <f t="shared" ref="AH158:AH168" si="145">X158-AA158</f>
        <v>0</v>
      </c>
      <c r="AI158" s="17">
        <f t="shared" ref="AI158:AI168" si="146">X158-AD158</f>
        <v>0</v>
      </c>
      <c r="AJ158" s="18">
        <f t="shared" ref="AJ158:AJ168" si="147">X158-AG158</f>
        <v>4559263</v>
      </c>
      <c r="AK158" s="10"/>
      <c r="AL158" s="455">
        <v>0</v>
      </c>
      <c r="AM158" s="458">
        <v>0</v>
      </c>
      <c r="AN158" s="10"/>
    </row>
    <row r="159" spans="1:40" s="467" customFormat="1" x14ac:dyDescent="0.2">
      <c r="A159" s="623"/>
      <c r="N159" s="10"/>
      <c r="P159" s="10"/>
      <c r="Q159" s="10"/>
      <c r="R159" s="10"/>
      <c r="S159" s="156" t="str">
        <f>+IF(JUNIO!S159=0,"",JUNIO!S159)</f>
        <v>2020202-2</v>
      </c>
      <c r="T159" s="55" t="str">
        <f>+IF(JUNIO!T159=0,"",JUNIO!T159)</f>
        <v>Impresos y Publicaciones</v>
      </c>
      <c r="U159" s="29">
        <f>+ENERO!U159</f>
        <v>1000000</v>
      </c>
      <c r="V159" s="17">
        <f>JUNIO!V159+JULIO!AL159</f>
        <v>0</v>
      </c>
      <c r="W159" s="17">
        <f>JUNIO!W159+JULIO!AM159</f>
        <v>0</v>
      </c>
      <c r="X159" s="20">
        <f t="shared" si="141"/>
        <v>1000000</v>
      </c>
      <c r="Y159" s="21">
        <f>JUNIO!AA159</f>
        <v>0</v>
      </c>
      <c r="Z159" s="457">
        <v>0</v>
      </c>
      <c r="AA159" s="20">
        <f t="shared" si="142"/>
        <v>0</v>
      </c>
      <c r="AB159" s="21">
        <f>JUNIO!AD159</f>
        <v>0</v>
      </c>
      <c r="AC159" s="457">
        <v>0</v>
      </c>
      <c r="AD159" s="20">
        <f t="shared" si="143"/>
        <v>0</v>
      </c>
      <c r="AE159" s="21">
        <f>JUNIO!AG159</f>
        <v>0</v>
      </c>
      <c r="AF159" s="457">
        <v>0</v>
      </c>
      <c r="AG159" s="20">
        <f t="shared" si="144"/>
        <v>0</v>
      </c>
      <c r="AH159" s="21">
        <f t="shared" si="145"/>
        <v>1000000</v>
      </c>
      <c r="AI159" s="17">
        <f t="shared" si="146"/>
        <v>1000000</v>
      </c>
      <c r="AJ159" s="18">
        <f t="shared" si="147"/>
        <v>1000000</v>
      </c>
      <c r="AK159" s="10"/>
      <c r="AL159" s="455">
        <v>0</v>
      </c>
      <c r="AM159" s="458">
        <v>0</v>
      </c>
      <c r="AN159" s="10"/>
    </row>
    <row r="160" spans="1:40" s="467" customFormat="1" x14ac:dyDescent="0.2">
      <c r="A160" s="623"/>
      <c r="N160" s="10"/>
      <c r="P160" s="10"/>
      <c r="Q160" s="10"/>
      <c r="R160" s="10"/>
      <c r="S160" s="156" t="str">
        <f>+IF(JUNIO!S160=0,"",JUNIO!S160)</f>
        <v>2020202-3</v>
      </c>
      <c r="T160" s="55" t="str">
        <f>+IF(JUNIO!T160=0,"",JUNIO!T160)</f>
        <v>Pago a otras IPS</v>
      </c>
      <c r="U160" s="29">
        <f>+ENERO!U160</f>
        <v>2000000</v>
      </c>
      <c r="V160" s="17">
        <f>JUNIO!V160+JULIO!AL160</f>
        <v>0</v>
      </c>
      <c r="W160" s="17">
        <f>JUNIO!W160+JULIO!AM160</f>
        <v>0</v>
      </c>
      <c r="X160" s="20">
        <f t="shared" si="141"/>
        <v>2000000</v>
      </c>
      <c r="Y160" s="21">
        <f>JUNIO!AA160</f>
        <v>193500</v>
      </c>
      <c r="Z160" s="457">
        <v>0</v>
      </c>
      <c r="AA160" s="20">
        <f t="shared" si="142"/>
        <v>193500</v>
      </c>
      <c r="AB160" s="21">
        <f>JUNIO!AD160</f>
        <v>193500</v>
      </c>
      <c r="AC160" s="457">
        <v>0</v>
      </c>
      <c r="AD160" s="20">
        <f t="shared" si="143"/>
        <v>193500</v>
      </c>
      <c r="AE160" s="21">
        <f>JUNIO!AG160</f>
        <v>0</v>
      </c>
      <c r="AF160" s="457">
        <v>0</v>
      </c>
      <c r="AG160" s="20">
        <f t="shared" si="144"/>
        <v>0</v>
      </c>
      <c r="AH160" s="21">
        <f t="shared" si="145"/>
        <v>1806500</v>
      </c>
      <c r="AI160" s="17">
        <f t="shared" si="146"/>
        <v>1806500</v>
      </c>
      <c r="AJ160" s="18">
        <f t="shared" si="147"/>
        <v>2000000</v>
      </c>
      <c r="AK160" s="10"/>
      <c r="AL160" s="455">
        <v>0</v>
      </c>
      <c r="AM160" s="458">
        <v>0</v>
      </c>
      <c r="AN160" s="10"/>
    </row>
    <row r="161" spans="1:40" s="467" customFormat="1" x14ac:dyDescent="0.2">
      <c r="A161" s="623"/>
      <c r="N161" s="10"/>
      <c r="P161" s="10"/>
      <c r="Q161" s="10"/>
      <c r="R161" s="10"/>
      <c r="S161" s="156" t="str">
        <f>+IF(JUNIO!S161=0,"",JUNIO!S161)</f>
        <v>2020202-4</v>
      </c>
      <c r="T161" s="55" t="str">
        <f>+IF(JUNIO!T161=0,"",JUNIO!T161)</f>
        <v>Comunicaciones y Transportes</v>
      </c>
      <c r="U161" s="29">
        <f>+ENERO!U161</f>
        <v>15000000</v>
      </c>
      <c r="V161" s="17">
        <f>JUNIO!V161+JULIO!AL161</f>
        <v>0</v>
      </c>
      <c r="W161" s="17">
        <f>JUNIO!W161+JULIO!AM161</f>
        <v>0</v>
      </c>
      <c r="X161" s="20">
        <f t="shared" si="141"/>
        <v>15000000</v>
      </c>
      <c r="Y161" s="21">
        <f>JUNIO!AA161</f>
        <v>3943200</v>
      </c>
      <c r="Z161" s="457">
        <v>1740750</v>
      </c>
      <c r="AA161" s="20">
        <f t="shared" si="142"/>
        <v>5683950</v>
      </c>
      <c r="AB161" s="21">
        <f>JUNIO!AD161</f>
        <v>3943200</v>
      </c>
      <c r="AC161" s="457">
        <v>1740750</v>
      </c>
      <c r="AD161" s="20">
        <f t="shared" si="143"/>
        <v>5683950</v>
      </c>
      <c r="AE161" s="21">
        <f>JUNIO!AG161</f>
        <v>4276800</v>
      </c>
      <c r="AF161" s="457">
        <v>1397550</v>
      </c>
      <c r="AG161" s="20">
        <f t="shared" si="144"/>
        <v>5674350</v>
      </c>
      <c r="AH161" s="21">
        <f t="shared" si="145"/>
        <v>9316050</v>
      </c>
      <c r="AI161" s="17">
        <f t="shared" si="146"/>
        <v>9316050</v>
      </c>
      <c r="AJ161" s="18">
        <f t="shared" si="147"/>
        <v>9325650</v>
      </c>
      <c r="AK161" s="10"/>
      <c r="AL161" s="455">
        <v>0</v>
      </c>
      <c r="AM161" s="458">
        <v>0</v>
      </c>
      <c r="AN161" s="10"/>
    </row>
    <row r="162" spans="1:40" s="467" customFormat="1" x14ac:dyDescent="0.2">
      <c r="A162" s="623"/>
      <c r="N162" s="10"/>
      <c r="P162" s="10"/>
      <c r="Q162" s="10"/>
      <c r="R162" s="10"/>
      <c r="S162" s="156" t="str">
        <f>+IF(JUNIO!S162=0,"",JUNIO!S162)</f>
        <v>2020202-5</v>
      </c>
      <c r="T162" s="55" t="str">
        <f>+IF(JUNIO!T162=0,"",JUNIO!T162)</f>
        <v>Viáticos y Gastos de Viaje</v>
      </c>
      <c r="U162" s="29">
        <f>+ENERO!U162</f>
        <v>4000000</v>
      </c>
      <c r="V162" s="17">
        <f>JUNIO!V162+JULIO!AL162</f>
        <v>0</v>
      </c>
      <c r="W162" s="17">
        <f>JUNIO!W162+JULIO!AM162</f>
        <v>0</v>
      </c>
      <c r="X162" s="20">
        <f t="shared" si="141"/>
        <v>4000000</v>
      </c>
      <c r="Y162" s="21">
        <f>JUNIO!AA162</f>
        <v>1129328</v>
      </c>
      <c r="Z162" s="457">
        <v>508536</v>
      </c>
      <c r="AA162" s="20">
        <f t="shared" si="142"/>
        <v>1637864</v>
      </c>
      <c r="AB162" s="21">
        <f>JUNIO!AD162</f>
        <v>1129328</v>
      </c>
      <c r="AC162" s="457">
        <v>508536</v>
      </c>
      <c r="AD162" s="20">
        <f t="shared" si="143"/>
        <v>1637864</v>
      </c>
      <c r="AE162" s="21">
        <f>JUNIO!AG162</f>
        <v>1129328</v>
      </c>
      <c r="AF162" s="457">
        <v>508536</v>
      </c>
      <c r="AG162" s="20">
        <f t="shared" si="144"/>
        <v>1637864</v>
      </c>
      <c r="AH162" s="21">
        <f t="shared" si="145"/>
        <v>2362136</v>
      </c>
      <c r="AI162" s="17">
        <f t="shared" si="146"/>
        <v>2362136</v>
      </c>
      <c r="AJ162" s="18">
        <f t="shared" si="147"/>
        <v>2362136</v>
      </c>
      <c r="AK162" s="10"/>
      <c r="AL162" s="455">
        <v>0</v>
      </c>
      <c r="AM162" s="458">
        <v>0</v>
      </c>
      <c r="AN162" s="10"/>
    </row>
    <row r="163" spans="1:40" s="467" customFormat="1" x14ac:dyDescent="0.2">
      <c r="A163" s="623"/>
      <c r="N163" s="10"/>
      <c r="P163" s="10"/>
      <c r="Q163" s="10"/>
      <c r="R163" s="10"/>
      <c r="S163" s="156" t="str">
        <f>+IF(JUNIO!S163=0,"",JUNIO!S163)</f>
        <v>2020202-6</v>
      </c>
      <c r="T163" s="55" t="str">
        <f>+IF(JUNIO!T163=0,"",JUNIO!T163)</f>
        <v>Plan Integral de Manejo de Residuos Sólidos Hospitalarios</v>
      </c>
      <c r="U163" s="29">
        <f>+ENERO!U163</f>
        <v>13000000</v>
      </c>
      <c r="V163" s="17">
        <f>JUNIO!V163+JULIO!AL163</f>
        <v>0</v>
      </c>
      <c r="W163" s="17">
        <f>JUNIO!W163+JULIO!AM163</f>
        <v>0</v>
      </c>
      <c r="X163" s="20">
        <f t="shared" si="141"/>
        <v>13000000</v>
      </c>
      <c r="Y163" s="21">
        <f>JUNIO!AA163</f>
        <v>9176680</v>
      </c>
      <c r="Z163" s="457">
        <v>0</v>
      </c>
      <c r="AA163" s="20">
        <f t="shared" si="142"/>
        <v>9176680</v>
      </c>
      <c r="AB163" s="21">
        <f>JUNIO!AD163</f>
        <v>3917394</v>
      </c>
      <c r="AC163" s="457">
        <v>474770</v>
      </c>
      <c r="AD163" s="20">
        <f t="shared" si="143"/>
        <v>4392164</v>
      </c>
      <c r="AE163" s="21">
        <f>JUNIO!AG163</f>
        <v>938200</v>
      </c>
      <c r="AF163" s="457">
        <v>1636674</v>
      </c>
      <c r="AG163" s="20">
        <f t="shared" si="144"/>
        <v>2574874</v>
      </c>
      <c r="AH163" s="21">
        <f t="shared" si="145"/>
        <v>3823320</v>
      </c>
      <c r="AI163" s="17">
        <f t="shared" si="146"/>
        <v>8607836</v>
      </c>
      <c r="AJ163" s="18">
        <f t="shared" si="147"/>
        <v>10425126</v>
      </c>
      <c r="AK163" s="10"/>
      <c r="AL163" s="455">
        <v>0</v>
      </c>
      <c r="AM163" s="458">
        <v>0</v>
      </c>
      <c r="AN163" s="10"/>
    </row>
    <row r="164" spans="1:40" s="467" customFormat="1" x14ac:dyDescent="0.2">
      <c r="A164" s="623"/>
      <c r="N164" s="10"/>
      <c r="P164" s="10"/>
      <c r="Q164" s="10"/>
      <c r="R164" s="10"/>
      <c r="S164" s="156" t="str">
        <f>+IF(JUNIO!S164=0,"",JUNIO!S164)</f>
        <v>2020202-7</v>
      </c>
      <c r="T164" s="55" t="str">
        <f>+IF(JUNIO!T164=0,"",JUNIO!T164)</f>
        <v>Servicios de Laboratorio contratados con terceros</v>
      </c>
      <c r="U164" s="29">
        <f>+ENERO!U164</f>
        <v>18000000</v>
      </c>
      <c r="V164" s="17">
        <f>JUNIO!V164+JULIO!AL164</f>
        <v>0</v>
      </c>
      <c r="W164" s="17">
        <f>JUNIO!W164+JULIO!AM164</f>
        <v>0</v>
      </c>
      <c r="X164" s="20">
        <f t="shared" si="141"/>
        <v>18000000</v>
      </c>
      <c r="Y164" s="21">
        <f>JUNIO!AA164</f>
        <v>13226000</v>
      </c>
      <c r="Z164" s="457">
        <v>296000</v>
      </c>
      <c r="AA164" s="20">
        <f t="shared" si="142"/>
        <v>13522000</v>
      </c>
      <c r="AB164" s="21">
        <f>JUNIO!AD164</f>
        <v>9563700</v>
      </c>
      <c r="AC164" s="457">
        <v>1709600</v>
      </c>
      <c r="AD164" s="20">
        <f t="shared" si="143"/>
        <v>11273300</v>
      </c>
      <c r="AE164" s="21">
        <f>JUNIO!AG164</f>
        <v>3152000</v>
      </c>
      <c r="AF164" s="457">
        <v>2705300</v>
      </c>
      <c r="AG164" s="20">
        <f t="shared" si="144"/>
        <v>5857300</v>
      </c>
      <c r="AH164" s="21">
        <f t="shared" si="145"/>
        <v>4478000</v>
      </c>
      <c r="AI164" s="17">
        <f t="shared" si="146"/>
        <v>6726700</v>
      </c>
      <c r="AJ164" s="18">
        <f t="shared" si="147"/>
        <v>12142700</v>
      </c>
      <c r="AK164" s="10"/>
      <c r="AL164" s="455">
        <v>0</v>
      </c>
      <c r="AM164" s="458">
        <v>0</v>
      </c>
      <c r="AN164" s="10"/>
    </row>
    <row r="165" spans="1:40" s="467" customFormat="1" x14ac:dyDescent="0.2">
      <c r="A165" s="623"/>
      <c r="N165" s="10"/>
      <c r="P165" s="10"/>
      <c r="Q165" s="10"/>
      <c r="R165" s="10"/>
      <c r="S165" s="156" t="str">
        <f>+IF(JUNIO!S165=0,"",JUNIO!S165)</f>
        <v>2020202-8</v>
      </c>
      <c r="T165" s="55" t="str">
        <f>+IF(JUNIO!T165=0,"",JUNIO!T165)</f>
        <v>Servicios de Rayos X e Imaginología contratado con terceros</v>
      </c>
      <c r="U165" s="29">
        <f>+ENERO!U165</f>
        <v>0</v>
      </c>
      <c r="V165" s="17">
        <f>JUNIO!V165+JULIO!AL165</f>
        <v>0</v>
      </c>
      <c r="W165" s="17">
        <f>JUNIO!W165+JULIO!AM165</f>
        <v>0</v>
      </c>
      <c r="X165" s="20">
        <f t="shared" si="141"/>
        <v>0</v>
      </c>
      <c r="Y165" s="21">
        <f>JUNIO!AA165</f>
        <v>0</v>
      </c>
      <c r="Z165" s="457">
        <v>0</v>
      </c>
      <c r="AA165" s="20">
        <f t="shared" si="142"/>
        <v>0</v>
      </c>
      <c r="AB165" s="21">
        <f>JUNIO!AD165</f>
        <v>0</v>
      </c>
      <c r="AC165" s="457">
        <v>0</v>
      </c>
      <c r="AD165" s="20">
        <f t="shared" si="143"/>
        <v>0</v>
      </c>
      <c r="AE165" s="21">
        <f>JUNIO!AG165</f>
        <v>0</v>
      </c>
      <c r="AF165" s="457">
        <v>0</v>
      </c>
      <c r="AG165" s="20">
        <f t="shared" si="144"/>
        <v>0</v>
      </c>
      <c r="AH165" s="21">
        <f t="shared" si="145"/>
        <v>0</v>
      </c>
      <c r="AI165" s="17">
        <f t="shared" si="146"/>
        <v>0</v>
      </c>
      <c r="AJ165" s="18">
        <f t="shared" si="147"/>
        <v>0</v>
      </c>
      <c r="AK165" s="10"/>
      <c r="AL165" s="455">
        <v>0</v>
      </c>
      <c r="AM165" s="458">
        <v>0</v>
      </c>
      <c r="AN165" s="10"/>
    </row>
    <row r="166" spans="1:40" s="467" customFormat="1" x14ac:dyDescent="0.2">
      <c r="A166" s="623"/>
      <c r="N166" s="10"/>
      <c r="P166" s="10"/>
      <c r="Q166" s="10"/>
      <c r="R166" s="10"/>
      <c r="S166" s="156" t="str">
        <f>+IF(JUNIO!S166=0,"",JUNIO!S166)</f>
        <v>2020202-9</v>
      </c>
      <c r="T166" s="55" t="str">
        <f>+IF(JUNIO!T166=0,"",JUNIO!T166)</f>
        <v>Arrendamientos</v>
      </c>
      <c r="U166" s="29">
        <f>+ENERO!U166</f>
        <v>58000000</v>
      </c>
      <c r="V166" s="17">
        <f>JUNIO!V166+JULIO!AL166</f>
        <v>0</v>
      </c>
      <c r="W166" s="17">
        <f>JUNIO!W166+JULIO!AM166</f>
        <v>0</v>
      </c>
      <c r="X166" s="20">
        <f t="shared" si="141"/>
        <v>58000000</v>
      </c>
      <c r="Y166" s="21">
        <f>JUNIO!AA166</f>
        <v>41671997</v>
      </c>
      <c r="Z166" s="457">
        <v>0</v>
      </c>
      <c r="AA166" s="20">
        <f t="shared" si="142"/>
        <v>41671997</v>
      </c>
      <c r="AB166" s="21">
        <f>JUNIO!AD166</f>
        <v>30096461</v>
      </c>
      <c r="AC166" s="457">
        <v>5502418</v>
      </c>
      <c r="AD166" s="20">
        <f t="shared" si="143"/>
        <v>35598879</v>
      </c>
      <c r="AE166" s="21">
        <f>JUNIO!AG166</f>
        <v>18588667</v>
      </c>
      <c r="AF166" s="457">
        <v>16221600</v>
      </c>
      <c r="AG166" s="20">
        <f t="shared" si="144"/>
        <v>34810267</v>
      </c>
      <c r="AH166" s="21">
        <f t="shared" si="145"/>
        <v>16328003</v>
      </c>
      <c r="AI166" s="17">
        <f t="shared" si="146"/>
        <v>22401121</v>
      </c>
      <c r="AJ166" s="18">
        <f t="shared" si="147"/>
        <v>23189733</v>
      </c>
      <c r="AK166" s="10"/>
      <c r="AL166" s="455">
        <v>0</v>
      </c>
      <c r="AM166" s="458">
        <v>0</v>
      </c>
      <c r="AN166" s="10"/>
    </row>
    <row r="167" spans="1:40" s="467" customFormat="1" x14ac:dyDescent="0.2">
      <c r="A167" s="623"/>
      <c r="N167" s="10"/>
      <c r="P167" s="10"/>
      <c r="Q167" s="10"/>
      <c r="R167" s="10"/>
      <c r="S167" s="156" t="str">
        <f>+IF(JUNIO!S167=0,"",JUNIO!S167)</f>
        <v>2020202-10</v>
      </c>
      <c r="T167" s="55" t="str">
        <f>+IF(JUNIO!T167=0,"",JUNIO!T167)</f>
        <v>Servicios Públicos</v>
      </c>
      <c r="U167" s="29">
        <f>+ENERO!U167</f>
        <v>0</v>
      </c>
      <c r="V167" s="17">
        <f>JUNIO!V167+JULIO!AL167</f>
        <v>0</v>
      </c>
      <c r="W167" s="17">
        <f>JUNIO!W167+JULIO!AM167</f>
        <v>0</v>
      </c>
      <c r="X167" s="20">
        <f>SUM(U167:W167)</f>
        <v>0</v>
      </c>
      <c r="Y167" s="21">
        <f>JUNIO!AA167</f>
        <v>0</v>
      </c>
      <c r="Z167" s="457">
        <v>0</v>
      </c>
      <c r="AA167" s="20">
        <f>SUM(Y167:Z167)</f>
        <v>0</v>
      </c>
      <c r="AB167" s="21">
        <f>JUNIO!AD167</f>
        <v>0</v>
      </c>
      <c r="AC167" s="457">
        <v>0</v>
      </c>
      <c r="AD167" s="20">
        <f>SUM(AB167:AC167)</f>
        <v>0</v>
      </c>
      <c r="AE167" s="21">
        <f>JUNIO!AG167</f>
        <v>0</v>
      </c>
      <c r="AF167" s="457">
        <v>0</v>
      </c>
      <c r="AG167" s="20">
        <f>SUM(AE167:AF167)</f>
        <v>0</v>
      </c>
      <c r="AH167" s="21">
        <f>X167-AA167</f>
        <v>0</v>
      </c>
      <c r="AI167" s="17">
        <f>X167-AD167</f>
        <v>0</v>
      </c>
      <c r="AJ167" s="18">
        <f>X167-AG167</f>
        <v>0</v>
      </c>
      <c r="AK167" s="10"/>
      <c r="AL167" s="455">
        <v>0</v>
      </c>
      <c r="AM167" s="458">
        <v>0</v>
      </c>
      <c r="AN167" s="10"/>
    </row>
    <row r="168" spans="1:40" s="467" customFormat="1" x14ac:dyDescent="0.2">
      <c r="A168" s="623"/>
      <c r="N168" s="10"/>
      <c r="P168" s="10"/>
      <c r="Q168" s="10"/>
      <c r="R168" s="10"/>
      <c r="S168" s="155">
        <f>+IF(JUNIO!S168=0,"",JUNIO!S168)</f>
        <v>2020299</v>
      </c>
      <c r="T168" s="159" t="str">
        <f>+IF(JUNIO!T168=0,"",JUNIO!T168)</f>
        <v>Vigencias Anteriores</v>
      </c>
      <c r="U168" s="29">
        <f>+ENERO!U168</f>
        <v>0</v>
      </c>
      <c r="V168" s="17">
        <f>JUNIO!V168+JULIO!AL168</f>
        <v>0</v>
      </c>
      <c r="W168" s="17">
        <f>JUNIO!W168+JULIO!AM168</f>
        <v>38956770</v>
      </c>
      <c r="X168" s="20">
        <f t="shared" si="141"/>
        <v>38956770</v>
      </c>
      <c r="Y168" s="21">
        <f>JUNIO!AA168</f>
        <v>38956770</v>
      </c>
      <c r="Z168" s="457">
        <v>0</v>
      </c>
      <c r="AA168" s="20">
        <f t="shared" si="142"/>
        <v>38956770</v>
      </c>
      <c r="AB168" s="21">
        <f>JUNIO!AD168</f>
        <v>38956770</v>
      </c>
      <c r="AC168" s="457">
        <v>0</v>
      </c>
      <c r="AD168" s="20">
        <f t="shared" si="143"/>
        <v>38956770</v>
      </c>
      <c r="AE168" s="21">
        <f>JUNIO!AG168</f>
        <v>25598214</v>
      </c>
      <c r="AF168" s="457">
        <v>8229156</v>
      </c>
      <c r="AG168" s="20">
        <f t="shared" si="144"/>
        <v>33827370</v>
      </c>
      <c r="AH168" s="21">
        <f t="shared" si="145"/>
        <v>0</v>
      </c>
      <c r="AI168" s="17">
        <f t="shared" si="146"/>
        <v>0</v>
      </c>
      <c r="AJ168" s="18">
        <f t="shared" si="147"/>
        <v>5129400</v>
      </c>
      <c r="AK168" s="10"/>
      <c r="AL168" s="455">
        <v>0</v>
      </c>
      <c r="AM168" s="458">
        <v>0</v>
      </c>
      <c r="AN168" s="10"/>
    </row>
    <row r="169" spans="1:40" s="467" customFormat="1" ht="15.75" x14ac:dyDescent="0.2">
      <c r="A169" s="623"/>
      <c r="N169" s="10"/>
      <c r="P169" s="10"/>
      <c r="Q169" s="10"/>
      <c r="R169" s="10"/>
      <c r="S169" s="448" t="str">
        <f>+IF(JUNIO!S169=0,"",JUNIO!S169)</f>
        <v/>
      </c>
      <c r="T169" s="649" t="str">
        <f>+IF(JUNIO!T169=0,"",JUNIO!T169)</f>
        <v/>
      </c>
      <c r="U169" s="193"/>
      <c r="V169" s="193"/>
      <c r="W169" s="193"/>
      <c r="X169" s="193"/>
      <c r="Y169" s="193"/>
      <c r="Z169" s="193"/>
      <c r="AA169" s="193"/>
      <c r="AB169" s="193"/>
      <c r="AC169" s="193"/>
      <c r="AD169" s="193"/>
      <c r="AE169" s="193"/>
      <c r="AF169" s="193">
        <v>0</v>
      </c>
      <c r="AG169" s="193"/>
      <c r="AH169" s="193"/>
      <c r="AI169" s="193"/>
      <c r="AJ169" s="207"/>
      <c r="AK169" s="10"/>
      <c r="AL169" s="213"/>
      <c r="AM169" s="214"/>
      <c r="AN169" s="10"/>
    </row>
    <row r="170" spans="1:40" s="467" customFormat="1" ht="15.75" x14ac:dyDescent="0.2">
      <c r="A170" s="623"/>
      <c r="N170" s="10"/>
      <c r="P170" s="10"/>
      <c r="Q170" s="10"/>
      <c r="R170" s="10"/>
      <c r="S170" s="469">
        <f>+IF(JUNIO!S170=0,"",JUNIO!S170)</f>
        <v>3000000</v>
      </c>
      <c r="T170" s="588" t="str">
        <f>+IF(JUNIO!T170=0,"",JUNIO!T170)</f>
        <v>TRANSFERENCIAS CORRIENTES</v>
      </c>
      <c r="U170" s="589">
        <f t="shared" ref="U170:AJ170" si="148">U172+U176+U185</f>
        <v>55451506</v>
      </c>
      <c r="V170" s="590">
        <f t="shared" si="148"/>
        <v>0</v>
      </c>
      <c r="W170" s="590">
        <f t="shared" si="148"/>
        <v>14388253</v>
      </c>
      <c r="X170" s="591">
        <f t="shared" si="148"/>
        <v>69839759</v>
      </c>
      <c r="Y170" s="464">
        <f t="shared" si="148"/>
        <v>34570169</v>
      </c>
      <c r="Z170" s="590">
        <f t="shared" si="148"/>
        <v>2837613</v>
      </c>
      <c r="AA170" s="591">
        <f t="shared" si="148"/>
        <v>37407782</v>
      </c>
      <c r="AB170" s="464">
        <f t="shared" si="148"/>
        <v>34570169</v>
      </c>
      <c r="AC170" s="590">
        <f t="shared" si="148"/>
        <v>2837613</v>
      </c>
      <c r="AD170" s="591">
        <f t="shared" si="148"/>
        <v>37407782</v>
      </c>
      <c r="AE170" s="464">
        <f t="shared" si="148"/>
        <v>30349024</v>
      </c>
      <c r="AF170" s="590">
        <f t="shared" si="148"/>
        <v>2481830</v>
      </c>
      <c r="AG170" s="591">
        <f t="shared" si="148"/>
        <v>32830854</v>
      </c>
      <c r="AH170" s="464">
        <f t="shared" si="148"/>
        <v>32431977</v>
      </c>
      <c r="AI170" s="590">
        <f t="shared" si="148"/>
        <v>32431977</v>
      </c>
      <c r="AJ170" s="465">
        <f t="shared" si="148"/>
        <v>37008905</v>
      </c>
      <c r="AK170" s="10"/>
      <c r="AL170" s="151">
        <f>AL172+AL176+AL185</f>
        <v>0</v>
      </c>
      <c r="AM170" s="153">
        <f>AM172+AM176+AM185</f>
        <v>0</v>
      </c>
      <c r="AN170" s="10"/>
    </row>
    <row r="171" spans="1:40" s="467" customFormat="1" ht="15.75" x14ac:dyDescent="0.2">
      <c r="A171" s="623"/>
      <c r="N171" s="10"/>
      <c r="P171" s="10"/>
      <c r="Q171" s="10"/>
      <c r="R171" s="10"/>
      <c r="S171" s="448" t="str">
        <f>+IF(JUNIO!S171=0,"",JUNIO!S171)</f>
        <v/>
      </c>
      <c r="T171" s="649" t="str">
        <f>+IF(JUNIO!T171=0,"",JUNIO!T171)</f>
        <v/>
      </c>
      <c r="U171" s="193"/>
      <c r="V171" s="193"/>
      <c r="W171" s="193"/>
      <c r="X171" s="193"/>
      <c r="Y171" s="193"/>
      <c r="Z171" s="193"/>
      <c r="AA171" s="193"/>
      <c r="AB171" s="193"/>
      <c r="AC171" s="193"/>
      <c r="AD171" s="193"/>
      <c r="AE171" s="193"/>
      <c r="AF171" s="193"/>
      <c r="AG171" s="193"/>
      <c r="AH171" s="193"/>
      <c r="AI171" s="193"/>
      <c r="AJ171" s="207"/>
      <c r="AK171" s="10"/>
      <c r="AL171" s="213"/>
      <c r="AM171" s="214"/>
      <c r="AN171" s="10"/>
    </row>
    <row r="172" spans="1:40" s="467" customFormat="1" ht="15" x14ac:dyDescent="0.2">
      <c r="A172" s="623"/>
      <c r="N172" s="10"/>
      <c r="P172" s="10"/>
      <c r="Q172" s="10"/>
      <c r="R172" s="10"/>
      <c r="S172" s="34">
        <f>+IF(JUNIO!S172=0,"",JUNIO!S172)</f>
        <v>3100000</v>
      </c>
      <c r="T172" s="158" t="str">
        <f>+IF(JUNIO!T172=0,"",JUNIO!T172)</f>
        <v>Transferencias al Sector Público</v>
      </c>
      <c r="U172" s="157">
        <f t="shared" ref="U172:AJ172" si="149">SUM(U173:U174)</f>
        <v>4000000</v>
      </c>
      <c r="V172" s="144">
        <f t="shared" si="149"/>
        <v>0</v>
      </c>
      <c r="W172" s="144">
        <f t="shared" si="149"/>
        <v>868270</v>
      </c>
      <c r="X172" s="152">
        <f t="shared" si="149"/>
        <v>4868270</v>
      </c>
      <c r="Y172" s="151">
        <f t="shared" si="149"/>
        <v>2991465</v>
      </c>
      <c r="Z172" s="144">
        <f t="shared" si="149"/>
        <v>243140</v>
      </c>
      <c r="AA172" s="152">
        <f t="shared" si="149"/>
        <v>3234605</v>
      </c>
      <c r="AB172" s="151">
        <f t="shared" si="149"/>
        <v>2991465</v>
      </c>
      <c r="AC172" s="144">
        <f t="shared" si="149"/>
        <v>243140</v>
      </c>
      <c r="AD172" s="152">
        <f t="shared" si="149"/>
        <v>3234605</v>
      </c>
      <c r="AE172" s="151">
        <f t="shared" si="149"/>
        <v>1532625</v>
      </c>
      <c r="AF172" s="144">
        <f t="shared" si="149"/>
        <v>0</v>
      </c>
      <c r="AG172" s="152">
        <f t="shared" si="149"/>
        <v>1532625</v>
      </c>
      <c r="AH172" s="151">
        <f t="shared" si="149"/>
        <v>1633665</v>
      </c>
      <c r="AI172" s="144">
        <f t="shared" si="149"/>
        <v>1633665</v>
      </c>
      <c r="AJ172" s="153">
        <f t="shared" si="149"/>
        <v>3335645</v>
      </c>
      <c r="AK172" s="10"/>
      <c r="AL172" s="151">
        <f>SUM(AL173:AL174)</f>
        <v>0</v>
      </c>
      <c r="AM172" s="153">
        <f>SUM(AM173:AM174)</f>
        <v>0</v>
      </c>
      <c r="AN172" s="10"/>
    </row>
    <row r="173" spans="1:40" s="467" customFormat="1" x14ac:dyDescent="0.2">
      <c r="A173" s="623"/>
      <c r="N173" s="10"/>
      <c r="P173" s="10"/>
      <c r="Q173" s="10"/>
      <c r="R173" s="10"/>
      <c r="S173" s="155">
        <f>+IF(JUNIO!S173=0,"",JUNIO!S173)</f>
        <v>3100003</v>
      </c>
      <c r="T173" s="159" t="str">
        <f>+IF(JUNIO!T173=0,"",JUNIO!T173)</f>
        <v>Entidades Públicas (Contraloria, Supersalud,…)</v>
      </c>
      <c r="U173" s="29">
        <f>+ENERO!U173</f>
        <v>4000000</v>
      </c>
      <c r="V173" s="17">
        <f>JUNIO!V173+JULIO!AL173</f>
        <v>0</v>
      </c>
      <c r="W173" s="17">
        <f>JUNIO!W173+JULIO!AM173</f>
        <v>0</v>
      </c>
      <c r="X173" s="20">
        <f>SUM(U173:W173)</f>
        <v>4000000</v>
      </c>
      <c r="Y173" s="21">
        <f>JUNIO!AA173</f>
        <v>2123195</v>
      </c>
      <c r="Z173" s="457">
        <v>243140</v>
      </c>
      <c r="AA173" s="20">
        <f>SUM(Y173:Z173)</f>
        <v>2366335</v>
      </c>
      <c r="AB173" s="21">
        <f>JUNIO!AD173</f>
        <v>2123195</v>
      </c>
      <c r="AC173" s="457">
        <v>243140</v>
      </c>
      <c r="AD173" s="20">
        <f>SUM(AB173:AC173)</f>
        <v>2366335</v>
      </c>
      <c r="AE173" s="21">
        <f>JUNIO!AG173</f>
        <v>664355</v>
      </c>
      <c r="AF173" s="457">
        <v>0</v>
      </c>
      <c r="AG173" s="20">
        <f>SUM(AE173:AF173)</f>
        <v>664355</v>
      </c>
      <c r="AH173" s="21">
        <f>X173-AA173</f>
        <v>1633665</v>
      </c>
      <c r="AI173" s="17">
        <f>X173-AD173</f>
        <v>1633665</v>
      </c>
      <c r="AJ173" s="18">
        <f>X173-AG173</f>
        <v>3335645</v>
      </c>
      <c r="AK173" s="10"/>
      <c r="AL173" s="455">
        <v>0</v>
      </c>
      <c r="AM173" s="458">
        <v>0</v>
      </c>
      <c r="AN173" s="10"/>
    </row>
    <row r="174" spans="1:40" s="467" customFormat="1" x14ac:dyDescent="0.2">
      <c r="A174" s="623"/>
      <c r="N174" s="10"/>
      <c r="P174" s="10"/>
      <c r="Q174" s="10"/>
      <c r="R174" s="10"/>
      <c r="S174" s="155">
        <f>+IF(JUNIO!S174=0,"",JUNIO!S174)</f>
        <v>3199999</v>
      </c>
      <c r="T174" s="159" t="str">
        <f>+IF(JUNIO!T174=0,"",JUNIO!T174)</f>
        <v>Vigencias Anteriores</v>
      </c>
      <c r="U174" s="29">
        <f>+ENERO!U174</f>
        <v>0</v>
      </c>
      <c r="V174" s="17">
        <f>JUNIO!V174+JULIO!AL174</f>
        <v>0</v>
      </c>
      <c r="W174" s="17">
        <f>JUNIO!W174+JULIO!AM174</f>
        <v>868270</v>
      </c>
      <c r="X174" s="20">
        <f>SUM(U174:W174)</f>
        <v>868270</v>
      </c>
      <c r="Y174" s="21">
        <f>JUNIO!AA174</f>
        <v>868270</v>
      </c>
      <c r="Z174" s="457">
        <v>0</v>
      </c>
      <c r="AA174" s="20">
        <f>SUM(Y174:Z174)</f>
        <v>868270</v>
      </c>
      <c r="AB174" s="21">
        <f>JUNIO!AD174</f>
        <v>868270</v>
      </c>
      <c r="AC174" s="457">
        <v>0</v>
      </c>
      <c r="AD174" s="20">
        <f>SUM(AB174:AC174)</f>
        <v>868270</v>
      </c>
      <c r="AE174" s="21">
        <f>JUNIO!AG174</f>
        <v>868270</v>
      </c>
      <c r="AF174" s="457">
        <v>0</v>
      </c>
      <c r="AG174" s="20">
        <f>SUM(AE174:AF174)</f>
        <v>868270</v>
      </c>
      <c r="AH174" s="21">
        <f>X174-AA174</f>
        <v>0</v>
      </c>
      <c r="AI174" s="17">
        <f>X174-AD174</f>
        <v>0</v>
      </c>
      <c r="AJ174" s="18">
        <f>X174-AG174</f>
        <v>0</v>
      </c>
      <c r="AK174" s="10"/>
      <c r="AL174" s="455">
        <v>0</v>
      </c>
      <c r="AM174" s="458">
        <v>0</v>
      </c>
      <c r="AN174" s="10"/>
    </row>
    <row r="175" spans="1:40" s="467" customFormat="1" ht="15.75" x14ac:dyDescent="0.2">
      <c r="A175" s="623"/>
      <c r="N175" s="10"/>
      <c r="P175" s="10"/>
      <c r="Q175" s="10"/>
      <c r="R175" s="10"/>
      <c r="S175" s="448" t="str">
        <f>+IF(JUNIO!S175=0,"",JUNIO!S175)</f>
        <v/>
      </c>
      <c r="T175" s="649" t="str">
        <f>+IF(JUNIO!T175=0,"",JUNIO!T175)</f>
        <v/>
      </c>
      <c r="U175" s="193"/>
      <c r="V175" s="193"/>
      <c r="W175" s="193"/>
      <c r="X175" s="193"/>
      <c r="Y175" s="193"/>
      <c r="Z175" s="193"/>
      <c r="AA175" s="193"/>
      <c r="AB175" s="193"/>
      <c r="AC175" s="193"/>
      <c r="AD175" s="193"/>
      <c r="AE175" s="193"/>
      <c r="AF175" s="193"/>
      <c r="AG175" s="193"/>
      <c r="AH175" s="193"/>
      <c r="AI175" s="193"/>
      <c r="AJ175" s="207"/>
      <c r="AK175" s="12"/>
      <c r="AL175" s="213"/>
      <c r="AM175" s="214"/>
      <c r="AN175" s="10"/>
    </row>
    <row r="176" spans="1:40" s="467" customFormat="1" ht="15" x14ac:dyDescent="0.2">
      <c r="A176" s="623"/>
      <c r="N176" s="10"/>
      <c r="P176" s="10"/>
      <c r="Q176" s="10"/>
      <c r="R176" s="10"/>
      <c r="S176" s="34">
        <f>+IF(JUNIO!S176=0,"",JUNIO!S176)</f>
        <v>320000</v>
      </c>
      <c r="T176" s="158" t="str">
        <f>+IF(JUNIO!T176=0,"",JUNIO!T176)</f>
        <v>Transf. Previsión y Seguridad Social</v>
      </c>
      <c r="U176" s="157">
        <f t="shared" ref="U176:AJ176" si="150">SUM(U177:U183)</f>
        <v>46951506</v>
      </c>
      <c r="V176" s="144">
        <f t="shared" si="150"/>
        <v>0</v>
      </c>
      <c r="W176" s="144">
        <f t="shared" si="150"/>
        <v>11003667</v>
      </c>
      <c r="X176" s="152">
        <f t="shared" si="150"/>
        <v>57955173</v>
      </c>
      <c r="Y176" s="151">
        <f t="shared" si="150"/>
        <v>26300083</v>
      </c>
      <c r="Z176" s="144">
        <f t="shared" si="150"/>
        <v>2561036</v>
      </c>
      <c r="AA176" s="152">
        <f t="shared" si="150"/>
        <v>28861119</v>
      </c>
      <c r="AB176" s="151">
        <f t="shared" si="150"/>
        <v>26300083</v>
      </c>
      <c r="AC176" s="144">
        <f t="shared" si="150"/>
        <v>2561036</v>
      </c>
      <c r="AD176" s="152">
        <f t="shared" si="150"/>
        <v>28861119</v>
      </c>
      <c r="AE176" s="151">
        <f t="shared" si="150"/>
        <v>26300083</v>
      </c>
      <c r="AF176" s="144">
        <f t="shared" si="150"/>
        <v>2481830</v>
      </c>
      <c r="AG176" s="152">
        <f t="shared" si="150"/>
        <v>28781913</v>
      </c>
      <c r="AH176" s="151">
        <f t="shared" si="150"/>
        <v>29094054</v>
      </c>
      <c r="AI176" s="144">
        <f t="shared" si="150"/>
        <v>29094054</v>
      </c>
      <c r="AJ176" s="153">
        <f t="shared" si="150"/>
        <v>29173260</v>
      </c>
      <c r="AK176" s="10"/>
      <c r="AL176" s="151">
        <f>SUM(AL177:AL183)</f>
        <v>0</v>
      </c>
      <c r="AM176" s="153">
        <f>SUM(AM177:AM183)</f>
        <v>0</v>
      </c>
      <c r="AN176" s="10"/>
    </row>
    <row r="177" spans="1:40" s="467" customFormat="1" x14ac:dyDescent="0.2">
      <c r="A177" s="623"/>
      <c r="N177" s="10"/>
      <c r="P177" s="10"/>
      <c r="Q177" s="10"/>
      <c r="R177" s="10"/>
      <c r="S177" s="155">
        <f>+IF(JUNIO!S177=0,"",JUNIO!S177)</f>
        <v>3200100</v>
      </c>
      <c r="T177" s="159" t="str">
        <f>+IF(JUNIO!T177=0,"",JUNIO!T177)</f>
        <v>Pensiones y Jubilaciones (Pago Directo)</v>
      </c>
      <c r="U177" s="29">
        <f>+ENERO!U177</f>
        <v>37951506</v>
      </c>
      <c r="V177" s="17">
        <f>JUNIO!V177+JULIO!AL177</f>
        <v>0</v>
      </c>
      <c r="W177" s="17">
        <f>JUNIO!W177+JULIO!AM177</f>
        <v>0</v>
      </c>
      <c r="X177" s="20">
        <f t="shared" ref="X177:X183" si="151">SUM(U177:W177)</f>
        <v>37951506</v>
      </c>
      <c r="Y177" s="21">
        <f>JUNIO!AA177</f>
        <v>14747994</v>
      </c>
      <c r="Z177" s="457">
        <v>2457999</v>
      </c>
      <c r="AA177" s="20">
        <f t="shared" ref="AA177:AA183" si="152">SUM(Y177:Z177)</f>
        <v>17205993</v>
      </c>
      <c r="AB177" s="21">
        <f>JUNIO!AD177</f>
        <v>14747994</v>
      </c>
      <c r="AC177" s="457">
        <v>2457999</v>
      </c>
      <c r="AD177" s="20">
        <f t="shared" ref="AD177:AD183" si="153">SUM(AB177:AC177)</f>
        <v>17205993</v>
      </c>
      <c r="AE177" s="21">
        <f>JUNIO!AG177</f>
        <v>14747994</v>
      </c>
      <c r="AF177" s="457">
        <v>2457999</v>
      </c>
      <c r="AG177" s="20">
        <f t="shared" ref="AG177:AG183" si="154">SUM(AE177:AF177)</f>
        <v>17205993</v>
      </c>
      <c r="AH177" s="21">
        <f t="shared" ref="AH177:AH183" si="155">X177-AA177</f>
        <v>20745513</v>
      </c>
      <c r="AI177" s="17">
        <f t="shared" ref="AI177:AI183" si="156">X177-AD177</f>
        <v>20745513</v>
      </c>
      <c r="AJ177" s="18">
        <f t="shared" ref="AJ177:AJ183" si="157">X177-AG177</f>
        <v>20745513</v>
      </c>
      <c r="AK177" s="10"/>
      <c r="AL177" s="455">
        <v>0</v>
      </c>
      <c r="AM177" s="458">
        <v>0</v>
      </c>
      <c r="AN177" s="10"/>
    </row>
    <row r="178" spans="1:40" s="467" customFormat="1" x14ac:dyDescent="0.2">
      <c r="A178" s="623"/>
      <c r="N178" s="10"/>
      <c r="P178" s="10"/>
      <c r="Q178" s="10"/>
      <c r="R178" s="10"/>
      <c r="S178" s="155">
        <f>+IF(JUNIO!S178=0,"",JUNIO!S178)</f>
        <v>3200200</v>
      </c>
      <c r="T178" s="159" t="str">
        <f>+IF(JUNIO!T178=0,"",JUNIO!T178)</f>
        <v>Cesantías Pago Directo (Pago Directo)</v>
      </c>
      <c r="U178" s="29">
        <f>+ENERO!U178</f>
        <v>0</v>
      </c>
      <c r="V178" s="17">
        <f>JUNIO!V178+JULIO!AL178</f>
        <v>0</v>
      </c>
      <c r="W178" s="17">
        <f>JUNIO!W178+JULIO!AM178</f>
        <v>0</v>
      </c>
      <c r="X178" s="20">
        <f t="shared" si="151"/>
        <v>0</v>
      </c>
      <c r="Y178" s="21">
        <f>JUNIO!AA178</f>
        <v>0</v>
      </c>
      <c r="Z178" s="457">
        <v>0</v>
      </c>
      <c r="AA178" s="20">
        <f t="shared" si="152"/>
        <v>0</v>
      </c>
      <c r="AB178" s="21">
        <f>JUNIO!AD178</f>
        <v>0</v>
      </c>
      <c r="AC178" s="457">
        <v>0</v>
      </c>
      <c r="AD178" s="20">
        <f t="shared" si="153"/>
        <v>0</v>
      </c>
      <c r="AE178" s="21">
        <f>JUNIO!AG178</f>
        <v>0</v>
      </c>
      <c r="AF178" s="457">
        <v>0</v>
      </c>
      <c r="AG178" s="20">
        <f t="shared" si="154"/>
        <v>0</v>
      </c>
      <c r="AH178" s="21">
        <f t="shared" si="155"/>
        <v>0</v>
      </c>
      <c r="AI178" s="17">
        <f t="shared" si="156"/>
        <v>0</v>
      </c>
      <c r="AJ178" s="18">
        <f t="shared" si="157"/>
        <v>0</v>
      </c>
      <c r="AK178" s="10"/>
      <c r="AL178" s="455">
        <v>0</v>
      </c>
      <c r="AM178" s="458">
        <v>0</v>
      </c>
      <c r="AN178" s="10"/>
    </row>
    <row r="179" spans="1:40" s="467" customFormat="1" x14ac:dyDescent="0.2">
      <c r="A179" s="623"/>
      <c r="N179" s="10"/>
      <c r="P179" s="10"/>
      <c r="Q179" s="10"/>
      <c r="R179" s="10"/>
      <c r="S179" s="155">
        <f>+IF(JUNIO!S179=0,"",JUNIO!S179)</f>
        <v>3200300</v>
      </c>
      <c r="T179" s="159" t="str">
        <f>+IF(JUNIO!T179=0,"",JUNIO!T179)</f>
        <v>Bonos, Cuotas de Bonos y cuotas partes jubilatorias</v>
      </c>
      <c r="U179" s="29">
        <f>+ENERO!U179</f>
        <v>0</v>
      </c>
      <c r="V179" s="17">
        <f>JUNIO!V179+JULIO!AL179</f>
        <v>0</v>
      </c>
      <c r="W179" s="17">
        <f>JUNIO!W179+JULIO!AM179</f>
        <v>0</v>
      </c>
      <c r="X179" s="20">
        <f t="shared" si="151"/>
        <v>0</v>
      </c>
      <c r="Y179" s="21">
        <f>JUNIO!AA179</f>
        <v>0</v>
      </c>
      <c r="Z179" s="457">
        <v>0</v>
      </c>
      <c r="AA179" s="20">
        <f t="shared" si="152"/>
        <v>0</v>
      </c>
      <c r="AB179" s="21">
        <f>JUNIO!AD179</f>
        <v>0</v>
      </c>
      <c r="AC179" s="457">
        <v>0</v>
      </c>
      <c r="AD179" s="20">
        <f t="shared" si="153"/>
        <v>0</v>
      </c>
      <c r="AE179" s="21">
        <f>JUNIO!AG179</f>
        <v>0</v>
      </c>
      <c r="AF179" s="457">
        <v>0</v>
      </c>
      <c r="AG179" s="20">
        <f t="shared" si="154"/>
        <v>0</v>
      </c>
      <c r="AH179" s="21">
        <f t="shared" si="155"/>
        <v>0</v>
      </c>
      <c r="AI179" s="17">
        <f t="shared" si="156"/>
        <v>0</v>
      </c>
      <c r="AJ179" s="18">
        <f t="shared" si="157"/>
        <v>0</v>
      </c>
      <c r="AK179" s="10"/>
      <c r="AL179" s="455">
        <v>0</v>
      </c>
      <c r="AM179" s="458">
        <v>0</v>
      </c>
      <c r="AN179" s="10"/>
    </row>
    <row r="180" spans="1:40" s="467" customFormat="1" x14ac:dyDescent="0.2">
      <c r="A180" s="623"/>
      <c r="N180" s="10"/>
      <c r="P180" s="10"/>
      <c r="Q180" s="10"/>
      <c r="R180" s="10"/>
      <c r="S180" s="155">
        <f>+IF(JUNIO!S180=0,"",JUNIO!S180)</f>
        <v>3200400</v>
      </c>
      <c r="T180" s="159" t="str">
        <f>+IF(JUNIO!T180=0,"",JUNIO!T180)</f>
        <v>Intereses a las cesantias</v>
      </c>
      <c r="U180" s="29">
        <f>+ENERO!U180</f>
        <v>9000000</v>
      </c>
      <c r="V180" s="17">
        <f>JUNIO!V180+JULIO!AL180</f>
        <v>0</v>
      </c>
      <c r="W180" s="17">
        <f>JUNIO!W180+JULIO!AM180</f>
        <v>0</v>
      </c>
      <c r="X180" s="20">
        <f t="shared" si="151"/>
        <v>9000000</v>
      </c>
      <c r="Y180" s="21">
        <f>JUNIO!AA180</f>
        <v>548422</v>
      </c>
      <c r="Z180" s="457">
        <v>103037</v>
      </c>
      <c r="AA180" s="20">
        <f t="shared" si="152"/>
        <v>651459</v>
      </c>
      <c r="AB180" s="21">
        <f>JUNIO!AD180</f>
        <v>548422</v>
      </c>
      <c r="AC180" s="457">
        <v>103037</v>
      </c>
      <c r="AD180" s="20">
        <f t="shared" si="153"/>
        <v>651459</v>
      </c>
      <c r="AE180" s="21">
        <f>JUNIO!AG180</f>
        <v>548422</v>
      </c>
      <c r="AF180" s="457">
        <v>23831</v>
      </c>
      <c r="AG180" s="20">
        <f t="shared" si="154"/>
        <v>572253</v>
      </c>
      <c r="AH180" s="21">
        <f t="shared" si="155"/>
        <v>8348541</v>
      </c>
      <c r="AI180" s="17">
        <f t="shared" si="156"/>
        <v>8348541</v>
      </c>
      <c r="AJ180" s="18">
        <f t="shared" si="157"/>
        <v>8427747</v>
      </c>
      <c r="AK180" s="10"/>
      <c r="AL180" s="455">
        <v>0</v>
      </c>
      <c r="AM180" s="458">
        <v>0</v>
      </c>
      <c r="AN180" s="10"/>
    </row>
    <row r="181" spans="1:40" s="467" customFormat="1" x14ac:dyDescent="0.2">
      <c r="A181" s="623"/>
      <c r="N181" s="10"/>
      <c r="P181" s="10"/>
      <c r="Q181" s="10"/>
      <c r="R181" s="10"/>
      <c r="S181" s="155" t="str">
        <f>+IF(JUNIO!S181=0,"",JUNIO!S181)</f>
        <v/>
      </c>
      <c r="T181" s="159" t="str">
        <f>+IF(JUNIO!T181=0,"",JUNIO!T181)</f>
        <v/>
      </c>
      <c r="U181" s="29">
        <f>+ENERO!U181</f>
        <v>0</v>
      </c>
      <c r="V181" s="17">
        <f>JUNIO!V181+JULIO!AL181</f>
        <v>0</v>
      </c>
      <c r="W181" s="17">
        <f>JUNIO!W181+JULIO!AM181</f>
        <v>0</v>
      </c>
      <c r="X181" s="20">
        <f t="shared" si="151"/>
        <v>0</v>
      </c>
      <c r="Y181" s="21">
        <f>JUNIO!AA181</f>
        <v>0</v>
      </c>
      <c r="Z181" s="457">
        <v>0</v>
      </c>
      <c r="AA181" s="20">
        <f t="shared" si="152"/>
        <v>0</v>
      </c>
      <c r="AB181" s="21">
        <f>JUNIO!AD181</f>
        <v>0</v>
      </c>
      <c r="AC181" s="457">
        <v>0</v>
      </c>
      <c r="AD181" s="20">
        <f t="shared" si="153"/>
        <v>0</v>
      </c>
      <c r="AE181" s="21">
        <f>JUNIO!AG181</f>
        <v>0</v>
      </c>
      <c r="AF181" s="457">
        <v>0</v>
      </c>
      <c r="AG181" s="20">
        <f t="shared" si="154"/>
        <v>0</v>
      </c>
      <c r="AH181" s="21">
        <f t="shared" si="155"/>
        <v>0</v>
      </c>
      <c r="AI181" s="17">
        <f t="shared" si="156"/>
        <v>0</v>
      </c>
      <c r="AJ181" s="18">
        <f t="shared" si="157"/>
        <v>0</v>
      </c>
      <c r="AK181" s="10"/>
      <c r="AL181" s="455">
        <v>0</v>
      </c>
      <c r="AM181" s="458">
        <v>0</v>
      </c>
      <c r="AN181" s="10"/>
    </row>
    <row r="182" spans="1:40" s="467" customFormat="1" x14ac:dyDescent="0.2">
      <c r="A182" s="623"/>
      <c r="N182" s="10"/>
      <c r="P182" s="10"/>
      <c r="Q182" s="10"/>
      <c r="R182" s="10"/>
      <c r="S182" s="155" t="str">
        <f>+IF(JUNIO!S182=0,"",JUNIO!S182)</f>
        <v/>
      </c>
      <c r="T182" s="159" t="str">
        <f>+IF(JUNIO!T182=0,"",JUNIO!T182)</f>
        <v/>
      </c>
      <c r="U182" s="29">
        <f>+ENERO!U182</f>
        <v>0</v>
      </c>
      <c r="V182" s="17">
        <f>JUNIO!V182+JULIO!AL182</f>
        <v>0</v>
      </c>
      <c r="W182" s="17">
        <f>JUNIO!W182+JULIO!AM182</f>
        <v>0</v>
      </c>
      <c r="X182" s="20">
        <f t="shared" si="151"/>
        <v>0</v>
      </c>
      <c r="Y182" s="21">
        <f>JUNIO!AA182</f>
        <v>0</v>
      </c>
      <c r="Z182" s="457">
        <v>0</v>
      </c>
      <c r="AA182" s="20">
        <f t="shared" si="152"/>
        <v>0</v>
      </c>
      <c r="AB182" s="21">
        <f>JUNIO!AD182</f>
        <v>0</v>
      </c>
      <c r="AC182" s="457">
        <v>0</v>
      </c>
      <c r="AD182" s="20">
        <f t="shared" si="153"/>
        <v>0</v>
      </c>
      <c r="AE182" s="21">
        <f>JUNIO!AG182</f>
        <v>0</v>
      </c>
      <c r="AF182" s="457">
        <v>0</v>
      </c>
      <c r="AG182" s="20">
        <f t="shared" si="154"/>
        <v>0</v>
      </c>
      <c r="AH182" s="21">
        <f t="shared" si="155"/>
        <v>0</v>
      </c>
      <c r="AI182" s="17">
        <f t="shared" si="156"/>
        <v>0</v>
      </c>
      <c r="AJ182" s="18">
        <f t="shared" si="157"/>
        <v>0</v>
      </c>
      <c r="AK182" s="10"/>
      <c r="AL182" s="455">
        <v>0</v>
      </c>
      <c r="AM182" s="458">
        <v>0</v>
      </c>
      <c r="AN182" s="10"/>
    </row>
    <row r="183" spans="1:40" s="467" customFormat="1" x14ac:dyDescent="0.2">
      <c r="A183" s="623"/>
      <c r="N183" s="10"/>
      <c r="P183" s="10"/>
      <c r="Q183" s="10"/>
      <c r="R183" s="10"/>
      <c r="S183" s="155">
        <f>+IF(JUNIO!S183=0,"",JUNIO!S183)</f>
        <v>3299999</v>
      </c>
      <c r="T183" s="159" t="str">
        <f>+IF(JUNIO!T183=0,"",JUNIO!T183)</f>
        <v>Vigencias Anteriores</v>
      </c>
      <c r="U183" s="29">
        <f>+ENERO!U183</f>
        <v>0</v>
      </c>
      <c r="V183" s="17">
        <f>JUNIO!V183+JULIO!AL183</f>
        <v>0</v>
      </c>
      <c r="W183" s="17">
        <f>JUNIO!W183+JULIO!AM183</f>
        <v>11003667</v>
      </c>
      <c r="X183" s="20">
        <f t="shared" si="151"/>
        <v>11003667</v>
      </c>
      <c r="Y183" s="21">
        <f>JUNIO!AA183</f>
        <v>11003667</v>
      </c>
      <c r="Z183" s="457">
        <v>0</v>
      </c>
      <c r="AA183" s="20">
        <f t="shared" si="152"/>
        <v>11003667</v>
      </c>
      <c r="AB183" s="21">
        <f>JUNIO!AD183</f>
        <v>11003667</v>
      </c>
      <c r="AC183" s="457">
        <v>0</v>
      </c>
      <c r="AD183" s="20">
        <f t="shared" si="153"/>
        <v>11003667</v>
      </c>
      <c r="AE183" s="21">
        <f>JUNIO!AG183</f>
        <v>11003667</v>
      </c>
      <c r="AF183" s="457">
        <v>0</v>
      </c>
      <c r="AG183" s="20">
        <f t="shared" si="154"/>
        <v>11003667</v>
      </c>
      <c r="AH183" s="21">
        <f t="shared" si="155"/>
        <v>0</v>
      </c>
      <c r="AI183" s="17">
        <f t="shared" si="156"/>
        <v>0</v>
      </c>
      <c r="AJ183" s="18">
        <f t="shared" si="157"/>
        <v>0</v>
      </c>
      <c r="AK183" s="10"/>
      <c r="AL183" s="455">
        <v>0</v>
      </c>
      <c r="AM183" s="458">
        <v>0</v>
      </c>
      <c r="AN183" s="10"/>
    </row>
    <row r="184" spans="1:40" s="467" customFormat="1" ht="15.75" x14ac:dyDescent="0.2">
      <c r="A184" s="623"/>
      <c r="N184" s="10"/>
      <c r="P184" s="10"/>
      <c r="Q184" s="10"/>
      <c r="R184" s="10"/>
      <c r="S184" s="448" t="str">
        <f>+IF(JUNIO!S184=0,"",JUNIO!S184)</f>
        <v/>
      </c>
      <c r="T184" s="649" t="str">
        <f>+IF(JUNIO!T184=0,"",JUNIO!T184)</f>
        <v/>
      </c>
      <c r="U184" s="193"/>
      <c r="V184" s="193"/>
      <c r="W184" s="193"/>
      <c r="X184" s="193"/>
      <c r="Y184" s="193"/>
      <c r="Z184" s="193"/>
      <c r="AA184" s="193"/>
      <c r="AB184" s="193"/>
      <c r="AC184" s="193"/>
      <c r="AD184" s="193"/>
      <c r="AE184" s="193"/>
      <c r="AF184" s="193"/>
      <c r="AG184" s="193"/>
      <c r="AH184" s="193"/>
      <c r="AI184" s="193"/>
      <c r="AJ184" s="207"/>
      <c r="AK184" s="10"/>
      <c r="AL184" s="213"/>
      <c r="AM184" s="214"/>
      <c r="AN184" s="10"/>
    </row>
    <row r="185" spans="1:40" s="467" customFormat="1" ht="15" x14ac:dyDescent="0.2">
      <c r="A185" s="623"/>
      <c r="N185" s="10"/>
      <c r="P185" s="10"/>
      <c r="Q185" s="10"/>
      <c r="R185" s="10"/>
      <c r="S185" s="34">
        <f>+IF(JUNIO!S185=0,"",JUNIO!S185)</f>
        <v>3300000</v>
      </c>
      <c r="T185" s="158" t="str">
        <f>+IF(JUNIO!T185=0,"",JUNIO!T185)</f>
        <v>Otras Transferencias</v>
      </c>
      <c r="U185" s="157">
        <f t="shared" ref="U185:AJ185" si="158">U186+U187+U191</f>
        <v>4500000</v>
      </c>
      <c r="V185" s="144">
        <f t="shared" si="158"/>
        <v>0</v>
      </c>
      <c r="W185" s="144">
        <f t="shared" si="158"/>
        <v>2516316</v>
      </c>
      <c r="X185" s="152">
        <f t="shared" si="158"/>
        <v>7016316</v>
      </c>
      <c r="Y185" s="151">
        <f t="shared" si="158"/>
        <v>5278621</v>
      </c>
      <c r="Z185" s="144">
        <f t="shared" si="158"/>
        <v>33437</v>
      </c>
      <c r="AA185" s="152">
        <f t="shared" si="158"/>
        <v>5312058</v>
      </c>
      <c r="AB185" s="151">
        <f t="shared" si="158"/>
        <v>5278621</v>
      </c>
      <c r="AC185" s="144">
        <f t="shared" si="158"/>
        <v>33437</v>
      </c>
      <c r="AD185" s="152">
        <f t="shared" si="158"/>
        <v>5312058</v>
      </c>
      <c r="AE185" s="151">
        <f t="shared" si="158"/>
        <v>2516316</v>
      </c>
      <c r="AF185" s="144">
        <f t="shared" si="158"/>
        <v>0</v>
      </c>
      <c r="AG185" s="152">
        <f t="shared" si="158"/>
        <v>2516316</v>
      </c>
      <c r="AH185" s="151">
        <f t="shared" si="158"/>
        <v>1704258</v>
      </c>
      <c r="AI185" s="144">
        <f t="shared" si="158"/>
        <v>1704258</v>
      </c>
      <c r="AJ185" s="153">
        <f t="shared" si="158"/>
        <v>4500000</v>
      </c>
      <c r="AK185" s="10"/>
      <c r="AL185" s="151">
        <f>AL186+AL187+AL191</f>
        <v>0</v>
      </c>
      <c r="AM185" s="153">
        <f>AM186+AM187+AM191</f>
        <v>0</v>
      </c>
      <c r="AN185" s="10"/>
    </row>
    <row r="186" spans="1:40" s="467" customFormat="1" x14ac:dyDescent="0.2">
      <c r="A186" s="623"/>
      <c r="N186" s="10"/>
      <c r="P186" s="10"/>
      <c r="Q186" s="10"/>
      <c r="R186" s="10"/>
      <c r="S186" s="155">
        <f>+IF(JUNIO!S186=0,"",JUNIO!S186)</f>
        <v>3300100</v>
      </c>
      <c r="T186" s="159" t="str">
        <f>+IF(JUNIO!T186=0,"",JUNIO!T186)</f>
        <v>Sentencias y Conciliaciones</v>
      </c>
      <c r="U186" s="29">
        <f>+ENERO!U186</f>
        <v>0</v>
      </c>
      <c r="V186" s="17">
        <f>JUNIO!V186+JULIO!AL186</f>
        <v>0</v>
      </c>
      <c r="W186" s="17">
        <f>JUNIO!W186+JULIO!AM186</f>
        <v>0</v>
      </c>
      <c r="X186" s="20">
        <f>SUM(U186:W186)</f>
        <v>0</v>
      </c>
      <c r="Y186" s="21">
        <f>JUNIO!AA186</f>
        <v>0</v>
      </c>
      <c r="Z186" s="457">
        <v>0</v>
      </c>
      <c r="AA186" s="20">
        <f>SUM(Y186:Z186)</f>
        <v>0</v>
      </c>
      <c r="AB186" s="21">
        <f>JUNIO!AD186</f>
        <v>0</v>
      </c>
      <c r="AC186" s="457">
        <v>0</v>
      </c>
      <c r="AD186" s="20">
        <f>SUM(AB186:AC186)</f>
        <v>0</v>
      </c>
      <c r="AE186" s="21">
        <f>JUNIO!AG186</f>
        <v>0</v>
      </c>
      <c r="AF186" s="457">
        <v>0</v>
      </c>
      <c r="AG186" s="20">
        <f>SUM(AE186:AF186)</f>
        <v>0</v>
      </c>
      <c r="AH186" s="21">
        <f>X186-AA186</f>
        <v>0</v>
      </c>
      <c r="AI186" s="17">
        <f>X186-AD186</f>
        <v>0</v>
      </c>
      <c r="AJ186" s="18">
        <f>X186-AG186</f>
        <v>0</v>
      </c>
      <c r="AK186" s="10"/>
      <c r="AL186" s="455">
        <v>0</v>
      </c>
      <c r="AM186" s="458">
        <v>0</v>
      </c>
      <c r="AN186" s="10"/>
    </row>
    <row r="187" spans="1:40" s="467" customFormat="1" x14ac:dyDescent="0.2">
      <c r="A187" s="623"/>
      <c r="N187" s="10"/>
      <c r="P187" s="10"/>
      <c r="Q187" s="10"/>
      <c r="R187" s="10"/>
      <c r="S187" s="155">
        <f>+IF(JUNIO!S187=0,"",JUNIO!S187)</f>
        <v>3300200</v>
      </c>
      <c r="T187" s="159" t="str">
        <f>+IF(JUNIO!T187=0,"",JUNIO!T187)</f>
        <v>Destinatarios de otras transferencias</v>
      </c>
      <c r="U187" s="29">
        <f t="shared" ref="U187:AM187" si="159">SUM(U188:U190)</f>
        <v>4500000</v>
      </c>
      <c r="V187" s="17">
        <f t="shared" si="159"/>
        <v>0</v>
      </c>
      <c r="W187" s="17">
        <f t="shared" si="159"/>
        <v>0</v>
      </c>
      <c r="X187" s="20">
        <f t="shared" si="159"/>
        <v>4500000</v>
      </c>
      <c r="Y187" s="21">
        <f t="shared" si="159"/>
        <v>2762305</v>
      </c>
      <c r="Z187" s="169">
        <f t="shared" si="159"/>
        <v>33437</v>
      </c>
      <c r="AA187" s="20">
        <f t="shared" si="159"/>
        <v>2795742</v>
      </c>
      <c r="AB187" s="21">
        <f t="shared" si="159"/>
        <v>2762305</v>
      </c>
      <c r="AC187" s="169">
        <f t="shared" si="159"/>
        <v>33437</v>
      </c>
      <c r="AD187" s="20">
        <f t="shared" si="159"/>
        <v>2795742</v>
      </c>
      <c r="AE187" s="21">
        <f t="shared" si="159"/>
        <v>0</v>
      </c>
      <c r="AF187" s="169">
        <f t="shared" si="159"/>
        <v>0</v>
      </c>
      <c r="AG187" s="20">
        <f t="shared" si="159"/>
        <v>0</v>
      </c>
      <c r="AH187" s="21">
        <f t="shared" si="159"/>
        <v>1704258</v>
      </c>
      <c r="AI187" s="17">
        <f t="shared" si="159"/>
        <v>1704258</v>
      </c>
      <c r="AJ187" s="18">
        <f t="shared" si="159"/>
        <v>4500000</v>
      </c>
      <c r="AK187" s="10"/>
      <c r="AL187" s="31">
        <f t="shared" si="159"/>
        <v>0</v>
      </c>
      <c r="AM187" s="28">
        <f t="shared" si="159"/>
        <v>0</v>
      </c>
      <c r="AN187" s="10"/>
    </row>
    <row r="188" spans="1:40" s="467" customFormat="1" x14ac:dyDescent="0.2">
      <c r="A188" s="623"/>
      <c r="B188" s="554"/>
      <c r="N188" s="10"/>
      <c r="P188" s="10"/>
      <c r="Q188" s="10"/>
      <c r="R188" s="10"/>
      <c r="S188" s="156" t="str">
        <f>+IF(JUNIO!S188=0,"",JUNIO!S188)</f>
        <v>3300200-1</v>
      </c>
      <c r="T188" s="159" t="str">
        <f>+IF(JUNIO!T188=0,"",JUNIO!T188)</f>
        <v>COHAN</v>
      </c>
      <c r="U188" s="29">
        <f>+ENERO!U188</f>
        <v>2000000</v>
      </c>
      <c r="V188" s="17">
        <f>JUNIO!V188+JULIO!AL188</f>
        <v>0</v>
      </c>
      <c r="W188" s="17">
        <f>JUNIO!W188+JULIO!AM188</f>
        <v>0</v>
      </c>
      <c r="X188" s="20">
        <f>SUM(U188:W188)</f>
        <v>2000000</v>
      </c>
      <c r="Y188" s="21">
        <f>JUNIO!AA188</f>
        <v>298197</v>
      </c>
      <c r="Z188" s="457">
        <v>33437</v>
      </c>
      <c r="AA188" s="20">
        <f>SUM(Y188:Z188)</f>
        <v>331634</v>
      </c>
      <c r="AB188" s="21">
        <f>JUNIO!AD188</f>
        <v>298197</v>
      </c>
      <c r="AC188" s="457">
        <v>33437</v>
      </c>
      <c r="AD188" s="20">
        <f>SUM(AB188:AC188)</f>
        <v>331634</v>
      </c>
      <c r="AE188" s="21">
        <f>JUNIO!AG188</f>
        <v>0</v>
      </c>
      <c r="AF188" s="457">
        <v>0</v>
      </c>
      <c r="AG188" s="20">
        <f>SUM(AE188:AF188)</f>
        <v>0</v>
      </c>
      <c r="AH188" s="21">
        <f>X188-AA188</f>
        <v>1668366</v>
      </c>
      <c r="AI188" s="17">
        <f>X188-AD188</f>
        <v>1668366</v>
      </c>
      <c r="AJ188" s="18">
        <f>X188-AG188</f>
        <v>2000000</v>
      </c>
      <c r="AK188" s="10"/>
      <c r="AL188" s="455">
        <v>0</v>
      </c>
      <c r="AM188" s="458">
        <v>0</v>
      </c>
      <c r="AN188" s="10"/>
    </row>
    <row r="189" spans="1:40" s="467" customFormat="1" x14ac:dyDescent="0.2">
      <c r="A189" s="623"/>
      <c r="B189" s="554"/>
      <c r="N189" s="10"/>
      <c r="P189" s="10"/>
      <c r="Q189" s="10"/>
      <c r="R189" s="10"/>
      <c r="S189" s="156" t="str">
        <f>+IF(JUNIO!S189=0,"",JUNIO!S189)</f>
        <v>3300200-2</v>
      </c>
      <c r="T189" s="159" t="str">
        <f>+IF(JUNIO!T189=0,"",JUNIO!T189)</f>
        <v>AESA</v>
      </c>
      <c r="U189" s="29">
        <f>+ENERO!U189</f>
        <v>2500000</v>
      </c>
      <c r="V189" s="17">
        <f>JUNIO!V189+JULIO!AL189</f>
        <v>0</v>
      </c>
      <c r="W189" s="17">
        <f>JUNIO!W189+JULIO!AM189</f>
        <v>0</v>
      </c>
      <c r="X189" s="20">
        <f>SUM(U189:W189)</f>
        <v>2500000</v>
      </c>
      <c r="Y189" s="21">
        <f>JUNIO!AA189</f>
        <v>2464108</v>
      </c>
      <c r="Z189" s="457">
        <v>0</v>
      </c>
      <c r="AA189" s="20">
        <f>SUM(Y189:Z189)</f>
        <v>2464108</v>
      </c>
      <c r="AB189" s="21">
        <f>JUNIO!AD189</f>
        <v>2464108</v>
      </c>
      <c r="AC189" s="457">
        <v>0</v>
      </c>
      <c r="AD189" s="20">
        <f>SUM(AB189:AC189)</f>
        <v>2464108</v>
      </c>
      <c r="AE189" s="21">
        <f>JUNIO!AG189</f>
        <v>0</v>
      </c>
      <c r="AF189" s="457">
        <v>0</v>
      </c>
      <c r="AG189" s="20">
        <f>SUM(AE189:AF189)</f>
        <v>0</v>
      </c>
      <c r="AH189" s="21">
        <f>X189-AA189</f>
        <v>35892</v>
      </c>
      <c r="AI189" s="17">
        <f>X189-AD189</f>
        <v>35892</v>
      </c>
      <c r="AJ189" s="18">
        <f>X189-AG189</f>
        <v>2500000</v>
      </c>
      <c r="AK189" s="10"/>
      <c r="AL189" s="455">
        <v>0</v>
      </c>
      <c r="AM189" s="458">
        <v>0</v>
      </c>
      <c r="AN189" s="10"/>
    </row>
    <row r="190" spans="1:40" s="467" customFormat="1" x14ac:dyDescent="0.2">
      <c r="A190" s="623"/>
      <c r="B190" s="554"/>
      <c r="N190" s="10"/>
      <c r="P190" s="10"/>
      <c r="Q190" s="10"/>
      <c r="R190" s="10"/>
      <c r="S190" s="156" t="str">
        <f>+IF(JUNIO!S190=0,"",JUNIO!S190)</f>
        <v>3300200-3</v>
      </c>
      <c r="T190" s="159" t="str">
        <f>+IF(JUNIO!T190=0,"",JUNIO!T190)</f>
        <v xml:space="preserve">OTRAS </v>
      </c>
      <c r="U190" s="29">
        <f>+ENERO!U190</f>
        <v>0</v>
      </c>
      <c r="V190" s="17">
        <f>JUNIO!V190+JULIO!AL190</f>
        <v>0</v>
      </c>
      <c r="W190" s="17">
        <f>JUNIO!W190+JULIO!AM190</f>
        <v>0</v>
      </c>
      <c r="X190" s="20">
        <f>SUM(U190:W190)</f>
        <v>0</v>
      </c>
      <c r="Y190" s="21">
        <f>JUNIO!AA190</f>
        <v>0</v>
      </c>
      <c r="Z190" s="457">
        <v>0</v>
      </c>
      <c r="AA190" s="20">
        <f>SUM(Y190:Z190)</f>
        <v>0</v>
      </c>
      <c r="AB190" s="21">
        <f>JUNIO!AD190</f>
        <v>0</v>
      </c>
      <c r="AC190" s="457">
        <v>0</v>
      </c>
      <c r="AD190" s="20">
        <f>SUM(AB190:AC190)</f>
        <v>0</v>
      </c>
      <c r="AE190" s="21">
        <f>JUNIO!AG190</f>
        <v>0</v>
      </c>
      <c r="AF190" s="457">
        <v>0</v>
      </c>
      <c r="AG190" s="20">
        <f>SUM(AE190:AF190)</f>
        <v>0</v>
      </c>
      <c r="AH190" s="21">
        <f>X190-AA190</f>
        <v>0</v>
      </c>
      <c r="AI190" s="17">
        <f>X190-AD190</f>
        <v>0</v>
      </c>
      <c r="AJ190" s="18">
        <f>X190-AG190</f>
        <v>0</v>
      </c>
      <c r="AK190" s="10"/>
      <c r="AL190" s="455">
        <v>0</v>
      </c>
      <c r="AM190" s="458">
        <v>0</v>
      </c>
      <c r="AN190" s="10"/>
    </row>
    <row r="191" spans="1:40" s="467" customFormat="1" x14ac:dyDescent="0.2">
      <c r="A191" s="623"/>
      <c r="B191" s="554"/>
      <c r="N191" s="10"/>
      <c r="P191" s="10"/>
      <c r="Q191" s="10"/>
      <c r="R191" s="10"/>
      <c r="S191" s="155">
        <f>+IF(JUNIO!S191=0,"",JUNIO!S191)</f>
        <v>3399999</v>
      </c>
      <c r="T191" s="159" t="str">
        <f>+IF(JUNIO!T191=0,"",JUNIO!T191)</f>
        <v>Vigencias Anteriores</v>
      </c>
      <c r="U191" s="29">
        <f>+ENERO!U191</f>
        <v>0</v>
      </c>
      <c r="V191" s="17">
        <f>JUNIO!V191+JULIO!AL191</f>
        <v>0</v>
      </c>
      <c r="W191" s="17">
        <f>JUNIO!W191+JULIO!AM191</f>
        <v>2516316</v>
      </c>
      <c r="X191" s="20">
        <f>SUM(U191:W191)</f>
        <v>2516316</v>
      </c>
      <c r="Y191" s="21">
        <f>JUNIO!AA191</f>
        <v>2516316</v>
      </c>
      <c r="Z191" s="457">
        <v>0</v>
      </c>
      <c r="AA191" s="20">
        <f>SUM(Y191:Z191)</f>
        <v>2516316</v>
      </c>
      <c r="AB191" s="21">
        <f>JUNIO!AD191</f>
        <v>2516316</v>
      </c>
      <c r="AC191" s="457">
        <v>0</v>
      </c>
      <c r="AD191" s="20">
        <f>SUM(AB191:AC191)</f>
        <v>2516316</v>
      </c>
      <c r="AE191" s="21">
        <f>JUNIO!AG191</f>
        <v>2516316</v>
      </c>
      <c r="AF191" s="457">
        <v>0</v>
      </c>
      <c r="AG191" s="20">
        <f>SUM(AE191:AF191)</f>
        <v>2516316</v>
      </c>
      <c r="AH191" s="21">
        <f>X191-AA191</f>
        <v>0</v>
      </c>
      <c r="AI191" s="17">
        <f>X191-AD191</f>
        <v>0</v>
      </c>
      <c r="AJ191" s="18">
        <f>X191-AG191</f>
        <v>0</v>
      </c>
      <c r="AK191" s="10"/>
      <c r="AL191" s="455">
        <v>0</v>
      </c>
      <c r="AM191" s="458">
        <v>0</v>
      </c>
      <c r="AN191" s="10"/>
    </row>
    <row r="192" spans="1:40" s="467" customFormat="1" ht="15.75" x14ac:dyDescent="0.2">
      <c r="A192" s="623"/>
      <c r="B192" s="554"/>
      <c r="N192" s="10"/>
      <c r="P192" s="10"/>
      <c r="Q192" s="10"/>
      <c r="R192" s="10"/>
      <c r="S192" s="448" t="str">
        <f>+IF(JUNIO!S192=0,"",JUNIO!S192)</f>
        <v/>
      </c>
      <c r="T192" s="649" t="str">
        <f>+IF(JUNIO!T192=0,"",JUNIO!T192)</f>
        <v/>
      </c>
      <c r="U192" s="193"/>
      <c r="V192" s="193"/>
      <c r="W192" s="193"/>
      <c r="X192" s="193"/>
      <c r="Y192" s="193"/>
      <c r="Z192" s="193"/>
      <c r="AA192" s="193"/>
      <c r="AB192" s="193"/>
      <c r="AC192" s="193"/>
      <c r="AD192" s="193"/>
      <c r="AE192" s="193"/>
      <c r="AF192" s="193"/>
      <c r="AG192" s="193"/>
      <c r="AH192" s="193"/>
      <c r="AI192" s="193"/>
      <c r="AJ192" s="207"/>
      <c r="AK192" s="10"/>
      <c r="AL192" s="213"/>
      <c r="AM192" s="214"/>
      <c r="AN192" s="10"/>
    </row>
    <row r="193" spans="1:40" s="467" customFormat="1" ht="15.75" x14ac:dyDescent="0.2">
      <c r="A193" s="623"/>
      <c r="B193" s="554"/>
      <c r="N193" s="10"/>
      <c r="P193" s="10"/>
      <c r="Q193" s="10"/>
      <c r="R193" s="10"/>
      <c r="S193" s="469">
        <f>+IF(JUNIO!S193=0,"",JUNIO!S193)</f>
        <v>4000000</v>
      </c>
      <c r="T193" s="588" t="str">
        <f>+IF(JUNIO!T193=0,"",JUNIO!T193)</f>
        <v>GASTOS  DE PRESTACION DE SERVICIOS</v>
      </c>
      <c r="U193" s="589">
        <f t="shared" ref="U193:AJ193" si="160">U194</f>
        <v>235026726</v>
      </c>
      <c r="V193" s="590">
        <f t="shared" si="160"/>
        <v>0</v>
      </c>
      <c r="W193" s="590">
        <f t="shared" si="160"/>
        <v>189077679</v>
      </c>
      <c r="X193" s="591">
        <f t="shared" si="160"/>
        <v>424104405</v>
      </c>
      <c r="Y193" s="464">
        <f t="shared" si="160"/>
        <v>254797134</v>
      </c>
      <c r="Z193" s="590">
        <f t="shared" si="160"/>
        <v>24306900</v>
      </c>
      <c r="AA193" s="591">
        <f t="shared" si="160"/>
        <v>279104034</v>
      </c>
      <c r="AB193" s="464">
        <f t="shared" si="160"/>
        <v>240873238</v>
      </c>
      <c r="AC193" s="590">
        <f t="shared" si="160"/>
        <v>25448377</v>
      </c>
      <c r="AD193" s="591">
        <f t="shared" si="160"/>
        <v>266321615</v>
      </c>
      <c r="AE193" s="464">
        <f t="shared" si="160"/>
        <v>130829539</v>
      </c>
      <c r="AF193" s="590">
        <f t="shared" si="160"/>
        <v>48855157</v>
      </c>
      <c r="AG193" s="591">
        <f t="shared" si="160"/>
        <v>179684696</v>
      </c>
      <c r="AH193" s="464">
        <f t="shared" si="160"/>
        <v>145000371</v>
      </c>
      <c r="AI193" s="590">
        <f t="shared" si="160"/>
        <v>157782790</v>
      </c>
      <c r="AJ193" s="465">
        <f t="shared" si="160"/>
        <v>244419709</v>
      </c>
      <c r="AK193" s="10"/>
      <c r="AL193" s="151">
        <f>AL194</f>
        <v>0</v>
      </c>
      <c r="AM193" s="153">
        <f>AM194</f>
        <v>0</v>
      </c>
      <c r="AN193" s="10"/>
    </row>
    <row r="194" spans="1:40" s="467" customFormat="1" ht="15" x14ac:dyDescent="0.2">
      <c r="A194" s="623"/>
      <c r="B194" s="554"/>
      <c r="N194" s="10"/>
      <c r="P194" s="10"/>
      <c r="Q194" s="10"/>
      <c r="R194" s="10"/>
      <c r="S194" s="34">
        <f>+IF(JUNIO!S194=0,"",JUNIO!S194)</f>
        <v>4100000</v>
      </c>
      <c r="T194" s="158" t="str">
        <f>+IF(JUNIO!T194=0,"",JUNIO!T194)</f>
        <v>Insumos y Suministros Hospitalarios</v>
      </c>
      <c r="U194" s="157">
        <f t="shared" ref="U194:AJ194" si="161">U195+U203+U205</f>
        <v>235026726</v>
      </c>
      <c r="V194" s="144">
        <f t="shared" si="161"/>
        <v>0</v>
      </c>
      <c r="W194" s="144">
        <f t="shared" si="161"/>
        <v>189077679</v>
      </c>
      <c r="X194" s="152">
        <f t="shared" si="161"/>
        <v>424104405</v>
      </c>
      <c r="Y194" s="151">
        <f t="shared" si="161"/>
        <v>254797134</v>
      </c>
      <c r="Z194" s="144">
        <f t="shared" si="161"/>
        <v>24306900</v>
      </c>
      <c r="AA194" s="152">
        <f t="shared" si="161"/>
        <v>279104034</v>
      </c>
      <c r="AB194" s="151">
        <f t="shared" si="161"/>
        <v>240873238</v>
      </c>
      <c r="AC194" s="144">
        <f t="shared" si="161"/>
        <v>25448377</v>
      </c>
      <c r="AD194" s="152">
        <f t="shared" si="161"/>
        <v>266321615</v>
      </c>
      <c r="AE194" s="151">
        <f t="shared" si="161"/>
        <v>130829539</v>
      </c>
      <c r="AF194" s="144">
        <f t="shared" si="161"/>
        <v>48855157</v>
      </c>
      <c r="AG194" s="152">
        <f t="shared" si="161"/>
        <v>179684696</v>
      </c>
      <c r="AH194" s="151">
        <f t="shared" si="161"/>
        <v>145000371</v>
      </c>
      <c r="AI194" s="144">
        <f t="shared" si="161"/>
        <v>157782790</v>
      </c>
      <c r="AJ194" s="153">
        <f t="shared" si="161"/>
        <v>244419709</v>
      </c>
      <c r="AK194" s="12"/>
      <c r="AL194" s="151">
        <f>AL195+AL203+AL205</f>
        <v>0</v>
      </c>
      <c r="AM194" s="153">
        <f>AM195+AM203+AM205</f>
        <v>0</v>
      </c>
      <c r="AN194" s="10"/>
    </row>
    <row r="195" spans="1:40" s="467" customFormat="1" x14ac:dyDescent="0.2">
      <c r="A195" s="623"/>
      <c r="B195" s="554"/>
      <c r="N195" s="10"/>
      <c r="P195" s="10"/>
      <c r="Q195" s="10"/>
      <c r="R195" s="10"/>
      <c r="S195" s="155">
        <f>+IF(JUNIO!S195=0,"",JUNIO!S195)</f>
        <v>4100100</v>
      </c>
      <c r="T195" s="159" t="str">
        <f>+IF(JUNIO!T195=0,"",JUNIO!T195)</f>
        <v>Compra de Bienes para la Prestacion de servicios</v>
      </c>
      <c r="U195" s="29">
        <f t="shared" ref="U195:AJ195" si="162">SUM(U196:U202)</f>
        <v>198421389</v>
      </c>
      <c r="V195" s="17">
        <f t="shared" si="162"/>
        <v>0</v>
      </c>
      <c r="W195" s="17">
        <f t="shared" si="162"/>
        <v>100000000</v>
      </c>
      <c r="X195" s="20">
        <f t="shared" si="162"/>
        <v>298421389</v>
      </c>
      <c r="Y195" s="21">
        <f t="shared" si="162"/>
        <v>152635795</v>
      </c>
      <c r="Z195" s="169">
        <f t="shared" si="162"/>
        <v>21521800</v>
      </c>
      <c r="AA195" s="20">
        <f t="shared" si="162"/>
        <v>174157595</v>
      </c>
      <c r="AB195" s="21">
        <f t="shared" si="162"/>
        <v>138711899</v>
      </c>
      <c r="AC195" s="169">
        <f t="shared" si="162"/>
        <v>22663277</v>
      </c>
      <c r="AD195" s="20">
        <f t="shared" si="162"/>
        <v>161375176</v>
      </c>
      <c r="AE195" s="21">
        <f t="shared" si="162"/>
        <v>29098423</v>
      </c>
      <c r="AF195" s="169">
        <f t="shared" si="162"/>
        <v>45961409</v>
      </c>
      <c r="AG195" s="20">
        <f t="shared" si="162"/>
        <v>75059832</v>
      </c>
      <c r="AH195" s="21">
        <f t="shared" si="162"/>
        <v>124263794</v>
      </c>
      <c r="AI195" s="17">
        <f t="shared" si="162"/>
        <v>137046213</v>
      </c>
      <c r="AJ195" s="18">
        <f t="shared" si="162"/>
        <v>223361557</v>
      </c>
      <c r="AK195" s="10"/>
      <c r="AL195" s="31">
        <f>SUM(AL196:AL202)</f>
        <v>0</v>
      </c>
      <c r="AM195" s="28">
        <f>SUM(AM196:AM202)</f>
        <v>0</v>
      </c>
      <c r="AN195" s="10"/>
    </row>
    <row r="196" spans="1:40" s="467" customFormat="1" x14ac:dyDescent="0.2">
      <c r="A196" s="623"/>
      <c r="B196" s="554"/>
      <c r="N196" s="10"/>
      <c r="P196" s="10"/>
      <c r="Q196" s="10"/>
      <c r="R196" s="10"/>
      <c r="S196" s="156" t="str">
        <f>+IF(JUNIO!S196=0,"",JUNIO!S196)</f>
        <v>4100100-1</v>
      </c>
      <c r="T196" s="55" t="str">
        <f>+IF(JUNIO!T196=0,"",JUNIO!T196)</f>
        <v>Productos Farmaceuticos</v>
      </c>
      <c r="U196" s="29">
        <f>+ENERO!U196</f>
        <v>100589698</v>
      </c>
      <c r="V196" s="17">
        <f>JUNIO!V196+JULIO!AL196</f>
        <v>0</v>
      </c>
      <c r="W196" s="17">
        <f>JUNIO!W196+JULIO!AM196</f>
        <v>100000000</v>
      </c>
      <c r="X196" s="20">
        <f t="shared" ref="X196:X202" si="163">SUM(U196:W196)</f>
        <v>200589698</v>
      </c>
      <c r="Y196" s="21">
        <f>JUNIO!AA196</f>
        <v>109352364</v>
      </c>
      <c r="Z196" s="457">
        <v>13495675</v>
      </c>
      <c r="AA196" s="20">
        <f t="shared" ref="AA196:AA202" si="164">SUM(Y196:Z196)</f>
        <v>122848039</v>
      </c>
      <c r="AB196" s="21">
        <f>JUNIO!AD196</f>
        <v>95428468</v>
      </c>
      <c r="AC196" s="457">
        <v>14637152</v>
      </c>
      <c r="AD196" s="20">
        <f t="shared" ref="AD196:AD202" si="165">SUM(AB196:AC196)</f>
        <v>110065620</v>
      </c>
      <c r="AE196" s="21">
        <f>JUNIO!AG196</f>
        <v>14687790</v>
      </c>
      <c r="AF196" s="457">
        <v>33042141</v>
      </c>
      <c r="AG196" s="20">
        <f t="shared" ref="AG196:AG202" si="166">SUM(AE196:AF196)</f>
        <v>47729931</v>
      </c>
      <c r="AH196" s="21">
        <f t="shared" ref="AH196:AH202" si="167">X196-AA196</f>
        <v>77741659</v>
      </c>
      <c r="AI196" s="17">
        <f t="shared" ref="AI196:AI202" si="168">X196-AD196</f>
        <v>90524078</v>
      </c>
      <c r="AJ196" s="18">
        <f t="shared" ref="AJ196:AJ202" si="169">X196-AG196</f>
        <v>152859767</v>
      </c>
      <c r="AK196" s="10"/>
      <c r="AL196" s="455">
        <v>0</v>
      </c>
      <c r="AM196" s="458">
        <v>0</v>
      </c>
      <c r="AN196" s="10"/>
    </row>
    <row r="197" spans="1:40" s="467" customFormat="1" x14ac:dyDescent="0.2">
      <c r="A197" s="623"/>
      <c r="B197" s="554"/>
      <c r="N197" s="10"/>
      <c r="P197" s="10"/>
      <c r="Q197" s="10"/>
      <c r="R197" s="10"/>
      <c r="S197" s="156" t="str">
        <f>+IF(JUNIO!S197=0,"",JUNIO!S197)</f>
        <v>4100100-2</v>
      </c>
      <c r="T197" s="55" t="str">
        <f>+IF(JUNIO!T197=0,"",JUNIO!T197)</f>
        <v>Material Médico Quirúrgico</v>
      </c>
      <c r="U197" s="29">
        <f>+ENERO!U197</f>
        <v>54520540</v>
      </c>
      <c r="V197" s="17">
        <f>JUNIO!V197+JULIO!AL197</f>
        <v>0</v>
      </c>
      <c r="W197" s="17">
        <f>JUNIO!W197+JULIO!AM197</f>
        <v>0</v>
      </c>
      <c r="X197" s="20">
        <f t="shared" si="163"/>
        <v>54520540</v>
      </c>
      <c r="Y197" s="21">
        <f>JUNIO!AA197</f>
        <v>22598214</v>
      </c>
      <c r="Z197" s="457">
        <v>3118495</v>
      </c>
      <c r="AA197" s="20">
        <f t="shared" si="164"/>
        <v>25716709</v>
      </c>
      <c r="AB197" s="21">
        <f>JUNIO!AD197</f>
        <v>22598214</v>
      </c>
      <c r="AC197" s="457">
        <v>3118495</v>
      </c>
      <c r="AD197" s="20">
        <f t="shared" si="165"/>
        <v>25716709</v>
      </c>
      <c r="AE197" s="21">
        <f>JUNIO!AG197</f>
        <v>4658654</v>
      </c>
      <c r="AF197" s="457">
        <v>6632370</v>
      </c>
      <c r="AG197" s="20">
        <f t="shared" si="166"/>
        <v>11291024</v>
      </c>
      <c r="AH197" s="21">
        <f t="shared" si="167"/>
        <v>28803831</v>
      </c>
      <c r="AI197" s="17">
        <f t="shared" si="168"/>
        <v>28803831</v>
      </c>
      <c r="AJ197" s="18">
        <f t="shared" si="169"/>
        <v>43229516</v>
      </c>
      <c r="AK197" s="10"/>
      <c r="AL197" s="455">
        <v>0</v>
      </c>
      <c r="AM197" s="458">
        <v>0</v>
      </c>
      <c r="AN197" s="10"/>
    </row>
    <row r="198" spans="1:40" s="467" customFormat="1" x14ac:dyDescent="0.2">
      <c r="A198" s="623"/>
      <c r="B198" s="554"/>
      <c r="N198" s="10"/>
      <c r="P198" s="10"/>
      <c r="Q198" s="10"/>
      <c r="R198" s="10"/>
      <c r="S198" s="156" t="str">
        <f>+IF(JUNIO!S198=0,"",JUNIO!S198)</f>
        <v>4100100-3</v>
      </c>
      <c r="T198" s="55" t="str">
        <f>+IF(JUNIO!T198=0,"",JUNIO!T198)</f>
        <v>Material de Laboratorio</v>
      </c>
      <c r="U198" s="29">
        <f>+ENERO!U198</f>
        <v>15745580</v>
      </c>
      <c r="V198" s="17">
        <f>JUNIO!V198+JULIO!AL198</f>
        <v>0</v>
      </c>
      <c r="W198" s="17">
        <f>JUNIO!W198+JULIO!AM198</f>
        <v>0</v>
      </c>
      <c r="X198" s="20">
        <f t="shared" si="163"/>
        <v>15745580</v>
      </c>
      <c r="Y198" s="21">
        <f>JUNIO!AA198</f>
        <v>8083130</v>
      </c>
      <c r="Z198" s="457">
        <v>2310582</v>
      </c>
      <c r="AA198" s="20">
        <f t="shared" si="164"/>
        <v>10393712</v>
      </c>
      <c r="AB198" s="21">
        <f>JUNIO!AD198</f>
        <v>8083130</v>
      </c>
      <c r="AC198" s="457">
        <v>2310582</v>
      </c>
      <c r="AD198" s="20">
        <f t="shared" si="165"/>
        <v>10393712</v>
      </c>
      <c r="AE198" s="21">
        <f>JUNIO!AG198</f>
        <v>2279520</v>
      </c>
      <c r="AF198" s="457">
        <v>2893130</v>
      </c>
      <c r="AG198" s="20">
        <f t="shared" si="166"/>
        <v>5172650</v>
      </c>
      <c r="AH198" s="21">
        <f t="shared" si="167"/>
        <v>5351868</v>
      </c>
      <c r="AI198" s="17">
        <f t="shared" si="168"/>
        <v>5351868</v>
      </c>
      <c r="AJ198" s="18">
        <f t="shared" si="169"/>
        <v>10572930</v>
      </c>
      <c r="AK198" s="10"/>
      <c r="AL198" s="455">
        <v>0</v>
      </c>
      <c r="AM198" s="458">
        <v>0</v>
      </c>
      <c r="AN198" s="10"/>
    </row>
    <row r="199" spans="1:40" s="467" customFormat="1" x14ac:dyDescent="0.2">
      <c r="A199" s="623"/>
      <c r="B199" s="554"/>
      <c r="N199" s="10"/>
      <c r="P199" s="10"/>
      <c r="Q199" s="10"/>
      <c r="R199" s="10"/>
      <c r="S199" s="156" t="str">
        <f>+IF(JUNIO!S199=0,"",JUNIO!S199)</f>
        <v>4100100-4</v>
      </c>
      <c r="T199" s="55" t="str">
        <f>+IF(JUNIO!T199=0,"",JUNIO!T199)</f>
        <v>Material para Odontologia</v>
      </c>
      <c r="U199" s="29">
        <f>+ENERO!U199</f>
        <v>19604413</v>
      </c>
      <c r="V199" s="17">
        <f>JUNIO!V199+JULIO!AL199</f>
        <v>0</v>
      </c>
      <c r="W199" s="17">
        <f>JUNIO!W199+JULIO!AM199</f>
        <v>0</v>
      </c>
      <c r="X199" s="20">
        <f t="shared" si="163"/>
        <v>19604413</v>
      </c>
      <c r="Y199" s="21">
        <f>JUNIO!AA199</f>
        <v>11258807</v>
      </c>
      <c r="Z199" s="457">
        <v>2597048</v>
      </c>
      <c r="AA199" s="20">
        <f t="shared" si="164"/>
        <v>13855855</v>
      </c>
      <c r="AB199" s="21">
        <f>JUNIO!AD199</f>
        <v>11258807</v>
      </c>
      <c r="AC199" s="457">
        <v>2597048</v>
      </c>
      <c r="AD199" s="20">
        <f t="shared" si="165"/>
        <v>13855855</v>
      </c>
      <c r="AE199" s="21">
        <f>JUNIO!AG199</f>
        <v>6129179</v>
      </c>
      <c r="AF199" s="457">
        <v>3393768</v>
      </c>
      <c r="AG199" s="20">
        <f t="shared" si="166"/>
        <v>9522947</v>
      </c>
      <c r="AH199" s="21">
        <f t="shared" si="167"/>
        <v>5748558</v>
      </c>
      <c r="AI199" s="17">
        <f t="shared" si="168"/>
        <v>5748558</v>
      </c>
      <c r="AJ199" s="18">
        <f t="shared" si="169"/>
        <v>10081466</v>
      </c>
      <c r="AK199" s="10"/>
      <c r="AL199" s="455">
        <v>0</v>
      </c>
      <c r="AM199" s="458">
        <v>0</v>
      </c>
      <c r="AN199" s="10"/>
    </row>
    <row r="200" spans="1:40" s="467" customFormat="1" x14ac:dyDescent="0.2">
      <c r="A200" s="623"/>
      <c r="B200" s="554"/>
      <c r="N200" s="10"/>
      <c r="P200" s="10"/>
      <c r="Q200" s="10"/>
      <c r="R200" s="10"/>
      <c r="S200" s="156" t="str">
        <f>+IF(JUNIO!S200=0,"",JUNIO!S200)</f>
        <v>4100100-5</v>
      </c>
      <c r="T200" s="55" t="str">
        <f>+IF(JUNIO!T200=0,"",JUNIO!T200)</f>
        <v>Material para Rayos X</v>
      </c>
      <c r="U200" s="29">
        <f>+ENERO!U200</f>
        <v>7961158</v>
      </c>
      <c r="V200" s="17">
        <f>JUNIO!V200+JULIO!AL200</f>
        <v>0</v>
      </c>
      <c r="W200" s="17">
        <f>JUNIO!W200+JULIO!AM200</f>
        <v>0</v>
      </c>
      <c r="X200" s="20">
        <f t="shared" si="163"/>
        <v>7961158</v>
      </c>
      <c r="Y200" s="21">
        <f>JUNIO!AA200</f>
        <v>1343280</v>
      </c>
      <c r="Z200" s="457">
        <v>0</v>
      </c>
      <c r="AA200" s="20">
        <f t="shared" si="164"/>
        <v>1343280</v>
      </c>
      <c r="AB200" s="21">
        <f>JUNIO!AD200</f>
        <v>1343280</v>
      </c>
      <c r="AC200" s="457">
        <v>0</v>
      </c>
      <c r="AD200" s="20">
        <f t="shared" si="165"/>
        <v>1343280</v>
      </c>
      <c r="AE200" s="21">
        <f>JUNIO!AG200</f>
        <v>1343280</v>
      </c>
      <c r="AF200" s="457">
        <v>0</v>
      </c>
      <c r="AG200" s="20">
        <f t="shared" si="166"/>
        <v>1343280</v>
      </c>
      <c r="AH200" s="21">
        <f t="shared" si="167"/>
        <v>6617878</v>
      </c>
      <c r="AI200" s="17">
        <f t="shared" si="168"/>
        <v>6617878</v>
      </c>
      <c r="AJ200" s="18">
        <f t="shared" si="169"/>
        <v>6617878</v>
      </c>
      <c r="AK200" s="10"/>
      <c r="AL200" s="455">
        <v>0</v>
      </c>
      <c r="AM200" s="458">
        <v>0</v>
      </c>
      <c r="AN200" s="10"/>
    </row>
    <row r="201" spans="1:40" s="467" customFormat="1" x14ac:dyDescent="0.2">
      <c r="A201" s="623"/>
      <c r="B201" s="554"/>
      <c r="N201" s="10"/>
      <c r="P201" s="10"/>
      <c r="Q201" s="10"/>
      <c r="R201" s="10"/>
      <c r="S201" s="156" t="str">
        <f>+IF(JUNIO!S201=0,"",JUNIO!S201)</f>
        <v/>
      </c>
      <c r="T201" s="55" t="str">
        <f>+IF(JUNIO!T201=0,"",JUNIO!T201)</f>
        <v/>
      </c>
      <c r="U201" s="29">
        <f>+ENERO!U201</f>
        <v>0</v>
      </c>
      <c r="V201" s="17">
        <f>JUNIO!V201+JULIO!AL201</f>
        <v>0</v>
      </c>
      <c r="W201" s="17">
        <f>JUNIO!W201+JULIO!AM201</f>
        <v>0</v>
      </c>
      <c r="X201" s="20">
        <f t="shared" si="163"/>
        <v>0</v>
      </c>
      <c r="Y201" s="21">
        <f>JUNIO!AA201</f>
        <v>0</v>
      </c>
      <c r="Z201" s="457">
        <v>0</v>
      </c>
      <c r="AA201" s="20">
        <f t="shared" si="164"/>
        <v>0</v>
      </c>
      <c r="AB201" s="21">
        <f>JUNIO!AD201</f>
        <v>0</v>
      </c>
      <c r="AC201" s="457">
        <v>0</v>
      </c>
      <c r="AD201" s="20">
        <f t="shared" si="165"/>
        <v>0</v>
      </c>
      <c r="AE201" s="21">
        <f>JUNIO!AG201</f>
        <v>0</v>
      </c>
      <c r="AF201" s="457">
        <v>0</v>
      </c>
      <c r="AG201" s="20">
        <f t="shared" si="166"/>
        <v>0</v>
      </c>
      <c r="AH201" s="21">
        <f t="shared" si="167"/>
        <v>0</v>
      </c>
      <c r="AI201" s="17">
        <f t="shared" si="168"/>
        <v>0</v>
      </c>
      <c r="AJ201" s="18">
        <f t="shared" si="169"/>
        <v>0</v>
      </c>
      <c r="AK201" s="10"/>
      <c r="AL201" s="455">
        <v>0</v>
      </c>
      <c r="AM201" s="458">
        <v>0</v>
      </c>
      <c r="AN201" s="10"/>
    </row>
    <row r="202" spans="1:40" s="467" customFormat="1" x14ac:dyDescent="0.2">
      <c r="A202" s="623"/>
      <c r="B202" s="554"/>
      <c r="N202" s="10"/>
      <c r="P202" s="10"/>
      <c r="Q202" s="10"/>
      <c r="R202" s="10"/>
      <c r="S202" s="156" t="str">
        <f>+IF(JUNIO!S202=0,"",JUNIO!S202)</f>
        <v/>
      </c>
      <c r="T202" s="55" t="str">
        <f>+IF(JUNIO!T202=0,"",JUNIO!T202)</f>
        <v/>
      </c>
      <c r="U202" s="29">
        <f>+ENERO!U202</f>
        <v>0</v>
      </c>
      <c r="V202" s="17">
        <f>JUNIO!V202+JULIO!AL202</f>
        <v>0</v>
      </c>
      <c r="W202" s="17">
        <f>JUNIO!W202+JULIO!AM202</f>
        <v>0</v>
      </c>
      <c r="X202" s="20">
        <f t="shared" si="163"/>
        <v>0</v>
      </c>
      <c r="Y202" s="21">
        <f>JUNIO!AA202</f>
        <v>0</v>
      </c>
      <c r="Z202" s="457">
        <v>0</v>
      </c>
      <c r="AA202" s="20">
        <f t="shared" si="164"/>
        <v>0</v>
      </c>
      <c r="AB202" s="21">
        <f>JUNIO!AD202</f>
        <v>0</v>
      </c>
      <c r="AC202" s="457">
        <v>0</v>
      </c>
      <c r="AD202" s="20">
        <f t="shared" si="165"/>
        <v>0</v>
      </c>
      <c r="AE202" s="21">
        <f>JUNIO!AG202</f>
        <v>0</v>
      </c>
      <c r="AF202" s="457">
        <v>0</v>
      </c>
      <c r="AG202" s="20">
        <f t="shared" si="166"/>
        <v>0</v>
      </c>
      <c r="AH202" s="21">
        <f t="shared" si="167"/>
        <v>0</v>
      </c>
      <c r="AI202" s="17">
        <f t="shared" si="168"/>
        <v>0</v>
      </c>
      <c r="AJ202" s="18">
        <f t="shared" si="169"/>
        <v>0</v>
      </c>
      <c r="AK202" s="10"/>
      <c r="AL202" s="455">
        <v>0</v>
      </c>
      <c r="AM202" s="458">
        <v>0</v>
      </c>
      <c r="AN202" s="10"/>
    </row>
    <row r="203" spans="1:40" s="467" customFormat="1" x14ac:dyDescent="0.2">
      <c r="A203" s="623"/>
      <c r="B203" s="554"/>
      <c r="N203" s="10"/>
      <c r="P203" s="10"/>
      <c r="Q203" s="10"/>
      <c r="R203" s="10"/>
      <c r="S203" s="155">
        <f>+IF(JUNIO!S203=0,"",JUNIO!S203)</f>
        <v>4100200</v>
      </c>
      <c r="T203" s="159" t="str">
        <f>+IF(JUNIO!T203=0,"",JUNIO!T203)</f>
        <v>Gastos Complementarios e Intermedios</v>
      </c>
      <c r="U203" s="29">
        <f t="shared" ref="U203:AJ203" si="170">U204</f>
        <v>36605337</v>
      </c>
      <c r="V203" s="17">
        <f t="shared" si="170"/>
        <v>0</v>
      </c>
      <c r="W203" s="17">
        <f t="shared" si="170"/>
        <v>0</v>
      </c>
      <c r="X203" s="20">
        <f t="shared" si="170"/>
        <v>36605337</v>
      </c>
      <c r="Y203" s="21">
        <f t="shared" si="170"/>
        <v>13083660</v>
      </c>
      <c r="Z203" s="169">
        <f t="shared" si="170"/>
        <v>2785100</v>
      </c>
      <c r="AA203" s="20">
        <f t="shared" si="170"/>
        <v>15868760</v>
      </c>
      <c r="AB203" s="21">
        <f t="shared" si="170"/>
        <v>13083660</v>
      </c>
      <c r="AC203" s="169">
        <f t="shared" si="170"/>
        <v>2785100</v>
      </c>
      <c r="AD203" s="20">
        <f t="shared" si="170"/>
        <v>15868760</v>
      </c>
      <c r="AE203" s="21">
        <f t="shared" si="170"/>
        <v>12653437</v>
      </c>
      <c r="AF203" s="169">
        <f t="shared" si="170"/>
        <v>2893748</v>
      </c>
      <c r="AG203" s="20">
        <f t="shared" si="170"/>
        <v>15547185</v>
      </c>
      <c r="AH203" s="21">
        <f t="shared" si="170"/>
        <v>20736577</v>
      </c>
      <c r="AI203" s="17">
        <f t="shared" si="170"/>
        <v>20736577</v>
      </c>
      <c r="AJ203" s="18">
        <f t="shared" si="170"/>
        <v>21058152</v>
      </c>
      <c r="AK203" s="10"/>
      <c r="AL203" s="31">
        <f>AL204</f>
        <v>0</v>
      </c>
      <c r="AM203" s="28">
        <f>AM204</f>
        <v>0</v>
      </c>
      <c r="AN203" s="10"/>
    </row>
    <row r="204" spans="1:40" s="467" customFormat="1" x14ac:dyDescent="0.2">
      <c r="A204" s="623"/>
      <c r="B204" s="554"/>
      <c r="N204" s="10"/>
      <c r="P204" s="10"/>
      <c r="Q204" s="10"/>
      <c r="R204" s="10"/>
      <c r="S204" s="156" t="str">
        <f>+IF(JUNIO!S204=0,"",JUNIO!S204)</f>
        <v>4100200-1</v>
      </c>
      <c r="T204" s="55" t="str">
        <f>+IF(JUNIO!T204=0,"",JUNIO!T204)</f>
        <v>Alimentación</v>
      </c>
      <c r="U204" s="29">
        <f>+ENERO!U204</f>
        <v>36605337</v>
      </c>
      <c r="V204" s="17">
        <f>JUNIO!V204+JULIO!AL204</f>
        <v>0</v>
      </c>
      <c r="W204" s="17">
        <f>JUNIO!W204+JULIO!AM204</f>
        <v>0</v>
      </c>
      <c r="X204" s="20">
        <f>SUM(U204:W204)</f>
        <v>36605337</v>
      </c>
      <c r="Y204" s="21">
        <f>JUNIO!AA204</f>
        <v>13083660</v>
      </c>
      <c r="Z204" s="457">
        <v>2785100</v>
      </c>
      <c r="AA204" s="20">
        <f>SUM(Y204:Z204)</f>
        <v>15868760</v>
      </c>
      <c r="AB204" s="21">
        <f>JUNIO!AD204</f>
        <v>13083660</v>
      </c>
      <c r="AC204" s="457">
        <v>2785100</v>
      </c>
      <c r="AD204" s="20">
        <f>SUM(AB204:AC204)</f>
        <v>15868760</v>
      </c>
      <c r="AE204" s="21">
        <f>JUNIO!AG204</f>
        <v>12653437</v>
      </c>
      <c r="AF204" s="457">
        <v>2893748</v>
      </c>
      <c r="AG204" s="20">
        <f>SUM(AE204:AF204)</f>
        <v>15547185</v>
      </c>
      <c r="AH204" s="21">
        <f>X204-AA204</f>
        <v>20736577</v>
      </c>
      <c r="AI204" s="17">
        <f>X204-AD204</f>
        <v>20736577</v>
      </c>
      <c r="AJ204" s="18">
        <f>X204-AG204</f>
        <v>21058152</v>
      </c>
      <c r="AK204" s="10"/>
      <c r="AL204" s="455">
        <v>0</v>
      </c>
      <c r="AM204" s="458">
        <v>0</v>
      </c>
      <c r="AN204" s="10"/>
    </row>
    <row r="205" spans="1:40" s="467" customFormat="1" ht="13.5" thickBot="1" x14ac:dyDescent="0.25">
      <c r="A205" s="623"/>
      <c r="B205" s="554"/>
      <c r="N205" s="10"/>
      <c r="P205" s="10"/>
      <c r="Q205" s="10"/>
      <c r="R205" s="10"/>
      <c r="S205" s="624">
        <f>+IF(JUNIO!S205=0,"",JUNIO!S205)</f>
        <v>4199999</v>
      </c>
      <c r="T205" s="625" t="str">
        <f>+IF(JUNIO!T205=0,"",JUNIO!T205)</f>
        <v>Vigencias Anteriores</v>
      </c>
      <c r="U205" s="160">
        <f>+ENERO!U205</f>
        <v>0</v>
      </c>
      <c r="V205" s="143">
        <f>JUNIO!V205+JULIO!AL205</f>
        <v>0</v>
      </c>
      <c r="W205" s="143">
        <f>JUNIO!W205+JULIO!AM205</f>
        <v>89077679</v>
      </c>
      <c r="X205" s="149">
        <f>SUM(U205:W205)</f>
        <v>89077679</v>
      </c>
      <c r="Y205" s="147">
        <f>JUNIO!AA205</f>
        <v>89077679</v>
      </c>
      <c r="Z205" s="475">
        <v>0</v>
      </c>
      <c r="AA205" s="149">
        <f>SUM(Y205:Z205)</f>
        <v>89077679</v>
      </c>
      <c r="AB205" s="147">
        <f>JUNIO!AD205</f>
        <v>89077679</v>
      </c>
      <c r="AC205" s="475">
        <v>0</v>
      </c>
      <c r="AD205" s="149">
        <f>SUM(AB205:AC205)</f>
        <v>89077679</v>
      </c>
      <c r="AE205" s="147">
        <f>JUNIO!AG205</f>
        <v>89077679</v>
      </c>
      <c r="AF205" s="475">
        <v>0</v>
      </c>
      <c r="AG205" s="149">
        <f>SUM(AE205:AF205)</f>
        <v>89077679</v>
      </c>
      <c r="AH205" s="147">
        <f>X205-AA205</f>
        <v>0</v>
      </c>
      <c r="AI205" s="143">
        <f>X205-AD205</f>
        <v>0</v>
      </c>
      <c r="AJ205" s="148">
        <f>X205-AG205</f>
        <v>0</v>
      </c>
      <c r="AK205" s="10"/>
      <c r="AL205" s="471">
        <v>0</v>
      </c>
      <c r="AM205" s="476">
        <v>0</v>
      </c>
      <c r="AN205" s="10"/>
    </row>
    <row r="206" spans="1:40" s="467" customFormat="1" ht="15.75" x14ac:dyDescent="0.2">
      <c r="A206" s="623"/>
      <c r="B206" s="554"/>
      <c r="N206" s="10"/>
      <c r="P206" s="10"/>
      <c r="Q206" s="10"/>
      <c r="R206" s="10"/>
      <c r="S206" s="627" t="str">
        <f>+IF(JUNIO!S206=0,"",JUNIO!S206)</f>
        <v/>
      </c>
      <c r="T206" s="628" t="str">
        <f>+IF(JUNIO!T206=0,"",JUNIO!T206)</f>
        <v/>
      </c>
      <c r="U206" s="208"/>
      <c r="V206" s="208"/>
      <c r="W206" s="208"/>
      <c r="X206" s="208"/>
      <c r="Y206" s="208"/>
      <c r="Z206" s="208"/>
      <c r="AA206" s="208"/>
      <c r="AB206" s="208"/>
      <c r="AC206" s="208"/>
      <c r="AD206" s="208"/>
      <c r="AE206" s="208"/>
      <c r="AF206" s="208"/>
      <c r="AG206" s="208"/>
      <c r="AH206" s="208"/>
      <c r="AI206" s="208"/>
      <c r="AJ206" s="209"/>
      <c r="AK206" s="10"/>
      <c r="AL206" s="630"/>
      <c r="AM206" s="631"/>
      <c r="AN206" s="10"/>
    </row>
    <row r="207" spans="1:40" s="467" customFormat="1" ht="19.5" x14ac:dyDescent="0.2">
      <c r="A207" s="623"/>
      <c r="B207" s="554"/>
      <c r="N207" s="10"/>
      <c r="P207" s="10"/>
      <c r="Q207" s="10"/>
      <c r="R207" s="10"/>
      <c r="S207" s="654" t="str">
        <f>+IF(JUNIO!S207=0,"",JUNIO!S207)</f>
        <v>B</v>
      </c>
      <c r="T207" s="655" t="str">
        <f>+IF(JUNIO!T207=0,"",JUNIO!T207)</f>
        <v>GASTOS DE OPERACION COMERCIAL</v>
      </c>
      <c r="U207" s="589">
        <f t="shared" ref="U207:AJ207" si="171">U209</f>
        <v>0</v>
      </c>
      <c r="V207" s="590">
        <f t="shared" si="171"/>
        <v>0</v>
      </c>
      <c r="W207" s="590">
        <f t="shared" si="171"/>
        <v>20000000</v>
      </c>
      <c r="X207" s="591">
        <f t="shared" si="171"/>
        <v>20000000</v>
      </c>
      <c r="Y207" s="464">
        <f t="shared" si="171"/>
        <v>2237931</v>
      </c>
      <c r="Z207" s="590">
        <f t="shared" si="171"/>
        <v>0</v>
      </c>
      <c r="AA207" s="591">
        <f t="shared" si="171"/>
        <v>2237931</v>
      </c>
      <c r="AB207" s="464">
        <f t="shared" si="171"/>
        <v>2237931</v>
      </c>
      <c r="AC207" s="590">
        <f t="shared" si="171"/>
        <v>0</v>
      </c>
      <c r="AD207" s="591">
        <f t="shared" si="171"/>
        <v>2237931</v>
      </c>
      <c r="AE207" s="464">
        <f t="shared" si="171"/>
        <v>2237931</v>
      </c>
      <c r="AF207" s="590">
        <f t="shared" si="171"/>
        <v>0</v>
      </c>
      <c r="AG207" s="591">
        <f t="shared" si="171"/>
        <v>2237931</v>
      </c>
      <c r="AH207" s="464">
        <f t="shared" si="171"/>
        <v>17762069</v>
      </c>
      <c r="AI207" s="590">
        <f t="shared" si="171"/>
        <v>17762069</v>
      </c>
      <c r="AJ207" s="465">
        <f t="shared" si="171"/>
        <v>17762069</v>
      </c>
      <c r="AK207" s="10"/>
      <c r="AL207" s="464">
        <f>AL209</f>
        <v>0</v>
      </c>
      <c r="AM207" s="465">
        <f>AM209</f>
        <v>0</v>
      </c>
      <c r="AN207" s="10"/>
    </row>
    <row r="208" spans="1:40" s="467" customFormat="1" ht="15.75" x14ac:dyDescent="0.2">
      <c r="A208" s="623"/>
      <c r="B208" s="554"/>
      <c r="N208" s="10"/>
      <c r="P208" s="10"/>
      <c r="Q208" s="10"/>
      <c r="R208" s="10"/>
      <c r="S208" s="448"/>
      <c r="T208" s="649"/>
      <c r="U208" s="193"/>
      <c r="V208" s="193"/>
      <c r="W208" s="193"/>
      <c r="X208" s="193"/>
      <c r="Y208" s="193"/>
      <c r="Z208" s="193"/>
      <c r="AA208" s="193"/>
      <c r="AB208" s="193"/>
      <c r="AC208" s="193"/>
      <c r="AD208" s="193"/>
      <c r="AE208" s="193"/>
      <c r="AF208" s="193"/>
      <c r="AG208" s="193"/>
      <c r="AH208" s="193"/>
      <c r="AI208" s="193"/>
      <c r="AJ208" s="207"/>
      <c r="AK208" s="10"/>
      <c r="AL208" s="637"/>
      <c r="AM208" s="638"/>
      <c r="AN208" s="10"/>
    </row>
    <row r="209" spans="1:40" s="467" customFormat="1" ht="15.75" x14ac:dyDescent="0.2">
      <c r="A209" s="623"/>
      <c r="B209" s="554"/>
      <c r="N209" s="10"/>
      <c r="P209" s="10"/>
      <c r="Q209" s="10"/>
      <c r="R209" s="10"/>
      <c r="S209" s="469">
        <f>+IF(JUNIO!S209=0,"",JUNIO!S209)</f>
        <v>5000000</v>
      </c>
      <c r="T209" s="469" t="str">
        <f>+IF(JUNIO!T209=0,"",JUNIO!T209)</f>
        <v>GASTOS DE COMERCIALIZACION</v>
      </c>
      <c r="U209" s="589">
        <f t="shared" ref="U209:AJ209" si="172">U210</f>
        <v>0</v>
      </c>
      <c r="V209" s="590">
        <f t="shared" si="172"/>
        <v>0</v>
      </c>
      <c r="W209" s="590">
        <f t="shared" si="172"/>
        <v>20000000</v>
      </c>
      <c r="X209" s="591">
        <f t="shared" si="172"/>
        <v>20000000</v>
      </c>
      <c r="Y209" s="464">
        <f t="shared" si="172"/>
        <v>2237931</v>
      </c>
      <c r="Z209" s="590">
        <f t="shared" si="172"/>
        <v>0</v>
      </c>
      <c r="AA209" s="591">
        <f t="shared" si="172"/>
        <v>2237931</v>
      </c>
      <c r="AB209" s="464">
        <f t="shared" si="172"/>
        <v>2237931</v>
      </c>
      <c r="AC209" s="590">
        <f t="shared" si="172"/>
        <v>0</v>
      </c>
      <c r="AD209" s="591">
        <f t="shared" si="172"/>
        <v>2237931</v>
      </c>
      <c r="AE209" s="464">
        <f t="shared" si="172"/>
        <v>2237931</v>
      </c>
      <c r="AF209" s="590">
        <f t="shared" si="172"/>
        <v>0</v>
      </c>
      <c r="AG209" s="591">
        <f t="shared" si="172"/>
        <v>2237931</v>
      </c>
      <c r="AH209" s="464">
        <f t="shared" si="172"/>
        <v>17762069</v>
      </c>
      <c r="AI209" s="590">
        <f t="shared" si="172"/>
        <v>17762069</v>
      </c>
      <c r="AJ209" s="465">
        <f t="shared" si="172"/>
        <v>17762069</v>
      </c>
      <c r="AK209" s="10"/>
      <c r="AL209" s="151">
        <f>AL210</f>
        <v>0</v>
      </c>
      <c r="AM209" s="153">
        <f>AM210</f>
        <v>0</v>
      </c>
      <c r="AN209" s="10"/>
    </row>
    <row r="210" spans="1:40" s="467" customFormat="1" ht="15" x14ac:dyDescent="0.2">
      <c r="A210" s="623"/>
      <c r="B210" s="554"/>
      <c r="N210" s="10"/>
      <c r="P210" s="10"/>
      <c r="Q210" s="10"/>
      <c r="R210" s="10"/>
      <c r="S210" s="34">
        <f>+IF(JUNIO!S210=0,"",JUNIO!S210)</f>
        <v>5100000</v>
      </c>
      <c r="T210" s="158" t="str">
        <f>+IF(JUNIO!T210=0,"",JUNIO!T210)</f>
        <v>Insumos y Suministros para Venta al Público</v>
      </c>
      <c r="U210" s="157">
        <f t="shared" ref="U210:AJ210" si="173">U211+U218</f>
        <v>0</v>
      </c>
      <c r="V210" s="144">
        <f t="shared" si="173"/>
        <v>0</v>
      </c>
      <c r="W210" s="144">
        <f t="shared" si="173"/>
        <v>20000000</v>
      </c>
      <c r="X210" s="152">
        <f t="shared" si="173"/>
        <v>20000000</v>
      </c>
      <c r="Y210" s="151">
        <f t="shared" si="173"/>
        <v>2237931</v>
      </c>
      <c r="Z210" s="144">
        <f t="shared" si="173"/>
        <v>0</v>
      </c>
      <c r="AA210" s="152">
        <f t="shared" si="173"/>
        <v>2237931</v>
      </c>
      <c r="AB210" s="151">
        <f t="shared" si="173"/>
        <v>2237931</v>
      </c>
      <c r="AC210" s="144">
        <f t="shared" si="173"/>
        <v>0</v>
      </c>
      <c r="AD210" s="152">
        <f t="shared" si="173"/>
        <v>2237931</v>
      </c>
      <c r="AE210" s="151">
        <f t="shared" si="173"/>
        <v>2237931</v>
      </c>
      <c r="AF210" s="144">
        <f t="shared" si="173"/>
        <v>0</v>
      </c>
      <c r="AG210" s="152">
        <f t="shared" si="173"/>
        <v>2237931</v>
      </c>
      <c r="AH210" s="151">
        <f t="shared" si="173"/>
        <v>17762069</v>
      </c>
      <c r="AI210" s="144">
        <f t="shared" si="173"/>
        <v>17762069</v>
      </c>
      <c r="AJ210" s="153">
        <f t="shared" si="173"/>
        <v>17762069</v>
      </c>
      <c r="AK210" s="10"/>
      <c r="AL210" s="151">
        <f>AL211+AL218</f>
        <v>0</v>
      </c>
      <c r="AM210" s="153">
        <f>AM211+AM218</f>
        <v>0</v>
      </c>
      <c r="AN210" s="10"/>
    </row>
    <row r="211" spans="1:40" s="467" customFormat="1" x14ac:dyDescent="0.2">
      <c r="A211" s="623"/>
      <c r="B211" s="554"/>
      <c r="N211" s="10"/>
      <c r="P211" s="10"/>
      <c r="Q211" s="10"/>
      <c r="R211" s="10"/>
      <c r="S211" s="155">
        <f>+IF(JUNIO!S211=0,"",JUNIO!S211)</f>
        <v>5100100</v>
      </c>
      <c r="T211" s="159" t="str">
        <f>+IF(JUNIO!T211=0,"",JUNIO!T211)</f>
        <v>Compra de Bienes para la venta</v>
      </c>
      <c r="U211" s="29">
        <f t="shared" ref="U211:AJ211" si="174">SUM(U212:U217)</f>
        <v>0</v>
      </c>
      <c r="V211" s="17">
        <f t="shared" si="174"/>
        <v>0</v>
      </c>
      <c r="W211" s="17">
        <f t="shared" si="174"/>
        <v>20000000</v>
      </c>
      <c r="X211" s="20">
        <f t="shared" si="174"/>
        <v>20000000</v>
      </c>
      <c r="Y211" s="21">
        <f t="shared" si="174"/>
        <v>2237931</v>
      </c>
      <c r="Z211" s="169">
        <f t="shared" si="174"/>
        <v>0</v>
      </c>
      <c r="AA211" s="20">
        <f t="shared" si="174"/>
        <v>2237931</v>
      </c>
      <c r="AB211" s="21">
        <f t="shared" si="174"/>
        <v>2237931</v>
      </c>
      <c r="AC211" s="169">
        <f t="shared" si="174"/>
        <v>0</v>
      </c>
      <c r="AD211" s="20">
        <f t="shared" si="174"/>
        <v>2237931</v>
      </c>
      <c r="AE211" s="21">
        <f t="shared" si="174"/>
        <v>2237931</v>
      </c>
      <c r="AF211" s="169">
        <f t="shared" si="174"/>
        <v>0</v>
      </c>
      <c r="AG211" s="20">
        <f t="shared" si="174"/>
        <v>2237931</v>
      </c>
      <c r="AH211" s="21">
        <f t="shared" si="174"/>
        <v>17762069</v>
      </c>
      <c r="AI211" s="17">
        <f t="shared" si="174"/>
        <v>17762069</v>
      </c>
      <c r="AJ211" s="18">
        <f t="shared" si="174"/>
        <v>17762069</v>
      </c>
      <c r="AK211" s="12"/>
      <c r="AL211" s="31">
        <f>SUM(AL212:AL217)</f>
        <v>0</v>
      </c>
      <c r="AM211" s="28">
        <f>SUM(AM212:AM217)</f>
        <v>0</v>
      </c>
      <c r="AN211" s="10"/>
    </row>
    <row r="212" spans="1:40" s="467" customFormat="1" x14ac:dyDescent="0.2">
      <c r="A212" s="623"/>
      <c r="B212" s="554"/>
      <c r="N212" s="10"/>
      <c r="P212" s="10"/>
      <c r="Q212" s="10"/>
      <c r="R212" s="10"/>
      <c r="S212" s="156" t="str">
        <f>+IF(JUNIO!S212=0,"",JUNIO!S212)</f>
        <v>5100100-1</v>
      </c>
      <c r="T212" s="55" t="str">
        <f>+IF(JUNIO!T212=0,"",JUNIO!T212)</f>
        <v>Productos Farmaceuticos</v>
      </c>
      <c r="U212" s="29">
        <f>+ENERO!U212</f>
        <v>0</v>
      </c>
      <c r="V212" s="17">
        <f>JUNIO!V212+JULIO!AL212</f>
        <v>0</v>
      </c>
      <c r="W212" s="17">
        <f>JUNIO!W212+JULIO!AM212</f>
        <v>20000000</v>
      </c>
      <c r="X212" s="20">
        <f t="shared" ref="X212:X218" si="175">SUM(U212:W212)</f>
        <v>20000000</v>
      </c>
      <c r="Y212" s="21">
        <f>JUNIO!AA212</f>
        <v>2237931</v>
      </c>
      <c r="Z212" s="457">
        <v>0</v>
      </c>
      <c r="AA212" s="20">
        <f t="shared" ref="AA212:AA218" si="176">SUM(Y212:Z212)</f>
        <v>2237931</v>
      </c>
      <c r="AB212" s="21">
        <f>JUNIO!AD212</f>
        <v>2237931</v>
      </c>
      <c r="AC212" s="457">
        <v>0</v>
      </c>
      <c r="AD212" s="20">
        <f t="shared" ref="AD212:AD218" si="177">SUM(AB212:AC212)</f>
        <v>2237931</v>
      </c>
      <c r="AE212" s="21">
        <f>JUNIO!AG212</f>
        <v>2237931</v>
      </c>
      <c r="AF212" s="457">
        <v>0</v>
      </c>
      <c r="AG212" s="20">
        <f t="shared" ref="AG212:AG218" si="178">SUM(AE212:AF212)</f>
        <v>2237931</v>
      </c>
      <c r="AH212" s="21">
        <f t="shared" ref="AH212:AH218" si="179">X212-AA212</f>
        <v>17762069</v>
      </c>
      <c r="AI212" s="17">
        <f t="shared" ref="AI212:AI218" si="180">X212-AD212</f>
        <v>17762069</v>
      </c>
      <c r="AJ212" s="18">
        <f t="shared" ref="AJ212:AJ218" si="181">X212-AG212</f>
        <v>17762069</v>
      </c>
      <c r="AK212" s="10"/>
      <c r="AL212" s="455">
        <v>0</v>
      </c>
      <c r="AM212" s="458">
        <v>0</v>
      </c>
      <c r="AN212" s="10"/>
    </row>
    <row r="213" spans="1:40" s="467" customFormat="1" x14ac:dyDescent="0.2">
      <c r="A213" s="623"/>
      <c r="B213" s="554"/>
      <c r="N213" s="10"/>
      <c r="P213" s="10"/>
      <c r="Q213" s="10"/>
      <c r="R213" s="10"/>
      <c r="S213" s="156" t="str">
        <f>+IF(JUNIO!S213=0,"",JUNIO!S213)</f>
        <v>5100100-2</v>
      </c>
      <c r="T213" s="55" t="str">
        <f>+IF(JUNIO!T213=0,"",JUNIO!T213)</f>
        <v>Material Médico Quirúrgico</v>
      </c>
      <c r="U213" s="29">
        <f>+ENERO!U213</f>
        <v>0</v>
      </c>
      <c r="V213" s="17">
        <f>JUNIO!V213+JULIO!AL213</f>
        <v>0</v>
      </c>
      <c r="W213" s="17">
        <f>JUNIO!W213+JULIO!AM213</f>
        <v>0</v>
      </c>
      <c r="X213" s="20">
        <f t="shared" si="175"/>
        <v>0</v>
      </c>
      <c r="Y213" s="21">
        <f>JUNIO!AA213</f>
        <v>0</v>
      </c>
      <c r="Z213" s="457">
        <v>0</v>
      </c>
      <c r="AA213" s="20">
        <f t="shared" si="176"/>
        <v>0</v>
      </c>
      <c r="AB213" s="21">
        <f>JUNIO!AD213</f>
        <v>0</v>
      </c>
      <c r="AC213" s="457">
        <v>0</v>
      </c>
      <c r="AD213" s="20">
        <f t="shared" si="177"/>
        <v>0</v>
      </c>
      <c r="AE213" s="21">
        <f>JUNIO!AG213</f>
        <v>0</v>
      </c>
      <c r="AF213" s="457">
        <v>0</v>
      </c>
      <c r="AG213" s="20">
        <f t="shared" si="178"/>
        <v>0</v>
      </c>
      <c r="AH213" s="21">
        <f t="shared" si="179"/>
        <v>0</v>
      </c>
      <c r="AI213" s="17">
        <f t="shared" si="180"/>
        <v>0</v>
      </c>
      <c r="AJ213" s="18">
        <f t="shared" si="181"/>
        <v>0</v>
      </c>
      <c r="AK213" s="10"/>
      <c r="AL213" s="455">
        <v>0</v>
      </c>
      <c r="AM213" s="458">
        <v>0</v>
      </c>
      <c r="AN213" s="10"/>
    </row>
    <row r="214" spans="1:40" s="467" customFormat="1" x14ac:dyDescent="0.2">
      <c r="A214" s="623"/>
      <c r="B214" s="554"/>
      <c r="N214" s="10"/>
      <c r="P214" s="10"/>
      <c r="Q214" s="10"/>
      <c r="R214" s="10"/>
      <c r="S214" s="156" t="str">
        <f>+IF(JUNIO!S214=0,"",JUNIO!S214)</f>
        <v>5100100-3</v>
      </c>
      <c r="T214" s="55" t="str">
        <f>+IF(JUNIO!T214=0,"",JUNIO!T214)</f>
        <v>Material de Laboratorio</v>
      </c>
      <c r="U214" s="29">
        <f>+ENERO!U214</f>
        <v>0</v>
      </c>
      <c r="V214" s="17">
        <f>JUNIO!V214+JULIO!AL214</f>
        <v>0</v>
      </c>
      <c r="W214" s="17">
        <f>JUNIO!W214+JULIO!AM214</f>
        <v>0</v>
      </c>
      <c r="X214" s="20">
        <f t="shared" si="175"/>
        <v>0</v>
      </c>
      <c r="Y214" s="21">
        <f>JUNIO!AA214</f>
        <v>0</v>
      </c>
      <c r="Z214" s="457">
        <v>0</v>
      </c>
      <c r="AA214" s="20">
        <f t="shared" si="176"/>
        <v>0</v>
      </c>
      <c r="AB214" s="21">
        <f>JUNIO!AD214</f>
        <v>0</v>
      </c>
      <c r="AC214" s="457">
        <v>0</v>
      </c>
      <c r="AD214" s="20">
        <f t="shared" si="177"/>
        <v>0</v>
      </c>
      <c r="AE214" s="21">
        <f>JUNIO!AG214</f>
        <v>0</v>
      </c>
      <c r="AF214" s="457">
        <v>0</v>
      </c>
      <c r="AG214" s="20">
        <f t="shared" si="178"/>
        <v>0</v>
      </c>
      <c r="AH214" s="21">
        <f t="shared" si="179"/>
        <v>0</v>
      </c>
      <c r="AI214" s="17">
        <f t="shared" si="180"/>
        <v>0</v>
      </c>
      <c r="AJ214" s="18">
        <f t="shared" si="181"/>
        <v>0</v>
      </c>
      <c r="AK214" s="10"/>
      <c r="AL214" s="455">
        <v>0</v>
      </c>
      <c r="AM214" s="458">
        <v>0</v>
      </c>
      <c r="AN214" s="10"/>
    </row>
    <row r="215" spans="1:40" s="467" customFormat="1" x14ac:dyDescent="0.2">
      <c r="A215" s="623"/>
      <c r="B215" s="554"/>
      <c r="N215" s="10"/>
      <c r="P215" s="10"/>
      <c r="Q215" s="10"/>
      <c r="R215" s="10"/>
      <c r="S215" s="156" t="str">
        <f>+IF(JUNIO!S215=0,"",JUNIO!S215)</f>
        <v>5100100-4</v>
      </c>
      <c r="T215" s="55" t="str">
        <f>+IF(JUNIO!T215=0,"",JUNIO!T215)</f>
        <v>Material para Odontologia</v>
      </c>
      <c r="U215" s="29">
        <f>+ENERO!U215</f>
        <v>0</v>
      </c>
      <c r="V215" s="17">
        <f>JUNIO!V215+JULIO!AL215</f>
        <v>0</v>
      </c>
      <c r="W215" s="17">
        <f>JUNIO!W215+JULIO!AM215</f>
        <v>0</v>
      </c>
      <c r="X215" s="20">
        <f t="shared" si="175"/>
        <v>0</v>
      </c>
      <c r="Y215" s="21">
        <f>JUNIO!AA215</f>
        <v>0</v>
      </c>
      <c r="Z215" s="457">
        <v>0</v>
      </c>
      <c r="AA215" s="20">
        <f t="shared" si="176"/>
        <v>0</v>
      </c>
      <c r="AB215" s="21">
        <f>JUNIO!AD215</f>
        <v>0</v>
      </c>
      <c r="AC215" s="457">
        <v>0</v>
      </c>
      <c r="AD215" s="20">
        <f t="shared" si="177"/>
        <v>0</v>
      </c>
      <c r="AE215" s="21">
        <f>JUNIO!AG215</f>
        <v>0</v>
      </c>
      <c r="AF215" s="457">
        <v>0</v>
      </c>
      <c r="AG215" s="20">
        <f t="shared" si="178"/>
        <v>0</v>
      </c>
      <c r="AH215" s="21">
        <f t="shared" si="179"/>
        <v>0</v>
      </c>
      <c r="AI215" s="17">
        <f t="shared" si="180"/>
        <v>0</v>
      </c>
      <c r="AJ215" s="18">
        <f t="shared" si="181"/>
        <v>0</v>
      </c>
      <c r="AK215" s="10"/>
      <c r="AL215" s="455">
        <v>0</v>
      </c>
      <c r="AM215" s="458">
        <v>0</v>
      </c>
      <c r="AN215" s="10"/>
    </row>
    <row r="216" spans="1:40" s="467" customFormat="1" x14ac:dyDescent="0.2">
      <c r="A216" s="623"/>
      <c r="B216" s="554"/>
      <c r="N216" s="10"/>
      <c r="P216" s="10"/>
      <c r="Q216" s="10"/>
      <c r="R216" s="10"/>
      <c r="S216" s="156" t="str">
        <f>+IF(JUNIO!S216=0,"",JUNIO!S216)</f>
        <v>5100100-5</v>
      </c>
      <c r="T216" s="55" t="str">
        <f>+IF(JUNIO!T216=0,"",JUNIO!T216)</f>
        <v>Material para Rayos X</v>
      </c>
      <c r="U216" s="29">
        <f>+ENERO!U216</f>
        <v>0</v>
      </c>
      <c r="V216" s="17">
        <f>JUNIO!V216+JULIO!AL216</f>
        <v>0</v>
      </c>
      <c r="W216" s="17">
        <f>JUNIO!W216+JULIO!AM216</f>
        <v>0</v>
      </c>
      <c r="X216" s="20">
        <f t="shared" si="175"/>
        <v>0</v>
      </c>
      <c r="Y216" s="21">
        <f>JUNIO!AA216</f>
        <v>0</v>
      </c>
      <c r="Z216" s="457">
        <v>0</v>
      </c>
      <c r="AA216" s="20">
        <f t="shared" si="176"/>
        <v>0</v>
      </c>
      <c r="AB216" s="21">
        <f>JUNIO!AD216</f>
        <v>0</v>
      </c>
      <c r="AC216" s="457">
        <v>0</v>
      </c>
      <c r="AD216" s="20">
        <f t="shared" si="177"/>
        <v>0</v>
      </c>
      <c r="AE216" s="21">
        <f>JUNIO!AG216</f>
        <v>0</v>
      </c>
      <c r="AF216" s="457">
        <v>0</v>
      </c>
      <c r="AG216" s="20">
        <f t="shared" si="178"/>
        <v>0</v>
      </c>
      <c r="AH216" s="21">
        <f t="shared" si="179"/>
        <v>0</v>
      </c>
      <c r="AI216" s="17">
        <f t="shared" si="180"/>
        <v>0</v>
      </c>
      <c r="AJ216" s="18">
        <f t="shared" si="181"/>
        <v>0</v>
      </c>
      <c r="AK216" s="10"/>
      <c r="AL216" s="455">
        <v>0</v>
      </c>
      <c r="AM216" s="458">
        <v>0</v>
      </c>
      <c r="AN216" s="10"/>
    </row>
    <row r="217" spans="1:40" s="467" customFormat="1" x14ac:dyDescent="0.2">
      <c r="A217" s="623"/>
      <c r="B217" s="554"/>
      <c r="N217" s="10"/>
      <c r="P217" s="10"/>
      <c r="Q217" s="10"/>
      <c r="R217" s="10"/>
      <c r="S217" s="156" t="str">
        <f>+IF(JUNIO!S217=0,"",JUNIO!S217)</f>
        <v>5100100-6</v>
      </c>
      <c r="T217" s="55" t="str">
        <f>+IF(JUNIO!T217=0,"",JUNIO!T217)</f>
        <v>Material aseo personal, etc.</v>
      </c>
      <c r="U217" s="29">
        <f>+ENERO!U217</f>
        <v>0</v>
      </c>
      <c r="V217" s="17">
        <f>JUNIO!V217+JULIO!AL217</f>
        <v>0</v>
      </c>
      <c r="W217" s="17">
        <f>JUNIO!W217+JULIO!AM217</f>
        <v>0</v>
      </c>
      <c r="X217" s="20">
        <f t="shared" si="175"/>
        <v>0</v>
      </c>
      <c r="Y217" s="21">
        <f>JUNIO!AA217</f>
        <v>0</v>
      </c>
      <c r="Z217" s="457">
        <v>0</v>
      </c>
      <c r="AA217" s="20">
        <f t="shared" si="176"/>
        <v>0</v>
      </c>
      <c r="AB217" s="21">
        <f>JUNIO!AD217</f>
        <v>0</v>
      </c>
      <c r="AC217" s="457">
        <v>0</v>
      </c>
      <c r="AD217" s="20">
        <f t="shared" si="177"/>
        <v>0</v>
      </c>
      <c r="AE217" s="21">
        <f>JUNIO!AG217</f>
        <v>0</v>
      </c>
      <c r="AF217" s="457">
        <v>0</v>
      </c>
      <c r="AG217" s="20">
        <f t="shared" si="178"/>
        <v>0</v>
      </c>
      <c r="AH217" s="21">
        <f t="shared" si="179"/>
        <v>0</v>
      </c>
      <c r="AI217" s="17">
        <f t="shared" si="180"/>
        <v>0</v>
      </c>
      <c r="AJ217" s="18">
        <f t="shared" si="181"/>
        <v>0</v>
      </c>
      <c r="AK217" s="10"/>
      <c r="AL217" s="455">
        <v>0</v>
      </c>
      <c r="AM217" s="458">
        <v>0</v>
      </c>
      <c r="AN217" s="10"/>
    </row>
    <row r="218" spans="1:40" s="467" customFormat="1" ht="15" thickBot="1" x14ac:dyDescent="0.25">
      <c r="A218" s="623"/>
      <c r="B218" s="554"/>
      <c r="N218" s="10"/>
      <c r="P218" s="10"/>
      <c r="Q218" s="10"/>
      <c r="R218" s="10"/>
      <c r="S218" s="657">
        <f>+IF(JUNIO!S218=0,"",JUNIO!S218)</f>
        <v>5199999</v>
      </c>
      <c r="T218" s="658" t="str">
        <f>+IF(JUNIO!T218=0,"",JUNIO!T218)</f>
        <v>Vigencias Anteriores</v>
      </c>
      <c r="U218" s="160">
        <f>+ENERO!U218</f>
        <v>0</v>
      </c>
      <c r="V218" s="143">
        <f>JUNIO!V218+JULIO!AL218</f>
        <v>0</v>
      </c>
      <c r="W218" s="143">
        <f>JUNIO!W218+JULIO!AM218</f>
        <v>0</v>
      </c>
      <c r="X218" s="149">
        <f t="shared" si="175"/>
        <v>0</v>
      </c>
      <c r="Y218" s="147">
        <f>JUNIO!AA218</f>
        <v>0</v>
      </c>
      <c r="Z218" s="475">
        <v>0</v>
      </c>
      <c r="AA218" s="149">
        <f t="shared" si="176"/>
        <v>0</v>
      </c>
      <c r="AB218" s="147">
        <f>JUNIO!AD218</f>
        <v>0</v>
      </c>
      <c r="AC218" s="475">
        <v>0</v>
      </c>
      <c r="AD218" s="149">
        <f t="shared" si="177"/>
        <v>0</v>
      </c>
      <c r="AE218" s="147">
        <f>JUNIO!AG218</f>
        <v>0</v>
      </c>
      <c r="AF218" s="475">
        <v>0</v>
      </c>
      <c r="AG218" s="149">
        <f t="shared" si="178"/>
        <v>0</v>
      </c>
      <c r="AH218" s="147">
        <f t="shared" si="179"/>
        <v>0</v>
      </c>
      <c r="AI218" s="143">
        <f t="shared" si="180"/>
        <v>0</v>
      </c>
      <c r="AJ218" s="148">
        <f t="shared" si="181"/>
        <v>0</v>
      </c>
      <c r="AK218" s="10"/>
      <c r="AL218" s="650">
        <v>0</v>
      </c>
      <c r="AM218" s="651">
        <v>0</v>
      </c>
      <c r="AN218" s="10"/>
    </row>
    <row r="219" spans="1:40" s="467" customFormat="1" ht="16.5" thickBot="1" x14ac:dyDescent="0.25">
      <c r="A219" s="623"/>
      <c r="B219" s="554"/>
      <c r="N219" s="10"/>
      <c r="P219" s="10"/>
      <c r="Q219" s="10"/>
      <c r="R219" s="10"/>
      <c r="S219" s="643" t="str">
        <f>+IF(JUNIO!S219=0,"",JUNIO!S219)</f>
        <v/>
      </c>
      <c r="T219" s="357" t="str">
        <f>+IF(JUNIO!T219=0,"",JUNIO!T219)</f>
        <v/>
      </c>
      <c r="U219" s="192"/>
      <c r="V219" s="192"/>
      <c r="W219" s="192"/>
      <c r="X219" s="192"/>
      <c r="Y219" s="192"/>
      <c r="Z219" s="192"/>
      <c r="AA219" s="192"/>
      <c r="AB219" s="192"/>
      <c r="AC219" s="192"/>
      <c r="AD219" s="192"/>
      <c r="AE219" s="192"/>
      <c r="AF219" s="192"/>
      <c r="AG219" s="192"/>
      <c r="AH219" s="192"/>
      <c r="AI219" s="192"/>
      <c r="AJ219" s="210"/>
      <c r="AK219" s="12"/>
      <c r="AL219" s="645"/>
      <c r="AM219" s="646"/>
      <c r="AN219" s="10"/>
    </row>
    <row r="220" spans="1:40" s="467" customFormat="1" ht="19.5" x14ac:dyDescent="0.2">
      <c r="A220" s="623"/>
      <c r="B220" s="554"/>
      <c r="N220" s="10"/>
      <c r="P220" s="10"/>
      <c r="Q220" s="10"/>
      <c r="R220" s="10"/>
      <c r="S220" s="438" t="str">
        <f>+IF(JUNIO!S220=0,"",JUNIO!S220)</f>
        <v>C</v>
      </c>
      <c r="T220" s="439" t="str">
        <f>+IF(JUNIO!T220=0,"",JUNIO!T220)</f>
        <v xml:space="preserve">SERVICIO DE LA DEUDA </v>
      </c>
      <c r="U220" s="440">
        <f t="shared" ref="U220:AJ220" si="182">U222+U227</f>
        <v>0</v>
      </c>
      <c r="V220" s="441">
        <f t="shared" si="182"/>
        <v>0</v>
      </c>
      <c r="W220" s="441">
        <f t="shared" si="182"/>
        <v>0</v>
      </c>
      <c r="X220" s="444">
        <f t="shared" si="182"/>
        <v>0</v>
      </c>
      <c r="Y220" s="443">
        <f t="shared" si="182"/>
        <v>0</v>
      </c>
      <c r="Z220" s="441">
        <f t="shared" si="182"/>
        <v>0</v>
      </c>
      <c r="AA220" s="444">
        <f t="shared" si="182"/>
        <v>0</v>
      </c>
      <c r="AB220" s="443">
        <f t="shared" si="182"/>
        <v>0</v>
      </c>
      <c r="AC220" s="441">
        <f t="shared" si="182"/>
        <v>0</v>
      </c>
      <c r="AD220" s="444">
        <f t="shared" si="182"/>
        <v>0</v>
      </c>
      <c r="AE220" s="443">
        <f t="shared" si="182"/>
        <v>0</v>
      </c>
      <c r="AF220" s="441">
        <f t="shared" si="182"/>
        <v>0</v>
      </c>
      <c r="AG220" s="444">
        <f t="shared" si="182"/>
        <v>0</v>
      </c>
      <c r="AH220" s="443">
        <f t="shared" si="182"/>
        <v>0</v>
      </c>
      <c r="AI220" s="441">
        <f t="shared" si="182"/>
        <v>0</v>
      </c>
      <c r="AJ220" s="442">
        <f t="shared" si="182"/>
        <v>0</v>
      </c>
      <c r="AK220" s="648"/>
      <c r="AL220" s="443">
        <f>AL222+AL227</f>
        <v>0</v>
      </c>
      <c r="AM220" s="442">
        <f>AM222+AM227</f>
        <v>0</v>
      </c>
      <c r="AN220" s="10"/>
    </row>
    <row r="221" spans="1:40" s="467" customFormat="1" ht="15.75" x14ac:dyDescent="0.2">
      <c r="A221" s="623"/>
      <c r="B221" s="554"/>
      <c r="N221" s="10"/>
      <c r="P221" s="10"/>
      <c r="Q221" s="10"/>
      <c r="R221" s="10"/>
      <c r="S221" s="448" t="str">
        <f>+IF(JUNIO!S221=0,"",JUNIO!S221)</f>
        <v/>
      </c>
      <c r="T221" s="649" t="str">
        <f>+IF(JUNIO!T221=0,"",JUNIO!T221)</f>
        <v/>
      </c>
      <c r="U221" s="193"/>
      <c r="V221" s="193"/>
      <c r="W221" s="193"/>
      <c r="X221" s="193"/>
      <c r="Y221" s="193"/>
      <c r="Z221" s="193"/>
      <c r="AA221" s="193"/>
      <c r="AB221" s="193"/>
      <c r="AC221" s="193"/>
      <c r="AD221" s="193"/>
      <c r="AE221" s="193"/>
      <c r="AF221" s="193"/>
      <c r="AG221" s="193"/>
      <c r="AH221" s="193"/>
      <c r="AI221" s="193"/>
      <c r="AJ221" s="207"/>
      <c r="AK221" s="10"/>
      <c r="AL221" s="213"/>
      <c r="AM221" s="214"/>
      <c r="AN221" s="10"/>
    </row>
    <row r="222" spans="1:40" s="467" customFormat="1" ht="15" x14ac:dyDescent="0.2">
      <c r="A222" s="623"/>
      <c r="B222" s="554"/>
      <c r="N222" s="10"/>
      <c r="P222" s="10"/>
      <c r="Q222" s="10"/>
      <c r="R222" s="10"/>
      <c r="S222" s="34">
        <f>+IF(JUNIO!S222=0,"",JUNIO!S222)</f>
        <v>7001000</v>
      </c>
      <c r="T222" s="158" t="str">
        <f>+IF(JUNIO!T222=0,"",JUNIO!T222)</f>
        <v>SERVICIO DE LA DEUDA INTERNA</v>
      </c>
      <c r="U222" s="157">
        <f t="shared" ref="U222:AJ222" si="183">SUM(U223:U225)</f>
        <v>0</v>
      </c>
      <c r="V222" s="144">
        <f t="shared" si="183"/>
        <v>0</v>
      </c>
      <c r="W222" s="144">
        <f t="shared" si="183"/>
        <v>0</v>
      </c>
      <c r="X222" s="152">
        <f t="shared" si="183"/>
        <v>0</v>
      </c>
      <c r="Y222" s="151">
        <f t="shared" si="183"/>
        <v>0</v>
      </c>
      <c r="Z222" s="144">
        <f t="shared" si="183"/>
        <v>0</v>
      </c>
      <c r="AA222" s="152">
        <f t="shared" si="183"/>
        <v>0</v>
      </c>
      <c r="AB222" s="151">
        <f t="shared" si="183"/>
        <v>0</v>
      </c>
      <c r="AC222" s="144">
        <f t="shared" si="183"/>
        <v>0</v>
      </c>
      <c r="AD222" s="152">
        <f t="shared" si="183"/>
        <v>0</v>
      </c>
      <c r="AE222" s="151">
        <f t="shared" si="183"/>
        <v>0</v>
      </c>
      <c r="AF222" s="144">
        <f t="shared" si="183"/>
        <v>0</v>
      </c>
      <c r="AG222" s="152">
        <f t="shared" si="183"/>
        <v>0</v>
      </c>
      <c r="AH222" s="151">
        <f t="shared" si="183"/>
        <v>0</v>
      </c>
      <c r="AI222" s="144">
        <f t="shared" si="183"/>
        <v>0</v>
      </c>
      <c r="AJ222" s="153">
        <f t="shared" si="183"/>
        <v>0</v>
      </c>
      <c r="AK222" s="10"/>
      <c r="AL222" s="151">
        <f>SUM(AL223:AL225)</f>
        <v>0</v>
      </c>
      <c r="AM222" s="153">
        <f>SUM(AM223:AM225)</f>
        <v>0</v>
      </c>
      <c r="AN222" s="10"/>
    </row>
    <row r="223" spans="1:40" s="467" customFormat="1" x14ac:dyDescent="0.2">
      <c r="A223" s="623"/>
      <c r="B223" s="554"/>
      <c r="N223" s="10"/>
      <c r="P223" s="10"/>
      <c r="Q223" s="10"/>
      <c r="R223" s="10"/>
      <c r="S223" s="155">
        <f>+IF(JUNIO!S223=0,"",JUNIO!S223)</f>
        <v>7001100</v>
      </c>
      <c r="T223" s="159" t="str">
        <f>+IF(JUNIO!T223=0,"",JUNIO!T223)</f>
        <v>Amortización deuda Pública Interna</v>
      </c>
      <c r="U223" s="29">
        <f>+ENERO!U223</f>
        <v>0</v>
      </c>
      <c r="V223" s="17">
        <f>JUNIO!V223+JULIO!AL223</f>
        <v>0</v>
      </c>
      <c r="W223" s="17">
        <f>JUNIO!W223+JULIO!AM223</f>
        <v>0</v>
      </c>
      <c r="X223" s="20">
        <f>SUM(U223:W223)</f>
        <v>0</v>
      </c>
      <c r="Y223" s="21">
        <f>JUNIO!AA223</f>
        <v>0</v>
      </c>
      <c r="Z223" s="457">
        <v>0</v>
      </c>
      <c r="AA223" s="20">
        <f>SUM(Y223:Z223)</f>
        <v>0</v>
      </c>
      <c r="AB223" s="21">
        <f>JUNIO!AD223</f>
        <v>0</v>
      </c>
      <c r="AC223" s="457">
        <v>0</v>
      </c>
      <c r="AD223" s="20">
        <f>SUM(AB223:AC223)</f>
        <v>0</v>
      </c>
      <c r="AE223" s="21">
        <f>JUNIO!AG223</f>
        <v>0</v>
      </c>
      <c r="AF223" s="457">
        <v>0</v>
      </c>
      <c r="AG223" s="20">
        <f>SUM(AE223:AF223)</f>
        <v>0</v>
      </c>
      <c r="AH223" s="21">
        <f>X223-AA223</f>
        <v>0</v>
      </c>
      <c r="AI223" s="17">
        <f>X223-AD223</f>
        <v>0</v>
      </c>
      <c r="AJ223" s="18">
        <f>X223-AG223</f>
        <v>0</v>
      </c>
      <c r="AK223" s="10"/>
      <c r="AL223" s="455">
        <v>0</v>
      </c>
      <c r="AM223" s="458">
        <v>0</v>
      </c>
      <c r="AN223" s="10"/>
    </row>
    <row r="224" spans="1:40" s="467" customFormat="1" x14ac:dyDescent="0.2">
      <c r="A224" s="623"/>
      <c r="B224" s="554"/>
      <c r="N224" s="10"/>
      <c r="P224" s="10"/>
      <c r="Q224" s="10"/>
      <c r="R224" s="10"/>
      <c r="S224" s="155">
        <f>+IF(JUNIO!S224=0,"",JUNIO!S224)</f>
        <v>7001200</v>
      </c>
      <c r="T224" s="159" t="str">
        <f>+IF(JUNIO!T224=0,"",JUNIO!T224)</f>
        <v>Intereses Comisiones y gastos de la Deuda Pública</v>
      </c>
      <c r="U224" s="29">
        <f>+ENERO!U224</f>
        <v>0</v>
      </c>
      <c r="V224" s="17">
        <f>JUNIO!V224+JULIO!AL224</f>
        <v>0</v>
      </c>
      <c r="W224" s="17">
        <f>JUNIO!W224+JULIO!AM224</f>
        <v>0</v>
      </c>
      <c r="X224" s="20">
        <f>SUM(U224:W224)</f>
        <v>0</v>
      </c>
      <c r="Y224" s="21">
        <f>JUNIO!AA224</f>
        <v>0</v>
      </c>
      <c r="Z224" s="457">
        <v>0</v>
      </c>
      <c r="AA224" s="20">
        <f>SUM(Y224:Z224)</f>
        <v>0</v>
      </c>
      <c r="AB224" s="21">
        <f>JUNIO!AD224</f>
        <v>0</v>
      </c>
      <c r="AC224" s="457">
        <v>0</v>
      </c>
      <c r="AD224" s="20">
        <f>SUM(AB224:AC224)</f>
        <v>0</v>
      </c>
      <c r="AE224" s="21">
        <f>JUNIO!AG224</f>
        <v>0</v>
      </c>
      <c r="AF224" s="457">
        <v>0</v>
      </c>
      <c r="AG224" s="20">
        <f>SUM(AE224:AF224)</f>
        <v>0</v>
      </c>
      <c r="AH224" s="21">
        <f>X224-AA224</f>
        <v>0</v>
      </c>
      <c r="AI224" s="17">
        <f>X224-AD224</f>
        <v>0</v>
      </c>
      <c r="AJ224" s="18">
        <f>X224-AG224</f>
        <v>0</v>
      </c>
      <c r="AK224" s="10"/>
      <c r="AL224" s="455">
        <v>0</v>
      </c>
      <c r="AM224" s="458">
        <v>0</v>
      </c>
      <c r="AN224" s="10"/>
    </row>
    <row r="225" spans="1:64" s="467" customFormat="1" x14ac:dyDescent="0.2">
      <c r="A225" s="623"/>
      <c r="B225" s="554"/>
      <c r="N225" s="10"/>
      <c r="P225" s="10"/>
      <c r="Q225" s="10"/>
      <c r="R225" s="10"/>
      <c r="S225" s="155">
        <f>+IF(JUNIO!S225=0,"",JUNIO!S225)</f>
        <v>7001999</v>
      </c>
      <c r="T225" s="159" t="str">
        <f>+IF(JUNIO!T225=0,"",JUNIO!T225)</f>
        <v>Vigencias Anteriores</v>
      </c>
      <c r="U225" s="29">
        <f>+ENERO!U225</f>
        <v>0</v>
      </c>
      <c r="V225" s="17">
        <f>JUNIO!V225+JULIO!AL225</f>
        <v>0</v>
      </c>
      <c r="W225" s="17">
        <f>JUNIO!W225+JULIO!AM225</f>
        <v>0</v>
      </c>
      <c r="X225" s="20">
        <f>SUM(U225:W225)</f>
        <v>0</v>
      </c>
      <c r="Y225" s="21">
        <f>JUNIO!AA225</f>
        <v>0</v>
      </c>
      <c r="Z225" s="457">
        <v>0</v>
      </c>
      <c r="AA225" s="20">
        <f>SUM(Y225:Z225)</f>
        <v>0</v>
      </c>
      <c r="AB225" s="21">
        <f>JUNIO!AD225</f>
        <v>0</v>
      </c>
      <c r="AC225" s="457">
        <v>0</v>
      </c>
      <c r="AD225" s="20">
        <f>SUM(AB225:AC225)</f>
        <v>0</v>
      </c>
      <c r="AE225" s="21">
        <f>JUNIO!AG225</f>
        <v>0</v>
      </c>
      <c r="AF225" s="457">
        <v>0</v>
      </c>
      <c r="AG225" s="20">
        <f>SUM(AE225:AF225)</f>
        <v>0</v>
      </c>
      <c r="AH225" s="21">
        <f>X225-AA225</f>
        <v>0</v>
      </c>
      <c r="AI225" s="17">
        <f>X225-AD225</f>
        <v>0</v>
      </c>
      <c r="AJ225" s="18">
        <f>X225-AG225</f>
        <v>0</v>
      </c>
      <c r="AK225" s="10"/>
      <c r="AL225" s="455">
        <v>0</v>
      </c>
      <c r="AM225" s="458">
        <v>0</v>
      </c>
      <c r="AN225" s="10"/>
    </row>
    <row r="226" spans="1:64" s="467" customFormat="1" ht="15.75" x14ac:dyDescent="0.2">
      <c r="A226" s="623"/>
      <c r="B226" s="554"/>
      <c r="N226" s="10"/>
      <c r="P226" s="10"/>
      <c r="Q226" s="10"/>
      <c r="R226" s="10"/>
      <c r="S226" s="448" t="str">
        <f>+IF(JUNIO!S226=0,"",JUNIO!S226)</f>
        <v/>
      </c>
      <c r="T226" s="649" t="str">
        <f>+IF(JUNIO!T226=0,"",JUNIO!T226)</f>
        <v/>
      </c>
      <c r="U226" s="193"/>
      <c r="V226" s="193"/>
      <c r="W226" s="193"/>
      <c r="X226" s="193"/>
      <c r="Y226" s="193"/>
      <c r="Z226" s="193"/>
      <c r="AA226" s="193"/>
      <c r="AB226" s="193"/>
      <c r="AC226" s="193"/>
      <c r="AD226" s="193"/>
      <c r="AE226" s="193"/>
      <c r="AF226" s="193"/>
      <c r="AG226" s="193"/>
      <c r="AH226" s="193"/>
      <c r="AI226" s="193"/>
      <c r="AJ226" s="207"/>
      <c r="AK226" s="12"/>
      <c r="AL226" s="213"/>
      <c r="AM226" s="214"/>
      <c r="AN226" s="10"/>
    </row>
    <row r="227" spans="1:64" s="467" customFormat="1" ht="15" x14ac:dyDescent="0.2">
      <c r="A227" s="623"/>
      <c r="B227" s="554"/>
      <c r="N227" s="10"/>
      <c r="P227" s="10"/>
      <c r="Q227" s="10"/>
      <c r="R227" s="10"/>
      <c r="S227" s="34">
        <f>+IF(JUNIO!S227=0,"",JUNIO!S227)</f>
        <v>7002001</v>
      </c>
      <c r="T227" s="158" t="str">
        <f>+IF(JUNIO!T227=0,"",JUNIO!T227)</f>
        <v>SERVICIO DE LA DEUDA EXTERNA</v>
      </c>
      <c r="U227" s="157">
        <f t="shared" ref="U227:AJ227" si="184">SUM(U228:U230)</f>
        <v>0</v>
      </c>
      <c r="V227" s="144">
        <f t="shared" si="184"/>
        <v>0</v>
      </c>
      <c r="W227" s="144">
        <f t="shared" si="184"/>
        <v>0</v>
      </c>
      <c r="X227" s="152">
        <f t="shared" si="184"/>
        <v>0</v>
      </c>
      <c r="Y227" s="151">
        <f t="shared" si="184"/>
        <v>0</v>
      </c>
      <c r="Z227" s="144">
        <f t="shared" si="184"/>
        <v>0</v>
      </c>
      <c r="AA227" s="152">
        <f t="shared" si="184"/>
        <v>0</v>
      </c>
      <c r="AB227" s="151">
        <f t="shared" si="184"/>
        <v>0</v>
      </c>
      <c r="AC227" s="144">
        <f t="shared" si="184"/>
        <v>0</v>
      </c>
      <c r="AD227" s="152">
        <f t="shared" si="184"/>
        <v>0</v>
      </c>
      <c r="AE227" s="151">
        <f t="shared" si="184"/>
        <v>0</v>
      </c>
      <c r="AF227" s="144">
        <f t="shared" si="184"/>
        <v>0</v>
      </c>
      <c r="AG227" s="152">
        <f t="shared" si="184"/>
        <v>0</v>
      </c>
      <c r="AH227" s="151">
        <f t="shared" si="184"/>
        <v>0</v>
      </c>
      <c r="AI227" s="144">
        <f t="shared" si="184"/>
        <v>0</v>
      </c>
      <c r="AJ227" s="153">
        <f t="shared" si="184"/>
        <v>0</v>
      </c>
      <c r="AK227" s="12"/>
      <c r="AL227" s="151">
        <f>SUM(AL228:AL230)</f>
        <v>0</v>
      </c>
      <c r="AM227" s="153">
        <f>SUM(AM228:AM230)</f>
        <v>0</v>
      </c>
      <c r="AN227" s="10"/>
    </row>
    <row r="228" spans="1:64" s="467" customFormat="1" x14ac:dyDescent="0.2">
      <c r="A228" s="623"/>
      <c r="B228" s="554"/>
      <c r="N228" s="10"/>
      <c r="P228" s="10"/>
      <c r="Q228" s="10"/>
      <c r="R228" s="10"/>
      <c r="S228" s="155">
        <f>+IF(JUNIO!S228=0,"",JUNIO!S228)</f>
        <v>7002100</v>
      </c>
      <c r="T228" s="159" t="str">
        <f>+IF(JUNIO!T228=0,"",JUNIO!T228)</f>
        <v>Amortización deuda Pública Externa</v>
      </c>
      <c r="U228" s="29">
        <f>+ENERO!U228</f>
        <v>0</v>
      </c>
      <c r="V228" s="17">
        <f>JUNIO!V228+JULIO!AL228</f>
        <v>0</v>
      </c>
      <c r="W228" s="17">
        <f>JUNIO!W228+JULIO!AM228</f>
        <v>0</v>
      </c>
      <c r="X228" s="20">
        <f>SUM(U228:W228)</f>
        <v>0</v>
      </c>
      <c r="Y228" s="21">
        <f>JUNIO!AA228</f>
        <v>0</v>
      </c>
      <c r="Z228" s="457">
        <v>0</v>
      </c>
      <c r="AA228" s="20">
        <f>SUM(Y228:Z228)</f>
        <v>0</v>
      </c>
      <c r="AB228" s="21">
        <f>JUNIO!AD228</f>
        <v>0</v>
      </c>
      <c r="AC228" s="457">
        <v>0</v>
      </c>
      <c r="AD228" s="20">
        <f>SUM(AB228:AC228)</f>
        <v>0</v>
      </c>
      <c r="AE228" s="21">
        <f>JUNIO!AG228</f>
        <v>0</v>
      </c>
      <c r="AF228" s="457">
        <v>0</v>
      </c>
      <c r="AG228" s="20">
        <f>SUM(AE228:AF228)</f>
        <v>0</v>
      </c>
      <c r="AH228" s="21">
        <f>X228-AA228</f>
        <v>0</v>
      </c>
      <c r="AI228" s="17">
        <f>X228-AD228</f>
        <v>0</v>
      </c>
      <c r="AJ228" s="18">
        <f>X228-AG228</f>
        <v>0</v>
      </c>
      <c r="AK228" s="10"/>
      <c r="AL228" s="455">
        <v>0</v>
      </c>
      <c r="AM228" s="458">
        <v>0</v>
      </c>
      <c r="AN228" s="10"/>
    </row>
    <row r="229" spans="1:64" s="467" customFormat="1" x14ac:dyDescent="0.2">
      <c r="A229" s="623"/>
      <c r="B229" s="554"/>
      <c r="N229" s="10"/>
      <c r="P229" s="10"/>
      <c r="Q229" s="10"/>
      <c r="R229" s="10"/>
      <c r="S229" s="155">
        <f>+IF(JUNIO!S229=0,"",JUNIO!S229)</f>
        <v>7002200</v>
      </c>
      <c r="T229" s="159" t="str">
        <f>+IF(JUNIO!T229=0,"",JUNIO!T229)</f>
        <v>Intereses Comisiones y gastos de la Deuda Pública</v>
      </c>
      <c r="U229" s="29">
        <f>+ENERO!U229</f>
        <v>0</v>
      </c>
      <c r="V229" s="17">
        <f>JUNIO!V229+JULIO!AL229</f>
        <v>0</v>
      </c>
      <c r="W229" s="17">
        <f>JUNIO!W229+JULIO!AM229</f>
        <v>0</v>
      </c>
      <c r="X229" s="20">
        <f>SUM(U229:W229)</f>
        <v>0</v>
      </c>
      <c r="Y229" s="21">
        <f>JUNIO!AA229</f>
        <v>0</v>
      </c>
      <c r="Z229" s="457">
        <v>0</v>
      </c>
      <c r="AA229" s="20">
        <f>SUM(Y229:Z229)</f>
        <v>0</v>
      </c>
      <c r="AB229" s="21">
        <f>JUNIO!AD229</f>
        <v>0</v>
      </c>
      <c r="AC229" s="457">
        <v>0</v>
      </c>
      <c r="AD229" s="20">
        <f>SUM(AB229:AC229)</f>
        <v>0</v>
      </c>
      <c r="AE229" s="21">
        <f>JUNIO!AG229</f>
        <v>0</v>
      </c>
      <c r="AF229" s="457">
        <v>0</v>
      </c>
      <c r="AG229" s="20">
        <f>SUM(AE229:AF229)</f>
        <v>0</v>
      </c>
      <c r="AH229" s="21">
        <f>X229-AA229</f>
        <v>0</v>
      </c>
      <c r="AI229" s="17">
        <f>X229-AD229</f>
        <v>0</v>
      </c>
      <c r="AJ229" s="18">
        <f>X229-AG229</f>
        <v>0</v>
      </c>
      <c r="AK229" s="10"/>
      <c r="AL229" s="455">
        <v>0</v>
      </c>
      <c r="AM229" s="458">
        <v>0</v>
      </c>
      <c r="AN229" s="10"/>
    </row>
    <row r="230" spans="1:64" s="467" customFormat="1" ht="13.5" thickBot="1" x14ac:dyDescent="0.25">
      <c r="A230" s="623"/>
      <c r="B230" s="554"/>
      <c r="N230" s="10"/>
      <c r="P230" s="10"/>
      <c r="Q230" s="10"/>
      <c r="R230" s="10"/>
      <c r="S230" s="624">
        <f>+IF(JUNIO!S230=0,"",JUNIO!S230)</f>
        <v>7002999</v>
      </c>
      <c r="T230" s="625" t="str">
        <f>+IF(JUNIO!T230=0,"",JUNIO!T230)</f>
        <v>Vigencias Anteriores</v>
      </c>
      <c r="U230" s="160">
        <f>+ENERO!U230</f>
        <v>0</v>
      </c>
      <c r="V230" s="143">
        <f>JUNIO!V230+JULIO!AL230</f>
        <v>0</v>
      </c>
      <c r="W230" s="143">
        <f>JUNIO!W230+JULIO!AM230</f>
        <v>0</v>
      </c>
      <c r="X230" s="149">
        <f>SUM(U230:W230)</f>
        <v>0</v>
      </c>
      <c r="Y230" s="147">
        <f>JUNIO!AA230</f>
        <v>0</v>
      </c>
      <c r="Z230" s="475">
        <v>0</v>
      </c>
      <c r="AA230" s="149">
        <f>SUM(Y230:Z230)</f>
        <v>0</v>
      </c>
      <c r="AB230" s="147">
        <f>JUNIO!AD230</f>
        <v>0</v>
      </c>
      <c r="AC230" s="475">
        <v>0</v>
      </c>
      <c r="AD230" s="149">
        <f>SUM(AB230:AC230)</f>
        <v>0</v>
      </c>
      <c r="AE230" s="147">
        <f>JUNIO!AG230</f>
        <v>0</v>
      </c>
      <c r="AF230" s="475">
        <v>0</v>
      </c>
      <c r="AG230" s="149">
        <f>SUM(AE230:AF230)</f>
        <v>0</v>
      </c>
      <c r="AH230" s="147">
        <f>X230-AA230</f>
        <v>0</v>
      </c>
      <c r="AI230" s="143">
        <f>X230-AD230</f>
        <v>0</v>
      </c>
      <c r="AJ230" s="148">
        <f>X230-AG230</f>
        <v>0</v>
      </c>
      <c r="AK230" s="10"/>
      <c r="AL230" s="650">
        <v>0</v>
      </c>
      <c r="AM230" s="651">
        <v>0</v>
      </c>
      <c r="AN230" s="10"/>
    </row>
    <row r="231" spans="1:64" s="467" customFormat="1" ht="15.75" x14ac:dyDescent="0.2">
      <c r="A231" s="623"/>
      <c r="B231" s="554"/>
      <c r="N231" s="10"/>
      <c r="P231" s="10"/>
      <c r="Q231" s="10"/>
      <c r="R231" s="10"/>
      <c r="S231" s="627" t="str">
        <f>+IF(JUNIO!S231=0,"",JUNIO!S231)</f>
        <v/>
      </c>
      <c r="T231" s="628" t="str">
        <f>+IF(JUNIO!T231=0,"",JUNIO!T231)</f>
        <v/>
      </c>
      <c r="U231" s="208"/>
      <c r="V231" s="208"/>
      <c r="W231" s="208"/>
      <c r="X231" s="208"/>
      <c r="Y231" s="208"/>
      <c r="Z231" s="208"/>
      <c r="AA231" s="208"/>
      <c r="AB231" s="208"/>
      <c r="AC231" s="208"/>
      <c r="AD231" s="208"/>
      <c r="AE231" s="208"/>
      <c r="AF231" s="208"/>
      <c r="AG231" s="208"/>
      <c r="AH231" s="208"/>
      <c r="AI231" s="208"/>
      <c r="AJ231" s="209"/>
      <c r="AK231" s="10"/>
      <c r="AL231" s="652"/>
      <c r="AM231" s="653"/>
      <c r="AN231" s="10"/>
    </row>
    <row r="232" spans="1:64" s="467" customFormat="1" ht="19.5" x14ac:dyDescent="0.2">
      <c r="A232" s="623"/>
      <c r="B232" s="554"/>
      <c r="N232" s="10"/>
      <c r="P232" s="10"/>
      <c r="Q232" s="10"/>
      <c r="R232" s="10"/>
      <c r="S232" s="654" t="str">
        <f>+IF(JUNIO!S232=0,"",JUNIO!S232)</f>
        <v>D</v>
      </c>
      <c r="T232" s="655" t="str">
        <f>+IF(JUNIO!T232=0,"",JUNIO!T232)</f>
        <v>INVERSION</v>
      </c>
      <c r="U232" s="589">
        <f t="shared" ref="U232:AJ232" si="185">U234</f>
        <v>331500000</v>
      </c>
      <c r="V232" s="590">
        <f t="shared" si="185"/>
        <v>0</v>
      </c>
      <c r="W232" s="590">
        <f t="shared" si="185"/>
        <v>212807480</v>
      </c>
      <c r="X232" s="591">
        <f t="shared" si="185"/>
        <v>544307480</v>
      </c>
      <c r="Y232" s="464">
        <f t="shared" si="185"/>
        <v>295635812</v>
      </c>
      <c r="Z232" s="590">
        <f t="shared" si="185"/>
        <v>0</v>
      </c>
      <c r="AA232" s="591">
        <f t="shared" si="185"/>
        <v>295635812</v>
      </c>
      <c r="AB232" s="464">
        <f t="shared" si="185"/>
        <v>242670812</v>
      </c>
      <c r="AC232" s="590">
        <f t="shared" si="185"/>
        <v>8600000</v>
      </c>
      <c r="AD232" s="591">
        <f t="shared" si="185"/>
        <v>251270812</v>
      </c>
      <c r="AE232" s="464">
        <f t="shared" si="185"/>
        <v>182786600</v>
      </c>
      <c r="AF232" s="590">
        <f t="shared" si="185"/>
        <v>20158869</v>
      </c>
      <c r="AG232" s="591">
        <f t="shared" si="185"/>
        <v>202945469</v>
      </c>
      <c r="AH232" s="464">
        <f t="shared" si="185"/>
        <v>248671668</v>
      </c>
      <c r="AI232" s="590">
        <f t="shared" si="185"/>
        <v>293036668</v>
      </c>
      <c r="AJ232" s="465">
        <f t="shared" si="185"/>
        <v>341362011</v>
      </c>
      <c r="AK232" s="648"/>
      <c r="AL232" s="464">
        <f>AL234</f>
        <v>0</v>
      </c>
      <c r="AM232" s="465">
        <f>AM234</f>
        <v>0</v>
      </c>
      <c r="AN232" s="10"/>
    </row>
    <row r="233" spans="1:64" s="467" customFormat="1" ht="15.75" x14ac:dyDescent="0.2">
      <c r="A233" s="623"/>
      <c r="B233" s="554"/>
      <c r="N233" s="10"/>
      <c r="P233" s="10"/>
      <c r="Q233" s="10"/>
      <c r="R233" s="10"/>
      <c r="S233" s="448" t="str">
        <f>+IF(JUNIO!S233=0,"",JUNIO!S233)</f>
        <v/>
      </c>
      <c r="T233" s="649" t="str">
        <f>+IF(JUNIO!T233=0,"",JUNIO!T233)</f>
        <v/>
      </c>
      <c r="U233" s="193"/>
      <c r="V233" s="193"/>
      <c r="W233" s="193"/>
      <c r="X233" s="193"/>
      <c r="Y233" s="193"/>
      <c r="Z233" s="193"/>
      <c r="AA233" s="193"/>
      <c r="AB233" s="193"/>
      <c r="AC233" s="193"/>
      <c r="AD233" s="193"/>
      <c r="AE233" s="193"/>
      <c r="AF233" s="193"/>
      <c r="AG233" s="193"/>
      <c r="AH233" s="193"/>
      <c r="AI233" s="193"/>
      <c r="AJ233" s="207"/>
      <c r="AK233" s="10"/>
      <c r="AL233" s="213"/>
      <c r="AM233" s="214"/>
      <c r="AN233" s="10"/>
    </row>
    <row r="234" spans="1:64" s="467" customFormat="1" ht="15" x14ac:dyDescent="0.2">
      <c r="A234" s="623"/>
      <c r="B234" s="554"/>
      <c r="N234" s="10"/>
      <c r="P234" s="10"/>
      <c r="Q234" s="10"/>
      <c r="R234" s="10"/>
      <c r="S234" s="34">
        <f>+IF(JUNIO!S234=0,"",JUNIO!S234)</f>
        <v>8000000</v>
      </c>
      <c r="T234" s="158" t="str">
        <f>+IF(JUNIO!T234=0,"",JUNIO!T234)</f>
        <v>Programas de Inversión</v>
      </c>
      <c r="U234" s="157">
        <f t="shared" ref="U234:AJ234" si="186">U235+U243</f>
        <v>331500000</v>
      </c>
      <c r="V234" s="144">
        <f t="shared" si="186"/>
        <v>0</v>
      </c>
      <c r="W234" s="144">
        <f t="shared" si="186"/>
        <v>212807480</v>
      </c>
      <c r="X234" s="152">
        <f t="shared" si="186"/>
        <v>544307480</v>
      </c>
      <c r="Y234" s="151">
        <f t="shared" si="186"/>
        <v>295635812</v>
      </c>
      <c r="Z234" s="144">
        <f t="shared" si="186"/>
        <v>0</v>
      </c>
      <c r="AA234" s="152">
        <f t="shared" si="186"/>
        <v>295635812</v>
      </c>
      <c r="AB234" s="151">
        <f t="shared" si="186"/>
        <v>242670812</v>
      </c>
      <c r="AC234" s="144">
        <f t="shared" si="186"/>
        <v>8600000</v>
      </c>
      <c r="AD234" s="152">
        <f t="shared" si="186"/>
        <v>251270812</v>
      </c>
      <c r="AE234" s="151">
        <f t="shared" si="186"/>
        <v>182786600</v>
      </c>
      <c r="AF234" s="144">
        <f t="shared" si="186"/>
        <v>20158869</v>
      </c>
      <c r="AG234" s="152">
        <f t="shared" si="186"/>
        <v>202945469</v>
      </c>
      <c r="AH234" s="151">
        <f t="shared" si="186"/>
        <v>248671668</v>
      </c>
      <c r="AI234" s="144">
        <f t="shared" si="186"/>
        <v>293036668</v>
      </c>
      <c r="AJ234" s="153">
        <f t="shared" si="186"/>
        <v>341362011</v>
      </c>
      <c r="AK234" s="10"/>
      <c r="AL234" s="151">
        <f>AL235+AL243</f>
        <v>0</v>
      </c>
      <c r="AM234" s="153">
        <f>AM235+AM243</f>
        <v>0</v>
      </c>
      <c r="AN234" s="10"/>
    </row>
    <row r="235" spans="1:64" s="467" customFormat="1" x14ac:dyDescent="0.2">
      <c r="A235" s="623"/>
      <c r="B235" s="554"/>
      <c r="N235" s="10"/>
      <c r="P235" s="10"/>
      <c r="Q235" s="10"/>
      <c r="R235" s="10"/>
      <c r="S235" s="155">
        <f>+IF(JUNIO!S235=0,"",JUNIO!S235)</f>
        <v>8001000</v>
      </c>
      <c r="T235" s="159" t="str">
        <f>+IF(JUNIO!T235=0,"",JUNIO!T235)</f>
        <v>Formación Bruta del Capital</v>
      </c>
      <c r="U235" s="29">
        <f t="shared" ref="U235:AJ235" si="187">SUM(U236:U241)</f>
        <v>50000000</v>
      </c>
      <c r="V235" s="17">
        <f t="shared" si="187"/>
        <v>0</v>
      </c>
      <c r="W235" s="17">
        <f t="shared" si="187"/>
        <v>173060726</v>
      </c>
      <c r="X235" s="20">
        <f t="shared" si="187"/>
        <v>223060726</v>
      </c>
      <c r="Y235" s="21">
        <f t="shared" si="187"/>
        <v>75455718</v>
      </c>
      <c r="Z235" s="169">
        <f t="shared" si="187"/>
        <v>0</v>
      </c>
      <c r="AA235" s="20">
        <f t="shared" si="187"/>
        <v>75455718</v>
      </c>
      <c r="AB235" s="21">
        <f t="shared" si="187"/>
        <v>75455718</v>
      </c>
      <c r="AC235" s="169">
        <f t="shared" si="187"/>
        <v>0</v>
      </c>
      <c r="AD235" s="20">
        <f t="shared" si="187"/>
        <v>75455718</v>
      </c>
      <c r="AE235" s="21">
        <f t="shared" si="187"/>
        <v>43989246</v>
      </c>
      <c r="AF235" s="169">
        <f t="shared" si="187"/>
        <v>0</v>
      </c>
      <c r="AG235" s="20">
        <f t="shared" si="187"/>
        <v>43989246</v>
      </c>
      <c r="AH235" s="21">
        <f t="shared" si="187"/>
        <v>147605008</v>
      </c>
      <c r="AI235" s="17">
        <f t="shared" si="187"/>
        <v>147605008</v>
      </c>
      <c r="AJ235" s="18">
        <f t="shared" si="187"/>
        <v>179071480</v>
      </c>
      <c r="AK235" s="10"/>
      <c r="AL235" s="31">
        <f>SUM(AL236:AL241)</f>
        <v>0</v>
      </c>
      <c r="AM235" s="28">
        <f>SUM(AM236:AM241)</f>
        <v>0</v>
      </c>
      <c r="AN235" s="10"/>
    </row>
    <row r="236" spans="1:64" s="467" customFormat="1" x14ac:dyDescent="0.2">
      <c r="A236" s="623"/>
      <c r="B236" s="554"/>
      <c r="N236" s="10"/>
      <c r="P236" s="10"/>
      <c r="Q236" s="10"/>
      <c r="R236" s="10"/>
      <c r="S236" s="156" t="str">
        <f>+IF(JUNIO!S236=0,"",JUNIO!S236)</f>
        <v>8001000-1</v>
      </c>
      <c r="T236" s="55" t="str">
        <f>+IF(JUNIO!T236=0,"",JUNIO!T236)</f>
        <v>Subprogr.Construc. Remodelac. Adecuación y Apliac.1</v>
      </c>
      <c r="U236" s="29">
        <f>+ENERO!U236</f>
        <v>50000000</v>
      </c>
      <c r="V236" s="17">
        <f>JUNIO!V236+JULIO!AL236</f>
        <v>0</v>
      </c>
      <c r="W236" s="17">
        <f>JUNIO!W236+JULIO!AM236</f>
        <v>100000000</v>
      </c>
      <c r="X236" s="20">
        <f t="shared" ref="X236:X241" si="188">SUM(U236:W236)</f>
        <v>150000000</v>
      </c>
      <c r="Y236" s="21">
        <f>JUNIO!AA236</f>
        <v>2394992</v>
      </c>
      <c r="Z236" s="457">
        <v>0</v>
      </c>
      <c r="AA236" s="20">
        <f t="shared" ref="AA236:AA241" si="189">SUM(Y236:Z236)</f>
        <v>2394992</v>
      </c>
      <c r="AB236" s="21">
        <f>JUNIO!AD236</f>
        <v>2394992</v>
      </c>
      <c r="AC236" s="457">
        <v>0</v>
      </c>
      <c r="AD236" s="20">
        <f t="shared" ref="AD236:AD241" si="190">SUM(AB236:AC236)</f>
        <v>2394992</v>
      </c>
      <c r="AE236" s="21">
        <f>JUNIO!AG236</f>
        <v>2394992</v>
      </c>
      <c r="AF236" s="457">
        <v>0</v>
      </c>
      <c r="AG236" s="20">
        <f t="shared" ref="AG236:AG241" si="191">SUM(AE236:AF236)</f>
        <v>2394992</v>
      </c>
      <c r="AH236" s="21">
        <f t="shared" ref="AH236:AH241" si="192">X236-AA236</f>
        <v>147605008</v>
      </c>
      <c r="AI236" s="17">
        <f t="shared" ref="AI236:AI241" si="193">X236-AD236</f>
        <v>147605008</v>
      </c>
      <c r="AJ236" s="18">
        <f t="shared" ref="AJ236:AJ241" si="194">X236-AG236</f>
        <v>147605008</v>
      </c>
      <c r="AK236" s="10"/>
      <c r="AL236" s="455">
        <v>0</v>
      </c>
      <c r="AM236" s="458">
        <v>0</v>
      </c>
      <c r="AN236" s="10"/>
    </row>
    <row r="237" spans="1:64" s="467" customFormat="1" x14ac:dyDescent="0.2">
      <c r="A237" s="623"/>
      <c r="B237" s="554"/>
      <c r="N237" s="10"/>
      <c r="P237" s="10"/>
      <c r="Q237" s="10"/>
      <c r="R237" s="10"/>
      <c r="S237" s="156" t="str">
        <f>+IF(JUNIO!S237=0,"",JUNIO!S237)</f>
        <v>8001000-2</v>
      </c>
      <c r="T237" s="55" t="str">
        <f>+IF(JUNIO!T237=0,"",JUNIO!T237)</f>
        <v>Subprogr.Construc. Remodelac. Adecuación y Apliac.2</v>
      </c>
      <c r="U237" s="29">
        <f>+ENERO!U237</f>
        <v>0</v>
      </c>
      <c r="V237" s="17">
        <f>JUNIO!V237+JULIO!AL237</f>
        <v>0</v>
      </c>
      <c r="W237" s="17">
        <f>JUNIO!W237+JULIO!AM237</f>
        <v>0</v>
      </c>
      <c r="X237" s="20">
        <f t="shared" si="188"/>
        <v>0</v>
      </c>
      <c r="Y237" s="21">
        <f>JUNIO!AA237</f>
        <v>0</v>
      </c>
      <c r="Z237" s="457">
        <v>0</v>
      </c>
      <c r="AA237" s="20">
        <f t="shared" si="189"/>
        <v>0</v>
      </c>
      <c r="AB237" s="21">
        <f>JUNIO!AD237</f>
        <v>0</v>
      </c>
      <c r="AC237" s="457">
        <v>0</v>
      </c>
      <c r="AD237" s="20">
        <f t="shared" si="190"/>
        <v>0</v>
      </c>
      <c r="AE237" s="21">
        <f>JUNIO!AG237</f>
        <v>0</v>
      </c>
      <c r="AF237" s="457">
        <v>0</v>
      </c>
      <c r="AG237" s="20">
        <f t="shared" si="191"/>
        <v>0</v>
      </c>
      <c r="AH237" s="21">
        <f t="shared" si="192"/>
        <v>0</v>
      </c>
      <c r="AI237" s="17">
        <f t="shared" si="193"/>
        <v>0</v>
      </c>
      <c r="AJ237" s="18">
        <f t="shared" si="194"/>
        <v>0</v>
      </c>
      <c r="AK237" s="10"/>
      <c r="AL237" s="455">
        <v>0</v>
      </c>
      <c r="AM237" s="458">
        <v>0</v>
      </c>
      <c r="AN237" s="10"/>
    </row>
    <row r="238" spans="1:64" s="467" customFormat="1" x14ac:dyDescent="0.2">
      <c r="A238" s="623"/>
      <c r="B238" s="554"/>
      <c r="N238" s="10"/>
      <c r="P238" s="10"/>
      <c r="Q238" s="10"/>
      <c r="R238" s="10"/>
      <c r="S238" s="156" t="str">
        <f>+IF(JUNIO!S238=0,"",JUNIO!S238)</f>
        <v>8001000-3</v>
      </c>
      <c r="T238" s="55" t="str">
        <f>+IF(JUNIO!T238=0,"",JUNIO!T238)</f>
        <v>Subprogr.Construc. Remodelac. Adecuación y Apliac.3</v>
      </c>
      <c r="U238" s="29">
        <f>+ENERO!U238</f>
        <v>0</v>
      </c>
      <c r="V238" s="17">
        <f>JUNIO!V238+JULIO!AL238</f>
        <v>0</v>
      </c>
      <c r="W238" s="17">
        <f>JUNIO!W238+JULIO!AM238</f>
        <v>0</v>
      </c>
      <c r="X238" s="20">
        <f t="shared" si="188"/>
        <v>0</v>
      </c>
      <c r="Y238" s="21">
        <f>JUNIO!AA238</f>
        <v>0</v>
      </c>
      <c r="Z238" s="457">
        <v>0</v>
      </c>
      <c r="AA238" s="20">
        <f t="shared" si="189"/>
        <v>0</v>
      </c>
      <c r="AB238" s="21">
        <f>JUNIO!AD238</f>
        <v>0</v>
      </c>
      <c r="AC238" s="457">
        <v>0</v>
      </c>
      <c r="AD238" s="20">
        <f t="shared" si="190"/>
        <v>0</v>
      </c>
      <c r="AE238" s="21">
        <f>JUNIO!AG238</f>
        <v>0</v>
      </c>
      <c r="AF238" s="457">
        <v>0</v>
      </c>
      <c r="AG238" s="20">
        <f t="shared" si="191"/>
        <v>0</v>
      </c>
      <c r="AH238" s="21">
        <f t="shared" si="192"/>
        <v>0</v>
      </c>
      <c r="AI238" s="17">
        <f t="shared" si="193"/>
        <v>0</v>
      </c>
      <c r="AJ238" s="18">
        <f t="shared" si="194"/>
        <v>0</v>
      </c>
      <c r="AK238" s="10"/>
      <c r="AL238" s="455">
        <v>0</v>
      </c>
      <c r="AM238" s="458">
        <v>0</v>
      </c>
      <c r="AN238" s="10"/>
    </row>
    <row r="239" spans="1:64" s="467" customFormat="1" x14ac:dyDescent="0.2">
      <c r="A239" s="623"/>
      <c r="B239" s="554"/>
      <c r="N239" s="10"/>
      <c r="P239" s="10"/>
      <c r="Q239" s="10"/>
      <c r="S239" s="156" t="str">
        <f>+IF(JUNIO!S239=0,"",JUNIO!S239)</f>
        <v>8001000-4</v>
      </c>
      <c r="T239" s="55" t="str">
        <f>+IF(JUNIO!T239=0,"",JUNIO!T239)</f>
        <v>Subprogr.Construc. Remodelac. Adecuación y Apliac.4</v>
      </c>
      <c r="U239" s="29">
        <f>+ENERO!U239</f>
        <v>0</v>
      </c>
      <c r="V239" s="17">
        <f>JUNIO!V239+JULIO!AL239</f>
        <v>0</v>
      </c>
      <c r="W239" s="17">
        <f>JUNIO!W239+JULIO!AM239</f>
        <v>0</v>
      </c>
      <c r="X239" s="20">
        <f t="shared" si="188"/>
        <v>0</v>
      </c>
      <c r="Y239" s="21">
        <f>JUNIO!AA239</f>
        <v>0</v>
      </c>
      <c r="Z239" s="457">
        <v>0</v>
      </c>
      <c r="AA239" s="20">
        <f t="shared" si="189"/>
        <v>0</v>
      </c>
      <c r="AB239" s="21">
        <f>JUNIO!AD239</f>
        <v>0</v>
      </c>
      <c r="AC239" s="457">
        <v>0</v>
      </c>
      <c r="AD239" s="20">
        <f t="shared" si="190"/>
        <v>0</v>
      </c>
      <c r="AE239" s="21">
        <f>JUNIO!AG239</f>
        <v>0</v>
      </c>
      <c r="AF239" s="457">
        <v>0</v>
      </c>
      <c r="AG239" s="20">
        <f t="shared" si="191"/>
        <v>0</v>
      </c>
      <c r="AH239" s="21">
        <f t="shared" si="192"/>
        <v>0</v>
      </c>
      <c r="AI239" s="17">
        <f t="shared" si="193"/>
        <v>0</v>
      </c>
      <c r="AJ239" s="18">
        <f t="shared" si="194"/>
        <v>0</v>
      </c>
      <c r="AK239" s="10"/>
      <c r="AL239" s="455">
        <v>0</v>
      </c>
      <c r="AM239" s="458">
        <v>0</v>
      </c>
      <c r="AN239" s="10"/>
    </row>
    <row r="240" spans="1:64" s="467" customFormat="1" x14ac:dyDescent="0.2">
      <c r="A240" s="623"/>
      <c r="B240" s="554"/>
      <c r="N240" s="10"/>
      <c r="P240" s="10"/>
      <c r="Q240" s="10"/>
      <c r="S240" s="156" t="str">
        <f>+IF(JUNIO!S240=0,"",JUNIO!S240)</f>
        <v>8001000-7</v>
      </c>
      <c r="T240" s="55" t="str">
        <f>+IF(JUNIO!T240=0,"",JUNIO!T240)</f>
        <v>Subprogr.Construc. Remodelac. Adecuación y Apliac.5</v>
      </c>
      <c r="U240" s="29">
        <f>+ENERO!U240</f>
        <v>0</v>
      </c>
      <c r="V240" s="17">
        <f>JUNIO!V240+JULIO!AL240</f>
        <v>0</v>
      </c>
      <c r="W240" s="17">
        <f>JUNIO!W240+JULIO!AM240</f>
        <v>0</v>
      </c>
      <c r="X240" s="20">
        <f t="shared" si="188"/>
        <v>0</v>
      </c>
      <c r="Y240" s="21">
        <f>JUNIO!AA240</f>
        <v>0</v>
      </c>
      <c r="Z240" s="457">
        <v>0</v>
      </c>
      <c r="AA240" s="20">
        <f t="shared" si="189"/>
        <v>0</v>
      </c>
      <c r="AB240" s="21">
        <f>JUNIO!AD240</f>
        <v>0</v>
      </c>
      <c r="AC240" s="457">
        <v>0</v>
      </c>
      <c r="AD240" s="20">
        <f t="shared" si="190"/>
        <v>0</v>
      </c>
      <c r="AE240" s="21">
        <f>JUNIO!AG240</f>
        <v>0</v>
      </c>
      <c r="AF240" s="457">
        <v>0</v>
      </c>
      <c r="AG240" s="20">
        <f t="shared" si="191"/>
        <v>0</v>
      </c>
      <c r="AH240" s="21">
        <f t="shared" si="192"/>
        <v>0</v>
      </c>
      <c r="AI240" s="17">
        <f t="shared" si="193"/>
        <v>0</v>
      </c>
      <c r="AJ240" s="18">
        <f t="shared" si="194"/>
        <v>0</v>
      </c>
      <c r="AK240" s="10"/>
      <c r="AL240" s="455">
        <v>0</v>
      </c>
      <c r="AM240" s="458">
        <v>0</v>
      </c>
      <c r="AN240" s="10"/>
      <c r="BB240" s="339"/>
      <c r="BC240" s="339"/>
      <c r="BD240" s="339"/>
      <c r="BE240" s="339"/>
      <c r="BF240" s="339"/>
      <c r="BG240" s="339"/>
      <c r="BH240" s="339"/>
      <c r="BI240" s="339"/>
      <c r="BJ240" s="339"/>
      <c r="BK240" s="339"/>
      <c r="BL240" s="339"/>
    </row>
    <row r="241" spans="1:70" ht="14.25" x14ac:dyDescent="0.2">
      <c r="A241" s="623"/>
      <c r="B241" s="554"/>
      <c r="C241" s="467"/>
      <c r="D241" s="467"/>
      <c r="E241" s="467"/>
      <c r="F241" s="467"/>
      <c r="G241" s="467"/>
      <c r="H241" s="467"/>
      <c r="I241" s="467"/>
      <c r="J241" s="467"/>
      <c r="K241" s="467"/>
      <c r="L241" s="467"/>
      <c r="M241" s="467"/>
      <c r="N241" s="10"/>
      <c r="O241" s="467"/>
      <c r="P241" s="10"/>
      <c r="Q241" s="10"/>
      <c r="S241" s="656">
        <f>+IF(JUNIO!S241=0,"",JUNIO!S241)</f>
        <v>8001999</v>
      </c>
      <c r="T241" s="55" t="str">
        <f>+IF(JUNIO!T241=0,"",JUNIO!T241)</f>
        <v>Vigencias Anteriores</v>
      </c>
      <c r="U241" s="29">
        <f>+ENERO!U241</f>
        <v>0</v>
      </c>
      <c r="V241" s="17">
        <f>JUNIO!V241+JULIO!AL241</f>
        <v>0</v>
      </c>
      <c r="W241" s="17">
        <f>JUNIO!W241+JULIO!AM241</f>
        <v>73060726</v>
      </c>
      <c r="X241" s="20">
        <f t="shared" si="188"/>
        <v>73060726</v>
      </c>
      <c r="Y241" s="21">
        <f>JUNIO!AA241</f>
        <v>73060726</v>
      </c>
      <c r="Z241" s="457">
        <v>0</v>
      </c>
      <c r="AA241" s="20">
        <f t="shared" si="189"/>
        <v>73060726</v>
      </c>
      <c r="AB241" s="21">
        <f>JUNIO!AD241</f>
        <v>73060726</v>
      </c>
      <c r="AC241" s="457">
        <v>0</v>
      </c>
      <c r="AD241" s="20">
        <f t="shared" si="190"/>
        <v>73060726</v>
      </c>
      <c r="AE241" s="21">
        <f>JUNIO!AG241</f>
        <v>41594254</v>
      </c>
      <c r="AF241" s="457">
        <v>0</v>
      </c>
      <c r="AG241" s="20">
        <f t="shared" si="191"/>
        <v>41594254</v>
      </c>
      <c r="AH241" s="21">
        <f t="shared" si="192"/>
        <v>0</v>
      </c>
      <c r="AI241" s="17">
        <f t="shared" si="193"/>
        <v>0</v>
      </c>
      <c r="AJ241" s="18">
        <f t="shared" si="194"/>
        <v>31466472</v>
      </c>
      <c r="AK241" s="10"/>
      <c r="AL241" s="455">
        <v>0</v>
      </c>
      <c r="AM241" s="458">
        <v>0</v>
      </c>
      <c r="BM241" s="467"/>
      <c r="BN241" s="467"/>
      <c r="BO241" s="467"/>
      <c r="BP241" s="467"/>
      <c r="BQ241" s="467"/>
      <c r="BR241" s="467"/>
    </row>
    <row r="242" spans="1:70" ht="15.75" x14ac:dyDescent="0.2">
      <c r="A242" s="623"/>
      <c r="B242" s="554"/>
      <c r="C242" s="467"/>
      <c r="D242" s="467"/>
      <c r="E242" s="467"/>
      <c r="F242" s="467"/>
      <c r="G242" s="467"/>
      <c r="H242" s="467"/>
      <c r="I242" s="467"/>
      <c r="J242" s="467"/>
      <c r="K242" s="467"/>
      <c r="L242" s="467"/>
      <c r="M242" s="467"/>
      <c r="N242" s="10"/>
      <c r="O242" s="467"/>
      <c r="P242" s="10"/>
      <c r="Q242" s="10"/>
      <c r="S242" s="448" t="str">
        <f>+IF(JUNIO!S242=0,"",JUNIO!S242)</f>
        <v/>
      </c>
      <c r="T242" s="649" t="str">
        <f>+IF(JUNIO!T242=0,"",JUNIO!T242)</f>
        <v/>
      </c>
      <c r="U242" s="193"/>
      <c r="V242" s="193"/>
      <c r="W242" s="193"/>
      <c r="X242" s="193"/>
      <c r="Y242" s="193"/>
      <c r="Z242" s="193"/>
      <c r="AA242" s="193"/>
      <c r="AB242" s="193"/>
      <c r="AC242" s="193"/>
      <c r="AD242" s="193"/>
      <c r="AE242" s="193"/>
      <c r="AF242" s="193"/>
      <c r="AG242" s="193"/>
      <c r="AH242" s="193"/>
      <c r="AI242" s="193"/>
      <c r="AJ242" s="207"/>
      <c r="AK242" s="10"/>
      <c r="AL242" s="213"/>
      <c r="AM242" s="214"/>
      <c r="BR242" s="467"/>
    </row>
    <row r="243" spans="1:70" x14ac:dyDescent="0.2">
      <c r="A243" s="623"/>
      <c r="B243" s="554"/>
      <c r="C243" s="467"/>
      <c r="D243" s="467"/>
      <c r="E243" s="467"/>
      <c r="F243" s="467"/>
      <c r="G243" s="467"/>
      <c r="H243" s="467"/>
      <c r="I243" s="467"/>
      <c r="J243" s="467"/>
      <c r="K243" s="467"/>
      <c r="L243" s="467"/>
      <c r="M243" s="467"/>
      <c r="N243" s="10"/>
      <c r="O243" s="467"/>
      <c r="P243" s="10"/>
      <c r="Q243" s="10"/>
      <c r="S243" s="155">
        <f>+IF(JUNIO!S243=0,"",JUNIO!S243)</f>
        <v>8002001</v>
      </c>
      <c r="T243" s="159" t="str">
        <f>+IF(JUNIO!T243=0,"",JUNIO!T243)</f>
        <v>Gastos Operativos de Inversion   (Programas Especiales)</v>
      </c>
      <c r="U243" s="29">
        <f t="shared" ref="U243:AJ243" si="195">SUM(U244:U256)</f>
        <v>281500000</v>
      </c>
      <c r="V243" s="17">
        <f t="shared" si="195"/>
        <v>0</v>
      </c>
      <c r="W243" s="17">
        <f t="shared" si="195"/>
        <v>39746754</v>
      </c>
      <c r="X243" s="20">
        <f t="shared" si="195"/>
        <v>321246754</v>
      </c>
      <c r="Y243" s="21">
        <f t="shared" si="195"/>
        <v>220180094</v>
      </c>
      <c r="Z243" s="169">
        <f t="shared" si="195"/>
        <v>0</v>
      </c>
      <c r="AA243" s="20">
        <f t="shared" si="195"/>
        <v>220180094</v>
      </c>
      <c r="AB243" s="21">
        <f t="shared" si="195"/>
        <v>167215094</v>
      </c>
      <c r="AC243" s="169">
        <f t="shared" si="195"/>
        <v>8600000</v>
      </c>
      <c r="AD243" s="20">
        <f t="shared" si="195"/>
        <v>175815094</v>
      </c>
      <c r="AE243" s="21">
        <f t="shared" si="195"/>
        <v>138797354</v>
      </c>
      <c r="AF243" s="169">
        <f t="shared" si="195"/>
        <v>20158869</v>
      </c>
      <c r="AG243" s="20">
        <f t="shared" si="195"/>
        <v>158956223</v>
      </c>
      <c r="AH243" s="21">
        <f t="shared" si="195"/>
        <v>101066660</v>
      </c>
      <c r="AI243" s="17">
        <f t="shared" si="195"/>
        <v>145431660</v>
      </c>
      <c r="AJ243" s="18">
        <f t="shared" si="195"/>
        <v>162290531</v>
      </c>
      <c r="AK243" s="10"/>
      <c r="AL243" s="21">
        <f>SUM(AL244:AL256)</f>
        <v>0</v>
      </c>
      <c r="AM243" s="18">
        <f>SUM(AM244:AM256)</f>
        <v>0</v>
      </c>
    </row>
    <row r="244" spans="1:70" x14ac:dyDescent="0.2">
      <c r="A244" s="623"/>
      <c r="B244" s="554"/>
      <c r="C244" s="467"/>
      <c r="D244" s="467"/>
      <c r="E244" s="467"/>
      <c r="F244" s="467"/>
      <c r="G244" s="467"/>
      <c r="H244" s="467"/>
      <c r="I244" s="467"/>
      <c r="J244" s="467"/>
      <c r="K244" s="467"/>
      <c r="L244" s="467"/>
      <c r="M244" s="467"/>
      <c r="N244" s="10"/>
      <c r="O244" s="467"/>
      <c r="P244" s="10"/>
      <c r="Q244" s="10"/>
      <c r="S244" s="156" t="str">
        <f>+IF(JUNIO!S244=0,"",JUNIO!S244)</f>
        <v>8002100-1</v>
      </c>
      <c r="T244" s="55" t="str">
        <f>+IF(JUNIO!T244=0,"",JUNIO!T244)</f>
        <v>Fondo de la Vivienda</v>
      </c>
      <c r="U244" s="29">
        <f>+ENERO!U244</f>
        <v>0</v>
      </c>
      <c r="V244" s="17">
        <f>JUNIO!V244+JULIO!AL244</f>
        <v>0</v>
      </c>
      <c r="W244" s="17">
        <f>JUNIO!W244+JULIO!AM244</f>
        <v>0</v>
      </c>
      <c r="X244" s="20">
        <f t="shared" ref="X244:X256" si="196">SUM(U244:W244)</f>
        <v>0</v>
      </c>
      <c r="Y244" s="21">
        <f>JUNIO!AA244</f>
        <v>0</v>
      </c>
      <c r="Z244" s="457">
        <v>0</v>
      </c>
      <c r="AA244" s="20">
        <f t="shared" ref="AA244:AA256" si="197">SUM(Y244:Z244)</f>
        <v>0</v>
      </c>
      <c r="AB244" s="21">
        <f>JUNIO!AD244</f>
        <v>0</v>
      </c>
      <c r="AC244" s="457">
        <v>0</v>
      </c>
      <c r="AD244" s="20">
        <f t="shared" ref="AD244:AD256" si="198">SUM(AB244:AC244)</f>
        <v>0</v>
      </c>
      <c r="AE244" s="21">
        <f>JUNIO!AG244</f>
        <v>0</v>
      </c>
      <c r="AF244" s="457">
        <v>0</v>
      </c>
      <c r="AG244" s="20">
        <f t="shared" ref="AG244:AG256" si="199">SUM(AE244:AF244)</f>
        <v>0</v>
      </c>
      <c r="AH244" s="21">
        <f t="shared" ref="AH244:AH256" si="200">X244-AA244</f>
        <v>0</v>
      </c>
      <c r="AI244" s="17">
        <f t="shared" ref="AI244:AI256" si="201">X244-AD244</f>
        <v>0</v>
      </c>
      <c r="AJ244" s="18">
        <f t="shared" ref="AJ244:AJ256" si="202">X244-AG244</f>
        <v>0</v>
      </c>
      <c r="AK244" s="10"/>
      <c r="AL244" s="455">
        <v>0</v>
      </c>
      <c r="AM244" s="458">
        <v>0</v>
      </c>
    </row>
    <row r="245" spans="1:70" x14ac:dyDescent="0.2">
      <c r="A245" s="623"/>
      <c r="B245" s="554"/>
      <c r="C245" s="467"/>
      <c r="D245" s="467"/>
      <c r="E245" s="467"/>
      <c r="F245" s="467"/>
      <c r="G245" s="467"/>
      <c r="H245" s="467"/>
      <c r="I245" s="467"/>
      <c r="J245" s="467"/>
      <c r="K245" s="467"/>
      <c r="L245" s="467"/>
      <c r="M245" s="467"/>
      <c r="N245" s="10"/>
      <c r="O245" s="467"/>
      <c r="P245" s="10"/>
      <c r="Q245" s="10"/>
      <c r="S245" s="156" t="str">
        <f>+IF(JUNIO!S245=0,"",JUNIO!S245)</f>
        <v>8002100-2</v>
      </c>
      <c r="T245" s="55" t="str">
        <f>+IF(JUNIO!T245=0,"",JUNIO!T245)</f>
        <v>Programas Especial 01 Convenio APS Municipio</v>
      </c>
      <c r="U245" s="29">
        <f>+ENERO!U245</f>
        <v>103500000</v>
      </c>
      <c r="V245" s="17">
        <f>JUNIO!V245+JULIO!AL245</f>
        <v>0</v>
      </c>
      <c r="W245" s="17">
        <f>JUNIO!W245+JULIO!AM245</f>
        <v>4000000</v>
      </c>
      <c r="X245" s="20">
        <f t="shared" si="196"/>
        <v>107500000</v>
      </c>
      <c r="Y245" s="21">
        <f>JUNIO!AA245</f>
        <v>90433340</v>
      </c>
      <c r="Z245" s="457">
        <v>0</v>
      </c>
      <c r="AA245" s="20">
        <f t="shared" si="197"/>
        <v>90433340</v>
      </c>
      <c r="AB245" s="21">
        <f>JUNIO!AD245</f>
        <v>25568340</v>
      </c>
      <c r="AC245" s="457">
        <v>0</v>
      </c>
      <c r="AD245" s="20">
        <f t="shared" si="198"/>
        <v>25568340</v>
      </c>
      <c r="AE245" s="21">
        <f>JUNIO!AG245</f>
        <v>16810222</v>
      </c>
      <c r="AF245" s="457">
        <v>0</v>
      </c>
      <c r="AG245" s="20">
        <f t="shared" si="199"/>
        <v>16810222</v>
      </c>
      <c r="AH245" s="21">
        <f t="shared" si="200"/>
        <v>17066660</v>
      </c>
      <c r="AI245" s="17">
        <f t="shared" si="201"/>
        <v>81931660</v>
      </c>
      <c r="AJ245" s="18">
        <f t="shared" si="202"/>
        <v>90689778</v>
      </c>
      <c r="AK245" s="10"/>
      <c r="AL245" s="455">
        <v>0</v>
      </c>
      <c r="AM245" s="458">
        <v>0</v>
      </c>
    </row>
    <row r="246" spans="1:70" x14ac:dyDescent="0.2">
      <c r="A246" s="623"/>
      <c r="B246" s="554"/>
      <c r="C246" s="467"/>
      <c r="D246" s="467"/>
      <c r="E246" s="467"/>
      <c r="F246" s="467"/>
      <c r="G246" s="467"/>
      <c r="H246" s="467"/>
      <c r="I246" s="467"/>
      <c r="J246" s="467"/>
      <c r="K246" s="467"/>
      <c r="L246" s="467"/>
      <c r="M246" s="467"/>
      <c r="N246" s="10"/>
      <c r="O246" s="467"/>
      <c r="P246" s="10"/>
      <c r="Q246" s="10"/>
      <c r="S246" s="156" t="str">
        <f>+IF(JUNIO!S246=0,"",JUNIO!S246)</f>
        <v>8002100-3</v>
      </c>
      <c r="T246" s="55" t="str">
        <f>+IF(JUNIO!T246=0,"",JUNIO!T246)</f>
        <v>Programas Especial 02Convenio Gobernacion</v>
      </c>
      <c r="U246" s="29">
        <f>+ENERO!U246</f>
        <v>55000000</v>
      </c>
      <c r="V246" s="17">
        <f>JUNIO!V246+JULIO!AL246</f>
        <v>0</v>
      </c>
      <c r="W246" s="17">
        <f>JUNIO!W246+JULIO!AM246</f>
        <v>0</v>
      </c>
      <c r="X246" s="20">
        <f t="shared" si="196"/>
        <v>55000000</v>
      </c>
      <c r="Y246" s="21">
        <f>JUNIO!AA246</f>
        <v>0</v>
      </c>
      <c r="Z246" s="457">
        <v>0</v>
      </c>
      <c r="AA246" s="20">
        <f t="shared" si="197"/>
        <v>0</v>
      </c>
      <c r="AB246" s="21">
        <f>JUNIO!AD246</f>
        <v>0</v>
      </c>
      <c r="AC246" s="457">
        <v>0</v>
      </c>
      <c r="AD246" s="20">
        <f t="shared" si="198"/>
        <v>0</v>
      </c>
      <c r="AE246" s="21">
        <f>JUNIO!AG246</f>
        <v>0</v>
      </c>
      <c r="AF246" s="457">
        <v>0</v>
      </c>
      <c r="AG246" s="20">
        <f t="shared" si="199"/>
        <v>0</v>
      </c>
      <c r="AH246" s="21">
        <f t="shared" si="200"/>
        <v>55000000</v>
      </c>
      <c r="AI246" s="17">
        <f t="shared" si="201"/>
        <v>55000000</v>
      </c>
      <c r="AJ246" s="18">
        <f t="shared" si="202"/>
        <v>55000000</v>
      </c>
      <c r="AK246" s="10"/>
      <c r="AL246" s="455">
        <v>0</v>
      </c>
      <c r="AM246" s="458">
        <v>0</v>
      </c>
    </row>
    <row r="247" spans="1:70" x14ac:dyDescent="0.2">
      <c r="A247" s="623"/>
      <c r="B247" s="554"/>
      <c r="C247" s="467"/>
      <c r="D247" s="467"/>
      <c r="E247" s="467"/>
      <c r="F247" s="467"/>
      <c r="G247" s="467"/>
      <c r="H247" s="467"/>
      <c r="I247" s="467"/>
      <c r="J247" s="467"/>
      <c r="K247" s="467"/>
      <c r="L247" s="467"/>
      <c r="M247" s="467"/>
      <c r="N247" s="10"/>
      <c r="O247" s="467"/>
      <c r="P247" s="10"/>
      <c r="Q247" s="10"/>
      <c r="S247" s="156" t="str">
        <f>+IF(JUNIO!S247=0,"",JUNIO!S247)</f>
        <v>8002100-4</v>
      </c>
      <c r="T247" s="55" t="str">
        <f>+IF(JUNIO!T247=0,"",JUNIO!T247)</f>
        <v>Programas Especial 03 Adquisicion Equipo Rayos x - Convenio Ministerio</v>
      </c>
      <c r="U247" s="29">
        <f>+ENERO!U247</f>
        <v>100000000</v>
      </c>
      <c r="V247" s="17">
        <f>JUNIO!V247+JULIO!AL247</f>
        <v>0</v>
      </c>
      <c r="W247" s="17">
        <f>JUNIO!W247+JULIO!AM247</f>
        <v>20000000</v>
      </c>
      <c r="X247" s="20">
        <f t="shared" si="196"/>
        <v>120000000</v>
      </c>
      <c r="Y247" s="21">
        <f>JUNIO!AA247</f>
        <v>120000000</v>
      </c>
      <c r="Z247" s="457">
        <v>0</v>
      </c>
      <c r="AA247" s="20">
        <f t="shared" si="197"/>
        <v>120000000</v>
      </c>
      <c r="AB247" s="21">
        <f>JUNIO!AD247</f>
        <v>120000000</v>
      </c>
      <c r="AC247" s="457">
        <v>0</v>
      </c>
      <c r="AD247" s="20">
        <f t="shared" si="198"/>
        <v>120000000</v>
      </c>
      <c r="AE247" s="21">
        <f>JUNIO!AG247</f>
        <v>103482260</v>
      </c>
      <c r="AF247" s="457">
        <v>8258869</v>
      </c>
      <c r="AG247" s="20">
        <f t="shared" si="199"/>
        <v>111741129</v>
      </c>
      <c r="AH247" s="21">
        <f t="shared" si="200"/>
        <v>0</v>
      </c>
      <c r="AI247" s="17">
        <f t="shared" si="201"/>
        <v>0</v>
      </c>
      <c r="AJ247" s="18">
        <f t="shared" si="202"/>
        <v>8258871</v>
      </c>
      <c r="AK247" s="10"/>
      <c r="AL247" s="455">
        <v>0</v>
      </c>
      <c r="AM247" s="458">
        <v>0</v>
      </c>
    </row>
    <row r="248" spans="1:70" x14ac:dyDescent="0.2">
      <c r="A248" s="623"/>
      <c r="B248" s="554"/>
      <c r="C248" s="467"/>
      <c r="D248" s="467"/>
      <c r="E248" s="467"/>
      <c r="F248" s="467"/>
      <c r="G248" s="467"/>
      <c r="H248" s="467"/>
      <c r="I248" s="467"/>
      <c r="J248" s="467"/>
      <c r="K248" s="467"/>
      <c r="L248" s="467"/>
      <c r="M248" s="467"/>
      <c r="N248" s="10"/>
      <c r="O248" s="467"/>
      <c r="P248" s="10"/>
      <c r="Q248" s="10"/>
      <c r="S248" s="156" t="str">
        <f>+IF(JUNIO!S248=0,"",JUNIO!S248)</f>
        <v>8002100-5</v>
      </c>
      <c r="T248" s="55" t="str">
        <f>+IF(JUNIO!T248=0,"",JUNIO!T248)</f>
        <v xml:space="preserve">Programas Especial 04 Convenio Puestos de Salud </v>
      </c>
      <c r="U248" s="29">
        <f>+ENERO!U248</f>
        <v>23000000</v>
      </c>
      <c r="V248" s="17">
        <f>JUNIO!V248+JULIO!AL248</f>
        <v>0</v>
      </c>
      <c r="W248" s="17">
        <f>JUNIO!W248+JULIO!AM248</f>
        <v>6000000</v>
      </c>
      <c r="X248" s="20">
        <f t="shared" si="196"/>
        <v>29000000</v>
      </c>
      <c r="Y248" s="21">
        <f>JUNIO!AA248</f>
        <v>0</v>
      </c>
      <c r="Z248" s="457">
        <v>0</v>
      </c>
      <c r="AA248" s="20">
        <f t="shared" si="197"/>
        <v>0</v>
      </c>
      <c r="AB248" s="21">
        <f>JUNIO!AD248</f>
        <v>11900000</v>
      </c>
      <c r="AC248" s="457">
        <v>8600000</v>
      </c>
      <c r="AD248" s="20">
        <f t="shared" si="198"/>
        <v>20500000</v>
      </c>
      <c r="AE248" s="21">
        <f>JUNIO!AG248</f>
        <v>8758118</v>
      </c>
      <c r="AF248" s="457">
        <v>11900000</v>
      </c>
      <c r="AG248" s="825">
        <f t="shared" si="199"/>
        <v>20658118</v>
      </c>
      <c r="AH248" s="21">
        <f t="shared" si="200"/>
        <v>29000000</v>
      </c>
      <c r="AI248" s="17">
        <f t="shared" si="201"/>
        <v>8500000</v>
      </c>
      <c r="AJ248" s="18">
        <f t="shared" si="202"/>
        <v>8341882</v>
      </c>
      <c r="AK248" s="10"/>
      <c r="AL248" s="455">
        <v>0</v>
      </c>
      <c r="AM248" s="458">
        <v>0</v>
      </c>
    </row>
    <row r="249" spans="1:70" x14ac:dyDescent="0.2">
      <c r="A249" s="623"/>
      <c r="B249" s="554"/>
      <c r="C249" s="467"/>
      <c r="D249" s="467"/>
      <c r="E249" s="467"/>
      <c r="F249" s="467"/>
      <c r="G249" s="467"/>
      <c r="H249" s="467"/>
      <c r="I249" s="467"/>
      <c r="J249" s="467"/>
      <c r="K249" s="467"/>
      <c r="L249" s="467"/>
      <c r="M249" s="467"/>
      <c r="N249" s="10"/>
      <c r="O249" s="467"/>
      <c r="P249" s="10"/>
      <c r="Q249" s="10"/>
      <c r="S249" s="156" t="str">
        <f>+IF(JUNIO!S249=0,"",JUNIO!S249)</f>
        <v>8002100-6</v>
      </c>
      <c r="T249" s="55" t="str">
        <f>+IF(JUNIO!T249=0,"",JUNIO!T249)</f>
        <v>Programas Especial 05</v>
      </c>
      <c r="U249" s="29">
        <f>+ENERO!U249</f>
        <v>0</v>
      </c>
      <c r="V249" s="17">
        <f>JUNIO!V249+JULIO!AL249</f>
        <v>0</v>
      </c>
      <c r="W249" s="17">
        <f>JUNIO!W249+JULIO!AM249</f>
        <v>0</v>
      </c>
      <c r="X249" s="20">
        <f t="shared" si="196"/>
        <v>0</v>
      </c>
      <c r="Y249" s="21">
        <f>JUNIO!AA249</f>
        <v>0</v>
      </c>
      <c r="Z249" s="457">
        <v>0</v>
      </c>
      <c r="AA249" s="20">
        <f t="shared" si="197"/>
        <v>0</v>
      </c>
      <c r="AB249" s="21">
        <f>JUNIO!AD249</f>
        <v>0</v>
      </c>
      <c r="AC249" s="457">
        <v>0</v>
      </c>
      <c r="AD249" s="20">
        <f t="shared" si="198"/>
        <v>0</v>
      </c>
      <c r="AE249" s="21">
        <f>JUNIO!AG249</f>
        <v>0</v>
      </c>
      <c r="AF249" s="457">
        <v>0</v>
      </c>
      <c r="AG249" s="20">
        <f t="shared" si="199"/>
        <v>0</v>
      </c>
      <c r="AH249" s="21">
        <f t="shared" si="200"/>
        <v>0</v>
      </c>
      <c r="AI249" s="17">
        <f t="shared" si="201"/>
        <v>0</v>
      </c>
      <c r="AJ249" s="18">
        <f t="shared" si="202"/>
        <v>0</v>
      </c>
      <c r="AK249" s="10"/>
      <c r="AL249" s="455">
        <v>0</v>
      </c>
      <c r="AM249" s="458">
        <v>0</v>
      </c>
    </row>
    <row r="250" spans="1:70" x14ac:dyDescent="0.2">
      <c r="A250" s="623"/>
      <c r="B250" s="554"/>
      <c r="C250" s="467"/>
      <c r="D250" s="467"/>
      <c r="E250" s="467"/>
      <c r="F250" s="467"/>
      <c r="G250" s="467"/>
      <c r="H250" s="467"/>
      <c r="I250" s="467"/>
      <c r="J250" s="467"/>
      <c r="K250" s="467"/>
      <c r="L250" s="467"/>
      <c r="M250" s="467"/>
      <c r="N250" s="10"/>
      <c r="O250" s="467"/>
      <c r="P250" s="10"/>
      <c r="Q250" s="10"/>
      <c r="S250" s="156" t="str">
        <f>+IF(JUNIO!S250=0,"",JUNIO!S250)</f>
        <v>8002100-7</v>
      </c>
      <c r="T250" s="55" t="str">
        <f>+IF(JUNIO!T250=0,"",JUNIO!T250)</f>
        <v>Programas Especial 06</v>
      </c>
      <c r="U250" s="29">
        <f>+ENERO!U250</f>
        <v>0</v>
      </c>
      <c r="V250" s="17">
        <f>JUNIO!V250+JULIO!AL250</f>
        <v>0</v>
      </c>
      <c r="W250" s="17">
        <f>JUNIO!W250+JULIO!AM250</f>
        <v>0</v>
      </c>
      <c r="X250" s="20">
        <f>SUM(U250:W250)</f>
        <v>0</v>
      </c>
      <c r="Y250" s="21">
        <f>JUNIO!AA250</f>
        <v>0</v>
      </c>
      <c r="Z250" s="457">
        <v>0</v>
      </c>
      <c r="AA250" s="20">
        <f>SUM(Y250:Z250)</f>
        <v>0</v>
      </c>
      <c r="AB250" s="21">
        <f>JUNIO!AD250</f>
        <v>0</v>
      </c>
      <c r="AC250" s="457">
        <v>0</v>
      </c>
      <c r="AD250" s="20">
        <f>SUM(AB250:AC250)</f>
        <v>0</v>
      </c>
      <c r="AE250" s="21">
        <f>JUNIO!AG250</f>
        <v>0</v>
      </c>
      <c r="AF250" s="457">
        <v>0</v>
      </c>
      <c r="AG250" s="20">
        <f>SUM(AE250:AF250)</f>
        <v>0</v>
      </c>
      <c r="AH250" s="21">
        <f>X250-AA250</f>
        <v>0</v>
      </c>
      <c r="AI250" s="17">
        <f>X250-AD250</f>
        <v>0</v>
      </c>
      <c r="AJ250" s="18">
        <f>X250-AG250</f>
        <v>0</v>
      </c>
      <c r="AK250" s="10"/>
      <c r="AL250" s="455">
        <v>0</v>
      </c>
      <c r="AM250" s="458">
        <v>0</v>
      </c>
    </row>
    <row r="251" spans="1:70" x14ac:dyDescent="0.2">
      <c r="A251" s="623"/>
      <c r="B251" s="554"/>
      <c r="C251" s="467"/>
      <c r="D251" s="467"/>
      <c r="E251" s="467"/>
      <c r="F251" s="467"/>
      <c r="G251" s="467"/>
      <c r="H251" s="467"/>
      <c r="I251" s="467"/>
      <c r="J251" s="467"/>
      <c r="K251" s="467"/>
      <c r="L251" s="467"/>
      <c r="M251" s="467"/>
      <c r="N251" s="10"/>
      <c r="O251" s="467"/>
      <c r="P251" s="10"/>
      <c r="Q251" s="10"/>
      <c r="S251" s="156" t="str">
        <f>+IF(JUNIO!S251=0,"",JUNIO!S251)</f>
        <v>8002100-8</v>
      </c>
      <c r="T251" s="55" t="str">
        <f>+IF(JUNIO!T251=0,"",JUNIO!T251)</f>
        <v>Programas Especial 07</v>
      </c>
      <c r="U251" s="29">
        <f>+ENERO!U251</f>
        <v>0</v>
      </c>
      <c r="V251" s="17">
        <f>JUNIO!V251+JULIO!AL251</f>
        <v>0</v>
      </c>
      <c r="W251" s="17">
        <f>JUNIO!W251+JULIO!AM251</f>
        <v>0</v>
      </c>
      <c r="X251" s="20">
        <f>SUM(U251:W251)</f>
        <v>0</v>
      </c>
      <c r="Y251" s="21">
        <f>JUNIO!AA251</f>
        <v>0</v>
      </c>
      <c r="Z251" s="457">
        <v>0</v>
      </c>
      <c r="AA251" s="20">
        <f>SUM(Y251:Z251)</f>
        <v>0</v>
      </c>
      <c r="AB251" s="21">
        <f>JUNIO!AD251</f>
        <v>0</v>
      </c>
      <c r="AC251" s="457">
        <v>0</v>
      </c>
      <c r="AD251" s="20">
        <f>SUM(AB251:AC251)</f>
        <v>0</v>
      </c>
      <c r="AE251" s="21">
        <f>JUNIO!AG251</f>
        <v>0</v>
      </c>
      <c r="AF251" s="457">
        <v>0</v>
      </c>
      <c r="AG251" s="20">
        <f>SUM(AE251:AF251)</f>
        <v>0</v>
      </c>
      <c r="AH251" s="21">
        <f>X251-AA251</f>
        <v>0</v>
      </c>
      <c r="AI251" s="17">
        <f>X251-AD251</f>
        <v>0</v>
      </c>
      <c r="AJ251" s="18">
        <f>X251-AG251</f>
        <v>0</v>
      </c>
      <c r="AK251" s="10"/>
      <c r="AL251" s="455">
        <v>0</v>
      </c>
      <c r="AM251" s="458">
        <v>0</v>
      </c>
    </row>
    <row r="252" spans="1:70" x14ac:dyDescent="0.2">
      <c r="A252" s="623"/>
      <c r="B252" s="554"/>
      <c r="C252" s="467"/>
      <c r="D252" s="467"/>
      <c r="E252" s="467"/>
      <c r="F252" s="467"/>
      <c r="G252" s="467"/>
      <c r="H252" s="467"/>
      <c r="I252" s="467"/>
      <c r="J252" s="467"/>
      <c r="K252" s="467"/>
      <c r="L252" s="467"/>
      <c r="M252" s="467"/>
      <c r="N252" s="10"/>
      <c r="O252" s="467"/>
      <c r="P252" s="10"/>
      <c r="Q252" s="10"/>
      <c r="S252" s="156" t="str">
        <f>+IF(JUNIO!S252=0,"",JUNIO!S252)</f>
        <v>8002100-9</v>
      </c>
      <c r="T252" s="55" t="str">
        <f>+IF(JUNIO!T252=0,"",JUNIO!T252)</f>
        <v>Programas Especial 08</v>
      </c>
      <c r="U252" s="29">
        <f>+ENERO!U252</f>
        <v>0</v>
      </c>
      <c r="V252" s="17">
        <f>JUNIO!V252+JULIO!AL252</f>
        <v>0</v>
      </c>
      <c r="W252" s="17">
        <f>JUNIO!W252+JULIO!AM252</f>
        <v>0</v>
      </c>
      <c r="X252" s="20">
        <f>SUM(U252:W252)</f>
        <v>0</v>
      </c>
      <c r="Y252" s="21">
        <f>JUNIO!AA252</f>
        <v>0</v>
      </c>
      <c r="Z252" s="457">
        <v>0</v>
      </c>
      <c r="AA252" s="20">
        <f>SUM(Y252:Z252)</f>
        <v>0</v>
      </c>
      <c r="AB252" s="21">
        <f>JUNIO!AD252</f>
        <v>0</v>
      </c>
      <c r="AC252" s="457">
        <v>0</v>
      </c>
      <c r="AD252" s="20">
        <f>SUM(AB252:AC252)</f>
        <v>0</v>
      </c>
      <c r="AE252" s="21">
        <f>JUNIO!AG252</f>
        <v>0</v>
      </c>
      <c r="AF252" s="457">
        <v>0</v>
      </c>
      <c r="AG252" s="20">
        <f>SUM(AE252:AF252)</f>
        <v>0</v>
      </c>
      <c r="AH252" s="21">
        <f>X252-AA252</f>
        <v>0</v>
      </c>
      <c r="AI252" s="17">
        <f>X252-AD252</f>
        <v>0</v>
      </c>
      <c r="AJ252" s="18">
        <f>X252-AG252</f>
        <v>0</v>
      </c>
      <c r="AK252" s="10"/>
      <c r="AL252" s="455">
        <v>0</v>
      </c>
      <c r="AM252" s="458">
        <v>0</v>
      </c>
    </row>
    <row r="253" spans="1:70" x14ac:dyDescent="0.2">
      <c r="A253" s="623"/>
      <c r="B253" s="554"/>
      <c r="C253" s="467"/>
      <c r="D253" s="467"/>
      <c r="E253" s="467"/>
      <c r="F253" s="467"/>
      <c r="G253" s="467"/>
      <c r="H253" s="467"/>
      <c r="I253" s="467"/>
      <c r="J253" s="467"/>
      <c r="K253" s="467"/>
      <c r="L253" s="467"/>
      <c r="M253" s="467"/>
      <c r="N253" s="10"/>
      <c r="O253" s="467"/>
      <c r="P253" s="10"/>
      <c r="Q253" s="10"/>
      <c r="S253" s="156" t="str">
        <f>+IF(JUNIO!S253=0,"",JUNIO!S253)</f>
        <v>8002100-10</v>
      </c>
      <c r="T253" s="55" t="str">
        <f>+IF(JUNIO!T253=0,"",JUNIO!T253)</f>
        <v>Programas Especial 09</v>
      </c>
      <c r="U253" s="29">
        <f>+ENERO!U253</f>
        <v>0</v>
      </c>
      <c r="V253" s="17">
        <f>JUNIO!V253+JULIO!AL253</f>
        <v>0</v>
      </c>
      <c r="W253" s="17">
        <f>JUNIO!W253+JULIO!AM253</f>
        <v>0</v>
      </c>
      <c r="X253" s="20">
        <f>SUM(U253:W253)</f>
        <v>0</v>
      </c>
      <c r="Y253" s="21">
        <f>JUNIO!AA253</f>
        <v>0</v>
      </c>
      <c r="Z253" s="457">
        <v>0</v>
      </c>
      <c r="AA253" s="20">
        <f>SUM(Y253:Z253)</f>
        <v>0</v>
      </c>
      <c r="AB253" s="21">
        <f>JUNIO!AD253</f>
        <v>0</v>
      </c>
      <c r="AC253" s="457">
        <v>0</v>
      </c>
      <c r="AD253" s="20">
        <f>SUM(AB253:AC253)</f>
        <v>0</v>
      </c>
      <c r="AE253" s="21">
        <f>JUNIO!AG253</f>
        <v>0</v>
      </c>
      <c r="AF253" s="457">
        <v>0</v>
      </c>
      <c r="AG253" s="20">
        <f>SUM(AE253:AF253)</f>
        <v>0</v>
      </c>
      <c r="AH253" s="21">
        <f>X253-AA253</f>
        <v>0</v>
      </c>
      <c r="AI253" s="17">
        <f>X253-AD253</f>
        <v>0</v>
      </c>
      <c r="AJ253" s="18">
        <f>X253-AG253</f>
        <v>0</v>
      </c>
      <c r="AK253" s="10"/>
      <c r="AL253" s="455">
        <v>0</v>
      </c>
      <c r="AM253" s="458">
        <v>0</v>
      </c>
    </row>
    <row r="254" spans="1:70" x14ac:dyDescent="0.2">
      <c r="A254" s="623"/>
      <c r="B254" s="554"/>
      <c r="C254" s="467"/>
      <c r="D254" s="467"/>
      <c r="E254" s="467"/>
      <c r="F254" s="467"/>
      <c r="G254" s="467"/>
      <c r="H254" s="467"/>
      <c r="I254" s="467"/>
      <c r="J254" s="467"/>
      <c r="K254" s="467"/>
      <c r="L254" s="467"/>
      <c r="M254" s="467"/>
      <c r="N254" s="10"/>
      <c r="O254" s="467"/>
      <c r="P254" s="10"/>
      <c r="Q254" s="10"/>
      <c r="S254" s="156" t="str">
        <f>+IF(JUNIO!S254=0,"",JUNIO!S254)</f>
        <v>8002100-11</v>
      </c>
      <c r="T254" s="55" t="str">
        <f>+IF(JUNIO!T254=0,"",JUNIO!T254)</f>
        <v>Programas Especial 10</v>
      </c>
      <c r="U254" s="29">
        <f>+ENERO!U254</f>
        <v>0</v>
      </c>
      <c r="V254" s="17">
        <f>JUNIO!V254+JULIO!AL254</f>
        <v>0</v>
      </c>
      <c r="W254" s="17">
        <f>JUNIO!W254+JULIO!AM254</f>
        <v>0</v>
      </c>
      <c r="X254" s="20">
        <f>SUM(U254:W254)</f>
        <v>0</v>
      </c>
      <c r="Y254" s="21">
        <f>JUNIO!AA254</f>
        <v>0</v>
      </c>
      <c r="Z254" s="457">
        <v>0</v>
      </c>
      <c r="AA254" s="20">
        <f>SUM(Y254:Z254)</f>
        <v>0</v>
      </c>
      <c r="AB254" s="21">
        <f>JUNIO!AD254</f>
        <v>0</v>
      </c>
      <c r="AC254" s="457">
        <v>0</v>
      </c>
      <c r="AD254" s="20">
        <f>SUM(AB254:AC254)</f>
        <v>0</v>
      </c>
      <c r="AE254" s="21">
        <f>JUNIO!AG254</f>
        <v>0</v>
      </c>
      <c r="AF254" s="457">
        <v>0</v>
      </c>
      <c r="AG254" s="20">
        <f>SUM(AE254:AF254)</f>
        <v>0</v>
      </c>
      <c r="AH254" s="21">
        <f>X254-AA254</f>
        <v>0</v>
      </c>
      <c r="AI254" s="17">
        <f>X254-AD254</f>
        <v>0</v>
      </c>
      <c r="AJ254" s="18">
        <f>X254-AG254</f>
        <v>0</v>
      </c>
      <c r="AK254" s="10"/>
      <c r="AL254" s="455">
        <v>0</v>
      </c>
      <c r="AM254" s="458">
        <v>0</v>
      </c>
    </row>
    <row r="255" spans="1:70" x14ac:dyDescent="0.2">
      <c r="A255" s="623"/>
      <c r="B255" s="554"/>
      <c r="C255" s="467"/>
      <c r="D255" s="467"/>
      <c r="E255" s="467"/>
      <c r="F255" s="467"/>
      <c r="G255" s="467"/>
      <c r="H255" s="467"/>
      <c r="I255" s="467"/>
      <c r="J255" s="467"/>
      <c r="K255" s="467"/>
      <c r="L255" s="467"/>
      <c r="M255" s="467"/>
      <c r="N255" s="10"/>
      <c r="O255" s="467"/>
      <c r="P255" s="10"/>
      <c r="Q255" s="10"/>
      <c r="S255" s="156" t="str">
        <f>+IF(JUNIO!S255=0,"",JUNIO!S255)</f>
        <v>8002100-12</v>
      </c>
      <c r="T255" s="55" t="str">
        <f>+IF(JUNIO!T255=0,"",JUNIO!T255)</f>
        <v>Programas Especial 11</v>
      </c>
      <c r="U255" s="29">
        <f>+ENERO!U255</f>
        <v>0</v>
      </c>
      <c r="V255" s="17">
        <f>JUNIO!V255+JULIO!AL255</f>
        <v>0</v>
      </c>
      <c r="W255" s="17">
        <f>JUNIO!W255+JULIO!AM255</f>
        <v>0</v>
      </c>
      <c r="X255" s="20">
        <f t="shared" si="196"/>
        <v>0</v>
      </c>
      <c r="Y255" s="21">
        <f>JUNIO!AA255</f>
        <v>0</v>
      </c>
      <c r="Z255" s="457">
        <v>0</v>
      </c>
      <c r="AA255" s="20">
        <f t="shared" si="197"/>
        <v>0</v>
      </c>
      <c r="AB255" s="21">
        <f>JUNIO!AD255</f>
        <v>0</v>
      </c>
      <c r="AC255" s="457">
        <v>0</v>
      </c>
      <c r="AD255" s="20">
        <f t="shared" si="198"/>
        <v>0</v>
      </c>
      <c r="AE255" s="21">
        <f>JUNIO!AG255</f>
        <v>0</v>
      </c>
      <c r="AF255" s="457">
        <v>0</v>
      </c>
      <c r="AG255" s="20">
        <f t="shared" si="199"/>
        <v>0</v>
      </c>
      <c r="AH255" s="21">
        <f t="shared" si="200"/>
        <v>0</v>
      </c>
      <c r="AI255" s="17">
        <f t="shared" si="201"/>
        <v>0</v>
      </c>
      <c r="AJ255" s="18">
        <f t="shared" si="202"/>
        <v>0</v>
      </c>
      <c r="AK255" s="10"/>
      <c r="AL255" s="455">
        <v>0</v>
      </c>
      <c r="AM255" s="458">
        <v>0</v>
      </c>
    </row>
    <row r="256" spans="1:70" ht="15" thickBot="1" x14ac:dyDescent="0.25">
      <c r="A256" s="623"/>
      <c r="B256" s="554"/>
      <c r="C256" s="467"/>
      <c r="D256" s="467"/>
      <c r="E256" s="467"/>
      <c r="F256" s="467"/>
      <c r="G256" s="467"/>
      <c r="H256" s="467"/>
      <c r="I256" s="467"/>
      <c r="J256" s="467"/>
      <c r="K256" s="467"/>
      <c r="L256" s="467"/>
      <c r="M256" s="467"/>
      <c r="N256" s="10"/>
      <c r="O256" s="467"/>
      <c r="P256" s="10"/>
      <c r="Q256" s="10"/>
      <c r="S256" s="657">
        <f>+IF(JUNIO!S256=0,"",JUNIO!S256)</f>
        <v>8002999</v>
      </c>
      <c r="T256" s="658" t="str">
        <f>+IF(JUNIO!T256=0,"",JUNIO!T256)</f>
        <v>Vigencias Anteriores</v>
      </c>
      <c r="U256" s="160">
        <f>+ENERO!U256</f>
        <v>0</v>
      </c>
      <c r="V256" s="143">
        <f>JUNIO!V256+JULIO!AL256</f>
        <v>0</v>
      </c>
      <c r="W256" s="143">
        <f>JUNIO!W256+JULIO!AM256</f>
        <v>9746754</v>
      </c>
      <c r="X256" s="149">
        <f t="shared" si="196"/>
        <v>9746754</v>
      </c>
      <c r="Y256" s="147">
        <f>JUNIO!AA256</f>
        <v>9746754</v>
      </c>
      <c r="Z256" s="475">
        <v>0</v>
      </c>
      <c r="AA256" s="149">
        <f t="shared" si="197"/>
        <v>9746754</v>
      </c>
      <c r="AB256" s="147">
        <f>JUNIO!AD256</f>
        <v>9746754</v>
      </c>
      <c r="AC256" s="475">
        <v>0</v>
      </c>
      <c r="AD256" s="149">
        <f t="shared" si="198"/>
        <v>9746754</v>
      </c>
      <c r="AE256" s="147">
        <f>JUNIO!AG256</f>
        <v>9746754</v>
      </c>
      <c r="AF256" s="475">
        <v>0</v>
      </c>
      <c r="AG256" s="149">
        <f t="shared" si="199"/>
        <v>9746754</v>
      </c>
      <c r="AH256" s="147">
        <f t="shared" si="200"/>
        <v>0</v>
      </c>
      <c r="AI256" s="143">
        <f t="shared" si="201"/>
        <v>0</v>
      </c>
      <c r="AJ256" s="148">
        <f t="shared" si="202"/>
        <v>0</v>
      </c>
      <c r="AK256" s="10"/>
      <c r="AL256" s="471">
        <v>0</v>
      </c>
      <c r="AM256" s="476">
        <v>0</v>
      </c>
    </row>
    <row r="257" spans="1:39" ht="16.5" thickBot="1" x14ac:dyDescent="0.25">
      <c r="A257" s="623"/>
      <c r="B257" s="554"/>
      <c r="C257" s="467"/>
      <c r="D257" s="467"/>
      <c r="E257" s="467"/>
      <c r="F257" s="467"/>
      <c r="G257" s="467"/>
      <c r="H257" s="467"/>
      <c r="I257" s="467"/>
      <c r="J257" s="467"/>
      <c r="K257" s="467"/>
      <c r="L257" s="467"/>
      <c r="M257" s="467"/>
      <c r="N257" s="10"/>
      <c r="O257" s="467"/>
      <c r="P257" s="10"/>
      <c r="Q257" s="10"/>
      <c r="S257" s="643" t="str">
        <f>+IF(JUNIO!S257=0,"",JUNIO!S257)</f>
        <v/>
      </c>
      <c r="T257" s="357" t="str">
        <f>+IF(JUNIO!T257=0,"",JUNIO!T257)</f>
        <v/>
      </c>
      <c r="U257" s="192"/>
      <c r="V257" s="192"/>
      <c r="W257" s="192"/>
      <c r="X257" s="192"/>
      <c r="Y257" s="192"/>
      <c r="Z257" s="192"/>
      <c r="AA257" s="192"/>
      <c r="AB257" s="192"/>
      <c r="AC257" s="192"/>
      <c r="AD257" s="192"/>
      <c r="AE257" s="192"/>
      <c r="AF257" s="192"/>
      <c r="AG257" s="192"/>
      <c r="AH257" s="192"/>
      <c r="AI257" s="192"/>
      <c r="AJ257" s="210"/>
      <c r="AK257" s="12"/>
      <c r="AL257" s="661"/>
      <c r="AM257" s="662"/>
    </row>
    <row r="258" spans="1:39" ht="20.25" thickBot="1" x14ac:dyDescent="0.25">
      <c r="S258" s="663" t="str">
        <f>+IF(JUNIO!S258=0,"",JUNIO!S258)</f>
        <v>E</v>
      </c>
      <c r="T258" s="664" t="str">
        <f>+IF(JUNIO!T258=0,"",JUNIO!T258)</f>
        <v>DISPONIBILIDAD FINAL</v>
      </c>
      <c r="U258" s="415">
        <f>+(C10+C17+C108)-(U10+U207+U220+U232)</f>
        <v>0</v>
      </c>
      <c r="V258" s="415">
        <f t="shared" ref="V258:AJ258" si="203">+(D10+D17+D108)-(V10+V207+V220+V232)</f>
        <v>0</v>
      </c>
      <c r="W258" s="415">
        <f t="shared" si="203"/>
        <v>0</v>
      </c>
      <c r="X258" s="415">
        <f t="shared" si="203"/>
        <v>0</v>
      </c>
      <c r="Y258" s="415">
        <f t="shared" si="203"/>
        <v>151417199.93000007</v>
      </c>
      <c r="Z258" s="415">
        <f t="shared" si="203"/>
        <v>80110688</v>
      </c>
      <c r="AA258" s="415">
        <f t="shared" si="203"/>
        <v>231527887.93000031</v>
      </c>
      <c r="AB258" s="415">
        <f t="shared" si="203"/>
        <v>-282027743.06999993</v>
      </c>
      <c r="AC258" s="415">
        <f t="shared" si="203"/>
        <v>56514110</v>
      </c>
      <c r="AD258" s="415">
        <f t="shared" si="203"/>
        <v>-225513633.06999993</v>
      </c>
      <c r="AE258" s="415">
        <f t="shared" si="203"/>
        <v>27022501</v>
      </c>
      <c r="AF258" s="415">
        <f t="shared" si="203"/>
        <v>1890278518</v>
      </c>
      <c r="AG258" s="415">
        <f t="shared" si="203"/>
        <v>-1795721928</v>
      </c>
      <c r="AH258" s="415">
        <f t="shared" si="203"/>
        <v>-1760894265.9300001</v>
      </c>
      <c r="AI258" s="415">
        <f t="shared" si="203"/>
        <v>-1958142935.9300001</v>
      </c>
      <c r="AJ258" s="415">
        <f t="shared" si="203"/>
        <v>-2282080102</v>
      </c>
      <c r="AK258" s="10"/>
      <c r="AL258" s="415">
        <v>0</v>
      </c>
      <c r="AM258" s="416">
        <v>0</v>
      </c>
    </row>
    <row r="259" spans="1:39" ht="17.25" thickBot="1" x14ac:dyDescent="0.25">
      <c r="S259" s="968" t="str">
        <f>+IF(JUNIO!S259=0,"",JUNIO!S259)</f>
        <v>TOTAL VIGENCIAS ANTERIORES</v>
      </c>
      <c r="T259" s="969"/>
      <c r="U259" s="145">
        <f t="shared" ref="U259:AJ259" si="204">+SUMIF($T$8:$T$256,$T$33,U8:U256)</f>
        <v>0</v>
      </c>
      <c r="V259" s="133">
        <f t="shared" si="204"/>
        <v>0</v>
      </c>
      <c r="W259" s="133">
        <f t="shared" si="204"/>
        <v>466674906</v>
      </c>
      <c r="X259" s="146">
        <f t="shared" si="204"/>
        <v>466674906</v>
      </c>
      <c r="Y259" s="145">
        <f t="shared" si="204"/>
        <v>466674906</v>
      </c>
      <c r="Z259" s="133">
        <f t="shared" si="204"/>
        <v>283040</v>
      </c>
      <c r="AA259" s="146">
        <f t="shared" si="204"/>
        <v>466957946</v>
      </c>
      <c r="AB259" s="145">
        <f t="shared" si="204"/>
        <v>466674906</v>
      </c>
      <c r="AC259" s="133">
        <f t="shared" si="204"/>
        <v>283040</v>
      </c>
      <c r="AD259" s="146">
        <f t="shared" si="204"/>
        <v>466957946</v>
      </c>
      <c r="AE259" s="145">
        <f t="shared" si="204"/>
        <v>372491482</v>
      </c>
      <c r="AF259" s="133">
        <f t="shared" si="204"/>
        <v>9512196</v>
      </c>
      <c r="AG259" s="146">
        <f t="shared" si="204"/>
        <v>382003678</v>
      </c>
      <c r="AH259" s="145">
        <f t="shared" si="204"/>
        <v>-283040</v>
      </c>
      <c r="AI259" s="133">
        <f t="shared" si="204"/>
        <v>-283040</v>
      </c>
      <c r="AJ259" s="134">
        <f t="shared" si="204"/>
        <v>84671228</v>
      </c>
      <c r="AK259" s="12"/>
      <c r="AL259" s="145">
        <f>+SUMIF(AK8:AK256,AK33,AL8:AL256)</f>
        <v>0</v>
      </c>
      <c r="AM259" s="134">
        <f>+SUMIF(AL8:AL256,AL33,AM8:AM256)</f>
        <v>0</v>
      </c>
    </row>
    <row r="260" spans="1:39" x14ac:dyDescent="0.2">
      <c r="U260" s="140"/>
      <c r="V260" s="467"/>
      <c r="W260" s="467"/>
      <c r="X260" s="467"/>
      <c r="Y260" s="467"/>
      <c r="Z260" s="467"/>
      <c r="AA260" s="467"/>
      <c r="AB260" s="467"/>
      <c r="AC260" s="467"/>
      <c r="AD260" s="467"/>
      <c r="AE260" s="467"/>
      <c r="AF260" s="467"/>
      <c r="AG260" s="467"/>
      <c r="AH260" s="467"/>
      <c r="AI260" s="467"/>
      <c r="AJ260" s="467"/>
      <c r="AK260" s="12"/>
      <c r="AL260" s="467"/>
      <c r="AM260" s="467"/>
    </row>
  </sheetData>
  <sheetProtection password="C637" sheet="1" objects="1" scenarios="1" formatCells="0"/>
  <mergeCells count="46">
    <mergeCell ref="S259:T259"/>
    <mergeCell ref="M5:N5"/>
    <mergeCell ref="T5:T6"/>
    <mergeCell ref="S5:S6"/>
    <mergeCell ref="P3:P5"/>
    <mergeCell ref="A5:A6"/>
    <mergeCell ref="B5:B6"/>
    <mergeCell ref="G5:I5"/>
    <mergeCell ref="J5:L5"/>
    <mergeCell ref="C5:F5"/>
    <mergeCell ref="B3:B4"/>
    <mergeCell ref="D3:E4"/>
    <mergeCell ref="F3:K4"/>
    <mergeCell ref="T3:T4"/>
    <mergeCell ref="N3:N4"/>
    <mergeCell ref="Q3:Q5"/>
    <mergeCell ref="L3:M4"/>
    <mergeCell ref="Y2:AG2"/>
    <mergeCell ref="AH2:AI2"/>
    <mergeCell ref="BH5:BK5"/>
    <mergeCell ref="V3:X4"/>
    <mergeCell ref="V2:X2"/>
    <mergeCell ref="Y3:AG4"/>
    <mergeCell ref="AE5:AG5"/>
    <mergeCell ref="AW4:AZ4"/>
    <mergeCell ref="A1:B1"/>
    <mergeCell ref="K1:N1"/>
    <mergeCell ref="D2:E2"/>
    <mergeCell ref="C1:J1"/>
    <mergeCell ref="L2:M2"/>
    <mergeCell ref="P2:Q2"/>
    <mergeCell ref="AW19:AZ19"/>
    <mergeCell ref="BB3:BC3"/>
    <mergeCell ref="AB5:AD5"/>
    <mergeCell ref="BM5:BM6"/>
    <mergeCell ref="AH5:AJ5"/>
    <mergeCell ref="AJ3:AJ4"/>
    <mergeCell ref="BM2:BO2"/>
    <mergeCell ref="BG2:BI2"/>
    <mergeCell ref="BB2:BC2"/>
    <mergeCell ref="AL2:AM2"/>
    <mergeCell ref="BM3:BO3"/>
    <mergeCell ref="AL3:AL5"/>
    <mergeCell ref="AM3:AM5"/>
    <mergeCell ref="BG3:BI3"/>
    <mergeCell ref="AH3:AI4"/>
  </mergeCells>
  <phoneticPr fontId="1" type="noConversion"/>
  <conditionalFormatting sqref="B5:B7">
    <cfRule type="expression" dxfId="5"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39370078740157483" right="0.59055118110236227" top="0.39370078740157483" bottom="0.39370078740157483" header="0.23622047244094491" footer="0.23622047244094491"/>
  <pageSetup paperSize="14" scale="70" orientation="landscape" blackAndWhite="1" r:id="rId1"/>
  <headerFooter alignWithMargins="0">
    <oddFooter>&amp;CPágina &amp;P de &amp;N&amp;RDireccion Financiera y Administrativa DSSA</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dimension ref="A1:BS260"/>
  <sheetViews>
    <sheetView showGridLines="0" topLeftCell="F94" zoomScale="90" zoomScaleNormal="90" workbookViewId="0">
      <selection activeCell="P105" sqref="P105"/>
    </sheetView>
  </sheetViews>
  <sheetFormatPr baseColWidth="10" defaultColWidth="0" defaultRowHeight="12.75" x14ac:dyDescent="0.2"/>
  <cols>
    <col min="1" max="1" width="11.7109375" style="659" customWidth="1"/>
    <col min="2" max="2" width="55.85546875" style="660" customWidth="1"/>
    <col min="3" max="3" width="14.42578125" style="339" customWidth="1"/>
    <col min="4" max="4" width="16.140625" style="339" customWidth="1"/>
    <col min="5" max="12" width="14.42578125" style="339" customWidth="1"/>
    <col min="13" max="13" width="16.7109375" style="339" customWidth="1"/>
    <col min="14" max="14" width="16.7109375" style="35" customWidth="1"/>
    <col min="15" max="15" width="2.85546875" style="339" customWidth="1"/>
    <col min="16" max="17" width="23.7109375" style="35" customWidth="1"/>
    <col min="18" max="18" width="5.42578125" style="339" customWidth="1"/>
    <col min="19" max="19" width="17" style="1" customWidth="1"/>
    <col min="20" max="20" width="60.140625" style="339" customWidth="1"/>
    <col min="21" max="33" width="14.7109375" style="339" customWidth="1"/>
    <col min="34" max="36" width="16.7109375" style="339" customWidth="1"/>
    <col min="37" max="37" width="8.85546875" style="2" customWidth="1"/>
    <col min="38" max="39" width="23.7109375" style="339" customWidth="1"/>
    <col min="40" max="40" width="4.85546875" style="339" customWidth="1"/>
    <col min="41" max="41" width="12.28515625" style="339" customWidth="1"/>
    <col min="42" max="42" width="56" style="339" customWidth="1"/>
    <col min="43" max="45" width="16.85546875" style="339" customWidth="1"/>
    <col min="46" max="46" width="12.7109375" style="339" customWidth="1"/>
    <col min="47" max="47" width="27.42578125" style="339" customWidth="1"/>
    <col min="48" max="48" width="25" style="339" customWidth="1"/>
    <col min="49" max="52" width="16.85546875" style="339" customWidth="1"/>
    <col min="53" max="53" width="11" style="339" customWidth="1"/>
    <col min="54" max="54" width="65.140625" style="339" customWidth="1"/>
    <col min="55" max="57" width="18.85546875" style="339" customWidth="1"/>
    <col min="58" max="58" width="6.140625" style="339" customWidth="1"/>
    <col min="59" max="59" width="72.7109375" style="339" customWidth="1"/>
    <col min="60" max="63" width="17.5703125" style="339" customWidth="1"/>
    <col min="64" max="64" width="11" style="339" customWidth="1"/>
    <col min="65" max="65" width="76" style="339" customWidth="1"/>
    <col min="66" max="66" width="19.7109375" style="339" customWidth="1"/>
    <col min="67" max="67" width="14.85546875" style="339" customWidth="1"/>
    <col min="68" max="68" width="15.140625" style="339" customWidth="1"/>
    <col min="69" max="69" width="16" style="339" customWidth="1"/>
    <col min="70" max="70" width="11" style="339" customWidth="1"/>
    <col min="71" max="71" width="2.28515625" style="339" customWidth="1"/>
    <col min="72" max="16384" width="11" style="339" hidden="1"/>
  </cols>
  <sheetData>
    <row r="1" spans="1:69" ht="21" thickBot="1" x14ac:dyDescent="0.3">
      <c r="A1" s="940" t="str">
        <f>IF($F$8-$X$8=0," ","OJO: PRESUPUESTO DESEQUILIBRADO")</f>
        <v xml:space="preserve"> </v>
      </c>
      <c r="B1" s="940"/>
      <c r="C1" s="978"/>
      <c r="D1" s="978"/>
      <c r="E1" s="978"/>
      <c r="F1" s="978"/>
      <c r="G1" s="978"/>
      <c r="H1" s="978"/>
      <c r="I1" s="978"/>
      <c r="J1" s="978"/>
      <c r="K1" s="941" t="str">
        <f>+IF(L8&gt;I8,"OJO - SUS RECAUDOS SON SUPERIORES A SUS RECONOCIMIENTOS, VERIFIQUE","")</f>
        <v/>
      </c>
      <c r="L1" s="941"/>
      <c r="M1" s="941"/>
      <c r="N1" s="941"/>
      <c r="U1" s="340" t="str">
        <f>+IF(AA8&gt;X8,"OJO - HA COMPROMETIDO MUCHO MAS DE LO QUE TIENE PRESUPUESTADO","")</f>
        <v/>
      </c>
      <c r="X1" s="340"/>
      <c r="Y1" s="340" t="str">
        <f>+IF(AD8&gt;AA8,"OJO - SUS OBLIGACIONES SUPERAN SUS COMPROMISOS, VERIFIQUE","")</f>
        <v/>
      </c>
      <c r="AC1" s="340" t="str">
        <f>+IF(AG8&gt;AD8,"OJO - SUS PAGOS NO PUEDEN SUPERAR SUS OBLIGACIONES, VERIFIQUE","")</f>
        <v/>
      </c>
    </row>
    <row r="2" spans="1:69" ht="21" thickBot="1" x14ac:dyDescent="0.3">
      <c r="A2" s="341"/>
      <c r="B2" s="342" t="s">
        <v>515</v>
      </c>
      <c r="C2" s="343"/>
      <c r="D2" s="950" t="str">
        <f>+IF(F2="","","MUNICIPIO:")</f>
        <v>MUNICIPIO:</v>
      </c>
      <c r="E2" s="950"/>
      <c r="F2" s="344" t="str">
        <f>IF(INSTRUCCIONES!B3=0,"",INSTRUCCIONES!B3)</f>
        <v>TITIRIBI</v>
      </c>
      <c r="G2" s="345"/>
      <c r="H2" s="345"/>
      <c r="I2" s="345"/>
      <c r="J2" s="345"/>
      <c r="K2" s="346"/>
      <c r="L2" s="954" t="s">
        <v>409</v>
      </c>
      <c r="M2" s="907"/>
      <c r="N2" s="347" t="s">
        <v>410</v>
      </c>
      <c r="P2" s="916" t="s">
        <v>501</v>
      </c>
      <c r="Q2" s="917"/>
      <c r="R2" s="348"/>
      <c r="S2" s="63"/>
      <c r="T2" s="342" t="s">
        <v>515</v>
      </c>
      <c r="U2" s="343"/>
      <c r="V2" s="906" t="str">
        <f>+IF(Y2="","","M U N I C I P I O:")</f>
        <v>M U N I C I P I O:</v>
      </c>
      <c r="W2" s="906"/>
      <c r="X2" s="906"/>
      <c r="Y2" s="904" t="str">
        <f>IF(INSTRUCCIONES!B3=0,"",INSTRUCCIONES!B3)</f>
        <v>TITIRIBI</v>
      </c>
      <c r="Z2" s="904"/>
      <c r="AA2" s="904"/>
      <c r="AB2" s="904"/>
      <c r="AC2" s="904"/>
      <c r="AD2" s="904"/>
      <c r="AE2" s="904"/>
      <c r="AF2" s="904"/>
      <c r="AG2" s="905"/>
      <c r="AH2" s="907" t="s">
        <v>409</v>
      </c>
      <c r="AI2" s="908"/>
      <c r="AJ2" s="347" t="s">
        <v>410</v>
      </c>
      <c r="AL2" s="916" t="s">
        <v>501</v>
      </c>
      <c r="AM2" s="917"/>
      <c r="AO2" s="3">
        <v>8</v>
      </c>
      <c r="AP2" s="349" t="s">
        <v>8</v>
      </c>
      <c r="AQ2" s="350"/>
      <c r="AR2" s="4"/>
      <c r="AS2" s="4"/>
      <c r="AT2" s="4"/>
      <c r="AU2" s="4"/>
      <c r="AV2" s="4"/>
      <c r="AW2" s="4"/>
      <c r="AX2" s="4"/>
      <c r="AY2" s="4"/>
      <c r="AZ2" s="5"/>
      <c r="BB2" s="916" t="s">
        <v>423</v>
      </c>
      <c r="BC2" s="951"/>
      <c r="BD2" s="69" t="s">
        <v>409</v>
      </c>
      <c r="BE2" s="347" t="str">
        <f>+L3</f>
        <v>AGOSTO</v>
      </c>
      <c r="BF2" s="340"/>
      <c r="BG2" s="916" t="s">
        <v>424</v>
      </c>
      <c r="BH2" s="951"/>
      <c r="BI2" s="951"/>
      <c r="BJ2" s="69" t="s">
        <v>409</v>
      </c>
      <c r="BK2" s="347" t="str">
        <f>+BE2</f>
        <v>AGOSTO</v>
      </c>
      <c r="BM2" s="916" t="s">
        <v>424</v>
      </c>
      <c r="BN2" s="951"/>
      <c r="BO2" s="951"/>
      <c r="BP2" s="69" t="s">
        <v>409</v>
      </c>
      <c r="BQ2" s="347" t="str">
        <f>+BK2</f>
        <v>AGOSTO</v>
      </c>
    </row>
    <row r="3" spans="1:69" ht="17.25" thickBot="1" x14ac:dyDescent="0.3">
      <c r="A3" s="351"/>
      <c r="B3" s="946" t="s">
        <v>9</v>
      </c>
      <c r="C3" s="352"/>
      <c r="D3" s="936" t="str">
        <f>+IF(F3="","","INSTITUCION:")</f>
        <v>INSTITUCION:</v>
      </c>
      <c r="E3" s="936"/>
      <c r="F3" s="942" t="str">
        <f>IF(INSTRUCCIONES!B5=0,"",INSTRUCCIONES!B5)</f>
        <v>ESE HOSPITAL SAN JUAN DE DIOS</v>
      </c>
      <c r="G3" s="942"/>
      <c r="H3" s="942"/>
      <c r="I3" s="942"/>
      <c r="J3" s="942"/>
      <c r="K3" s="943"/>
      <c r="L3" s="924" t="s">
        <v>392</v>
      </c>
      <c r="M3" s="925"/>
      <c r="N3" s="948">
        <f>+INSTRUCCIONES!F3</f>
        <v>2014</v>
      </c>
      <c r="P3" s="918" t="s">
        <v>570</v>
      </c>
      <c r="Q3" s="921" t="s">
        <v>577</v>
      </c>
      <c r="R3" s="348"/>
      <c r="S3" s="64"/>
      <c r="T3" s="946" t="s">
        <v>11</v>
      </c>
      <c r="U3" s="353"/>
      <c r="V3" s="898" t="str">
        <f>+IF(Y3="","","E.S.E. H O S P I T A L:")</f>
        <v>E.S.E. H O S P I T A L:</v>
      </c>
      <c r="W3" s="898"/>
      <c r="X3" s="898"/>
      <c r="Y3" s="900" t="str">
        <f>IF(INSTRUCCIONES!B5=0,"",INSTRUCCIONES!B5)</f>
        <v>ESE HOSPITAL SAN JUAN DE DIOS</v>
      </c>
      <c r="Z3" s="900"/>
      <c r="AA3" s="900"/>
      <c r="AB3" s="900"/>
      <c r="AC3" s="900"/>
      <c r="AD3" s="900"/>
      <c r="AE3" s="900"/>
      <c r="AF3" s="900"/>
      <c r="AG3" s="901"/>
      <c r="AH3" s="974" t="str">
        <f>+L3</f>
        <v>AGOSTO</v>
      </c>
      <c r="AI3" s="975"/>
      <c r="AJ3" s="955">
        <f>+N3</f>
        <v>2014</v>
      </c>
      <c r="AL3" s="918" t="s">
        <v>578</v>
      </c>
      <c r="AM3" s="921" t="s">
        <v>577</v>
      </c>
      <c r="AO3" s="6"/>
      <c r="AP3" s="354" t="s">
        <v>13</v>
      </c>
      <c r="AQ3" s="355"/>
      <c r="AR3" s="355"/>
      <c r="AS3" s="355"/>
      <c r="AT3" s="355"/>
      <c r="AU3" s="355"/>
      <c r="AV3" s="355"/>
      <c r="AW3" s="355"/>
      <c r="AX3" s="355"/>
      <c r="AY3" s="355"/>
      <c r="AZ3" s="356"/>
      <c r="BB3" s="952" t="str">
        <f>+CONCATENATE(INSTRUCCIONES!B5, " - ", INSTRUCCIONES!B3)</f>
        <v>ESE HOSPITAL SAN JUAN DE DIOS - TITIRIBI</v>
      </c>
      <c r="BC3" s="953"/>
      <c r="BD3" s="70" t="s">
        <v>410</v>
      </c>
      <c r="BE3" s="68">
        <f>+N3</f>
        <v>2014</v>
      </c>
      <c r="BF3" s="7" t="s">
        <v>14</v>
      </c>
      <c r="BG3" s="952" t="str">
        <f>+CONCATENATE(INSTRUCCIONES!B5, " - ", INSTRUCCIONES!B3)</f>
        <v>ESE HOSPITAL SAN JUAN DE DIOS - TITIRIBI</v>
      </c>
      <c r="BH3" s="953"/>
      <c r="BI3" s="953"/>
      <c r="BJ3" s="70" t="s">
        <v>410</v>
      </c>
      <c r="BK3" s="68">
        <f>+BE3</f>
        <v>2014</v>
      </c>
      <c r="BM3" s="952" t="str">
        <f>+CONCATENATE(INSTRUCCIONES!B5, " - ", INSTRUCCIONES!B3)</f>
        <v>ESE HOSPITAL SAN JUAN DE DIOS - TITIRIBI</v>
      </c>
      <c r="BN3" s="953"/>
      <c r="BO3" s="953"/>
      <c r="BP3" s="70" t="s">
        <v>410</v>
      </c>
      <c r="BQ3" s="68">
        <f>+BK3</f>
        <v>2014</v>
      </c>
    </row>
    <row r="4" spans="1:69" ht="16.5" thickBot="1" x14ac:dyDescent="0.25">
      <c r="A4" s="351"/>
      <c r="B4" s="947"/>
      <c r="C4" s="358"/>
      <c r="D4" s="937"/>
      <c r="E4" s="937"/>
      <c r="F4" s="944"/>
      <c r="G4" s="944"/>
      <c r="H4" s="944"/>
      <c r="I4" s="944"/>
      <c r="J4" s="944"/>
      <c r="K4" s="945"/>
      <c r="L4" s="926"/>
      <c r="M4" s="927"/>
      <c r="N4" s="949"/>
      <c r="P4" s="919"/>
      <c r="Q4" s="922"/>
      <c r="R4" s="348"/>
      <c r="S4" s="64"/>
      <c r="T4" s="946"/>
      <c r="U4" s="358"/>
      <c r="V4" s="899"/>
      <c r="W4" s="899"/>
      <c r="X4" s="899"/>
      <c r="Y4" s="902"/>
      <c r="Z4" s="902"/>
      <c r="AA4" s="902"/>
      <c r="AB4" s="902"/>
      <c r="AC4" s="902"/>
      <c r="AD4" s="902"/>
      <c r="AE4" s="902"/>
      <c r="AF4" s="902"/>
      <c r="AG4" s="903"/>
      <c r="AH4" s="976"/>
      <c r="AI4" s="977"/>
      <c r="AJ4" s="956"/>
      <c r="AL4" s="919"/>
      <c r="AM4" s="922"/>
      <c r="AO4" s="6"/>
      <c r="AP4" s="359"/>
      <c r="AQ4" s="360" t="s">
        <v>15</v>
      </c>
      <c r="AR4" s="360" t="s">
        <v>16</v>
      </c>
      <c r="AS4" s="360" t="s">
        <v>17</v>
      </c>
      <c r="AT4" s="360" t="s">
        <v>18</v>
      </c>
      <c r="AU4" s="360" t="s">
        <v>18</v>
      </c>
      <c r="AV4" s="361" t="s">
        <v>18</v>
      </c>
      <c r="AW4" s="960" t="str">
        <f>+CONCATENATE("PROYECCION A DICIEMBRE 31 DEL ",N3)</f>
        <v>PROYECCION A DICIEMBRE 31 DEL 2014</v>
      </c>
      <c r="AX4" s="961"/>
      <c r="AY4" s="961"/>
      <c r="AZ4" s="962"/>
      <c r="BB4" s="362"/>
      <c r="BC4" s="363"/>
      <c r="BD4" s="363"/>
      <c r="BE4" s="65"/>
      <c r="BF4" s="8"/>
      <c r="BG4" s="362"/>
      <c r="BH4" s="363"/>
      <c r="BI4" s="363"/>
      <c r="BJ4" s="66"/>
      <c r="BK4" s="364"/>
      <c r="BL4" s="9"/>
      <c r="BM4" s="362"/>
      <c r="BN4" s="365"/>
      <c r="BO4" s="365"/>
      <c r="BP4" s="67"/>
      <c r="BQ4" s="366"/>
    </row>
    <row r="5" spans="1:69" ht="31.5" thickBot="1" x14ac:dyDescent="0.3">
      <c r="A5" s="909" t="s">
        <v>19</v>
      </c>
      <c r="B5" s="911" t="s">
        <v>20</v>
      </c>
      <c r="C5" s="913" t="s">
        <v>21</v>
      </c>
      <c r="D5" s="914"/>
      <c r="E5" s="914"/>
      <c r="F5" s="915"/>
      <c r="G5" s="928" t="s">
        <v>574</v>
      </c>
      <c r="H5" s="929"/>
      <c r="I5" s="930"/>
      <c r="J5" s="931" t="str">
        <f>+IF(L8&gt;I8,"OJO - RECAUDOS MAYORES QUE RECONOCIMIENTOS","RECAUDO")</f>
        <v>RECAUDO</v>
      </c>
      <c r="K5" s="932"/>
      <c r="L5" s="933"/>
      <c r="M5" s="934" t="s">
        <v>23</v>
      </c>
      <c r="N5" s="935"/>
      <c r="P5" s="920"/>
      <c r="Q5" s="923"/>
      <c r="R5" s="348"/>
      <c r="S5" s="984" t="s">
        <v>516</v>
      </c>
      <c r="T5" s="972" t="s">
        <v>20</v>
      </c>
      <c r="U5" s="367" t="s">
        <v>21</v>
      </c>
      <c r="V5" s="368"/>
      <c r="W5" s="368"/>
      <c r="X5" s="369"/>
      <c r="Y5" s="370" t="s">
        <v>575</v>
      </c>
      <c r="Z5" s="368"/>
      <c r="AA5" s="368"/>
      <c r="AB5" s="895" t="s">
        <v>576</v>
      </c>
      <c r="AC5" s="896"/>
      <c r="AD5" s="897"/>
      <c r="AE5" s="895" t="s">
        <v>24</v>
      </c>
      <c r="AF5" s="896"/>
      <c r="AG5" s="897"/>
      <c r="AH5" s="895" t="s">
        <v>25</v>
      </c>
      <c r="AI5" s="896"/>
      <c r="AJ5" s="897"/>
      <c r="AL5" s="920"/>
      <c r="AM5" s="923"/>
      <c r="AO5" s="371"/>
      <c r="AP5" s="372" t="s">
        <v>26</v>
      </c>
      <c r="AQ5" s="360"/>
      <c r="AR5" s="360" t="s">
        <v>27</v>
      </c>
      <c r="AS5" s="360" t="s">
        <v>27</v>
      </c>
      <c r="AT5" s="360" t="s">
        <v>28</v>
      </c>
      <c r="AU5" s="360" t="s">
        <v>29</v>
      </c>
      <c r="AV5" s="360" t="s">
        <v>29</v>
      </c>
      <c r="AW5" s="360" t="s">
        <v>30</v>
      </c>
      <c r="AX5" s="360" t="s">
        <v>31</v>
      </c>
      <c r="AY5" s="360" t="s">
        <v>32</v>
      </c>
      <c r="AZ5" s="373" t="s">
        <v>32</v>
      </c>
      <c r="BB5" s="374" t="s">
        <v>33</v>
      </c>
      <c r="BC5" s="666" t="str">
        <f>+CONCATENATE("ACUMULADO ",N3)</f>
        <v>ACUMULADO 2014</v>
      </c>
      <c r="BD5" s="376"/>
      <c r="BE5" s="667"/>
      <c r="BF5" s="378" t="s">
        <v>14</v>
      </c>
      <c r="BG5" s="689" t="s">
        <v>34</v>
      </c>
      <c r="BH5" s="963" t="str">
        <f>+CONCATENATE("ACUMULADO ",N3)</f>
        <v>ACUMULADO 2014</v>
      </c>
      <c r="BI5" s="964"/>
      <c r="BJ5" s="964"/>
      <c r="BK5" s="965"/>
      <c r="BM5" s="938" t="s">
        <v>34</v>
      </c>
      <c r="BN5" s="379" t="str">
        <f>+CONCATENATE("ACUMULADO ",BQ3)</f>
        <v>ACUMULADO 2014</v>
      </c>
      <c r="BO5" s="380"/>
      <c r="BP5" s="381"/>
      <c r="BQ5" s="382"/>
    </row>
    <row r="6" spans="1:69" ht="15.75" thickBot="1" x14ac:dyDescent="0.25">
      <c r="A6" s="910"/>
      <c r="B6" s="912"/>
      <c r="C6" s="150" t="s">
        <v>35</v>
      </c>
      <c r="D6" s="141" t="s">
        <v>36</v>
      </c>
      <c r="E6" s="141" t="s">
        <v>37</v>
      </c>
      <c r="F6" s="142" t="s">
        <v>38</v>
      </c>
      <c r="G6" s="150" t="s">
        <v>39</v>
      </c>
      <c r="H6" s="141" t="s">
        <v>40</v>
      </c>
      <c r="I6" s="142" t="s">
        <v>41</v>
      </c>
      <c r="J6" s="150" t="s">
        <v>39</v>
      </c>
      <c r="K6" s="141" t="s">
        <v>40</v>
      </c>
      <c r="L6" s="142" t="s">
        <v>41</v>
      </c>
      <c r="M6" s="150" t="s">
        <v>42</v>
      </c>
      <c r="N6" s="142" t="s">
        <v>22</v>
      </c>
      <c r="P6" s="191" t="s">
        <v>43</v>
      </c>
      <c r="Q6" s="190" t="s">
        <v>502</v>
      </c>
      <c r="R6" s="348"/>
      <c r="S6" s="985" t="s">
        <v>44</v>
      </c>
      <c r="T6" s="973"/>
      <c r="U6" s="383" t="s">
        <v>35</v>
      </c>
      <c r="V6" s="50" t="s">
        <v>36</v>
      </c>
      <c r="W6" s="50" t="s">
        <v>37</v>
      </c>
      <c r="X6" s="51" t="s">
        <v>38</v>
      </c>
      <c r="Y6" s="384" t="s">
        <v>39</v>
      </c>
      <c r="Z6" s="50" t="s">
        <v>40</v>
      </c>
      <c r="AA6" s="50" t="s">
        <v>41</v>
      </c>
      <c r="AB6" s="384" t="s">
        <v>39</v>
      </c>
      <c r="AC6" s="50" t="s">
        <v>40</v>
      </c>
      <c r="AD6" s="50" t="s">
        <v>41</v>
      </c>
      <c r="AE6" s="384" t="s">
        <v>39</v>
      </c>
      <c r="AF6" s="50" t="s">
        <v>40</v>
      </c>
      <c r="AG6" s="50" t="s">
        <v>41</v>
      </c>
      <c r="AH6" s="384" t="s">
        <v>45</v>
      </c>
      <c r="AI6" s="50" t="s">
        <v>46</v>
      </c>
      <c r="AJ6" s="51" t="s">
        <v>24</v>
      </c>
      <c r="AL6" s="150" t="s">
        <v>43</v>
      </c>
      <c r="AM6" s="142" t="s">
        <v>502</v>
      </c>
      <c r="AO6" s="385"/>
      <c r="AP6" s="386"/>
      <c r="AQ6" s="387" t="s">
        <v>38</v>
      </c>
      <c r="AR6" s="387" t="str">
        <f>+L3</f>
        <v>AGOSTO</v>
      </c>
      <c r="AS6" s="387" t="str">
        <f>AR6</f>
        <v>AGOSTO</v>
      </c>
      <c r="AT6" s="387" t="str">
        <f>AR6</f>
        <v>AGOSTO</v>
      </c>
      <c r="AU6" s="387" t="s">
        <v>16</v>
      </c>
      <c r="AV6" s="387" t="s">
        <v>31</v>
      </c>
      <c r="AW6" s="387"/>
      <c r="AX6" s="387"/>
      <c r="AY6" s="387" t="s">
        <v>16</v>
      </c>
      <c r="AZ6" s="388" t="s">
        <v>31</v>
      </c>
      <c r="BB6" s="389"/>
      <c r="BC6" s="390" t="s">
        <v>47</v>
      </c>
      <c r="BD6" s="391" t="s">
        <v>48</v>
      </c>
      <c r="BE6" s="392" t="s">
        <v>49</v>
      </c>
      <c r="BF6" s="393"/>
      <c r="BG6" s="691"/>
      <c r="BH6" s="692" t="s">
        <v>47</v>
      </c>
      <c r="BI6" s="692" t="s">
        <v>50</v>
      </c>
      <c r="BJ6" s="692" t="s">
        <v>51</v>
      </c>
      <c r="BK6" s="693" t="s">
        <v>52</v>
      </c>
      <c r="BM6" s="939"/>
      <c r="BN6" s="396" t="s">
        <v>47</v>
      </c>
      <c r="BO6" s="394" t="s">
        <v>50</v>
      </c>
      <c r="BP6" s="394" t="s">
        <v>51</v>
      </c>
      <c r="BQ6" s="395" t="s">
        <v>52</v>
      </c>
    </row>
    <row r="7" spans="1:69" s="10" customFormat="1" ht="16.5" thickBot="1" x14ac:dyDescent="0.3">
      <c r="A7" s="668"/>
      <c r="B7" s="669"/>
      <c r="C7" s="196"/>
      <c r="D7" s="196"/>
      <c r="E7" s="196"/>
      <c r="F7" s="196"/>
      <c r="G7" s="196"/>
      <c r="H7" s="196"/>
      <c r="I7" s="196"/>
      <c r="J7" s="196"/>
      <c r="K7" s="196"/>
      <c r="L7" s="196"/>
      <c r="M7" s="196"/>
      <c r="N7" s="195"/>
      <c r="O7" s="348"/>
      <c r="P7" s="194"/>
      <c r="Q7" s="195"/>
      <c r="S7" s="399"/>
      <c r="T7" s="400"/>
      <c r="U7" s="196"/>
      <c r="V7" s="196"/>
      <c r="W7" s="196"/>
      <c r="X7" s="196"/>
      <c r="Y7" s="196"/>
      <c r="Z7" s="196"/>
      <c r="AA7" s="196"/>
      <c r="AB7" s="196"/>
      <c r="AC7" s="196"/>
      <c r="AD7" s="196"/>
      <c r="AE7" s="196"/>
      <c r="AF7" s="196"/>
      <c r="AG7" s="196"/>
      <c r="AH7" s="196"/>
      <c r="AI7" s="196"/>
      <c r="AJ7" s="195"/>
      <c r="AK7" s="2"/>
      <c r="AL7" s="226"/>
      <c r="AM7" s="227"/>
      <c r="AO7" s="23"/>
      <c r="AP7" s="13" t="s">
        <v>54</v>
      </c>
      <c r="AQ7" s="401">
        <f>F22</f>
        <v>1802063549</v>
      </c>
      <c r="AR7" s="401">
        <f>I22</f>
        <v>1291586449</v>
      </c>
      <c r="AS7" s="401">
        <f>L22</f>
        <v>784162146</v>
      </c>
      <c r="AT7" s="15"/>
      <c r="AU7" s="402">
        <f t="shared" ref="AU7:AU17" si="0">IF(AQ7=0," ",AR7/AQ7)</f>
        <v>0.71672636057520078</v>
      </c>
      <c r="AV7" s="402">
        <f t="shared" ref="AV7:AV17" si="1">IF(AQ7=0," ",AS7/AQ7)</f>
        <v>0.43514677739036828</v>
      </c>
      <c r="AW7" s="401">
        <f>I23/AO$2*12+I24</f>
        <v>1711910203</v>
      </c>
      <c r="AX7" s="401">
        <f>L23/AO$2*12+L24</f>
        <v>950773748.5</v>
      </c>
      <c r="AY7" s="401">
        <f t="shared" ref="AY7:AY16" si="2">AW7-AQ7</f>
        <v>-90153346</v>
      </c>
      <c r="AZ7" s="403">
        <f t="shared" ref="AZ7:AZ16" si="3">AX7-AQ7</f>
        <v>-851289800.5</v>
      </c>
      <c r="BB7" s="404" t="s">
        <v>55</v>
      </c>
      <c r="BC7" s="72">
        <f>F10</f>
        <v>226569855</v>
      </c>
      <c r="BD7" s="73">
        <f>I10</f>
        <v>226569855</v>
      </c>
      <c r="BE7" s="74">
        <f>K10</f>
        <v>0</v>
      </c>
      <c r="BF7" s="75"/>
      <c r="BG7" s="109" t="s">
        <v>56</v>
      </c>
      <c r="BH7" s="135">
        <f>+SUM(BH8:BH11)</f>
        <v>2794600398</v>
      </c>
      <c r="BI7" s="135">
        <f>+SUM(BI8:BI11)</f>
        <v>1591844957.0699999</v>
      </c>
      <c r="BJ7" s="135">
        <f>+SUM(BJ8:BJ11)</f>
        <v>1490591281.0699999</v>
      </c>
      <c r="BK7" s="135">
        <f>+SUM(BK8:BK11)</f>
        <v>183046263</v>
      </c>
      <c r="BM7" s="79" t="s">
        <v>56</v>
      </c>
      <c r="BN7" s="80">
        <f>BN8+BN15+BN22</f>
        <v>2794600398</v>
      </c>
      <c r="BO7" s="81">
        <f>BO8+BO15+BO22</f>
        <v>1591844957.0699999</v>
      </c>
      <c r="BP7" s="81">
        <f>BP8+BP15+BP22</f>
        <v>1490591281.0699999</v>
      </c>
      <c r="BQ7" s="82">
        <f>BQ8+BQ15+BQ22</f>
        <v>183046263</v>
      </c>
    </row>
    <row r="8" spans="1:69" s="10" customFormat="1" ht="24" thickBot="1" x14ac:dyDescent="0.3">
      <c r="A8" s="405">
        <f>+IF(JULIO!A8=0,"",JULIO!A8)</f>
        <v>1</v>
      </c>
      <c r="B8" s="670" t="str">
        <f>+IF(JULIO!B8=0,"",JULIO!B8)</f>
        <v>INGRESOS</v>
      </c>
      <c r="C8" s="407">
        <f>C10+C17+C108</f>
        <v>3181595000</v>
      </c>
      <c r="D8" s="407">
        <f t="shared" ref="D8:N8" si="4">D10+D17+D108</f>
        <v>0</v>
      </c>
      <c r="E8" s="407">
        <f t="shared" si="4"/>
        <v>896207030</v>
      </c>
      <c r="F8" s="407">
        <f t="shared" si="4"/>
        <v>4077802030</v>
      </c>
      <c r="G8" s="407">
        <f t="shared" si="4"/>
        <v>2548435652</v>
      </c>
      <c r="H8" s="407">
        <f t="shared" si="4"/>
        <v>229868381</v>
      </c>
      <c r="I8" s="407">
        <f t="shared" si="4"/>
        <v>2778304033</v>
      </c>
      <c r="J8" s="407">
        <f t="shared" si="4"/>
        <v>1894145461</v>
      </c>
      <c r="K8" s="407">
        <f t="shared" si="4"/>
        <v>213985196</v>
      </c>
      <c r="L8" s="407">
        <f t="shared" si="4"/>
        <v>2108130657</v>
      </c>
      <c r="M8" s="407">
        <f t="shared" si="4"/>
        <v>1299497997</v>
      </c>
      <c r="N8" s="408">
        <f t="shared" si="4"/>
        <v>1969671373</v>
      </c>
      <c r="O8" s="409"/>
      <c r="P8" s="410">
        <f>P10+P17+P108</f>
        <v>0</v>
      </c>
      <c r="Q8" s="408">
        <f>Q10+Q17+Q108</f>
        <v>0</v>
      </c>
      <c r="S8" s="206" t="str">
        <f>+IF(JULIO!S8=0,"",JULIO!S8)</f>
        <v/>
      </c>
      <c r="T8" s="411" t="str">
        <f>+IF(JULIO!T8=0,"",JULIO!T8)</f>
        <v>GASTOS</v>
      </c>
      <c r="U8" s="412">
        <f t="shared" ref="U8:AM8" si="5">U10+U207+U220+U232</f>
        <v>3181595000</v>
      </c>
      <c r="V8" s="413">
        <f t="shared" si="5"/>
        <v>0</v>
      </c>
      <c r="W8" s="413">
        <f t="shared" si="5"/>
        <v>896207030</v>
      </c>
      <c r="X8" s="414">
        <f t="shared" si="5"/>
        <v>4077802030</v>
      </c>
      <c r="Y8" s="415">
        <f t="shared" si="5"/>
        <v>2316907764.0699997</v>
      </c>
      <c r="Z8" s="413">
        <f t="shared" si="5"/>
        <v>197171643</v>
      </c>
      <c r="AA8" s="414">
        <f t="shared" si="5"/>
        <v>2514079407.0699997</v>
      </c>
      <c r="AB8" s="415">
        <f t="shared" si="5"/>
        <v>2119659094.0699999</v>
      </c>
      <c r="AC8" s="413">
        <f t="shared" si="5"/>
        <v>221941510</v>
      </c>
      <c r="AD8" s="414">
        <f t="shared" si="5"/>
        <v>2341600604.0699997</v>
      </c>
      <c r="AE8" s="415">
        <f t="shared" si="5"/>
        <v>1795721928</v>
      </c>
      <c r="AF8" s="413">
        <f t="shared" si="5"/>
        <v>222645626</v>
      </c>
      <c r="AG8" s="414">
        <f t="shared" si="5"/>
        <v>2018367554</v>
      </c>
      <c r="AH8" s="415">
        <f t="shared" si="5"/>
        <v>1563722622.9300001</v>
      </c>
      <c r="AI8" s="413">
        <f t="shared" si="5"/>
        <v>1736201425.9300001</v>
      </c>
      <c r="AJ8" s="416">
        <f t="shared" si="5"/>
        <v>2059434476</v>
      </c>
      <c r="AL8" s="417">
        <f t="shared" si="5"/>
        <v>0</v>
      </c>
      <c r="AM8" s="418">
        <f t="shared" si="5"/>
        <v>0</v>
      </c>
      <c r="AO8" s="23"/>
      <c r="AP8" s="13" t="s">
        <v>58</v>
      </c>
      <c r="AQ8" s="14">
        <f>F25</f>
        <v>861960723</v>
      </c>
      <c r="AR8" s="14">
        <f>I25</f>
        <v>598680673</v>
      </c>
      <c r="AS8" s="14">
        <f>L25</f>
        <v>514740612</v>
      </c>
      <c r="AT8" s="15"/>
      <c r="AU8" s="419">
        <f t="shared" si="0"/>
        <v>0.69455679014738592</v>
      </c>
      <c r="AV8" s="419">
        <f t="shared" si="1"/>
        <v>0.59717409188724713</v>
      </c>
      <c r="AW8" s="14">
        <f>I26/AO$2*12+I27</f>
        <v>879832411.5</v>
      </c>
      <c r="AX8" s="14">
        <f>L26/AO$2*12+L27</f>
        <v>753922320</v>
      </c>
      <c r="AY8" s="14">
        <f t="shared" si="2"/>
        <v>17871688.5</v>
      </c>
      <c r="AZ8" s="420">
        <f t="shared" si="3"/>
        <v>-108038403</v>
      </c>
      <c r="BB8" s="167" t="s">
        <v>59</v>
      </c>
      <c r="BC8" s="83">
        <f>BC9+BC19</f>
        <v>3105689257</v>
      </c>
      <c r="BD8" s="84">
        <f>BD9+BD19</f>
        <v>1967114567</v>
      </c>
      <c r="BE8" s="85">
        <f>BE9+BE19</f>
        <v>213494534</v>
      </c>
      <c r="BF8" s="75"/>
      <c r="BG8" s="86" t="s">
        <v>60</v>
      </c>
      <c r="BH8" s="87">
        <f>BN9+BN13</f>
        <v>1749552802</v>
      </c>
      <c r="BI8" s="87">
        <f>BO9+BO13</f>
        <v>927040095</v>
      </c>
      <c r="BJ8" s="87">
        <f>BP9+BP13</f>
        <v>927040095</v>
      </c>
      <c r="BK8" s="87">
        <f>BQ9+BQ13</f>
        <v>117085160</v>
      </c>
      <c r="BM8" s="89" t="s">
        <v>61</v>
      </c>
      <c r="BN8" s="90">
        <f>BN9+BN14+BN13</f>
        <v>2111395646</v>
      </c>
      <c r="BO8" s="87">
        <f>BO9+BO14+BO13</f>
        <v>1207388245</v>
      </c>
      <c r="BP8" s="87">
        <f>BP9+BP14+BP13</f>
        <v>1123881752</v>
      </c>
      <c r="BQ8" s="88">
        <f>BQ9+BQ14+BQ13</f>
        <v>138036159</v>
      </c>
    </row>
    <row r="9" spans="1:69" s="10" customFormat="1" ht="20.25" thickBot="1" x14ac:dyDescent="0.25">
      <c r="A9" s="671"/>
      <c r="B9" s="672"/>
      <c r="C9" s="673"/>
      <c r="D9" s="673"/>
      <c r="E9" s="673"/>
      <c r="F9" s="673"/>
      <c r="G9" s="673"/>
      <c r="H9" s="673"/>
      <c r="I9" s="673"/>
      <c r="J9" s="673"/>
      <c r="K9" s="673"/>
      <c r="L9" s="673"/>
      <c r="M9" s="673"/>
      <c r="N9" s="674"/>
      <c r="O9" s="409"/>
      <c r="P9" s="425"/>
      <c r="Q9" s="424"/>
      <c r="S9" s="399"/>
      <c r="T9" s="400"/>
      <c r="U9" s="196"/>
      <c r="V9" s="196"/>
      <c r="W9" s="196"/>
      <c r="X9" s="196"/>
      <c r="Y9" s="196"/>
      <c r="Z9" s="196"/>
      <c r="AA9" s="196"/>
      <c r="AB9" s="196"/>
      <c r="AC9" s="196"/>
      <c r="AD9" s="196"/>
      <c r="AE9" s="196"/>
      <c r="AF9" s="196"/>
      <c r="AG9" s="196"/>
      <c r="AH9" s="196"/>
      <c r="AI9" s="196"/>
      <c r="AJ9" s="195"/>
      <c r="AL9" s="426"/>
      <c r="AM9" s="427"/>
      <c r="AO9" s="428"/>
      <c r="AP9" s="13" t="s">
        <v>63</v>
      </c>
      <c r="AQ9" s="14">
        <f>F28+F75</f>
        <v>0</v>
      </c>
      <c r="AR9" s="14">
        <f>I28+I75</f>
        <v>16813613</v>
      </c>
      <c r="AS9" s="14">
        <f>L28+L75</f>
        <v>0</v>
      </c>
      <c r="AT9" s="15"/>
      <c r="AU9" s="429" t="str">
        <f t="shared" si="0"/>
        <v xml:space="preserve"> </v>
      </c>
      <c r="AV9" s="429" t="str">
        <f t="shared" si="1"/>
        <v xml:space="preserve"> </v>
      </c>
      <c r="AW9" s="430">
        <f>(I30+I33+I36+I76)/AO$2*12+I31+I34+I37+I38+I39+I40+I77</f>
        <v>25220419.5</v>
      </c>
      <c r="AX9" s="430">
        <f>(L30+L33+L36+L76)/AO$2*12+L31+L34+L37+L38+L39+L40+L77</f>
        <v>0</v>
      </c>
      <c r="AY9" s="430">
        <f t="shared" si="2"/>
        <v>25220419.5</v>
      </c>
      <c r="AZ9" s="431">
        <f t="shared" si="3"/>
        <v>0</v>
      </c>
      <c r="BB9" s="432" t="s">
        <v>456</v>
      </c>
      <c r="BC9" s="91">
        <f>BC10+BC18</f>
        <v>2985989257</v>
      </c>
      <c r="BD9" s="92">
        <f>BD10+BD18</f>
        <v>1898068360</v>
      </c>
      <c r="BE9" s="93">
        <f>BE10+BE18</f>
        <v>205427184</v>
      </c>
      <c r="BF9" s="94"/>
      <c r="BG9" s="95" t="s">
        <v>64</v>
      </c>
      <c r="BH9" s="96">
        <f t="shared" ref="BH9:BK10" si="6">BN14</f>
        <v>361842844</v>
      </c>
      <c r="BI9" s="96">
        <f t="shared" si="6"/>
        <v>280348150</v>
      </c>
      <c r="BJ9" s="96">
        <f t="shared" si="6"/>
        <v>196841657</v>
      </c>
      <c r="BK9" s="96">
        <f t="shared" si="6"/>
        <v>20950999</v>
      </c>
      <c r="BM9" s="164" t="s">
        <v>65</v>
      </c>
      <c r="BN9" s="98">
        <f>SUM(BN10:BN12)</f>
        <v>1154999780</v>
      </c>
      <c r="BO9" s="96">
        <f>SUM(BO10:BO12)</f>
        <v>709951372</v>
      </c>
      <c r="BP9" s="96">
        <f>SUM(BP10:BP12)</f>
        <v>709951372</v>
      </c>
      <c r="BQ9" s="97">
        <f>SUM(BQ10:BQ12)</f>
        <v>89791162</v>
      </c>
    </row>
    <row r="10" spans="1:69" s="10" customFormat="1" ht="19.5" x14ac:dyDescent="0.2">
      <c r="A10" s="433">
        <f>+IF(JULIO!A10=0,"",JULIO!A10)</f>
        <v>10</v>
      </c>
      <c r="B10" s="434" t="str">
        <f>+IF(JULIO!B10=0,"",JULIO!B10)</f>
        <v>DISPONIBILIDAD INICIAL</v>
      </c>
      <c r="C10" s="215">
        <f t="shared" ref="C10:N10" si="7">SUM(C12:C15)</f>
        <v>100000000</v>
      </c>
      <c r="D10" s="435">
        <f t="shared" si="7"/>
        <v>0</v>
      </c>
      <c r="E10" s="435">
        <f t="shared" si="7"/>
        <v>126569855</v>
      </c>
      <c r="F10" s="216">
        <f t="shared" si="7"/>
        <v>226569855</v>
      </c>
      <c r="G10" s="436">
        <f t="shared" si="7"/>
        <v>226569855</v>
      </c>
      <c r="H10" s="435">
        <f t="shared" si="7"/>
        <v>0</v>
      </c>
      <c r="I10" s="437">
        <f t="shared" si="7"/>
        <v>226569855</v>
      </c>
      <c r="J10" s="215">
        <f t="shared" si="7"/>
        <v>226569855</v>
      </c>
      <c r="K10" s="435">
        <f t="shared" si="7"/>
        <v>0</v>
      </c>
      <c r="L10" s="216">
        <f t="shared" si="7"/>
        <v>226569855</v>
      </c>
      <c r="M10" s="215">
        <f t="shared" si="7"/>
        <v>0</v>
      </c>
      <c r="N10" s="216">
        <f t="shared" si="7"/>
        <v>0</v>
      </c>
      <c r="O10" s="15"/>
      <c r="P10" s="215">
        <f>SUM(P12:P15)</f>
        <v>0</v>
      </c>
      <c r="Q10" s="216">
        <f>SUM(Q12:Q15)</f>
        <v>0</v>
      </c>
      <c r="S10" s="438" t="str">
        <f>+IF(JULIO!S10=0,"",JULIO!S10)</f>
        <v>A</v>
      </c>
      <c r="T10" s="439" t="str">
        <f>+IF(JULIO!T10=0,"",JULIO!T10)</f>
        <v>GASTOS DE FUNCIONAMIENTO</v>
      </c>
      <c r="U10" s="440">
        <f t="shared" ref="U10:AJ10" si="8">U12+U110+U170+U193</f>
        <v>2850095000</v>
      </c>
      <c r="V10" s="441">
        <f t="shared" si="8"/>
        <v>0</v>
      </c>
      <c r="W10" s="441">
        <f t="shared" si="8"/>
        <v>663399550</v>
      </c>
      <c r="X10" s="444">
        <f t="shared" si="8"/>
        <v>3513494550</v>
      </c>
      <c r="Y10" s="443">
        <f t="shared" si="8"/>
        <v>2019034021.0699999</v>
      </c>
      <c r="Z10" s="441">
        <f t="shared" si="8"/>
        <v>172371641</v>
      </c>
      <c r="AA10" s="444">
        <f t="shared" si="8"/>
        <v>2191405662.0699997</v>
      </c>
      <c r="AB10" s="443">
        <f t="shared" si="8"/>
        <v>1866150351.0699999</v>
      </c>
      <c r="AC10" s="441">
        <f t="shared" si="8"/>
        <v>212561508</v>
      </c>
      <c r="AD10" s="444">
        <f t="shared" si="8"/>
        <v>2078711859.0699999</v>
      </c>
      <c r="AE10" s="443">
        <f t="shared" si="8"/>
        <v>1590538528</v>
      </c>
      <c r="AF10" s="441">
        <f t="shared" si="8"/>
        <v>205786755</v>
      </c>
      <c r="AG10" s="444">
        <f t="shared" si="8"/>
        <v>1796325283</v>
      </c>
      <c r="AH10" s="443">
        <f t="shared" si="8"/>
        <v>1322088887.9300001</v>
      </c>
      <c r="AI10" s="441">
        <f t="shared" si="8"/>
        <v>1434782690.9300001</v>
      </c>
      <c r="AJ10" s="442">
        <f t="shared" si="8"/>
        <v>1717169267</v>
      </c>
      <c r="AL10" s="445">
        <f>AL12+AL110+AL170+AL193</f>
        <v>0</v>
      </c>
      <c r="AM10" s="446">
        <f>AM12+AM110+AM170+AM193</f>
        <v>0</v>
      </c>
      <c r="AO10" s="428"/>
      <c r="AP10" s="13" t="s">
        <v>67</v>
      </c>
      <c r="AQ10" s="14">
        <f>F42</f>
        <v>115073169</v>
      </c>
      <c r="AR10" s="14">
        <f>I42</f>
        <v>80959762</v>
      </c>
      <c r="AS10" s="14">
        <f>L42</f>
        <v>69978663</v>
      </c>
      <c r="AT10" s="15"/>
      <c r="AU10" s="429">
        <f t="shared" si="0"/>
        <v>0.70355029503011257</v>
      </c>
      <c r="AV10" s="429">
        <f t="shared" si="1"/>
        <v>0.60812319333970888</v>
      </c>
      <c r="AW10" s="430">
        <f>I43/AO$2*12+I44</f>
        <v>113903058.5</v>
      </c>
      <c r="AX10" s="430">
        <f>L43/AO$2*12+L44</f>
        <v>97431410</v>
      </c>
      <c r="AY10" s="430">
        <f t="shared" si="2"/>
        <v>-1170110.5</v>
      </c>
      <c r="AZ10" s="431">
        <f t="shared" si="3"/>
        <v>-17641759</v>
      </c>
      <c r="BB10" s="447" t="s">
        <v>457</v>
      </c>
      <c r="BC10" s="91">
        <f>BC11+BC12+BC13+BC14+BC16+BC17+BC15</f>
        <v>2634294257</v>
      </c>
      <c r="BD10" s="92">
        <f>BD11+BD12+BD13+BD14+BD16+BD17+BD15</f>
        <v>1686552656</v>
      </c>
      <c r="BE10" s="93">
        <f>BE11+BE12+BE13+BE14+BE16+BE17+BE15</f>
        <v>181487721</v>
      </c>
      <c r="BF10" s="94"/>
      <c r="BG10" s="86" t="s">
        <v>68</v>
      </c>
      <c r="BH10" s="99">
        <f t="shared" si="6"/>
        <v>627753246</v>
      </c>
      <c r="BI10" s="99">
        <f t="shared" si="6"/>
        <v>358931667.06999999</v>
      </c>
      <c r="BJ10" s="99">
        <f t="shared" si="6"/>
        <v>341184484.06999999</v>
      </c>
      <c r="BK10" s="99">
        <f t="shared" si="6"/>
        <v>42509952</v>
      </c>
      <c r="BM10" s="161" t="s">
        <v>470</v>
      </c>
      <c r="BN10" s="101">
        <f>X17+X66</f>
        <v>913498656</v>
      </c>
      <c r="BO10" s="99">
        <f>AA17+AA66</f>
        <v>604327498</v>
      </c>
      <c r="BP10" s="99">
        <f>AD17+AD66</f>
        <v>604327498</v>
      </c>
      <c r="BQ10" s="100">
        <f>AF17+AF66</f>
        <v>72788557</v>
      </c>
    </row>
    <row r="11" spans="1:69" s="10" customFormat="1" ht="19.5" x14ac:dyDescent="0.2">
      <c r="A11" s="421"/>
      <c r="B11" s="422"/>
      <c r="C11" s="423"/>
      <c r="D11" s="423"/>
      <c r="E11" s="423"/>
      <c r="F11" s="423"/>
      <c r="G11" s="423"/>
      <c r="H11" s="423"/>
      <c r="I11" s="423"/>
      <c r="J11" s="423"/>
      <c r="K11" s="423"/>
      <c r="L11" s="423"/>
      <c r="M11" s="423"/>
      <c r="N11" s="424"/>
      <c r="O11" s="409"/>
      <c r="P11" s="425"/>
      <c r="Q11" s="424"/>
      <c r="S11" s="448"/>
      <c r="T11" s="649"/>
      <c r="U11" s="193"/>
      <c r="V11" s="193"/>
      <c r="W11" s="193"/>
      <c r="X11" s="193"/>
      <c r="Y11" s="193"/>
      <c r="Z11" s="193"/>
      <c r="AA11" s="193"/>
      <c r="AB11" s="193"/>
      <c r="AC11" s="193"/>
      <c r="AD11" s="193"/>
      <c r="AE11" s="193"/>
      <c r="AF11" s="193"/>
      <c r="AG11" s="193"/>
      <c r="AH11" s="193"/>
      <c r="AI11" s="193"/>
      <c r="AJ11" s="207"/>
      <c r="AL11" s="451"/>
      <c r="AM11" s="452"/>
      <c r="AO11" s="453" t="s">
        <v>13</v>
      </c>
      <c r="AP11" s="717" t="s">
        <v>588</v>
      </c>
      <c r="AQ11" s="14">
        <f>F88</f>
        <v>0</v>
      </c>
      <c r="AR11" s="14">
        <f>I88</f>
        <v>0</v>
      </c>
      <c r="AS11" s="14">
        <f>L88</f>
        <v>0</v>
      </c>
      <c r="AT11" s="454">
        <f>AO2/12</f>
        <v>0.66666666666666663</v>
      </c>
      <c r="AU11" s="429" t="str">
        <f t="shared" si="0"/>
        <v xml:space="preserve"> </v>
      </c>
      <c r="AV11" s="429" t="str">
        <f t="shared" si="1"/>
        <v xml:space="preserve"> </v>
      </c>
      <c r="AW11" s="430">
        <f>I88</f>
        <v>0</v>
      </c>
      <c r="AX11" s="430">
        <f>L88</f>
        <v>0</v>
      </c>
      <c r="AY11" s="430">
        <f t="shared" si="2"/>
        <v>0</v>
      </c>
      <c r="AZ11" s="431">
        <f t="shared" si="3"/>
        <v>0</v>
      </c>
      <c r="BB11" s="447" t="s">
        <v>458</v>
      </c>
      <c r="BC11" s="91">
        <f>F26</f>
        <v>799494257</v>
      </c>
      <c r="BD11" s="92">
        <f>I26</f>
        <v>562303477</v>
      </c>
      <c r="BE11" s="93">
        <f>K26</f>
        <v>75502828</v>
      </c>
      <c r="BF11" s="94"/>
      <c r="BG11" s="86" t="s">
        <v>69</v>
      </c>
      <c r="BH11" s="102">
        <f>BN22</f>
        <v>55451506</v>
      </c>
      <c r="BI11" s="102">
        <f>BO22</f>
        <v>25525045</v>
      </c>
      <c r="BJ11" s="102">
        <f>BP22</f>
        <v>25525045</v>
      </c>
      <c r="BK11" s="102">
        <f>BQ22</f>
        <v>2500152</v>
      </c>
      <c r="BM11" s="162" t="s">
        <v>471</v>
      </c>
      <c r="BN11" s="104">
        <f>X18+X67</f>
        <v>104766927</v>
      </c>
      <c r="BO11" s="102">
        <f>AA18+AA67</f>
        <v>81560728</v>
      </c>
      <c r="BP11" s="102">
        <f>AD18+AD67</f>
        <v>81560728</v>
      </c>
      <c r="BQ11" s="103">
        <f>AF18+AF67</f>
        <v>12958512</v>
      </c>
    </row>
    <row r="12" spans="1:69" s="10" customFormat="1" ht="25.5" x14ac:dyDescent="0.2">
      <c r="A12" s="203">
        <f>+IF(JULIO!A12=0,"",JULIO!A12)</f>
        <v>1001</v>
      </c>
      <c r="B12" s="251" t="str">
        <f>+IF(JULIO!B12=0,"",JULIO!B12)</f>
        <v>Bienestar Social (Caja, Bancos, Inversiones Tempor.) a Dic-31-2013</v>
      </c>
      <c r="C12" s="283">
        <f>+ENERO!C12</f>
        <v>0</v>
      </c>
      <c r="D12" s="456">
        <f>JULIO!D12+AGOSTO!P12</f>
        <v>0</v>
      </c>
      <c r="E12" s="456">
        <f>JULIO!E12+AGOSTO!Q12</f>
        <v>81553</v>
      </c>
      <c r="F12" s="170">
        <f>SUM(C12:E12)</f>
        <v>81553</v>
      </c>
      <c r="G12" s="283">
        <f>JULIO!I12</f>
        <v>81553</v>
      </c>
      <c r="H12" s="154">
        <v>0</v>
      </c>
      <c r="I12" s="170">
        <f>SUM(G12:H12)</f>
        <v>81553</v>
      </c>
      <c r="J12" s="283">
        <f>JULIO!L12</f>
        <v>81553</v>
      </c>
      <c r="K12" s="154">
        <v>0</v>
      </c>
      <c r="L12" s="170">
        <f>SUM(J12:K12)</f>
        <v>81553</v>
      </c>
      <c r="M12" s="283">
        <f>F12-I12</f>
        <v>0</v>
      </c>
      <c r="N12" s="170">
        <f>F12-L12</f>
        <v>0</v>
      </c>
      <c r="O12" s="365"/>
      <c r="P12" s="455">
        <v>0</v>
      </c>
      <c r="Q12" s="458">
        <v>0</v>
      </c>
      <c r="S12" s="459">
        <f>+IF(JULIO!S12=0,"",JULIO!S12)</f>
        <v>1000000</v>
      </c>
      <c r="T12" s="460" t="str">
        <f>+IF(JULIO!T12=0,"",JULIO!T12)</f>
        <v>GASTOS DE PERSONAL</v>
      </c>
      <c r="U12" s="461">
        <f t="shared" ref="U12:AJ12" si="9">U14+U63</f>
        <v>2030388802</v>
      </c>
      <c r="V12" s="462">
        <f t="shared" si="9"/>
        <v>0</v>
      </c>
      <c r="W12" s="462">
        <f t="shared" si="9"/>
        <v>268497982</v>
      </c>
      <c r="X12" s="463">
        <f t="shared" si="9"/>
        <v>2298886784</v>
      </c>
      <c r="Y12" s="445">
        <f t="shared" si="9"/>
        <v>1289445695</v>
      </c>
      <c r="Z12" s="462">
        <f t="shared" si="9"/>
        <v>105433688</v>
      </c>
      <c r="AA12" s="463">
        <f t="shared" si="9"/>
        <v>1394879383</v>
      </c>
      <c r="AB12" s="445">
        <f t="shared" si="9"/>
        <v>1172998838</v>
      </c>
      <c r="AC12" s="462">
        <f t="shared" si="9"/>
        <v>138374052</v>
      </c>
      <c r="AD12" s="463">
        <f t="shared" si="9"/>
        <v>1311372890</v>
      </c>
      <c r="AE12" s="445">
        <f t="shared" si="9"/>
        <v>1084545813</v>
      </c>
      <c r="AF12" s="462">
        <f t="shared" si="9"/>
        <v>140948111</v>
      </c>
      <c r="AG12" s="463">
        <f t="shared" si="9"/>
        <v>1225493924</v>
      </c>
      <c r="AH12" s="445">
        <f t="shared" si="9"/>
        <v>904007401</v>
      </c>
      <c r="AI12" s="462">
        <f t="shared" si="9"/>
        <v>987513894</v>
      </c>
      <c r="AJ12" s="446">
        <f t="shared" si="9"/>
        <v>1073392860</v>
      </c>
      <c r="AK12" s="12"/>
      <c r="AL12" s="464">
        <f>AL14+AL63</f>
        <v>0</v>
      </c>
      <c r="AM12" s="465">
        <f>AM14+AM63</f>
        <v>0</v>
      </c>
      <c r="AO12" s="453"/>
      <c r="AP12" s="729" t="s">
        <v>589</v>
      </c>
      <c r="AQ12" s="14">
        <f>F89</f>
        <v>70000000</v>
      </c>
      <c r="AR12" s="14">
        <f>I89</f>
        <v>15747550</v>
      </c>
      <c r="AS12" s="14">
        <f>L89</f>
        <v>5747550</v>
      </c>
      <c r="AT12" s="15"/>
      <c r="AU12" s="429">
        <f t="shared" si="0"/>
        <v>0.224965</v>
      </c>
      <c r="AV12" s="429">
        <f t="shared" si="1"/>
        <v>8.2107857142857149E-2</v>
      </c>
      <c r="AW12" s="430">
        <f>I89</f>
        <v>15747550</v>
      </c>
      <c r="AX12" s="430">
        <f>L89</f>
        <v>5747550</v>
      </c>
      <c r="AY12" s="430">
        <f t="shared" si="2"/>
        <v>-54252450</v>
      </c>
      <c r="AZ12" s="431">
        <f t="shared" si="3"/>
        <v>-64252450</v>
      </c>
      <c r="BB12" s="447" t="s">
        <v>459</v>
      </c>
      <c r="BC12" s="91">
        <f>F23</f>
        <v>1295000000</v>
      </c>
      <c r="BD12" s="92">
        <f>I23</f>
        <v>840647508</v>
      </c>
      <c r="BE12" s="93">
        <f>K23</f>
        <v>78672138</v>
      </c>
      <c r="BF12" s="94"/>
      <c r="BG12" s="466" t="s">
        <v>412</v>
      </c>
      <c r="BH12" s="102">
        <f>BN25</f>
        <v>355026726</v>
      </c>
      <c r="BI12" s="17">
        <f>BO25</f>
        <v>217648170</v>
      </c>
      <c r="BJ12" s="102">
        <f>BP25</f>
        <v>206208043</v>
      </c>
      <c r="BK12" s="102">
        <f>BQ25</f>
        <v>19828540</v>
      </c>
      <c r="BM12" s="163" t="s">
        <v>472</v>
      </c>
      <c r="BN12" s="104">
        <f>X16+X65-X81-X33-BN10-BN11</f>
        <v>136734197</v>
      </c>
      <c r="BO12" s="102">
        <f>AA16+AA65-AA81-AA33-BO10-BO11</f>
        <v>24063146</v>
      </c>
      <c r="BP12" s="102">
        <f>AD16+AD65-AD81-AD33-BP10-BP11</f>
        <v>24063146</v>
      </c>
      <c r="BQ12" s="103">
        <f>AF16+AF65-AF81-AF33-BQ10-BQ11</f>
        <v>4044093</v>
      </c>
    </row>
    <row r="13" spans="1:69" s="10" customFormat="1" ht="25.5" customHeight="1" x14ac:dyDescent="0.25">
      <c r="A13" s="203">
        <f>+IF(JULIO!A13=0,"",JULIO!A13)</f>
        <v>1002</v>
      </c>
      <c r="B13" s="251" t="str">
        <f>+IF(JULIO!B13=0,"",JULIO!B13)</f>
        <v>Fondo Vivienda (Caja, Bancos, Inversiones Tempor.) a Dic-31-2013</v>
      </c>
      <c r="C13" s="283">
        <f>+ENERO!C13</f>
        <v>0</v>
      </c>
      <c r="D13" s="456">
        <f>JULIO!D13+AGOSTO!P13</f>
        <v>0</v>
      </c>
      <c r="E13" s="456">
        <f>JULIO!E13+AGOSTO!Q13</f>
        <v>0</v>
      </c>
      <c r="F13" s="170">
        <f>SUM(C13:E13)</f>
        <v>0</v>
      </c>
      <c r="G13" s="283">
        <f>JULIO!I13</f>
        <v>0</v>
      </c>
      <c r="H13" s="154">
        <v>0</v>
      </c>
      <c r="I13" s="170">
        <f>SUM(G13:H13)</f>
        <v>0</v>
      </c>
      <c r="J13" s="283">
        <f>JULIO!L13</f>
        <v>0</v>
      </c>
      <c r="K13" s="154">
        <v>0</v>
      </c>
      <c r="L13" s="170">
        <f>SUM(J13:K13)</f>
        <v>0</v>
      </c>
      <c r="M13" s="283">
        <f>F13-I13</f>
        <v>0</v>
      </c>
      <c r="N13" s="170">
        <f>F13-L13</f>
        <v>0</v>
      </c>
      <c r="O13" s="467"/>
      <c r="P13" s="455">
        <v>0</v>
      </c>
      <c r="Q13" s="458">
        <v>0</v>
      </c>
      <c r="S13" s="448"/>
      <c r="T13" s="649"/>
      <c r="U13" s="193"/>
      <c r="V13" s="193"/>
      <c r="W13" s="193"/>
      <c r="X13" s="193"/>
      <c r="Y13" s="193"/>
      <c r="Z13" s="193"/>
      <c r="AA13" s="193"/>
      <c r="AB13" s="193"/>
      <c r="AC13" s="193"/>
      <c r="AD13" s="193"/>
      <c r="AE13" s="193"/>
      <c r="AF13" s="193"/>
      <c r="AG13" s="193"/>
      <c r="AH13" s="193"/>
      <c r="AI13" s="193"/>
      <c r="AJ13" s="207"/>
      <c r="AK13" s="12"/>
      <c r="AL13" s="451"/>
      <c r="AM13" s="452"/>
      <c r="AO13" s="22"/>
      <c r="AP13" s="729" t="s">
        <v>590</v>
      </c>
      <c r="AQ13" s="14">
        <f>F90</f>
        <v>94000000</v>
      </c>
      <c r="AR13" s="14">
        <f>I90</f>
        <v>2250000</v>
      </c>
      <c r="AS13" s="14">
        <f>L90</f>
        <v>2250000</v>
      </c>
      <c r="AT13" s="15"/>
      <c r="AU13" s="429">
        <f t="shared" si="0"/>
        <v>2.3936170212765957E-2</v>
      </c>
      <c r="AV13" s="429">
        <f t="shared" si="1"/>
        <v>2.3936170212765957E-2</v>
      </c>
      <c r="AW13" s="430">
        <f>I90</f>
        <v>2250000</v>
      </c>
      <c r="AX13" s="430">
        <f>L90</f>
        <v>2250000</v>
      </c>
      <c r="AY13" s="430">
        <f t="shared" si="2"/>
        <v>-91750000</v>
      </c>
      <c r="AZ13" s="431">
        <f t="shared" si="3"/>
        <v>-91750000</v>
      </c>
      <c r="BA13" s="467"/>
      <c r="BB13" s="468" t="s">
        <v>460</v>
      </c>
      <c r="BC13" s="105">
        <f>+F30+F33+F36+F38+F39+F40</f>
        <v>0</v>
      </c>
      <c r="BD13" s="106">
        <f>+I30+I33+I36+I38+I39+I40</f>
        <v>16813613</v>
      </c>
      <c r="BE13" s="107">
        <f>+K30+K33+K36+K38+K39+K40</f>
        <v>0</v>
      </c>
      <c r="BF13" s="108"/>
      <c r="BG13" s="109" t="s">
        <v>72</v>
      </c>
      <c r="BH13" s="102">
        <f t="shared" ref="BH13:BK15" si="10">BN29</f>
        <v>461500000</v>
      </c>
      <c r="BI13" s="102">
        <f t="shared" si="10"/>
        <v>237628334</v>
      </c>
      <c r="BJ13" s="102">
        <f t="shared" si="10"/>
        <v>177843334</v>
      </c>
      <c r="BK13" s="102">
        <f t="shared" si="10"/>
        <v>16858871</v>
      </c>
      <c r="BM13" s="166" t="s">
        <v>473</v>
      </c>
      <c r="BN13" s="101">
        <f>X43-X55+X57-X61+X90-X102+X104-X108</f>
        <v>594553022</v>
      </c>
      <c r="BO13" s="99">
        <f>AA43-AA55+AA57-AA61+AA90-AA102+AA104-AA108</f>
        <v>217088723</v>
      </c>
      <c r="BP13" s="99">
        <f>AD43-AD55+AD57-AD61+AD90-AD102+AD104-AD108</f>
        <v>217088723</v>
      </c>
      <c r="BQ13" s="100">
        <f>AF43-AF55+AF57-AF61+AF90-AF102+AF104-AF108</f>
        <v>27293998</v>
      </c>
    </row>
    <row r="14" spans="1:69" s="10" customFormat="1" ht="15.75" x14ac:dyDescent="0.25">
      <c r="A14" s="203">
        <f>+IF(JULIO!A14=0,"",JULIO!A14)</f>
        <v>1003</v>
      </c>
      <c r="B14" s="251" t="str">
        <f>+IF(JULIO!B14=0,"",JULIO!B14)</f>
        <v>Fondos Comunes y Especiales (Caja, Bancos, Invers. Tempor.) a Dic-31-2013</v>
      </c>
      <c r="C14" s="283">
        <f>+ENERO!C14</f>
        <v>100000000</v>
      </c>
      <c r="D14" s="456">
        <f>JULIO!D14+AGOSTO!P14</f>
        <v>0</v>
      </c>
      <c r="E14" s="456">
        <f>JULIO!E14+AGOSTO!Q14</f>
        <v>3640555</v>
      </c>
      <c r="F14" s="170">
        <f>SUM(C14:E14)</f>
        <v>103640555</v>
      </c>
      <c r="G14" s="283">
        <f>JULIO!I14</f>
        <v>103640555</v>
      </c>
      <c r="H14" s="154">
        <v>0</v>
      </c>
      <c r="I14" s="170">
        <f>SUM(G14:H14)</f>
        <v>103640555</v>
      </c>
      <c r="J14" s="283">
        <f>JULIO!L14</f>
        <v>103640555</v>
      </c>
      <c r="K14" s="154">
        <v>0</v>
      </c>
      <c r="L14" s="170">
        <f>SUM(J14:K14)</f>
        <v>103640555</v>
      </c>
      <c r="M14" s="283">
        <f>F14-I14</f>
        <v>0</v>
      </c>
      <c r="N14" s="170">
        <f>F14-L14</f>
        <v>0</v>
      </c>
      <c r="O14" s="467"/>
      <c r="P14" s="455">
        <v>0</v>
      </c>
      <c r="Q14" s="458">
        <v>0</v>
      </c>
      <c r="S14" s="469">
        <f>+IF(JULIO!S14=0,"",JULIO!S14)</f>
        <v>1010000</v>
      </c>
      <c r="T14" s="470" t="str">
        <f>+IF(JULIO!T14=0,"",JULIO!T14)</f>
        <v>Gastos de Administración</v>
      </c>
      <c r="U14" s="157">
        <f t="shared" ref="U14:AJ14" si="11">U16+U35+U43+U57</f>
        <v>692714475</v>
      </c>
      <c r="V14" s="144">
        <f t="shared" si="11"/>
        <v>-20000000</v>
      </c>
      <c r="W14" s="144">
        <f t="shared" si="11"/>
        <v>128107618</v>
      </c>
      <c r="X14" s="152">
        <f t="shared" si="11"/>
        <v>800822093</v>
      </c>
      <c r="Y14" s="151">
        <f t="shared" si="11"/>
        <v>473121038</v>
      </c>
      <c r="Z14" s="144">
        <f t="shared" si="11"/>
        <v>35422221</v>
      </c>
      <c r="AA14" s="152">
        <f t="shared" si="11"/>
        <v>508543259</v>
      </c>
      <c r="AB14" s="151">
        <f t="shared" si="11"/>
        <v>397038182</v>
      </c>
      <c r="AC14" s="144">
        <f t="shared" si="11"/>
        <v>50879585</v>
      </c>
      <c r="AD14" s="152">
        <f t="shared" si="11"/>
        <v>447917767</v>
      </c>
      <c r="AE14" s="151">
        <f t="shared" si="11"/>
        <v>361918156</v>
      </c>
      <c r="AF14" s="144">
        <f t="shared" si="11"/>
        <v>42467125</v>
      </c>
      <c r="AG14" s="152">
        <f t="shared" si="11"/>
        <v>404385281</v>
      </c>
      <c r="AH14" s="151">
        <f t="shared" si="11"/>
        <v>292278834</v>
      </c>
      <c r="AI14" s="144">
        <f t="shared" si="11"/>
        <v>352904326</v>
      </c>
      <c r="AJ14" s="153">
        <f t="shared" si="11"/>
        <v>396436812</v>
      </c>
      <c r="AK14" s="12"/>
      <c r="AL14" s="151">
        <f>AL16+AL35+AL43+AL57</f>
        <v>0</v>
      </c>
      <c r="AM14" s="153">
        <f>AM16+AM35+AM43+AM57</f>
        <v>0</v>
      </c>
      <c r="AO14" s="23"/>
      <c r="AP14" s="13" t="s">
        <v>75</v>
      </c>
      <c r="AQ14" s="14">
        <f>F19-AQ7-AQ8-AQ9-AQ10-AQ11-AQ12-AQ13</f>
        <v>435724397</v>
      </c>
      <c r="AR14" s="14">
        <f>I19-AR7-AR8-AR9-AR10-AR11-AR12-AR13</f>
        <v>284216484</v>
      </c>
      <c r="AS14" s="14">
        <f>L19-AS7-AS8-AS9-AS10-AS11-AS12-AS13</f>
        <v>243202184</v>
      </c>
      <c r="AT14" s="467"/>
      <c r="AU14" s="429">
        <f t="shared" si="0"/>
        <v>0.65228499013792884</v>
      </c>
      <c r="AV14" s="429">
        <f t="shared" si="1"/>
        <v>0.55815599418914341</v>
      </c>
      <c r="AW14" s="430">
        <f>(I41+I46+I49+I52+I55+I58+I61+I64+I67+I70+I73+I78+I81+I82+I83+I86+I87+I93)/AO$2*12+I47+I50+I53+I56+I59+I62+I65+I68+I71+I74</f>
        <v>410191545</v>
      </c>
      <c r="AX14" s="430">
        <f>(L41+L46+L49+L52+L55+L58+L61+L64+L67+L70+L73+L78+L81+L82+L83+L86+L87+L93)/AO$2*12+L47+L50+L53+L56+L59+L62+L65+L68+L71+L74</f>
        <v>348670095</v>
      </c>
      <c r="AY14" s="430">
        <f t="shared" si="2"/>
        <v>-25532852</v>
      </c>
      <c r="AZ14" s="431">
        <f t="shared" si="3"/>
        <v>-87054302</v>
      </c>
      <c r="BB14" s="468" t="s">
        <v>461</v>
      </c>
      <c r="BC14" s="110">
        <f>+F64</f>
        <v>22000000</v>
      </c>
      <c r="BD14" s="111">
        <f>+I64</f>
        <v>15013091</v>
      </c>
      <c r="BE14" s="112">
        <f>K64</f>
        <v>931231</v>
      </c>
      <c r="BF14" s="113"/>
      <c r="BG14" s="109" t="s">
        <v>76</v>
      </c>
      <c r="BH14" s="99">
        <f t="shared" si="10"/>
        <v>0</v>
      </c>
      <c r="BI14" s="99">
        <f t="shared" si="10"/>
        <v>0</v>
      </c>
      <c r="BJ14" s="99">
        <f t="shared" si="10"/>
        <v>0</v>
      </c>
      <c r="BK14" s="99">
        <f t="shared" si="10"/>
        <v>0</v>
      </c>
      <c r="BM14" s="165" t="s">
        <v>469</v>
      </c>
      <c r="BN14" s="104">
        <f>X35-X41+X83-X88</f>
        <v>361842844</v>
      </c>
      <c r="BO14" s="102">
        <f>AA35-AA41+AA83-AA88</f>
        <v>280348150</v>
      </c>
      <c r="BP14" s="102">
        <f>AD35-AD41+AD83-AD88</f>
        <v>196841657</v>
      </c>
      <c r="BQ14" s="103">
        <f>AF35-AF41+AF83-AF88</f>
        <v>20950999</v>
      </c>
    </row>
    <row r="15" spans="1:69" s="10" customFormat="1" ht="16.5" thickBot="1" x14ac:dyDescent="0.3">
      <c r="A15" s="204">
        <f>+IF(JULIO!A15=0,"",JULIO!A15)</f>
        <v>1004</v>
      </c>
      <c r="B15" s="677" t="str">
        <f>+IF(JULIO!B15=0,"",JULIO!B15)</f>
        <v>Cesantias Ley 50/1990 a Dic-31-2013</v>
      </c>
      <c r="C15" s="474">
        <f>+ENERO!C15</f>
        <v>0</v>
      </c>
      <c r="D15" s="472">
        <f>JULIO!D15+AGOSTO!P15</f>
        <v>0</v>
      </c>
      <c r="E15" s="472">
        <f>JULIO!E15+AGOSTO!Q15</f>
        <v>122847747</v>
      </c>
      <c r="F15" s="473">
        <f>SUM(C15:E15)</f>
        <v>122847747</v>
      </c>
      <c r="G15" s="474">
        <f>JULIO!I15</f>
        <v>122847747</v>
      </c>
      <c r="H15" s="197">
        <v>0</v>
      </c>
      <c r="I15" s="473">
        <f>SUM(G15:H15)</f>
        <v>122847747</v>
      </c>
      <c r="J15" s="474">
        <f>JULIO!L15</f>
        <v>122847747</v>
      </c>
      <c r="K15" s="197">
        <v>0</v>
      </c>
      <c r="L15" s="473">
        <f>SUM(J15:K15)</f>
        <v>122847747</v>
      </c>
      <c r="M15" s="474">
        <f>F15-I15</f>
        <v>0</v>
      </c>
      <c r="N15" s="473">
        <f>F15-L15</f>
        <v>0</v>
      </c>
      <c r="O15" s="467"/>
      <c r="P15" s="471">
        <v>0</v>
      </c>
      <c r="Q15" s="476">
        <v>0</v>
      </c>
      <c r="S15" s="448" t="str">
        <f>+IF(JULIO!S15=0,"",JULIO!S15)</f>
        <v/>
      </c>
      <c r="T15" s="649" t="str">
        <f>+IF(JULIO!T15=0,"",JULIO!T15)</f>
        <v xml:space="preserve"> </v>
      </c>
      <c r="U15" s="193"/>
      <c r="V15" s="193"/>
      <c r="W15" s="193"/>
      <c r="X15" s="193"/>
      <c r="Y15" s="193"/>
      <c r="Z15" s="193"/>
      <c r="AA15" s="193"/>
      <c r="AB15" s="193"/>
      <c r="AC15" s="193"/>
      <c r="AD15" s="193"/>
      <c r="AE15" s="193"/>
      <c r="AF15" s="193"/>
      <c r="AG15" s="193"/>
      <c r="AH15" s="193"/>
      <c r="AI15" s="193"/>
      <c r="AJ15" s="207"/>
      <c r="AK15" s="12"/>
      <c r="AL15" s="211"/>
      <c r="AM15" s="212"/>
      <c r="AO15" s="22"/>
      <c r="AP15" s="13" t="s">
        <v>78</v>
      </c>
      <c r="AQ15" s="14">
        <f>F108</f>
        <v>120715337</v>
      </c>
      <c r="AR15" s="14">
        <f>I108</f>
        <v>49963943</v>
      </c>
      <c r="AS15" s="14">
        <f>L108</f>
        <v>49963943</v>
      </c>
      <c r="AT15" s="15"/>
      <c r="AU15" s="429">
        <f t="shared" si="0"/>
        <v>0.41389888179660222</v>
      </c>
      <c r="AV15" s="419">
        <f t="shared" si="1"/>
        <v>0.41389888179660222</v>
      </c>
      <c r="AW15" s="14">
        <f>AQ15</f>
        <v>120715337</v>
      </c>
      <c r="AX15" s="14">
        <f>AR15</f>
        <v>49963943</v>
      </c>
      <c r="AY15" s="14">
        <f t="shared" si="2"/>
        <v>0</v>
      </c>
      <c r="AZ15" s="420">
        <f t="shared" si="3"/>
        <v>-70751394</v>
      </c>
      <c r="BA15" s="467"/>
      <c r="BB15" s="468" t="s">
        <v>79</v>
      </c>
      <c r="BC15" s="110">
        <f>F46+F49</f>
        <v>0</v>
      </c>
      <c r="BD15" s="111">
        <f>I46+I49</f>
        <v>0</v>
      </c>
      <c r="BE15" s="112">
        <f>K46+K49</f>
        <v>0</v>
      </c>
      <c r="BF15" s="113"/>
      <c r="BG15" s="109" t="s">
        <v>80</v>
      </c>
      <c r="BH15" s="99">
        <f t="shared" si="10"/>
        <v>466674906</v>
      </c>
      <c r="BI15" s="99">
        <f t="shared" si="10"/>
        <v>466957946</v>
      </c>
      <c r="BJ15" s="99">
        <f t="shared" si="10"/>
        <v>466957946</v>
      </c>
      <c r="BK15" s="99">
        <f t="shared" si="10"/>
        <v>2911952</v>
      </c>
      <c r="BM15" s="89" t="s">
        <v>68</v>
      </c>
      <c r="BN15" s="101">
        <f>SUM(BN16:BN21)</f>
        <v>627753246</v>
      </c>
      <c r="BO15" s="99">
        <f>SUM(BO16:BO21)</f>
        <v>358931667.06999999</v>
      </c>
      <c r="BP15" s="99">
        <f>SUM(BP16:BP21)</f>
        <v>341184484.06999999</v>
      </c>
      <c r="BQ15" s="100">
        <f>SUM(BQ16:BQ21)</f>
        <v>42509952</v>
      </c>
    </row>
    <row r="16" spans="1:69" s="10" customFormat="1" ht="15.75" thickBot="1" x14ac:dyDescent="0.3">
      <c r="A16" s="198" t="str">
        <f>+IF(JULIO!A16=0,"",JULIO!A16)</f>
        <v/>
      </c>
      <c r="B16" s="477" t="str">
        <f>+IF(JULIO!B16=0,"",JULIO!B16)</f>
        <v/>
      </c>
      <c r="C16" s="478"/>
      <c r="D16" s="478"/>
      <c r="E16" s="478"/>
      <c r="F16" s="478"/>
      <c r="G16" s="478"/>
      <c r="H16" s="478"/>
      <c r="I16" s="478"/>
      <c r="J16" s="478"/>
      <c r="K16" s="478"/>
      <c r="L16" s="478"/>
      <c r="M16" s="478"/>
      <c r="N16" s="479"/>
      <c r="O16" s="467"/>
      <c r="P16" s="480"/>
      <c r="Q16" s="481"/>
      <c r="S16" s="34">
        <f>+IF(JULIO!S16=0,"",JULIO!S16)</f>
        <v>1010100</v>
      </c>
      <c r="T16" s="158" t="str">
        <f>+IF(JULIO!T16=0,"",JULIO!T16)</f>
        <v>Servicios Personales Asociados a Nómina</v>
      </c>
      <c r="U16" s="157">
        <f t="shared" ref="U16:AJ16" si="12">SUM(U17:U20)+U33</f>
        <v>343362273</v>
      </c>
      <c r="V16" s="144">
        <f t="shared" si="12"/>
        <v>0</v>
      </c>
      <c r="W16" s="144">
        <f t="shared" si="12"/>
        <v>4568593</v>
      </c>
      <c r="X16" s="152">
        <f t="shared" si="12"/>
        <v>347930866</v>
      </c>
      <c r="Y16" s="151">
        <f t="shared" si="12"/>
        <v>188129653</v>
      </c>
      <c r="Z16" s="144">
        <f t="shared" si="12"/>
        <v>25645095</v>
      </c>
      <c r="AA16" s="152">
        <f t="shared" si="12"/>
        <v>213774748</v>
      </c>
      <c r="AB16" s="151">
        <f t="shared" si="12"/>
        <v>188129653</v>
      </c>
      <c r="AC16" s="144">
        <f t="shared" si="12"/>
        <v>25645095</v>
      </c>
      <c r="AD16" s="152">
        <f t="shared" si="12"/>
        <v>213774748</v>
      </c>
      <c r="AE16" s="151">
        <f t="shared" si="12"/>
        <v>188122103</v>
      </c>
      <c r="AF16" s="144">
        <f t="shared" si="12"/>
        <v>25645095</v>
      </c>
      <c r="AG16" s="152">
        <f t="shared" si="12"/>
        <v>213767198</v>
      </c>
      <c r="AH16" s="151">
        <f t="shared" si="12"/>
        <v>134156118</v>
      </c>
      <c r="AI16" s="144">
        <f t="shared" si="12"/>
        <v>134156118</v>
      </c>
      <c r="AJ16" s="153">
        <f t="shared" si="12"/>
        <v>134163668</v>
      </c>
      <c r="AK16" s="12"/>
      <c r="AL16" s="151">
        <f>SUM(AL17:AL20)+AL33</f>
        <v>0</v>
      </c>
      <c r="AM16" s="153">
        <f>SUM(AM17:AM20)+AM33</f>
        <v>0</v>
      </c>
      <c r="AO16" s="23"/>
      <c r="AP16" s="482" t="s">
        <v>83</v>
      </c>
      <c r="AQ16" s="483">
        <f>F10</f>
        <v>226569855</v>
      </c>
      <c r="AR16" s="483">
        <f>I10</f>
        <v>226569855</v>
      </c>
      <c r="AS16" s="483">
        <f>L10</f>
        <v>226569855</v>
      </c>
      <c r="AT16" s="467"/>
      <c r="AU16" s="484">
        <f t="shared" si="0"/>
        <v>1</v>
      </c>
      <c r="AV16" s="484">
        <f t="shared" si="1"/>
        <v>1</v>
      </c>
      <c r="AW16" s="483">
        <f>AQ16</f>
        <v>226569855</v>
      </c>
      <c r="AX16" s="483">
        <f>AR16</f>
        <v>226569855</v>
      </c>
      <c r="AY16" s="14">
        <f t="shared" si="2"/>
        <v>0</v>
      </c>
      <c r="AZ16" s="485">
        <f t="shared" si="3"/>
        <v>0</v>
      </c>
      <c r="BA16" s="467"/>
      <c r="BB16" s="447" t="s">
        <v>462</v>
      </c>
      <c r="BC16" s="91">
        <f>F43</f>
        <v>100000000</v>
      </c>
      <c r="BD16" s="92">
        <f>I43</f>
        <v>65886593</v>
      </c>
      <c r="BE16" s="93">
        <f>K43</f>
        <v>10981099</v>
      </c>
      <c r="BF16" s="94"/>
      <c r="BG16" s="109" t="s">
        <v>84</v>
      </c>
      <c r="BH16" s="114">
        <f>BH7+BH12+BH13+BH14+BH15</f>
        <v>4077802030</v>
      </c>
      <c r="BI16" s="114">
        <f>BI7+BI12+BI13+BI14+BI15</f>
        <v>2514079407.0699997</v>
      </c>
      <c r="BJ16" s="114">
        <f>BJ7+BJ12+BJ13+BJ14+BJ15</f>
        <v>2341600604.0699997</v>
      </c>
      <c r="BK16" s="114">
        <f>BK7+BK12+BK13+BK14+BK15</f>
        <v>222645626</v>
      </c>
      <c r="BM16" s="164" t="s">
        <v>85</v>
      </c>
      <c r="BN16" s="101">
        <f>X114-X121+X147-X148-X153</f>
        <v>146793954</v>
      </c>
      <c r="BO16" s="99">
        <f>AA114-AA121+AA147-AA148-AA153</f>
        <v>65751042</v>
      </c>
      <c r="BP16" s="99">
        <f>AD114-AD121+AD147-AD148-AD153</f>
        <v>65751042</v>
      </c>
      <c r="BQ16" s="100">
        <f>AF114-AF121+AF147-AF148-AF153</f>
        <v>7371944</v>
      </c>
    </row>
    <row r="17" spans="1:70" s="467" customFormat="1" ht="17.25" thickBot="1" x14ac:dyDescent="0.3">
      <c r="A17" s="433">
        <f>+IF(JULIO!A17=0,"",JULIO!A17)</f>
        <v>11</v>
      </c>
      <c r="B17" s="439" t="str">
        <f>+IF(JULIO!B17=0,"",JULIO!B17)</f>
        <v>INGRESOS  CORRIENTES</v>
      </c>
      <c r="C17" s="435">
        <f>C19+C99</f>
        <v>3071195000</v>
      </c>
      <c r="D17" s="435">
        <f t="shared" ref="D17:N17" si="13">D19+D99</f>
        <v>0</v>
      </c>
      <c r="E17" s="435">
        <f t="shared" si="13"/>
        <v>659321838</v>
      </c>
      <c r="F17" s="435">
        <f t="shared" si="13"/>
        <v>3730516838</v>
      </c>
      <c r="G17" s="435">
        <f t="shared" si="13"/>
        <v>2271941852</v>
      </c>
      <c r="H17" s="435">
        <f t="shared" si="13"/>
        <v>229828383</v>
      </c>
      <c r="I17" s="435">
        <f t="shared" si="13"/>
        <v>2501770235</v>
      </c>
      <c r="J17" s="435">
        <f t="shared" si="13"/>
        <v>1617651661</v>
      </c>
      <c r="K17" s="435">
        <f t="shared" si="13"/>
        <v>213945198</v>
      </c>
      <c r="L17" s="435">
        <f t="shared" si="13"/>
        <v>1831596859</v>
      </c>
      <c r="M17" s="435">
        <f t="shared" si="13"/>
        <v>1228746603</v>
      </c>
      <c r="N17" s="216">
        <f t="shared" si="13"/>
        <v>1898919979</v>
      </c>
      <c r="P17" s="215">
        <f>P19+P99</f>
        <v>0</v>
      </c>
      <c r="Q17" s="216">
        <f>Q19+Q99</f>
        <v>0</v>
      </c>
      <c r="R17" s="10"/>
      <c r="S17" s="155">
        <f>+IF(JULIO!S17=0,"",JULIO!S17)</f>
        <v>1010101</v>
      </c>
      <c r="T17" s="159" t="str">
        <f>+IF(JULIO!T17=0,"",JULIO!T17)</f>
        <v>Sueldos del Personal de nómina</v>
      </c>
      <c r="U17" s="29">
        <f>+ENERO!U17</f>
        <v>294111900</v>
      </c>
      <c r="V17" s="17">
        <f>JULIO!V17+AGOSTO!AL17</f>
        <v>0</v>
      </c>
      <c r="W17" s="17">
        <f>JULIO!W17+AGOSTO!AM17</f>
        <v>0</v>
      </c>
      <c r="X17" s="20">
        <f>SUM(U17:W17)</f>
        <v>294111900</v>
      </c>
      <c r="Y17" s="21">
        <f>JULIO!AA17</f>
        <v>170194957</v>
      </c>
      <c r="Z17" s="457">
        <v>24135361</v>
      </c>
      <c r="AA17" s="20">
        <f>SUM(Y17:Z17)</f>
        <v>194330318</v>
      </c>
      <c r="AB17" s="21">
        <f>JULIO!AD17</f>
        <v>170194957</v>
      </c>
      <c r="AC17" s="457">
        <v>24135361</v>
      </c>
      <c r="AD17" s="20">
        <f>SUM(AB17:AC17)</f>
        <v>194330318</v>
      </c>
      <c r="AE17" s="21">
        <f>JULIO!AG17</f>
        <v>170194957</v>
      </c>
      <c r="AF17" s="457">
        <v>24135361</v>
      </c>
      <c r="AG17" s="20">
        <f>SUM(AE17:AF17)</f>
        <v>194330318</v>
      </c>
      <c r="AH17" s="21">
        <f>X17-AA17</f>
        <v>99781582</v>
      </c>
      <c r="AI17" s="17">
        <f>X17-AD17</f>
        <v>99781582</v>
      </c>
      <c r="AJ17" s="18">
        <f>X17-AG17</f>
        <v>99781582</v>
      </c>
      <c r="AK17" s="10"/>
      <c r="AL17" s="455">
        <v>0</v>
      </c>
      <c r="AM17" s="458">
        <v>0</v>
      </c>
      <c r="AN17" s="10"/>
      <c r="AO17" s="428"/>
      <c r="AP17" s="488" t="s">
        <v>87</v>
      </c>
      <c r="AQ17" s="489">
        <f>SUM(AQ7:AQ16)</f>
        <v>3726107030</v>
      </c>
      <c r="AR17" s="490">
        <f>SUM(AR7:AR16)</f>
        <v>2566788329</v>
      </c>
      <c r="AS17" s="491">
        <f>SUM(AS7:AS16)</f>
        <v>1896614953</v>
      </c>
      <c r="AT17" s="492"/>
      <c r="AU17" s="490">
        <f t="shared" si="0"/>
        <v>0.68886596878029027</v>
      </c>
      <c r="AV17" s="490">
        <f t="shared" si="1"/>
        <v>0.50900710519847847</v>
      </c>
      <c r="AW17" s="493">
        <f>SUM(AX7:AX16)</f>
        <v>2435328921.5</v>
      </c>
      <c r="AX17" s="493">
        <f>SUM(AX7:AX16)</f>
        <v>2435328921.5</v>
      </c>
      <c r="AY17" s="493">
        <f>SUM(AY7:AY16)</f>
        <v>-219766650.5</v>
      </c>
      <c r="AZ17" s="494">
        <f>SUM(AZ7:AZ16)</f>
        <v>-1290778108.5</v>
      </c>
      <c r="BA17" s="10"/>
      <c r="BB17" s="468" t="s">
        <v>463</v>
      </c>
      <c r="BC17" s="91">
        <f>F41+F52+F55+F58+F61+F67+F70+F73+F76+F79+F82+F88+F89+F90+F91</f>
        <v>417800000</v>
      </c>
      <c r="BD17" s="92">
        <f>I41+I52+I55+I58+I61+I67+I70+I73+I76+I79+I82+I88+I89+I90+I91</f>
        <v>185888374</v>
      </c>
      <c r="BE17" s="93">
        <f>K41+K52+K55+K58+K61+K67+K70+K73+K76+K79+K82+K88+K89+K90+K91</f>
        <v>15400425</v>
      </c>
      <c r="BF17" s="94"/>
      <c r="BG17" s="116" t="s">
        <v>88</v>
      </c>
      <c r="BH17" s="117">
        <f>BC23-BH16</f>
        <v>0</v>
      </c>
      <c r="BI17" s="117"/>
      <c r="BJ17" s="117"/>
      <c r="BK17" s="117"/>
      <c r="BM17" s="164" t="s">
        <v>479</v>
      </c>
      <c r="BN17" s="101">
        <f>X123-X126-X139+X155-X156-X167-X168</f>
        <v>234967542</v>
      </c>
      <c r="BO17" s="99">
        <f>AA123-AA126-AA139+AA155-AA156-AA167-AA168</f>
        <v>144037264.06999999</v>
      </c>
      <c r="BP17" s="99">
        <f>AD123-AD126-AD139+AD155-AD156-AD167-AD168</f>
        <v>137601632.06999999</v>
      </c>
      <c r="BQ17" s="100">
        <f>AF123-AF126-AF139+AF155-AF156-AF167-AF168</f>
        <v>9703649</v>
      </c>
      <c r="BR17" s="10"/>
    </row>
    <row r="18" spans="1:70" s="10" customFormat="1" ht="15" thickBot="1" x14ac:dyDescent="0.25">
      <c r="A18" s="202" t="str">
        <f>+IF(JULIO!A18=0,"",JULIO!A18)</f>
        <v/>
      </c>
      <c r="B18" s="201" t="str">
        <f>+IF(JULIO!B18=0,"",JULIO!B18)</f>
        <v/>
      </c>
      <c r="C18" s="495"/>
      <c r="D18" s="495"/>
      <c r="E18" s="495"/>
      <c r="F18" s="495"/>
      <c r="G18" s="495"/>
      <c r="H18" s="495"/>
      <c r="I18" s="495"/>
      <c r="J18" s="495"/>
      <c r="K18" s="495"/>
      <c r="L18" s="495"/>
      <c r="M18" s="495"/>
      <c r="N18" s="496"/>
      <c r="P18" s="497"/>
      <c r="Q18" s="496"/>
      <c r="S18" s="155">
        <f>+IF(JULIO!S18=0,"",JULIO!S18)</f>
        <v>1010102</v>
      </c>
      <c r="T18" s="159" t="str">
        <f>+IF(JULIO!T18=0,"",JULIO!T18)</f>
        <v>Horas Extras,Dominic.,Festivos y Rec. Nocturnos</v>
      </c>
      <c r="U18" s="29">
        <f>+ENERO!U18</f>
        <v>8931208</v>
      </c>
      <c r="V18" s="17">
        <f>JULIO!V18+AGOSTO!AL18</f>
        <v>0</v>
      </c>
      <c r="W18" s="17">
        <f>JULIO!W18+AGOSTO!AM18</f>
        <v>3000000</v>
      </c>
      <c r="X18" s="20">
        <f>SUM(U18:W18)</f>
        <v>11931208</v>
      </c>
      <c r="Y18" s="21">
        <f>JULIO!AA18</f>
        <v>7913091</v>
      </c>
      <c r="Z18" s="457">
        <v>1437734</v>
      </c>
      <c r="AA18" s="20">
        <f>SUM(Y18:Z18)</f>
        <v>9350825</v>
      </c>
      <c r="AB18" s="21">
        <f>JULIO!AD18</f>
        <v>7913091</v>
      </c>
      <c r="AC18" s="457">
        <v>1437734</v>
      </c>
      <c r="AD18" s="20">
        <f>SUM(AB18:AC18)</f>
        <v>9350825</v>
      </c>
      <c r="AE18" s="21">
        <f>JULIO!AG18</f>
        <v>7913091</v>
      </c>
      <c r="AF18" s="457">
        <v>1437734</v>
      </c>
      <c r="AG18" s="20">
        <f>SUM(AE18:AF18)</f>
        <v>9350825</v>
      </c>
      <c r="AH18" s="21">
        <f>X18-AA18</f>
        <v>2580383</v>
      </c>
      <c r="AI18" s="17">
        <f>X18-AD18</f>
        <v>2580383</v>
      </c>
      <c r="AJ18" s="18">
        <f>X18-AG18</f>
        <v>2580383</v>
      </c>
      <c r="AL18" s="455">
        <v>0</v>
      </c>
      <c r="AM18" s="458">
        <v>0</v>
      </c>
      <c r="AO18" s="23"/>
      <c r="AP18" s="365" t="s">
        <v>53</v>
      </c>
      <c r="AQ18" s="365"/>
      <c r="AR18" s="365"/>
      <c r="AS18" s="365"/>
      <c r="AT18" s="365"/>
      <c r="AU18" s="365"/>
      <c r="AV18" s="365"/>
      <c r="AW18" s="365"/>
      <c r="AX18" s="365"/>
      <c r="AY18" s="365"/>
      <c r="AZ18" s="365"/>
      <c r="BA18" s="467"/>
      <c r="BB18" s="506" t="s">
        <v>464</v>
      </c>
      <c r="BC18" s="91">
        <f>F100+F101+F102+F105</f>
        <v>351695000</v>
      </c>
      <c r="BD18" s="92">
        <f>I100+I101+I102+I105</f>
        <v>211515704</v>
      </c>
      <c r="BE18" s="93">
        <f>K100+K101+K102+K105</f>
        <v>23939463</v>
      </c>
      <c r="BF18" s="113"/>
      <c r="BM18" s="164" t="s">
        <v>89</v>
      </c>
      <c r="BN18" s="101">
        <f>X148+X156</f>
        <v>176579750</v>
      </c>
      <c r="BO18" s="99">
        <f>AA148+AA156</f>
        <v>108082915</v>
      </c>
      <c r="BP18" s="99">
        <f>AD148+AD156</f>
        <v>96771364</v>
      </c>
      <c r="BQ18" s="100">
        <f>AF148+AF156</f>
        <v>21274323</v>
      </c>
      <c r="BR18" s="467"/>
    </row>
    <row r="19" spans="1:70" s="10" customFormat="1" ht="15.75" x14ac:dyDescent="0.25">
      <c r="A19" s="498">
        <f>+IF(JULIO!A19=0,"",JULIO!A19)</f>
        <v>113</v>
      </c>
      <c r="B19" s="499" t="str">
        <f>+IF(JULIO!B19=0,"",JULIO!B19)</f>
        <v>VENTA DE SERVICIOS</v>
      </c>
      <c r="C19" s="53">
        <f t="shared" ref="C19:N19" si="14">C21+C85</f>
        <v>2739500000</v>
      </c>
      <c r="D19" s="53">
        <f t="shared" si="14"/>
        <v>0</v>
      </c>
      <c r="E19" s="53">
        <f t="shared" si="14"/>
        <v>639321838</v>
      </c>
      <c r="F19" s="54">
        <f t="shared" si="14"/>
        <v>3378821838</v>
      </c>
      <c r="G19" s="52">
        <f t="shared" si="14"/>
        <v>2084365611</v>
      </c>
      <c r="H19" s="53">
        <f t="shared" si="14"/>
        <v>205888920</v>
      </c>
      <c r="I19" s="54">
        <f t="shared" si="14"/>
        <v>2290254531</v>
      </c>
      <c r="J19" s="52">
        <f t="shared" si="14"/>
        <v>1430075420</v>
      </c>
      <c r="K19" s="53">
        <f t="shared" si="14"/>
        <v>190005735</v>
      </c>
      <c r="L19" s="54">
        <f t="shared" si="14"/>
        <v>1620081155</v>
      </c>
      <c r="M19" s="52">
        <f t="shared" si="14"/>
        <v>1088567307</v>
      </c>
      <c r="N19" s="54">
        <f t="shared" si="14"/>
        <v>1758740683</v>
      </c>
      <c r="O19" s="467"/>
      <c r="P19" s="52">
        <f>P21+P85</f>
        <v>0</v>
      </c>
      <c r="Q19" s="54">
        <f>Q21+Q85</f>
        <v>0</v>
      </c>
      <c r="S19" s="155">
        <f>+IF(JULIO!S19=0,"",JULIO!S19)</f>
        <v>1010103</v>
      </c>
      <c r="T19" s="159" t="str">
        <f>+IF(JULIO!T19=0,"",JULIO!T19)</f>
        <v>Prima Técnica</v>
      </c>
      <c r="U19" s="29">
        <f>+ENERO!U19</f>
        <v>0</v>
      </c>
      <c r="V19" s="17">
        <f>JULIO!V19+AGOSTO!AL19</f>
        <v>0</v>
      </c>
      <c r="W19" s="17">
        <f>JULIO!W19+AGOSTO!AM19</f>
        <v>0</v>
      </c>
      <c r="X19" s="20">
        <f>SUM(U19:W19)</f>
        <v>0</v>
      </c>
      <c r="Y19" s="21">
        <f>JULIO!AA19</f>
        <v>0</v>
      </c>
      <c r="Z19" s="457">
        <v>0</v>
      </c>
      <c r="AA19" s="20">
        <f>SUM(Y19:Z19)</f>
        <v>0</v>
      </c>
      <c r="AB19" s="21">
        <f>JULIO!AD19</f>
        <v>0</v>
      </c>
      <c r="AC19" s="457">
        <v>0</v>
      </c>
      <c r="AD19" s="20">
        <f>SUM(AB19:AC19)</f>
        <v>0</v>
      </c>
      <c r="AE19" s="21">
        <f>JULIO!AG19</f>
        <v>0</v>
      </c>
      <c r="AF19" s="457">
        <v>0</v>
      </c>
      <c r="AG19" s="20">
        <f>SUM(AE19:AF19)</f>
        <v>0</v>
      </c>
      <c r="AH19" s="21">
        <f>X19-AA19</f>
        <v>0</v>
      </c>
      <c r="AI19" s="17">
        <f>X19-AD19</f>
        <v>0</v>
      </c>
      <c r="AJ19" s="18">
        <f>X19-AG19</f>
        <v>0</v>
      </c>
      <c r="AL19" s="455">
        <v>0</v>
      </c>
      <c r="AM19" s="458">
        <v>0</v>
      </c>
      <c r="AO19" s="23"/>
      <c r="AP19" s="500"/>
      <c r="AQ19" s="501" t="s">
        <v>15</v>
      </c>
      <c r="AR19" s="502" t="s">
        <v>46</v>
      </c>
      <c r="AS19" s="503" t="s">
        <v>94</v>
      </c>
      <c r="AT19" s="502" t="s">
        <v>18</v>
      </c>
      <c r="AU19" s="504" t="s">
        <v>18</v>
      </c>
      <c r="AV19" s="505" t="s">
        <v>18</v>
      </c>
      <c r="AW19" s="957" t="str">
        <f>+CONCATENATE("PROYECCION A DICIEMBRE 31 DEL ",N3)</f>
        <v>PROYECCION A DICIEMBRE 31 DEL 2014</v>
      </c>
      <c r="AX19" s="958"/>
      <c r="AY19" s="958"/>
      <c r="AZ19" s="959"/>
      <c r="BA19" s="467"/>
      <c r="BB19" s="119" t="s">
        <v>95</v>
      </c>
      <c r="BC19" s="110">
        <f>F86+F87+F93+F103+F104</f>
        <v>119700000</v>
      </c>
      <c r="BD19" s="111">
        <f>I86+I87+I93+I103+I104</f>
        <v>69046207</v>
      </c>
      <c r="BE19" s="112">
        <f>K86+K87+K93+K103+K104</f>
        <v>8067350</v>
      </c>
      <c r="BF19" s="75"/>
      <c r="BG19" s="467"/>
      <c r="BH19" s="467">
        <f>BN33</f>
        <v>0</v>
      </c>
      <c r="BI19" s="467"/>
      <c r="BJ19" s="467"/>
      <c r="BK19" s="467"/>
      <c r="BM19" s="164" t="s">
        <v>96</v>
      </c>
      <c r="BN19" s="101">
        <f>X126+X167</f>
        <v>59412000</v>
      </c>
      <c r="BO19" s="99">
        <f>AA126+AA167</f>
        <v>35595991</v>
      </c>
      <c r="BP19" s="99">
        <f>AD126+AD167</f>
        <v>35595991</v>
      </c>
      <c r="BQ19" s="100">
        <f>AF126+AF167</f>
        <v>4160036</v>
      </c>
    </row>
    <row r="20" spans="1:70" s="514" customFormat="1" ht="15" x14ac:dyDescent="0.25">
      <c r="A20" s="202" t="str">
        <f>+IF(JULIO!A20=0,"",JULIO!A20)</f>
        <v/>
      </c>
      <c r="B20" s="201" t="str">
        <f>+IF(JULIO!B20=0,"",JULIO!B20)</f>
        <v/>
      </c>
      <c r="C20" s="495"/>
      <c r="D20" s="495"/>
      <c r="E20" s="495"/>
      <c r="F20" s="495"/>
      <c r="G20" s="495"/>
      <c r="H20" s="495"/>
      <c r="I20" s="495"/>
      <c r="J20" s="495"/>
      <c r="K20" s="495"/>
      <c r="L20" s="495"/>
      <c r="M20" s="495"/>
      <c r="N20" s="496"/>
      <c r="O20" s="10"/>
      <c r="P20" s="497"/>
      <c r="Q20" s="496"/>
      <c r="R20" s="10"/>
      <c r="S20" s="155">
        <f>+IF(JULIO!S20=0,"",JULIO!S20)</f>
        <v>1010104</v>
      </c>
      <c r="T20" s="159" t="str">
        <f>+IF(JULIO!T20=0,"",JULIO!T20)</f>
        <v>Otros</v>
      </c>
      <c r="U20" s="29">
        <f t="shared" ref="U20:AJ20" si="15">SUM(U21:U32)</f>
        <v>40319165</v>
      </c>
      <c r="V20" s="17">
        <f t="shared" si="15"/>
        <v>0</v>
      </c>
      <c r="W20" s="17">
        <f t="shared" si="15"/>
        <v>0</v>
      </c>
      <c r="X20" s="20">
        <f t="shared" si="15"/>
        <v>40319165</v>
      </c>
      <c r="Y20" s="21">
        <f t="shared" si="15"/>
        <v>8453012</v>
      </c>
      <c r="Z20" s="169">
        <f t="shared" si="15"/>
        <v>72000</v>
      </c>
      <c r="AA20" s="20">
        <f t="shared" si="15"/>
        <v>8525012</v>
      </c>
      <c r="AB20" s="21">
        <f t="shared" si="15"/>
        <v>8453012</v>
      </c>
      <c r="AC20" s="169">
        <f t="shared" si="15"/>
        <v>72000</v>
      </c>
      <c r="AD20" s="20">
        <f t="shared" si="15"/>
        <v>8525012</v>
      </c>
      <c r="AE20" s="21">
        <f t="shared" si="15"/>
        <v>8453012</v>
      </c>
      <c r="AF20" s="169">
        <f t="shared" si="15"/>
        <v>72000</v>
      </c>
      <c r="AG20" s="20">
        <f t="shared" si="15"/>
        <v>8525012</v>
      </c>
      <c r="AH20" s="21">
        <f t="shared" si="15"/>
        <v>31794153</v>
      </c>
      <c r="AI20" s="17">
        <f t="shared" si="15"/>
        <v>31794153</v>
      </c>
      <c r="AJ20" s="18">
        <f t="shared" si="15"/>
        <v>31794153</v>
      </c>
      <c r="AK20" s="10"/>
      <c r="AL20" s="31">
        <f>SUM(AL21:AL32)</f>
        <v>0</v>
      </c>
      <c r="AM20" s="28">
        <f>SUM(AM21:AM32)</f>
        <v>0</v>
      </c>
      <c r="AN20" s="10"/>
      <c r="AO20" s="428"/>
      <c r="AP20" s="507" t="s">
        <v>26</v>
      </c>
      <c r="AQ20" s="508" t="s">
        <v>38</v>
      </c>
      <c r="AR20" s="509" t="s">
        <v>27</v>
      </c>
      <c r="AS20" s="510" t="s">
        <v>27</v>
      </c>
      <c r="AT20" s="509" t="s">
        <v>28</v>
      </c>
      <c r="AU20" s="511" t="s">
        <v>29</v>
      </c>
      <c r="AV20" s="511" t="s">
        <v>29</v>
      </c>
      <c r="AW20" s="512" t="s">
        <v>46</v>
      </c>
      <c r="AX20" s="512" t="s">
        <v>24</v>
      </c>
      <c r="AY20" s="511" t="s">
        <v>99</v>
      </c>
      <c r="AZ20" s="513" t="s">
        <v>99</v>
      </c>
      <c r="BA20" s="467"/>
      <c r="BB20" s="119" t="s">
        <v>465</v>
      </c>
      <c r="BC20" s="83">
        <f>+F109+F111+F113+F114+F115</f>
        <v>2400000</v>
      </c>
      <c r="BD20" s="84">
        <f>+I109+I111+I113+I114+I115</f>
        <v>14294350</v>
      </c>
      <c r="BE20" s="85">
        <f>+K109+K111+K113+K114+K115</f>
        <v>39998</v>
      </c>
      <c r="BF20" s="75"/>
      <c r="BG20" s="467"/>
      <c r="BH20" s="467">
        <f>BH19-BH16</f>
        <v>-4077802030</v>
      </c>
      <c r="BI20" s="467"/>
      <c r="BJ20" s="467"/>
      <c r="BK20" s="467"/>
      <c r="BL20" s="467"/>
      <c r="BM20" s="166" t="s">
        <v>474</v>
      </c>
      <c r="BN20" s="101">
        <f>+X141-X143</f>
        <v>10000000</v>
      </c>
      <c r="BO20" s="99">
        <f>+AA141-AA143</f>
        <v>5464455</v>
      </c>
      <c r="BP20" s="99">
        <f>+AD141-AD143</f>
        <v>5464455</v>
      </c>
      <c r="BQ20" s="100">
        <f>+AF141-AF143</f>
        <v>0</v>
      </c>
      <c r="BR20" s="10"/>
    </row>
    <row r="21" spans="1:70" s="514" customFormat="1" ht="16.5" thickBot="1" x14ac:dyDescent="0.3">
      <c r="A21" s="515">
        <f>+IF(JULIO!A21=0,"",JULIO!A21)</f>
        <v>11301</v>
      </c>
      <c r="B21" s="516" t="str">
        <f>+IF(JULIO!B21=0,"",JULIO!B21)</f>
        <v>Venta de Servicios de Salud</v>
      </c>
      <c r="C21" s="518">
        <f t="shared" ref="C21:N21" si="16">C22+C25+C28+C41+C42+C45+C48+C51+C54+C57+C60+C63+C66+C69+C72+C75+C78+C81</f>
        <v>2432800000</v>
      </c>
      <c r="D21" s="518">
        <f t="shared" si="16"/>
        <v>0</v>
      </c>
      <c r="E21" s="518">
        <f t="shared" si="16"/>
        <v>637634338</v>
      </c>
      <c r="F21" s="519">
        <f t="shared" si="16"/>
        <v>3070434338</v>
      </c>
      <c r="G21" s="517">
        <f t="shared" si="16"/>
        <v>2015389204</v>
      </c>
      <c r="H21" s="518">
        <f t="shared" si="16"/>
        <v>187821570</v>
      </c>
      <c r="I21" s="519">
        <f t="shared" si="16"/>
        <v>2203210774</v>
      </c>
      <c r="J21" s="517">
        <f t="shared" si="16"/>
        <v>1361179013</v>
      </c>
      <c r="K21" s="518">
        <f t="shared" si="16"/>
        <v>181938385</v>
      </c>
      <c r="L21" s="519">
        <f t="shared" si="16"/>
        <v>1543117398</v>
      </c>
      <c r="M21" s="517">
        <f t="shared" si="16"/>
        <v>867223564</v>
      </c>
      <c r="N21" s="519">
        <f t="shared" si="16"/>
        <v>1527316940</v>
      </c>
      <c r="O21" s="467"/>
      <c r="P21" s="52">
        <f>P22+P25+P28+P41+P42+P45+P48+P51+P54+P57+P60+P63+P66+P69+P72+P75+P78+P81</f>
        <v>0</v>
      </c>
      <c r="Q21" s="54">
        <f>Q22+Q25+Q28+Q41+Q42+Q45+Q48+Q51+Q54+Q57+Q60+Q63+Q66+Q69+Q72+Q75+Q78+Q81</f>
        <v>0</v>
      </c>
      <c r="R21" s="10"/>
      <c r="S21" s="156" t="str">
        <f>+IF(JULIO!S21=0,"",JULIO!S21)</f>
        <v>1010104-1</v>
      </c>
      <c r="T21" s="55" t="str">
        <f>+IF(JULIO!T21=0,"",JULIO!T21)</f>
        <v xml:space="preserve">Prima de Navidad </v>
      </c>
      <c r="U21" s="29">
        <f>+ENERO!U21</f>
        <v>25530547</v>
      </c>
      <c r="V21" s="17">
        <f>JULIO!V21+AGOSTO!AL21</f>
        <v>0</v>
      </c>
      <c r="W21" s="17">
        <f>JULIO!W21+AGOSTO!AM21</f>
        <v>0</v>
      </c>
      <c r="X21" s="20">
        <f t="shared" ref="X21:X33" si="17">SUM(U21:W21)</f>
        <v>25530547</v>
      </c>
      <c r="Y21" s="21">
        <f>JULIO!AA21</f>
        <v>0</v>
      </c>
      <c r="Z21" s="457">
        <v>0</v>
      </c>
      <c r="AA21" s="20">
        <f t="shared" ref="AA21:AA33" si="18">SUM(Y21:Z21)</f>
        <v>0</v>
      </c>
      <c r="AB21" s="21">
        <f>JULIO!AD21</f>
        <v>0</v>
      </c>
      <c r="AC21" s="457">
        <v>0</v>
      </c>
      <c r="AD21" s="20">
        <f t="shared" ref="AD21:AD33" si="19">SUM(AB21:AC21)</f>
        <v>0</v>
      </c>
      <c r="AE21" s="21">
        <f>JULIO!AG21</f>
        <v>0</v>
      </c>
      <c r="AF21" s="457">
        <v>0</v>
      </c>
      <c r="AG21" s="20">
        <f t="shared" ref="AG21:AG33" si="20">SUM(AE21:AF21)</f>
        <v>0</v>
      </c>
      <c r="AH21" s="21">
        <f t="shared" ref="AH21:AH33" si="21">X21-AA21</f>
        <v>25530547</v>
      </c>
      <c r="AI21" s="17">
        <f t="shared" ref="AI21:AI33" si="22">X21-AD21</f>
        <v>25530547</v>
      </c>
      <c r="AJ21" s="18">
        <f t="shared" ref="AJ21:AJ33" si="23">X21-AG21</f>
        <v>25530547</v>
      </c>
      <c r="AK21" s="10"/>
      <c r="AL21" s="455">
        <v>0</v>
      </c>
      <c r="AM21" s="458">
        <v>0</v>
      </c>
      <c r="AN21" s="10"/>
      <c r="AO21" s="428"/>
      <c r="AP21" s="520"/>
      <c r="AQ21" s="521"/>
      <c r="AR21" s="522" t="str">
        <f>AR6</f>
        <v>AGOSTO</v>
      </c>
      <c r="AS21" s="523" t="str">
        <f>AR6</f>
        <v>AGOSTO</v>
      </c>
      <c r="AT21" s="522" t="str">
        <f>AR6</f>
        <v>AGOSTO</v>
      </c>
      <c r="AU21" s="522" t="s">
        <v>46</v>
      </c>
      <c r="AV21" s="522" t="s">
        <v>24</v>
      </c>
      <c r="AW21" s="524"/>
      <c r="AX21" s="524"/>
      <c r="AY21" s="522" t="s">
        <v>46</v>
      </c>
      <c r="AZ21" s="525" t="s">
        <v>24</v>
      </c>
      <c r="BA21" s="10"/>
      <c r="BB21" s="119" t="s">
        <v>466</v>
      </c>
      <c r="BC21" s="83">
        <f>+F117</f>
        <v>8000000</v>
      </c>
      <c r="BD21" s="84">
        <f>I117</f>
        <v>4167784</v>
      </c>
      <c r="BE21" s="85">
        <f>K117</f>
        <v>0</v>
      </c>
      <c r="BF21" s="75"/>
      <c r="BG21" s="467"/>
      <c r="BH21" s="467"/>
      <c r="BI21" s="467"/>
      <c r="BJ21" s="467"/>
      <c r="BK21" s="467"/>
      <c r="BL21" s="467"/>
      <c r="BM21" s="164" t="s">
        <v>101</v>
      </c>
      <c r="BN21" s="101">
        <v>0</v>
      </c>
      <c r="BO21" s="99">
        <v>0</v>
      </c>
      <c r="BP21" s="99">
        <v>0</v>
      </c>
      <c r="BQ21" s="100">
        <v>0</v>
      </c>
      <c r="BR21" s="467"/>
    </row>
    <row r="22" spans="1:70" s="10" customFormat="1" ht="15" x14ac:dyDescent="0.25">
      <c r="A22" s="57">
        <f>+IF(JULIO!A22=0,"",JULIO!A22)</f>
        <v>1130101</v>
      </c>
      <c r="B22" s="45" t="str">
        <f>+IF(JULIO!B22=0,"",JULIO!B22)</f>
        <v>EPS - REGIMEN CONTRIBUTIVO</v>
      </c>
      <c r="C22" s="53">
        <f t="shared" ref="C22:N22" si="24">SUM(C23:C24)</f>
        <v>1295000000</v>
      </c>
      <c r="D22" s="53">
        <f t="shared" si="24"/>
        <v>0</v>
      </c>
      <c r="E22" s="53">
        <f t="shared" si="24"/>
        <v>507063549</v>
      </c>
      <c r="F22" s="54">
        <f t="shared" si="24"/>
        <v>1802063549</v>
      </c>
      <c r="G22" s="52">
        <f t="shared" si="24"/>
        <v>1194218055</v>
      </c>
      <c r="H22" s="53">
        <f t="shared" si="24"/>
        <v>97368394</v>
      </c>
      <c r="I22" s="54">
        <f t="shared" si="24"/>
        <v>1291586449</v>
      </c>
      <c r="J22" s="52">
        <f t="shared" si="24"/>
        <v>705246111</v>
      </c>
      <c r="K22" s="53">
        <f t="shared" si="24"/>
        <v>78916035</v>
      </c>
      <c r="L22" s="54">
        <f t="shared" si="24"/>
        <v>784162146</v>
      </c>
      <c r="M22" s="52">
        <f t="shared" si="24"/>
        <v>510477100</v>
      </c>
      <c r="N22" s="54">
        <f t="shared" si="24"/>
        <v>1017901403</v>
      </c>
      <c r="P22" s="52">
        <f>SUM(P23:P24)</f>
        <v>0</v>
      </c>
      <c r="Q22" s="54">
        <f>SUM(Q23:Q24)</f>
        <v>0</v>
      </c>
      <c r="S22" s="156" t="str">
        <f>+IF(JULIO!S22=0,"",JULIO!S22)</f>
        <v>1010104-2</v>
      </c>
      <c r="T22" s="55" t="str">
        <f>+IF(JULIO!T22=0,"",JULIO!T22)</f>
        <v>Prima Vida Cara</v>
      </c>
      <c r="U22" s="29">
        <f>+ENERO!U22</f>
        <v>0</v>
      </c>
      <c r="V22" s="17">
        <f>JULIO!V22+AGOSTO!AL22</f>
        <v>0</v>
      </c>
      <c r="W22" s="17">
        <f>JULIO!W22+AGOSTO!AM22</f>
        <v>0</v>
      </c>
      <c r="X22" s="20">
        <f t="shared" si="17"/>
        <v>0</v>
      </c>
      <c r="Y22" s="21">
        <f>JULIO!AA22</f>
        <v>0</v>
      </c>
      <c r="Z22" s="457">
        <v>0</v>
      </c>
      <c r="AA22" s="20">
        <f t="shared" si="18"/>
        <v>0</v>
      </c>
      <c r="AB22" s="21">
        <f>JULIO!AD22</f>
        <v>0</v>
      </c>
      <c r="AC22" s="457">
        <v>0</v>
      </c>
      <c r="AD22" s="20">
        <f t="shared" si="19"/>
        <v>0</v>
      </c>
      <c r="AE22" s="21">
        <f>JULIO!AG22</f>
        <v>0</v>
      </c>
      <c r="AF22" s="457">
        <v>0</v>
      </c>
      <c r="AG22" s="20">
        <f t="shared" si="20"/>
        <v>0</v>
      </c>
      <c r="AH22" s="21">
        <f t="shared" si="21"/>
        <v>0</v>
      </c>
      <c r="AI22" s="17">
        <f t="shared" si="22"/>
        <v>0</v>
      </c>
      <c r="AJ22" s="18">
        <f t="shared" si="23"/>
        <v>0</v>
      </c>
      <c r="AL22" s="455">
        <v>0</v>
      </c>
      <c r="AM22" s="458">
        <v>0</v>
      </c>
      <c r="AO22" s="23"/>
      <c r="AP22" s="526" t="s">
        <v>106</v>
      </c>
      <c r="AQ22" s="527">
        <f>X17+X66</f>
        <v>913498656</v>
      </c>
      <c r="AR22" s="527">
        <f>AD17+AD66</f>
        <v>604327498</v>
      </c>
      <c r="AS22" s="527">
        <f>AG17+AG66</f>
        <v>604327497</v>
      </c>
      <c r="AT22" s="528"/>
      <c r="AU22" s="529">
        <f t="shared" ref="AU22:AU32" si="25">IF(AQ22=0," ",AR22/AQ22)</f>
        <v>0.66155269526745752</v>
      </c>
      <c r="AV22" s="529">
        <f t="shared" ref="AV22:AV32" si="26">IF(AQ22=0," ",AS22/AQ22)</f>
        <v>0.66155269417276519</v>
      </c>
      <c r="AW22" s="530">
        <f>AR22/$AO$2*12</f>
        <v>906491247</v>
      </c>
      <c r="AX22" s="530">
        <f>AS22/$AO$2*12</f>
        <v>906491245.5</v>
      </c>
      <c r="AY22" s="530">
        <f t="shared" ref="AY22:AY31" si="27">AW22-AQ22</f>
        <v>-7007409</v>
      </c>
      <c r="AZ22" s="531">
        <f t="shared" ref="AZ22:AZ31" si="28">AQ22-AX22</f>
        <v>7007410.5</v>
      </c>
      <c r="BA22" s="467"/>
      <c r="BB22" s="119" t="s">
        <v>467</v>
      </c>
      <c r="BC22" s="83">
        <f>SUMIF($B8:B117,$B24,F8:F117)+F116</f>
        <v>735142918</v>
      </c>
      <c r="BD22" s="84">
        <f>SUMIF($B8:B117,$B24,I8:I117)+I116</f>
        <v>566157477</v>
      </c>
      <c r="BE22" s="85">
        <f>SUMIF($B8:B117,$B24,K8:K117)+K116</f>
        <v>450664</v>
      </c>
      <c r="BF22" s="75"/>
      <c r="BG22" s="467"/>
      <c r="BH22" s="467"/>
      <c r="BI22" s="467"/>
      <c r="BJ22" s="467"/>
      <c r="BK22" s="467"/>
      <c r="BM22" s="89" t="s">
        <v>69</v>
      </c>
      <c r="BN22" s="101">
        <f>BN23+BN24</f>
        <v>55451506</v>
      </c>
      <c r="BO22" s="99">
        <f>BO23+BO24</f>
        <v>25525045</v>
      </c>
      <c r="BP22" s="99">
        <f>BP23+BP24</f>
        <v>25525045</v>
      </c>
      <c r="BQ22" s="100">
        <f>BQ23+BQ24</f>
        <v>2500152</v>
      </c>
      <c r="BR22" s="467"/>
    </row>
    <row r="23" spans="1:70" s="514" customFormat="1" ht="15.75" thickBot="1" x14ac:dyDescent="0.25">
      <c r="A23" s="188" t="str">
        <f>+IF(JULIO!A23=0,"",JULIO!A23)</f>
        <v>1130101-1</v>
      </c>
      <c r="B23" s="189" t="str">
        <f>+CONCATENATE("Vigencia ",INSTRUCCIONES!$F$3)</f>
        <v>Vigencia 2014</v>
      </c>
      <c r="C23" s="456">
        <f>+ENERO!C23</f>
        <v>1295000000</v>
      </c>
      <c r="D23" s="456">
        <f>JULIO!D23+AGOSTO!P23</f>
        <v>0</v>
      </c>
      <c r="E23" s="456">
        <f>JULIO!E23+AGOSTO!Q23</f>
        <v>0</v>
      </c>
      <c r="F23" s="170">
        <f>SUM(C23:E23)</f>
        <v>1295000000</v>
      </c>
      <c r="G23" s="283">
        <f>JULIO!I23</f>
        <v>743523011</v>
      </c>
      <c r="H23" s="457">
        <v>97124497</v>
      </c>
      <c r="I23" s="170">
        <f>SUM(G23:H23)</f>
        <v>840647508</v>
      </c>
      <c r="J23" s="283">
        <f>JULIO!L23</f>
        <v>254551067</v>
      </c>
      <c r="K23" s="457">
        <v>78672138</v>
      </c>
      <c r="L23" s="170">
        <f>SUM(J23:K23)</f>
        <v>333223205</v>
      </c>
      <c r="M23" s="283">
        <f>F23-I23</f>
        <v>454352492</v>
      </c>
      <c r="N23" s="170">
        <f>F23-L23</f>
        <v>961776795</v>
      </c>
      <c r="O23" s="10"/>
      <c r="P23" s="455">
        <v>0</v>
      </c>
      <c r="Q23" s="458">
        <v>0</v>
      </c>
      <c r="R23" s="10"/>
      <c r="S23" s="156" t="str">
        <f>+IF(JULIO!S23=0,"",JULIO!S23)</f>
        <v>1010104-3</v>
      </c>
      <c r="T23" s="55" t="str">
        <f>+IF(JULIO!T23=0,"",JULIO!T23)</f>
        <v>Prima de Vacaciones</v>
      </c>
      <c r="U23" s="29">
        <f>+ENERO!U23</f>
        <v>12254663</v>
      </c>
      <c r="V23" s="17">
        <f>JULIO!V23+AGOSTO!AL23</f>
        <v>0</v>
      </c>
      <c r="W23" s="17">
        <f>JULIO!W23+AGOSTO!AM23</f>
        <v>0</v>
      </c>
      <c r="X23" s="20">
        <f t="shared" si="17"/>
        <v>12254663</v>
      </c>
      <c r="Y23" s="21">
        <f>JULIO!AA23</f>
        <v>7028657</v>
      </c>
      <c r="Z23" s="457">
        <v>0</v>
      </c>
      <c r="AA23" s="20">
        <f t="shared" si="18"/>
        <v>7028657</v>
      </c>
      <c r="AB23" s="21">
        <f>JULIO!AD23</f>
        <v>7028657</v>
      </c>
      <c r="AC23" s="457">
        <v>0</v>
      </c>
      <c r="AD23" s="20">
        <f t="shared" si="19"/>
        <v>7028657</v>
      </c>
      <c r="AE23" s="21">
        <f>JULIO!AG23</f>
        <v>7028657</v>
      </c>
      <c r="AF23" s="457">
        <v>0</v>
      </c>
      <c r="AG23" s="20">
        <f t="shared" si="20"/>
        <v>7028657</v>
      </c>
      <c r="AH23" s="21">
        <f t="shared" si="21"/>
        <v>5226006</v>
      </c>
      <c r="AI23" s="17">
        <f t="shared" si="22"/>
        <v>5226006</v>
      </c>
      <c r="AJ23" s="18">
        <f t="shared" si="23"/>
        <v>5226006</v>
      </c>
      <c r="AK23" s="10"/>
      <c r="AL23" s="455">
        <v>0</v>
      </c>
      <c r="AM23" s="458">
        <v>0</v>
      </c>
      <c r="AN23" s="10"/>
      <c r="AO23" s="453"/>
      <c r="AP23" s="532" t="s">
        <v>110</v>
      </c>
      <c r="AQ23" s="533">
        <f>X16+X65-AQ22</f>
        <v>299470220</v>
      </c>
      <c r="AR23" s="533">
        <f>AD16+AD65-AR22</f>
        <v>163592970</v>
      </c>
      <c r="AS23" s="533">
        <f>AG16+AG65-AS22</f>
        <v>147413744</v>
      </c>
      <c r="AT23" s="401"/>
      <c r="AU23" s="419">
        <f t="shared" si="25"/>
        <v>0.54627458449791766</v>
      </c>
      <c r="AV23" s="419">
        <f t="shared" si="26"/>
        <v>0.49224842456789192</v>
      </c>
      <c r="AW23" s="533">
        <f>(AR23-AD21-AD22-AD23-AD25-AD30-AD33-AD70-AD71-AD72-AD74-AD78-AD81)/$AO$2*12+AX22/12*2.5+AD30+AD33+AD78+AD81</f>
        <v>374194913.8125</v>
      </c>
      <c r="AX23" s="533">
        <f>(AS23-AG21-AG22-AG23-AG25-AG30-AG33-AG70-AG71-AG72-AG74-AG78-AG81)/$AO$2*12+AX22/12*2.5+AG30+AG33+AG78+AG81</f>
        <v>360048362.3125</v>
      </c>
      <c r="AY23" s="533">
        <f t="shared" si="27"/>
        <v>74724693.8125</v>
      </c>
      <c r="AZ23" s="62">
        <f t="shared" si="28"/>
        <v>-60578142.3125</v>
      </c>
      <c r="BA23" s="467"/>
      <c r="BB23" s="678" t="s">
        <v>111</v>
      </c>
      <c r="BC23" s="679">
        <f>BC7+BC8+BC20+BC21+BC22</f>
        <v>4077802030</v>
      </c>
      <c r="BD23" s="138">
        <f>BD7+BD8+BD20+BD21+BD22+BD92</f>
        <v>2778304033</v>
      </c>
      <c r="BE23" s="139">
        <f>BE7+BE8+BE20+BE21+BE22+BE92</f>
        <v>213985196</v>
      </c>
      <c r="BF23" s="467"/>
      <c r="BG23" s="467"/>
      <c r="BH23" s="467"/>
      <c r="BI23" s="467"/>
      <c r="BJ23" s="467"/>
      <c r="BK23" s="467"/>
      <c r="BL23" s="467"/>
      <c r="BM23" s="164" t="s">
        <v>107</v>
      </c>
      <c r="BN23" s="101">
        <f>X177</f>
        <v>37951506</v>
      </c>
      <c r="BO23" s="99">
        <f>AA177</f>
        <v>19663992</v>
      </c>
      <c r="BP23" s="99">
        <f>AD177</f>
        <v>19663992</v>
      </c>
      <c r="BQ23" s="100">
        <f>AF177</f>
        <v>2457999</v>
      </c>
      <c r="BR23" s="10"/>
    </row>
    <row r="24" spans="1:70" s="514" customFormat="1" ht="15" x14ac:dyDescent="0.2">
      <c r="A24" s="188" t="str">
        <f>+IF(JULIO!A24=0,"",JULIO!A24)</f>
        <v>1130101-2</v>
      </c>
      <c r="B24" s="189" t="str">
        <f>+IF(JULIO!B24=0,"",JULIO!B24)</f>
        <v>Vigencias Anteriores</v>
      </c>
      <c r="C24" s="456">
        <f>+ENERO!C24</f>
        <v>0</v>
      </c>
      <c r="D24" s="456">
        <f>JULIO!D24+AGOSTO!P24</f>
        <v>0</v>
      </c>
      <c r="E24" s="456">
        <f>JULIO!E24+AGOSTO!Q24</f>
        <v>507063549</v>
      </c>
      <c r="F24" s="170">
        <f>SUM(C24:E24)</f>
        <v>507063549</v>
      </c>
      <c r="G24" s="283">
        <f>JULIO!I24</f>
        <v>450695044</v>
      </c>
      <c r="H24" s="457">
        <v>243897</v>
      </c>
      <c r="I24" s="170">
        <f>SUM(G24:H24)</f>
        <v>450938941</v>
      </c>
      <c r="J24" s="283">
        <f>JULIO!L24</f>
        <v>450695044</v>
      </c>
      <c r="K24" s="457">
        <v>243897</v>
      </c>
      <c r="L24" s="170">
        <f>SUM(J24:K24)</f>
        <v>450938941</v>
      </c>
      <c r="M24" s="283">
        <f>F24-I24</f>
        <v>56124608</v>
      </c>
      <c r="N24" s="170">
        <f>F24-L24</f>
        <v>56124608</v>
      </c>
      <c r="O24" s="467"/>
      <c r="P24" s="455">
        <v>0</v>
      </c>
      <c r="Q24" s="458">
        <v>0</v>
      </c>
      <c r="R24" s="10"/>
      <c r="S24" s="156" t="str">
        <f>+IF(JULIO!S24=0,"",JULIO!S24)</f>
        <v>1010104-4</v>
      </c>
      <c r="T24" s="55" t="str">
        <f>+IF(JULIO!T24=0,"",JULIO!T24)</f>
        <v>Prima Clima</v>
      </c>
      <c r="U24" s="29">
        <f>+ENERO!U24</f>
        <v>0</v>
      </c>
      <c r="V24" s="17">
        <f>JULIO!V24+AGOSTO!AL24</f>
        <v>0</v>
      </c>
      <c r="W24" s="17">
        <f>JULIO!W24+AGOSTO!AM24</f>
        <v>0</v>
      </c>
      <c r="X24" s="20">
        <f t="shared" si="17"/>
        <v>0</v>
      </c>
      <c r="Y24" s="21">
        <f>JULIO!AA24</f>
        <v>0</v>
      </c>
      <c r="Z24" s="457">
        <v>0</v>
      </c>
      <c r="AA24" s="20">
        <f t="shared" si="18"/>
        <v>0</v>
      </c>
      <c r="AB24" s="21">
        <f>JULIO!AD24</f>
        <v>0</v>
      </c>
      <c r="AC24" s="457">
        <v>0</v>
      </c>
      <c r="AD24" s="20">
        <f t="shared" si="19"/>
        <v>0</v>
      </c>
      <c r="AE24" s="21">
        <f>JULIO!AG24</f>
        <v>0</v>
      </c>
      <c r="AF24" s="457">
        <v>0</v>
      </c>
      <c r="AG24" s="20">
        <f t="shared" si="20"/>
        <v>0</v>
      </c>
      <c r="AH24" s="21">
        <f t="shared" si="21"/>
        <v>0</v>
      </c>
      <c r="AI24" s="17">
        <f t="shared" si="22"/>
        <v>0</v>
      </c>
      <c r="AJ24" s="18">
        <f t="shared" si="23"/>
        <v>0</v>
      </c>
      <c r="AK24" s="10"/>
      <c r="AL24" s="455">
        <v>0</v>
      </c>
      <c r="AM24" s="458">
        <v>0</v>
      </c>
      <c r="AN24" s="10"/>
      <c r="AO24" s="453"/>
      <c r="AP24" s="507" t="s">
        <v>115</v>
      </c>
      <c r="AQ24" s="528">
        <f>X35+X83</f>
        <v>398858960</v>
      </c>
      <c r="AR24" s="528">
        <f>AD35+AD83</f>
        <v>233857773</v>
      </c>
      <c r="AS24" s="528">
        <f>AG35+AG83</f>
        <v>200979799</v>
      </c>
      <c r="AT24" s="528"/>
      <c r="AU24" s="456">
        <f t="shared" si="25"/>
        <v>0.58631696026084013</v>
      </c>
      <c r="AV24" s="456">
        <f t="shared" si="26"/>
        <v>0.50388688522880365</v>
      </c>
      <c r="AW24" s="456">
        <f>(AR24-AD41-AD88)/$AO$2*12+AD41+AD88</f>
        <v>332278601.5</v>
      </c>
      <c r="AX24" s="456">
        <f>(AS24-AG41-AG88)/$AO$2*12+AG41+AG88</f>
        <v>284759515.5</v>
      </c>
      <c r="AY24" s="456">
        <f t="shared" si="27"/>
        <v>-66580358.5</v>
      </c>
      <c r="AZ24" s="170">
        <f t="shared" si="28"/>
        <v>114099444.5</v>
      </c>
      <c r="BA24" s="10"/>
      <c r="BB24" s="534"/>
      <c r="BC24" s="467"/>
      <c r="BD24" s="467"/>
      <c r="BE24" s="467"/>
      <c r="BF24" s="467"/>
      <c r="BG24" s="467"/>
      <c r="BH24" s="467"/>
      <c r="BI24" s="467"/>
      <c r="BJ24" s="467"/>
      <c r="BK24" s="467"/>
      <c r="BL24" s="467"/>
      <c r="BM24" s="164" t="s">
        <v>112</v>
      </c>
      <c r="BN24" s="101">
        <f>X170-X177-X174-X183-X191</f>
        <v>17500000</v>
      </c>
      <c r="BO24" s="99">
        <f>AA170-AA177-AA174-AA183-AA191</f>
        <v>5861053</v>
      </c>
      <c r="BP24" s="99">
        <f>AD170-AD177-AD174-AD183-AD191</f>
        <v>5861053</v>
      </c>
      <c r="BQ24" s="100">
        <f>AF170-AF177-AF174-AF183-AF191</f>
        <v>42153</v>
      </c>
      <c r="BR24" s="467"/>
    </row>
    <row r="25" spans="1:70" s="467" customFormat="1" ht="15" x14ac:dyDescent="0.25">
      <c r="A25" s="57">
        <f>+IF(JULIO!A25=0,"",JULIO!A25)</f>
        <v>1130102</v>
      </c>
      <c r="B25" s="45" t="str">
        <f>+IF(JULIO!B25=0,"",JULIO!B25)</f>
        <v>ARS - REGIMEN SUBSIDIADO</v>
      </c>
      <c r="C25" s="53">
        <f t="shared" ref="C25:N25" si="29">SUM(C26:C27)</f>
        <v>785000000</v>
      </c>
      <c r="D25" s="53">
        <f t="shared" si="29"/>
        <v>0</v>
      </c>
      <c r="E25" s="53">
        <f t="shared" si="29"/>
        <v>76960723</v>
      </c>
      <c r="F25" s="54">
        <f t="shared" si="29"/>
        <v>861960723</v>
      </c>
      <c r="G25" s="52">
        <f t="shared" si="29"/>
        <v>535569195</v>
      </c>
      <c r="H25" s="53">
        <f t="shared" si="29"/>
        <v>63111478</v>
      </c>
      <c r="I25" s="54">
        <f t="shared" si="29"/>
        <v>598680673</v>
      </c>
      <c r="J25" s="52">
        <f t="shared" si="29"/>
        <v>439237784</v>
      </c>
      <c r="K25" s="53">
        <f t="shared" si="29"/>
        <v>75502828</v>
      </c>
      <c r="L25" s="54">
        <f t="shared" si="29"/>
        <v>514740612</v>
      </c>
      <c r="M25" s="52">
        <f t="shared" si="29"/>
        <v>263280050</v>
      </c>
      <c r="N25" s="54">
        <f t="shared" si="29"/>
        <v>347220111</v>
      </c>
      <c r="P25" s="52">
        <f>SUM(P26:P27)</f>
        <v>0</v>
      </c>
      <c r="Q25" s="54">
        <f>SUM(Q26:Q27)</f>
        <v>0</v>
      </c>
      <c r="R25" s="10"/>
      <c r="S25" s="156" t="str">
        <f>+IF(JULIO!S25=0,"",JULIO!S25)</f>
        <v>1010104-5</v>
      </c>
      <c r="T25" s="55" t="str">
        <f>+IF(JULIO!T25=0,"",JULIO!T25)</f>
        <v>Prima de Servicios</v>
      </c>
      <c r="U25" s="29">
        <f>+ENERO!U25</f>
        <v>0</v>
      </c>
      <c r="V25" s="17">
        <f>JULIO!V25+AGOSTO!AL25</f>
        <v>0</v>
      </c>
      <c r="W25" s="17">
        <f>JULIO!W25+AGOSTO!AM25</f>
        <v>0</v>
      </c>
      <c r="X25" s="20">
        <f t="shared" si="17"/>
        <v>0</v>
      </c>
      <c r="Y25" s="21">
        <f>JULIO!AA25</f>
        <v>0</v>
      </c>
      <c r="Z25" s="457">
        <v>0</v>
      </c>
      <c r="AA25" s="20">
        <f t="shared" si="18"/>
        <v>0</v>
      </c>
      <c r="AB25" s="21">
        <f>JULIO!AD25</f>
        <v>0</v>
      </c>
      <c r="AC25" s="457">
        <v>0</v>
      </c>
      <c r="AD25" s="20">
        <f t="shared" si="19"/>
        <v>0</v>
      </c>
      <c r="AE25" s="21">
        <f>JULIO!AG25</f>
        <v>0</v>
      </c>
      <c r="AF25" s="457">
        <v>0</v>
      </c>
      <c r="AG25" s="20">
        <f t="shared" si="20"/>
        <v>0</v>
      </c>
      <c r="AH25" s="21">
        <f t="shared" si="21"/>
        <v>0</v>
      </c>
      <c r="AI25" s="17">
        <f t="shared" si="22"/>
        <v>0</v>
      </c>
      <c r="AJ25" s="18">
        <f t="shared" si="23"/>
        <v>0</v>
      </c>
      <c r="AK25" s="10"/>
      <c r="AL25" s="455">
        <v>0</v>
      </c>
      <c r="AM25" s="458">
        <v>0</v>
      </c>
      <c r="AN25" s="10"/>
      <c r="AO25" s="23"/>
      <c r="AP25" s="535" t="s">
        <v>118</v>
      </c>
      <c r="AQ25" s="456">
        <f>X43+X57+X90+X104</f>
        <v>687058948</v>
      </c>
      <c r="AR25" s="456">
        <f>AD43+AD57+AD90+AD104</f>
        <v>309594649</v>
      </c>
      <c r="AS25" s="456">
        <f>AG43+AG57+AG90+AG104</f>
        <v>272772884</v>
      </c>
      <c r="AT25" s="528"/>
      <c r="AU25" s="456">
        <f t="shared" si="25"/>
        <v>0.45060856845139291</v>
      </c>
      <c r="AV25" s="456">
        <f t="shared" si="26"/>
        <v>0.39701525581470193</v>
      </c>
      <c r="AW25" s="456">
        <f>(AR25-AD55-AD61-AD102-AD108)/$AO$2*12+AD55+AD61+AD102+AD108</f>
        <v>418139010.5</v>
      </c>
      <c r="AX25" s="456">
        <f>(AS25-AG55-AG61-AG102-AG108)/$AO$2*12+AG55+AG61+AG102+AG108</f>
        <v>377111929.5</v>
      </c>
      <c r="AY25" s="456">
        <f t="shared" si="27"/>
        <v>-268919937.5</v>
      </c>
      <c r="AZ25" s="170">
        <f t="shared" si="28"/>
        <v>309947018.5</v>
      </c>
      <c r="BM25" s="167" t="s">
        <v>475</v>
      </c>
      <c r="BN25" s="124">
        <f>+SUM(BN26:BN28)</f>
        <v>355026726</v>
      </c>
      <c r="BO25" s="125">
        <f>+SUM(BO26:BO28)</f>
        <v>217648170</v>
      </c>
      <c r="BP25" s="125">
        <f>+SUM(BP26:BP28)</f>
        <v>206208043</v>
      </c>
      <c r="BQ25" s="126">
        <f>+SUM(BQ26:BQ28)</f>
        <v>19828540</v>
      </c>
    </row>
    <row r="26" spans="1:70" s="10" customFormat="1" ht="15" x14ac:dyDescent="0.2">
      <c r="A26" s="188" t="str">
        <f>+IF(JULIO!A26=0,"",JULIO!A26)</f>
        <v>1130102-1</v>
      </c>
      <c r="B26" s="189" t="str">
        <f>+CONCATENATE("Vigencia ",INSTRUCCIONES!$F$3)</f>
        <v>Vigencia 2014</v>
      </c>
      <c r="C26" s="456">
        <f>+ENERO!C26</f>
        <v>785000000</v>
      </c>
      <c r="D26" s="456">
        <f>JULIO!D26+AGOSTO!P26</f>
        <v>0</v>
      </c>
      <c r="E26" s="456">
        <f>JULIO!E26+AGOSTO!Q26</f>
        <v>14494257</v>
      </c>
      <c r="F26" s="170">
        <f>SUM(C26:E26)</f>
        <v>799494257</v>
      </c>
      <c r="G26" s="283">
        <f>JULIO!I26</f>
        <v>499191999</v>
      </c>
      <c r="H26" s="457">
        <v>63111478</v>
      </c>
      <c r="I26" s="170">
        <f>SUM(G26:H26)</f>
        <v>562303477</v>
      </c>
      <c r="J26" s="283">
        <f>JULIO!L26</f>
        <v>402860588</v>
      </c>
      <c r="K26" s="457">
        <v>75502828</v>
      </c>
      <c r="L26" s="170">
        <f>SUM(J26:K26)</f>
        <v>478363416</v>
      </c>
      <c r="M26" s="283">
        <f>F26-I26</f>
        <v>237190780</v>
      </c>
      <c r="N26" s="170">
        <f>F26-L26</f>
        <v>321130841</v>
      </c>
      <c r="P26" s="455">
        <v>0</v>
      </c>
      <c r="Q26" s="458">
        <v>0</v>
      </c>
      <c r="S26" s="156" t="str">
        <f>+IF(JULIO!S26=0,"",JULIO!S26)</f>
        <v>1010104-8</v>
      </c>
      <c r="T26" s="55" t="str">
        <f>+IF(JULIO!T26=0,"",JULIO!T26)</f>
        <v>Bonific. por Servicios Prestados (Convencional)</v>
      </c>
      <c r="U26" s="29">
        <f>+ENERO!U26</f>
        <v>0</v>
      </c>
      <c r="V26" s="17">
        <f>JULIO!V26+AGOSTO!AL26</f>
        <v>0</v>
      </c>
      <c r="W26" s="17">
        <f>JULIO!W26+AGOSTO!AM26</f>
        <v>0</v>
      </c>
      <c r="X26" s="20">
        <f t="shared" si="17"/>
        <v>0</v>
      </c>
      <c r="Y26" s="21">
        <f>JULIO!AA26</f>
        <v>0</v>
      </c>
      <c r="Z26" s="457">
        <v>0</v>
      </c>
      <c r="AA26" s="20">
        <f t="shared" si="18"/>
        <v>0</v>
      </c>
      <c r="AB26" s="21">
        <f>JULIO!AD26</f>
        <v>0</v>
      </c>
      <c r="AC26" s="457">
        <v>0</v>
      </c>
      <c r="AD26" s="20">
        <f t="shared" si="19"/>
        <v>0</v>
      </c>
      <c r="AE26" s="21">
        <f>JULIO!AG26</f>
        <v>0</v>
      </c>
      <c r="AF26" s="457">
        <v>0</v>
      </c>
      <c r="AG26" s="20">
        <f t="shared" si="20"/>
        <v>0</v>
      </c>
      <c r="AH26" s="21">
        <f t="shared" si="21"/>
        <v>0</v>
      </c>
      <c r="AI26" s="17">
        <f t="shared" si="22"/>
        <v>0</v>
      </c>
      <c r="AJ26" s="18">
        <f t="shared" si="23"/>
        <v>0</v>
      </c>
      <c r="AL26" s="455">
        <v>0</v>
      </c>
      <c r="AM26" s="458">
        <v>0</v>
      </c>
      <c r="AO26" s="23"/>
      <c r="AP26" s="536" t="s">
        <v>122</v>
      </c>
      <c r="AQ26" s="401">
        <f>X110</f>
        <v>720663602</v>
      </c>
      <c r="AR26" s="401">
        <f>AD110</f>
        <v>434377880.06999999</v>
      </c>
      <c r="AS26" s="401">
        <f>AG110</f>
        <v>335987117</v>
      </c>
      <c r="AT26" s="454">
        <f>AO2/12</f>
        <v>0.66666666666666663</v>
      </c>
      <c r="AU26" s="419">
        <f t="shared" si="25"/>
        <v>0.60274707764414048</v>
      </c>
      <c r="AV26" s="419">
        <f t="shared" si="26"/>
        <v>0.46621907373643107</v>
      </c>
      <c r="AW26" s="533">
        <f>(AR26-AD121-AD139-AD143-AD153-AD168)/$AO$2*12+AD121+AD139+AD143+AD153+AD168</f>
        <v>604970122.10500002</v>
      </c>
      <c r="AX26" s="533">
        <f>(AS26-AG121-AG139-AG143-AG153-AG168)/$AO$2*12+AG121+AG139+AG143+AG153+AG168</f>
        <v>460327637.5</v>
      </c>
      <c r="AY26" s="533">
        <f t="shared" si="27"/>
        <v>-115693479.89499998</v>
      </c>
      <c r="AZ26" s="62">
        <f t="shared" si="28"/>
        <v>260335964.5</v>
      </c>
      <c r="BA26" s="467"/>
      <c r="BB26" s="467"/>
      <c r="BC26" s="467"/>
      <c r="BD26" s="467"/>
      <c r="BE26" s="467"/>
      <c r="BF26" s="467"/>
      <c r="BG26" s="467"/>
      <c r="BH26" s="467"/>
      <c r="BI26" s="467"/>
      <c r="BJ26" s="467"/>
      <c r="BK26" s="467"/>
      <c r="BM26" s="127" t="s">
        <v>476</v>
      </c>
      <c r="BN26" s="104">
        <f>+X196+X212</f>
        <v>220589698</v>
      </c>
      <c r="BO26" s="102">
        <f>+AA196+AA212</f>
        <v>141512312</v>
      </c>
      <c r="BP26" s="102">
        <f>+AD196+AD212</f>
        <v>130072185</v>
      </c>
      <c r="BQ26" s="103">
        <f>+AF196+AF212</f>
        <v>15989514</v>
      </c>
      <c r="BR26" s="467"/>
    </row>
    <row r="27" spans="1:70" s="514" customFormat="1" ht="15" x14ac:dyDescent="0.2">
      <c r="A27" s="188" t="str">
        <f>+IF(JULIO!A27=0,"",JULIO!A27)</f>
        <v>1130102-2</v>
      </c>
      <c r="B27" s="189" t="str">
        <f>+IF(JULIO!B27=0,"",JULIO!B27)</f>
        <v>Vigencias Anteriores</v>
      </c>
      <c r="C27" s="456">
        <f>+ENERO!C27</f>
        <v>0</v>
      </c>
      <c r="D27" s="456">
        <f>JULIO!D27+AGOSTO!P27</f>
        <v>0</v>
      </c>
      <c r="E27" s="456">
        <f>JULIO!E27+AGOSTO!Q27</f>
        <v>62466466</v>
      </c>
      <c r="F27" s="170">
        <f>SUM(C27:E27)</f>
        <v>62466466</v>
      </c>
      <c r="G27" s="283">
        <f>JULIO!I27</f>
        <v>36377196</v>
      </c>
      <c r="H27" s="457">
        <v>0</v>
      </c>
      <c r="I27" s="170">
        <f>SUM(G27:H27)</f>
        <v>36377196</v>
      </c>
      <c r="J27" s="283">
        <f>JULIO!L27</f>
        <v>36377196</v>
      </c>
      <c r="K27" s="457">
        <v>0</v>
      </c>
      <c r="L27" s="170">
        <f>SUM(J27:K27)</f>
        <v>36377196</v>
      </c>
      <c r="M27" s="283">
        <f>F27-I27</f>
        <v>26089270</v>
      </c>
      <c r="N27" s="170">
        <f>F27-L27</f>
        <v>26089270</v>
      </c>
      <c r="O27" s="467"/>
      <c r="P27" s="455">
        <v>0</v>
      </c>
      <c r="Q27" s="458">
        <v>0</v>
      </c>
      <c r="R27" s="10"/>
      <c r="S27" s="156" t="str">
        <f>+IF(JULIO!S27=0,"",JULIO!S27)</f>
        <v>1010104-9</v>
      </c>
      <c r="T27" s="55" t="str">
        <f>+IF(JULIO!T27=0,"",JULIO!T27)</f>
        <v>Auxilio de Transporte</v>
      </c>
      <c r="U27" s="29">
        <f>+ENERO!U27</f>
        <v>900000</v>
      </c>
      <c r="V27" s="17">
        <f>JULIO!V27+AGOSTO!AL27</f>
        <v>0</v>
      </c>
      <c r="W27" s="17">
        <f>JULIO!W27+AGOSTO!AM27</f>
        <v>0</v>
      </c>
      <c r="X27" s="20">
        <f t="shared" si="17"/>
        <v>900000</v>
      </c>
      <c r="Y27" s="21">
        <f>JULIO!AA27</f>
        <v>487200</v>
      </c>
      <c r="Z27" s="457">
        <v>72000</v>
      </c>
      <c r="AA27" s="20">
        <f t="shared" si="18"/>
        <v>559200</v>
      </c>
      <c r="AB27" s="21">
        <f>JULIO!AD27</f>
        <v>487200</v>
      </c>
      <c r="AC27" s="457">
        <v>72000</v>
      </c>
      <c r="AD27" s="20">
        <f t="shared" si="19"/>
        <v>559200</v>
      </c>
      <c r="AE27" s="21">
        <f>JULIO!AG27</f>
        <v>487200</v>
      </c>
      <c r="AF27" s="457">
        <v>72000</v>
      </c>
      <c r="AG27" s="20">
        <f t="shared" si="20"/>
        <v>559200</v>
      </c>
      <c r="AH27" s="21">
        <f t="shared" si="21"/>
        <v>340800</v>
      </c>
      <c r="AI27" s="17">
        <f t="shared" si="22"/>
        <v>340800</v>
      </c>
      <c r="AJ27" s="18">
        <f t="shared" si="23"/>
        <v>340800</v>
      </c>
      <c r="AK27" s="10"/>
      <c r="AL27" s="455">
        <v>0</v>
      </c>
      <c r="AM27" s="458">
        <v>0</v>
      </c>
      <c r="AN27" s="10"/>
      <c r="AO27" s="428"/>
      <c r="AP27" s="535" t="s">
        <v>126</v>
      </c>
      <c r="AQ27" s="456">
        <f>X170</f>
        <v>69839759</v>
      </c>
      <c r="AR27" s="456">
        <f>AD170</f>
        <v>39913298</v>
      </c>
      <c r="AS27" s="456">
        <f>AG170</f>
        <v>35331006</v>
      </c>
      <c r="AT27" s="528"/>
      <c r="AU27" s="456">
        <f t="shared" si="25"/>
        <v>0.5714982206625312</v>
      </c>
      <c r="AV27" s="456">
        <f t="shared" si="26"/>
        <v>0.50588671132155538</v>
      </c>
      <c r="AW27" s="456">
        <f>(AR27-AD174-AD183-AD191)/$AO$2*12+AD174+AD183+AD191</f>
        <v>52675820.5</v>
      </c>
      <c r="AX27" s="456">
        <f>(AS27-AG174-AG183-AG191)/$AO$2*12+AG174+AG183+AG191</f>
        <v>45802382.5</v>
      </c>
      <c r="AY27" s="456">
        <f t="shared" si="27"/>
        <v>-17163938.5</v>
      </c>
      <c r="AZ27" s="170">
        <f t="shared" si="28"/>
        <v>24037376.5</v>
      </c>
      <c r="BA27" s="10"/>
      <c r="BB27" s="467"/>
      <c r="BC27" s="467"/>
      <c r="BD27" s="467"/>
      <c r="BE27" s="467"/>
      <c r="BF27" s="467"/>
      <c r="BG27" s="467"/>
      <c r="BH27" s="467"/>
      <c r="BI27" s="467"/>
      <c r="BJ27" s="467"/>
      <c r="BK27" s="467"/>
      <c r="BL27" s="467"/>
      <c r="BM27" s="127" t="s">
        <v>477</v>
      </c>
      <c r="BN27" s="104">
        <f>+X209-X212-X218</f>
        <v>0</v>
      </c>
      <c r="BO27" s="102">
        <f>+AA209-AA212-AA218</f>
        <v>0</v>
      </c>
      <c r="BP27" s="102">
        <f>+AD209-AD212-AD218</f>
        <v>0</v>
      </c>
      <c r="BQ27" s="103">
        <f>+AF209-AF212-AF218</f>
        <v>0</v>
      </c>
      <c r="BR27" s="467"/>
    </row>
    <row r="28" spans="1:70" s="514" customFormat="1" ht="22.5" x14ac:dyDescent="0.2">
      <c r="A28" s="57">
        <f>+IF(JULIO!A28=0,"",JULIO!A28)</f>
        <v>1130103</v>
      </c>
      <c r="B28" s="60" t="str">
        <f>+IF(JULIO!B28=0,"",JULIO!B28)</f>
        <v>SUBSIDIO A LA OFERTA- ATENCION PERSONAS POBRES NO CUBIERTOS CON SUBSIDIO A LA DEMANDA</v>
      </c>
      <c r="C28" s="53">
        <f t="shared" ref="C28:N28" si="30">C29+C32+C35</f>
        <v>0</v>
      </c>
      <c r="D28" s="53">
        <f t="shared" si="30"/>
        <v>0</v>
      </c>
      <c r="E28" s="53">
        <f t="shared" si="30"/>
        <v>0</v>
      </c>
      <c r="F28" s="54">
        <f t="shared" si="30"/>
        <v>0</v>
      </c>
      <c r="G28" s="52">
        <f t="shared" si="30"/>
        <v>15440497</v>
      </c>
      <c r="H28" s="53">
        <f t="shared" si="30"/>
        <v>1373116</v>
      </c>
      <c r="I28" s="54">
        <f t="shared" si="30"/>
        <v>16813613</v>
      </c>
      <c r="J28" s="52">
        <f t="shared" si="30"/>
        <v>0</v>
      </c>
      <c r="K28" s="53">
        <f t="shared" si="30"/>
        <v>0</v>
      </c>
      <c r="L28" s="54">
        <f t="shared" si="30"/>
        <v>0</v>
      </c>
      <c r="M28" s="52">
        <f t="shared" si="30"/>
        <v>-16813613</v>
      </c>
      <c r="N28" s="54">
        <f t="shared" si="30"/>
        <v>0</v>
      </c>
      <c r="O28" s="467"/>
      <c r="P28" s="52">
        <f>P29+P32+P35</f>
        <v>0</v>
      </c>
      <c r="Q28" s="54">
        <f>Q29+Q32+Q35</f>
        <v>0</v>
      </c>
      <c r="R28" s="10"/>
      <c r="S28" s="156" t="str">
        <f>+IF(JULIO!S28=0,"",JULIO!S28)</f>
        <v>1010104-10</v>
      </c>
      <c r="T28" s="55" t="str">
        <f>+IF(JULIO!T28=0,"",JULIO!T28)</f>
        <v>Subsidio de Alimentación</v>
      </c>
      <c r="U28" s="29">
        <f>+ENERO!U28</f>
        <v>0</v>
      </c>
      <c r="V28" s="17">
        <f>JULIO!V28+AGOSTO!AL28</f>
        <v>0</v>
      </c>
      <c r="W28" s="17">
        <f>JULIO!W28+AGOSTO!AM28</f>
        <v>0</v>
      </c>
      <c r="X28" s="20">
        <f t="shared" si="17"/>
        <v>0</v>
      </c>
      <c r="Y28" s="21">
        <f>JULIO!AA28</f>
        <v>0</v>
      </c>
      <c r="Z28" s="457">
        <v>0</v>
      </c>
      <c r="AA28" s="20">
        <f t="shared" si="18"/>
        <v>0</v>
      </c>
      <c r="AB28" s="21">
        <f>JULIO!AD28</f>
        <v>0</v>
      </c>
      <c r="AC28" s="457">
        <v>0</v>
      </c>
      <c r="AD28" s="20">
        <f t="shared" si="19"/>
        <v>0</v>
      </c>
      <c r="AE28" s="21">
        <f>JULIO!AG28</f>
        <v>0</v>
      </c>
      <c r="AF28" s="457">
        <v>0</v>
      </c>
      <c r="AG28" s="20">
        <f t="shared" si="20"/>
        <v>0</v>
      </c>
      <c r="AH28" s="21">
        <f t="shared" si="21"/>
        <v>0</v>
      </c>
      <c r="AI28" s="17">
        <f t="shared" si="22"/>
        <v>0</v>
      </c>
      <c r="AJ28" s="18">
        <f t="shared" si="23"/>
        <v>0</v>
      </c>
      <c r="AK28" s="10"/>
      <c r="AL28" s="455">
        <v>0</v>
      </c>
      <c r="AM28" s="458">
        <v>0</v>
      </c>
      <c r="AN28" s="10"/>
      <c r="AO28" s="428"/>
      <c r="AP28" s="535" t="s">
        <v>129</v>
      </c>
      <c r="AQ28" s="528">
        <f>X193</f>
        <v>424104405</v>
      </c>
      <c r="AR28" s="528">
        <f>AD193</f>
        <v>293047791</v>
      </c>
      <c r="AS28" s="528">
        <f>AG193</f>
        <v>199513236</v>
      </c>
      <c r="AT28" s="528"/>
      <c r="AU28" s="456">
        <f t="shared" si="25"/>
        <v>0.69098030472001348</v>
      </c>
      <c r="AV28" s="456">
        <f t="shared" si="26"/>
        <v>0.47043424602015155</v>
      </c>
      <c r="AW28" s="456">
        <f>(AR28-AD205)/$AO$2*12+AD205</f>
        <v>395032847</v>
      </c>
      <c r="AX28" s="456">
        <f>(AS28-AG205)/$AO$2*12+AG205</f>
        <v>254731014.5</v>
      </c>
      <c r="AY28" s="456">
        <f t="shared" si="27"/>
        <v>-29071558</v>
      </c>
      <c r="AZ28" s="170">
        <f t="shared" si="28"/>
        <v>169373390.5</v>
      </c>
      <c r="BA28" s="467"/>
      <c r="BB28" s="467"/>
      <c r="BC28" s="467"/>
      <c r="BD28" s="467"/>
      <c r="BE28" s="467"/>
      <c r="BF28" s="467"/>
      <c r="BG28" s="467"/>
      <c r="BH28" s="467"/>
      <c r="BI28" s="467"/>
      <c r="BJ28" s="467"/>
      <c r="BK28" s="467"/>
      <c r="BL28" s="467"/>
      <c r="BM28" s="89" t="s">
        <v>478</v>
      </c>
      <c r="BN28" s="101">
        <f>+X194-X196-X205</f>
        <v>134437028</v>
      </c>
      <c r="BO28" s="99">
        <f>+AA194-AA196-AA205</f>
        <v>76135858</v>
      </c>
      <c r="BP28" s="99">
        <f>+AD194-AD196-AD205</f>
        <v>76135858</v>
      </c>
      <c r="BQ28" s="100">
        <f>+AF194-AF196-AF205</f>
        <v>3839026</v>
      </c>
      <c r="BR28" s="10"/>
    </row>
    <row r="29" spans="1:70" s="10" customFormat="1" ht="15" x14ac:dyDescent="0.25">
      <c r="A29" s="61" t="str">
        <f>+IF(JULIO!A29=0,"",JULIO!A29)</f>
        <v>1130103-1</v>
      </c>
      <c r="B29" s="62" t="str">
        <f>+IF(JULIO!B29=0,"",JULIO!B29)</f>
        <v>Prestación de Servicios de salud  1er Nivel</v>
      </c>
      <c r="C29" s="17">
        <f t="shared" ref="C29:N29" si="31">SUM(C30:C31)</f>
        <v>0</v>
      </c>
      <c r="D29" s="17">
        <f t="shared" si="31"/>
        <v>0</v>
      </c>
      <c r="E29" s="17">
        <f t="shared" si="31"/>
        <v>0</v>
      </c>
      <c r="F29" s="18">
        <f t="shared" si="31"/>
        <v>0</v>
      </c>
      <c r="G29" s="21">
        <f t="shared" si="31"/>
        <v>15440497</v>
      </c>
      <c r="H29" s="17">
        <f t="shared" si="31"/>
        <v>1373116</v>
      </c>
      <c r="I29" s="18">
        <f t="shared" si="31"/>
        <v>16813613</v>
      </c>
      <c r="J29" s="21">
        <f t="shared" si="31"/>
        <v>0</v>
      </c>
      <c r="K29" s="17">
        <f t="shared" si="31"/>
        <v>0</v>
      </c>
      <c r="L29" s="18">
        <f t="shared" si="31"/>
        <v>0</v>
      </c>
      <c r="M29" s="21">
        <f t="shared" si="31"/>
        <v>-16813613</v>
      </c>
      <c r="N29" s="18">
        <f t="shared" si="31"/>
        <v>0</v>
      </c>
      <c r="O29" s="467"/>
      <c r="P29" s="171">
        <f>SUM(P30:P31)</f>
        <v>0</v>
      </c>
      <c r="Q29" s="173">
        <f>SUM(Q30:Q31)</f>
        <v>0</v>
      </c>
      <c r="S29" s="156" t="str">
        <f>+IF(JULIO!S29=0,"",JULIO!S29)</f>
        <v>1010104-11</v>
      </c>
      <c r="T29" s="55" t="str">
        <f>+IF(JULIO!T29=0,"",JULIO!T29)</f>
        <v>Gastos de Representación</v>
      </c>
      <c r="U29" s="29">
        <f>+ENERO!U29</f>
        <v>0</v>
      </c>
      <c r="V29" s="17">
        <f>JULIO!V29+AGOSTO!AL29</f>
        <v>0</v>
      </c>
      <c r="W29" s="17">
        <f>JULIO!W29+AGOSTO!AM29</f>
        <v>0</v>
      </c>
      <c r="X29" s="20">
        <f t="shared" si="17"/>
        <v>0</v>
      </c>
      <c r="Y29" s="21">
        <f>JULIO!AA29</f>
        <v>0</v>
      </c>
      <c r="Z29" s="457">
        <v>0</v>
      </c>
      <c r="AA29" s="20">
        <f t="shared" si="18"/>
        <v>0</v>
      </c>
      <c r="AB29" s="21">
        <f>JULIO!AD29</f>
        <v>0</v>
      </c>
      <c r="AC29" s="457">
        <v>0</v>
      </c>
      <c r="AD29" s="20">
        <f t="shared" si="19"/>
        <v>0</v>
      </c>
      <c r="AE29" s="21">
        <f>JULIO!AG29</f>
        <v>0</v>
      </c>
      <c r="AF29" s="457">
        <v>0</v>
      </c>
      <c r="AG29" s="20">
        <f t="shared" si="20"/>
        <v>0</v>
      </c>
      <c r="AH29" s="21">
        <f t="shared" si="21"/>
        <v>0</v>
      </c>
      <c r="AI29" s="17">
        <f t="shared" si="22"/>
        <v>0</v>
      </c>
      <c r="AJ29" s="18">
        <f t="shared" si="23"/>
        <v>0</v>
      </c>
      <c r="AL29" s="455">
        <v>0</v>
      </c>
      <c r="AM29" s="458">
        <v>0</v>
      </c>
      <c r="AO29" s="23"/>
      <c r="AP29" s="536" t="s">
        <v>133</v>
      </c>
      <c r="AQ29" s="14">
        <f>X207</f>
        <v>20000000</v>
      </c>
      <c r="AR29" s="14">
        <f>AD207</f>
        <v>2237931</v>
      </c>
      <c r="AS29" s="14">
        <f>AG207</f>
        <v>2237931</v>
      </c>
      <c r="AT29" s="401"/>
      <c r="AU29" s="419">
        <f t="shared" si="25"/>
        <v>0.11189655</v>
      </c>
      <c r="AV29" s="419">
        <f t="shared" si="26"/>
        <v>0.11189655</v>
      </c>
      <c r="AW29" s="533">
        <f>(AR29-AD218)/$AO$2*12+AD218</f>
        <v>3356896.5</v>
      </c>
      <c r="AX29" s="533">
        <f>(AS29-AG218)/$AO$2*12+AG218</f>
        <v>3356896.5</v>
      </c>
      <c r="AY29" s="533">
        <f t="shared" si="27"/>
        <v>-16643103.5</v>
      </c>
      <c r="AZ29" s="62">
        <f t="shared" si="28"/>
        <v>16643103.5</v>
      </c>
      <c r="BA29" s="467"/>
      <c r="BB29" s="514"/>
      <c r="BC29" s="514"/>
      <c r="BD29" s="514"/>
      <c r="BE29" s="514"/>
      <c r="BF29" s="514"/>
      <c r="BG29" s="467"/>
      <c r="BH29" s="467"/>
      <c r="BI29" s="467"/>
      <c r="BJ29" s="467"/>
      <c r="BK29" s="467"/>
      <c r="BM29" s="128" t="s">
        <v>72</v>
      </c>
      <c r="BN29" s="124">
        <f>X232-X256-X241</f>
        <v>461500000</v>
      </c>
      <c r="BO29" s="125">
        <f>AA232-AA256-AA241</f>
        <v>237628334</v>
      </c>
      <c r="BP29" s="125">
        <f>AD232-AD256-AD241</f>
        <v>177843334</v>
      </c>
      <c r="BQ29" s="126">
        <f>AF232-AF256-AF241</f>
        <v>16858871</v>
      </c>
      <c r="BR29" s="467"/>
    </row>
    <row r="30" spans="1:70" s="514" customFormat="1" ht="15" x14ac:dyDescent="0.25">
      <c r="A30" s="188" t="str">
        <f>+IF(JULIO!A30=0,"",JULIO!A30)</f>
        <v>1130103-1-1</v>
      </c>
      <c r="B30" s="189" t="str">
        <f>+CONCATENATE("Vigencia ",INSTRUCCIONES!$F$3)</f>
        <v>Vigencia 2014</v>
      </c>
      <c r="C30" s="456">
        <f>+ENERO!C30</f>
        <v>0</v>
      </c>
      <c r="D30" s="456">
        <f>JULIO!D30+AGOSTO!P30</f>
        <v>0</v>
      </c>
      <c r="E30" s="456">
        <f>JULIO!E30+AGOSTO!Q30</f>
        <v>0</v>
      </c>
      <c r="F30" s="170">
        <f>SUM(C30:E30)</f>
        <v>0</v>
      </c>
      <c r="G30" s="283">
        <f>JULIO!I30</f>
        <v>15440497</v>
      </c>
      <c r="H30" s="457">
        <v>1373116</v>
      </c>
      <c r="I30" s="170">
        <f>SUM(G30:H30)</f>
        <v>16813613</v>
      </c>
      <c r="J30" s="283">
        <f>JULIO!L30</f>
        <v>0</v>
      </c>
      <c r="K30" s="457">
        <v>0</v>
      </c>
      <c r="L30" s="170">
        <f>SUM(J30:K30)</f>
        <v>0</v>
      </c>
      <c r="M30" s="283">
        <f>F30-I30</f>
        <v>-16813613</v>
      </c>
      <c r="N30" s="170">
        <f>F30-L30</f>
        <v>0</v>
      </c>
      <c r="O30" s="10"/>
      <c r="P30" s="455">
        <v>0</v>
      </c>
      <c r="Q30" s="458">
        <v>0</v>
      </c>
      <c r="R30" s="10"/>
      <c r="S30" s="156" t="str">
        <f>+IF(JULIO!S30=0,"",JULIO!S30)</f>
        <v>1010104-12</v>
      </c>
      <c r="T30" s="55" t="str">
        <f>+IF(JULIO!T30=0,"",JULIO!T30)</f>
        <v xml:space="preserve"> Indemnizaciones por Vacaciones o Supresión de Cargos por Reestructuración</v>
      </c>
      <c r="U30" s="29">
        <f>+ENERO!U30</f>
        <v>0</v>
      </c>
      <c r="V30" s="17">
        <f>JULIO!V30+AGOSTO!AL30</f>
        <v>0</v>
      </c>
      <c r="W30" s="17">
        <f>JULIO!W30+AGOSTO!AM30</f>
        <v>0</v>
      </c>
      <c r="X30" s="20">
        <f t="shared" si="17"/>
        <v>0</v>
      </c>
      <c r="Y30" s="21">
        <f>JULIO!AA30</f>
        <v>0</v>
      </c>
      <c r="Z30" s="457">
        <v>0</v>
      </c>
      <c r="AA30" s="20">
        <f t="shared" si="18"/>
        <v>0</v>
      </c>
      <c r="AB30" s="21">
        <f>JULIO!AD30</f>
        <v>0</v>
      </c>
      <c r="AC30" s="457">
        <v>0</v>
      </c>
      <c r="AD30" s="20">
        <f t="shared" si="19"/>
        <v>0</v>
      </c>
      <c r="AE30" s="21">
        <f>JULIO!AG30</f>
        <v>0</v>
      </c>
      <c r="AF30" s="457">
        <v>0</v>
      </c>
      <c r="AG30" s="20">
        <f t="shared" si="20"/>
        <v>0</v>
      </c>
      <c r="AH30" s="21">
        <f t="shared" si="21"/>
        <v>0</v>
      </c>
      <c r="AI30" s="17">
        <f t="shared" si="22"/>
        <v>0</v>
      </c>
      <c r="AJ30" s="18">
        <f t="shared" si="23"/>
        <v>0</v>
      </c>
      <c r="AK30" s="10"/>
      <c r="AL30" s="455">
        <v>0</v>
      </c>
      <c r="AM30" s="458">
        <v>0</v>
      </c>
      <c r="AN30" s="10"/>
      <c r="AO30" s="453" t="s">
        <v>53</v>
      </c>
      <c r="AP30" s="535" t="s">
        <v>136</v>
      </c>
      <c r="AQ30" s="456">
        <f>X220+X232</f>
        <v>544307480</v>
      </c>
      <c r="AR30" s="456">
        <f>AD220+AD232</f>
        <v>260650814</v>
      </c>
      <c r="AS30" s="456">
        <f>AG220+AG232</f>
        <v>219804340</v>
      </c>
      <c r="AT30" s="528"/>
      <c r="AU30" s="456">
        <f t="shared" si="25"/>
        <v>0.4788668603268138</v>
      </c>
      <c r="AV30" s="456">
        <f t="shared" si="26"/>
        <v>0.40382384603643512</v>
      </c>
      <c r="AW30" s="456">
        <f>(AR30-AD225-AD230-AD241-AD256)/$AO$2*12+AD225+AD230+AD241+AD256</f>
        <v>349572481</v>
      </c>
      <c r="AX30" s="456">
        <f>(AS30-AG225-AG230-AG241-AG256)/$AO$2*12+AG225+AG230+AG241+AG256</f>
        <v>304036006</v>
      </c>
      <c r="AY30" s="456">
        <f t="shared" si="27"/>
        <v>-194734999</v>
      </c>
      <c r="AZ30" s="170">
        <f t="shared" si="28"/>
        <v>240271474</v>
      </c>
      <c r="BA30" s="467"/>
      <c r="BG30" s="467"/>
      <c r="BH30" s="467"/>
      <c r="BI30" s="467"/>
      <c r="BJ30" s="467"/>
      <c r="BK30" s="467"/>
      <c r="BL30" s="467"/>
      <c r="BM30" s="128" t="s">
        <v>76</v>
      </c>
      <c r="BN30" s="124">
        <f>X220-X225-X230</f>
        <v>0</v>
      </c>
      <c r="BO30" s="125">
        <f>AA220-AA225-AA230</f>
        <v>0</v>
      </c>
      <c r="BP30" s="125">
        <f>AD220-AD225-AD230</f>
        <v>0</v>
      </c>
      <c r="BQ30" s="126">
        <f>AF220-AF225-AF230</f>
        <v>0</v>
      </c>
      <c r="BR30" s="467"/>
    </row>
    <row r="31" spans="1:70" s="514" customFormat="1" ht="15" x14ac:dyDescent="0.25">
      <c r="A31" s="188" t="str">
        <f>+IF(JULIO!A31=0,"",JULIO!A31)</f>
        <v>1130103-1-2</v>
      </c>
      <c r="B31" s="189" t="str">
        <f>+IF(JULIO!B31=0,"",JULIO!B31)</f>
        <v>Vigencias Anteriores</v>
      </c>
      <c r="C31" s="456">
        <f>+ENERO!C31</f>
        <v>0</v>
      </c>
      <c r="D31" s="456">
        <f>JULIO!D31+AGOSTO!P31</f>
        <v>0</v>
      </c>
      <c r="E31" s="456">
        <f>JULIO!E31+AGOSTO!Q31</f>
        <v>0</v>
      </c>
      <c r="F31" s="170">
        <f>SUM(C31:E31)</f>
        <v>0</v>
      </c>
      <c r="G31" s="283">
        <f>JULIO!I31</f>
        <v>0</v>
      </c>
      <c r="H31" s="457">
        <v>0</v>
      </c>
      <c r="I31" s="170">
        <f>SUM(G31:H31)</f>
        <v>0</v>
      </c>
      <c r="J31" s="283">
        <f>JULIO!L31</f>
        <v>0</v>
      </c>
      <c r="K31" s="457">
        <v>0</v>
      </c>
      <c r="L31" s="170">
        <f>SUM(J31:K31)</f>
        <v>0</v>
      </c>
      <c r="M31" s="283">
        <f>F31-I31</f>
        <v>0</v>
      </c>
      <c r="N31" s="170">
        <f>F31-L31</f>
        <v>0</v>
      </c>
      <c r="O31" s="467"/>
      <c r="P31" s="455">
        <v>0</v>
      </c>
      <c r="Q31" s="458">
        <v>0</v>
      </c>
      <c r="R31" s="10"/>
      <c r="S31" s="156" t="str">
        <f>+IF(JULIO!S31=0,"",JULIO!S31)</f>
        <v>1010104-13</v>
      </c>
      <c r="T31" s="55" t="str">
        <f>+IF(JULIO!T31=0,"",JULIO!T31)</f>
        <v>Bonificación Especial por Recreación</v>
      </c>
      <c r="U31" s="29">
        <f>+ENERO!U31</f>
        <v>1633955</v>
      </c>
      <c r="V31" s="17">
        <f>JULIO!V31+AGOSTO!AL31</f>
        <v>0</v>
      </c>
      <c r="W31" s="17">
        <f>JULIO!W31+AGOSTO!AM31</f>
        <v>0</v>
      </c>
      <c r="X31" s="20">
        <f t="shared" si="17"/>
        <v>1633955</v>
      </c>
      <c r="Y31" s="21">
        <f>JULIO!AA31</f>
        <v>937155</v>
      </c>
      <c r="Z31" s="457">
        <v>0</v>
      </c>
      <c r="AA31" s="20">
        <f t="shared" si="18"/>
        <v>937155</v>
      </c>
      <c r="AB31" s="21">
        <f>JULIO!AD31</f>
        <v>937155</v>
      </c>
      <c r="AC31" s="457">
        <v>0</v>
      </c>
      <c r="AD31" s="20">
        <f t="shared" si="19"/>
        <v>937155</v>
      </c>
      <c r="AE31" s="21">
        <f>JULIO!AG31</f>
        <v>937155</v>
      </c>
      <c r="AF31" s="457">
        <v>0</v>
      </c>
      <c r="AG31" s="20">
        <f t="shared" si="20"/>
        <v>937155</v>
      </c>
      <c r="AH31" s="21">
        <f t="shared" si="21"/>
        <v>696800</v>
      </c>
      <c r="AI31" s="17">
        <f t="shared" si="22"/>
        <v>696800</v>
      </c>
      <c r="AJ31" s="18">
        <f t="shared" si="23"/>
        <v>696800</v>
      </c>
      <c r="AK31" s="10"/>
      <c r="AL31" s="455">
        <v>0</v>
      </c>
      <c r="AM31" s="458">
        <v>0</v>
      </c>
      <c r="AN31" s="10"/>
      <c r="AO31" s="428"/>
      <c r="AP31" s="507" t="s">
        <v>139</v>
      </c>
      <c r="AQ31" s="528">
        <f>X258</f>
        <v>0</v>
      </c>
      <c r="AR31" s="528">
        <f>AD258</f>
        <v>-233469947.06999969</v>
      </c>
      <c r="AS31" s="528">
        <f>AG258</f>
        <v>-2018367554</v>
      </c>
      <c r="AT31" s="528"/>
      <c r="AU31" s="456" t="str">
        <f t="shared" si="25"/>
        <v xml:space="preserve"> </v>
      </c>
      <c r="AV31" s="456" t="str">
        <f t="shared" si="26"/>
        <v xml:space="preserve"> </v>
      </c>
      <c r="AW31" s="456">
        <f>AQ31</f>
        <v>0</v>
      </c>
      <c r="AX31" s="456">
        <f>AQ31</f>
        <v>0</v>
      </c>
      <c r="AY31" s="456">
        <f t="shared" si="27"/>
        <v>0</v>
      </c>
      <c r="AZ31" s="170">
        <f t="shared" si="28"/>
        <v>0</v>
      </c>
      <c r="BA31" s="467"/>
      <c r="BB31" s="467"/>
      <c r="BC31" s="467"/>
      <c r="BD31" s="467"/>
      <c r="BE31" s="467"/>
      <c r="BF31" s="467"/>
      <c r="BG31" s="467"/>
      <c r="BH31" s="467"/>
      <c r="BI31" s="467"/>
      <c r="BJ31" s="467"/>
      <c r="BK31" s="467"/>
      <c r="BL31" s="467"/>
      <c r="BM31" s="128" t="s">
        <v>134</v>
      </c>
      <c r="BN31" s="124">
        <f>X33+X41+X55+X61+X81+X88+X102+X108+X121+X139+X143+X153+X168+X174+X183+X191+X205+X218+X230+X241+X256+X225</f>
        <v>466674906</v>
      </c>
      <c r="BO31" s="125">
        <f>AA33+AA41+AA55+AA61+AA81+AA88+AA102+AA108+AA121+AA139+AA143+AA153+AA168+AA174+AA183+AA191+AA205+AA218+AA230+AA241+AA256+AA225</f>
        <v>466957946</v>
      </c>
      <c r="BP31" s="125">
        <f>AD33+AD41+AD55+AD61+AD81+AD88+AD102+AD108+AD121+AD139+AD143+AD153+AD168+AD174+AD183+AD191+AD205+AD218+AD230+AD241+AD256+AD225</f>
        <v>466957946</v>
      </c>
      <c r="BQ31" s="126">
        <f>AF33+AF41+AF55+AF61+AF81+AF88+AF102+AF108+AF121+AF139+AF143+AF153+AF168+AF174+AF183+AF191+AF205+AF218+AF230+AF241+AF256+AF225</f>
        <v>2911952</v>
      </c>
      <c r="BR31" s="10"/>
    </row>
    <row r="32" spans="1:70" s="10" customFormat="1" ht="15.75" thickBot="1" x14ac:dyDescent="0.3">
      <c r="A32" s="61" t="str">
        <f>+IF(JULIO!A32=0,"",JULIO!A32)</f>
        <v>1130103-2</v>
      </c>
      <c r="B32" s="62" t="str">
        <f>+IF(JULIO!B32=0,"",JULIO!B32)</f>
        <v>Prestación de Servicios de salud  2o. Nivel</v>
      </c>
      <c r="C32" s="17">
        <f t="shared" ref="C32:N32" si="32">SUM(C33:C34)</f>
        <v>0</v>
      </c>
      <c r="D32" s="17">
        <f t="shared" si="32"/>
        <v>0</v>
      </c>
      <c r="E32" s="17">
        <f t="shared" si="32"/>
        <v>0</v>
      </c>
      <c r="F32" s="18">
        <f t="shared" si="32"/>
        <v>0</v>
      </c>
      <c r="G32" s="21">
        <f t="shared" si="32"/>
        <v>0</v>
      </c>
      <c r="H32" s="17">
        <f t="shared" si="32"/>
        <v>0</v>
      </c>
      <c r="I32" s="18">
        <f t="shared" si="32"/>
        <v>0</v>
      </c>
      <c r="J32" s="21">
        <f t="shared" si="32"/>
        <v>0</v>
      </c>
      <c r="K32" s="17">
        <f t="shared" si="32"/>
        <v>0</v>
      </c>
      <c r="L32" s="18">
        <f t="shared" si="32"/>
        <v>0</v>
      </c>
      <c r="M32" s="21">
        <f t="shared" si="32"/>
        <v>0</v>
      </c>
      <c r="N32" s="18">
        <f t="shared" si="32"/>
        <v>0</v>
      </c>
      <c r="O32" s="467"/>
      <c r="P32" s="171">
        <f>SUM(P33:P34)</f>
        <v>0</v>
      </c>
      <c r="Q32" s="173">
        <f>SUM(Q33:Q34)</f>
        <v>0</v>
      </c>
      <c r="S32" s="156" t="str">
        <f>+IF(JULIO!S32=0,"",JULIO!S32)</f>
        <v>1010104-14</v>
      </c>
      <c r="T32" s="55" t="str">
        <f>+IF(JULIO!T32=0,"",JULIO!T32)</f>
        <v/>
      </c>
      <c r="U32" s="29">
        <f>+ENERO!U32</f>
        <v>0</v>
      </c>
      <c r="V32" s="17">
        <f>JULIO!V32+AGOSTO!AL32</f>
        <v>0</v>
      </c>
      <c r="W32" s="17">
        <f>JULIO!W32+AGOSTO!AM32</f>
        <v>0</v>
      </c>
      <c r="X32" s="20">
        <f t="shared" si="17"/>
        <v>0</v>
      </c>
      <c r="Y32" s="21">
        <f>JULIO!AA32</f>
        <v>0</v>
      </c>
      <c r="Z32" s="457">
        <v>0</v>
      </c>
      <c r="AA32" s="20">
        <f t="shared" si="18"/>
        <v>0</v>
      </c>
      <c r="AB32" s="21">
        <f>JULIO!AD32</f>
        <v>0</v>
      </c>
      <c r="AC32" s="457">
        <v>0</v>
      </c>
      <c r="AD32" s="20">
        <f t="shared" si="19"/>
        <v>0</v>
      </c>
      <c r="AE32" s="21">
        <f>JULIO!AG32</f>
        <v>0</v>
      </c>
      <c r="AF32" s="457">
        <v>0</v>
      </c>
      <c r="AG32" s="20">
        <f t="shared" si="20"/>
        <v>0</v>
      </c>
      <c r="AH32" s="21">
        <f t="shared" si="21"/>
        <v>0</v>
      </c>
      <c r="AI32" s="17">
        <f t="shared" si="22"/>
        <v>0</v>
      </c>
      <c r="AJ32" s="18">
        <f t="shared" si="23"/>
        <v>0</v>
      </c>
      <c r="AL32" s="455">
        <v>0</v>
      </c>
      <c r="AM32" s="458">
        <v>0</v>
      </c>
      <c r="AO32" s="23"/>
      <c r="AP32" s="537" t="s">
        <v>144</v>
      </c>
      <c r="AQ32" s="483">
        <f>SUM(AQ22:AQ31)</f>
        <v>4077802030</v>
      </c>
      <c r="AR32" s="483">
        <f>SUM(AR22:AR31)</f>
        <v>2108130657</v>
      </c>
      <c r="AS32" s="483">
        <f>SUM(AS22:AS31)</f>
        <v>0</v>
      </c>
      <c r="AT32" s="538"/>
      <c r="AU32" s="539">
        <f t="shared" si="25"/>
        <v>0.51697719543290332</v>
      </c>
      <c r="AV32" s="539">
        <f t="shared" si="26"/>
        <v>0</v>
      </c>
      <c r="AW32" s="430">
        <f>SUM(AW22:AW31)</f>
        <v>3436711939.9175</v>
      </c>
      <c r="AX32" s="430">
        <f>SUM(AX22:AX31)</f>
        <v>2996664989.8125</v>
      </c>
      <c r="AY32" s="430">
        <f>SUM(AY22:AY31)</f>
        <v>-641090090.08249998</v>
      </c>
      <c r="AZ32" s="431">
        <f>SUM(AZ22:AZ31)</f>
        <v>1081137040.1875</v>
      </c>
      <c r="BA32" s="467"/>
      <c r="BB32" s="514"/>
      <c r="BC32" s="514"/>
      <c r="BD32" s="514"/>
      <c r="BE32" s="514"/>
      <c r="BF32" s="514"/>
      <c r="BG32" s="467"/>
      <c r="BH32" s="467"/>
      <c r="BI32" s="467"/>
      <c r="BJ32" s="467"/>
      <c r="BK32" s="467"/>
      <c r="BM32" s="128" t="s">
        <v>140</v>
      </c>
      <c r="BN32" s="124">
        <f>+BN7+BN25+BN29+BN30+BN31</f>
        <v>4077802030</v>
      </c>
      <c r="BO32" s="125">
        <f>+BO7+BO25+BO29+BO30+BO31</f>
        <v>2514079407.0699997</v>
      </c>
      <c r="BP32" s="125">
        <f>+BP7+BP25+BP29+BP30+BP31</f>
        <v>2341600604.0699997</v>
      </c>
      <c r="BQ32" s="126">
        <f>+BQ7+BQ25+BQ29+BQ30+BQ31</f>
        <v>222645626</v>
      </c>
      <c r="BR32" s="467"/>
    </row>
    <row r="33" spans="1:70" s="514" customFormat="1" ht="15.75" thickBot="1" x14ac:dyDescent="0.3">
      <c r="A33" s="188" t="str">
        <f>+IF(JULIO!A33=0,"",JULIO!A33)</f>
        <v>1130103-2-1</v>
      </c>
      <c r="B33" s="189" t="str">
        <f>+CONCATENATE("Vigencia ",INSTRUCCIONES!$F$3)</f>
        <v>Vigencia 2014</v>
      </c>
      <c r="C33" s="456">
        <f>+ENERO!C33</f>
        <v>0</v>
      </c>
      <c r="D33" s="456">
        <f>JULIO!D33+AGOSTO!P33</f>
        <v>0</v>
      </c>
      <c r="E33" s="456">
        <f>JULIO!E33+AGOSTO!Q33</f>
        <v>0</v>
      </c>
      <c r="F33" s="170">
        <f>SUM(C33:E33)</f>
        <v>0</v>
      </c>
      <c r="G33" s="283">
        <f>JULIO!I33</f>
        <v>0</v>
      </c>
      <c r="H33" s="457">
        <v>0</v>
      </c>
      <c r="I33" s="170">
        <f>SUM(G33:H33)</f>
        <v>0</v>
      </c>
      <c r="J33" s="283">
        <f>JULIO!L33</f>
        <v>0</v>
      </c>
      <c r="K33" s="457">
        <v>0</v>
      </c>
      <c r="L33" s="170">
        <f>SUM(J33:K33)</f>
        <v>0</v>
      </c>
      <c r="M33" s="283">
        <f>F33-I33</f>
        <v>0</v>
      </c>
      <c r="N33" s="170">
        <f>F33-L33</f>
        <v>0</v>
      </c>
      <c r="O33" s="10"/>
      <c r="P33" s="455">
        <v>0</v>
      </c>
      <c r="Q33" s="458">
        <v>0</v>
      </c>
      <c r="R33" s="10"/>
      <c r="S33" s="155">
        <f>+IF(JULIO!S33=0,"",JULIO!S33)</f>
        <v>1010199</v>
      </c>
      <c r="T33" s="159" t="str">
        <f>+IF(JULIO!T33=0,"",JULIO!T33)</f>
        <v>Vigencias Anteriores</v>
      </c>
      <c r="U33" s="29">
        <f>+ENERO!U33</f>
        <v>0</v>
      </c>
      <c r="V33" s="17">
        <f>JULIO!V33+AGOSTO!AL33</f>
        <v>0</v>
      </c>
      <c r="W33" s="17">
        <f>JULIO!W33+AGOSTO!AM33</f>
        <v>1568593</v>
      </c>
      <c r="X33" s="20">
        <f t="shared" si="17"/>
        <v>1568593</v>
      </c>
      <c r="Y33" s="21">
        <f>JULIO!AA33</f>
        <v>1568593</v>
      </c>
      <c r="Z33" s="457">
        <v>0</v>
      </c>
      <c r="AA33" s="20">
        <f t="shared" si="18"/>
        <v>1568593</v>
      </c>
      <c r="AB33" s="21">
        <f>JULIO!AD33</f>
        <v>1568593</v>
      </c>
      <c r="AC33" s="457">
        <v>0</v>
      </c>
      <c r="AD33" s="20">
        <f t="shared" si="19"/>
        <v>1568593</v>
      </c>
      <c r="AE33" s="21">
        <f>JULIO!AG33</f>
        <v>1561043</v>
      </c>
      <c r="AF33" s="457">
        <v>0</v>
      </c>
      <c r="AG33" s="20">
        <f t="shared" si="20"/>
        <v>1561043</v>
      </c>
      <c r="AH33" s="21">
        <f t="shared" si="21"/>
        <v>0</v>
      </c>
      <c r="AI33" s="17">
        <f t="shared" si="22"/>
        <v>0</v>
      </c>
      <c r="AJ33" s="18">
        <f t="shared" si="23"/>
        <v>7550</v>
      </c>
      <c r="AK33" s="10"/>
      <c r="AL33" s="455">
        <v>0</v>
      </c>
      <c r="AM33" s="458">
        <v>0</v>
      </c>
      <c r="AN33" s="10"/>
      <c r="AO33" s="428"/>
      <c r="AP33" s="540"/>
      <c r="AQ33" s="541" t="str">
        <f>IF((AQ32-X8)&lt;&gt;0,(AQ32-X8),"")</f>
        <v/>
      </c>
      <c r="AR33" s="541"/>
      <c r="AS33" s="541"/>
      <c r="AT33" s="541"/>
      <c r="AU33" s="542"/>
      <c r="AV33" s="529"/>
      <c r="AW33" s="530"/>
      <c r="AX33" s="530"/>
      <c r="AY33" s="530"/>
      <c r="AZ33" s="531"/>
      <c r="BA33" s="467"/>
      <c r="BG33" s="467"/>
      <c r="BH33" s="467"/>
      <c r="BI33" s="467"/>
      <c r="BJ33" s="467"/>
      <c r="BK33" s="467"/>
      <c r="BL33" s="467"/>
      <c r="BM33" s="129" t="s">
        <v>137</v>
      </c>
      <c r="BN33" s="130">
        <f>X258</f>
        <v>0</v>
      </c>
      <c r="BO33" s="131">
        <f>AA258</f>
        <v>264224625.93000031</v>
      </c>
      <c r="BP33" s="131">
        <f>AD258</f>
        <v>-233469947.06999969</v>
      </c>
      <c r="BQ33" s="132">
        <f>AF258</f>
        <v>1747025747</v>
      </c>
      <c r="BR33" s="467"/>
    </row>
    <row r="34" spans="1:70" s="514" customFormat="1" ht="16.5" thickBot="1" x14ac:dyDescent="0.25">
      <c r="A34" s="188" t="str">
        <f>+IF(JULIO!A34=0,"",JULIO!A34)</f>
        <v>1130103-2-2</v>
      </c>
      <c r="B34" s="189" t="str">
        <f>+IF(JULIO!B34=0,"",JULIO!B34)</f>
        <v>Vigencias Anteriores</v>
      </c>
      <c r="C34" s="456">
        <f>+ENERO!C34</f>
        <v>0</v>
      </c>
      <c r="D34" s="456">
        <f>JULIO!D34+AGOSTO!P34</f>
        <v>0</v>
      </c>
      <c r="E34" s="456">
        <f>JULIO!E34+AGOSTO!Q34</f>
        <v>0</v>
      </c>
      <c r="F34" s="170">
        <f>SUM(C34:E34)</f>
        <v>0</v>
      </c>
      <c r="G34" s="283">
        <f>JULIO!I34</f>
        <v>0</v>
      </c>
      <c r="H34" s="457">
        <v>0</v>
      </c>
      <c r="I34" s="170">
        <f>SUM(G34:H34)</f>
        <v>0</v>
      </c>
      <c r="J34" s="283">
        <f>JULIO!L34</f>
        <v>0</v>
      </c>
      <c r="K34" s="457">
        <v>0</v>
      </c>
      <c r="L34" s="170">
        <f>SUM(J34:K34)</f>
        <v>0</v>
      </c>
      <c r="M34" s="283">
        <f>F34-I34</f>
        <v>0</v>
      </c>
      <c r="N34" s="170">
        <f>F34-L34</f>
        <v>0</v>
      </c>
      <c r="O34" s="467"/>
      <c r="P34" s="455">
        <v>0</v>
      </c>
      <c r="Q34" s="458">
        <v>0</v>
      </c>
      <c r="R34" s="10"/>
      <c r="S34" s="448" t="str">
        <f>+IF(JULIO!S34=0,"",JULIO!S34)</f>
        <v/>
      </c>
      <c r="T34" s="649" t="str">
        <f>+IF(JULIO!T34=0,"",JULIO!T34)</f>
        <v/>
      </c>
      <c r="U34" s="193"/>
      <c r="V34" s="193"/>
      <c r="W34" s="193"/>
      <c r="X34" s="193"/>
      <c r="Y34" s="193"/>
      <c r="Z34" s="193"/>
      <c r="AA34" s="193"/>
      <c r="AB34" s="193"/>
      <c r="AC34" s="193"/>
      <c r="AD34" s="193"/>
      <c r="AE34" s="193"/>
      <c r="AF34" s="193"/>
      <c r="AG34" s="193"/>
      <c r="AH34" s="193"/>
      <c r="AI34" s="193"/>
      <c r="AJ34" s="207"/>
      <c r="AK34" s="10"/>
      <c r="AL34" s="211"/>
      <c r="AM34" s="212"/>
      <c r="AN34" s="10"/>
      <c r="AO34" s="428"/>
      <c r="AP34" s="543"/>
      <c r="AQ34" s="15"/>
      <c r="AR34" s="15"/>
      <c r="AS34" s="15" t="s">
        <v>151</v>
      </c>
      <c r="AT34" s="15"/>
      <c r="AU34" s="544" t="s">
        <v>152</v>
      </c>
      <c r="AV34" s="545" t="s">
        <v>153</v>
      </c>
      <c r="AW34" s="472" t="s">
        <v>151</v>
      </c>
      <c r="AX34" s="546"/>
      <c r="AY34" s="472" t="s">
        <v>154</v>
      </c>
      <c r="AZ34" s="473" t="s">
        <v>155</v>
      </c>
      <c r="BA34" s="467"/>
      <c r="BB34" s="467"/>
      <c r="BC34" s="467"/>
      <c r="BD34" s="467"/>
      <c r="BE34" s="467"/>
      <c r="BF34" s="467"/>
      <c r="BG34" s="467"/>
      <c r="BH34" s="467"/>
      <c r="BI34" s="467"/>
      <c r="BJ34" s="467"/>
      <c r="BK34" s="467"/>
      <c r="BL34" s="467"/>
      <c r="BM34" s="10"/>
      <c r="BN34" s="10"/>
      <c r="BO34" s="10"/>
      <c r="BP34" s="10"/>
      <c r="BQ34" s="10"/>
      <c r="BR34" s="10"/>
    </row>
    <row r="35" spans="1:70" s="467" customFormat="1" ht="15.75" thickBot="1" x14ac:dyDescent="0.25">
      <c r="A35" s="61" t="str">
        <f>+IF(JULIO!A35=0,"",JULIO!A35)</f>
        <v>1130103-3</v>
      </c>
      <c r="B35" s="62" t="str">
        <f>+IF(JULIO!B35=0,"",JULIO!B35)</f>
        <v>Prestación de Servicios de salud  3o. Nivel</v>
      </c>
      <c r="C35" s="17">
        <f t="shared" ref="C35:N35" si="33">SUM(C36:C37)</f>
        <v>0</v>
      </c>
      <c r="D35" s="17">
        <f t="shared" si="33"/>
        <v>0</v>
      </c>
      <c r="E35" s="17">
        <f t="shared" si="33"/>
        <v>0</v>
      </c>
      <c r="F35" s="18">
        <f t="shared" si="33"/>
        <v>0</v>
      </c>
      <c r="G35" s="21">
        <f t="shared" si="33"/>
        <v>0</v>
      </c>
      <c r="H35" s="17">
        <f t="shared" si="33"/>
        <v>0</v>
      </c>
      <c r="I35" s="18">
        <f t="shared" si="33"/>
        <v>0</v>
      </c>
      <c r="J35" s="21">
        <f t="shared" si="33"/>
        <v>0</v>
      </c>
      <c r="K35" s="17">
        <f t="shared" si="33"/>
        <v>0</v>
      </c>
      <c r="L35" s="18">
        <f t="shared" si="33"/>
        <v>0</v>
      </c>
      <c r="M35" s="21">
        <f t="shared" si="33"/>
        <v>0</v>
      </c>
      <c r="N35" s="18">
        <f t="shared" si="33"/>
        <v>0</v>
      </c>
      <c r="P35" s="171">
        <f>SUM(P36:P37)</f>
        <v>0</v>
      </c>
      <c r="Q35" s="173">
        <f>SUM(Q36:Q37)</f>
        <v>0</v>
      </c>
      <c r="R35" s="10"/>
      <c r="S35" s="34">
        <f>+IF(JULIO!S35=0,"",JULIO!S35)</f>
        <v>1010200</v>
      </c>
      <c r="T35" s="158" t="str">
        <f>+IF(JULIO!T35=0,"",JULIO!T35)</f>
        <v>Servicios Personales Indirectos</v>
      </c>
      <c r="U35" s="157">
        <f t="shared" ref="U35:AJ35" si="34">SUM(U36:U41)</f>
        <v>191836000</v>
      </c>
      <c r="V35" s="144">
        <f t="shared" si="34"/>
        <v>-20000000</v>
      </c>
      <c r="W35" s="144">
        <f t="shared" si="34"/>
        <v>92761289</v>
      </c>
      <c r="X35" s="152">
        <f t="shared" si="34"/>
        <v>264597289</v>
      </c>
      <c r="Y35" s="151">
        <f t="shared" si="34"/>
        <v>200162725</v>
      </c>
      <c r="Z35" s="144">
        <f t="shared" si="34"/>
        <v>2100000</v>
      </c>
      <c r="AA35" s="152">
        <f t="shared" si="34"/>
        <v>202262725</v>
      </c>
      <c r="AB35" s="151">
        <f t="shared" si="34"/>
        <v>124079869</v>
      </c>
      <c r="AC35" s="144">
        <f t="shared" si="34"/>
        <v>17557364</v>
      </c>
      <c r="AD35" s="152">
        <f t="shared" si="34"/>
        <v>141637233</v>
      </c>
      <c r="AE35" s="151">
        <f t="shared" si="34"/>
        <v>106607259</v>
      </c>
      <c r="AF35" s="144">
        <f t="shared" si="34"/>
        <v>9200000</v>
      </c>
      <c r="AG35" s="152">
        <f t="shared" si="34"/>
        <v>115807259</v>
      </c>
      <c r="AH35" s="151">
        <f t="shared" si="34"/>
        <v>62334564</v>
      </c>
      <c r="AI35" s="144">
        <f t="shared" si="34"/>
        <v>122960056</v>
      </c>
      <c r="AJ35" s="153">
        <f t="shared" si="34"/>
        <v>148790030</v>
      </c>
      <c r="AK35" s="10"/>
      <c r="AL35" s="151">
        <f>SUM(AL36:AL41)</f>
        <v>0</v>
      </c>
      <c r="AM35" s="153">
        <f>SUM(AM36:AM41)</f>
        <v>0</v>
      </c>
      <c r="AN35" s="10"/>
      <c r="AO35" s="428"/>
      <c r="AP35" s="547"/>
      <c r="AQ35" s="363"/>
      <c r="AR35" s="548"/>
      <c r="AS35" s="548"/>
      <c r="AT35" s="548"/>
      <c r="AU35" s="549">
        <f>AR17-AR32</f>
        <v>458657672</v>
      </c>
      <c r="AV35" s="550">
        <f>AS17-AR32</f>
        <v>-211515704</v>
      </c>
      <c r="AW35" s="550" t="s">
        <v>158</v>
      </c>
      <c r="AX35" s="551"/>
      <c r="AY35" s="550">
        <f>AY17+AY32</f>
        <v>-860856740.58249998</v>
      </c>
      <c r="AZ35" s="552">
        <f>AZ17+AY32</f>
        <v>-1931868198.5825</v>
      </c>
      <c r="BB35" s="514"/>
      <c r="BC35" s="514"/>
      <c r="BD35" s="514"/>
      <c r="BE35" s="514"/>
      <c r="BF35" s="514"/>
    </row>
    <row r="36" spans="1:70" s="467" customFormat="1" ht="15.75" thickBot="1" x14ac:dyDescent="0.25">
      <c r="A36" s="188" t="str">
        <f>+IF(JULIO!A36=0,"",JULIO!A36)</f>
        <v>1130103-3-1</v>
      </c>
      <c r="B36" s="189" t="str">
        <f>+CONCATENATE("Vigencia ",INSTRUCCIONES!$F$3)</f>
        <v>Vigencia 2014</v>
      </c>
      <c r="C36" s="456">
        <f>+ENERO!C36</f>
        <v>0</v>
      </c>
      <c r="D36" s="456">
        <f>JULIO!D36+AGOSTO!P36</f>
        <v>0</v>
      </c>
      <c r="E36" s="456">
        <f>JULIO!E36+AGOSTO!Q36</f>
        <v>0</v>
      </c>
      <c r="F36" s="170">
        <f>SUM(C36:E36)</f>
        <v>0</v>
      </c>
      <c r="G36" s="283">
        <f>JULIO!I36</f>
        <v>0</v>
      </c>
      <c r="H36" s="457">
        <v>0</v>
      </c>
      <c r="I36" s="170">
        <f>SUM(G36:H36)</f>
        <v>0</v>
      </c>
      <c r="J36" s="283">
        <f>JULIO!L36</f>
        <v>0</v>
      </c>
      <c r="K36" s="457">
        <v>0</v>
      </c>
      <c r="L36" s="170">
        <f>SUM(J36:K36)</f>
        <v>0</v>
      </c>
      <c r="M36" s="283">
        <f>F36-I36</f>
        <v>0</v>
      </c>
      <c r="N36" s="170">
        <f>F36-L36</f>
        <v>0</v>
      </c>
      <c r="O36" s="10"/>
      <c r="P36" s="455">
        <v>0</v>
      </c>
      <c r="Q36" s="458">
        <v>0</v>
      </c>
      <c r="R36" s="10"/>
      <c r="S36" s="155" t="str">
        <f>+IF(JULIO!S36=0,"",JULIO!S36)</f>
        <v>1010200-1</v>
      </c>
      <c r="T36" s="159" t="str">
        <f>+IF(JULIO!T36=0,"",JULIO!T36)</f>
        <v>Remuneración y Honorarios por Servicios Técnicos y Profesionales</v>
      </c>
      <c r="U36" s="29">
        <f>+ENERO!U36</f>
        <v>180000000</v>
      </c>
      <c r="V36" s="17">
        <f>JULIO!V36+AGOSTO!AL36</f>
        <v>-20000000</v>
      </c>
      <c r="W36" s="17">
        <f>JULIO!W36+AGOSTO!AM36</f>
        <v>63006844</v>
      </c>
      <c r="X36" s="20">
        <f t="shared" ref="X36:X41" si="35">SUM(U36:W36)</f>
        <v>223006844</v>
      </c>
      <c r="Y36" s="21">
        <f>JULIO!AA36</f>
        <v>170408280</v>
      </c>
      <c r="Z36" s="457">
        <v>2100000</v>
      </c>
      <c r="AA36" s="20">
        <f t="shared" ref="AA36:AA41" si="36">SUM(Y36:Z36)</f>
        <v>172508280</v>
      </c>
      <c r="AB36" s="21">
        <f>JULIO!AD36</f>
        <v>94325424</v>
      </c>
      <c r="AC36" s="457">
        <v>17557364</v>
      </c>
      <c r="AD36" s="20">
        <f t="shared" ref="AD36:AD41" si="37">SUM(AB36:AC36)</f>
        <v>111882788</v>
      </c>
      <c r="AE36" s="21">
        <f>JULIO!AG36</f>
        <v>80448564</v>
      </c>
      <c r="AF36" s="457">
        <v>9200000</v>
      </c>
      <c r="AG36" s="20">
        <f t="shared" ref="AG36:AG41" si="38">SUM(AE36:AF36)</f>
        <v>89648564</v>
      </c>
      <c r="AH36" s="21">
        <f t="shared" ref="AH36:AH41" si="39">X36-AA36</f>
        <v>50498564</v>
      </c>
      <c r="AI36" s="17">
        <f t="shared" ref="AI36:AI41" si="40">X36-AD36</f>
        <v>111124056</v>
      </c>
      <c r="AJ36" s="18">
        <f t="shared" ref="AJ36:AJ41" si="41">X36-AG36</f>
        <v>133358280</v>
      </c>
      <c r="AK36" s="10"/>
      <c r="AL36" s="455">
        <v>0</v>
      </c>
      <c r="AM36" s="458">
        <v>0</v>
      </c>
      <c r="AN36" s="10"/>
      <c r="AO36" s="553"/>
      <c r="AP36" s="24"/>
      <c r="AQ36" s="24"/>
      <c r="AR36" s="24"/>
      <c r="AS36" s="24"/>
      <c r="AT36" s="24"/>
      <c r="AU36" s="24"/>
      <c r="AV36" s="24"/>
      <c r="AW36" s="24"/>
      <c r="AX36" s="24"/>
      <c r="AY36" s="24"/>
      <c r="AZ36" s="25"/>
      <c r="BB36" s="514"/>
      <c r="BC36" s="514"/>
      <c r="BD36" s="514"/>
      <c r="BE36" s="514"/>
      <c r="BF36" s="514"/>
    </row>
    <row r="37" spans="1:70" s="467" customFormat="1" ht="15" x14ac:dyDescent="0.2">
      <c r="A37" s="188" t="str">
        <f>+IF(JULIO!A37=0,"",JULIO!A37)</f>
        <v>1130103-3-2</v>
      </c>
      <c r="B37" s="189" t="str">
        <f>+IF(JULIO!B37=0,"",JULIO!B37)</f>
        <v>Vigencias Anteriores</v>
      </c>
      <c r="C37" s="456">
        <f>+ENERO!C37</f>
        <v>0</v>
      </c>
      <c r="D37" s="456">
        <f>JULIO!D37+AGOSTO!P37</f>
        <v>0</v>
      </c>
      <c r="E37" s="456">
        <f>JULIO!E37+AGOSTO!Q37</f>
        <v>0</v>
      </c>
      <c r="F37" s="170">
        <f>SUM(C37:E37)</f>
        <v>0</v>
      </c>
      <c r="G37" s="283">
        <f>JULIO!I37</f>
        <v>0</v>
      </c>
      <c r="H37" s="457">
        <v>0</v>
      </c>
      <c r="I37" s="170">
        <f>SUM(G37:H37)</f>
        <v>0</v>
      </c>
      <c r="J37" s="283">
        <f>JULIO!L37</f>
        <v>0</v>
      </c>
      <c r="K37" s="457">
        <v>0</v>
      </c>
      <c r="L37" s="170">
        <f>SUM(J37:K37)</f>
        <v>0</v>
      </c>
      <c r="M37" s="283">
        <f>F37-I37</f>
        <v>0</v>
      </c>
      <c r="N37" s="170">
        <f>F37-L37</f>
        <v>0</v>
      </c>
      <c r="P37" s="455">
        <v>0</v>
      </c>
      <c r="Q37" s="458">
        <v>0</v>
      </c>
      <c r="R37" s="10"/>
      <c r="S37" s="155" t="str">
        <f>+IF(JULIO!S37=0,"",JULIO!S37)</f>
        <v>1010200-2</v>
      </c>
      <c r="T37" s="159" t="str">
        <f>+IF(JULIO!T37=0,"",JULIO!T37)</f>
        <v>Personal Supernumerario</v>
      </c>
      <c r="U37" s="29">
        <f>+ENERO!U37</f>
        <v>0</v>
      </c>
      <c r="V37" s="17">
        <f>JULIO!V37+AGOSTO!AL37</f>
        <v>0</v>
      </c>
      <c r="W37" s="17">
        <f>JULIO!W37+AGOSTO!AM37</f>
        <v>0</v>
      </c>
      <c r="X37" s="20">
        <f t="shared" si="35"/>
        <v>0</v>
      </c>
      <c r="Y37" s="21">
        <f>JULIO!AA37</f>
        <v>0</v>
      </c>
      <c r="Z37" s="457">
        <v>0</v>
      </c>
      <c r="AA37" s="20">
        <f t="shared" si="36"/>
        <v>0</v>
      </c>
      <c r="AB37" s="21">
        <f>JULIO!AD37</f>
        <v>0</v>
      </c>
      <c r="AC37" s="457">
        <v>0</v>
      </c>
      <c r="AD37" s="20">
        <f t="shared" si="37"/>
        <v>0</v>
      </c>
      <c r="AE37" s="21">
        <f>JULIO!AG37</f>
        <v>0</v>
      </c>
      <c r="AF37" s="457">
        <v>0</v>
      </c>
      <c r="AG37" s="20">
        <f t="shared" si="38"/>
        <v>0</v>
      </c>
      <c r="AH37" s="21">
        <f t="shared" si="39"/>
        <v>0</v>
      </c>
      <c r="AI37" s="17">
        <f t="shared" si="40"/>
        <v>0</v>
      </c>
      <c r="AJ37" s="18">
        <f t="shared" si="41"/>
        <v>0</v>
      </c>
      <c r="AK37" s="10"/>
      <c r="AL37" s="455">
        <v>0</v>
      </c>
      <c r="AM37" s="458">
        <v>0</v>
      </c>
      <c r="AN37" s="10"/>
      <c r="AO37" s="26" t="s">
        <v>161</v>
      </c>
    </row>
    <row r="38" spans="1:70" s="467" customFormat="1" x14ac:dyDescent="0.2">
      <c r="A38" s="718"/>
      <c r="B38" s="719"/>
      <c r="C38" s="720"/>
      <c r="D38" s="720"/>
      <c r="E38" s="720"/>
      <c r="F38" s="721"/>
      <c r="G38" s="722"/>
      <c r="H38" s="723"/>
      <c r="I38" s="721"/>
      <c r="J38" s="722"/>
      <c r="K38" s="723"/>
      <c r="L38" s="721"/>
      <c r="M38" s="722"/>
      <c r="N38" s="721"/>
      <c r="O38" s="726"/>
      <c r="P38" s="724"/>
      <c r="Q38" s="725"/>
      <c r="R38" s="10"/>
      <c r="S38" s="155" t="str">
        <f>+IF(JULIO!S38=0,"",JULIO!S38)</f>
        <v>1010200-3</v>
      </c>
      <c r="T38" s="159" t="str">
        <f>+IF(JULIO!T38=0,"",JULIO!T38)</f>
        <v>Honorarios de la Junta Directiva</v>
      </c>
      <c r="U38" s="29">
        <f>+ENERO!U38</f>
        <v>1836000</v>
      </c>
      <c r="V38" s="17">
        <f>JULIO!V38+AGOSTO!AL38</f>
        <v>0</v>
      </c>
      <c r="W38" s="17">
        <f>JULIO!W38+AGOSTO!AM38</f>
        <v>0</v>
      </c>
      <c r="X38" s="20">
        <f t="shared" si="35"/>
        <v>1836000</v>
      </c>
      <c r="Y38" s="21">
        <f>JULIO!AA38</f>
        <v>0</v>
      </c>
      <c r="Z38" s="457">
        <v>0</v>
      </c>
      <c r="AA38" s="20">
        <f t="shared" si="36"/>
        <v>0</v>
      </c>
      <c r="AB38" s="21">
        <f>JULIO!AD38</f>
        <v>0</v>
      </c>
      <c r="AC38" s="457">
        <v>0</v>
      </c>
      <c r="AD38" s="20">
        <f t="shared" si="37"/>
        <v>0</v>
      </c>
      <c r="AE38" s="21">
        <f>JULIO!AG38</f>
        <v>0</v>
      </c>
      <c r="AF38" s="457">
        <v>0</v>
      </c>
      <c r="AG38" s="20">
        <f t="shared" si="38"/>
        <v>0</v>
      </c>
      <c r="AH38" s="21">
        <f t="shared" si="39"/>
        <v>1836000</v>
      </c>
      <c r="AI38" s="17">
        <f t="shared" si="40"/>
        <v>1836000</v>
      </c>
      <c r="AJ38" s="18">
        <f t="shared" si="41"/>
        <v>1836000</v>
      </c>
      <c r="AK38" s="10"/>
      <c r="AL38" s="455">
        <v>0</v>
      </c>
      <c r="AM38" s="458">
        <v>0</v>
      </c>
      <c r="AN38" s="10"/>
      <c r="AO38" s="365"/>
      <c r="AP38" s="365"/>
      <c r="AQ38" s="365"/>
      <c r="AR38" s="365"/>
      <c r="AS38" s="365"/>
      <c r="AT38" s="365"/>
      <c r="AU38" s="365"/>
      <c r="AV38" s="365"/>
      <c r="AW38" s="365"/>
      <c r="AX38" s="365"/>
      <c r="AY38" s="365"/>
      <c r="AZ38" s="365"/>
    </row>
    <row r="39" spans="1:70" s="467" customFormat="1" x14ac:dyDescent="0.2">
      <c r="A39" s="718"/>
      <c r="B39" s="719"/>
      <c r="C39" s="720"/>
      <c r="D39" s="720"/>
      <c r="E39" s="720"/>
      <c r="F39" s="721"/>
      <c r="G39" s="722"/>
      <c r="H39" s="723"/>
      <c r="I39" s="721"/>
      <c r="J39" s="722"/>
      <c r="K39" s="723"/>
      <c r="L39" s="721"/>
      <c r="M39" s="722"/>
      <c r="N39" s="721"/>
      <c r="O39" s="726"/>
      <c r="P39" s="724"/>
      <c r="Q39" s="725"/>
      <c r="R39" s="10"/>
      <c r="S39" s="155" t="str">
        <f>+IF(JULIO!S39=0,"",JULIO!S39)</f>
        <v>1010200-4</v>
      </c>
      <c r="T39" s="159" t="str">
        <f>+IF(JULIO!T39=0,"",JULIO!T39)</f>
        <v>Otros Honorarios (Servicios de Cooperativa)</v>
      </c>
      <c r="U39" s="29">
        <f>+ENERO!U39</f>
        <v>0</v>
      </c>
      <c r="V39" s="17">
        <f>JULIO!V39+AGOSTO!AL39</f>
        <v>0</v>
      </c>
      <c r="W39" s="17">
        <f>JULIO!W39+AGOSTO!AM39</f>
        <v>0</v>
      </c>
      <c r="X39" s="20">
        <f t="shared" si="35"/>
        <v>0</v>
      </c>
      <c r="Y39" s="21">
        <f>JULIO!AA39</f>
        <v>0</v>
      </c>
      <c r="Z39" s="457">
        <v>0</v>
      </c>
      <c r="AA39" s="20">
        <f t="shared" si="36"/>
        <v>0</v>
      </c>
      <c r="AB39" s="21">
        <f>JULIO!AD39</f>
        <v>0</v>
      </c>
      <c r="AC39" s="457">
        <v>0</v>
      </c>
      <c r="AD39" s="20">
        <f t="shared" si="37"/>
        <v>0</v>
      </c>
      <c r="AE39" s="21">
        <f>JULIO!AG39</f>
        <v>0</v>
      </c>
      <c r="AF39" s="457">
        <v>0</v>
      </c>
      <c r="AG39" s="20">
        <f t="shared" si="38"/>
        <v>0</v>
      </c>
      <c r="AH39" s="21">
        <f t="shared" si="39"/>
        <v>0</v>
      </c>
      <c r="AI39" s="17">
        <f t="shared" si="40"/>
        <v>0</v>
      </c>
      <c r="AJ39" s="18">
        <f t="shared" si="41"/>
        <v>0</v>
      </c>
      <c r="AK39" s="10"/>
      <c r="AL39" s="455">
        <v>0</v>
      </c>
      <c r="AM39" s="458">
        <v>0</v>
      </c>
      <c r="AN39" s="10"/>
      <c r="AO39" s="365"/>
      <c r="AP39" s="365"/>
      <c r="AQ39" s="365"/>
      <c r="AR39" s="365"/>
      <c r="AS39" s="365"/>
      <c r="AT39" s="365"/>
      <c r="AU39" s="365"/>
      <c r="AV39" s="365"/>
      <c r="AW39" s="365"/>
      <c r="AX39" s="365"/>
      <c r="AY39" s="365"/>
      <c r="AZ39" s="365"/>
    </row>
    <row r="40" spans="1:70" s="514" customFormat="1" x14ac:dyDescent="0.2">
      <c r="A40" s="718"/>
      <c r="B40" s="719"/>
      <c r="C40" s="720"/>
      <c r="D40" s="720"/>
      <c r="E40" s="720"/>
      <c r="F40" s="721"/>
      <c r="G40" s="722"/>
      <c r="H40" s="723"/>
      <c r="I40" s="721"/>
      <c r="J40" s="722"/>
      <c r="K40" s="723"/>
      <c r="L40" s="721"/>
      <c r="M40" s="722"/>
      <c r="N40" s="721"/>
      <c r="O40" s="726"/>
      <c r="P40" s="724"/>
      <c r="Q40" s="725"/>
      <c r="R40" s="10"/>
      <c r="S40" s="155" t="str">
        <f>+IF(JULIO!S40=0,"",JULIO!S40)</f>
        <v>1010200-6</v>
      </c>
      <c r="T40" s="159" t="str">
        <f>+IF(JULIO!T40=0,"",JULIO!T40)</f>
        <v>Certificación, Habilitación y Acreditación</v>
      </c>
      <c r="U40" s="29">
        <f>+ENERO!U40</f>
        <v>10000000</v>
      </c>
      <c r="V40" s="17">
        <f>JULIO!V40+AGOSTO!AL40</f>
        <v>0</v>
      </c>
      <c r="W40" s="17">
        <f>JULIO!W40+AGOSTO!AM40</f>
        <v>0</v>
      </c>
      <c r="X40" s="20">
        <f t="shared" si="35"/>
        <v>10000000</v>
      </c>
      <c r="Y40" s="21">
        <f>JULIO!AA40</f>
        <v>0</v>
      </c>
      <c r="Z40" s="457">
        <v>0</v>
      </c>
      <c r="AA40" s="20">
        <f t="shared" si="36"/>
        <v>0</v>
      </c>
      <c r="AB40" s="21">
        <f>JULIO!AD40</f>
        <v>0</v>
      </c>
      <c r="AC40" s="457">
        <v>0</v>
      </c>
      <c r="AD40" s="20">
        <f t="shared" si="37"/>
        <v>0</v>
      </c>
      <c r="AE40" s="21">
        <f>JULIO!AG40</f>
        <v>0</v>
      </c>
      <c r="AF40" s="457">
        <v>0</v>
      </c>
      <c r="AG40" s="20">
        <f t="shared" si="38"/>
        <v>0</v>
      </c>
      <c r="AH40" s="21">
        <f t="shared" si="39"/>
        <v>10000000</v>
      </c>
      <c r="AI40" s="17">
        <f t="shared" si="40"/>
        <v>10000000</v>
      </c>
      <c r="AJ40" s="18">
        <f t="shared" si="41"/>
        <v>10000000</v>
      </c>
      <c r="AK40" s="10"/>
      <c r="AL40" s="455">
        <v>0</v>
      </c>
      <c r="AM40" s="458">
        <v>0</v>
      </c>
      <c r="AN40" s="10"/>
      <c r="AO40" s="467"/>
      <c r="AP40" s="467"/>
      <c r="AQ40" s="467"/>
      <c r="AR40" s="467"/>
      <c r="AS40" s="467"/>
      <c r="AT40" s="467"/>
      <c r="AU40" s="467"/>
      <c r="AV40" s="467"/>
      <c r="AW40" s="467"/>
      <c r="AX40" s="467"/>
      <c r="AY40" s="467"/>
      <c r="AZ40" s="467"/>
      <c r="BA40" s="467"/>
      <c r="BF40" s="467"/>
      <c r="BG40" s="467"/>
      <c r="BH40" s="467"/>
      <c r="BI40" s="467"/>
      <c r="BJ40" s="467"/>
      <c r="BK40" s="467"/>
      <c r="BL40" s="467"/>
      <c r="BM40" s="467"/>
      <c r="BN40" s="467"/>
      <c r="BO40" s="467"/>
      <c r="BP40" s="467"/>
      <c r="BQ40" s="467"/>
      <c r="BR40" s="467"/>
    </row>
    <row r="41" spans="1:70" s="514" customFormat="1" x14ac:dyDescent="0.2">
      <c r="A41" s="727"/>
      <c r="B41" s="728"/>
      <c r="C41" s="720"/>
      <c r="D41" s="720"/>
      <c r="E41" s="720"/>
      <c r="F41" s="721"/>
      <c r="G41" s="722"/>
      <c r="H41" s="723"/>
      <c r="I41" s="721"/>
      <c r="J41" s="722"/>
      <c r="K41" s="723"/>
      <c r="L41" s="721"/>
      <c r="M41" s="722"/>
      <c r="N41" s="721"/>
      <c r="O41" s="726"/>
      <c r="P41" s="724"/>
      <c r="Q41" s="725"/>
      <c r="R41" s="10"/>
      <c r="S41" s="155">
        <f>+IF(JULIO!S41=0,"",JULIO!S41)</f>
        <v>1010299</v>
      </c>
      <c r="T41" s="159" t="str">
        <f>+IF(JULIO!T41=0,"",JULIO!T41)</f>
        <v>Vigencias Anteriores</v>
      </c>
      <c r="U41" s="29">
        <f>+ENERO!U41</f>
        <v>0</v>
      </c>
      <c r="V41" s="17">
        <f>JULIO!V41+AGOSTO!AL41</f>
        <v>0</v>
      </c>
      <c r="W41" s="17">
        <f>JULIO!W41+AGOSTO!AM41</f>
        <v>29754445</v>
      </c>
      <c r="X41" s="20">
        <f t="shared" si="35"/>
        <v>29754445</v>
      </c>
      <c r="Y41" s="21">
        <f>JULIO!AA41</f>
        <v>29754445</v>
      </c>
      <c r="Z41" s="457">
        <v>0</v>
      </c>
      <c r="AA41" s="20">
        <f t="shared" si="36"/>
        <v>29754445</v>
      </c>
      <c r="AB41" s="21">
        <f>JULIO!AD41</f>
        <v>29754445</v>
      </c>
      <c r="AC41" s="457">
        <v>0</v>
      </c>
      <c r="AD41" s="20">
        <f t="shared" si="37"/>
        <v>29754445</v>
      </c>
      <c r="AE41" s="21">
        <f>JULIO!AG41</f>
        <v>26158695</v>
      </c>
      <c r="AF41" s="457">
        <v>0</v>
      </c>
      <c r="AG41" s="20">
        <f t="shared" si="38"/>
        <v>26158695</v>
      </c>
      <c r="AH41" s="21">
        <f t="shared" si="39"/>
        <v>0</v>
      </c>
      <c r="AI41" s="17">
        <f t="shared" si="40"/>
        <v>0</v>
      </c>
      <c r="AJ41" s="18">
        <f t="shared" si="41"/>
        <v>3595750</v>
      </c>
      <c r="AK41" s="10"/>
      <c r="AL41" s="455">
        <v>0</v>
      </c>
      <c r="AM41" s="458">
        <v>0</v>
      </c>
      <c r="AN41" s="10"/>
      <c r="AO41" s="365"/>
      <c r="AP41" s="365"/>
      <c r="AQ41" s="365"/>
      <c r="AR41" s="365"/>
      <c r="AS41" s="365"/>
      <c r="AT41" s="365"/>
      <c r="AU41" s="365"/>
      <c r="AV41" s="365"/>
      <c r="AW41" s="365"/>
      <c r="AX41" s="365"/>
      <c r="AY41" s="365"/>
      <c r="AZ41" s="365"/>
      <c r="BA41" s="467"/>
      <c r="BF41" s="467"/>
      <c r="BG41" s="467"/>
      <c r="BH41" s="467"/>
      <c r="BI41" s="467"/>
      <c r="BJ41" s="467"/>
      <c r="BK41" s="467"/>
      <c r="BL41" s="467"/>
    </row>
    <row r="42" spans="1:70" s="467" customFormat="1" ht="15.75" x14ac:dyDescent="0.2">
      <c r="A42" s="57">
        <f>+IF(JULIO!A42=0,"",JULIO!A42)</f>
        <v>1130106</v>
      </c>
      <c r="B42" s="45" t="str">
        <f>+IF(JULIO!B42=0,"",JULIO!B42)</f>
        <v>SALUD PUBLICA - PLAN DE INTERVENCIONES COLECTIVAS</v>
      </c>
      <c r="C42" s="53">
        <f t="shared" ref="C42:N42" si="42">SUM(C43:C44)</f>
        <v>100000000</v>
      </c>
      <c r="D42" s="53">
        <f t="shared" si="42"/>
        <v>0</v>
      </c>
      <c r="E42" s="53">
        <f t="shared" si="42"/>
        <v>15073169</v>
      </c>
      <c r="F42" s="54">
        <f t="shared" si="42"/>
        <v>115073169</v>
      </c>
      <c r="G42" s="52">
        <f t="shared" si="42"/>
        <v>69978663</v>
      </c>
      <c r="H42" s="53">
        <f t="shared" si="42"/>
        <v>10981099</v>
      </c>
      <c r="I42" s="54">
        <f t="shared" si="42"/>
        <v>80959762</v>
      </c>
      <c r="J42" s="52">
        <f t="shared" si="42"/>
        <v>58997564</v>
      </c>
      <c r="K42" s="53">
        <f t="shared" si="42"/>
        <v>10981099</v>
      </c>
      <c r="L42" s="54">
        <f t="shared" si="42"/>
        <v>69978663</v>
      </c>
      <c r="M42" s="52">
        <f t="shared" si="42"/>
        <v>34113407</v>
      </c>
      <c r="N42" s="54">
        <f t="shared" si="42"/>
        <v>45094506</v>
      </c>
      <c r="P42" s="52">
        <f>SUM(P43:P44)</f>
        <v>0</v>
      </c>
      <c r="Q42" s="54">
        <f>SUM(Q43:Q44)</f>
        <v>0</v>
      </c>
      <c r="R42" s="10"/>
      <c r="S42" s="448" t="str">
        <f>+IF(JULIO!S42=0,"",JULIO!S42)</f>
        <v/>
      </c>
      <c r="T42" s="649" t="str">
        <f>+IF(JULIO!T42=0,"",JULIO!T42)</f>
        <v/>
      </c>
      <c r="U42" s="193"/>
      <c r="V42" s="193"/>
      <c r="W42" s="193"/>
      <c r="X42" s="193"/>
      <c r="Y42" s="193"/>
      <c r="Z42" s="193"/>
      <c r="AA42" s="193"/>
      <c r="AB42" s="193"/>
      <c r="AC42" s="193"/>
      <c r="AD42" s="193"/>
      <c r="AE42" s="193"/>
      <c r="AF42" s="193"/>
      <c r="AG42" s="193"/>
      <c r="AH42" s="193"/>
      <c r="AI42" s="193"/>
      <c r="AJ42" s="207"/>
      <c r="AK42" s="12"/>
      <c r="AL42" s="213"/>
      <c r="AM42" s="214"/>
      <c r="AN42" s="10"/>
      <c r="AO42" s="365"/>
      <c r="AP42" s="365"/>
      <c r="AQ42" s="365"/>
      <c r="AR42" s="365"/>
      <c r="AS42" s="365"/>
      <c r="AT42" s="365"/>
      <c r="AU42" s="365"/>
      <c r="AV42" s="365"/>
      <c r="AW42" s="365"/>
      <c r="AX42" s="365"/>
      <c r="AY42" s="365"/>
      <c r="AZ42" s="365"/>
    </row>
    <row r="43" spans="1:70" s="514" customFormat="1" ht="15" x14ac:dyDescent="0.2">
      <c r="A43" s="188" t="str">
        <f>+IF(JULIO!A43=0,"",JULIO!A43)</f>
        <v>1130106-1</v>
      </c>
      <c r="B43" s="189" t="str">
        <f>+CONCATENATE("Vigencia ",INSTRUCCIONES!$F$3)</f>
        <v>Vigencia 2014</v>
      </c>
      <c r="C43" s="456">
        <f>+ENERO!C43</f>
        <v>100000000</v>
      </c>
      <c r="D43" s="456">
        <f>JULIO!D43+AGOSTO!P43</f>
        <v>0</v>
      </c>
      <c r="E43" s="456">
        <f>JULIO!E43+AGOSTO!Q43</f>
        <v>0</v>
      </c>
      <c r="F43" s="170">
        <f>SUM(C43:E43)</f>
        <v>100000000</v>
      </c>
      <c r="G43" s="283">
        <f>JULIO!I43</f>
        <v>54905494</v>
      </c>
      <c r="H43" s="457">
        <v>10981099</v>
      </c>
      <c r="I43" s="170">
        <f>SUM(G43:H43)</f>
        <v>65886593</v>
      </c>
      <c r="J43" s="283">
        <f>JULIO!L43</f>
        <v>43924395</v>
      </c>
      <c r="K43" s="457">
        <v>10981099</v>
      </c>
      <c r="L43" s="170">
        <f>SUM(J43:K43)</f>
        <v>54905494</v>
      </c>
      <c r="M43" s="283">
        <f>F43-I43</f>
        <v>34113407</v>
      </c>
      <c r="N43" s="170">
        <f>F43-L43</f>
        <v>45094506</v>
      </c>
      <c r="O43" s="467"/>
      <c r="P43" s="455">
        <v>0</v>
      </c>
      <c r="Q43" s="458">
        <v>0</v>
      </c>
      <c r="R43" s="10"/>
      <c r="S43" s="34">
        <f>+IF(JULIO!S43=0,"",JULIO!S43)</f>
        <v>1010300</v>
      </c>
      <c r="T43" s="158" t="str">
        <f>+IF(JULIO!T43=0,"",JULIO!T43)</f>
        <v>Contribuciones Inherentes nómina al Sector Privado</v>
      </c>
      <c r="U43" s="157">
        <f t="shared" ref="U43:AJ43" si="43">U44+U49+U55</f>
        <v>131901422</v>
      </c>
      <c r="V43" s="144">
        <f t="shared" si="43"/>
        <v>0</v>
      </c>
      <c r="W43" s="144">
        <f t="shared" si="43"/>
        <v>29357693</v>
      </c>
      <c r="X43" s="152">
        <f t="shared" si="43"/>
        <v>161259115</v>
      </c>
      <c r="Y43" s="151">
        <f t="shared" si="43"/>
        <v>74151784</v>
      </c>
      <c r="Z43" s="144">
        <f t="shared" si="43"/>
        <v>6398471</v>
      </c>
      <c r="AA43" s="152">
        <f t="shared" si="43"/>
        <v>80550255</v>
      </c>
      <c r="AB43" s="151">
        <f t="shared" si="43"/>
        <v>74151784</v>
      </c>
      <c r="AC43" s="144">
        <f t="shared" si="43"/>
        <v>6398471</v>
      </c>
      <c r="AD43" s="152">
        <f t="shared" si="43"/>
        <v>80550255</v>
      </c>
      <c r="AE43" s="151">
        <f t="shared" si="43"/>
        <v>57759964</v>
      </c>
      <c r="AF43" s="144">
        <f t="shared" si="43"/>
        <v>6373984</v>
      </c>
      <c r="AG43" s="152">
        <f t="shared" si="43"/>
        <v>64133948</v>
      </c>
      <c r="AH43" s="151">
        <f t="shared" si="43"/>
        <v>80708860</v>
      </c>
      <c r="AI43" s="144">
        <f t="shared" si="43"/>
        <v>80708860</v>
      </c>
      <c r="AJ43" s="153">
        <f t="shared" si="43"/>
        <v>97125167</v>
      </c>
      <c r="AK43" s="10"/>
      <c r="AL43" s="151">
        <f>AL44+AL49+AL55</f>
        <v>0</v>
      </c>
      <c r="AM43" s="153">
        <f>AM44+AM49+AM55</f>
        <v>0</v>
      </c>
      <c r="AN43" s="10"/>
      <c r="AO43" s="467"/>
      <c r="AP43" s="554"/>
      <c r="AQ43" s="365"/>
      <c r="AR43" s="365"/>
      <c r="AS43" s="365"/>
      <c r="AT43" s="365"/>
      <c r="AU43" s="365"/>
      <c r="AV43" s="365"/>
      <c r="AW43" s="365"/>
      <c r="AX43" s="365"/>
      <c r="AY43" s="365"/>
      <c r="AZ43" s="365"/>
      <c r="BA43" s="467"/>
      <c r="BF43" s="467"/>
      <c r="BG43" s="467"/>
      <c r="BH43" s="467"/>
      <c r="BI43" s="467"/>
      <c r="BJ43" s="467"/>
      <c r="BK43" s="467"/>
      <c r="BL43" s="467"/>
      <c r="BM43" s="467"/>
      <c r="BN43" s="467"/>
      <c r="BO43" s="467"/>
      <c r="BP43" s="467"/>
      <c r="BQ43" s="467"/>
      <c r="BR43" s="467"/>
    </row>
    <row r="44" spans="1:70" s="514" customFormat="1" ht="15" x14ac:dyDescent="0.2">
      <c r="A44" s="188" t="str">
        <f>+IF(JULIO!A44=0,"",JULIO!A44)</f>
        <v>1130106-2</v>
      </c>
      <c r="B44" s="189" t="str">
        <f>+IF(JULIO!B44=0,"",JULIO!B44)</f>
        <v>Vigencias Anteriores</v>
      </c>
      <c r="C44" s="456">
        <f>+ENERO!C44</f>
        <v>0</v>
      </c>
      <c r="D44" s="456">
        <f>JULIO!D44+AGOSTO!P44</f>
        <v>0</v>
      </c>
      <c r="E44" s="456">
        <f>JULIO!E44+AGOSTO!Q44</f>
        <v>15073169</v>
      </c>
      <c r="F44" s="170">
        <f>SUM(C44:E44)</f>
        <v>15073169</v>
      </c>
      <c r="G44" s="283">
        <f>JULIO!I44</f>
        <v>15073169</v>
      </c>
      <c r="H44" s="457">
        <v>0</v>
      </c>
      <c r="I44" s="170">
        <f>SUM(G44:H44)</f>
        <v>15073169</v>
      </c>
      <c r="J44" s="283">
        <f>JULIO!L44</f>
        <v>15073169</v>
      </c>
      <c r="K44" s="457">
        <v>0</v>
      </c>
      <c r="L44" s="170">
        <f>SUM(J44:K44)</f>
        <v>15073169</v>
      </c>
      <c r="M44" s="283">
        <f>F44-I44</f>
        <v>0</v>
      </c>
      <c r="N44" s="170">
        <f>F44-L44</f>
        <v>0</v>
      </c>
      <c r="O44" s="467"/>
      <c r="P44" s="455">
        <v>0</v>
      </c>
      <c r="Q44" s="458">
        <v>0</v>
      </c>
      <c r="R44" s="10"/>
      <c r="S44" s="155">
        <f>+IF(JULIO!S44=0,"",JULIO!S44)</f>
        <v>1010301</v>
      </c>
      <c r="T44" s="159" t="str">
        <f>+IF(JULIO!T44=0,"",JULIO!T44)</f>
        <v>Contribuciones - Sin Situación de Fondos</v>
      </c>
      <c r="U44" s="29">
        <f t="shared" ref="U44:AJ44" si="44">SUM(U45:U48)</f>
        <v>69341123</v>
      </c>
      <c r="V44" s="17">
        <f t="shared" si="44"/>
        <v>0</v>
      </c>
      <c r="W44" s="17">
        <f t="shared" si="44"/>
        <v>0</v>
      </c>
      <c r="X44" s="20">
        <f t="shared" si="44"/>
        <v>69341123</v>
      </c>
      <c r="Y44" s="21">
        <f t="shared" si="44"/>
        <v>37388623</v>
      </c>
      <c r="Z44" s="169">
        <f t="shared" si="44"/>
        <v>5375547</v>
      </c>
      <c r="AA44" s="20">
        <f t="shared" si="44"/>
        <v>42764170</v>
      </c>
      <c r="AB44" s="21">
        <f t="shared" si="44"/>
        <v>37388623</v>
      </c>
      <c r="AC44" s="169">
        <f t="shared" si="44"/>
        <v>5375547</v>
      </c>
      <c r="AD44" s="20">
        <f t="shared" si="44"/>
        <v>42764170</v>
      </c>
      <c r="AE44" s="21">
        <f t="shared" si="44"/>
        <v>37388623</v>
      </c>
      <c r="AF44" s="169">
        <f t="shared" si="44"/>
        <v>5375547</v>
      </c>
      <c r="AG44" s="20">
        <f t="shared" si="44"/>
        <v>42764170</v>
      </c>
      <c r="AH44" s="21">
        <f t="shared" si="44"/>
        <v>26576953</v>
      </c>
      <c r="AI44" s="17">
        <f t="shared" si="44"/>
        <v>26576953</v>
      </c>
      <c r="AJ44" s="18">
        <f t="shared" si="44"/>
        <v>26576953</v>
      </c>
      <c r="AK44" s="10"/>
      <c r="AL44" s="31">
        <f>SUM(AL45:AL48)</f>
        <v>0</v>
      </c>
      <c r="AM44" s="28">
        <f>SUM(AM45:AM48)</f>
        <v>0</v>
      </c>
      <c r="AN44" s="10"/>
      <c r="AO44" s="365"/>
      <c r="AP44" s="365"/>
      <c r="AQ44" s="365"/>
      <c r="AR44" s="365"/>
      <c r="AS44" s="365"/>
      <c r="AT44" s="365"/>
      <c r="AU44" s="365"/>
      <c r="AV44" s="365"/>
      <c r="AW44" s="365"/>
      <c r="AX44" s="365"/>
      <c r="AY44" s="365"/>
      <c r="AZ44" s="365"/>
      <c r="BA44" s="467"/>
      <c r="BF44" s="467"/>
      <c r="BG44" s="467"/>
      <c r="BH44" s="467"/>
      <c r="BI44" s="467"/>
      <c r="BJ44" s="467"/>
      <c r="BK44" s="467"/>
      <c r="BL44" s="467"/>
      <c r="BM44" s="467"/>
      <c r="BN44" s="467"/>
      <c r="BO44" s="467"/>
      <c r="BP44" s="467"/>
      <c r="BQ44" s="467"/>
      <c r="BR44" s="467"/>
    </row>
    <row r="45" spans="1:70" s="467" customFormat="1" x14ac:dyDescent="0.2">
      <c r="A45" s="57">
        <f>+IF(JULIO!A45=0,"",JULIO!A45)</f>
        <v>1130107</v>
      </c>
      <c r="B45" s="45" t="str">
        <f>+IF(JULIO!B45=0,"",JULIO!B45)</f>
        <v>MINSALUD-FOSYGA-RECLAMACIONES ECAT</v>
      </c>
      <c r="C45" s="53">
        <f t="shared" ref="C45:N45" si="45">SUM(C46:C47)</f>
        <v>0</v>
      </c>
      <c r="D45" s="53">
        <f t="shared" si="45"/>
        <v>0</v>
      </c>
      <c r="E45" s="53">
        <f t="shared" si="45"/>
        <v>0</v>
      </c>
      <c r="F45" s="54">
        <f t="shared" si="45"/>
        <v>0</v>
      </c>
      <c r="G45" s="52">
        <f t="shared" si="45"/>
        <v>0</v>
      </c>
      <c r="H45" s="53">
        <f t="shared" si="45"/>
        <v>0</v>
      </c>
      <c r="I45" s="54">
        <f t="shared" si="45"/>
        <v>0</v>
      </c>
      <c r="J45" s="52">
        <f t="shared" si="45"/>
        <v>0</v>
      </c>
      <c r="K45" s="53">
        <f t="shared" si="45"/>
        <v>0</v>
      </c>
      <c r="L45" s="54">
        <f t="shared" si="45"/>
        <v>0</v>
      </c>
      <c r="M45" s="52">
        <f t="shared" si="45"/>
        <v>0</v>
      </c>
      <c r="N45" s="54">
        <f t="shared" si="45"/>
        <v>0</v>
      </c>
      <c r="P45" s="52">
        <f>SUM(P46:P47)</f>
        <v>0</v>
      </c>
      <c r="Q45" s="54">
        <f>SUM(Q46:Q47)</f>
        <v>0</v>
      </c>
      <c r="R45" s="10"/>
      <c r="S45" s="156" t="str">
        <f>+IF(JULIO!S45=0,"",JULIO!S45)</f>
        <v>1010301-1</v>
      </c>
      <c r="T45" s="55" t="str">
        <f>+IF(JULIO!T45=0,"",JULIO!T45)</f>
        <v>Aportes a E.P.S.- Sin sit. Fondos</v>
      </c>
      <c r="U45" s="29">
        <f>+ENERO!U45</f>
        <v>17832372</v>
      </c>
      <c r="V45" s="17">
        <f>JULIO!V45+AGOSTO!AL45</f>
        <v>0</v>
      </c>
      <c r="W45" s="17">
        <f>JULIO!W45+AGOSTO!AM45</f>
        <v>0</v>
      </c>
      <c r="X45" s="20">
        <f>SUM(U45:W45)</f>
        <v>17832372</v>
      </c>
      <c r="Y45" s="21">
        <f>JULIO!AA45</f>
        <v>15139189</v>
      </c>
      <c r="Z45" s="457">
        <v>2173712</v>
      </c>
      <c r="AA45" s="20">
        <f>SUM(Y45:Z45)</f>
        <v>17312901</v>
      </c>
      <c r="AB45" s="21">
        <f>JULIO!AD45</f>
        <v>15139189</v>
      </c>
      <c r="AC45" s="457">
        <v>2173712</v>
      </c>
      <c r="AD45" s="20">
        <f>SUM(AB45:AC45)</f>
        <v>17312901</v>
      </c>
      <c r="AE45" s="21">
        <f>JULIO!AG45</f>
        <v>15139189</v>
      </c>
      <c r="AF45" s="457">
        <v>2173712</v>
      </c>
      <c r="AG45" s="20">
        <f>SUM(AE45:AF45)</f>
        <v>17312901</v>
      </c>
      <c r="AH45" s="21">
        <f>X45-AA45</f>
        <v>519471</v>
      </c>
      <c r="AI45" s="17">
        <f>X45-AD45</f>
        <v>519471</v>
      </c>
      <c r="AJ45" s="18">
        <f>X45-AG45</f>
        <v>519471</v>
      </c>
      <c r="AK45" s="10"/>
      <c r="AL45" s="455">
        <v>0</v>
      </c>
      <c r="AM45" s="458">
        <v>0</v>
      </c>
      <c r="AN45" s="10"/>
      <c r="AO45" s="365"/>
      <c r="AP45" s="365"/>
      <c r="AQ45" s="365"/>
      <c r="AR45" s="365"/>
      <c r="AS45" s="365"/>
      <c r="AT45" s="365"/>
      <c r="AU45" s="365"/>
      <c r="AV45" s="365"/>
      <c r="AW45" s="365"/>
      <c r="AX45" s="365"/>
      <c r="AY45" s="365"/>
      <c r="AZ45" s="365"/>
    </row>
    <row r="46" spans="1:70" s="514" customFormat="1" ht="15" x14ac:dyDescent="0.2">
      <c r="A46" s="188" t="str">
        <f>+IF(JULIO!A46=0,"",JULIO!A46)</f>
        <v>1130107-1</v>
      </c>
      <c r="B46" s="189" t="str">
        <f>+CONCATENATE("Vigencia ",INSTRUCCIONES!$F$3)</f>
        <v>Vigencia 2014</v>
      </c>
      <c r="C46" s="456">
        <f>+ENERO!C46</f>
        <v>0</v>
      </c>
      <c r="D46" s="456">
        <f>JULIO!D46+AGOSTO!P46</f>
        <v>0</v>
      </c>
      <c r="E46" s="456">
        <f>JULIO!E46+AGOSTO!Q46</f>
        <v>0</v>
      </c>
      <c r="F46" s="170">
        <f>SUM(C46:E46)</f>
        <v>0</v>
      </c>
      <c r="G46" s="283">
        <f>JULIO!I46</f>
        <v>0</v>
      </c>
      <c r="H46" s="457">
        <v>0</v>
      </c>
      <c r="I46" s="170">
        <f>SUM(G46:H46)</f>
        <v>0</v>
      </c>
      <c r="J46" s="283">
        <f>JULIO!L46</f>
        <v>0</v>
      </c>
      <c r="K46" s="457">
        <v>0</v>
      </c>
      <c r="L46" s="170">
        <f>SUM(J46:K46)</f>
        <v>0</v>
      </c>
      <c r="M46" s="283">
        <f>F46-I46</f>
        <v>0</v>
      </c>
      <c r="N46" s="170">
        <f>F46-L46</f>
        <v>0</v>
      </c>
      <c r="O46" s="467"/>
      <c r="P46" s="455">
        <v>0</v>
      </c>
      <c r="Q46" s="458">
        <v>0</v>
      </c>
      <c r="R46" s="10"/>
      <c r="S46" s="156" t="str">
        <f>+IF(JULIO!S46=0,"",JULIO!S46)</f>
        <v>1010301-2</v>
      </c>
      <c r="T46" s="55" t="str">
        <f>+IF(JULIO!T46=0,"",JULIO!T46)</f>
        <v>Aportes Fondos Pensionales - Sin Sit. Fondos</v>
      </c>
      <c r="U46" s="29">
        <f>+ENERO!U46</f>
        <v>25156026</v>
      </c>
      <c r="V46" s="17">
        <f>JULIO!V46+AGOSTO!AL46</f>
        <v>0</v>
      </c>
      <c r="W46" s="17">
        <f>JULIO!W46+AGOSTO!AM46</f>
        <v>0</v>
      </c>
      <c r="X46" s="20">
        <f>SUM(U46:W46)</f>
        <v>25156026</v>
      </c>
      <c r="Y46" s="21">
        <f>JULIO!AA46</f>
        <v>21372965</v>
      </c>
      <c r="Z46" s="457">
        <v>3068770</v>
      </c>
      <c r="AA46" s="20">
        <f>SUM(Y46:Z46)</f>
        <v>24441735</v>
      </c>
      <c r="AB46" s="21">
        <f>JULIO!AD46</f>
        <v>21372965</v>
      </c>
      <c r="AC46" s="457">
        <v>3068770</v>
      </c>
      <c r="AD46" s="20">
        <f>SUM(AB46:AC46)</f>
        <v>24441735</v>
      </c>
      <c r="AE46" s="21">
        <f>JULIO!AG46</f>
        <v>21372965</v>
      </c>
      <c r="AF46" s="457">
        <v>3068770</v>
      </c>
      <c r="AG46" s="20">
        <f>SUM(AE46:AF46)</f>
        <v>24441735</v>
      </c>
      <c r="AH46" s="21">
        <f>X46-AA46</f>
        <v>714291</v>
      </c>
      <c r="AI46" s="17">
        <f>X46-AD46</f>
        <v>714291</v>
      </c>
      <c r="AJ46" s="18">
        <f>X46-AG46</f>
        <v>714291</v>
      </c>
      <c r="AK46" s="10"/>
      <c r="AL46" s="455">
        <v>0</v>
      </c>
      <c r="AM46" s="458">
        <v>0</v>
      </c>
      <c r="AN46" s="10"/>
      <c r="AO46" s="555"/>
      <c r="AP46" s="554"/>
      <c r="AQ46" s="365"/>
      <c r="AR46" s="365"/>
      <c r="AS46" s="365"/>
      <c r="AT46" s="365"/>
      <c r="AU46" s="365"/>
      <c r="AV46" s="365"/>
      <c r="AW46" s="365"/>
      <c r="AX46" s="365"/>
      <c r="AY46" s="365"/>
      <c r="AZ46" s="365"/>
      <c r="BA46" s="467"/>
      <c r="BF46" s="467"/>
      <c r="BG46" s="467"/>
      <c r="BH46" s="467"/>
      <c r="BI46" s="467"/>
      <c r="BJ46" s="467"/>
      <c r="BK46" s="467"/>
      <c r="BL46" s="467"/>
    </row>
    <row r="47" spans="1:70" s="514" customFormat="1" ht="15" x14ac:dyDescent="0.2">
      <c r="A47" s="188" t="str">
        <f>+IF(JULIO!A47=0,"",JULIO!A47)</f>
        <v>1130107-2</v>
      </c>
      <c r="B47" s="189" t="str">
        <f>+IF(JULIO!B47=0,"",JULIO!B47)</f>
        <v>Vigencias Anteriores</v>
      </c>
      <c r="C47" s="456">
        <f>+ENERO!C47</f>
        <v>0</v>
      </c>
      <c r="D47" s="456">
        <f>JULIO!D47+AGOSTO!P47</f>
        <v>0</v>
      </c>
      <c r="E47" s="456">
        <f>JULIO!E47+AGOSTO!Q47</f>
        <v>0</v>
      </c>
      <c r="F47" s="170">
        <f>SUM(C47:E47)</f>
        <v>0</v>
      </c>
      <c r="G47" s="283">
        <f>JULIO!I47</f>
        <v>0</v>
      </c>
      <c r="H47" s="457">
        <v>0</v>
      </c>
      <c r="I47" s="170">
        <f>SUM(G47:H47)</f>
        <v>0</v>
      </c>
      <c r="J47" s="283">
        <f>JULIO!L47</f>
        <v>0</v>
      </c>
      <c r="K47" s="457">
        <v>0</v>
      </c>
      <c r="L47" s="170">
        <f>SUM(J47:K47)</f>
        <v>0</v>
      </c>
      <c r="M47" s="283">
        <f>F47-I47</f>
        <v>0</v>
      </c>
      <c r="N47" s="170">
        <f>F47-L47</f>
        <v>0</v>
      </c>
      <c r="O47" s="467"/>
      <c r="P47" s="455">
        <v>0</v>
      </c>
      <c r="Q47" s="458">
        <v>0</v>
      </c>
      <c r="R47" s="10"/>
      <c r="S47" s="156" t="str">
        <f>+IF(JULIO!S47=0,"",JULIO!S47)</f>
        <v>1010301-3</v>
      </c>
      <c r="T47" s="55" t="str">
        <f>+IF(JULIO!T47=0,"",JULIO!T47)</f>
        <v xml:space="preserve">Aportes a Fondos de Cesantia - Sin Sit. de Fondos </v>
      </c>
      <c r="U47" s="29">
        <f>+ENERO!U47</f>
        <v>20373023</v>
      </c>
      <c r="V47" s="17">
        <f>JULIO!V47+AGOSTO!AL47</f>
        <v>0</v>
      </c>
      <c r="W47" s="17">
        <f>JULIO!W47+AGOSTO!AM47</f>
        <v>0</v>
      </c>
      <c r="X47" s="20">
        <f>SUM(U47:W47)</f>
        <v>20373023</v>
      </c>
      <c r="Y47" s="21">
        <f>JULIO!AA47</f>
        <v>0</v>
      </c>
      <c r="Z47" s="457">
        <v>0</v>
      </c>
      <c r="AA47" s="20">
        <f>SUM(Y47:Z47)</f>
        <v>0</v>
      </c>
      <c r="AB47" s="21">
        <f>JULIO!AD47</f>
        <v>0</v>
      </c>
      <c r="AC47" s="457">
        <v>0</v>
      </c>
      <c r="AD47" s="20">
        <f>SUM(AB47:AC47)</f>
        <v>0</v>
      </c>
      <c r="AE47" s="21">
        <f>JULIO!AG47</f>
        <v>0</v>
      </c>
      <c r="AF47" s="457">
        <v>0</v>
      </c>
      <c r="AG47" s="20">
        <f>SUM(AE47:AF47)</f>
        <v>0</v>
      </c>
      <c r="AH47" s="21">
        <f>X47-AA47</f>
        <v>20373023</v>
      </c>
      <c r="AI47" s="17">
        <f>X47-AD47</f>
        <v>20373023</v>
      </c>
      <c r="AJ47" s="18">
        <f>X47-AG47</f>
        <v>20373023</v>
      </c>
      <c r="AK47" s="10"/>
      <c r="AL47" s="455">
        <v>0</v>
      </c>
      <c r="AM47" s="458">
        <v>0</v>
      </c>
      <c r="AN47" s="10"/>
      <c r="AO47" s="365"/>
      <c r="AP47" s="365"/>
      <c r="AQ47" s="365"/>
      <c r="AR47" s="365"/>
      <c r="AS47" s="365"/>
      <c r="AT47" s="365"/>
      <c r="AU47" s="365"/>
      <c r="AV47" s="365"/>
      <c r="AW47" s="365"/>
      <c r="AX47" s="365"/>
      <c r="AY47" s="365"/>
      <c r="AZ47" s="365"/>
      <c r="BA47" s="467"/>
      <c r="BF47" s="467"/>
      <c r="BG47" s="467"/>
      <c r="BH47" s="467"/>
      <c r="BI47" s="467"/>
      <c r="BJ47" s="467"/>
      <c r="BK47" s="467"/>
      <c r="BL47" s="467"/>
      <c r="BM47" s="467"/>
      <c r="BN47" s="467"/>
      <c r="BO47" s="467"/>
      <c r="BP47" s="467"/>
      <c r="BQ47" s="467"/>
      <c r="BR47" s="467"/>
    </row>
    <row r="48" spans="1:70" s="467" customFormat="1" x14ac:dyDescent="0.2">
      <c r="A48" s="57">
        <f>+IF(JULIO!A48=0,"",JULIO!A48)</f>
        <v>1130108</v>
      </c>
      <c r="B48" s="45" t="str">
        <f>+IF(JULIO!B48=0,"",JULIO!B48)</f>
        <v>MINSALUD-FOSYGA -TRAUMA MAYOR Y DESPLAZADOS</v>
      </c>
      <c r="C48" s="53">
        <f t="shared" ref="C48:N48" si="46">SUM(C49:C50)</f>
        <v>0</v>
      </c>
      <c r="D48" s="53">
        <f t="shared" si="46"/>
        <v>0</v>
      </c>
      <c r="E48" s="53">
        <f t="shared" si="46"/>
        <v>0</v>
      </c>
      <c r="F48" s="54">
        <f t="shared" si="46"/>
        <v>0</v>
      </c>
      <c r="G48" s="52">
        <f t="shared" si="46"/>
        <v>0</v>
      </c>
      <c r="H48" s="53">
        <f t="shared" si="46"/>
        <v>0</v>
      </c>
      <c r="I48" s="54">
        <f t="shared" si="46"/>
        <v>0</v>
      </c>
      <c r="J48" s="52">
        <f t="shared" si="46"/>
        <v>0</v>
      </c>
      <c r="K48" s="53">
        <f t="shared" si="46"/>
        <v>0</v>
      </c>
      <c r="L48" s="54">
        <f t="shared" si="46"/>
        <v>0</v>
      </c>
      <c r="M48" s="52">
        <f t="shared" si="46"/>
        <v>0</v>
      </c>
      <c r="N48" s="54">
        <f t="shared" si="46"/>
        <v>0</v>
      </c>
      <c r="P48" s="52">
        <f>SUM(P49:P50)</f>
        <v>0</v>
      </c>
      <c r="Q48" s="54">
        <f>SUM(Q49:Q50)</f>
        <v>0</v>
      </c>
      <c r="R48" s="10"/>
      <c r="S48" s="156" t="str">
        <f>+IF(JULIO!S48=0,"",JULIO!S48)</f>
        <v>1010301-4</v>
      </c>
      <c r="T48" s="55" t="str">
        <f>+IF(JULIO!T48=0,"",JULIO!T48)</f>
        <v xml:space="preserve">Aporte a ARL. - Sin Sit. de Fondos </v>
      </c>
      <c r="U48" s="29">
        <f>+ENERO!U48</f>
        <v>5979702</v>
      </c>
      <c r="V48" s="17">
        <f>JULIO!V48+AGOSTO!AL48</f>
        <v>0</v>
      </c>
      <c r="W48" s="17">
        <f>JULIO!W48+AGOSTO!AM48</f>
        <v>0</v>
      </c>
      <c r="X48" s="20">
        <f>SUM(U48:W48)</f>
        <v>5979702</v>
      </c>
      <c r="Y48" s="21">
        <f>JULIO!AA48</f>
        <v>876469</v>
      </c>
      <c r="Z48" s="457">
        <v>133065</v>
      </c>
      <c r="AA48" s="20">
        <f>SUM(Y48:Z48)</f>
        <v>1009534</v>
      </c>
      <c r="AB48" s="21">
        <f>JULIO!AD48</f>
        <v>876469</v>
      </c>
      <c r="AC48" s="457">
        <v>133065</v>
      </c>
      <c r="AD48" s="20">
        <f>SUM(AB48:AC48)</f>
        <v>1009534</v>
      </c>
      <c r="AE48" s="21">
        <f>JULIO!AG48</f>
        <v>876469</v>
      </c>
      <c r="AF48" s="457">
        <v>133065</v>
      </c>
      <c r="AG48" s="20">
        <f>SUM(AE48:AF48)</f>
        <v>1009534</v>
      </c>
      <c r="AH48" s="21">
        <f>X48-AA48</f>
        <v>4970168</v>
      </c>
      <c r="AI48" s="17">
        <f>X48-AD48</f>
        <v>4970168</v>
      </c>
      <c r="AJ48" s="18">
        <f>X48-AG48</f>
        <v>4970168</v>
      </c>
      <c r="AK48" s="10"/>
      <c r="AL48" s="455">
        <v>0</v>
      </c>
      <c r="AM48" s="458">
        <v>0</v>
      </c>
      <c r="AN48" s="10"/>
      <c r="AO48" s="365"/>
      <c r="AP48" s="365"/>
      <c r="AQ48" s="365"/>
      <c r="AR48" s="365"/>
      <c r="AS48" s="365"/>
      <c r="AT48" s="365"/>
      <c r="AU48" s="365"/>
      <c r="AV48" s="365"/>
      <c r="AW48" s="365"/>
      <c r="AX48" s="365"/>
      <c r="AY48" s="365"/>
      <c r="AZ48" s="365"/>
    </row>
    <row r="49" spans="1:70" s="514" customFormat="1" ht="15" x14ac:dyDescent="0.2">
      <c r="A49" s="188" t="str">
        <f>+IF(JULIO!A49=0,"",JULIO!A49)</f>
        <v>1130108-1</v>
      </c>
      <c r="B49" s="189" t="str">
        <f>+CONCATENATE("Vigencia ",INSTRUCCIONES!$F$3)</f>
        <v>Vigencia 2014</v>
      </c>
      <c r="C49" s="456">
        <f>+ENERO!C49</f>
        <v>0</v>
      </c>
      <c r="D49" s="456">
        <f>JULIO!D49+AGOSTO!P49</f>
        <v>0</v>
      </c>
      <c r="E49" s="456">
        <f>JULIO!E49+AGOSTO!Q49</f>
        <v>0</v>
      </c>
      <c r="F49" s="170">
        <f>SUM(C49:E49)</f>
        <v>0</v>
      </c>
      <c r="G49" s="283">
        <f>JULIO!I49</f>
        <v>0</v>
      </c>
      <c r="H49" s="457">
        <v>0</v>
      </c>
      <c r="I49" s="170">
        <f>SUM(G49:H49)</f>
        <v>0</v>
      </c>
      <c r="J49" s="283">
        <f>JULIO!L49</f>
        <v>0</v>
      </c>
      <c r="K49" s="457">
        <v>0</v>
      </c>
      <c r="L49" s="170">
        <f>SUM(J49:K49)</f>
        <v>0</v>
      </c>
      <c r="M49" s="283">
        <f>F49-I49</f>
        <v>0</v>
      </c>
      <c r="N49" s="170">
        <f>F49-L49</f>
        <v>0</v>
      </c>
      <c r="O49" s="467"/>
      <c r="P49" s="455">
        <v>0</v>
      </c>
      <c r="Q49" s="458">
        <v>0</v>
      </c>
      <c r="R49" s="10"/>
      <c r="S49" s="155">
        <f>+IF(JULIO!S49=0,"",JULIO!S49)</f>
        <v>1010302</v>
      </c>
      <c r="T49" s="159" t="str">
        <f>+IF(JULIO!T49=0,"",JULIO!T49)</f>
        <v>Contribuciones - Otros</v>
      </c>
      <c r="U49" s="29">
        <f t="shared" ref="U49:AJ49" si="47">SUM(U50:U54)</f>
        <v>62560299</v>
      </c>
      <c r="V49" s="17">
        <f t="shared" si="47"/>
        <v>0</v>
      </c>
      <c r="W49" s="17">
        <f t="shared" si="47"/>
        <v>0</v>
      </c>
      <c r="X49" s="20">
        <f t="shared" si="47"/>
        <v>62560299</v>
      </c>
      <c r="Y49" s="21">
        <f t="shared" si="47"/>
        <v>7405468</v>
      </c>
      <c r="Z49" s="169">
        <f t="shared" si="47"/>
        <v>1022924</v>
      </c>
      <c r="AA49" s="20">
        <f t="shared" si="47"/>
        <v>8428392</v>
      </c>
      <c r="AB49" s="21">
        <f t="shared" si="47"/>
        <v>7405468</v>
      </c>
      <c r="AC49" s="169">
        <f t="shared" si="47"/>
        <v>1022924</v>
      </c>
      <c r="AD49" s="20">
        <f t="shared" si="47"/>
        <v>8428392</v>
      </c>
      <c r="AE49" s="21">
        <f t="shared" si="47"/>
        <v>6407031</v>
      </c>
      <c r="AF49" s="169">
        <f t="shared" si="47"/>
        <v>998437</v>
      </c>
      <c r="AG49" s="20">
        <f t="shared" si="47"/>
        <v>7405468</v>
      </c>
      <c r="AH49" s="21">
        <f t="shared" si="47"/>
        <v>54131907</v>
      </c>
      <c r="AI49" s="17">
        <f t="shared" si="47"/>
        <v>54131907</v>
      </c>
      <c r="AJ49" s="18">
        <f t="shared" si="47"/>
        <v>55154831</v>
      </c>
      <c r="AK49" s="10"/>
      <c r="AL49" s="31">
        <f>SUM(AL50:AL54)</f>
        <v>0</v>
      </c>
      <c r="AM49" s="28">
        <f>SUM(AM50:AM54)</f>
        <v>0</v>
      </c>
      <c r="AN49" s="10"/>
      <c r="AO49" s="555"/>
      <c r="AP49" s="554"/>
      <c r="AQ49" s="365"/>
      <c r="AR49" s="365"/>
      <c r="AS49" s="365"/>
      <c r="AT49" s="365"/>
      <c r="AU49" s="365"/>
      <c r="AV49" s="365"/>
      <c r="AW49" s="365"/>
      <c r="AX49" s="365"/>
      <c r="AY49" s="365"/>
      <c r="AZ49" s="365"/>
      <c r="BA49" s="467"/>
      <c r="BF49" s="467"/>
      <c r="BG49" s="467"/>
      <c r="BH49" s="467"/>
      <c r="BI49" s="467"/>
      <c r="BJ49" s="467"/>
      <c r="BK49" s="467"/>
      <c r="BL49" s="467"/>
      <c r="BM49" s="467"/>
      <c r="BN49" s="467"/>
      <c r="BO49" s="467"/>
      <c r="BP49" s="467"/>
      <c r="BQ49" s="467"/>
      <c r="BR49" s="467"/>
    </row>
    <row r="50" spans="1:70" s="514" customFormat="1" ht="15" x14ac:dyDescent="0.2">
      <c r="A50" s="188" t="str">
        <f>+IF(JULIO!A50=0,"",JULIO!A50)</f>
        <v>1130108-2</v>
      </c>
      <c r="B50" s="189" t="str">
        <f>+IF(JULIO!B50=0,"",JULIO!B50)</f>
        <v>Vigencias Anteriores</v>
      </c>
      <c r="C50" s="456">
        <f>+ENERO!C50</f>
        <v>0</v>
      </c>
      <c r="D50" s="456">
        <f>JULIO!D50+AGOSTO!P50</f>
        <v>0</v>
      </c>
      <c r="E50" s="456">
        <f>JULIO!E50+AGOSTO!Q50</f>
        <v>0</v>
      </c>
      <c r="F50" s="170">
        <f>SUM(C50:E50)</f>
        <v>0</v>
      </c>
      <c r="G50" s="283">
        <f>JULIO!I50</f>
        <v>0</v>
      </c>
      <c r="H50" s="457">
        <v>0</v>
      </c>
      <c r="I50" s="170">
        <f>SUM(G50:H50)</f>
        <v>0</v>
      </c>
      <c r="J50" s="283">
        <f>JULIO!L50</f>
        <v>0</v>
      </c>
      <c r="K50" s="457">
        <v>0</v>
      </c>
      <c r="L50" s="170">
        <f>SUM(J50:K50)</f>
        <v>0</v>
      </c>
      <c r="M50" s="283">
        <f>F50-I50</f>
        <v>0</v>
      </c>
      <c r="N50" s="170">
        <f>F50-L50</f>
        <v>0</v>
      </c>
      <c r="O50" s="467"/>
      <c r="P50" s="455">
        <v>0</v>
      </c>
      <c r="Q50" s="458">
        <v>0</v>
      </c>
      <c r="R50" s="10"/>
      <c r="S50" s="156" t="str">
        <f>+IF(JULIO!S50=0,"",JULIO!S50)</f>
        <v>1010302-1</v>
      </c>
      <c r="T50" s="55" t="str">
        <f>+IF(JULIO!T50=0,"",JULIO!T50)</f>
        <v>Aportes a E.P.S.- Con sit. Fondos</v>
      </c>
      <c r="U50" s="29">
        <f>+ENERO!U50</f>
        <v>8397028</v>
      </c>
      <c r="V50" s="17">
        <f>JULIO!V50+AGOSTO!AL50</f>
        <v>0</v>
      </c>
      <c r="W50" s="17">
        <f>JULIO!W50+AGOSTO!AM50</f>
        <v>0</v>
      </c>
      <c r="X50" s="20">
        <f t="shared" ref="X50:X55" si="48">SUM(U50:W50)</f>
        <v>8397028</v>
      </c>
      <c r="Y50" s="21">
        <f>JULIO!AA50</f>
        <v>0</v>
      </c>
      <c r="Z50" s="457">
        <v>0</v>
      </c>
      <c r="AA50" s="20">
        <f t="shared" ref="AA50:AA55" si="49">SUM(Y50:Z50)</f>
        <v>0</v>
      </c>
      <c r="AB50" s="21">
        <f>JULIO!AD50</f>
        <v>0</v>
      </c>
      <c r="AC50" s="457">
        <v>0</v>
      </c>
      <c r="AD50" s="20">
        <f t="shared" ref="AD50:AD55" si="50">SUM(AB50:AC50)</f>
        <v>0</v>
      </c>
      <c r="AE50" s="21">
        <f>JULIO!AG50</f>
        <v>0</v>
      </c>
      <c r="AF50" s="457">
        <v>0</v>
      </c>
      <c r="AG50" s="20">
        <f t="shared" ref="AG50:AG55" si="51">SUM(AE50:AF50)</f>
        <v>0</v>
      </c>
      <c r="AH50" s="21">
        <f t="shared" ref="AH50:AH55" si="52">X50-AA50</f>
        <v>8397028</v>
      </c>
      <c r="AI50" s="17">
        <f t="shared" ref="AI50:AI55" si="53">X50-AD50</f>
        <v>8397028</v>
      </c>
      <c r="AJ50" s="18">
        <f t="shared" ref="AJ50:AJ55" si="54">X50-AG50</f>
        <v>8397028</v>
      </c>
      <c r="AK50" s="10"/>
      <c r="AL50" s="455">
        <v>0</v>
      </c>
      <c r="AM50" s="458">
        <v>0</v>
      </c>
      <c r="AN50" s="10"/>
      <c r="AO50" s="365"/>
      <c r="AP50" s="365"/>
      <c r="AQ50" s="365"/>
      <c r="AR50" s="365"/>
      <c r="AS50" s="365"/>
      <c r="AT50" s="365"/>
      <c r="AU50" s="365"/>
      <c r="AV50" s="365"/>
      <c r="AW50" s="365"/>
      <c r="AX50" s="365"/>
      <c r="AY50" s="365"/>
      <c r="AZ50" s="365"/>
      <c r="BA50" s="467"/>
      <c r="BF50" s="467"/>
      <c r="BG50" s="467"/>
      <c r="BH50" s="467"/>
      <c r="BI50" s="467"/>
      <c r="BJ50" s="467"/>
      <c r="BK50" s="467"/>
      <c r="BL50" s="467"/>
      <c r="BM50" s="467"/>
      <c r="BN50" s="467"/>
      <c r="BO50" s="467"/>
      <c r="BP50" s="467"/>
      <c r="BQ50" s="467"/>
      <c r="BR50" s="467"/>
    </row>
    <row r="51" spans="1:70" s="467" customFormat="1" x14ac:dyDescent="0.2">
      <c r="A51" s="57">
        <f>+IF(JULIO!A51=0,"",JULIO!A51)</f>
        <v>1130109</v>
      </c>
      <c r="B51" s="45" t="str">
        <f>+IF(JULIO!B51=0,"",JULIO!B51)</f>
        <v>EPS - PLANES COMPLEMENTARIOS</v>
      </c>
      <c r="C51" s="53">
        <f t="shared" ref="C51:N51" si="55">SUM(C52:C53)</f>
        <v>0</v>
      </c>
      <c r="D51" s="53">
        <f t="shared" si="55"/>
        <v>0</v>
      </c>
      <c r="E51" s="53">
        <f t="shared" si="55"/>
        <v>0</v>
      </c>
      <c r="F51" s="54">
        <f t="shared" si="55"/>
        <v>0</v>
      </c>
      <c r="G51" s="52">
        <f t="shared" si="55"/>
        <v>0</v>
      </c>
      <c r="H51" s="53">
        <f t="shared" si="55"/>
        <v>0</v>
      </c>
      <c r="I51" s="54">
        <f t="shared" si="55"/>
        <v>0</v>
      </c>
      <c r="J51" s="52">
        <f t="shared" si="55"/>
        <v>0</v>
      </c>
      <c r="K51" s="53">
        <f t="shared" si="55"/>
        <v>0</v>
      </c>
      <c r="L51" s="54">
        <f t="shared" si="55"/>
        <v>0</v>
      </c>
      <c r="M51" s="52">
        <f t="shared" si="55"/>
        <v>0</v>
      </c>
      <c r="N51" s="54">
        <f t="shared" si="55"/>
        <v>0</v>
      </c>
      <c r="P51" s="52">
        <f>SUM(P52:P53)</f>
        <v>0</v>
      </c>
      <c r="Q51" s="54">
        <f>SUM(Q52:Q53)</f>
        <v>0</v>
      </c>
      <c r="R51" s="10"/>
      <c r="S51" s="156" t="str">
        <f>+IF(JULIO!S51=0,"",JULIO!S51)</f>
        <v>1010302-2</v>
      </c>
      <c r="T51" s="55" t="str">
        <f>+IF(JULIO!T51=0,"",JULIO!T51)</f>
        <v>Aportes Fondos Pensionales - Con Sit. Fondos</v>
      </c>
      <c r="U51" s="29">
        <f>+ENERO!U51</f>
        <v>8638318</v>
      </c>
      <c r="V51" s="17">
        <f>JULIO!V51+AGOSTO!AL51</f>
        <v>0</v>
      </c>
      <c r="W51" s="17">
        <f>JULIO!W51+AGOSTO!AM51</f>
        <v>0</v>
      </c>
      <c r="X51" s="20">
        <f t="shared" si="48"/>
        <v>8638318</v>
      </c>
      <c r="Y51" s="21">
        <f>JULIO!AA51</f>
        <v>0</v>
      </c>
      <c r="Z51" s="457">
        <v>0</v>
      </c>
      <c r="AA51" s="20">
        <f t="shared" si="49"/>
        <v>0</v>
      </c>
      <c r="AB51" s="21">
        <f>JULIO!AD51</f>
        <v>0</v>
      </c>
      <c r="AC51" s="457">
        <v>0</v>
      </c>
      <c r="AD51" s="20">
        <f t="shared" si="50"/>
        <v>0</v>
      </c>
      <c r="AE51" s="21">
        <f>JULIO!AG51</f>
        <v>0</v>
      </c>
      <c r="AF51" s="457">
        <v>0</v>
      </c>
      <c r="AG51" s="20">
        <f t="shared" si="51"/>
        <v>0</v>
      </c>
      <c r="AH51" s="21">
        <f t="shared" si="52"/>
        <v>8638318</v>
      </c>
      <c r="AI51" s="17">
        <f t="shared" si="53"/>
        <v>8638318</v>
      </c>
      <c r="AJ51" s="18">
        <f t="shared" si="54"/>
        <v>8638318</v>
      </c>
      <c r="AK51" s="10"/>
      <c r="AL51" s="455">
        <v>0</v>
      </c>
      <c r="AM51" s="458">
        <v>0</v>
      </c>
      <c r="AN51" s="10"/>
      <c r="AO51" s="365"/>
      <c r="AP51" s="365"/>
      <c r="AQ51" s="365"/>
      <c r="AR51" s="365"/>
      <c r="AS51" s="365"/>
      <c r="AT51" s="365"/>
      <c r="AU51" s="365"/>
      <c r="AV51" s="365"/>
      <c r="AW51" s="365"/>
      <c r="AX51" s="365"/>
      <c r="AY51" s="365"/>
      <c r="AZ51" s="365"/>
    </row>
    <row r="52" spans="1:70" s="514" customFormat="1" ht="15" x14ac:dyDescent="0.2">
      <c r="A52" s="188" t="str">
        <f>+IF(JULIO!A52=0,"",JULIO!A52)</f>
        <v>1130109-1</v>
      </c>
      <c r="B52" s="189" t="str">
        <f>+CONCATENATE("Vigencia ",INSTRUCCIONES!$F$3)</f>
        <v>Vigencia 2014</v>
      </c>
      <c r="C52" s="456">
        <f>+ENERO!C52</f>
        <v>0</v>
      </c>
      <c r="D52" s="456">
        <f>JULIO!D52+AGOSTO!P52</f>
        <v>0</v>
      </c>
      <c r="E52" s="456">
        <f>JULIO!E52+AGOSTO!Q52</f>
        <v>0</v>
      </c>
      <c r="F52" s="170">
        <f>SUM(C52:E52)</f>
        <v>0</v>
      </c>
      <c r="G52" s="283">
        <f>JULIO!I52</f>
        <v>0</v>
      </c>
      <c r="H52" s="457">
        <v>0</v>
      </c>
      <c r="I52" s="170">
        <f>SUM(G52:H52)</f>
        <v>0</v>
      </c>
      <c r="J52" s="283">
        <f>JULIO!L52</f>
        <v>0</v>
      </c>
      <c r="K52" s="457">
        <v>0</v>
      </c>
      <c r="L52" s="170">
        <f>SUM(J52:K52)</f>
        <v>0</v>
      </c>
      <c r="M52" s="283">
        <f>F52-I52</f>
        <v>0</v>
      </c>
      <c r="N52" s="170">
        <f>F52-L52</f>
        <v>0</v>
      </c>
      <c r="O52" s="467"/>
      <c r="P52" s="455">
        <v>0</v>
      </c>
      <c r="Q52" s="458">
        <v>0</v>
      </c>
      <c r="R52" s="10"/>
      <c r="S52" s="156" t="str">
        <f>+IF(JULIO!S52=0,"",JULIO!S52)</f>
        <v>1010302-3</v>
      </c>
      <c r="T52" s="55" t="str">
        <f>+IF(JULIO!T52=0,"",JULIO!T52)</f>
        <v xml:space="preserve">Aportes a Fondos de Cesantia - Con Sit. de Fondos </v>
      </c>
      <c r="U52" s="29">
        <f>+ENERO!U52</f>
        <v>23542276</v>
      </c>
      <c r="V52" s="17">
        <f>JULIO!V52+AGOSTO!AL52</f>
        <v>0</v>
      </c>
      <c r="W52" s="17">
        <f>JULIO!W52+AGOSTO!AM52</f>
        <v>0</v>
      </c>
      <c r="X52" s="20">
        <f t="shared" si="48"/>
        <v>23542276</v>
      </c>
      <c r="Y52" s="21">
        <f>JULIO!AA52</f>
        <v>0</v>
      </c>
      <c r="Z52" s="457">
        <v>0</v>
      </c>
      <c r="AA52" s="20">
        <f t="shared" si="49"/>
        <v>0</v>
      </c>
      <c r="AB52" s="21">
        <f>JULIO!AD52</f>
        <v>0</v>
      </c>
      <c r="AC52" s="457">
        <v>0</v>
      </c>
      <c r="AD52" s="20">
        <f t="shared" si="50"/>
        <v>0</v>
      </c>
      <c r="AE52" s="21">
        <f>JULIO!AG52</f>
        <v>0</v>
      </c>
      <c r="AF52" s="457">
        <v>0</v>
      </c>
      <c r="AG52" s="20">
        <f t="shared" si="51"/>
        <v>0</v>
      </c>
      <c r="AH52" s="21">
        <f t="shared" si="52"/>
        <v>23542276</v>
      </c>
      <c r="AI52" s="17">
        <f t="shared" si="53"/>
        <v>23542276</v>
      </c>
      <c r="AJ52" s="18">
        <f t="shared" si="54"/>
        <v>23542276</v>
      </c>
      <c r="AK52" s="10"/>
      <c r="AL52" s="455">
        <v>0</v>
      </c>
      <c r="AM52" s="458">
        <v>0</v>
      </c>
      <c r="AN52" s="10"/>
      <c r="AO52" s="556"/>
      <c r="AP52" s="556"/>
      <c r="AQ52" s="556"/>
      <c r="AR52" s="365"/>
      <c r="AS52" s="555"/>
      <c r="AT52" s="555"/>
      <c r="AU52" s="555"/>
      <c r="AV52" s="555"/>
      <c r="AW52" s="555"/>
      <c r="AX52" s="555"/>
      <c r="AY52" s="555"/>
      <c r="AZ52" s="555"/>
      <c r="BA52" s="467"/>
      <c r="BF52" s="467"/>
      <c r="BG52" s="467"/>
      <c r="BH52" s="467"/>
      <c r="BI52" s="467"/>
      <c r="BJ52" s="467"/>
      <c r="BK52" s="467"/>
      <c r="BL52" s="467"/>
      <c r="BM52" s="467"/>
      <c r="BN52" s="467"/>
      <c r="BO52" s="467"/>
      <c r="BP52" s="467"/>
      <c r="BQ52" s="467"/>
      <c r="BR52" s="467"/>
    </row>
    <row r="53" spans="1:70" s="514" customFormat="1" ht="15" x14ac:dyDescent="0.2">
      <c r="A53" s="188" t="str">
        <f>+IF(JULIO!A53=0,"",JULIO!A53)</f>
        <v>1130109-2</v>
      </c>
      <c r="B53" s="189" t="str">
        <f>+IF(JULIO!B53=0,"",JULIO!B53)</f>
        <v>Vigencias Anteriores</v>
      </c>
      <c r="C53" s="456">
        <f>+ENERO!C53</f>
        <v>0</v>
      </c>
      <c r="D53" s="456">
        <f>JULIO!D53+AGOSTO!P53</f>
        <v>0</v>
      </c>
      <c r="E53" s="456">
        <f>JULIO!E53+AGOSTO!Q53</f>
        <v>0</v>
      </c>
      <c r="F53" s="170">
        <f>SUM(C53:E53)</f>
        <v>0</v>
      </c>
      <c r="G53" s="283">
        <f>JULIO!I53</f>
        <v>0</v>
      </c>
      <c r="H53" s="457">
        <v>0</v>
      </c>
      <c r="I53" s="170">
        <f>SUM(G53:H53)</f>
        <v>0</v>
      </c>
      <c r="J53" s="283">
        <f>JULIO!L53</f>
        <v>0</v>
      </c>
      <c r="K53" s="457">
        <v>0</v>
      </c>
      <c r="L53" s="170">
        <f>SUM(J53:K53)</f>
        <v>0</v>
      </c>
      <c r="M53" s="283">
        <f>F53-I53</f>
        <v>0</v>
      </c>
      <c r="N53" s="170">
        <f>F53-L53</f>
        <v>0</v>
      </c>
      <c r="O53" s="467"/>
      <c r="P53" s="455">
        <v>0</v>
      </c>
      <c r="Q53" s="458">
        <v>0</v>
      </c>
      <c r="R53" s="10"/>
      <c r="S53" s="156" t="str">
        <f>+IF(JULIO!S53=0,"",JULIO!S53)</f>
        <v>1010302-4</v>
      </c>
      <c r="T53" s="55" t="str">
        <f>+IF(JULIO!T53=0,"",JULIO!T53)</f>
        <v>Aporte a ARL. - Con Sit. de Fondos</v>
      </c>
      <c r="U53" s="29">
        <f>+ENERO!U53</f>
        <v>1490853</v>
      </c>
      <c r="V53" s="17">
        <f>JULIO!V53+AGOSTO!AL53</f>
        <v>0</v>
      </c>
      <c r="W53" s="17">
        <f>JULIO!W53+AGOSTO!AM53</f>
        <v>0</v>
      </c>
      <c r="X53" s="20">
        <f t="shared" si="48"/>
        <v>1490853</v>
      </c>
      <c r="Y53" s="21">
        <f>JULIO!AA53</f>
        <v>0</v>
      </c>
      <c r="Z53" s="457">
        <v>0</v>
      </c>
      <c r="AA53" s="20">
        <f t="shared" si="49"/>
        <v>0</v>
      </c>
      <c r="AB53" s="21">
        <f>JULIO!AD53</f>
        <v>0</v>
      </c>
      <c r="AC53" s="457">
        <v>0</v>
      </c>
      <c r="AD53" s="20">
        <f t="shared" si="50"/>
        <v>0</v>
      </c>
      <c r="AE53" s="21">
        <f>JULIO!AG53</f>
        <v>0</v>
      </c>
      <c r="AF53" s="457">
        <v>0</v>
      </c>
      <c r="AG53" s="20">
        <f t="shared" si="51"/>
        <v>0</v>
      </c>
      <c r="AH53" s="21">
        <f t="shared" si="52"/>
        <v>1490853</v>
      </c>
      <c r="AI53" s="17">
        <f t="shared" si="53"/>
        <v>1490853</v>
      </c>
      <c r="AJ53" s="18">
        <f t="shared" si="54"/>
        <v>1490853</v>
      </c>
      <c r="AK53" s="10"/>
      <c r="AL53" s="455">
        <v>0</v>
      </c>
      <c r="AM53" s="458">
        <v>0</v>
      </c>
      <c r="AN53" s="10"/>
      <c r="AO53" s="365"/>
      <c r="AP53" s="365"/>
      <c r="AQ53" s="365"/>
      <c r="AR53" s="365"/>
      <c r="AS53" s="365"/>
      <c r="AT53" s="365"/>
      <c r="AU53" s="365"/>
      <c r="AV53" s="365"/>
      <c r="AW53" s="365"/>
      <c r="AX53" s="365"/>
      <c r="AY53" s="365"/>
      <c r="AZ53" s="365"/>
      <c r="BA53" s="467"/>
      <c r="BF53" s="467"/>
      <c r="BG53" s="467"/>
      <c r="BH53" s="467"/>
      <c r="BI53" s="467"/>
      <c r="BJ53" s="467"/>
      <c r="BK53" s="467"/>
      <c r="BL53" s="467"/>
      <c r="BM53" s="467"/>
      <c r="BN53" s="467"/>
      <c r="BO53" s="467"/>
      <c r="BP53" s="467"/>
      <c r="BQ53" s="467"/>
      <c r="BR53" s="467"/>
    </row>
    <row r="54" spans="1:70" s="467" customFormat="1" x14ac:dyDescent="0.2">
      <c r="A54" s="57">
        <f>+IF(JULIO!A54=0,"",JULIO!A54)</f>
        <v>1130110</v>
      </c>
      <c r="B54" s="45" t="str">
        <f>+IF(JULIO!B54=0,"",JULIO!B54)</f>
        <v>EMPRESAS MEDICINA PREPAGADA</v>
      </c>
      <c r="C54" s="53">
        <f t="shared" ref="C54:N54" si="56">SUM(C55:C56)</f>
        <v>0</v>
      </c>
      <c r="D54" s="53">
        <f t="shared" si="56"/>
        <v>0</v>
      </c>
      <c r="E54" s="53">
        <f t="shared" si="56"/>
        <v>0</v>
      </c>
      <c r="F54" s="54">
        <f t="shared" si="56"/>
        <v>0</v>
      </c>
      <c r="G54" s="52">
        <f t="shared" si="56"/>
        <v>0</v>
      </c>
      <c r="H54" s="53">
        <f t="shared" si="56"/>
        <v>0</v>
      </c>
      <c r="I54" s="54">
        <f t="shared" si="56"/>
        <v>0</v>
      </c>
      <c r="J54" s="52">
        <f t="shared" si="56"/>
        <v>0</v>
      </c>
      <c r="K54" s="53">
        <f t="shared" si="56"/>
        <v>0</v>
      </c>
      <c r="L54" s="54">
        <f t="shared" si="56"/>
        <v>0</v>
      </c>
      <c r="M54" s="52">
        <f t="shared" si="56"/>
        <v>0</v>
      </c>
      <c r="N54" s="54">
        <f t="shared" si="56"/>
        <v>0</v>
      </c>
      <c r="P54" s="52">
        <f>SUM(P55:P56)</f>
        <v>0</v>
      </c>
      <c r="Q54" s="54">
        <f>SUM(Q55:Q56)</f>
        <v>0</v>
      </c>
      <c r="R54" s="10"/>
      <c r="S54" s="156" t="str">
        <f>+IF(JULIO!S54=0,"",JULIO!S54)</f>
        <v>1010302-5</v>
      </c>
      <c r="T54" s="55" t="str">
        <f>+IF(JULIO!T54=0,"",JULIO!T54)</f>
        <v>Aporte a Caja Compensación Familiar</v>
      </c>
      <c r="U54" s="29">
        <f>+ENERO!U54</f>
        <v>20491824</v>
      </c>
      <c r="V54" s="17">
        <f>JULIO!V54+AGOSTO!AL54</f>
        <v>0</v>
      </c>
      <c r="W54" s="17">
        <f>JULIO!W54+AGOSTO!AM54</f>
        <v>0</v>
      </c>
      <c r="X54" s="20">
        <f t="shared" si="48"/>
        <v>20491824</v>
      </c>
      <c r="Y54" s="21">
        <f>JULIO!AA54</f>
        <v>7405468</v>
      </c>
      <c r="Z54" s="457">
        <v>1022924</v>
      </c>
      <c r="AA54" s="20">
        <f t="shared" si="49"/>
        <v>8428392</v>
      </c>
      <c r="AB54" s="21">
        <f>JULIO!AD54</f>
        <v>7405468</v>
      </c>
      <c r="AC54" s="457">
        <v>1022924</v>
      </c>
      <c r="AD54" s="20">
        <f t="shared" si="50"/>
        <v>8428392</v>
      </c>
      <c r="AE54" s="21">
        <f>JULIO!AG54</f>
        <v>6407031</v>
      </c>
      <c r="AF54" s="457">
        <v>998437</v>
      </c>
      <c r="AG54" s="20">
        <f t="shared" si="51"/>
        <v>7405468</v>
      </c>
      <c r="AH54" s="21">
        <f t="shared" si="52"/>
        <v>12063432</v>
      </c>
      <c r="AI54" s="17">
        <f t="shared" si="53"/>
        <v>12063432</v>
      </c>
      <c r="AJ54" s="18">
        <f t="shared" si="54"/>
        <v>13086356</v>
      </c>
      <c r="AK54" s="10"/>
      <c r="AL54" s="455">
        <v>0</v>
      </c>
      <c r="AM54" s="458">
        <v>0</v>
      </c>
      <c r="AN54" s="10"/>
      <c r="AO54" s="365"/>
      <c r="AP54" s="365"/>
      <c r="AQ54" s="365"/>
      <c r="AR54" s="365"/>
      <c r="AS54" s="365"/>
      <c r="AT54" s="365"/>
      <c r="AU54" s="365"/>
      <c r="AV54" s="365"/>
      <c r="AW54" s="365"/>
      <c r="AX54" s="365"/>
      <c r="AY54" s="365"/>
      <c r="AZ54" s="365"/>
    </row>
    <row r="55" spans="1:70" s="514" customFormat="1" ht="15" x14ac:dyDescent="0.2">
      <c r="A55" s="188" t="str">
        <f>+IF(JULIO!A55=0,"",JULIO!A55)</f>
        <v>1130110-1</v>
      </c>
      <c r="B55" s="189" t="str">
        <f>+CONCATENATE("Vigencia ",INSTRUCCIONES!$F$3)</f>
        <v>Vigencia 2014</v>
      </c>
      <c r="C55" s="456">
        <f>+ENERO!C55</f>
        <v>0</v>
      </c>
      <c r="D55" s="456">
        <f>JULIO!D55+AGOSTO!P55</f>
        <v>0</v>
      </c>
      <c r="E55" s="456">
        <f>JULIO!E55+AGOSTO!Q55</f>
        <v>0</v>
      </c>
      <c r="F55" s="170">
        <f>SUM(C55:E55)</f>
        <v>0</v>
      </c>
      <c r="G55" s="283">
        <f>JULIO!I55</f>
        <v>0</v>
      </c>
      <c r="H55" s="457">
        <v>0</v>
      </c>
      <c r="I55" s="170">
        <f>SUM(G55:H55)</f>
        <v>0</v>
      </c>
      <c r="J55" s="283">
        <f>JULIO!L55</f>
        <v>0</v>
      </c>
      <c r="K55" s="457">
        <v>0</v>
      </c>
      <c r="L55" s="170">
        <f>SUM(J55:K55)</f>
        <v>0</v>
      </c>
      <c r="M55" s="283">
        <f>F55-I55</f>
        <v>0</v>
      </c>
      <c r="N55" s="170">
        <f>F55-L55</f>
        <v>0</v>
      </c>
      <c r="O55" s="467"/>
      <c r="P55" s="455">
        <v>0</v>
      </c>
      <c r="Q55" s="458">
        <v>0</v>
      </c>
      <c r="R55" s="10"/>
      <c r="S55" s="155">
        <f>+IF(JULIO!S55=0,"",JULIO!S55)</f>
        <v>1010399</v>
      </c>
      <c r="T55" s="159" t="str">
        <f>+IF(JULIO!T55=0,"",JULIO!T55)</f>
        <v>Vigencias Anteriores</v>
      </c>
      <c r="U55" s="29">
        <f>+ENERO!U55</f>
        <v>0</v>
      </c>
      <c r="V55" s="17">
        <f>JULIO!V55+AGOSTO!AL55</f>
        <v>0</v>
      </c>
      <c r="W55" s="17">
        <f>JULIO!W55+AGOSTO!AM55</f>
        <v>29357693</v>
      </c>
      <c r="X55" s="20">
        <f t="shared" si="48"/>
        <v>29357693</v>
      </c>
      <c r="Y55" s="21">
        <f>JULIO!AA55</f>
        <v>29357693</v>
      </c>
      <c r="Z55" s="457">
        <v>0</v>
      </c>
      <c r="AA55" s="20">
        <f t="shared" si="49"/>
        <v>29357693</v>
      </c>
      <c r="AB55" s="21">
        <f>JULIO!AD55</f>
        <v>29357693</v>
      </c>
      <c r="AC55" s="457">
        <v>0</v>
      </c>
      <c r="AD55" s="20">
        <f t="shared" si="50"/>
        <v>29357693</v>
      </c>
      <c r="AE55" s="21">
        <f>JULIO!AG55</f>
        <v>13964310</v>
      </c>
      <c r="AF55" s="457">
        <v>0</v>
      </c>
      <c r="AG55" s="20">
        <f t="shared" si="51"/>
        <v>13964310</v>
      </c>
      <c r="AH55" s="21">
        <f t="shared" si="52"/>
        <v>0</v>
      </c>
      <c r="AI55" s="17">
        <f t="shared" si="53"/>
        <v>0</v>
      </c>
      <c r="AJ55" s="18">
        <f t="shared" si="54"/>
        <v>15393383</v>
      </c>
      <c r="AK55" s="10"/>
      <c r="AL55" s="455">
        <v>0</v>
      </c>
      <c r="AM55" s="458">
        <v>0</v>
      </c>
      <c r="AN55" s="10"/>
      <c r="AO55" s="365"/>
      <c r="AP55" s="554"/>
      <c r="AQ55" s="365"/>
      <c r="AR55" s="365"/>
      <c r="AS55" s="365"/>
      <c r="AT55" s="365"/>
      <c r="AU55" s="365"/>
      <c r="AV55" s="365"/>
      <c r="AW55" s="365"/>
      <c r="AX55" s="365"/>
      <c r="AY55" s="365"/>
      <c r="AZ55" s="365"/>
      <c r="BA55" s="467"/>
      <c r="BF55" s="467"/>
      <c r="BG55" s="467"/>
      <c r="BH55" s="467"/>
      <c r="BI55" s="467"/>
      <c r="BJ55" s="467"/>
      <c r="BK55" s="467"/>
      <c r="BL55" s="467"/>
      <c r="BM55" s="467"/>
      <c r="BN55" s="467"/>
      <c r="BO55" s="467"/>
      <c r="BP55" s="467"/>
      <c r="BQ55" s="467"/>
      <c r="BR55" s="467"/>
    </row>
    <row r="56" spans="1:70" s="514" customFormat="1" ht="15.75" x14ac:dyDescent="0.2">
      <c r="A56" s="188" t="str">
        <f>+IF(JULIO!A56=0,"",JULIO!A56)</f>
        <v>1130110-2</v>
      </c>
      <c r="B56" s="189" t="str">
        <f>+IF(JULIO!B56=0,"",JULIO!B56)</f>
        <v>Vigencias Anteriores</v>
      </c>
      <c r="C56" s="456">
        <f>+ENERO!C56</f>
        <v>0</v>
      </c>
      <c r="D56" s="456">
        <f>JULIO!D56+AGOSTO!P56</f>
        <v>0</v>
      </c>
      <c r="E56" s="456">
        <f>JULIO!E56+AGOSTO!Q56</f>
        <v>0</v>
      </c>
      <c r="F56" s="170">
        <f>SUM(C56:E56)</f>
        <v>0</v>
      </c>
      <c r="G56" s="283">
        <f>JULIO!I56</f>
        <v>0</v>
      </c>
      <c r="H56" s="457">
        <v>0</v>
      </c>
      <c r="I56" s="170">
        <f>SUM(G56:H56)</f>
        <v>0</v>
      </c>
      <c r="J56" s="283">
        <f>JULIO!L56</f>
        <v>0</v>
      </c>
      <c r="K56" s="457">
        <v>0</v>
      </c>
      <c r="L56" s="170">
        <f>SUM(J56:K56)</f>
        <v>0</v>
      </c>
      <c r="M56" s="283">
        <f>F56-I56</f>
        <v>0</v>
      </c>
      <c r="N56" s="170">
        <f>F56-L56</f>
        <v>0</v>
      </c>
      <c r="O56" s="467"/>
      <c r="P56" s="455">
        <v>0</v>
      </c>
      <c r="Q56" s="458">
        <v>0</v>
      </c>
      <c r="R56" s="10"/>
      <c r="S56" s="448" t="str">
        <f>+IF(JULIO!S56=0,"",JULIO!S56)</f>
        <v/>
      </c>
      <c r="T56" s="649" t="str">
        <f>+IF(JULIO!T56=0,"",JULIO!T56)</f>
        <v/>
      </c>
      <c r="U56" s="193"/>
      <c r="V56" s="193"/>
      <c r="W56" s="193"/>
      <c r="X56" s="193"/>
      <c r="Y56" s="193"/>
      <c r="Z56" s="193"/>
      <c r="AA56" s="193"/>
      <c r="AB56" s="193"/>
      <c r="AC56" s="193"/>
      <c r="AD56" s="193"/>
      <c r="AE56" s="193"/>
      <c r="AF56" s="193"/>
      <c r="AG56" s="193"/>
      <c r="AH56" s="193"/>
      <c r="AI56" s="193"/>
      <c r="AJ56" s="207"/>
      <c r="AK56" s="12"/>
      <c r="AL56" s="213"/>
      <c r="AM56" s="214"/>
      <c r="AN56" s="10"/>
      <c r="AO56" s="365"/>
      <c r="AP56" s="365"/>
      <c r="AQ56" s="365"/>
      <c r="AR56" s="365"/>
      <c r="AS56" s="365"/>
      <c r="AT56" s="365"/>
      <c r="AU56" s="365"/>
      <c r="AV56" s="365"/>
      <c r="AW56" s="365"/>
      <c r="AX56" s="365"/>
      <c r="AY56" s="365"/>
      <c r="AZ56" s="365"/>
      <c r="BA56" s="467"/>
      <c r="BF56" s="467"/>
      <c r="BG56" s="467"/>
      <c r="BH56" s="467"/>
      <c r="BI56" s="467"/>
      <c r="BJ56" s="467"/>
      <c r="BK56" s="467"/>
      <c r="BL56" s="467"/>
      <c r="BM56" s="467"/>
      <c r="BN56" s="467"/>
      <c r="BO56" s="467"/>
      <c r="BP56" s="467"/>
      <c r="BQ56" s="467"/>
      <c r="BR56" s="467"/>
    </row>
    <row r="57" spans="1:70" s="467" customFormat="1" ht="15" x14ac:dyDescent="0.2">
      <c r="A57" s="57">
        <f>+IF(JULIO!A57=0,"",JULIO!A57)</f>
        <v>1130111</v>
      </c>
      <c r="B57" s="45" t="str">
        <f>+IF(JULIO!B57=0,"",JULIO!B57)</f>
        <v>IPS PRIVADAS</v>
      </c>
      <c r="C57" s="53">
        <f t="shared" ref="C57:N57" si="57">SUM(C58:C59)</f>
        <v>0</v>
      </c>
      <c r="D57" s="53">
        <f t="shared" si="57"/>
        <v>0</v>
      </c>
      <c r="E57" s="53">
        <f t="shared" si="57"/>
        <v>0</v>
      </c>
      <c r="F57" s="54">
        <f t="shared" si="57"/>
        <v>0</v>
      </c>
      <c r="G57" s="52">
        <f t="shared" si="57"/>
        <v>0</v>
      </c>
      <c r="H57" s="53">
        <f t="shared" si="57"/>
        <v>0</v>
      </c>
      <c r="I57" s="54">
        <f t="shared" si="57"/>
        <v>0</v>
      </c>
      <c r="J57" s="52">
        <f t="shared" si="57"/>
        <v>0</v>
      </c>
      <c r="K57" s="53">
        <f t="shared" si="57"/>
        <v>0</v>
      </c>
      <c r="L57" s="54">
        <f t="shared" si="57"/>
        <v>0</v>
      </c>
      <c r="M57" s="52">
        <f t="shared" si="57"/>
        <v>0</v>
      </c>
      <c r="N57" s="54">
        <f t="shared" si="57"/>
        <v>0</v>
      </c>
      <c r="P57" s="52">
        <f>SUM(P58:P59)</f>
        <v>0</v>
      </c>
      <c r="Q57" s="54">
        <f>SUM(Q58:Q59)</f>
        <v>0</v>
      </c>
      <c r="R57" s="10"/>
      <c r="S57" s="34">
        <f>+IF(JULIO!S57=0,"",JULIO!S57)</f>
        <v>1010400</v>
      </c>
      <c r="T57" s="158" t="str">
        <f>+IF(JULIO!T57=0,"",JULIO!T57)</f>
        <v>Contribuciones Inherentes nómina del Sector Publico</v>
      </c>
      <c r="U57" s="157">
        <f t="shared" ref="U57:AJ57" si="58">U58+U61</f>
        <v>25614780</v>
      </c>
      <c r="V57" s="144">
        <f t="shared" si="58"/>
        <v>0</v>
      </c>
      <c r="W57" s="144">
        <f t="shared" si="58"/>
        <v>1420043</v>
      </c>
      <c r="X57" s="152">
        <f t="shared" si="58"/>
        <v>27034823</v>
      </c>
      <c r="Y57" s="151">
        <f t="shared" si="58"/>
        <v>10676876</v>
      </c>
      <c r="Z57" s="144">
        <f t="shared" si="58"/>
        <v>1278655</v>
      </c>
      <c r="AA57" s="152">
        <f t="shared" si="58"/>
        <v>11955531</v>
      </c>
      <c r="AB57" s="151">
        <f t="shared" si="58"/>
        <v>10676876</v>
      </c>
      <c r="AC57" s="144">
        <f t="shared" si="58"/>
        <v>1278655</v>
      </c>
      <c r="AD57" s="152">
        <f t="shared" si="58"/>
        <v>11955531</v>
      </c>
      <c r="AE57" s="151">
        <f t="shared" si="58"/>
        <v>9428830</v>
      </c>
      <c r="AF57" s="144">
        <f t="shared" si="58"/>
        <v>1248046</v>
      </c>
      <c r="AG57" s="152">
        <f t="shared" si="58"/>
        <v>10676876</v>
      </c>
      <c r="AH57" s="151">
        <f t="shared" si="58"/>
        <v>15079292</v>
      </c>
      <c r="AI57" s="144">
        <f t="shared" si="58"/>
        <v>15079292</v>
      </c>
      <c r="AJ57" s="153">
        <f t="shared" si="58"/>
        <v>16357947</v>
      </c>
      <c r="AK57" s="10"/>
      <c r="AL57" s="151">
        <f>AL58+AL61</f>
        <v>0</v>
      </c>
      <c r="AM57" s="153">
        <f>AM58+AM61</f>
        <v>0</v>
      </c>
      <c r="AN57" s="10"/>
      <c r="AO57" s="365"/>
      <c r="AP57" s="365"/>
      <c r="AQ57" s="365"/>
      <c r="AR57" s="365"/>
      <c r="AS57" s="365"/>
      <c r="AT57" s="365"/>
      <c r="AU57" s="365"/>
      <c r="AV57" s="365"/>
      <c r="AW57" s="365"/>
      <c r="AX57" s="365"/>
      <c r="AY57" s="365"/>
      <c r="AZ57" s="365"/>
    </row>
    <row r="58" spans="1:70" s="514" customFormat="1" ht="15" x14ac:dyDescent="0.2">
      <c r="A58" s="188" t="str">
        <f>+IF(JULIO!A58=0,"",JULIO!A58)</f>
        <v>1130111-1</v>
      </c>
      <c r="B58" s="189" t="str">
        <f>+CONCATENATE("Vigencia ",INSTRUCCIONES!$F$3)</f>
        <v>Vigencia 2014</v>
      </c>
      <c r="C58" s="456">
        <f>+ENERO!C58</f>
        <v>0</v>
      </c>
      <c r="D58" s="456">
        <f>JULIO!D58+AGOSTO!P58</f>
        <v>0</v>
      </c>
      <c r="E58" s="456">
        <f>JULIO!E58+AGOSTO!Q58</f>
        <v>0</v>
      </c>
      <c r="F58" s="170">
        <f>SUM(C58:E58)</f>
        <v>0</v>
      </c>
      <c r="G58" s="283">
        <f>JULIO!I58</f>
        <v>0</v>
      </c>
      <c r="H58" s="457">
        <v>0</v>
      </c>
      <c r="I58" s="170">
        <f>SUM(G58:H58)</f>
        <v>0</v>
      </c>
      <c r="J58" s="283">
        <f>JULIO!L58</f>
        <v>0</v>
      </c>
      <c r="K58" s="457">
        <v>0</v>
      </c>
      <c r="L58" s="170">
        <f>SUM(J58:K58)</f>
        <v>0</v>
      </c>
      <c r="M58" s="283">
        <f>F58-I58</f>
        <v>0</v>
      </c>
      <c r="N58" s="170">
        <f>F58-L58</f>
        <v>0</v>
      </c>
      <c r="O58" s="467"/>
      <c r="P58" s="455">
        <v>0</v>
      </c>
      <c r="Q58" s="458">
        <v>0</v>
      </c>
      <c r="R58" s="10"/>
      <c r="S58" s="155">
        <f>+IF(JULIO!S58=0,"",JULIO!S58)</f>
        <v>1010402</v>
      </c>
      <c r="T58" s="159" t="str">
        <f>+IF(JULIO!T58=0,"",JULIO!T58)</f>
        <v>Contribuciones - Otros</v>
      </c>
      <c r="U58" s="29">
        <f t="shared" ref="U58:AJ58" si="59">SUM(U59:U60)</f>
        <v>25614780</v>
      </c>
      <c r="V58" s="17">
        <f t="shared" si="59"/>
        <v>0</v>
      </c>
      <c r="W58" s="17">
        <f t="shared" si="59"/>
        <v>0</v>
      </c>
      <c r="X58" s="20">
        <f t="shared" si="59"/>
        <v>25614780</v>
      </c>
      <c r="Y58" s="21">
        <f t="shared" si="59"/>
        <v>9256833</v>
      </c>
      <c r="Z58" s="169">
        <f t="shared" si="59"/>
        <v>1278655</v>
      </c>
      <c r="AA58" s="20">
        <f t="shared" si="59"/>
        <v>10535488</v>
      </c>
      <c r="AB58" s="21">
        <f t="shared" si="59"/>
        <v>9256833</v>
      </c>
      <c r="AC58" s="169">
        <f t="shared" si="59"/>
        <v>1278655</v>
      </c>
      <c r="AD58" s="20">
        <f t="shared" si="59"/>
        <v>10535488</v>
      </c>
      <c r="AE58" s="21">
        <f t="shared" si="59"/>
        <v>8008787</v>
      </c>
      <c r="AF58" s="169">
        <f t="shared" si="59"/>
        <v>1248046</v>
      </c>
      <c r="AG58" s="20">
        <f t="shared" si="59"/>
        <v>9256833</v>
      </c>
      <c r="AH58" s="21">
        <f t="shared" si="59"/>
        <v>15079292</v>
      </c>
      <c r="AI58" s="17">
        <f t="shared" si="59"/>
        <v>15079292</v>
      </c>
      <c r="AJ58" s="18">
        <f t="shared" si="59"/>
        <v>16357947</v>
      </c>
      <c r="AK58" s="10"/>
      <c r="AL58" s="31">
        <f>SUM(AL59:AL60)</f>
        <v>0</v>
      </c>
      <c r="AM58" s="28">
        <f>SUM(AM59:AM60)</f>
        <v>0</v>
      </c>
      <c r="AN58" s="10"/>
      <c r="AO58" s="555"/>
      <c r="AP58" s="554"/>
      <c r="AQ58" s="365"/>
      <c r="AR58" s="365"/>
      <c r="AS58" s="365"/>
      <c r="AT58" s="365"/>
      <c r="AU58" s="365"/>
      <c r="AV58" s="365"/>
      <c r="AW58" s="365"/>
      <c r="AX58" s="365"/>
      <c r="AY58" s="365"/>
      <c r="AZ58" s="365"/>
      <c r="BA58" s="467"/>
      <c r="BF58" s="467"/>
      <c r="BG58" s="467"/>
      <c r="BH58" s="467"/>
      <c r="BI58" s="467"/>
      <c r="BJ58" s="467"/>
      <c r="BK58" s="467"/>
      <c r="BL58" s="467"/>
      <c r="BM58" s="467"/>
      <c r="BN58" s="467"/>
      <c r="BO58" s="467"/>
      <c r="BP58" s="467"/>
      <c r="BQ58" s="467"/>
      <c r="BR58" s="467"/>
    </row>
    <row r="59" spans="1:70" s="514" customFormat="1" ht="15" x14ac:dyDescent="0.2">
      <c r="A59" s="188" t="str">
        <f>+IF(JULIO!A59=0,"",JULIO!A59)</f>
        <v>1130111-2</v>
      </c>
      <c r="B59" s="189" t="str">
        <f>+IF(JULIO!B59=0,"",JULIO!B59)</f>
        <v>Vigencias Anteriores</v>
      </c>
      <c r="C59" s="456">
        <f>+ENERO!C59</f>
        <v>0</v>
      </c>
      <c r="D59" s="456">
        <f>JULIO!D59+AGOSTO!P59</f>
        <v>0</v>
      </c>
      <c r="E59" s="456">
        <f>JULIO!E59+AGOSTO!Q59</f>
        <v>0</v>
      </c>
      <c r="F59" s="170">
        <f>SUM(C59:E59)</f>
        <v>0</v>
      </c>
      <c r="G59" s="283">
        <f>JULIO!I59</f>
        <v>0</v>
      </c>
      <c r="H59" s="457">
        <v>0</v>
      </c>
      <c r="I59" s="170">
        <f>SUM(G59:H59)</f>
        <v>0</v>
      </c>
      <c r="J59" s="283">
        <f>JULIO!L59</f>
        <v>0</v>
      </c>
      <c r="K59" s="457">
        <v>0</v>
      </c>
      <c r="L59" s="170">
        <f>SUM(J59:K59)</f>
        <v>0</v>
      </c>
      <c r="M59" s="283">
        <f>F59-I59</f>
        <v>0</v>
      </c>
      <c r="N59" s="170">
        <f>F59-L59</f>
        <v>0</v>
      </c>
      <c r="O59" s="467"/>
      <c r="P59" s="455">
        <v>0</v>
      </c>
      <c r="Q59" s="458">
        <v>0</v>
      </c>
      <c r="R59" s="10"/>
      <c r="S59" s="156" t="str">
        <f>+IF(JULIO!S59=0,"",JULIO!S59)</f>
        <v>1010402-1</v>
      </c>
      <c r="T59" s="159" t="str">
        <f>+IF(JULIO!T59=0,"",JULIO!T59)</f>
        <v>S.E.N.A.</v>
      </c>
      <c r="U59" s="29">
        <f>+ENERO!U59</f>
        <v>10245912</v>
      </c>
      <c r="V59" s="17">
        <f>JULIO!V59+AGOSTO!AL59</f>
        <v>0</v>
      </c>
      <c r="W59" s="17">
        <f>JULIO!W59+AGOSTO!AM59</f>
        <v>0</v>
      </c>
      <c r="X59" s="20">
        <f>SUM(U59:W59)</f>
        <v>10245912</v>
      </c>
      <c r="Y59" s="21">
        <f>JULIO!AA59</f>
        <v>3702733</v>
      </c>
      <c r="Z59" s="457">
        <v>511462</v>
      </c>
      <c r="AA59" s="20">
        <f>SUM(Y59:Z59)</f>
        <v>4214195</v>
      </c>
      <c r="AB59" s="21">
        <f>JULIO!AD59</f>
        <v>3702733</v>
      </c>
      <c r="AC59" s="457">
        <v>511462</v>
      </c>
      <c r="AD59" s="20">
        <f>SUM(AB59:AC59)</f>
        <v>4214195</v>
      </c>
      <c r="AE59" s="21">
        <f>JULIO!AG59</f>
        <v>3203515</v>
      </c>
      <c r="AF59" s="457">
        <v>499218</v>
      </c>
      <c r="AG59" s="20">
        <f>SUM(AE59:AF59)</f>
        <v>3702733</v>
      </c>
      <c r="AH59" s="21">
        <f>X59-AA59</f>
        <v>6031717</v>
      </c>
      <c r="AI59" s="17">
        <f>X59-AD59</f>
        <v>6031717</v>
      </c>
      <c r="AJ59" s="18">
        <f>X59-AG59</f>
        <v>6543179</v>
      </c>
      <c r="AK59" s="10"/>
      <c r="AL59" s="455">
        <v>0</v>
      </c>
      <c r="AM59" s="458">
        <v>0</v>
      </c>
      <c r="AN59" s="10"/>
      <c r="AO59" s="365"/>
      <c r="AP59" s="365"/>
      <c r="AQ59" s="365"/>
      <c r="AR59" s="365"/>
      <c r="AS59" s="365"/>
      <c r="AT59" s="365"/>
      <c r="AU59" s="365"/>
      <c r="AV59" s="365"/>
      <c r="AW59" s="365"/>
      <c r="AX59" s="365"/>
      <c r="AY59" s="365"/>
      <c r="AZ59" s="365"/>
      <c r="BA59" s="467"/>
      <c r="BF59" s="467"/>
      <c r="BG59" s="467"/>
      <c r="BH59" s="467"/>
      <c r="BI59" s="467"/>
      <c r="BJ59" s="467"/>
      <c r="BK59" s="467"/>
      <c r="BL59" s="467"/>
      <c r="BM59" s="467"/>
      <c r="BN59" s="467"/>
      <c r="BO59" s="467"/>
      <c r="BP59" s="467"/>
      <c r="BQ59" s="467"/>
      <c r="BR59" s="467"/>
    </row>
    <row r="60" spans="1:70" s="467" customFormat="1" x14ac:dyDescent="0.2">
      <c r="A60" s="57">
        <f>+IF(JULIO!A60=0,"",JULIO!A60)</f>
        <v>1130112</v>
      </c>
      <c r="B60" s="45" t="str">
        <f>+IF(JULIO!B60=0,"",JULIO!B60)</f>
        <v>IPS PUBLICAS</v>
      </c>
      <c r="C60" s="53">
        <f t="shared" ref="C60:N60" si="60">SUM(C61:C62)</f>
        <v>2100000</v>
      </c>
      <c r="D60" s="53">
        <f t="shared" si="60"/>
        <v>0</v>
      </c>
      <c r="E60" s="53">
        <f t="shared" si="60"/>
        <v>635763</v>
      </c>
      <c r="F60" s="54">
        <f t="shared" si="60"/>
        <v>2735763</v>
      </c>
      <c r="G60" s="52">
        <f t="shared" si="60"/>
        <v>2665347</v>
      </c>
      <c r="H60" s="53">
        <f t="shared" si="60"/>
        <v>167510</v>
      </c>
      <c r="I60" s="54">
        <f t="shared" si="60"/>
        <v>2832857</v>
      </c>
      <c r="J60" s="52">
        <f t="shared" si="60"/>
        <v>1176440</v>
      </c>
      <c r="K60" s="53">
        <f t="shared" si="60"/>
        <v>0</v>
      </c>
      <c r="L60" s="54">
        <f t="shared" si="60"/>
        <v>1176440</v>
      </c>
      <c r="M60" s="52">
        <f t="shared" si="60"/>
        <v>-97094</v>
      </c>
      <c r="N60" s="54">
        <f t="shared" si="60"/>
        <v>1559323</v>
      </c>
      <c r="P60" s="52">
        <f>SUM(P61:P62)</f>
        <v>0</v>
      </c>
      <c r="Q60" s="54">
        <f>SUM(Q61:Q62)</f>
        <v>0</v>
      </c>
      <c r="R60" s="10"/>
      <c r="S60" s="156" t="str">
        <f>+IF(JULIO!S60=0,"",JULIO!S60)</f>
        <v>1010402-2</v>
      </c>
      <c r="T60" s="159" t="str">
        <f>+IF(JULIO!T60=0,"",JULIO!T60)</f>
        <v>I.C.B.F.</v>
      </c>
      <c r="U60" s="29">
        <f>+ENERO!U60</f>
        <v>15368868</v>
      </c>
      <c r="V60" s="17">
        <f>JULIO!V60+AGOSTO!AL60</f>
        <v>0</v>
      </c>
      <c r="W60" s="17">
        <f>JULIO!W60+AGOSTO!AM60</f>
        <v>0</v>
      </c>
      <c r="X60" s="20">
        <f>SUM(U60:W60)</f>
        <v>15368868</v>
      </c>
      <c r="Y60" s="21">
        <f>JULIO!AA60</f>
        <v>5554100</v>
      </c>
      <c r="Z60" s="457">
        <v>767193</v>
      </c>
      <c r="AA60" s="20">
        <f>SUM(Y60:Z60)</f>
        <v>6321293</v>
      </c>
      <c r="AB60" s="21">
        <f>JULIO!AD60</f>
        <v>5554100</v>
      </c>
      <c r="AC60" s="457">
        <v>767193</v>
      </c>
      <c r="AD60" s="20">
        <f>SUM(AB60:AC60)</f>
        <v>6321293</v>
      </c>
      <c r="AE60" s="21">
        <f>JULIO!AG60</f>
        <v>4805272</v>
      </c>
      <c r="AF60" s="457">
        <v>748828</v>
      </c>
      <c r="AG60" s="20">
        <f>SUM(AE60:AF60)</f>
        <v>5554100</v>
      </c>
      <c r="AH60" s="21">
        <f>X60-AA60</f>
        <v>9047575</v>
      </c>
      <c r="AI60" s="17">
        <f>X60-AD60</f>
        <v>9047575</v>
      </c>
      <c r="AJ60" s="18">
        <f>X60-AG60</f>
        <v>9814768</v>
      </c>
      <c r="AK60" s="10"/>
      <c r="AL60" s="455">
        <v>0</v>
      </c>
      <c r="AM60" s="458">
        <v>0</v>
      </c>
      <c r="AN60" s="10"/>
      <c r="AO60" s="365"/>
      <c r="AP60" s="365"/>
      <c r="AQ60" s="365"/>
      <c r="AR60" s="365"/>
      <c r="AS60" s="365"/>
      <c r="AT60" s="365"/>
      <c r="AU60" s="365"/>
      <c r="AV60" s="365"/>
      <c r="AW60" s="365"/>
      <c r="AX60" s="365"/>
      <c r="AY60" s="365"/>
      <c r="AZ60" s="365"/>
    </row>
    <row r="61" spans="1:70" s="514" customFormat="1" ht="15" x14ac:dyDescent="0.2">
      <c r="A61" s="188" t="str">
        <f>+IF(JULIO!A61=0,"",JULIO!A61)</f>
        <v>1130112-1</v>
      </c>
      <c r="B61" s="189" t="str">
        <f>+CONCATENATE("Vigencia ",INSTRUCCIONES!$F$3)</f>
        <v>Vigencia 2014</v>
      </c>
      <c r="C61" s="456">
        <f>+ENERO!C61</f>
        <v>2100000</v>
      </c>
      <c r="D61" s="456">
        <f>JULIO!D61+AGOSTO!P61</f>
        <v>0</v>
      </c>
      <c r="E61" s="456">
        <f>JULIO!E61+AGOSTO!Q61</f>
        <v>0</v>
      </c>
      <c r="F61" s="170">
        <f>SUM(C61:E61)</f>
        <v>2100000</v>
      </c>
      <c r="G61" s="283">
        <f>JULIO!I61</f>
        <v>2306165</v>
      </c>
      <c r="H61" s="457">
        <v>167510</v>
      </c>
      <c r="I61" s="170">
        <f>SUM(G61:H61)</f>
        <v>2473675</v>
      </c>
      <c r="J61" s="283">
        <f>JULIO!L61</f>
        <v>817258</v>
      </c>
      <c r="K61" s="457">
        <v>0</v>
      </c>
      <c r="L61" s="170">
        <f>SUM(J61:K61)</f>
        <v>817258</v>
      </c>
      <c r="M61" s="283">
        <f>F61-I61</f>
        <v>-373675</v>
      </c>
      <c r="N61" s="170">
        <f>F61-L61</f>
        <v>1282742</v>
      </c>
      <c r="O61" s="467"/>
      <c r="P61" s="455">
        <v>0</v>
      </c>
      <c r="Q61" s="458">
        <v>0</v>
      </c>
      <c r="R61" s="10"/>
      <c r="S61" s="155">
        <f>+IF(JULIO!S61=0,"",JULIO!S61)</f>
        <v>1010499</v>
      </c>
      <c r="T61" s="159" t="str">
        <f>+IF(JULIO!T61=0,"",JULIO!T61)</f>
        <v>Vigencias Anteriores</v>
      </c>
      <c r="U61" s="29">
        <f>+ENERO!U61</f>
        <v>0</v>
      </c>
      <c r="V61" s="17">
        <f>JULIO!V61+AGOSTO!AL61</f>
        <v>0</v>
      </c>
      <c r="W61" s="17">
        <f>JULIO!W61+AGOSTO!AM61</f>
        <v>1420043</v>
      </c>
      <c r="X61" s="20">
        <f>SUM(U61:W61)</f>
        <v>1420043</v>
      </c>
      <c r="Y61" s="21">
        <f>JULIO!AA61</f>
        <v>1420043</v>
      </c>
      <c r="Z61" s="457">
        <v>0</v>
      </c>
      <c r="AA61" s="20">
        <f>SUM(Y61:Z61)</f>
        <v>1420043</v>
      </c>
      <c r="AB61" s="21">
        <f>JULIO!AD61</f>
        <v>1420043</v>
      </c>
      <c r="AC61" s="457">
        <v>0</v>
      </c>
      <c r="AD61" s="20">
        <f>SUM(AB61:AC61)</f>
        <v>1420043</v>
      </c>
      <c r="AE61" s="21">
        <f>JULIO!AG61</f>
        <v>1420043</v>
      </c>
      <c r="AF61" s="457">
        <v>0</v>
      </c>
      <c r="AG61" s="20">
        <f>SUM(AE61:AF61)</f>
        <v>1420043</v>
      </c>
      <c r="AH61" s="21">
        <f>X61-AA61</f>
        <v>0</v>
      </c>
      <c r="AI61" s="17">
        <f>X61-AD61</f>
        <v>0</v>
      </c>
      <c r="AJ61" s="18">
        <f>X61-AG61</f>
        <v>0</v>
      </c>
      <c r="AK61" s="10"/>
      <c r="AL61" s="455">
        <v>0</v>
      </c>
      <c r="AM61" s="458">
        <v>0</v>
      </c>
      <c r="AN61" s="10"/>
      <c r="AO61" s="365"/>
      <c r="AP61" s="554"/>
      <c r="AQ61" s="365"/>
      <c r="AR61" s="365"/>
      <c r="AS61" s="365"/>
      <c r="AT61" s="365"/>
      <c r="AU61" s="554"/>
      <c r="AV61" s="554"/>
      <c r="AW61" s="365"/>
      <c r="AX61" s="365"/>
      <c r="AY61" s="365"/>
      <c r="AZ61" s="365"/>
      <c r="BA61" s="467"/>
      <c r="BF61" s="467"/>
      <c r="BG61" s="467"/>
      <c r="BH61" s="467"/>
      <c r="BI61" s="467"/>
      <c r="BJ61" s="467"/>
      <c r="BK61" s="467"/>
      <c r="BL61" s="467"/>
      <c r="BM61" s="467"/>
      <c r="BN61" s="467"/>
      <c r="BO61" s="467"/>
      <c r="BP61" s="467"/>
      <c r="BQ61" s="467"/>
      <c r="BR61" s="467"/>
    </row>
    <row r="62" spans="1:70" s="514" customFormat="1" ht="15.75" x14ac:dyDescent="0.2">
      <c r="A62" s="188" t="str">
        <f>+IF(JULIO!A62=0,"",JULIO!A62)</f>
        <v>1130112-2</v>
      </c>
      <c r="B62" s="189" t="str">
        <f>+IF(JULIO!B62=0,"",JULIO!B62)</f>
        <v>Vigencias Anteriores</v>
      </c>
      <c r="C62" s="456">
        <f>+ENERO!C62</f>
        <v>0</v>
      </c>
      <c r="D62" s="456">
        <f>JULIO!D62+AGOSTO!P62</f>
        <v>0</v>
      </c>
      <c r="E62" s="456">
        <f>JULIO!E62+AGOSTO!Q62</f>
        <v>635763</v>
      </c>
      <c r="F62" s="170">
        <f>SUM(C62:E62)</f>
        <v>635763</v>
      </c>
      <c r="G62" s="283">
        <f>JULIO!I62</f>
        <v>359182</v>
      </c>
      <c r="H62" s="457">
        <v>0</v>
      </c>
      <c r="I62" s="170">
        <f>SUM(G62:H62)</f>
        <v>359182</v>
      </c>
      <c r="J62" s="283">
        <f>JULIO!L62</f>
        <v>359182</v>
      </c>
      <c r="K62" s="457">
        <v>0</v>
      </c>
      <c r="L62" s="170">
        <f>SUM(J62:K62)</f>
        <v>359182</v>
      </c>
      <c r="M62" s="283">
        <f>F62-I62</f>
        <v>276581</v>
      </c>
      <c r="N62" s="170">
        <f>F62-L62</f>
        <v>276581</v>
      </c>
      <c r="O62" s="467"/>
      <c r="P62" s="455">
        <v>0</v>
      </c>
      <c r="Q62" s="458">
        <v>0</v>
      </c>
      <c r="R62" s="10"/>
      <c r="S62" s="448" t="str">
        <f>+IF(JULIO!S62=0,"",JULIO!S62)</f>
        <v/>
      </c>
      <c r="T62" s="649" t="str">
        <f>+IF(JULIO!T62=0,"",JULIO!T62)</f>
        <v/>
      </c>
      <c r="U62" s="193"/>
      <c r="V62" s="193"/>
      <c r="W62" s="193"/>
      <c r="X62" s="193"/>
      <c r="Y62" s="193"/>
      <c r="Z62" s="193"/>
      <c r="AA62" s="193"/>
      <c r="AB62" s="193"/>
      <c r="AC62" s="193"/>
      <c r="AD62" s="193"/>
      <c r="AE62" s="193"/>
      <c r="AF62" s="193"/>
      <c r="AG62" s="193"/>
      <c r="AH62" s="193"/>
      <c r="AI62" s="193"/>
      <c r="AJ62" s="207"/>
      <c r="AK62" s="12"/>
      <c r="AL62" s="213"/>
      <c r="AM62" s="214"/>
      <c r="AN62" s="10"/>
      <c r="AO62" s="365"/>
      <c r="AP62" s="365"/>
      <c r="AQ62" s="365"/>
      <c r="AR62" s="365"/>
      <c r="AS62" s="365"/>
      <c r="AT62" s="365"/>
      <c r="AU62" s="365"/>
      <c r="AV62" s="365"/>
      <c r="AW62" s="365"/>
      <c r="AX62" s="365"/>
      <c r="AY62" s="365"/>
      <c r="AZ62" s="365"/>
      <c r="BA62" s="467"/>
      <c r="BF62" s="467"/>
      <c r="BG62" s="467"/>
      <c r="BH62" s="467"/>
      <c r="BI62" s="467"/>
      <c r="BJ62" s="467"/>
      <c r="BK62" s="467"/>
      <c r="BL62" s="467"/>
      <c r="BM62" s="467"/>
      <c r="BN62" s="467"/>
      <c r="BO62" s="467"/>
      <c r="BP62" s="467"/>
      <c r="BQ62" s="467"/>
      <c r="BR62" s="467"/>
    </row>
    <row r="63" spans="1:70" s="467" customFormat="1" ht="15.75" x14ac:dyDescent="0.2">
      <c r="A63" s="57">
        <f>+IF(JULIO!A63=0,"",JULIO!A63)</f>
        <v>1130113</v>
      </c>
      <c r="B63" s="45" t="str">
        <f>+IF(JULIO!B63=0,"",JULIO!B63)</f>
        <v>COMPAÑIAS DE SEGUROS  - ACCIDENTES DE TRANSITO (SOAT)</v>
      </c>
      <c r="C63" s="53">
        <f t="shared" ref="C63:N63" si="61">SUM(C64:C65)</f>
        <v>22000000</v>
      </c>
      <c r="D63" s="53">
        <f t="shared" si="61"/>
        <v>0</v>
      </c>
      <c r="E63" s="53">
        <f t="shared" si="61"/>
        <v>6807623</v>
      </c>
      <c r="F63" s="54">
        <f t="shared" si="61"/>
        <v>28807623</v>
      </c>
      <c r="G63" s="52">
        <f t="shared" si="61"/>
        <v>19662711</v>
      </c>
      <c r="H63" s="53">
        <f t="shared" si="61"/>
        <v>349988</v>
      </c>
      <c r="I63" s="54">
        <f t="shared" si="61"/>
        <v>20012699</v>
      </c>
      <c r="J63" s="52">
        <f t="shared" si="61"/>
        <v>12728847</v>
      </c>
      <c r="K63" s="53">
        <f t="shared" si="61"/>
        <v>1137998</v>
      </c>
      <c r="L63" s="54">
        <f t="shared" si="61"/>
        <v>13866845</v>
      </c>
      <c r="M63" s="52">
        <f t="shared" si="61"/>
        <v>8794924</v>
      </c>
      <c r="N63" s="54">
        <f t="shared" si="61"/>
        <v>14940778</v>
      </c>
      <c r="P63" s="52">
        <f>SUM(P64:P65)</f>
        <v>0</v>
      </c>
      <c r="Q63" s="54">
        <f>SUM(Q64:Q65)</f>
        <v>0</v>
      </c>
      <c r="R63" s="10"/>
      <c r="S63" s="469">
        <f>+IF(JULIO!S63=0,"",JULIO!S63)</f>
        <v>1020010</v>
      </c>
      <c r="T63" s="470" t="str">
        <f>+IF(JULIO!T63=0,"",JULIO!T63)</f>
        <v>Gastos de Operación</v>
      </c>
      <c r="U63" s="157">
        <f t="shared" ref="U63:AJ63" si="62">U65+U83+U90+U104</f>
        <v>1337674327</v>
      </c>
      <c r="V63" s="144">
        <f t="shared" si="62"/>
        <v>20000000</v>
      </c>
      <c r="W63" s="144">
        <f t="shared" si="62"/>
        <v>140390364</v>
      </c>
      <c r="X63" s="152">
        <f t="shared" si="62"/>
        <v>1498064691</v>
      </c>
      <c r="Y63" s="151">
        <f t="shared" si="62"/>
        <v>816324657</v>
      </c>
      <c r="Z63" s="144">
        <f t="shared" si="62"/>
        <v>70011467</v>
      </c>
      <c r="AA63" s="152">
        <f t="shared" si="62"/>
        <v>886336124</v>
      </c>
      <c r="AB63" s="151">
        <f t="shared" si="62"/>
        <v>775960656</v>
      </c>
      <c r="AC63" s="144">
        <f t="shared" si="62"/>
        <v>87494467</v>
      </c>
      <c r="AD63" s="152">
        <f t="shared" si="62"/>
        <v>863455123</v>
      </c>
      <c r="AE63" s="151">
        <f t="shared" si="62"/>
        <v>722627657</v>
      </c>
      <c r="AF63" s="144">
        <f t="shared" si="62"/>
        <v>98480986</v>
      </c>
      <c r="AG63" s="152">
        <f t="shared" si="62"/>
        <v>821108643</v>
      </c>
      <c r="AH63" s="151">
        <f t="shared" si="62"/>
        <v>611728567</v>
      </c>
      <c r="AI63" s="144">
        <f t="shared" si="62"/>
        <v>634609568</v>
      </c>
      <c r="AJ63" s="153">
        <f t="shared" si="62"/>
        <v>676956048</v>
      </c>
      <c r="AK63" s="10"/>
      <c r="AL63" s="151">
        <f>AL65+AL83+AL90+AL104</f>
        <v>0</v>
      </c>
      <c r="AM63" s="153">
        <f>AM65+AM83+AM90+AM104</f>
        <v>0</v>
      </c>
      <c r="AN63" s="10"/>
      <c r="AO63" s="365"/>
      <c r="AP63" s="365"/>
      <c r="AQ63" s="365"/>
      <c r="AR63" s="365"/>
      <c r="AS63" s="365"/>
      <c r="AT63" s="365"/>
      <c r="AU63" s="365"/>
      <c r="AV63" s="365"/>
      <c r="AW63" s="365"/>
      <c r="AX63" s="365"/>
      <c r="AY63" s="365"/>
      <c r="AZ63" s="365"/>
    </row>
    <row r="64" spans="1:70" s="514" customFormat="1" ht="15.75" x14ac:dyDescent="0.2">
      <c r="A64" s="188" t="str">
        <f>+IF(JULIO!A64=0,"",JULIO!A64)</f>
        <v>1130113-1</v>
      </c>
      <c r="B64" s="189" t="str">
        <f>+CONCATENATE("Vigencia ",INSTRUCCIONES!$F$3)</f>
        <v>Vigencia 2014</v>
      </c>
      <c r="C64" s="456">
        <f>+ENERO!C64</f>
        <v>22000000</v>
      </c>
      <c r="D64" s="456">
        <f>JULIO!D64+AGOSTO!P64</f>
        <v>0</v>
      </c>
      <c r="E64" s="456">
        <f>JULIO!E64+AGOSTO!Q64</f>
        <v>0</v>
      </c>
      <c r="F64" s="170">
        <f>SUM(C64:E64)</f>
        <v>22000000</v>
      </c>
      <c r="G64" s="283">
        <f>JULIO!I64</f>
        <v>14869870</v>
      </c>
      <c r="H64" s="457">
        <v>143221</v>
      </c>
      <c r="I64" s="170">
        <f>SUM(G64:H64)</f>
        <v>15013091</v>
      </c>
      <c r="J64" s="283">
        <f>JULIO!L64</f>
        <v>7936006</v>
      </c>
      <c r="K64" s="457">
        <v>931231</v>
      </c>
      <c r="L64" s="170">
        <f>SUM(J64:K64)</f>
        <v>8867237</v>
      </c>
      <c r="M64" s="283">
        <f>F64-I64</f>
        <v>6986909</v>
      </c>
      <c r="N64" s="170">
        <f>F64-L64</f>
        <v>13132763</v>
      </c>
      <c r="O64" s="467"/>
      <c r="P64" s="455">
        <v>0</v>
      </c>
      <c r="Q64" s="458">
        <v>0</v>
      </c>
      <c r="R64" s="10"/>
      <c r="S64" s="448" t="str">
        <f>+IF(JULIO!S64=0,"",JULIO!S64)</f>
        <v/>
      </c>
      <c r="T64" s="649" t="str">
        <f>+IF(JULIO!T64=0,"",JULIO!T64)</f>
        <v/>
      </c>
      <c r="U64" s="193"/>
      <c r="V64" s="193"/>
      <c r="W64" s="193"/>
      <c r="X64" s="193"/>
      <c r="Y64" s="193"/>
      <c r="Z64" s="193"/>
      <c r="AA64" s="193"/>
      <c r="AB64" s="193"/>
      <c r="AC64" s="193"/>
      <c r="AD64" s="193"/>
      <c r="AE64" s="193"/>
      <c r="AF64" s="193"/>
      <c r="AG64" s="193"/>
      <c r="AH64" s="193"/>
      <c r="AI64" s="193"/>
      <c r="AJ64" s="207"/>
      <c r="AK64" s="10"/>
      <c r="AL64" s="211"/>
      <c r="AM64" s="212"/>
      <c r="AN64" s="10"/>
      <c r="AO64" s="365"/>
      <c r="AP64" s="365"/>
      <c r="AQ64" s="365"/>
      <c r="AR64" s="365"/>
      <c r="AS64" s="365"/>
      <c r="AT64" s="365"/>
      <c r="AU64" s="365"/>
      <c r="AV64" s="365"/>
      <c r="AW64" s="365"/>
      <c r="AX64" s="365"/>
      <c r="AY64" s="365"/>
      <c r="AZ64" s="365"/>
      <c r="BA64" s="467"/>
      <c r="BB64" s="467"/>
      <c r="BC64" s="467"/>
      <c r="BD64" s="467"/>
      <c r="BE64" s="467"/>
      <c r="BF64" s="467"/>
      <c r="BG64" s="467"/>
      <c r="BH64" s="467"/>
      <c r="BI64" s="467"/>
      <c r="BJ64" s="467"/>
      <c r="BK64" s="467"/>
      <c r="BL64" s="467"/>
      <c r="BM64" s="467"/>
      <c r="BN64" s="467"/>
      <c r="BO64" s="467"/>
      <c r="BP64" s="467"/>
      <c r="BQ64" s="467"/>
      <c r="BR64" s="467"/>
    </row>
    <row r="65" spans="1:70" s="514" customFormat="1" ht="15" x14ac:dyDescent="0.2">
      <c r="A65" s="188" t="str">
        <f>+IF(JULIO!A65=0,"",JULIO!A65)</f>
        <v>1130113-2</v>
      </c>
      <c r="B65" s="189" t="str">
        <f>+IF(JULIO!B65=0,"",JULIO!B65)</f>
        <v>Vigencias Anteriores</v>
      </c>
      <c r="C65" s="456">
        <f>+ENERO!C65</f>
        <v>0</v>
      </c>
      <c r="D65" s="456">
        <f>JULIO!D65+AGOSTO!P65</f>
        <v>0</v>
      </c>
      <c r="E65" s="456">
        <f>JULIO!E65+AGOSTO!Q65</f>
        <v>6807623</v>
      </c>
      <c r="F65" s="170">
        <f>SUM(C65:E65)</f>
        <v>6807623</v>
      </c>
      <c r="G65" s="283">
        <f>JULIO!I65</f>
        <v>4792841</v>
      </c>
      <c r="H65" s="457">
        <v>206767</v>
      </c>
      <c r="I65" s="170">
        <f>SUM(G65:H65)</f>
        <v>4999608</v>
      </c>
      <c r="J65" s="283">
        <f>JULIO!L65</f>
        <v>4792841</v>
      </c>
      <c r="K65" s="457">
        <v>206767</v>
      </c>
      <c r="L65" s="170">
        <f>SUM(J65:K65)</f>
        <v>4999608</v>
      </c>
      <c r="M65" s="283">
        <f>F65-I65</f>
        <v>1808015</v>
      </c>
      <c r="N65" s="170">
        <f>F65-L65</f>
        <v>1808015</v>
      </c>
      <c r="O65" s="467"/>
      <c r="P65" s="455">
        <v>0</v>
      </c>
      <c r="Q65" s="458">
        <v>0</v>
      </c>
      <c r="R65" s="10"/>
      <c r="S65" s="34">
        <f>+IF(JULIO!S65=0,"",JULIO!S65)</f>
        <v>1020100</v>
      </c>
      <c r="T65" s="158" t="str">
        <f>+IF(JULIO!T65=0,"",JULIO!T65)</f>
        <v>Servicios Personales Asociados a Nómina</v>
      </c>
      <c r="U65" s="157">
        <f t="shared" ref="U65:AJ65" si="63">SUM(U66:U69)+U81</f>
        <v>796637507</v>
      </c>
      <c r="V65" s="144">
        <f t="shared" si="63"/>
        <v>0</v>
      </c>
      <c r="W65" s="144">
        <f t="shared" si="63"/>
        <v>68400503</v>
      </c>
      <c r="X65" s="152">
        <f t="shared" si="63"/>
        <v>865038010</v>
      </c>
      <c r="Y65" s="151">
        <f t="shared" si="63"/>
        <v>493934972</v>
      </c>
      <c r="Z65" s="144">
        <f t="shared" si="63"/>
        <v>60210748</v>
      </c>
      <c r="AA65" s="152">
        <f t="shared" si="63"/>
        <v>554145720</v>
      </c>
      <c r="AB65" s="151">
        <f t="shared" si="63"/>
        <v>493934972</v>
      </c>
      <c r="AC65" s="144">
        <f t="shared" si="63"/>
        <v>60210748</v>
      </c>
      <c r="AD65" s="152">
        <f t="shared" si="63"/>
        <v>554145720</v>
      </c>
      <c r="AE65" s="151">
        <f t="shared" si="63"/>
        <v>470916024</v>
      </c>
      <c r="AF65" s="144">
        <f t="shared" si="63"/>
        <v>67058019</v>
      </c>
      <c r="AG65" s="152">
        <f t="shared" si="63"/>
        <v>537974043</v>
      </c>
      <c r="AH65" s="151">
        <f t="shared" si="63"/>
        <v>310892290</v>
      </c>
      <c r="AI65" s="144">
        <f t="shared" si="63"/>
        <v>310892290</v>
      </c>
      <c r="AJ65" s="153">
        <f t="shared" si="63"/>
        <v>327063967</v>
      </c>
      <c r="AK65" s="10"/>
      <c r="AL65" s="151">
        <f>SUM(AL66:AL69)+AL81</f>
        <v>0</v>
      </c>
      <c r="AM65" s="153">
        <f>SUM(AM66:AM69)+AM81</f>
        <v>0</v>
      </c>
      <c r="AN65" s="10"/>
      <c r="AO65" s="365"/>
      <c r="AP65" s="365"/>
      <c r="AQ65" s="365"/>
      <c r="AR65" s="365"/>
      <c r="AS65" s="365"/>
      <c r="AT65" s="365"/>
      <c r="AU65" s="365"/>
      <c r="AV65" s="365"/>
      <c r="AW65" s="365"/>
      <c r="AX65" s="365"/>
      <c r="AY65" s="365"/>
      <c r="AZ65" s="365"/>
      <c r="BA65" s="467"/>
      <c r="BB65" s="467"/>
      <c r="BC65" s="467"/>
      <c r="BD65" s="467"/>
      <c r="BE65" s="467"/>
      <c r="BF65" s="467"/>
      <c r="BG65" s="467"/>
      <c r="BH65" s="467"/>
      <c r="BI65" s="467"/>
      <c r="BJ65" s="467"/>
      <c r="BK65" s="467"/>
      <c r="BL65" s="467"/>
      <c r="BM65" s="467"/>
      <c r="BN65" s="467"/>
      <c r="BO65" s="467"/>
      <c r="BP65" s="467"/>
      <c r="BQ65" s="467"/>
      <c r="BR65" s="467"/>
    </row>
    <row r="66" spans="1:70" s="467" customFormat="1" x14ac:dyDescent="0.2">
      <c r="A66" s="57">
        <f>+IF(JULIO!A66=0,"",JULIO!A66)</f>
        <v>1130114</v>
      </c>
      <c r="B66" s="45" t="str">
        <f>+IF(JULIO!B66=0,"",JULIO!B66)</f>
        <v xml:space="preserve">COMPAÑIAS DE SEGUROS  - PLANES DE SALUD  </v>
      </c>
      <c r="C66" s="53">
        <f t="shared" ref="C66:N66" si="64">SUM(C67:C68)</f>
        <v>700000</v>
      </c>
      <c r="D66" s="53">
        <f t="shared" si="64"/>
        <v>0</v>
      </c>
      <c r="E66" s="53">
        <f t="shared" si="64"/>
        <v>74063</v>
      </c>
      <c r="F66" s="54">
        <f t="shared" si="64"/>
        <v>774063</v>
      </c>
      <c r="G66" s="52">
        <f t="shared" si="64"/>
        <v>129163</v>
      </c>
      <c r="H66" s="53">
        <f t="shared" si="64"/>
        <v>88200</v>
      </c>
      <c r="I66" s="54">
        <f t="shared" si="64"/>
        <v>217363</v>
      </c>
      <c r="J66" s="52">
        <f t="shared" si="64"/>
        <v>129163</v>
      </c>
      <c r="K66" s="53">
        <f t="shared" si="64"/>
        <v>0</v>
      </c>
      <c r="L66" s="54">
        <f t="shared" si="64"/>
        <v>129163</v>
      </c>
      <c r="M66" s="52">
        <f t="shared" si="64"/>
        <v>556700</v>
      </c>
      <c r="N66" s="54">
        <f t="shared" si="64"/>
        <v>644900</v>
      </c>
      <c r="P66" s="52">
        <f>SUM(P67:P68)</f>
        <v>0</v>
      </c>
      <c r="Q66" s="54">
        <f>SUM(Q67:Q68)</f>
        <v>0</v>
      </c>
      <c r="R66" s="10"/>
      <c r="S66" s="155">
        <f>+IF(JULIO!S66=0,"",JULIO!S66)</f>
        <v>1020101</v>
      </c>
      <c r="T66" s="159" t="str">
        <f>+IF(JULIO!T66=0,"",JULIO!T66)</f>
        <v>Sueldos del Personal de nómina</v>
      </c>
      <c r="U66" s="29">
        <f>+ENERO!U66</f>
        <v>619386756</v>
      </c>
      <c r="V66" s="17">
        <f>JULIO!V66+AGOSTO!AL66</f>
        <v>0</v>
      </c>
      <c r="W66" s="17">
        <f>JULIO!W66+AGOSTO!AM66</f>
        <v>0</v>
      </c>
      <c r="X66" s="20">
        <f>SUM(U66:W66)</f>
        <v>619386756</v>
      </c>
      <c r="Y66" s="21">
        <f>JULIO!AA66</f>
        <v>361343984</v>
      </c>
      <c r="Z66" s="457">
        <v>48653196</v>
      </c>
      <c r="AA66" s="20">
        <f>SUM(Y66:Z66)</f>
        <v>409997180</v>
      </c>
      <c r="AB66" s="21">
        <f>JULIO!AD66</f>
        <v>361343984</v>
      </c>
      <c r="AC66" s="457">
        <v>48653196</v>
      </c>
      <c r="AD66" s="20">
        <f>SUM(AB66:AC66)</f>
        <v>409997180</v>
      </c>
      <c r="AE66" s="21">
        <f>JULIO!AG66</f>
        <v>361343983</v>
      </c>
      <c r="AF66" s="457">
        <v>48653196</v>
      </c>
      <c r="AG66" s="20">
        <f>SUM(AE66:AF66)</f>
        <v>409997179</v>
      </c>
      <c r="AH66" s="21">
        <f>X66-AA66</f>
        <v>209389576</v>
      </c>
      <c r="AI66" s="17">
        <f>X66-AD66</f>
        <v>209389576</v>
      </c>
      <c r="AJ66" s="18">
        <f>X66-AG66</f>
        <v>209389577</v>
      </c>
      <c r="AK66" s="10"/>
      <c r="AL66" s="455">
        <v>0</v>
      </c>
      <c r="AM66" s="458">
        <v>0</v>
      </c>
      <c r="AN66" s="10"/>
      <c r="AO66" s="365"/>
      <c r="AP66" s="365"/>
      <c r="AQ66" s="365"/>
      <c r="AR66" s="365"/>
      <c r="AS66" s="365"/>
      <c r="AT66" s="365"/>
      <c r="AU66" s="365"/>
      <c r="AV66" s="365"/>
      <c r="AW66" s="365"/>
      <c r="AX66" s="365"/>
      <c r="AY66" s="365"/>
      <c r="AZ66" s="365"/>
    </row>
    <row r="67" spans="1:70" s="514" customFormat="1" ht="15" x14ac:dyDescent="0.2">
      <c r="A67" s="188" t="str">
        <f>+IF(JULIO!A67=0,"",JULIO!A67)</f>
        <v>1130114-1</v>
      </c>
      <c r="B67" s="189" t="str">
        <f>+CONCATENATE("Vigencia ",INSTRUCCIONES!$F$3)</f>
        <v>Vigencia 2014</v>
      </c>
      <c r="C67" s="456">
        <f>+ENERO!C67</f>
        <v>700000</v>
      </c>
      <c r="D67" s="456">
        <f>JULIO!D67+AGOSTO!P67</f>
        <v>0</v>
      </c>
      <c r="E67" s="456">
        <f>JULIO!E67+AGOSTO!Q67</f>
        <v>0</v>
      </c>
      <c r="F67" s="170">
        <f>SUM(C67:E67)</f>
        <v>700000</v>
      </c>
      <c r="G67" s="283">
        <f>JULIO!I67</f>
        <v>129163</v>
      </c>
      <c r="H67" s="457">
        <v>88200</v>
      </c>
      <c r="I67" s="170">
        <f>SUM(G67:H67)</f>
        <v>217363</v>
      </c>
      <c r="J67" s="283">
        <f>JULIO!L67</f>
        <v>129163</v>
      </c>
      <c r="K67" s="457">
        <v>0</v>
      </c>
      <c r="L67" s="170">
        <f>SUM(J67:K67)</f>
        <v>129163</v>
      </c>
      <c r="M67" s="283">
        <f>F67-I67</f>
        <v>482637</v>
      </c>
      <c r="N67" s="170">
        <f>F67-L67</f>
        <v>570837</v>
      </c>
      <c r="O67" s="467"/>
      <c r="P67" s="455">
        <v>0</v>
      </c>
      <c r="Q67" s="458">
        <v>0</v>
      </c>
      <c r="R67" s="10"/>
      <c r="S67" s="155">
        <f>+IF(JULIO!S67=0,"",JULIO!S67)</f>
        <v>1020102</v>
      </c>
      <c r="T67" s="159" t="str">
        <f>+IF(JULIO!T67=0,"",JULIO!T67)</f>
        <v>Horas Extras,Dominic.,Festivos y Rec. Nocturnos</v>
      </c>
      <c r="U67" s="29">
        <f>+ENERO!U67</f>
        <v>92835719</v>
      </c>
      <c r="V67" s="17">
        <f>JULIO!V67+AGOSTO!AL67</f>
        <v>0</v>
      </c>
      <c r="W67" s="17">
        <f>JULIO!W67+AGOSTO!AM67</f>
        <v>0</v>
      </c>
      <c r="X67" s="20">
        <f>SUM(U67:W67)</f>
        <v>92835719</v>
      </c>
      <c r="Y67" s="21">
        <f>JULIO!AA67</f>
        <v>61554031</v>
      </c>
      <c r="Z67" s="457">
        <v>10655872</v>
      </c>
      <c r="AA67" s="20">
        <f>SUM(Y67:Z67)</f>
        <v>72209903</v>
      </c>
      <c r="AB67" s="21">
        <f>JULIO!AD67</f>
        <v>61554031</v>
      </c>
      <c r="AC67" s="457">
        <v>10655872</v>
      </c>
      <c r="AD67" s="20">
        <f>SUM(AB67:AC67)</f>
        <v>72209903</v>
      </c>
      <c r="AE67" s="21">
        <f>JULIO!AG67</f>
        <v>59910168</v>
      </c>
      <c r="AF67" s="457">
        <v>11520778</v>
      </c>
      <c r="AG67" s="20">
        <f>SUM(AE67:AF67)</f>
        <v>71430946</v>
      </c>
      <c r="AH67" s="21">
        <f>X67-AA67</f>
        <v>20625816</v>
      </c>
      <c r="AI67" s="17">
        <f>X67-AD67</f>
        <v>20625816</v>
      </c>
      <c r="AJ67" s="18">
        <f>X67-AG67</f>
        <v>21404773</v>
      </c>
      <c r="AK67" s="10"/>
      <c r="AL67" s="455">
        <v>0</v>
      </c>
      <c r="AM67" s="458">
        <v>0</v>
      </c>
      <c r="AN67" s="10"/>
      <c r="AO67" s="365"/>
      <c r="AP67" s="365"/>
      <c r="AQ67" s="365"/>
      <c r="AR67" s="365"/>
      <c r="AS67" s="365"/>
      <c r="AT67" s="365"/>
      <c r="AU67" s="365"/>
      <c r="AV67" s="365"/>
      <c r="AW67" s="365"/>
      <c r="AX67" s="365"/>
      <c r="AY67" s="365"/>
      <c r="AZ67" s="365"/>
      <c r="BA67" s="467"/>
      <c r="BB67" s="467"/>
      <c r="BC67" s="467"/>
      <c r="BD67" s="467"/>
      <c r="BE67" s="467"/>
      <c r="BF67" s="467"/>
      <c r="BG67" s="467"/>
      <c r="BH67" s="467"/>
      <c r="BI67" s="467"/>
      <c r="BJ67" s="467"/>
      <c r="BK67" s="467"/>
      <c r="BL67" s="467"/>
      <c r="BM67" s="467"/>
      <c r="BN67" s="467"/>
      <c r="BO67" s="467"/>
      <c r="BP67" s="467"/>
      <c r="BQ67" s="467"/>
      <c r="BR67" s="467"/>
    </row>
    <row r="68" spans="1:70" s="514" customFormat="1" ht="15" x14ac:dyDescent="0.2">
      <c r="A68" s="188" t="str">
        <f>+IF(JULIO!A68=0,"",JULIO!A68)</f>
        <v>1130114-2</v>
      </c>
      <c r="B68" s="189" t="str">
        <f>+IF(JULIO!B68=0,"",JULIO!B68)</f>
        <v>Vigencias Anteriores</v>
      </c>
      <c r="C68" s="456">
        <f>+ENERO!C68</f>
        <v>0</v>
      </c>
      <c r="D68" s="456">
        <f>JULIO!D68+AGOSTO!P68</f>
        <v>0</v>
      </c>
      <c r="E68" s="456">
        <f>JULIO!E68+AGOSTO!Q68</f>
        <v>74063</v>
      </c>
      <c r="F68" s="170">
        <f>SUM(C68:E68)</f>
        <v>74063</v>
      </c>
      <c r="G68" s="283">
        <f>JULIO!I68</f>
        <v>0</v>
      </c>
      <c r="H68" s="457">
        <v>0</v>
      </c>
      <c r="I68" s="170">
        <f>SUM(G68:H68)</f>
        <v>0</v>
      </c>
      <c r="J68" s="283">
        <f>JULIO!L68</f>
        <v>0</v>
      </c>
      <c r="K68" s="457">
        <v>0</v>
      </c>
      <c r="L68" s="170">
        <f>SUM(J68:K68)</f>
        <v>0</v>
      </c>
      <c r="M68" s="283">
        <f>F68-I68</f>
        <v>74063</v>
      </c>
      <c r="N68" s="170">
        <f>F68-L68</f>
        <v>74063</v>
      </c>
      <c r="O68" s="467"/>
      <c r="P68" s="455">
        <v>0</v>
      </c>
      <c r="Q68" s="458">
        <v>0</v>
      </c>
      <c r="R68" s="10"/>
      <c r="S68" s="155">
        <f>+IF(JULIO!S68=0,"",JULIO!S68)</f>
        <v>1020103</v>
      </c>
      <c r="T68" s="159" t="str">
        <f>+IF(JULIO!T68=0,"",JULIO!T68)</f>
        <v>Prima Técnica</v>
      </c>
      <c r="U68" s="29">
        <f>+ENERO!U68</f>
        <v>0</v>
      </c>
      <c r="V68" s="17">
        <f>JULIO!V68+AGOSTO!AL68</f>
        <v>0</v>
      </c>
      <c r="W68" s="17">
        <f>JULIO!W68+AGOSTO!AM68</f>
        <v>0</v>
      </c>
      <c r="X68" s="20">
        <f>SUM(U68:W68)</f>
        <v>0</v>
      </c>
      <c r="Y68" s="21">
        <f>JULIO!AA68</f>
        <v>0</v>
      </c>
      <c r="Z68" s="457">
        <v>0</v>
      </c>
      <c r="AA68" s="20">
        <f>SUM(Y68:Z68)</f>
        <v>0</v>
      </c>
      <c r="AB68" s="21">
        <f>JULIO!AD68</f>
        <v>0</v>
      </c>
      <c r="AC68" s="457">
        <v>0</v>
      </c>
      <c r="AD68" s="20">
        <f>SUM(AB68:AC68)</f>
        <v>0</v>
      </c>
      <c r="AE68" s="21">
        <f>JULIO!AG68</f>
        <v>0</v>
      </c>
      <c r="AF68" s="457">
        <v>0</v>
      </c>
      <c r="AG68" s="20">
        <f>SUM(AE68:AF68)</f>
        <v>0</v>
      </c>
      <c r="AH68" s="21">
        <f>X68-AA68</f>
        <v>0</v>
      </c>
      <c r="AI68" s="17">
        <f>X68-AD68</f>
        <v>0</v>
      </c>
      <c r="AJ68" s="18">
        <f>X68-AG68</f>
        <v>0</v>
      </c>
      <c r="AK68" s="10"/>
      <c r="AL68" s="455">
        <v>0</v>
      </c>
      <c r="AM68" s="458">
        <v>0</v>
      </c>
      <c r="AN68" s="10"/>
      <c r="AO68" s="365"/>
      <c r="AP68" s="365"/>
      <c r="AQ68" s="365"/>
      <c r="AR68" s="365"/>
      <c r="AS68" s="365"/>
      <c r="AT68" s="365"/>
      <c r="AU68" s="365"/>
      <c r="AV68" s="365"/>
      <c r="AW68" s="365"/>
      <c r="AX68" s="365"/>
      <c r="AY68" s="365"/>
      <c r="AZ68" s="365"/>
      <c r="BA68" s="467"/>
      <c r="BB68" s="467"/>
      <c r="BC68" s="467"/>
      <c r="BD68" s="467"/>
      <c r="BE68" s="467"/>
      <c r="BF68" s="467"/>
      <c r="BG68" s="467"/>
      <c r="BH68" s="467"/>
      <c r="BI68" s="467"/>
      <c r="BJ68" s="467"/>
      <c r="BK68" s="467"/>
      <c r="BL68" s="467"/>
      <c r="BM68" s="467"/>
      <c r="BN68" s="467"/>
      <c r="BO68" s="467"/>
      <c r="BP68" s="467"/>
      <c r="BQ68" s="467"/>
      <c r="BR68" s="467"/>
    </row>
    <row r="69" spans="1:70" s="467" customFormat="1" x14ac:dyDescent="0.2">
      <c r="A69" s="57">
        <f>+IF(JULIO!A69=0,"",JULIO!A69)</f>
        <v>1130115</v>
      </c>
      <c r="B69" s="45" t="str">
        <f>+IF(JULIO!B69=0,"",JULIO!B69)</f>
        <v>ENTIDADES DE REGIMEN ESPECIAL (Magisterio, Fuerza Pca.)</v>
      </c>
      <c r="C69" s="53">
        <f t="shared" ref="C69:N69" si="65">SUM(C70:C71)</f>
        <v>51000000</v>
      </c>
      <c r="D69" s="53">
        <f t="shared" si="65"/>
        <v>0</v>
      </c>
      <c r="E69" s="53">
        <f t="shared" si="65"/>
        <v>22391319</v>
      </c>
      <c r="F69" s="54">
        <f t="shared" si="65"/>
        <v>73391319</v>
      </c>
      <c r="G69" s="52">
        <f t="shared" si="65"/>
        <v>49090883</v>
      </c>
      <c r="H69" s="53">
        <f t="shared" si="65"/>
        <v>3065647</v>
      </c>
      <c r="I69" s="54">
        <f t="shared" si="65"/>
        <v>52156530</v>
      </c>
      <c r="J69" s="52">
        <f t="shared" si="65"/>
        <v>23874034</v>
      </c>
      <c r="K69" s="53">
        <f t="shared" si="65"/>
        <v>3155753</v>
      </c>
      <c r="L69" s="54">
        <f t="shared" si="65"/>
        <v>27029787</v>
      </c>
      <c r="M69" s="52">
        <f t="shared" si="65"/>
        <v>21234789</v>
      </c>
      <c r="N69" s="54">
        <f t="shared" si="65"/>
        <v>46361532</v>
      </c>
      <c r="P69" s="52">
        <f>SUM(P70:P71)</f>
        <v>0</v>
      </c>
      <c r="Q69" s="54">
        <f>SUM(Q70:Q71)</f>
        <v>0</v>
      </c>
      <c r="R69" s="10"/>
      <c r="S69" s="155">
        <f>+IF(JULIO!S69=0,"",JULIO!S69)</f>
        <v>1020104</v>
      </c>
      <c r="T69" s="159" t="str">
        <f>+IF(JULIO!T69=0,"",JULIO!T69)</f>
        <v>Otros</v>
      </c>
      <c r="U69" s="29">
        <f t="shared" ref="U69:AJ69" si="66">SUM(U70:U80)</f>
        <v>84415032</v>
      </c>
      <c r="V69" s="17">
        <f t="shared" si="66"/>
        <v>0</v>
      </c>
      <c r="W69" s="17">
        <f t="shared" si="66"/>
        <v>12000000</v>
      </c>
      <c r="X69" s="20">
        <f t="shared" si="66"/>
        <v>96415032</v>
      </c>
      <c r="Y69" s="21">
        <f t="shared" si="66"/>
        <v>14636454</v>
      </c>
      <c r="Z69" s="169">
        <f t="shared" si="66"/>
        <v>901680</v>
      </c>
      <c r="AA69" s="20">
        <f t="shared" si="66"/>
        <v>15538134</v>
      </c>
      <c r="AB69" s="21">
        <f t="shared" si="66"/>
        <v>14636454</v>
      </c>
      <c r="AC69" s="169">
        <f t="shared" si="66"/>
        <v>901680</v>
      </c>
      <c r="AD69" s="20">
        <f t="shared" si="66"/>
        <v>15538134</v>
      </c>
      <c r="AE69" s="21">
        <f t="shared" si="66"/>
        <v>8847413</v>
      </c>
      <c r="AF69" s="169">
        <f t="shared" si="66"/>
        <v>3972093</v>
      </c>
      <c r="AG69" s="20">
        <f t="shared" si="66"/>
        <v>12819506</v>
      </c>
      <c r="AH69" s="21">
        <f t="shared" si="66"/>
        <v>80876898</v>
      </c>
      <c r="AI69" s="17">
        <f t="shared" si="66"/>
        <v>80876898</v>
      </c>
      <c r="AJ69" s="18">
        <f t="shared" si="66"/>
        <v>83595526</v>
      </c>
      <c r="AK69" s="10"/>
      <c r="AL69" s="31">
        <f>SUM(AL70:AL80)</f>
        <v>0</v>
      </c>
      <c r="AM69" s="28">
        <f>SUM(AM70:AM80)</f>
        <v>0</v>
      </c>
      <c r="AN69" s="10"/>
      <c r="AO69" s="365"/>
      <c r="AP69" s="365"/>
      <c r="AQ69" s="365"/>
      <c r="AR69" s="365"/>
      <c r="AS69" s="365"/>
      <c r="AT69" s="365"/>
      <c r="AU69" s="365"/>
      <c r="AV69" s="365"/>
      <c r="AW69" s="365"/>
      <c r="AX69" s="365"/>
      <c r="AY69" s="365"/>
      <c r="AZ69" s="365"/>
    </row>
    <row r="70" spans="1:70" s="514" customFormat="1" ht="15" x14ac:dyDescent="0.2">
      <c r="A70" s="188" t="str">
        <f>+IF(JULIO!A70=0,"",JULIO!A70)</f>
        <v>1130115-1</v>
      </c>
      <c r="B70" s="189" t="str">
        <f>+CONCATENATE("Vigencia ",INSTRUCCIONES!$F$3)</f>
        <v>Vigencia 2014</v>
      </c>
      <c r="C70" s="456">
        <f>+ENERO!C70</f>
        <v>51000000</v>
      </c>
      <c r="D70" s="456">
        <f>JULIO!D70+AGOSTO!P70</f>
        <v>0</v>
      </c>
      <c r="E70" s="456">
        <f>JULIO!E70+AGOSTO!Q70</f>
        <v>0</v>
      </c>
      <c r="F70" s="170">
        <f>SUM(C70:E70)</f>
        <v>51000000</v>
      </c>
      <c r="G70" s="283">
        <f>JULIO!I70</f>
        <v>29765342</v>
      </c>
      <c r="H70" s="457">
        <v>3065647</v>
      </c>
      <c r="I70" s="170">
        <f>SUM(G70:H70)</f>
        <v>32830989</v>
      </c>
      <c r="J70" s="283">
        <f>JULIO!L70</f>
        <v>4548493</v>
      </c>
      <c r="K70" s="457">
        <v>3155753</v>
      </c>
      <c r="L70" s="170">
        <f>SUM(J70:K70)</f>
        <v>7704246</v>
      </c>
      <c r="M70" s="283">
        <f>F70-I70</f>
        <v>18169011</v>
      </c>
      <c r="N70" s="170">
        <f>F70-L70</f>
        <v>43295754</v>
      </c>
      <c r="O70" s="467"/>
      <c r="P70" s="455">
        <v>0</v>
      </c>
      <c r="Q70" s="458">
        <v>0</v>
      </c>
      <c r="R70" s="10"/>
      <c r="S70" s="156" t="str">
        <f>+IF(JULIO!S70=0,"",JULIO!S70)</f>
        <v>1020104-1</v>
      </c>
      <c r="T70" s="55" t="str">
        <f>+IF(JULIO!T70=0,"",JULIO!T70)</f>
        <v xml:space="preserve">Prima de Navidad </v>
      </c>
      <c r="U70" s="29">
        <f>+ENERO!U70</f>
        <v>53766212</v>
      </c>
      <c r="V70" s="17">
        <f>JULIO!V70+AGOSTO!AL70</f>
        <v>0</v>
      </c>
      <c r="W70" s="17">
        <f>JULIO!W70+AGOSTO!AM70</f>
        <v>0</v>
      </c>
      <c r="X70" s="20">
        <f t="shared" ref="X70:X81" si="67">SUM(U70:W70)</f>
        <v>53766212</v>
      </c>
      <c r="Y70" s="21">
        <f>JULIO!AA70</f>
        <v>1209902</v>
      </c>
      <c r="Z70" s="457">
        <v>0</v>
      </c>
      <c r="AA70" s="20">
        <f t="shared" ref="AA70:AA81" si="68">SUM(Y70:Z70)</f>
        <v>1209902</v>
      </c>
      <c r="AB70" s="21">
        <f>JULIO!AD70</f>
        <v>1209902</v>
      </c>
      <c r="AC70" s="457">
        <v>0</v>
      </c>
      <c r="AD70" s="20">
        <f t="shared" ref="AD70:AD81" si="69">SUM(AB70:AC70)</f>
        <v>1209902</v>
      </c>
      <c r="AE70" s="21">
        <f>JULIO!AG70</f>
        <v>436974</v>
      </c>
      <c r="AF70" s="457">
        <v>772928</v>
      </c>
      <c r="AG70" s="20">
        <f t="shared" ref="AG70:AG81" si="70">SUM(AE70:AF70)</f>
        <v>1209902</v>
      </c>
      <c r="AH70" s="21">
        <f t="shared" ref="AH70:AH81" si="71">X70-AA70</f>
        <v>52556310</v>
      </c>
      <c r="AI70" s="17">
        <f t="shared" ref="AI70:AI81" si="72">X70-AD70</f>
        <v>52556310</v>
      </c>
      <c r="AJ70" s="18">
        <f t="shared" ref="AJ70:AJ81" si="73">X70-AG70</f>
        <v>52556310</v>
      </c>
      <c r="AK70" s="10"/>
      <c r="AL70" s="455">
        <v>0</v>
      </c>
      <c r="AM70" s="458">
        <v>0</v>
      </c>
      <c r="AN70" s="10"/>
      <c r="AO70" s="365"/>
      <c r="AP70" s="365"/>
      <c r="AQ70" s="365"/>
      <c r="AR70" s="365"/>
      <c r="AS70" s="365"/>
      <c r="AT70" s="365"/>
      <c r="AU70" s="365"/>
      <c r="AV70" s="365"/>
      <c r="AW70" s="365"/>
      <c r="AX70" s="365"/>
      <c r="AY70" s="365"/>
      <c r="AZ70" s="365"/>
      <c r="BA70" s="467"/>
      <c r="BB70" s="467"/>
      <c r="BC70" s="467"/>
      <c r="BD70" s="467"/>
      <c r="BE70" s="467"/>
      <c r="BF70" s="467"/>
      <c r="BG70" s="467"/>
      <c r="BH70" s="467"/>
      <c r="BI70" s="467"/>
      <c r="BJ70" s="467"/>
      <c r="BK70" s="467"/>
      <c r="BL70" s="467"/>
      <c r="BM70" s="467"/>
      <c r="BN70" s="467"/>
      <c r="BO70" s="467"/>
      <c r="BP70" s="467"/>
      <c r="BQ70" s="467"/>
      <c r="BR70" s="467"/>
    </row>
    <row r="71" spans="1:70" s="514" customFormat="1" ht="15" x14ac:dyDescent="0.2">
      <c r="A71" s="188" t="str">
        <f>+IF(JULIO!A71=0,"",JULIO!A71)</f>
        <v>1130115-2</v>
      </c>
      <c r="B71" s="189" t="str">
        <f>+IF(JULIO!B71=0,"",JULIO!B71)</f>
        <v>Vigencias Anteriores</v>
      </c>
      <c r="C71" s="456">
        <f>+ENERO!C71</f>
        <v>0</v>
      </c>
      <c r="D71" s="456">
        <f>JULIO!D71+AGOSTO!P71</f>
        <v>0</v>
      </c>
      <c r="E71" s="456">
        <f>JULIO!E71+AGOSTO!Q71</f>
        <v>22391319</v>
      </c>
      <c r="F71" s="170">
        <f>SUM(C71:E71)</f>
        <v>22391319</v>
      </c>
      <c r="G71" s="283">
        <f>JULIO!I71</f>
        <v>19325541</v>
      </c>
      <c r="H71" s="457">
        <v>0</v>
      </c>
      <c r="I71" s="170">
        <f>SUM(G71:H71)</f>
        <v>19325541</v>
      </c>
      <c r="J71" s="283">
        <f>JULIO!L71</f>
        <v>19325541</v>
      </c>
      <c r="K71" s="457">
        <v>0</v>
      </c>
      <c r="L71" s="170">
        <f>SUM(J71:K71)</f>
        <v>19325541</v>
      </c>
      <c r="M71" s="283">
        <f>F71-I71</f>
        <v>3065778</v>
      </c>
      <c r="N71" s="170">
        <f>F71-L71</f>
        <v>3065778</v>
      </c>
      <c r="O71" s="467"/>
      <c r="P71" s="455">
        <v>0</v>
      </c>
      <c r="Q71" s="458">
        <v>0</v>
      </c>
      <c r="R71" s="10"/>
      <c r="S71" s="156" t="str">
        <f>+IF(JULIO!S71=0,"",JULIO!S71)</f>
        <v>1020104-2</v>
      </c>
      <c r="T71" s="55" t="str">
        <f>+IF(JULIO!T71=0,"",JULIO!T71)</f>
        <v>Prima Vida Cara</v>
      </c>
      <c r="U71" s="29">
        <f>+ENERO!U71</f>
        <v>0</v>
      </c>
      <c r="V71" s="17">
        <f>JULIO!V71+AGOSTO!AL71</f>
        <v>0</v>
      </c>
      <c r="W71" s="17">
        <f>JULIO!W71+AGOSTO!AM71</f>
        <v>0</v>
      </c>
      <c r="X71" s="20">
        <f t="shared" si="67"/>
        <v>0</v>
      </c>
      <c r="Y71" s="21">
        <f>JULIO!AA71</f>
        <v>0</v>
      </c>
      <c r="Z71" s="457">
        <v>0</v>
      </c>
      <c r="AA71" s="20">
        <f t="shared" si="68"/>
        <v>0</v>
      </c>
      <c r="AB71" s="21">
        <f>JULIO!AD71</f>
        <v>0</v>
      </c>
      <c r="AC71" s="457">
        <v>0</v>
      </c>
      <c r="AD71" s="20">
        <f t="shared" si="69"/>
        <v>0</v>
      </c>
      <c r="AE71" s="21">
        <f>JULIO!AG71</f>
        <v>0</v>
      </c>
      <c r="AF71" s="457">
        <v>0</v>
      </c>
      <c r="AG71" s="20">
        <f t="shared" si="70"/>
        <v>0</v>
      </c>
      <c r="AH71" s="21">
        <f t="shared" si="71"/>
        <v>0</v>
      </c>
      <c r="AI71" s="17">
        <f t="shared" si="72"/>
        <v>0</v>
      </c>
      <c r="AJ71" s="18">
        <f t="shared" si="73"/>
        <v>0</v>
      </c>
      <c r="AK71" s="10"/>
      <c r="AL71" s="455">
        <v>0</v>
      </c>
      <c r="AM71" s="458">
        <v>0</v>
      </c>
      <c r="AN71" s="10"/>
      <c r="AO71" s="365"/>
      <c r="AP71" s="365"/>
      <c r="AQ71" s="365"/>
      <c r="AR71" s="365"/>
      <c r="AS71" s="365"/>
      <c r="AT71" s="365"/>
      <c r="AU71" s="365"/>
      <c r="AV71" s="365"/>
      <c r="AW71" s="365"/>
      <c r="AX71" s="365"/>
      <c r="AY71" s="365"/>
      <c r="AZ71" s="365"/>
      <c r="BA71" s="467"/>
      <c r="BB71" s="467"/>
      <c r="BC71" s="467"/>
      <c r="BD71" s="467"/>
      <c r="BE71" s="467"/>
      <c r="BF71" s="467"/>
      <c r="BG71" s="467"/>
      <c r="BH71" s="467"/>
      <c r="BI71" s="467"/>
      <c r="BJ71" s="467"/>
      <c r="BK71" s="467"/>
      <c r="BL71" s="467"/>
      <c r="BM71" s="467"/>
      <c r="BN71" s="467"/>
      <c r="BO71" s="467"/>
      <c r="BP71" s="467"/>
      <c r="BQ71" s="467"/>
      <c r="BR71" s="467"/>
    </row>
    <row r="72" spans="1:70" s="467" customFormat="1" x14ac:dyDescent="0.2">
      <c r="A72" s="57">
        <f>+IF(JULIO!A72=0,"",JULIO!A72)</f>
        <v>1130116</v>
      </c>
      <c r="B72" s="45" t="str">
        <f>+IF(JULIO!B72=0,"",JULIO!B72)</f>
        <v>ADMINISTRADORAS DE RIESGOS PROFESIONALES</v>
      </c>
      <c r="C72" s="53">
        <f t="shared" ref="C72:N72" si="74">SUM(C73:C74)</f>
        <v>50000000</v>
      </c>
      <c r="D72" s="53">
        <f t="shared" si="74"/>
        <v>0</v>
      </c>
      <c r="E72" s="53">
        <f t="shared" si="74"/>
        <v>8628129</v>
      </c>
      <c r="F72" s="54">
        <f t="shared" si="74"/>
        <v>58628129</v>
      </c>
      <c r="G72" s="52">
        <f t="shared" si="74"/>
        <v>34873133</v>
      </c>
      <c r="H72" s="53">
        <f t="shared" si="74"/>
        <v>1413238</v>
      </c>
      <c r="I72" s="54">
        <f t="shared" si="74"/>
        <v>36286371</v>
      </c>
      <c r="J72" s="52">
        <f t="shared" si="74"/>
        <v>26027513</v>
      </c>
      <c r="K72" s="53">
        <f t="shared" si="74"/>
        <v>2341772</v>
      </c>
      <c r="L72" s="54">
        <f t="shared" si="74"/>
        <v>28369285</v>
      </c>
      <c r="M72" s="52">
        <f t="shared" si="74"/>
        <v>22341758</v>
      </c>
      <c r="N72" s="54">
        <f t="shared" si="74"/>
        <v>30258844</v>
      </c>
      <c r="P72" s="52">
        <f>SUM(P73:P74)</f>
        <v>0</v>
      </c>
      <c r="Q72" s="54">
        <f>SUM(Q73:Q74)</f>
        <v>0</v>
      </c>
      <c r="R72" s="10"/>
      <c r="S72" s="156" t="str">
        <f>+IF(JULIO!S72=0,"",JULIO!S72)</f>
        <v>1020104-3</v>
      </c>
      <c r="T72" s="55" t="str">
        <f>+IF(JULIO!T72=0,"",JULIO!T72)</f>
        <v>Prima de Vacaciones</v>
      </c>
      <c r="U72" s="29">
        <f>+ENERO!U72</f>
        <v>25807782</v>
      </c>
      <c r="V72" s="17">
        <f>JULIO!V72+AGOSTO!AL72</f>
        <v>0</v>
      </c>
      <c r="W72" s="17">
        <f>JULIO!W72+AGOSTO!AM72</f>
        <v>10000000</v>
      </c>
      <c r="X72" s="20">
        <f t="shared" si="67"/>
        <v>35807782</v>
      </c>
      <c r="Y72" s="21">
        <f>JULIO!AA72</f>
        <v>11737594</v>
      </c>
      <c r="Z72" s="457">
        <v>732071</v>
      </c>
      <c r="AA72" s="20">
        <f t="shared" si="68"/>
        <v>12469665</v>
      </c>
      <c r="AB72" s="21">
        <f>JULIO!AD72</f>
        <v>11737594</v>
      </c>
      <c r="AC72" s="457">
        <v>732071</v>
      </c>
      <c r="AD72" s="20">
        <f t="shared" si="69"/>
        <v>12469665</v>
      </c>
      <c r="AE72" s="21">
        <f>JULIO!AG72</f>
        <v>7062724</v>
      </c>
      <c r="AF72" s="457">
        <v>2885963</v>
      </c>
      <c r="AG72" s="20">
        <f t="shared" si="70"/>
        <v>9948687</v>
      </c>
      <c r="AH72" s="21">
        <f t="shared" si="71"/>
        <v>23338117</v>
      </c>
      <c r="AI72" s="17">
        <f t="shared" si="72"/>
        <v>23338117</v>
      </c>
      <c r="AJ72" s="18">
        <f t="shared" si="73"/>
        <v>25859095</v>
      </c>
      <c r="AK72" s="10"/>
      <c r="AL72" s="455">
        <v>0</v>
      </c>
      <c r="AM72" s="458">
        <v>0</v>
      </c>
      <c r="AN72" s="10"/>
      <c r="AO72" s="365"/>
      <c r="AP72" s="365"/>
      <c r="AQ72" s="365"/>
      <c r="AR72" s="365"/>
      <c r="AS72" s="365"/>
      <c r="AT72" s="365"/>
      <c r="AU72" s="365"/>
      <c r="AV72" s="365"/>
      <c r="AW72" s="365"/>
      <c r="AX72" s="365"/>
      <c r="AY72" s="365"/>
      <c r="AZ72" s="365"/>
    </row>
    <row r="73" spans="1:70" s="514" customFormat="1" ht="15" x14ac:dyDescent="0.2">
      <c r="A73" s="188" t="str">
        <f>+IF(JULIO!A73=0,"",JULIO!A73)</f>
        <v>1130116-1</v>
      </c>
      <c r="B73" s="189" t="str">
        <f>+CONCATENATE("Vigencia ",INSTRUCCIONES!$F$3)</f>
        <v>Vigencia 2014</v>
      </c>
      <c r="C73" s="456">
        <f>+ENERO!C73</f>
        <v>50000000</v>
      </c>
      <c r="D73" s="456">
        <f>JULIO!D73+AGOSTO!P73</f>
        <v>0</v>
      </c>
      <c r="E73" s="456">
        <f>JULIO!E73+AGOSTO!Q73</f>
        <v>0</v>
      </c>
      <c r="F73" s="170">
        <f>SUM(C73:E73)</f>
        <v>50000000</v>
      </c>
      <c r="G73" s="283">
        <f>JULIO!I73</f>
        <v>27291102</v>
      </c>
      <c r="H73" s="457">
        <v>1413238</v>
      </c>
      <c r="I73" s="170">
        <f>SUM(G73:H73)</f>
        <v>28704340</v>
      </c>
      <c r="J73" s="283">
        <f>JULIO!L73</f>
        <v>18445482</v>
      </c>
      <c r="K73" s="457">
        <v>2341772</v>
      </c>
      <c r="L73" s="170">
        <f>SUM(J73:K73)</f>
        <v>20787254</v>
      </c>
      <c r="M73" s="283">
        <f>F73-I73</f>
        <v>21295660</v>
      </c>
      <c r="N73" s="170">
        <f>F73-L73</f>
        <v>29212746</v>
      </c>
      <c r="O73" s="467"/>
      <c r="P73" s="455">
        <v>0</v>
      </c>
      <c r="Q73" s="458">
        <v>0</v>
      </c>
      <c r="R73" s="10"/>
      <c r="S73" s="156" t="str">
        <f>+IF(JULIO!S73=0,"",JULIO!S73)</f>
        <v>1020104-4</v>
      </c>
      <c r="T73" s="55" t="str">
        <f>+IF(JULIO!T73=0,"",JULIO!T73)</f>
        <v>Prima Clima</v>
      </c>
      <c r="U73" s="29">
        <f>+ENERO!U73</f>
        <v>0</v>
      </c>
      <c r="V73" s="17">
        <f>JULIO!V73+AGOSTO!AL73</f>
        <v>0</v>
      </c>
      <c r="W73" s="17">
        <f>JULIO!W73+AGOSTO!AM73</f>
        <v>0</v>
      </c>
      <c r="X73" s="20">
        <f t="shared" si="67"/>
        <v>0</v>
      </c>
      <c r="Y73" s="21">
        <f>JULIO!AA73</f>
        <v>0</v>
      </c>
      <c r="Z73" s="457">
        <v>0</v>
      </c>
      <c r="AA73" s="20">
        <f t="shared" si="68"/>
        <v>0</v>
      </c>
      <c r="AB73" s="21">
        <f>JULIO!AD73</f>
        <v>0</v>
      </c>
      <c r="AC73" s="457">
        <v>0</v>
      </c>
      <c r="AD73" s="20">
        <f t="shared" si="69"/>
        <v>0</v>
      </c>
      <c r="AE73" s="21">
        <f>JULIO!AG73</f>
        <v>0</v>
      </c>
      <c r="AF73" s="457">
        <v>0</v>
      </c>
      <c r="AG73" s="20">
        <f t="shared" si="70"/>
        <v>0</v>
      </c>
      <c r="AH73" s="21">
        <f t="shared" si="71"/>
        <v>0</v>
      </c>
      <c r="AI73" s="17">
        <f t="shared" si="72"/>
        <v>0</v>
      </c>
      <c r="AJ73" s="18">
        <f t="shared" si="73"/>
        <v>0</v>
      </c>
      <c r="AK73" s="10"/>
      <c r="AL73" s="455">
        <v>0</v>
      </c>
      <c r="AM73" s="458">
        <v>0</v>
      </c>
      <c r="AN73" s="10"/>
      <c r="AO73" s="365"/>
      <c r="AP73" s="365"/>
      <c r="AQ73" s="365"/>
      <c r="AR73" s="365"/>
      <c r="AS73" s="365"/>
      <c r="AT73" s="365"/>
      <c r="AU73" s="365"/>
      <c r="AV73" s="365"/>
      <c r="AW73" s="365"/>
      <c r="AX73" s="365"/>
      <c r="AY73" s="365"/>
      <c r="AZ73" s="365"/>
      <c r="BA73" s="467"/>
      <c r="BB73" s="467"/>
      <c r="BC73" s="467"/>
      <c r="BD73" s="467"/>
      <c r="BE73" s="467"/>
      <c r="BF73" s="467"/>
      <c r="BG73" s="467"/>
      <c r="BH73" s="467"/>
      <c r="BI73" s="467"/>
      <c r="BJ73" s="467"/>
      <c r="BK73" s="467"/>
      <c r="BL73" s="467"/>
      <c r="BM73" s="467"/>
      <c r="BN73" s="467"/>
      <c r="BO73" s="467"/>
      <c r="BP73" s="467"/>
      <c r="BQ73" s="467"/>
      <c r="BR73" s="467"/>
    </row>
    <row r="74" spans="1:70" s="514" customFormat="1" ht="15" x14ac:dyDescent="0.2">
      <c r="A74" s="188" t="str">
        <f>+IF(JULIO!A74=0,"",JULIO!A74)</f>
        <v>1130116-2</v>
      </c>
      <c r="B74" s="189" t="str">
        <f>+IF(JULIO!B74=0,"",JULIO!B74)</f>
        <v>Vigencias Anteriores</v>
      </c>
      <c r="C74" s="456">
        <f>+ENERO!C74</f>
        <v>0</v>
      </c>
      <c r="D74" s="456">
        <f>JULIO!D74+AGOSTO!P74</f>
        <v>0</v>
      </c>
      <c r="E74" s="456">
        <f>JULIO!E74+AGOSTO!Q74</f>
        <v>8628129</v>
      </c>
      <c r="F74" s="170">
        <f>SUM(C74:E74)</f>
        <v>8628129</v>
      </c>
      <c r="G74" s="283">
        <f>JULIO!I74</f>
        <v>7582031</v>
      </c>
      <c r="H74" s="457">
        <v>0</v>
      </c>
      <c r="I74" s="170">
        <f>SUM(G74:H74)</f>
        <v>7582031</v>
      </c>
      <c r="J74" s="283">
        <f>JULIO!L74</f>
        <v>7582031</v>
      </c>
      <c r="K74" s="457">
        <v>0</v>
      </c>
      <c r="L74" s="170">
        <f>SUM(J74:K74)</f>
        <v>7582031</v>
      </c>
      <c r="M74" s="283">
        <f>F74-I74</f>
        <v>1046098</v>
      </c>
      <c r="N74" s="170">
        <f>F74-L74</f>
        <v>1046098</v>
      </c>
      <c r="O74" s="467"/>
      <c r="P74" s="455">
        <v>0</v>
      </c>
      <c r="Q74" s="458">
        <v>0</v>
      </c>
      <c r="R74" s="10"/>
      <c r="S74" s="156" t="str">
        <f>+IF(JULIO!S74=0,"",JULIO!S74)</f>
        <v>1020104-5</v>
      </c>
      <c r="T74" s="55" t="str">
        <f>+IF(JULIO!T74=0,"",JULIO!T74)</f>
        <v>Prima de Servicios</v>
      </c>
      <c r="U74" s="29">
        <f>+ENERO!U74</f>
        <v>0</v>
      </c>
      <c r="V74" s="17">
        <f>JULIO!V74+AGOSTO!AL74</f>
        <v>0</v>
      </c>
      <c r="W74" s="17">
        <f>JULIO!W74+AGOSTO!AM74</f>
        <v>0</v>
      </c>
      <c r="X74" s="20">
        <f t="shared" si="67"/>
        <v>0</v>
      </c>
      <c r="Y74" s="21">
        <f>JULIO!AA74</f>
        <v>0</v>
      </c>
      <c r="Z74" s="457">
        <v>0</v>
      </c>
      <c r="AA74" s="20">
        <f t="shared" si="68"/>
        <v>0</v>
      </c>
      <c r="AB74" s="21">
        <f>JULIO!AD74</f>
        <v>0</v>
      </c>
      <c r="AC74" s="457">
        <v>0</v>
      </c>
      <c r="AD74" s="20">
        <f t="shared" si="69"/>
        <v>0</v>
      </c>
      <c r="AE74" s="21">
        <f>JULIO!AG74</f>
        <v>0</v>
      </c>
      <c r="AF74" s="457">
        <v>0</v>
      </c>
      <c r="AG74" s="20">
        <f t="shared" si="70"/>
        <v>0</v>
      </c>
      <c r="AH74" s="21">
        <f t="shared" si="71"/>
        <v>0</v>
      </c>
      <c r="AI74" s="17">
        <f t="shared" si="72"/>
        <v>0</v>
      </c>
      <c r="AJ74" s="18">
        <f t="shared" si="73"/>
        <v>0</v>
      </c>
      <c r="AK74" s="10"/>
      <c r="AL74" s="455">
        <v>0</v>
      </c>
      <c r="AM74" s="458">
        <v>0</v>
      </c>
      <c r="AN74" s="10"/>
      <c r="AO74" s="365"/>
      <c r="AP74" s="365"/>
      <c r="AQ74" s="365"/>
      <c r="AR74" s="365"/>
      <c r="AS74" s="365"/>
      <c r="AT74" s="365"/>
      <c r="AU74" s="365"/>
      <c r="AV74" s="365"/>
      <c r="AW74" s="365"/>
      <c r="AX74" s="365"/>
      <c r="AY74" s="365"/>
      <c r="AZ74" s="365"/>
      <c r="BA74" s="467"/>
      <c r="BB74" s="467"/>
      <c r="BC74" s="467"/>
      <c r="BD74" s="467"/>
      <c r="BE74" s="467"/>
      <c r="BF74" s="467"/>
      <c r="BG74" s="467"/>
      <c r="BH74" s="467"/>
      <c r="BI74" s="467"/>
      <c r="BJ74" s="467"/>
      <c r="BK74" s="467"/>
      <c r="BL74" s="467"/>
      <c r="BM74" s="467"/>
      <c r="BN74" s="467"/>
      <c r="BO74" s="467"/>
      <c r="BP74" s="467"/>
      <c r="BQ74" s="467"/>
      <c r="BR74" s="467"/>
    </row>
    <row r="75" spans="1:70" s="467" customFormat="1" x14ac:dyDescent="0.2">
      <c r="A75" s="57">
        <f>+IF(JULIO!A75=0,"",JULIO!A75)</f>
        <v>1130117</v>
      </c>
      <c r="B75" s="45" t="str">
        <f>+IF(JULIO!B75=0,"",JULIO!B75)</f>
        <v>CUOTAS DE RECUPERACION</v>
      </c>
      <c r="C75" s="53">
        <f t="shared" ref="C75:N75" si="75">SUM(C76:C77)</f>
        <v>0</v>
      </c>
      <c r="D75" s="53">
        <f t="shared" si="75"/>
        <v>0</v>
      </c>
      <c r="E75" s="53">
        <f t="shared" si="75"/>
        <v>0</v>
      </c>
      <c r="F75" s="54">
        <f t="shared" si="75"/>
        <v>0</v>
      </c>
      <c r="G75" s="52">
        <f t="shared" si="75"/>
        <v>0</v>
      </c>
      <c r="H75" s="53">
        <f t="shared" si="75"/>
        <v>0</v>
      </c>
      <c r="I75" s="54">
        <f t="shared" si="75"/>
        <v>0</v>
      </c>
      <c r="J75" s="52">
        <f t="shared" si="75"/>
        <v>0</v>
      </c>
      <c r="K75" s="53">
        <f t="shared" si="75"/>
        <v>0</v>
      </c>
      <c r="L75" s="54">
        <f t="shared" si="75"/>
        <v>0</v>
      </c>
      <c r="M75" s="52">
        <f t="shared" si="75"/>
        <v>0</v>
      </c>
      <c r="N75" s="54">
        <f t="shared" si="75"/>
        <v>0</v>
      </c>
      <c r="P75" s="52">
        <f>SUM(P76:P77)</f>
        <v>0</v>
      </c>
      <c r="Q75" s="54">
        <f>SUM(Q76:Q77)</f>
        <v>0</v>
      </c>
      <c r="R75" s="10"/>
      <c r="S75" s="156" t="str">
        <f>+IF(JULIO!S75=0,"",JULIO!S75)</f>
        <v>1020104-8</v>
      </c>
      <c r="T75" s="55" t="str">
        <f>+IF(JULIO!T75=0,"",JULIO!T75)</f>
        <v>Bonific. por Servicios Prestados (Convencional)</v>
      </c>
      <c r="U75" s="29">
        <f>+ENERO!U75</f>
        <v>0</v>
      </c>
      <c r="V75" s="17">
        <f>JULIO!V75+AGOSTO!AL75</f>
        <v>0</v>
      </c>
      <c r="W75" s="17">
        <f>JULIO!W75+AGOSTO!AM75</f>
        <v>0</v>
      </c>
      <c r="X75" s="20">
        <f t="shared" si="67"/>
        <v>0</v>
      </c>
      <c r="Y75" s="21">
        <f>JULIO!AA75</f>
        <v>0</v>
      </c>
      <c r="Z75" s="457">
        <v>0</v>
      </c>
      <c r="AA75" s="20">
        <f t="shared" si="68"/>
        <v>0</v>
      </c>
      <c r="AB75" s="21">
        <f>JULIO!AD75</f>
        <v>0</v>
      </c>
      <c r="AC75" s="457">
        <v>0</v>
      </c>
      <c r="AD75" s="20">
        <f t="shared" si="69"/>
        <v>0</v>
      </c>
      <c r="AE75" s="21">
        <f>JULIO!AG75</f>
        <v>0</v>
      </c>
      <c r="AF75" s="457">
        <v>0</v>
      </c>
      <c r="AG75" s="20">
        <f t="shared" si="70"/>
        <v>0</v>
      </c>
      <c r="AH75" s="21">
        <f t="shared" si="71"/>
        <v>0</v>
      </c>
      <c r="AI75" s="17">
        <f t="shared" si="72"/>
        <v>0</v>
      </c>
      <c r="AJ75" s="18">
        <f t="shared" si="73"/>
        <v>0</v>
      </c>
      <c r="AK75" s="10"/>
      <c r="AL75" s="455">
        <v>0</v>
      </c>
      <c r="AM75" s="458">
        <v>0</v>
      </c>
      <c r="AN75" s="10"/>
      <c r="AO75" s="365"/>
      <c r="AP75" s="365"/>
      <c r="AQ75" s="365"/>
      <c r="AR75" s="365"/>
      <c r="AS75" s="365"/>
      <c r="AT75" s="365"/>
      <c r="AU75" s="365"/>
      <c r="AV75" s="365"/>
      <c r="AW75" s="365"/>
      <c r="AX75" s="365"/>
      <c r="AY75" s="365"/>
      <c r="AZ75" s="365"/>
    </row>
    <row r="76" spans="1:70" s="514" customFormat="1" ht="15" x14ac:dyDescent="0.2">
      <c r="A76" s="188" t="str">
        <f>+IF(JULIO!A76=0,"",JULIO!A76)</f>
        <v>1130117-1</v>
      </c>
      <c r="B76" s="189" t="str">
        <f>+CONCATENATE("Vigencia ",INSTRUCCIONES!$F$3)</f>
        <v>Vigencia 2014</v>
      </c>
      <c r="C76" s="456">
        <f>+ENERO!C76</f>
        <v>0</v>
      </c>
      <c r="D76" s="456">
        <f>JULIO!D76+AGOSTO!P76</f>
        <v>0</v>
      </c>
      <c r="E76" s="456">
        <f>JULIO!E76+AGOSTO!Q76</f>
        <v>0</v>
      </c>
      <c r="F76" s="170">
        <f t="shared" ref="F76:F83" si="76">SUM(C76:E76)</f>
        <v>0</v>
      </c>
      <c r="G76" s="283">
        <f>JULIO!I76</f>
        <v>0</v>
      </c>
      <c r="H76" s="457">
        <v>0</v>
      </c>
      <c r="I76" s="170">
        <f t="shared" ref="I76:I83" si="77">SUM(G76:H76)</f>
        <v>0</v>
      </c>
      <c r="J76" s="283">
        <f>JULIO!L76</f>
        <v>0</v>
      </c>
      <c r="K76" s="457">
        <v>0</v>
      </c>
      <c r="L76" s="170">
        <f t="shared" ref="L76:L83" si="78">SUM(J76:K76)</f>
        <v>0</v>
      </c>
      <c r="M76" s="283">
        <f t="shared" ref="M76:M83" si="79">F76-I76</f>
        <v>0</v>
      </c>
      <c r="N76" s="170">
        <f t="shared" ref="N76:N83" si="80">F76-L76</f>
        <v>0</v>
      </c>
      <c r="O76" s="467"/>
      <c r="P76" s="455">
        <v>0</v>
      </c>
      <c r="Q76" s="458">
        <v>0</v>
      </c>
      <c r="R76" s="10"/>
      <c r="S76" s="156" t="str">
        <f>+IF(JULIO!S76=0,"",JULIO!S76)</f>
        <v>1020104-9</v>
      </c>
      <c r="T76" s="55" t="str">
        <f>+IF(JULIO!T76=0,"",JULIO!T76)</f>
        <v>Auxilio de Transporte</v>
      </c>
      <c r="U76" s="29">
        <f>+ENERO!U76</f>
        <v>1400000</v>
      </c>
      <c r="V76" s="17">
        <f>JULIO!V76+AGOSTO!AL76</f>
        <v>0</v>
      </c>
      <c r="W76" s="17">
        <f>JULIO!W76+AGOSTO!AM76</f>
        <v>0</v>
      </c>
      <c r="X76" s="20">
        <f t="shared" si="67"/>
        <v>1400000</v>
      </c>
      <c r="Y76" s="21">
        <f>JULIO!AA76</f>
        <v>487200</v>
      </c>
      <c r="Z76" s="457">
        <v>72000</v>
      </c>
      <c r="AA76" s="20">
        <f t="shared" si="68"/>
        <v>559200</v>
      </c>
      <c r="AB76" s="21">
        <f>JULIO!AD76</f>
        <v>487200</v>
      </c>
      <c r="AC76" s="457">
        <v>72000</v>
      </c>
      <c r="AD76" s="20">
        <f t="shared" si="69"/>
        <v>559200</v>
      </c>
      <c r="AE76" s="21">
        <f>JULIO!AG76</f>
        <v>487200</v>
      </c>
      <c r="AF76" s="457">
        <v>72000</v>
      </c>
      <c r="AG76" s="20">
        <f t="shared" si="70"/>
        <v>559200</v>
      </c>
      <c r="AH76" s="21">
        <f t="shared" si="71"/>
        <v>840800</v>
      </c>
      <c r="AI76" s="17">
        <f t="shared" si="72"/>
        <v>840800</v>
      </c>
      <c r="AJ76" s="18">
        <f t="shared" si="73"/>
        <v>840800</v>
      </c>
      <c r="AK76" s="10"/>
      <c r="AL76" s="455">
        <v>0</v>
      </c>
      <c r="AM76" s="458">
        <v>0</v>
      </c>
      <c r="AN76" s="10"/>
      <c r="AO76" s="365"/>
      <c r="AP76" s="365"/>
      <c r="AQ76" s="556"/>
      <c r="AR76" s="365"/>
      <c r="AS76" s="365"/>
      <c r="AT76" s="365"/>
      <c r="AU76" s="365"/>
      <c r="AV76" s="365"/>
      <c r="AW76" s="365"/>
      <c r="AX76" s="365"/>
      <c r="AY76" s="365"/>
      <c r="AZ76" s="365"/>
      <c r="BA76" s="467"/>
      <c r="BB76" s="467"/>
      <c r="BC76" s="467"/>
      <c r="BD76" s="467"/>
      <c r="BE76" s="467"/>
      <c r="BF76" s="467"/>
      <c r="BG76" s="467"/>
      <c r="BH76" s="467"/>
      <c r="BI76" s="467"/>
      <c r="BJ76" s="467"/>
      <c r="BK76" s="467"/>
      <c r="BL76" s="467"/>
      <c r="BM76" s="467"/>
      <c r="BN76" s="467"/>
      <c r="BO76" s="467"/>
      <c r="BP76" s="467"/>
      <c r="BQ76" s="467"/>
      <c r="BR76" s="467"/>
    </row>
    <row r="77" spans="1:70" s="514" customFormat="1" ht="15" x14ac:dyDescent="0.2">
      <c r="A77" s="188" t="str">
        <f>+IF(JULIO!A77=0,"",JULIO!A77)</f>
        <v>1130117-2</v>
      </c>
      <c r="B77" s="189" t="str">
        <f>+IF(JULIO!B77=0,"",JULIO!B77)</f>
        <v>Vigencias Anteriores</v>
      </c>
      <c r="C77" s="456">
        <f>+ENERO!C77</f>
        <v>0</v>
      </c>
      <c r="D77" s="456">
        <f>JULIO!D77+AGOSTO!P77</f>
        <v>0</v>
      </c>
      <c r="E77" s="456">
        <f>JULIO!E77+AGOSTO!Q77</f>
        <v>0</v>
      </c>
      <c r="F77" s="170">
        <f t="shared" si="76"/>
        <v>0</v>
      </c>
      <c r="G77" s="283">
        <f>JULIO!I77</f>
        <v>0</v>
      </c>
      <c r="H77" s="457">
        <v>0</v>
      </c>
      <c r="I77" s="170">
        <f t="shared" si="77"/>
        <v>0</v>
      </c>
      <c r="J77" s="283">
        <f>JULIO!L77</f>
        <v>0</v>
      </c>
      <c r="K77" s="457">
        <v>0</v>
      </c>
      <c r="L77" s="170">
        <f t="shared" si="78"/>
        <v>0</v>
      </c>
      <c r="M77" s="283">
        <f t="shared" si="79"/>
        <v>0</v>
      </c>
      <c r="N77" s="170">
        <f t="shared" si="80"/>
        <v>0</v>
      </c>
      <c r="O77" s="467"/>
      <c r="P77" s="455">
        <v>0</v>
      </c>
      <c r="Q77" s="458">
        <v>0</v>
      </c>
      <c r="R77" s="10"/>
      <c r="S77" s="156" t="str">
        <f>+IF(JULIO!S77=0,"",JULIO!S77)</f>
        <v>1020104-10</v>
      </c>
      <c r="T77" s="55" t="str">
        <f>+IF(JULIO!T77=0,"",JULIO!T77)</f>
        <v>Subsidio de Alimentación</v>
      </c>
      <c r="U77" s="29">
        <f>+ENERO!U77</f>
        <v>0</v>
      </c>
      <c r="V77" s="17">
        <f>JULIO!V77+AGOSTO!AL77</f>
        <v>0</v>
      </c>
      <c r="W77" s="17">
        <f>JULIO!W77+AGOSTO!AM77</f>
        <v>0</v>
      </c>
      <c r="X77" s="20">
        <f t="shared" si="67"/>
        <v>0</v>
      </c>
      <c r="Y77" s="21">
        <f>JULIO!AA77</f>
        <v>0</v>
      </c>
      <c r="Z77" s="457">
        <v>0</v>
      </c>
      <c r="AA77" s="20">
        <f t="shared" si="68"/>
        <v>0</v>
      </c>
      <c r="AB77" s="21">
        <f>JULIO!AD77</f>
        <v>0</v>
      </c>
      <c r="AC77" s="457">
        <v>0</v>
      </c>
      <c r="AD77" s="20">
        <f t="shared" si="69"/>
        <v>0</v>
      </c>
      <c r="AE77" s="21">
        <f>JULIO!AG77</f>
        <v>0</v>
      </c>
      <c r="AF77" s="457">
        <v>0</v>
      </c>
      <c r="AG77" s="20">
        <f t="shared" si="70"/>
        <v>0</v>
      </c>
      <c r="AH77" s="21">
        <f t="shared" si="71"/>
        <v>0</v>
      </c>
      <c r="AI77" s="17">
        <f t="shared" si="72"/>
        <v>0</v>
      </c>
      <c r="AJ77" s="18">
        <f t="shared" si="73"/>
        <v>0</v>
      </c>
      <c r="AK77" s="10"/>
      <c r="AL77" s="455">
        <v>0</v>
      </c>
      <c r="AM77" s="458">
        <v>0</v>
      </c>
      <c r="AN77" s="10"/>
      <c r="AO77" s="365"/>
      <c r="AP77" s="365"/>
      <c r="AQ77" s="365"/>
      <c r="AR77" s="365"/>
      <c r="AS77" s="365"/>
      <c r="AT77" s="365"/>
      <c r="AU77" s="365"/>
      <c r="AV77" s="365"/>
      <c r="AW77" s="365"/>
      <c r="AX77" s="365"/>
      <c r="AY77" s="365"/>
      <c r="AZ77" s="365"/>
      <c r="BA77" s="467"/>
      <c r="BB77" s="467"/>
      <c r="BC77" s="467"/>
      <c r="BD77" s="467"/>
      <c r="BE77" s="467"/>
      <c r="BF77" s="467"/>
      <c r="BG77" s="467"/>
      <c r="BH77" s="467"/>
      <c r="BI77" s="467"/>
      <c r="BJ77" s="467"/>
      <c r="BK77" s="467"/>
      <c r="BL77" s="467"/>
      <c r="BM77" s="467"/>
      <c r="BN77" s="467"/>
      <c r="BO77" s="467"/>
      <c r="BP77" s="467"/>
      <c r="BQ77" s="467"/>
      <c r="BR77" s="467"/>
    </row>
    <row r="78" spans="1:70" s="514" customFormat="1" x14ac:dyDescent="0.2">
      <c r="A78" s="57">
        <f>+IF(JULIO!A78=0,"",JULIO!A78)</f>
        <v>1130118</v>
      </c>
      <c r="B78" s="45" t="str">
        <f>+IF(JULIO!B78=0,"",JULIO!B78)</f>
        <v>PARTICULARES   (Venta de Contado)</v>
      </c>
      <c r="C78" s="53">
        <f>SUM(C79:C80)</f>
        <v>127000000</v>
      </c>
      <c r="D78" s="53">
        <f>SUM(D79:D80)</f>
        <v>0</v>
      </c>
      <c r="E78" s="53">
        <f>SUM(E79:E80)</f>
        <v>0</v>
      </c>
      <c r="F78" s="54">
        <f t="shared" si="76"/>
        <v>127000000</v>
      </c>
      <c r="G78" s="52">
        <f>SUM(G79:G80)</f>
        <v>93761557</v>
      </c>
      <c r="H78" s="53">
        <f>SUM(H79:H80)</f>
        <v>9902900</v>
      </c>
      <c r="I78" s="54">
        <f t="shared" si="77"/>
        <v>103664457</v>
      </c>
      <c r="J78" s="52">
        <f>SUM(J79:J80)</f>
        <v>93761557</v>
      </c>
      <c r="K78" s="53">
        <f>SUM(K79:K80)</f>
        <v>9902900</v>
      </c>
      <c r="L78" s="54">
        <f t="shared" si="78"/>
        <v>103664457</v>
      </c>
      <c r="M78" s="52">
        <f t="shared" si="79"/>
        <v>23335543</v>
      </c>
      <c r="N78" s="54">
        <f t="shared" si="80"/>
        <v>23335543</v>
      </c>
      <c r="O78" s="467"/>
      <c r="P78" s="52">
        <f>SUM(P79:P80)</f>
        <v>0</v>
      </c>
      <c r="Q78" s="54">
        <f>SUM(Q79:Q80)</f>
        <v>0</v>
      </c>
      <c r="R78" s="10"/>
      <c r="S78" s="156" t="str">
        <f>+IF(JULIO!S78=0,"",JULIO!S78)</f>
        <v>1020104-12</v>
      </c>
      <c r="T78" s="55" t="str">
        <f>+IF(JULIO!T78=0,"",JULIO!T78)</f>
        <v>Indemnizaciones por Vacaciones o Supresión de Cargos por Reestructuración</v>
      </c>
      <c r="U78" s="29">
        <f>+ENERO!U78</f>
        <v>0</v>
      </c>
      <c r="V78" s="17">
        <f>JULIO!V78+AGOSTO!AL78</f>
        <v>0</v>
      </c>
      <c r="W78" s="17">
        <f>JULIO!W78+AGOSTO!AM78</f>
        <v>0</v>
      </c>
      <c r="X78" s="20">
        <f t="shared" si="67"/>
        <v>0</v>
      </c>
      <c r="Y78" s="21">
        <f>JULIO!AA78</f>
        <v>0</v>
      </c>
      <c r="Z78" s="457">
        <v>0</v>
      </c>
      <c r="AA78" s="20">
        <f t="shared" si="68"/>
        <v>0</v>
      </c>
      <c r="AB78" s="21">
        <f>JULIO!AD78</f>
        <v>0</v>
      </c>
      <c r="AC78" s="457">
        <v>0</v>
      </c>
      <c r="AD78" s="20">
        <f t="shared" si="69"/>
        <v>0</v>
      </c>
      <c r="AE78" s="21">
        <f>JULIO!AG78</f>
        <v>0</v>
      </c>
      <c r="AF78" s="457">
        <v>0</v>
      </c>
      <c r="AG78" s="20">
        <f t="shared" si="70"/>
        <v>0</v>
      </c>
      <c r="AH78" s="21">
        <f t="shared" si="71"/>
        <v>0</v>
      </c>
      <c r="AI78" s="17">
        <f t="shared" si="72"/>
        <v>0</v>
      </c>
      <c r="AJ78" s="18">
        <f t="shared" si="73"/>
        <v>0</v>
      </c>
      <c r="AK78" s="10"/>
      <c r="AL78" s="455">
        <v>0</v>
      </c>
      <c r="AM78" s="458">
        <v>0</v>
      </c>
      <c r="AN78" s="10"/>
      <c r="AO78" s="365"/>
      <c r="AP78" s="365"/>
      <c r="AQ78" s="365"/>
      <c r="AR78" s="365"/>
      <c r="AS78" s="365"/>
      <c r="AT78" s="365"/>
      <c r="AU78" s="365"/>
      <c r="AV78" s="365"/>
      <c r="AW78" s="365"/>
      <c r="AX78" s="365"/>
      <c r="AY78" s="365"/>
      <c r="AZ78" s="365"/>
      <c r="BA78" s="467"/>
      <c r="BB78" s="467"/>
      <c r="BC78" s="467"/>
      <c r="BD78" s="467"/>
      <c r="BE78" s="467"/>
      <c r="BF78" s="467"/>
      <c r="BG78" s="467"/>
      <c r="BH78" s="467"/>
      <c r="BI78" s="467"/>
      <c r="BJ78" s="467"/>
      <c r="BK78" s="467"/>
      <c r="BL78" s="467"/>
      <c r="BM78" s="467"/>
      <c r="BN78" s="467"/>
      <c r="BO78" s="467"/>
      <c r="BP78" s="467"/>
      <c r="BQ78" s="467"/>
      <c r="BR78" s="467"/>
    </row>
    <row r="79" spans="1:70" s="467" customFormat="1" ht="15" x14ac:dyDescent="0.2">
      <c r="A79" s="188" t="str">
        <f>+IF(JULIO!A79=0,"",JULIO!A79)</f>
        <v>1130118-1</v>
      </c>
      <c r="B79" s="189" t="str">
        <f>+CONCATENATE("Vigencia ",INSTRUCCIONES!$F$3)</f>
        <v>Vigencia 2014</v>
      </c>
      <c r="C79" s="456">
        <f>+ENERO!C79</f>
        <v>127000000</v>
      </c>
      <c r="D79" s="456">
        <f>JULIO!D79+AGOSTO!P79</f>
        <v>0</v>
      </c>
      <c r="E79" s="456">
        <f>JULIO!E79+AGOSTO!Q79</f>
        <v>0</v>
      </c>
      <c r="F79" s="170">
        <f t="shared" si="76"/>
        <v>127000000</v>
      </c>
      <c r="G79" s="283">
        <f>JULIO!I79</f>
        <v>93761557</v>
      </c>
      <c r="H79" s="457">
        <v>9902900</v>
      </c>
      <c r="I79" s="170">
        <f t="shared" si="77"/>
        <v>103664457</v>
      </c>
      <c r="J79" s="283">
        <f>JULIO!L79</f>
        <v>93761557</v>
      </c>
      <c r="K79" s="457">
        <v>9902900</v>
      </c>
      <c r="L79" s="170">
        <f t="shared" si="78"/>
        <v>103664457</v>
      </c>
      <c r="M79" s="283">
        <f t="shared" si="79"/>
        <v>23335543</v>
      </c>
      <c r="N79" s="170">
        <f t="shared" si="80"/>
        <v>23335543</v>
      </c>
      <c r="P79" s="455">
        <v>0</v>
      </c>
      <c r="Q79" s="458">
        <v>0</v>
      </c>
      <c r="R79" s="10"/>
      <c r="S79" s="156" t="str">
        <f>+IF(JULIO!S79=0,"",JULIO!S79)</f>
        <v>1020104-13</v>
      </c>
      <c r="T79" s="55" t="str">
        <f>+IF(JULIO!T79=0,"",JULIO!T79)</f>
        <v>Bonificación Especial por Recreación</v>
      </c>
      <c r="U79" s="29">
        <f>+ENERO!U79</f>
        <v>3441038</v>
      </c>
      <c r="V79" s="17">
        <f>JULIO!V79+AGOSTO!AL79</f>
        <v>0</v>
      </c>
      <c r="W79" s="17">
        <f>JULIO!W79+AGOSTO!AM79</f>
        <v>2000000</v>
      </c>
      <c r="X79" s="20">
        <f t="shared" si="67"/>
        <v>5441038</v>
      </c>
      <c r="Y79" s="21">
        <f>JULIO!AA79</f>
        <v>1201758</v>
      </c>
      <c r="Z79" s="457">
        <v>97609</v>
      </c>
      <c r="AA79" s="20">
        <f t="shared" si="68"/>
        <v>1299367</v>
      </c>
      <c r="AB79" s="21">
        <f>JULIO!AD79</f>
        <v>1201758</v>
      </c>
      <c r="AC79" s="457">
        <v>97609</v>
      </c>
      <c r="AD79" s="20">
        <f t="shared" si="69"/>
        <v>1299367</v>
      </c>
      <c r="AE79" s="21">
        <f>JULIO!AG79</f>
        <v>860515</v>
      </c>
      <c r="AF79" s="457">
        <v>241202</v>
      </c>
      <c r="AG79" s="20">
        <f t="shared" si="70"/>
        <v>1101717</v>
      </c>
      <c r="AH79" s="21">
        <f t="shared" si="71"/>
        <v>4141671</v>
      </c>
      <c r="AI79" s="17">
        <f t="shared" si="72"/>
        <v>4141671</v>
      </c>
      <c r="AJ79" s="18">
        <f t="shared" si="73"/>
        <v>4339321</v>
      </c>
      <c r="AK79" s="10"/>
      <c r="AL79" s="455">
        <v>0</v>
      </c>
      <c r="AM79" s="458">
        <v>0</v>
      </c>
      <c r="AN79" s="10"/>
      <c r="AO79" s="365"/>
      <c r="AP79" s="365"/>
      <c r="AQ79" s="365"/>
      <c r="AR79" s="365"/>
      <c r="AS79" s="365"/>
      <c r="AT79" s="365"/>
      <c r="AU79" s="365"/>
      <c r="AV79" s="365"/>
      <c r="AW79" s="365"/>
      <c r="AX79" s="365"/>
      <c r="AY79" s="365"/>
      <c r="AZ79" s="365"/>
      <c r="BL79" s="10"/>
    </row>
    <row r="80" spans="1:70" s="10" customFormat="1" ht="15" x14ac:dyDescent="0.2">
      <c r="A80" s="188" t="str">
        <f>+IF(JULIO!A80=0,"",JULIO!A80)</f>
        <v>1130118-2</v>
      </c>
      <c r="B80" s="189" t="str">
        <f>+IF(JULIO!B80=0,"",JULIO!B80)</f>
        <v>Vigencias Anteriores</v>
      </c>
      <c r="C80" s="456">
        <f>+ENERO!C80</f>
        <v>0</v>
      </c>
      <c r="D80" s="456">
        <f>JULIO!D80+AGOSTO!P80</f>
        <v>0</v>
      </c>
      <c r="E80" s="456">
        <f>JULIO!E80+AGOSTO!Q80</f>
        <v>0</v>
      </c>
      <c r="F80" s="170">
        <f t="shared" si="76"/>
        <v>0</v>
      </c>
      <c r="G80" s="283">
        <f>JULIO!I80</f>
        <v>0</v>
      </c>
      <c r="H80" s="457">
        <v>0</v>
      </c>
      <c r="I80" s="170">
        <f t="shared" si="77"/>
        <v>0</v>
      </c>
      <c r="J80" s="283">
        <f>JULIO!L80</f>
        <v>0</v>
      </c>
      <c r="K80" s="457">
        <v>0</v>
      </c>
      <c r="L80" s="170">
        <f t="shared" si="78"/>
        <v>0</v>
      </c>
      <c r="M80" s="283">
        <f t="shared" si="79"/>
        <v>0</v>
      </c>
      <c r="N80" s="170">
        <f t="shared" si="80"/>
        <v>0</v>
      </c>
      <c r="O80" s="467"/>
      <c r="P80" s="455">
        <v>0</v>
      </c>
      <c r="Q80" s="458">
        <v>0</v>
      </c>
      <c r="S80" s="156" t="str">
        <f>+IF(JULIO!S80=0,"",JULIO!S80)</f>
        <v>1020104-14</v>
      </c>
      <c r="T80" s="55" t="str">
        <f>+IF(JULIO!T80=0,"",JULIO!T80)</f>
        <v/>
      </c>
      <c r="U80" s="29">
        <f>+ENERO!U80</f>
        <v>0</v>
      </c>
      <c r="V80" s="17">
        <f>JULIO!V80+AGOSTO!AL80</f>
        <v>0</v>
      </c>
      <c r="W80" s="17">
        <f>JULIO!W80+AGOSTO!AM80</f>
        <v>0</v>
      </c>
      <c r="X80" s="20">
        <f t="shared" si="67"/>
        <v>0</v>
      </c>
      <c r="Y80" s="21">
        <f>JULIO!AA80</f>
        <v>0</v>
      </c>
      <c r="Z80" s="457">
        <v>0</v>
      </c>
      <c r="AA80" s="20">
        <f t="shared" si="68"/>
        <v>0</v>
      </c>
      <c r="AB80" s="21">
        <f>JULIO!AD80</f>
        <v>0</v>
      </c>
      <c r="AC80" s="457">
        <v>0</v>
      </c>
      <c r="AD80" s="20">
        <f t="shared" si="69"/>
        <v>0</v>
      </c>
      <c r="AE80" s="21">
        <f>JULIO!AG80</f>
        <v>0</v>
      </c>
      <c r="AF80" s="457">
        <v>0</v>
      </c>
      <c r="AG80" s="20">
        <f t="shared" si="70"/>
        <v>0</v>
      </c>
      <c r="AH80" s="21">
        <f t="shared" si="71"/>
        <v>0</v>
      </c>
      <c r="AI80" s="17">
        <f t="shared" si="72"/>
        <v>0</v>
      </c>
      <c r="AJ80" s="18">
        <f t="shared" si="73"/>
        <v>0</v>
      </c>
      <c r="AL80" s="455">
        <v>0</v>
      </c>
      <c r="AM80" s="458">
        <v>0</v>
      </c>
      <c r="AO80" s="365"/>
      <c r="AP80" s="365"/>
      <c r="AQ80" s="365"/>
      <c r="AR80" s="365"/>
      <c r="AS80" s="365"/>
      <c r="AT80" s="365"/>
      <c r="AU80" s="365"/>
      <c r="AV80" s="365"/>
      <c r="AW80" s="365"/>
      <c r="AX80" s="365"/>
      <c r="AY80" s="365"/>
      <c r="AZ80" s="365"/>
      <c r="BA80" s="467"/>
      <c r="BC80" s="467"/>
      <c r="BD80" s="467"/>
      <c r="BE80" s="467"/>
      <c r="BL80" s="467"/>
      <c r="BM80" s="467"/>
      <c r="BN80" s="467"/>
      <c r="BO80" s="467"/>
      <c r="BP80" s="467"/>
      <c r="BQ80" s="467"/>
      <c r="BR80" s="467"/>
    </row>
    <row r="81" spans="1:70" s="467" customFormat="1" x14ac:dyDescent="0.2">
      <c r="A81" s="57">
        <f>+IF(JULIO!A81=0,"",JULIO!A81)</f>
        <v>1130119</v>
      </c>
      <c r="B81" s="45" t="str">
        <f>+IF(JULIO!B81=0,"",JULIO!B81)</f>
        <v>Digitar nombre de Nuevo Rubro. Si lo Requiere</v>
      </c>
      <c r="C81" s="53">
        <f>ENERO!C81</f>
        <v>0</v>
      </c>
      <c r="D81" s="53">
        <f t="shared" ref="D81:Q81" si="81">SUM(D82:D83)</f>
        <v>0</v>
      </c>
      <c r="E81" s="53">
        <f t="shared" si="81"/>
        <v>0</v>
      </c>
      <c r="F81" s="54">
        <f t="shared" si="81"/>
        <v>0</v>
      </c>
      <c r="G81" s="52">
        <f t="shared" si="81"/>
        <v>0</v>
      </c>
      <c r="H81" s="53">
        <f t="shared" si="81"/>
        <v>0</v>
      </c>
      <c r="I81" s="54">
        <f t="shared" si="81"/>
        <v>0</v>
      </c>
      <c r="J81" s="52">
        <f t="shared" si="81"/>
        <v>0</v>
      </c>
      <c r="K81" s="53">
        <f t="shared" si="81"/>
        <v>0</v>
      </c>
      <c r="L81" s="54">
        <f t="shared" si="81"/>
        <v>0</v>
      </c>
      <c r="M81" s="52">
        <f t="shared" si="81"/>
        <v>0</v>
      </c>
      <c r="N81" s="54">
        <f t="shared" si="81"/>
        <v>0</v>
      </c>
      <c r="P81" s="52">
        <f t="shared" si="81"/>
        <v>0</v>
      </c>
      <c r="Q81" s="54">
        <f t="shared" si="81"/>
        <v>0</v>
      </c>
      <c r="R81" s="10"/>
      <c r="S81" s="155">
        <f>+IF(JULIO!S81=0,"",JULIO!S81)</f>
        <v>1020199</v>
      </c>
      <c r="T81" s="159" t="str">
        <f>+IF(JULIO!T81=0,"",JULIO!T81)</f>
        <v>Vigencias Anteriores</v>
      </c>
      <c r="U81" s="29">
        <f>+ENERO!U81</f>
        <v>0</v>
      </c>
      <c r="V81" s="17">
        <f>JULIO!V81+AGOSTO!AL81</f>
        <v>0</v>
      </c>
      <c r="W81" s="17">
        <f>JULIO!W81+AGOSTO!AM81</f>
        <v>56400503</v>
      </c>
      <c r="X81" s="20">
        <f t="shared" si="67"/>
        <v>56400503</v>
      </c>
      <c r="Y81" s="21">
        <f>JULIO!AA81</f>
        <v>56400503</v>
      </c>
      <c r="Z81" s="457">
        <v>0</v>
      </c>
      <c r="AA81" s="20">
        <f t="shared" si="68"/>
        <v>56400503</v>
      </c>
      <c r="AB81" s="21">
        <f>JULIO!AD81</f>
        <v>56400503</v>
      </c>
      <c r="AC81" s="457">
        <v>0</v>
      </c>
      <c r="AD81" s="20">
        <f t="shared" si="69"/>
        <v>56400503</v>
      </c>
      <c r="AE81" s="21">
        <f>JULIO!AG81</f>
        <v>40814460</v>
      </c>
      <c r="AF81" s="457">
        <v>2911952</v>
      </c>
      <c r="AG81" s="20">
        <f t="shared" si="70"/>
        <v>43726412</v>
      </c>
      <c r="AH81" s="21">
        <f t="shared" si="71"/>
        <v>0</v>
      </c>
      <c r="AI81" s="17">
        <f t="shared" si="72"/>
        <v>0</v>
      </c>
      <c r="AJ81" s="18">
        <f t="shared" si="73"/>
        <v>12674091</v>
      </c>
      <c r="AK81" s="10"/>
      <c r="AL81" s="455">
        <v>0</v>
      </c>
      <c r="AM81" s="458">
        <v>0</v>
      </c>
      <c r="AN81" s="10"/>
      <c r="AO81" s="365"/>
      <c r="AP81" s="365"/>
      <c r="AQ81" s="365"/>
      <c r="AR81" s="365"/>
      <c r="AS81" s="365"/>
      <c r="AT81" s="365"/>
      <c r="AU81" s="365"/>
      <c r="AV81" s="365"/>
      <c r="AW81" s="365"/>
      <c r="AX81" s="365"/>
      <c r="AY81" s="365"/>
      <c r="AZ81" s="365"/>
      <c r="BA81" s="10"/>
      <c r="BC81" s="10"/>
      <c r="BD81" s="10"/>
      <c r="BE81" s="10"/>
    </row>
    <row r="82" spans="1:70" s="467" customFormat="1" ht="15.75" x14ac:dyDescent="0.2">
      <c r="A82" s="188" t="str">
        <f>+IF(JULIO!A82=0,"",JULIO!A82)</f>
        <v>1130119-1</v>
      </c>
      <c r="B82" s="189" t="str">
        <f>+CONCATENATE("Vigencia ",INSTRUCCIONES!$F$3)</f>
        <v>Vigencia 2014</v>
      </c>
      <c r="C82" s="456">
        <f>+ENERO!C82</f>
        <v>0</v>
      </c>
      <c r="D82" s="456">
        <f>JULIO!D82+AGOSTO!P82</f>
        <v>0</v>
      </c>
      <c r="E82" s="456">
        <f>JULIO!E82+AGOSTO!Q82</f>
        <v>0</v>
      </c>
      <c r="F82" s="170">
        <f t="shared" si="76"/>
        <v>0</v>
      </c>
      <c r="G82" s="283">
        <f>JULIO!I82</f>
        <v>0</v>
      </c>
      <c r="H82" s="457">
        <v>0</v>
      </c>
      <c r="I82" s="170">
        <f t="shared" si="77"/>
        <v>0</v>
      </c>
      <c r="J82" s="283">
        <f>JULIO!L82</f>
        <v>0</v>
      </c>
      <c r="K82" s="457">
        <v>0</v>
      </c>
      <c r="L82" s="170">
        <f t="shared" si="78"/>
        <v>0</v>
      </c>
      <c r="M82" s="283">
        <f t="shared" si="79"/>
        <v>0</v>
      </c>
      <c r="N82" s="170">
        <f t="shared" si="80"/>
        <v>0</v>
      </c>
      <c r="P82" s="455">
        <v>0</v>
      </c>
      <c r="Q82" s="458">
        <v>0</v>
      </c>
      <c r="R82" s="10"/>
      <c r="S82" s="448" t="str">
        <f>+IF(JULIO!S82=0,"",JULIO!S82)</f>
        <v/>
      </c>
      <c r="T82" s="649" t="str">
        <f>+IF(JULIO!T82=0,"",JULIO!T82)</f>
        <v/>
      </c>
      <c r="U82" s="193"/>
      <c r="V82" s="193"/>
      <c r="W82" s="193"/>
      <c r="X82" s="193"/>
      <c r="Y82" s="193"/>
      <c r="Z82" s="193"/>
      <c r="AA82" s="193"/>
      <c r="AB82" s="193"/>
      <c r="AC82" s="193"/>
      <c r="AD82" s="193"/>
      <c r="AE82" s="193"/>
      <c r="AF82" s="193"/>
      <c r="AG82" s="193"/>
      <c r="AH82" s="193"/>
      <c r="AI82" s="193"/>
      <c r="AJ82" s="207"/>
      <c r="AK82" s="10"/>
      <c r="AL82" s="213"/>
      <c r="AM82" s="214"/>
      <c r="AN82" s="10"/>
      <c r="AO82" s="365"/>
      <c r="AP82" s="365"/>
      <c r="AQ82" s="365"/>
      <c r="AR82" s="365"/>
      <c r="AS82" s="365"/>
      <c r="AT82" s="365"/>
      <c r="AU82" s="365"/>
      <c r="AV82" s="365"/>
      <c r="AW82" s="365"/>
      <c r="AX82" s="365"/>
      <c r="AY82" s="365"/>
      <c r="AZ82" s="365"/>
      <c r="BN82" s="10"/>
      <c r="BO82" s="10"/>
      <c r="BP82" s="10"/>
      <c r="BQ82" s="10"/>
      <c r="BR82" s="10"/>
    </row>
    <row r="83" spans="1:70" s="467" customFormat="1" ht="15" x14ac:dyDescent="0.2">
      <c r="A83" s="188" t="str">
        <f>+IF(JULIO!A83=0,"",JULIO!A83)</f>
        <v>1130119-2</v>
      </c>
      <c r="B83" s="189" t="str">
        <f>+IF(JULIO!B83=0,"",JULIO!B83)</f>
        <v>Vigencias Anteriores</v>
      </c>
      <c r="C83" s="456">
        <f>+ENERO!C83</f>
        <v>0</v>
      </c>
      <c r="D83" s="456">
        <f>JULIO!D83+AGOSTO!P83</f>
        <v>0</v>
      </c>
      <c r="E83" s="456">
        <f>JULIO!E83+AGOSTO!Q83</f>
        <v>0</v>
      </c>
      <c r="F83" s="170">
        <f t="shared" si="76"/>
        <v>0</v>
      </c>
      <c r="G83" s="283">
        <f>JULIO!I83</f>
        <v>0</v>
      </c>
      <c r="H83" s="457">
        <v>0</v>
      </c>
      <c r="I83" s="170">
        <f t="shared" si="77"/>
        <v>0</v>
      </c>
      <c r="J83" s="283">
        <f>JULIO!L83</f>
        <v>0</v>
      </c>
      <c r="K83" s="457">
        <v>0</v>
      </c>
      <c r="L83" s="170">
        <f t="shared" si="78"/>
        <v>0</v>
      </c>
      <c r="M83" s="283">
        <f t="shared" si="79"/>
        <v>0</v>
      </c>
      <c r="N83" s="170">
        <f t="shared" si="80"/>
        <v>0</v>
      </c>
      <c r="P83" s="455">
        <v>0</v>
      </c>
      <c r="Q83" s="458">
        <v>0</v>
      </c>
      <c r="R83" s="10"/>
      <c r="S83" s="34">
        <f>+IF(JULIO!S83=0,"",JULIO!S83)</f>
        <v>1020200</v>
      </c>
      <c r="T83" s="158" t="str">
        <f>+IF(JULIO!T83=0,"",JULIO!T83)</f>
        <v>Servicios Personales Indirectos</v>
      </c>
      <c r="U83" s="157">
        <f t="shared" ref="U83:AJ83" si="82">SUM(U84:U88)</f>
        <v>104000000</v>
      </c>
      <c r="V83" s="144">
        <f t="shared" si="82"/>
        <v>20000000</v>
      </c>
      <c r="W83" s="144">
        <f t="shared" si="82"/>
        <v>10261671</v>
      </c>
      <c r="X83" s="152">
        <f t="shared" si="82"/>
        <v>134261671</v>
      </c>
      <c r="Y83" s="151">
        <f t="shared" si="82"/>
        <v>123801541</v>
      </c>
      <c r="Z83" s="144">
        <f t="shared" si="82"/>
        <v>-8700000</v>
      </c>
      <c r="AA83" s="152">
        <f t="shared" si="82"/>
        <v>115101541</v>
      </c>
      <c r="AB83" s="151">
        <f t="shared" si="82"/>
        <v>83437540</v>
      </c>
      <c r="AC83" s="144">
        <f t="shared" si="82"/>
        <v>8783000</v>
      </c>
      <c r="AD83" s="152">
        <f t="shared" si="82"/>
        <v>92220540</v>
      </c>
      <c r="AE83" s="151">
        <f t="shared" si="82"/>
        <v>73421541</v>
      </c>
      <c r="AF83" s="144">
        <f t="shared" si="82"/>
        <v>11750999</v>
      </c>
      <c r="AG83" s="152">
        <f t="shared" si="82"/>
        <v>85172540</v>
      </c>
      <c r="AH83" s="151">
        <f t="shared" si="82"/>
        <v>19160130</v>
      </c>
      <c r="AI83" s="144">
        <f t="shared" si="82"/>
        <v>42041131</v>
      </c>
      <c r="AJ83" s="153">
        <f t="shared" si="82"/>
        <v>49089131</v>
      </c>
      <c r="AK83" s="10"/>
      <c r="AL83" s="151">
        <f>SUM(AL84:AL88)</f>
        <v>0</v>
      </c>
      <c r="AM83" s="153">
        <f>SUM(AM84:AM88)</f>
        <v>0</v>
      </c>
      <c r="AN83" s="10"/>
      <c r="AO83" s="365"/>
      <c r="AP83" s="365"/>
      <c r="AQ83" s="365"/>
      <c r="AR83" s="365"/>
      <c r="AS83" s="365"/>
      <c r="AT83" s="365"/>
      <c r="AU83" s="365"/>
      <c r="AV83" s="365"/>
      <c r="AW83" s="365"/>
      <c r="AX83" s="365"/>
      <c r="AY83" s="365"/>
      <c r="AZ83" s="365"/>
      <c r="BM83" s="10"/>
    </row>
    <row r="84" spans="1:70" s="467" customFormat="1" x14ac:dyDescent="0.2">
      <c r="A84" s="200" t="str">
        <f>+IF(JULIO!A84=0,"",JULIO!A84)</f>
        <v/>
      </c>
      <c r="B84" s="557" t="str">
        <f>+IF(JULIO!B84=0,"",JULIO!B84)</f>
        <v/>
      </c>
      <c r="C84" s="495"/>
      <c r="D84" s="495"/>
      <c r="E84" s="495"/>
      <c r="F84" s="495"/>
      <c r="G84" s="495"/>
      <c r="H84" s="495"/>
      <c r="I84" s="495"/>
      <c r="J84" s="495"/>
      <c r="K84" s="495"/>
      <c r="L84" s="495"/>
      <c r="M84" s="495"/>
      <c r="N84" s="496"/>
      <c r="P84" s="497"/>
      <c r="Q84" s="496"/>
      <c r="R84" s="10"/>
      <c r="S84" s="155" t="str">
        <f>+IF(JULIO!S84=0,"",JULIO!S84)</f>
        <v>1020200-1</v>
      </c>
      <c r="T84" s="159" t="str">
        <f>+IF(JULIO!T84=0,"",JULIO!T84)</f>
        <v>Remuneración y Honorarios por Servicios Técnicos y Profesionales</v>
      </c>
      <c r="U84" s="29">
        <f>+ENERO!U84</f>
        <v>104000000</v>
      </c>
      <c r="V84" s="17">
        <f>JULIO!V84+AGOSTO!AL84</f>
        <v>20000000</v>
      </c>
      <c r="W84" s="17">
        <f>JULIO!W84+AGOSTO!AM84</f>
        <v>3000000</v>
      </c>
      <c r="X84" s="20">
        <f>SUM(U84:W84)</f>
        <v>127000000</v>
      </c>
      <c r="Y84" s="21">
        <f>JULIO!AA84</f>
        <v>116539870</v>
      </c>
      <c r="Z84" s="457">
        <v>-8700000</v>
      </c>
      <c r="AA84" s="20">
        <f>SUM(Y84:Z84)</f>
        <v>107839870</v>
      </c>
      <c r="AB84" s="21">
        <f>JULIO!AD84</f>
        <v>76175869</v>
      </c>
      <c r="AC84" s="457">
        <v>8783000</v>
      </c>
      <c r="AD84" s="20">
        <f>SUM(AB84:AC84)</f>
        <v>84958869</v>
      </c>
      <c r="AE84" s="21">
        <f>JULIO!AG84</f>
        <v>66159870</v>
      </c>
      <c r="AF84" s="457">
        <v>11750999</v>
      </c>
      <c r="AG84" s="20">
        <f>SUM(AE84:AF84)</f>
        <v>77910869</v>
      </c>
      <c r="AH84" s="21">
        <f>X84-AA84</f>
        <v>19160130</v>
      </c>
      <c r="AI84" s="17">
        <f>X84-AD84</f>
        <v>42041131</v>
      </c>
      <c r="AJ84" s="18">
        <f>X84-AG84</f>
        <v>49089131</v>
      </c>
      <c r="AK84" s="10"/>
      <c r="AL84" s="455">
        <v>0</v>
      </c>
      <c r="AM84" s="458">
        <v>0</v>
      </c>
      <c r="AN84" s="10"/>
      <c r="AO84" s="365"/>
      <c r="AP84" s="365"/>
      <c r="AQ84" s="365"/>
      <c r="AR84" s="365"/>
      <c r="AS84" s="365"/>
      <c r="AT84" s="365"/>
      <c r="AU84" s="365"/>
      <c r="AV84" s="365"/>
      <c r="AW84" s="365"/>
      <c r="AX84" s="365"/>
      <c r="AY84" s="365"/>
      <c r="AZ84" s="365"/>
    </row>
    <row r="85" spans="1:70" s="467" customFormat="1" ht="15.75" x14ac:dyDescent="0.2">
      <c r="A85" s="459">
        <f>+IF(JULIO!A85=0,"",JULIO!A85)</f>
        <v>11302</v>
      </c>
      <c r="B85" s="460" t="str">
        <f>+IF(JULIO!B85=0,"",JULIO!B85)</f>
        <v>Venta de Otros Bienes y Servicios</v>
      </c>
      <c r="C85" s="559">
        <f t="shared" ref="C85:N85" si="83">SUM(C86:C93)</f>
        <v>306700000</v>
      </c>
      <c r="D85" s="559">
        <f t="shared" si="83"/>
        <v>0</v>
      </c>
      <c r="E85" s="559">
        <f t="shared" si="83"/>
        <v>1687500</v>
      </c>
      <c r="F85" s="560">
        <f t="shared" si="83"/>
        <v>308387500</v>
      </c>
      <c r="G85" s="558">
        <f t="shared" si="83"/>
        <v>68976407</v>
      </c>
      <c r="H85" s="559">
        <f t="shared" si="83"/>
        <v>18067350</v>
      </c>
      <c r="I85" s="560">
        <f t="shared" si="83"/>
        <v>87043757</v>
      </c>
      <c r="J85" s="558">
        <f t="shared" si="83"/>
        <v>68896407</v>
      </c>
      <c r="K85" s="559">
        <f t="shared" si="83"/>
        <v>8067350</v>
      </c>
      <c r="L85" s="560">
        <f t="shared" si="83"/>
        <v>76963757</v>
      </c>
      <c r="M85" s="558">
        <f t="shared" si="83"/>
        <v>221343743</v>
      </c>
      <c r="N85" s="560">
        <f t="shared" si="83"/>
        <v>231423743</v>
      </c>
      <c r="P85" s="52">
        <f>SUM(P86:P93)</f>
        <v>0</v>
      </c>
      <c r="Q85" s="54">
        <f>SUM(Q86:Q93)</f>
        <v>0</v>
      </c>
      <c r="R85" s="10"/>
      <c r="S85" s="155" t="str">
        <f>+IF(JULIO!S85=0,"",JULIO!S85)</f>
        <v>1020200-2</v>
      </c>
      <c r="T85" s="159" t="str">
        <f>+IF(JULIO!T85=0,"",JULIO!T85)</f>
        <v>Personal Supernumerario</v>
      </c>
      <c r="U85" s="29">
        <f>+ENERO!U85</f>
        <v>0</v>
      </c>
      <c r="V85" s="17">
        <f>JULIO!V85+AGOSTO!AL85</f>
        <v>0</v>
      </c>
      <c r="W85" s="17">
        <f>JULIO!W85+AGOSTO!AM85</f>
        <v>0</v>
      </c>
      <c r="X85" s="20">
        <f>SUM(U85:W85)</f>
        <v>0</v>
      </c>
      <c r="Y85" s="21">
        <f>JULIO!AA85</f>
        <v>0</v>
      </c>
      <c r="Z85" s="457">
        <v>0</v>
      </c>
      <c r="AA85" s="20">
        <f>SUM(Y85:Z85)</f>
        <v>0</v>
      </c>
      <c r="AB85" s="21">
        <f>JULIO!AD85</f>
        <v>0</v>
      </c>
      <c r="AC85" s="457">
        <v>0</v>
      </c>
      <c r="AD85" s="20">
        <f>SUM(AB85:AC85)</f>
        <v>0</v>
      </c>
      <c r="AE85" s="21">
        <f>JULIO!AG85</f>
        <v>0</v>
      </c>
      <c r="AF85" s="457">
        <v>0</v>
      </c>
      <c r="AG85" s="20">
        <f>SUM(AE85:AF85)</f>
        <v>0</v>
      </c>
      <c r="AH85" s="21">
        <f>X85-AA85</f>
        <v>0</v>
      </c>
      <c r="AI85" s="17">
        <f>X85-AD85</f>
        <v>0</v>
      </c>
      <c r="AJ85" s="18">
        <f>X85-AG85</f>
        <v>0</v>
      </c>
      <c r="AK85" s="10"/>
      <c r="AL85" s="455">
        <v>0</v>
      </c>
      <c r="AM85" s="458">
        <v>0</v>
      </c>
      <c r="AN85" s="10"/>
      <c r="AO85" s="365"/>
      <c r="AP85" s="365"/>
      <c r="AQ85" s="365"/>
      <c r="AR85" s="365"/>
      <c r="AS85" s="365"/>
      <c r="AT85" s="365"/>
      <c r="AU85" s="365"/>
      <c r="AV85" s="365"/>
      <c r="AW85" s="365"/>
      <c r="AX85" s="365"/>
      <c r="AY85" s="365"/>
      <c r="AZ85" s="365"/>
      <c r="BL85" s="10"/>
    </row>
    <row r="86" spans="1:70" s="10" customFormat="1" x14ac:dyDescent="0.2">
      <c r="A86" s="46">
        <f>+IF(JULIO!A86=0,"",JULIO!A86)</f>
        <v>1130201</v>
      </c>
      <c r="B86" s="55" t="str">
        <f>+IF(JULIO!B86=0,"",JULIO!B86)</f>
        <v>ARRENDAMIENTO Y ALQUILER DE BIENES MUEBLES E INMUEBLES</v>
      </c>
      <c r="C86" s="456">
        <f>+ENERO!C86</f>
        <v>1200000</v>
      </c>
      <c r="D86" s="456">
        <f>JULIO!D86+AGOSTO!P86</f>
        <v>0</v>
      </c>
      <c r="E86" s="456">
        <f>JULIO!E86+AGOSTO!Q86</f>
        <v>0</v>
      </c>
      <c r="F86" s="170">
        <f t="shared" ref="F86:F92" si="84">SUM(C86:E86)</f>
        <v>1200000</v>
      </c>
      <c r="G86" s="283">
        <f>JULIO!I86</f>
        <v>480000</v>
      </c>
      <c r="H86" s="457">
        <v>80000</v>
      </c>
      <c r="I86" s="170">
        <f t="shared" ref="I86:I92" si="85">SUM(G86:H86)</f>
        <v>560000</v>
      </c>
      <c r="J86" s="283">
        <f>JULIO!L86</f>
        <v>400000</v>
      </c>
      <c r="K86" s="457">
        <v>80000</v>
      </c>
      <c r="L86" s="170">
        <f t="shared" ref="L86:L92" si="86">SUM(J86:K86)</f>
        <v>480000</v>
      </c>
      <c r="M86" s="283">
        <f t="shared" ref="M86:M92" si="87">F86-I86</f>
        <v>640000</v>
      </c>
      <c r="N86" s="170">
        <f t="shared" ref="N86:N92" si="88">F86-L86</f>
        <v>720000</v>
      </c>
      <c r="O86" s="467"/>
      <c r="P86" s="455">
        <v>0</v>
      </c>
      <c r="Q86" s="458">
        <v>0</v>
      </c>
      <c r="S86" s="155" t="str">
        <f>+IF(JULIO!S86=0,"",JULIO!S86)</f>
        <v>1020200-4</v>
      </c>
      <c r="T86" s="159" t="str">
        <f>+IF(JULIO!T86=0,"",JULIO!T86)</f>
        <v>Otros Honorarios (Servicios de Cooperativa)</v>
      </c>
      <c r="U86" s="29">
        <f>+ENERO!U86</f>
        <v>0</v>
      </c>
      <c r="V86" s="17">
        <f>JULIO!V86+AGOSTO!AL86</f>
        <v>0</v>
      </c>
      <c r="W86" s="17">
        <f>JULIO!W86+AGOSTO!AM86</f>
        <v>0</v>
      </c>
      <c r="X86" s="20">
        <f>SUM(U86:W86)</f>
        <v>0</v>
      </c>
      <c r="Y86" s="21">
        <f>JULIO!AA86</f>
        <v>0</v>
      </c>
      <c r="Z86" s="457">
        <v>0</v>
      </c>
      <c r="AA86" s="20">
        <f>SUM(Y86:Z86)</f>
        <v>0</v>
      </c>
      <c r="AB86" s="21">
        <f>JULIO!AD86</f>
        <v>0</v>
      </c>
      <c r="AC86" s="457">
        <v>0</v>
      </c>
      <c r="AD86" s="20">
        <f>SUM(AB86:AC86)</f>
        <v>0</v>
      </c>
      <c r="AE86" s="21">
        <f>JULIO!AG86</f>
        <v>0</v>
      </c>
      <c r="AF86" s="457">
        <v>0</v>
      </c>
      <c r="AG86" s="20">
        <f>SUM(AE86:AF86)</f>
        <v>0</v>
      </c>
      <c r="AH86" s="21">
        <f>X86-AA86</f>
        <v>0</v>
      </c>
      <c r="AI86" s="17">
        <f>X86-AD86</f>
        <v>0</v>
      </c>
      <c r="AJ86" s="18">
        <f>X86-AG86</f>
        <v>0</v>
      </c>
      <c r="AL86" s="455">
        <v>0</v>
      </c>
      <c r="AM86" s="458">
        <v>0</v>
      </c>
      <c r="AO86" s="365"/>
      <c r="AP86" s="365"/>
      <c r="AQ86" s="365"/>
      <c r="AR86" s="365"/>
      <c r="AS86" s="365"/>
      <c r="AT86" s="365"/>
      <c r="AU86" s="365"/>
      <c r="AV86" s="365"/>
      <c r="AW86" s="365"/>
      <c r="AX86" s="365"/>
      <c r="AY86" s="365"/>
      <c r="AZ86" s="365"/>
      <c r="BA86" s="467"/>
      <c r="BC86" s="467"/>
      <c r="BD86" s="467"/>
      <c r="BE86" s="467"/>
      <c r="BL86" s="467"/>
      <c r="BM86" s="467"/>
      <c r="BN86" s="467"/>
      <c r="BO86" s="467"/>
      <c r="BP86" s="467"/>
      <c r="BQ86" s="467"/>
      <c r="BR86" s="467"/>
    </row>
    <row r="87" spans="1:70" s="467" customFormat="1" x14ac:dyDescent="0.2">
      <c r="A87" s="46">
        <f>+IF(JULIO!A87=0,"",JULIO!A87)</f>
        <v>1130202</v>
      </c>
      <c r="B87" s="55" t="str">
        <f>+IF(JULIO!B87=0,"",JULIO!B87)</f>
        <v>COMERCIALIZACIÓN DE MERCANCÍAS</v>
      </c>
      <c r="C87" s="456">
        <f>+ENERO!C87</f>
        <v>110500000</v>
      </c>
      <c r="D87" s="456">
        <f>JULIO!D87+AGOSTO!P87</f>
        <v>0</v>
      </c>
      <c r="E87" s="456">
        <f>JULIO!E87+AGOSTO!Q87</f>
        <v>0</v>
      </c>
      <c r="F87" s="170">
        <f t="shared" si="84"/>
        <v>110500000</v>
      </c>
      <c r="G87" s="283">
        <f>JULIO!I87</f>
        <v>59758632</v>
      </c>
      <c r="H87" s="457">
        <v>7935400</v>
      </c>
      <c r="I87" s="170">
        <f t="shared" si="85"/>
        <v>67694032</v>
      </c>
      <c r="J87" s="283">
        <f>JULIO!L87</f>
        <v>59758632</v>
      </c>
      <c r="K87" s="457">
        <v>7935400</v>
      </c>
      <c r="L87" s="170">
        <f t="shared" si="86"/>
        <v>67694032</v>
      </c>
      <c r="M87" s="283">
        <f t="shared" si="87"/>
        <v>42805968</v>
      </c>
      <c r="N87" s="170">
        <f t="shared" si="88"/>
        <v>42805968</v>
      </c>
      <c r="P87" s="455">
        <v>0</v>
      </c>
      <c r="Q87" s="458">
        <v>0</v>
      </c>
      <c r="R87" s="10"/>
      <c r="S87" s="155" t="str">
        <f>+IF(JULIO!S87=0,"",JULIO!S87)</f>
        <v/>
      </c>
      <c r="T87" s="159" t="str">
        <f>+IF(JULIO!T87=0,"",JULIO!T87)</f>
        <v/>
      </c>
      <c r="U87" s="29">
        <f>+ENERO!U87</f>
        <v>0</v>
      </c>
      <c r="V87" s="17">
        <f>JULIO!V87+AGOSTO!AL87</f>
        <v>0</v>
      </c>
      <c r="W87" s="17">
        <f>JULIO!W87+AGOSTO!AM87</f>
        <v>0</v>
      </c>
      <c r="X87" s="20">
        <f>SUM(U87:W87)</f>
        <v>0</v>
      </c>
      <c r="Y87" s="21">
        <f>JULIO!AA87</f>
        <v>0</v>
      </c>
      <c r="Z87" s="457">
        <v>0</v>
      </c>
      <c r="AA87" s="20">
        <f>SUM(Y87:Z87)</f>
        <v>0</v>
      </c>
      <c r="AB87" s="21">
        <f>JULIO!AD87</f>
        <v>0</v>
      </c>
      <c r="AC87" s="457">
        <v>0</v>
      </c>
      <c r="AD87" s="20">
        <f>SUM(AB87:AC87)</f>
        <v>0</v>
      </c>
      <c r="AE87" s="21">
        <f>JULIO!AG87</f>
        <v>0</v>
      </c>
      <c r="AF87" s="457">
        <v>0</v>
      </c>
      <c r="AG87" s="20">
        <f>SUM(AE87:AF87)</f>
        <v>0</v>
      </c>
      <c r="AH87" s="21">
        <f>X87-AA87</f>
        <v>0</v>
      </c>
      <c r="AI87" s="17">
        <f>X87-AD87</f>
        <v>0</v>
      </c>
      <c r="AJ87" s="18">
        <f>X87-AG87</f>
        <v>0</v>
      </c>
      <c r="AK87" s="10"/>
      <c r="AL87" s="455">
        <v>0</v>
      </c>
      <c r="AM87" s="458">
        <v>0</v>
      </c>
      <c r="AN87" s="10"/>
      <c r="AO87" s="365"/>
      <c r="AP87" s="365"/>
      <c r="AQ87" s="365"/>
      <c r="AR87" s="365"/>
      <c r="AS87" s="365"/>
      <c r="AT87" s="365"/>
      <c r="AU87" s="365"/>
      <c r="AV87" s="365"/>
      <c r="AW87" s="365"/>
      <c r="AX87" s="365"/>
      <c r="AY87" s="365"/>
      <c r="AZ87" s="365"/>
      <c r="BA87" s="10"/>
      <c r="BC87" s="10"/>
      <c r="BD87" s="10"/>
      <c r="BE87" s="10"/>
    </row>
    <row r="88" spans="1:70" s="467" customFormat="1" x14ac:dyDescent="0.2">
      <c r="A88" s="46">
        <f>+IF(JULIO!A88=0,"",JULIO!A88)</f>
        <v>1130203</v>
      </c>
      <c r="B88" s="55" t="str">
        <f>+IF(JULIO!B88=0,"",JULIO!B88)</f>
        <v>CONVENIOS CON LA NACION LIGADOS A LA VTA DE SERVICIOS</v>
      </c>
      <c r="C88" s="456">
        <f>+ENERO!C88</f>
        <v>0</v>
      </c>
      <c r="D88" s="456">
        <f>JULIO!D88+AGOSTO!P88</f>
        <v>0</v>
      </c>
      <c r="E88" s="456">
        <f>JULIO!E88+AGOSTO!Q88</f>
        <v>0</v>
      </c>
      <c r="F88" s="170">
        <f t="shared" si="84"/>
        <v>0</v>
      </c>
      <c r="G88" s="283">
        <f>JULIO!I88</f>
        <v>0</v>
      </c>
      <c r="H88" s="457">
        <v>0</v>
      </c>
      <c r="I88" s="170">
        <f t="shared" si="85"/>
        <v>0</v>
      </c>
      <c r="J88" s="283">
        <f>JULIO!L88</f>
        <v>0</v>
      </c>
      <c r="K88" s="457">
        <v>0</v>
      </c>
      <c r="L88" s="170">
        <f t="shared" si="86"/>
        <v>0</v>
      </c>
      <c r="M88" s="283">
        <f t="shared" si="87"/>
        <v>0</v>
      </c>
      <c r="N88" s="170">
        <f t="shared" si="88"/>
        <v>0</v>
      </c>
      <c r="P88" s="455">
        <v>0</v>
      </c>
      <c r="Q88" s="458">
        <v>0</v>
      </c>
      <c r="R88" s="10"/>
      <c r="S88" s="155">
        <f>+IF(JULIO!S88=0,"",JULIO!S88)</f>
        <v>1020299</v>
      </c>
      <c r="T88" s="159" t="str">
        <f>+IF(JULIO!T88=0,"",JULIO!T88)</f>
        <v>Vigencias Anteriores</v>
      </c>
      <c r="U88" s="29">
        <f>+ENERO!U88</f>
        <v>0</v>
      </c>
      <c r="V88" s="17">
        <f>JULIO!V88+AGOSTO!AL88</f>
        <v>0</v>
      </c>
      <c r="W88" s="17">
        <f>JULIO!W88+AGOSTO!AM88</f>
        <v>7261671</v>
      </c>
      <c r="X88" s="20">
        <f>SUM(U88:W88)</f>
        <v>7261671</v>
      </c>
      <c r="Y88" s="21">
        <f>JULIO!AA88</f>
        <v>7261671</v>
      </c>
      <c r="Z88" s="457">
        <v>0</v>
      </c>
      <c r="AA88" s="20">
        <f>SUM(Y88:Z88)</f>
        <v>7261671</v>
      </c>
      <c r="AB88" s="21">
        <f>JULIO!AD88</f>
        <v>7261671</v>
      </c>
      <c r="AC88" s="457">
        <v>0</v>
      </c>
      <c r="AD88" s="20">
        <f>SUM(AB88:AC88)</f>
        <v>7261671</v>
      </c>
      <c r="AE88" s="21">
        <f>JULIO!AG88</f>
        <v>7261671</v>
      </c>
      <c r="AF88" s="457">
        <v>0</v>
      </c>
      <c r="AG88" s="20">
        <f>SUM(AE88:AF88)</f>
        <v>7261671</v>
      </c>
      <c r="AH88" s="21">
        <f>X88-AA88</f>
        <v>0</v>
      </c>
      <c r="AI88" s="17">
        <f>X88-AD88</f>
        <v>0</v>
      </c>
      <c r="AJ88" s="18">
        <f>X88-AG88</f>
        <v>0</v>
      </c>
      <c r="AK88" s="10"/>
      <c r="AL88" s="455">
        <v>0</v>
      </c>
      <c r="AM88" s="458">
        <v>0</v>
      </c>
      <c r="AN88" s="10"/>
      <c r="AO88" s="365"/>
      <c r="AP88" s="365"/>
      <c r="AQ88" s="365"/>
      <c r="AR88" s="365"/>
      <c r="AS88" s="365"/>
      <c r="AT88" s="365"/>
      <c r="AU88" s="365"/>
      <c r="AV88" s="365"/>
      <c r="AW88" s="365"/>
      <c r="AX88" s="365"/>
      <c r="AY88" s="365"/>
      <c r="AZ88" s="365"/>
      <c r="BN88" s="10"/>
      <c r="BO88" s="10"/>
      <c r="BP88" s="10"/>
      <c r="BQ88" s="10"/>
      <c r="BR88" s="10"/>
    </row>
    <row r="89" spans="1:70" s="467" customFormat="1" ht="15.75" x14ac:dyDescent="0.2">
      <c r="A89" s="46">
        <f>+IF(JULIO!A89=0,"",JULIO!A89)</f>
        <v>1130204</v>
      </c>
      <c r="B89" s="55" t="str">
        <f>+IF(JULIO!B89=0,"",JULIO!B89)</f>
        <v>CONVENIOS CON EL DEPARTAMENTO LIGADOS A LA VTA SERVICIOS</v>
      </c>
      <c r="C89" s="456">
        <f>+ENERO!C89</f>
        <v>70000000</v>
      </c>
      <c r="D89" s="456">
        <f>JULIO!D89+AGOSTO!P89</f>
        <v>0</v>
      </c>
      <c r="E89" s="456">
        <f>JULIO!E89+AGOSTO!Q89</f>
        <v>0</v>
      </c>
      <c r="F89" s="170">
        <f t="shared" si="84"/>
        <v>70000000</v>
      </c>
      <c r="G89" s="283">
        <f>JULIO!I89</f>
        <v>5747550</v>
      </c>
      <c r="H89" s="457">
        <v>10000000</v>
      </c>
      <c r="I89" s="170">
        <f t="shared" si="85"/>
        <v>15747550</v>
      </c>
      <c r="J89" s="283">
        <f>JULIO!L89</f>
        <v>5747550</v>
      </c>
      <c r="K89" s="457">
        <v>0</v>
      </c>
      <c r="L89" s="170">
        <f t="shared" si="86"/>
        <v>5747550</v>
      </c>
      <c r="M89" s="283">
        <f t="shared" si="87"/>
        <v>54252450</v>
      </c>
      <c r="N89" s="170">
        <f t="shared" si="88"/>
        <v>64252450</v>
      </c>
      <c r="P89" s="455">
        <v>0</v>
      </c>
      <c r="Q89" s="458">
        <v>0</v>
      </c>
      <c r="R89" s="10"/>
      <c r="S89" s="448" t="str">
        <f>+IF(JULIO!S89=0,"",JULIO!S89)</f>
        <v/>
      </c>
      <c r="T89" s="649" t="str">
        <f>+IF(JULIO!T89=0,"",JULIO!T89)</f>
        <v/>
      </c>
      <c r="U89" s="193"/>
      <c r="V89" s="193"/>
      <c r="W89" s="193"/>
      <c r="X89" s="193"/>
      <c r="Y89" s="193"/>
      <c r="Z89" s="193"/>
      <c r="AA89" s="193"/>
      <c r="AB89" s="193"/>
      <c r="AC89" s="193"/>
      <c r="AD89" s="193"/>
      <c r="AE89" s="193"/>
      <c r="AF89" s="193"/>
      <c r="AG89" s="193"/>
      <c r="AH89" s="193"/>
      <c r="AI89" s="193"/>
      <c r="AJ89" s="207"/>
      <c r="AK89" s="10"/>
      <c r="AL89" s="213"/>
      <c r="AM89" s="214"/>
      <c r="AN89" s="10"/>
      <c r="AO89" s="365"/>
      <c r="AP89" s="365"/>
      <c r="AQ89" s="365"/>
      <c r="AR89" s="365"/>
      <c r="AS89" s="365"/>
      <c r="AT89" s="365"/>
      <c r="AU89" s="365"/>
      <c r="AV89" s="365"/>
      <c r="AW89" s="365"/>
      <c r="AX89" s="365"/>
      <c r="AY89" s="365"/>
      <c r="AZ89" s="365"/>
      <c r="BM89" s="10"/>
    </row>
    <row r="90" spans="1:70" s="562" customFormat="1" ht="15" x14ac:dyDescent="0.2">
      <c r="A90" s="46">
        <f>+IF(JULIO!A90=0,"",JULIO!A90)</f>
        <v>1130205</v>
      </c>
      <c r="B90" s="55" t="str">
        <f>+IF(JULIO!B90=0,"",JULIO!B90)</f>
        <v>CONVENIOS CON EL MUNICIPIO LIGADOS A LA VTA DE SERVICIOS</v>
      </c>
      <c r="C90" s="456">
        <f>+ENERO!C90</f>
        <v>94000000</v>
      </c>
      <c r="D90" s="456">
        <f>JULIO!D90+AGOSTO!P90</f>
        <v>0</v>
      </c>
      <c r="E90" s="456">
        <f>JULIO!E90+AGOSTO!Q90</f>
        <v>0</v>
      </c>
      <c r="F90" s="170">
        <f t="shared" si="84"/>
        <v>94000000</v>
      </c>
      <c r="G90" s="283">
        <f>JULIO!I90</f>
        <v>2250000</v>
      </c>
      <c r="H90" s="457">
        <v>0</v>
      </c>
      <c r="I90" s="170">
        <f t="shared" si="85"/>
        <v>2250000</v>
      </c>
      <c r="J90" s="283">
        <f>JULIO!L90</f>
        <v>2250000</v>
      </c>
      <c r="K90" s="457">
        <v>0</v>
      </c>
      <c r="L90" s="170">
        <f t="shared" si="86"/>
        <v>2250000</v>
      </c>
      <c r="M90" s="283">
        <f t="shared" si="87"/>
        <v>91750000</v>
      </c>
      <c r="N90" s="170">
        <f t="shared" si="88"/>
        <v>91750000</v>
      </c>
      <c r="O90" s="467"/>
      <c r="P90" s="455">
        <v>0</v>
      </c>
      <c r="Q90" s="458">
        <v>0</v>
      </c>
      <c r="R90" s="32"/>
      <c r="S90" s="34">
        <f>+IF(JULIO!S90=0,"",JULIO!S90)</f>
        <v>1020300</v>
      </c>
      <c r="T90" s="158" t="str">
        <f>+IF(JULIO!T90=0,"",JULIO!T90)</f>
        <v>Contribuciones Inherentes nómina al Sector Privado</v>
      </c>
      <c r="U90" s="157">
        <f t="shared" ref="U90:AJ90" si="89">U91+U96+U102</f>
        <v>338359465</v>
      </c>
      <c r="V90" s="144">
        <f t="shared" si="89"/>
        <v>0</v>
      </c>
      <c r="W90" s="144">
        <f t="shared" si="89"/>
        <v>58780867</v>
      </c>
      <c r="X90" s="152">
        <f t="shared" si="89"/>
        <v>397140332</v>
      </c>
      <c r="Y90" s="151">
        <f t="shared" si="89"/>
        <v>174482863</v>
      </c>
      <c r="Z90" s="144">
        <f t="shared" si="89"/>
        <v>15567669</v>
      </c>
      <c r="AA90" s="152">
        <f t="shared" si="89"/>
        <v>190050532</v>
      </c>
      <c r="AB90" s="151">
        <f t="shared" si="89"/>
        <v>174482863</v>
      </c>
      <c r="AC90" s="144">
        <f t="shared" si="89"/>
        <v>15567669</v>
      </c>
      <c r="AD90" s="152">
        <f t="shared" si="89"/>
        <v>190050532</v>
      </c>
      <c r="AE90" s="151">
        <f t="shared" si="89"/>
        <v>157228125</v>
      </c>
      <c r="AF90" s="144">
        <f t="shared" si="89"/>
        <v>16628654</v>
      </c>
      <c r="AG90" s="152">
        <f t="shared" si="89"/>
        <v>173856779</v>
      </c>
      <c r="AH90" s="151">
        <f t="shared" si="89"/>
        <v>207089800</v>
      </c>
      <c r="AI90" s="144">
        <f t="shared" si="89"/>
        <v>207089800</v>
      </c>
      <c r="AJ90" s="153">
        <f t="shared" si="89"/>
        <v>223283553</v>
      </c>
      <c r="AK90" s="10"/>
      <c r="AL90" s="151">
        <f>AL91+AL96+AL102</f>
        <v>0</v>
      </c>
      <c r="AM90" s="153">
        <f>AM91+AM96+AM102</f>
        <v>0</v>
      </c>
      <c r="AN90" s="32"/>
      <c r="AO90" s="561"/>
      <c r="AP90" s="561"/>
      <c r="AQ90" s="561"/>
      <c r="AR90" s="561"/>
      <c r="AS90" s="561"/>
      <c r="AT90" s="561"/>
      <c r="AU90" s="561"/>
      <c r="AV90" s="561"/>
      <c r="AW90" s="561"/>
      <c r="AX90" s="561"/>
      <c r="AY90" s="561"/>
      <c r="AZ90" s="561"/>
      <c r="BM90" s="467"/>
      <c r="BN90" s="467"/>
      <c r="BO90" s="467"/>
      <c r="BP90" s="467"/>
      <c r="BQ90" s="467"/>
      <c r="BR90" s="467"/>
    </row>
    <row r="91" spans="1:70" s="562" customFormat="1" x14ac:dyDescent="0.2">
      <c r="A91" s="46">
        <f>+IF(JULIO!A91=0,"",JULIO!A91)</f>
        <v>1130206</v>
      </c>
      <c r="B91" s="55" t="str">
        <f>+IF(JULIO!B91=0,"",JULIO!B91)</f>
        <v>OTROS CONVENIOS LIGADOS A LA VTA DE SERVICIOS</v>
      </c>
      <c r="C91" s="456">
        <f>+ENERO!C91</f>
        <v>23000000</v>
      </c>
      <c r="D91" s="456">
        <f>JULIO!D91+AGOSTO!P91</f>
        <v>0</v>
      </c>
      <c r="E91" s="456">
        <f>JULIO!E91+AGOSTO!Q91</f>
        <v>0</v>
      </c>
      <c r="F91" s="170">
        <f t="shared" si="84"/>
        <v>23000000</v>
      </c>
      <c r="G91" s="283">
        <f>JULIO!I91</f>
        <v>0</v>
      </c>
      <c r="H91" s="457">
        <v>0</v>
      </c>
      <c r="I91" s="170">
        <f t="shared" si="85"/>
        <v>0</v>
      </c>
      <c r="J91" s="283">
        <f>JULIO!L91</f>
        <v>0</v>
      </c>
      <c r="K91" s="457">
        <v>0</v>
      </c>
      <c r="L91" s="170">
        <f t="shared" si="86"/>
        <v>0</v>
      </c>
      <c r="M91" s="283">
        <f t="shared" si="87"/>
        <v>23000000</v>
      </c>
      <c r="N91" s="170">
        <f t="shared" si="88"/>
        <v>23000000</v>
      </c>
      <c r="O91" s="467"/>
      <c r="P91" s="455">
        <v>0</v>
      </c>
      <c r="Q91" s="458">
        <v>0</v>
      </c>
      <c r="R91" s="32"/>
      <c r="S91" s="155">
        <f>+IF(JULIO!S91=0,"",JULIO!S91)</f>
        <v>1020301</v>
      </c>
      <c r="T91" s="159" t="str">
        <f>+IF(JULIO!T91=0,"",JULIO!T91)</f>
        <v>Contribuciones - Sin Situación de Fondos</v>
      </c>
      <c r="U91" s="29">
        <f t="shared" ref="U91:AJ91" si="90">SUM(U92:U95)</f>
        <v>267353877</v>
      </c>
      <c r="V91" s="17">
        <f t="shared" si="90"/>
        <v>0</v>
      </c>
      <c r="W91" s="17">
        <f t="shared" si="90"/>
        <v>0</v>
      </c>
      <c r="X91" s="20">
        <f t="shared" si="90"/>
        <v>267353877</v>
      </c>
      <c r="Y91" s="21">
        <f t="shared" si="90"/>
        <v>92004009</v>
      </c>
      <c r="Z91" s="169">
        <f t="shared" si="90"/>
        <v>13221230</v>
      </c>
      <c r="AA91" s="20">
        <f t="shared" si="90"/>
        <v>105225239</v>
      </c>
      <c r="AB91" s="21">
        <f t="shared" si="90"/>
        <v>92004009</v>
      </c>
      <c r="AC91" s="169">
        <f t="shared" si="90"/>
        <v>13221230</v>
      </c>
      <c r="AD91" s="20">
        <f t="shared" si="90"/>
        <v>105225239</v>
      </c>
      <c r="AE91" s="21">
        <f t="shared" si="90"/>
        <v>92004009</v>
      </c>
      <c r="AF91" s="169">
        <f t="shared" si="90"/>
        <v>13221230</v>
      </c>
      <c r="AG91" s="20">
        <f t="shared" si="90"/>
        <v>105225239</v>
      </c>
      <c r="AH91" s="21">
        <f t="shared" si="90"/>
        <v>162128638</v>
      </c>
      <c r="AI91" s="17">
        <f t="shared" si="90"/>
        <v>162128638</v>
      </c>
      <c r="AJ91" s="18">
        <f t="shared" si="90"/>
        <v>162128638</v>
      </c>
      <c r="AK91" s="10"/>
      <c r="AL91" s="31">
        <f>SUM(AL92:AL95)</f>
        <v>0</v>
      </c>
      <c r="AM91" s="28">
        <f>SUM(AM92:AM95)</f>
        <v>0</v>
      </c>
      <c r="AN91" s="32"/>
      <c r="AO91" s="561"/>
      <c r="AP91" s="561"/>
      <c r="AQ91" s="561"/>
      <c r="AR91" s="561"/>
      <c r="AS91" s="561"/>
      <c r="AT91" s="561"/>
      <c r="AU91" s="561"/>
      <c r="AV91" s="561"/>
      <c r="AW91" s="561"/>
      <c r="AX91" s="561"/>
      <c r="AY91" s="561"/>
      <c r="AZ91" s="561"/>
      <c r="BL91" s="32"/>
      <c r="BM91" s="467"/>
      <c r="BN91" s="467"/>
      <c r="BO91" s="467"/>
      <c r="BP91" s="467"/>
      <c r="BQ91" s="467"/>
      <c r="BR91" s="467"/>
    </row>
    <row r="92" spans="1:70" s="562" customFormat="1" ht="14.25" x14ac:dyDescent="0.2">
      <c r="A92" s="46">
        <f>+IF(JULIO!A92=0,"",JULIO!A92)</f>
        <v>1130207</v>
      </c>
      <c r="B92" s="563" t="s">
        <v>482</v>
      </c>
      <c r="C92" s="456">
        <f>+ENERO!C92</f>
        <v>0</v>
      </c>
      <c r="D92" s="456">
        <f>JULIO!D92+AGOSTO!P92</f>
        <v>0</v>
      </c>
      <c r="E92" s="456">
        <f>JULIO!E92+AGOSTO!Q92</f>
        <v>1687500</v>
      </c>
      <c r="F92" s="170">
        <f t="shared" si="84"/>
        <v>1687500</v>
      </c>
      <c r="G92" s="283">
        <f>JULIO!I92</f>
        <v>0</v>
      </c>
      <c r="H92" s="457">
        <v>0</v>
      </c>
      <c r="I92" s="170">
        <f t="shared" si="85"/>
        <v>0</v>
      </c>
      <c r="J92" s="283">
        <f>JULIO!L92</f>
        <v>0</v>
      </c>
      <c r="K92" s="457">
        <v>0</v>
      </c>
      <c r="L92" s="170">
        <f t="shared" si="86"/>
        <v>0</v>
      </c>
      <c r="M92" s="283">
        <f t="shared" si="87"/>
        <v>1687500</v>
      </c>
      <c r="N92" s="170">
        <f t="shared" si="88"/>
        <v>1687500</v>
      </c>
      <c r="O92" s="467"/>
      <c r="P92" s="455">
        <v>0</v>
      </c>
      <c r="Q92" s="458">
        <v>0</v>
      </c>
      <c r="R92" s="32"/>
      <c r="S92" s="156" t="str">
        <f>+IF(JULIO!S92=0,"",JULIO!S92)</f>
        <v>1020301-1</v>
      </c>
      <c r="T92" s="55" t="str">
        <f>+IF(JULIO!T92=0,"",JULIO!T92)</f>
        <v>Aportes a E.P.S.- Sin sit. Fondos</v>
      </c>
      <c r="U92" s="29">
        <f>+ENERO!U92</f>
        <v>71284628</v>
      </c>
      <c r="V92" s="17">
        <f>JULIO!V92+AGOSTO!AL92</f>
        <v>0</v>
      </c>
      <c r="W92" s="17">
        <f>JULIO!W92+AGOSTO!AM92</f>
        <v>0</v>
      </c>
      <c r="X92" s="20">
        <f>SUM(U92:W92)</f>
        <v>71284628</v>
      </c>
      <c r="Y92" s="21">
        <f>JULIO!AA92</f>
        <v>35472184</v>
      </c>
      <c r="Z92" s="457">
        <v>4923956</v>
      </c>
      <c r="AA92" s="20">
        <f>SUM(Y92:Z92)</f>
        <v>40396140</v>
      </c>
      <c r="AB92" s="21">
        <f>JULIO!AD92</f>
        <v>35472184</v>
      </c>
      <c r="AC92" s="457">
        <v>4923956</v>
      </c>
      <c r="AD92" s="20">
        <f>SUM(AB92:AC92)</f>
        <v>40396140</v>
      </c>
      <c r="AE92" s="21">
        <f>JULIO!AG92</f>
        <v>35472184</v>
      </c>
      <c r="AF92" s="457">
        <v>4923956</v>
      </c>
      <c r="AG92" s="20">
        <f>SUM(AE92:AF92)</f>
        <v>40396140</v>
      </c>
      <c r="AH92" s="21">
        <f>X92-AA92</f>
        <v>30888488</v>
      </c>
      <c r="AI92" s="17">
        <f>X92-AD92</f>
        <v>30888488</v>
      </c>
      <c r="AJ92" s="18">
        <f>X92-AG92</f>
        <v>30888488</v>
      </c>
      <c r="AK92" s="10"/>
      <c r="AL92" s="455">
        <v>0</v>
      </c>
      <c r="AM92" s="458">
        <v>0</v>
      </c>
      <c r="AN92" s="32"/>
      <c r="AO92" s="561"/>
      <c r="AP92" s="561"/>
      <c r="AQ92" s="561"/>
      <c r="AR92" s="561"/>
      <c r="AS92" s="561"/>
      <c r="AT92" s="561"/>
      <c r="AU92" s="561"/>
      <c r="AV92" s="561"/>
      <c r="AW92" s="561"/>
      <c r="AX92" s="561"/>
      <c r="AY92" s="561"/>
      <c r="AZ92" s="561"/>
      <c r="BL92" s="32"/>
    </row>
    <row r="93" spans="1:70" s="562" customFormat="1" x14ac:dyDescent="0.2">
      <c r="A93" s="61">
        <f>+IF(JULIO!A93=0,"",JULIO!A93)</f>
        <v>1130209</v>
      </c>
      <c r="B93" s="170" t="str">
        <f>+IF(JULIO!B93=0,"",JULIO!B93)</f>
        <v>OTROS</v>
      </c>
      <c r="C93" s="172">
        <f t="shared" ref="C93:N93" si="91">SUM(C94:C97)</f>
        <v>8000000</v>
      </c>
      <c r="D93" s="172">
        <f t="shared" si="91"/>
        <v>0</v>
      </c>
      <c r="E93" s="172">
        <f t="shared" si="91"/>
        <v>0</v>
      </c>
      <c r="F93" s="173">
        <f t="shared" si="91"/>
        <v>8000000</v>
      </c>
      <c r="G93" s="171">
        <f t="shared" si="91"/>
        <v>740225</v>
      </c>
      <c r="H93" s="172">
        <f t="shared" si="91"/>
        <v>51950</v>
      </c>
      <c r="I93" s="173">
        <f t="shared" si="91"/>
        <v>792175</v>
      </c>
      <c r="J93" s="171">
        <f t="shared" si="91"/>
        <v>740225</v>
      </c>
      <c r="K93" s="172">
        <f t="shared" si="91"/>
        <v>51950</v>
      </c>
      <c r="L93" s="173">
        <f t="shared" si="91"/>
        <v>792175</v>
      </c>
      <c r="M93" s="171">
        <f t="shared" si="91"/>
        <v>7207825</v>
      </c>
      <c r="N93" s="173">
        <f t="shared" si="91"/>
        <v>7207825</v>
      </c>
      <c r="O93" s="467"/>
      <c r="P93" s="171">
        <f>SUM(P94:P97)</f>
        <v>0</v>
      </c>
      <c r="Q93" s="173">
        <f>SUM(Q94:Q97)</f>
        <v>0</v>
      </c>
      <c r="R93" s="32"/>
      <c r="S93" s="156" t="str">
        <f>+IF(JULIO!S93=0,"",JULIO!S93)</f>
        <v>1020301-2</v>
      </c>
      <c r="T93" s="55" t="str">
        <f>+IF(JULIO!T93=0,"",JULIO!T93)</f>
        <v>Aportes Fondos Pensionales - Sin Sit. Fondos</v>
      </c>
      <c r="U93" s="29">
        <f>+ENERO!U93</f>
        <v>100560974</v>
      </c>
      <c r="V93" s="17">
        <f>JULIO!V93+AGOSTO!AL93</f>
        <v>0</v>
      </c>
      <c r="W93" s="17">
        <f>JULIO!W93+AGOSTO!AM93</f>
        <v>0</v>
      </c>
      <c r="X93" s="20">
        <f>SUM(U93:W93)</f>
        <v>100560974</v>
      </c>
      <c r="Y93" s="21">
        <f>JULIO!AA93</f>
        <v>46802550</v>
      </c>
      <c r="Z93" s="457">
        <v>6951471</v>
      </c>
      <c r="AA93" s="20">
        <f>SUM(Y93:Z93)</f>
        <v>53754021</v>
      </c>
      <c r="AB93" s="21">
        <f>JULIO!AD93</f>
        <v>46802550</v>
      </c>
      <c r="AC93" s="457">
        <v>6951471</v>
      </c>
      <c r="AD93" s="20">
        <f>SUM(AB93:AC93)</f>
        <v>53754021</v>
      </c>
      <c r="AE93" s="21">
        <f>JULIO!AG93</f>
        <v>46802550</v>
      </c>
      <c r="AF93" s="457">
        <v>6951471</v>
      </c>
      <c r="AG93" s="20">
        <f>SUM(AE93:AF93)</f>
        <v>53754021</v>
      </c>
      <c r="AH93" s="21">
        <f>X93-AA93</f>
        <v>46806953</v>
      </c>
      <c r="AI93" s="17">
        <f>X93-AD93</f>
        <v>46806953</v>
      </c>
      <c r="AJ93" s="18">
        <f>X93-AG93</f>
        <v>46806953</v>
      </c>
      <c r="AK93" s="10"/>
      <c r="AL93" s="455">
        <v>0</v>
      </c>
      <c r="AM93" s="458">
        <v>0</v>
      </c>
      <c r="AN93" s="32"/>
      <c r="AO93" s="561"/>
      <c r="AP93" s="561"/>
      <c r="AQ93" s="561"/>
      <c r="AR93" s="561"/>
      <c r="AS93" s="561"/>
      <c r="AT93" s="561"/>
      <c r="AU93" s="561"/>
      <c r="AV93" s="561"/>
      <c r="AW93" s="561"/>
      <c r="AX93" s="561"/>
      <c r="AY93" s="561"/>
      <c r="AZ93" s="561"/>
      <c r="BL93" s="32"/>
    </row>
    <row r="94" spans="1:70" s="562" customFormat="1" x14ac:dyDescent="0.2">
      <c r="A94" s="11" t="str">
        <f>+IF(JULIO!A94=0,"",JULIO!A94)</f>
        <v>1130209 - 1</v>
      </c>
      <c r="B94" s="58" t="str">
        <f>+IF(JULIO!B94=0,"",JULIO!B94)</f>
        <v>Bienestar Social</v>
      </c>
      <c r="C94" s="456">
        <f>+ENERO!C94</f>
        <v>0</v>
      </c>
      <c r="D94" s="456">
        <f>JULIO!D94+AGOSTO!P94</f>
        <v>0</v>
      </c>
      <c r="E94" s="456">
        <f>JULIO!E94+AGOSTO!Q94</f>
        <v>0</v>
      </c>
      <c r="F94" s="170">
        <f>SUM(C94:E94)</f>
        <v>0</v>
      </c>
      <c r="G94" s="283">
        <f>JULIO!I94</f>
        <v>0</v>
      </c>
      <c r="H94" s="457">
        <v>0</v>
      </c>
      <c r="I94" s="170">
        <f>SUM(G94:H94)</f>
        <v>0</v>
      </c>
      <c r="J94" s="283">
        <f>JULIO!L94</f>
        <v>0</v>
      </c>
      <c r="K94" s="457">
        <v>0</v>
      </c>
      <c r="L94" s="170">
        <f>SUM(J94:K94)</f>
        <v>0</v>
      </c>
      <c r="M94" s="283">
        <f>F94-I94</f>
        <v>0</v>
      </c>
      <c r="N94" s="170">
        <f>F94-L94</f>
        <v>0</v>
      </c>
      <c r="O94" s="467"/>
      <c r="P94" s="455">
        <v>0</v>
      </c>
      <c r="Q94" s="458">
        <v>0</v>
      </c>
      <c r="R94" s="32"/>
      <c r="S94" s="156" t="str">
        <f>+IF(JULIO!S94=0,"",JULIO!S94)</f>
        <v>1020301-3</v>
      </c>
      <c r="T94" s="55" t="str">
        <f>+IF(JULIO!T94=0,"",JULIO!T94)</f>
        <v xml:space="preserve">Aportes a Fondos de Cesantia - Sin Sit. de Fondos </v>
      </c>
      <c r="U94" s="29">
        <f>+ENERO!U94</f>
        <v>77231977</v>
      </c>
      <c r="V94" s="17">
        <f>JULIO!V94+AGOSTO!AL94</f>
        <v>0</v>
      </c>
      <c r="W94" s="17">
        <f>JULIO!W94+AGOSTO!AM94</f>
        <v>0</v>
      </c>
      <c r="X94" s="20">
        <f>SUM(U94:W94)</f>
        <v>77231977</v>
      </c>
      <c r="Y94" s="21">
        <f>JULIO!AA94</f>
        <v>0</v>
      </c>
      <c r="Z94" s="457">
        <v>0</v>
      </c>
      <c r="AA94" s="20">
        <f>SUM(Y94:Z94)</f>
        <v>0</v>
      </c>
      <c r="AB94" s="21">
        <f>JULIO!AD94</f>
        <v>0</v>
      </c>
      <c r="AC94" s="457">
        <v>0</v>
      </c>
      <c r="AD94" s="20">
        <f>SUM(AB94:AC94)</f>
        <v>0</v>
      </c>
      <c r="AE94" s="21">
        <f>JULIO!AG94</f>
        <v>0</v>
      </c>
      <c r="AF94" s="457">
        <v>0</v>
      </c>
      <c r="AG94" s="20">
        <f>SUM(AE94:AF94)</f>
        <v>0</v>
      </c>
      <c r="AH94" s="21">
        <f>X94-AA94</f>
        <v>77231977</v>
      </c>
      <c r="AI94" s="17">
        <f>X94-AD94</f>
        <v>77231977</v>
      </c>
      <c r="AJ94" s="18">
        <f>X94-AG94</f>
        <v>77231977</v>
      </c>
      <c r="AK94" s="10"/>
      <c r="AL94" s="455">
        <v>0</v>
      </c>
      <c r="AM94" s="458">
        <v>0</v>
      </c>
      <c r="AN94" s="32"/>
      <c r="AO94" s="561"/>
      <c r="AP94" s="561"/>
      <c r="AQ94" s="561"/>
      <c r="AR94" s="561"/>
      <c r="AS94" s="561"/>
      <c r="AT94" s="561"/>
      <c r="AU94" s="561"/>
      <c r="AV94" s="561"/>
      <c r="AW94" s="561"/>
      <c r="AX94" s="561"/>
      <c r="AY94" s="561"/>
      <c r="AZ94" s="561"/>
      <c r="BL94" s="32"/>
    </row>
    <row r="95" spans="1:70" s="562" customFormat="1" x14ac:dyDescent="0.2">
      <c r="A95" s="11" t="str">
        <f>+IF(JULIO!A95=0,"",JULIO!A95)</f>
        <v>1130209 - 2</v>
      </c>
      <c r="B95" s="58" t="str">
        <f>+IF(JULIO!B95=0,"",JULIO!B95)</f>
        <v>Fondo de la Vivienda</v>
      </c>
      <c r="C95" s="456">
        <f>+ENERO!C95</f>
        <v>0</v>
      </c>
      <c r="D95" s="456">
        <f>JULIO!D95+AGOSTO!P95</f>
        <v>0</v>
      </c>
      <c r="E95" s="456">
        <f>JULIO!E95+AGOSTO!Q95</f>
        <v>0</v>
      </c>
      <c r="F95" s="170">
        <f>SUM(C95:E95)</f>
        <v>0</v>
      </c>
      <c r="G95" s="283">
        <f>JULIO!I95</f>
        <v>0</v>
      </c>
      <c r="H95" s="457">
        <v>0</v>
      </c>
      <c r="I95" s="170">
        <f>SUM(G95:H95)</f>
        <v>0</v>
      </c>
      <c r="J95" s="283">
        <f>JULIO!L95</f>
        <v>0</v>
      </c>
      <c r="K95" s="457">
        <v>0</v>
      </c>
      <c r="L95" s="170">
        <f>SUM(J95:K95)</f>
        <v>0</v>
      </c>
      <c r="M95" s="283">
        <f>F95-I95</f>
        <v>0</v>
      </c>
      <c r="N95" s="170">
        <f>F95-L95</f>
        <v>0</v>
      </c>
      <c r="O95" s="467"/>
      <c r="P95" s="455">
        <v>0</v>
      </c>
      <c r="Q95" s="458">
        <v>0</v>
      </c>
      <c r="R95" s="32"/>
      <c r="S95" s="156" t="str">
        <f>+IF(JULIO!S95=0,"",JULIO!S95)</f>
        <v>1020301-4</v>
      </c>
      <c r="T95" s="55" t="str">
        <f>+IF(JULIO!T95=0,"",JULIO!T95)</f>
        <v>Aporte a ARL. - Sin Sit. de Fondos</v>
      </c>
      <c r="U95" s="29">
        <f>+ENERO!U95</f>
        <v>18276298</v>
      </c>
      <c r="V95" s="17">
        <f>JULIO!V95+AGOSTO!AL95</f>
        <v>0</v>
      </c>
      <c r="W95" s="17">
        <f>JULIO!W95+AGOSTO!AM95</f>
        <v>0</v>
      </c>
      <c r="X95" s="20">
        <f>SUM(U95:W95)</f>
        <v>18276298</v>
      </c>
      <c r="Y95" s="21">
        <f>JULIO!AA95</f>
        <v>9729275</v>
      </c>
      <c r="Z95" s="457">
        <v>1345803</v>
      </c>
      <c r="AA95" s="20">
        <f>SUM(Y95:Z95)</f>
        <v>11075078</v>
      </c>
      <c r="AB95" s="21">
        <f>JULIO!AD95</f>
        <v>9729275</v>
      </c>
      <c r="AC95" s="457">
        <v>1345803</v>
      </c>
      <c r="AD95" s="20">
        <f>SUM(AB95:AC95)</f>
        <v>11075078</v>
      </c>
      <c r="AE95" s="21">
        <f>JULIO!AG95</f>
        <v>9729275</v>
      </c>
      <c r="AF95" s="457">
        <v>1345803</v>
      </c>
      <c r="AG95" s="20">
        <f>SUM(AE95:AF95)</f>
        <v>11075078</v>
      </c>
      <c r="AH95" s="21">
        <f>X95-AA95</f>
        <v>7201220</v>
      </c>
      <c r="AI95" s="17">
        <f>X95-AD95</f>
        <v>7201220</v>
      </c>
      <c r="AJ95" s="18">
        <f>X95-AG95</f>
        <v>7201220</v>
      </c>
      <c r="AK95" s="10"/>
      <c r="AL95" s="455">
        <v>0</v>
      </c>
      <c r="AM95" s="458">
        <v>0</v>
      </c>
      <c r="AN95" s="32"/>
      <c r="AO95" s="561"/>
      <c r="AP95" s="561"/>
      <c r="AQ95" s="561"/>
      <c r="AR95" s="561"/>
      <c r="AS95" s="561"/>
      <c r="AT95" s="561"/>
      <c r="AU95" s="561"/>
      <c r="AV95" s="561"/>
      <c r="AW95" s="561"/>
      <c r="AX95" s="561"/>
      <c r="AY95" s="561"/>
      <c r="AZ95" s="561"/>
      <c r="BL95" s="32"/>
    </row>
    <row r="96" spans="1:70" s="32" customFormat="1" x14ac:dyDescent="0.2">
      <c r="A96" s="11" t="str">
        <f>+IF(JULIO!A96=0,"",JULIO!A96)</f>
        <v>1130209 - 3</v>
      </c>
      <c r="B96" s="58" t="str">
        <f>+IF(JULIO!B96=0,"",JULIO!B96)</f>
        <v xml:space="preserve">Aprovechamientos </v>
      </c>
      <c r="C96" s="456">
        <f>+ENERO!C96</f>
        <v>8000000</v>
      </c>
      <c r="D96" s="456">
        <f>JULIO!D96+AGOSTO!P96</f>
        <v>0</v>
      </c>
      <c r="E96" s="456">
        <f>JULIO!E96+AGOSTO!Q96</f>
        <v>0</v>
      </c>
      <c r="F96" s="170">
        <f>SUM(C96:E96)</f>
        <v>8000000</v>
      </c>
      <c r="G96" s="283">
        <f>JULIO!I96</f>
        <v>740225</v>
      </c>
      <c r="H96" s="457">
        <v>51950</v>
      </c>
      <c r="I96" s="170">
        <f>SUM(G96:H96)</f>
        <v>792175</v>
      </c>
      <c r="J96" s="283">
        <f>JULIO!L96</f>
        <v>740225</v>
      </c>
      <c r="K96" s="457">
        <v>51950</v>
      </c>
      <c r="L96" s="170">
        <f>SUM(J96:K96)</f>
        <v>792175</v>
      </c>
      <c r="M96" s="283">
        <f>F96-I96</f>
        <v>7207825</v>
      </c>
      <c r="N96" s="170">
        <f>F96-L96</f>
        <v>7207825</v>
      </c>
      <c r="O96" s="467"/>
      <c r="P96" s="455">
        <v>0</v>
      </c>
      <c r="Q96" s="458">
        <v>0</v>
      </c>
      <c r="S96" s="155">
        <f>+IF(JULIO!S96=0,"",JULIO!S96)</f>
        <v>1020302</v>
      </c>
      <c r="T96" s="159" t="str">
        <f>+IF(JULIO!T96=0,"",JULIO!T96)</f>
        <v>Contribuciones - Otros</v>
      </c>
      <c r="U96" s="29">
        <f t="shared" ref="U96:AJ96" si="92">SUM(U97:U101)</f>
        <v>71005588</v>
      </c>
      <c r="V96" s="17">
        <f t="shared" si="92"/>
        <v>0</v>
      </c>
      <c r="W96" s="17">
        <f t="shared" si="92"/>
        <v>0</v>
      </c>
      <c r="X96" s="20">
        <f t="shared" si="92"/>
        <v>71005588</v>
      </c>
      <c r="Y96" s="21">
        <f t="shared" si="92"/>
        <v>23697987</v>
      </c>
      <c r="Z96" s="169">
        <f t="shared" si="92"/>
        <v>2346439</v>
      </c>
      <c r="AA96" s="20">
        <f t="shared" si="92"/>
        <v>26044426</v>
      </c>
      <c r="AB96" s="21">
        <f t="shared" si="92"/>
        <v>23697987</v>
      </c>
      <c r="AC96" s="169">
        <f t="shared" si="92"/>
        <v>2346439</v>
      </c>
      <c r="AD96" s="20">
        <f t="shared" si="92"/>
        <v>26044426</v>
      </c>
      <c r="AE96" s="21">
        <f t="shared" si="92"/>
        <v>19460999</v>
      </c>
      <c r="AF96" s="169">
        <f t="shared" si="92"/>
        <v>3407424</v>
      </c>
      <c r="AG96" s="20">
        <f t="shared" si="92"/>
        <v>22868423</v>
      </c>
      <c r="AH96" s="21">
        <f t="shared" si="92"/>
        <v>44961162</v>
      </c>
      <c r="AI96" s="17">
        <f t="shared" si="92"/>
        <v>44961162</v>
      </c>
      <c r="AJ96" s="18">
        <f t="shared" si="92"/>
        <v>48137165</v>
      </c>
      <c r="AL96" s="36">
        <f>SUM(AL97:AL101)</f>
        <v>0</v>
      </c>
      <c r="AM96" s="37">
        <f>SUM(AM97:AM101)</f>
        <v>0</v>
      </c>
      <c r="AO96" s="561"/>
      <c r="AP96" s="561"/>
      <c r="AQ96" s="561"/>
      <c r="AR96" s="561"/>
      <c r="AS96" s="561"/>
      <c r="AT96" s="561"/>
      <c r="AU96" s="561"/>
      <c r="AV96" s="561"/>
      <c r="AW96" s="561"/>
      <c r="AX96" s="561"/>
      <c r="AY96" s="561"/>
      <c r="AZ96" s="561"/>
      <c r="BA96" s="562"/>
      <c r="BC96" s="562"/>
      <c r="BD96" s="562"/>
      <c r="BE96" s="562"/>
      <c r="BL96" s="562"/>
      <c r="BM96" s="562"/>
      <c r="BN96" s="562"/>
      <c r="BO96" s="562"/>
      <c r="BP96" s="562"/>
      <c r="BQ96" s="562"/>
      <c r="BR96" s="562"/>
    </row>
    <row r="97" spans="1:70" s="562" customFormat="1" ht="13.5" thickBot="1" x14ac:dyDescent="0.25">
      <c r="A97" s="218" t="str">
        <f>+IF(JULIO!A97=0,"",JULIO!A97)</f>
        <v>1130209 - 4</v>
      </c>
      <c r="B97" s="219" t="str">
        <f>+IF(JULIO!B97=0,"",JULIO!B97)</f>
        <v>Otros</v>
      </c>
      <c r="C97" s="564">
        <f>+ENERO!C97</f>
        <v>0</v>
      </c>
      <c r="D97" s="564">
        <f>JULIO!D97+AGOSTO!P97</f>
        <v>0</v>
      </c>
      <c r="E97" s="564">
        <f>JULIO!E97+AGOSTO!Q97</f>
        <v>0</v>
      </c>
      <c r="F97" s="565">
        <f>SUM(C97:E97)</f>
        <v>0</v>
      </c>
      <c r="G97" s="566">
        <f>JULIO!I97</f>
        <v>0</v>
      </c>
      <c r="H97" s="475">
        <v>0</v>
      </c>
      <c r="I97" s="565">
        <f>SUM(G97:H97)</f>
        <v>0</v>
      </c>
      <c r="J97" s="566">
        <f>JULIO!L97</f>
        <v>0</v>
      </c>
      <c r="K97" s="475">
        <v>0</v>
      </c>
      <c r="L97" s="565">
        <f>SUM(J97:K97)</f>
        <v>0</v>
      </c>
      <c r="M97" s="566">
        <f>F97-I97</f>
        <v>0</v>
      </c>
      <c r="N97" s="565">
        <f>F97-L97</f>
        <v>0</v>
      </c>
      <c r="O97" s="467"/>
      <c r="P97" s="471">
        <v>0</v>
      </c>
      <c r="Q97" s="476">
        <v>0</v>
      </c>
      <c r="R97" s="32"/>
      <c r="S97" s="156" t="str">
        <f>+IF(JULIO!S97=0,"",JULIO!S97)</f>
        <v>1020302-1</v>
      </c>
      <c r="T97" s="55" t="str">
        <f>+IF(JULIO!T97=0,"",JULIO!T97)</f>
        <v>Aportes a E.P.S.- Con sit. Fondos</v>
      </c>
      <c r="U97" s="29">
        <f>+ENERO!U97</f>
        <v>9531764</v>
      </c>
      <c r="V97" s="17">
        <f>JULIO!V97+AGOSTO!AL97</f>
        <v>0</v>
      </c>
      <c r="W97" s="17">
        <f>JULIO!W97+AGOSTO!AM97</f>
        <v>0</v>
      </c>
      <c r="X97" s="20">
        <f t="shared" ref="X97:X102" si="93">SUM(U97:W97)</f>
        <v>9531764</v>
      </c>
      <c r="Y97" s="21">
        <f>JULIO!AA97</f>
        <v>957300</v>
      </c>
      <c r="Z97" s="457">
        <v>0</v>
      </c>
      <c r="AA97" s="20">
        <f t="shared" ref="AA97:AA102" si="94">SUM(Y97:Z97)</f>
        <v>957300</v>
      </c>
      <c r="AB97" s="21">
        <f>JULIO!AD97</f>
        <v>957300</v>
      </c>
      <c r="AC97" s="457">
        <v>0</v>
      </c>
      <c r="AD97" s="20">
        <f t="shared" ref="AD97:AD102" si="95">SUM(AB97:AC97)</f>
        <v>957300</v>
      </c>
      <c r="AE97" s="21">
        <f>JULIO!AG97</f>
        <v>957300</v>
      </c>
      <c r="AF97" s="457">
        <v>0</v>
      </c>
      <c r="AG97" s="20">
        <f t="shared" ref="AG97:AG102" si="96">SUM(AE97:AF97)</f>
        <v>957300</v>
      </c>
      <c r="AH97" s="21">
        <f t="shared" ref="AH97:AH102" si="97">X97-AA97</f>
        <v>8574464</v>
      </c>
      <c r="AI97" s="17">
        <f t="shared" ref="AI97:AI102" si="98">X97-AD97</f>
        <v>8574464</v>
      </c>
      <c r="AJ97" s="18">
        <f t="shared" ref="AJ97:AJ102" si="99">X97-AG97</f>
        <v>8574464</v>
      </c>
      <c r="AK97" s="32"/>
      <c r="AL97" s="455">
        <v>0</v>
      </c>
      <c r="AM97" s="458">
        <v>0</v>
      </c>
      <c r="AN97" s="32"/>
      <c r="AO97" s="561"/>
      <c r="AP97" s="561"/>
      <c r="AQ97" s="561"/>
      <c r="AR97" s="561"/>
      <c r="AS97" s="561"/>
      <c r="AT97" s="561"/>
      <c r="AU97" s="561"/>
      <c r="AV97" s="561"/>
      <c r="AW97" s="561"/>
      <c r="AX97" s="561"/>
      <c r="AY97" s="561"/>
      <c r="AZ97" s="561"/>
      <c r="BC97" s="32"/>
      <c r="BD97" s="32"/>
      <c r="BE97" s="32"/>
    </row>
    <row r="98" spans="1:70" s="562" customFormat="1" ht="13.5" thickBot="1" x14ac:dyDescent="0.25">
      <c r="A98" s="217"/>
      <c r="B98" s="554"/>
      <c r="C98" s="365"/>
      <c r="D98" s="365"/>
      <c r="E98" s="365"/>
      <c r="F98" s="365"/>
      <c r="G98" s="365"/>
      <c r="H98" s="365"/>
      <c r="I98" s="365"/>
      <c r="J98" s="365"/>
      <c r="K98" s="365"/>
      <c r="L98" s="365"/>
      <c r="M98" s="365"/>
      <c r="N98" s="567"/>
      <c r="O98" s="467"/>
      <c r="P98" s="568"/>
      <c r="Q98" s="567"/>
      <c r="R98" s="32"/>
      <c r="S98" s="156" t="str">
        <f>+IF(JULIO!S98=0,"",JULIO!S98)</f>
        <v>1020302-2</v>
      </c>
      <c r="T98" s="55" t="str">
        <f>+IF(JULIO!T98=0,"",JULIO!T98)</f>
        <v>Aportes Fondos Pensionales - Con Sit. Fondos</v>
      </c>
      <c r="U98" s="29">
        <f>+ENERO!U98</f>
        <v>10473878</v>
      </c>
      <c r="V98" s="17">
        <f>JULIO!V98+AGOSTO!AL98</f>
        <v>0</v>
      </c>
      <c r="W98" s="17">
        <f>JULIO!W98+AGOSTO!AM98</f>
        <v>0</v>
      </c>
      <c r="X98" s="20">
        <f t="shared" si="93"/>
        <v>10473878</v>
      </c>
      <c r="Y98" s="21">
        <f>JULIO!AA98</f>
        <v>3462029</v>
      </c>
      <c r="Z98" s="457">
        <v>0</v>
      </c>
      <c r="AA98" s="20">
        <f t="shared" si="94"/>
        <v>3462029</v>
      </c>
      <c r="AB98" s="21">
        <f>JULIO!AD98</f>
        <v>3462029</v>
      </c>
      <c r="AC98" s="457">
        <v>0</v>
      </c>
      <c r="AD98" s="20">
        <f t="shared" si="95"/>
        <v>3462029</v>
      </c>
      <c r="AE98" s="21">
        <f>JULIO!AG98</f>
        <v>3462029</v>
      </c>
      <c r="AF98" s="457">
        <v>0</v>
      </c>
      <c r="AG98" s="20">
        <f t="shared" si="96"/>
        <v>3462029</v>
      </c>
      <c r="AH98" s="21">
        <f t="shared" si="97"/>
        <v>7011849</v>
      </c>
      <c r="AI98" s="17">
        <f t="shared" si="98"/>
        <v>7011849</v>
      </c>
      <c r="AJ98" s="18">
        <f t="shared" si="99"/>
        <v>7011849</v>
      </c>
      <c r="AK98" s="32"/>
      <c r="AL98" s="455">
        <v>0</v>
      </c>
      <c r="AM98" s="458">
        <v>0</v>
      </c>
      <c r="AN98" s="32"/>
      <c r="AO98" s="561"/>
      <c r="AP98" s="561"/>
      <c r="AQ98" s="561"/>
      <c r="AR98" s="561"/>
      <c r="AS98" s="561"/>
      <c r="AT98" s="561"/>
      <c r="AU98" s="561"/>
      <c r="AV98" s="561"/>
      <c r="AW98" s="561"/>
      <c r="AX98" s="561"/>
      <c r="AY98" s="561"/>
      <c r="AZ98" s="561"/>
      <c r="BN98" s="32"/>
      <c r="BO98" s="32"/>
      <c r="BP98" s="32"/>
      <c r="BQ98" s="32"/>
      <c r="BR98" s="32"/>
    </row>
    <row r="99" spans="1:70" s="562" customFormat="1" ht="15.75" x14ac:dyDescent="0.2">
      <c r="A99" s="569">
        <f>+IF(JULIO!A99=0,"",JULIO!A99)</f>
        <v>11303</v>
      </c>
      <c r="B99" s="570" t="str">
        <f>+IF(JULIO!B99=0,"",JULIO!B99)</f>
        <v>Aportes no ligados a venta servicios de salud</v>
      </c>
      <c r="C99" s="572">
        <f t="shared" ref="C99:N99" si="100">SUM(C100:C106)</f>
        <v>331695000</v>
      </c>
      <c r="D99" s="572">
        <f t="shared" si="100"/>
        <v>0</v>
      </c>
      <c r="E99" s="572">
        <f t="shared" si="100"/>
        <v>20000000</v>
      </c>
      <c r="F99" s="573">
        <f t="shared" si="100"/>
        <v>351695000</v>
      </c>
      <c r="G99" s="571">
        <f t="shared" si="100"/>
        <v>187576241</v>
      </c>
      <c r="H99" s="572">
        <f t="shared" si="100"/>
        <v>23939463</v>
      </c>
      <c r="I99" s="573">
        <f t="shared" si="100"/>
        <v>211515704</v>
      </c>
      <c r="J99" s="571">
        <f t="shared" si="100"/>
        <v>187576241</v>
      </c>
      <c r="K99" s="572">
        <f t="shared" si="100"/>
        <v>23939463</v>
      </c>
      <c r="L99" s="573">
        <f t="shared" si="100"/>
        <v>211515704</v>
      </c>
      <c r="M99" s="571">
        <f t="shared" si="100"/>
        <v>140179296</v>
      </c>
      <c r="N99" s="573">
        <f t="shared" si="100"/>
        <v>140179296</v>
      </c>
      <c r="P99" s="215">
        <f>SUM(P100:P106)</f>
        <v>0</v>
      </c>
      <c r="Q99" s="216">
        <f>SUM(Q100:Q106)</f>
        <v>0</v>
      </c>
      <c r="R99" s="32"/>
      <c r="S99" s="156" t="str">
        <f>+IF(JULIO!S99=0,"",JULIO!S99)</f>
        <v>1020302-3</v>
      </c>
      <c r="T99" s="55" t="str">
        <f>+IF(JULIO!T99=0,"",JULIO!T99)</f>
        <v xml:space="preserve">Aportes a Fondos de Cesantia - Con Sit. de Fondos </v>
      </c>
      <c r="U99" s="29">
        <f>+ENERO!U99</f>
        <v>10246285</v>
      </c>
      <c r="V99" s="17">
        <f>JULIO!V99+AGOSTO!AL99</f>
        <v>0</v>
      </c>
      <c r="W99" s="17">
        <f>JULIO!W99+AGOSTO!AM99</f>
        <v>0</v>
      </c>
      <c r="X99" s="20">
        <f t="shared" si="93"/>
        <v>10246285</v>
      </c>
      <c r="Y99" s="21">
        <f>JULIO!AA99</f>
        <v>2352293</v>
      </c>
      <c r="Z99" s="457">
        <v>0</v>
      </c>
      <c r="AA99" s="20">
        <f t="shared" si="94"/>
        <v>2352293</v>
      </c>
      <c r="AB99" s="21">
        <f>JULIO!AD99</f>
        <v>2352293</v>
      </c>
      <c r="AC99" s="457">
        <v>0</v>
      </c>
      <c r="AD99" s="20">
        <f t="shared" si="95"/>
        <v>2352293</v>
      </c>
      <c r="AE99" s="21">
        <f>JULIO!AG99</f>
        <v>549956</v>
      </c>
      <c r="AF99" s="457">
        <v>972773</v>
      </c>
      <c r="AG99" s="20">
        <f t="shared" si="96"/>
        <v>1522729</v>
      </c>
      <c r="AH99" s="21">
        <f t="shared" si="97"/>
        <v>7893992</v>
      </c>
      <c r="AI99" s="17">
        <f t="shared" si="98"/>
        <v>7893992</v>
      </c>
      <c r="AJ99" s="18">
        <f t="shared" si="99"/>
        <v>8723556</v>
      </c>
      <c r="AK99" s="32"/>
      <c r="AL99" s="455">
        <v>0</v>
      </c>
      <c r="AM99" s="458">
        <v>0</v>
      </c>
      <c r="AN99" s="32"/>
      <c r="AO99" s="561"/>
      <c r="AP99" s="561"/>
      <c r="AQ99" s="561"/>
      <c r="AR99" s="561"/>
      <c r="AS99" s="561"/>
      <c r="AT99" s="561"/>
      <c r="AU99" s="561"/>
      <c r="AV99" s="561"/>
      <c r="AW99" s="561"/>
      <c r="AX99" s="561"/>
      <c r="AY99" s="561"/>
      <c r="AZ99" s="561"/>
      <c r="BM99" s="32"/>
    </row>
    <row r="100" spans="1:70" s="467" customFormat="1" x14ac:dyDescent="0.2">
      <c r="A100" s="33" t="str">
        <f>+IF(JULIO!A100=0,"",JULIO!A100)</f>
        <v>11303-1</v>
      </c>
      <c r="B100" s="59" t="str">
        <f>+IF(JULIO!B100=0,"",JULIO!B100)</f>
        <v xml:space="preserve">NACION </v>
      </c>
      <c r="C100" s="574">
        <f>+ENERO!C100</f>
        <v>0</v>
      </c>
      <c r="D100" s="574">
        <f>JULIO!D100+AGOSTO!P100</f>
        <v>0</v>
      </c>
      <c r="E100" s="574">
        <f>JULIO!E100+AGOSTO!Q100</f>
        <v>0</v>
      </c>
      <c r="F100" s="575">
        <f t="shared" ref="F100:F106" si="101">SUM(C100:E100)</f>
        <v>0</v>
      </c>
      <c r="G100" s="576">
        <f>JULIO!I100</f>
        <v>0</v>
      </c>
      <c r="H100" s="457">
        <v>0</v>
      </c>
      <c r="I100" s="575">
        <f t="shared" ref="I100:I106" si="102">SUM(G100:H100)</f>
        <v>0</v>
      </c>
      <c r="J100" s="576">
        <f>JULIO!L100</f>
        <v>0</v>
      </c>
      <c r="K100" s="457">
        <v>0</v>
      </c>
      <c r="L100" s="575">
        <f t="shared" ref="L100:L106" si="103">SUM(J100:K100)</f>
        <v>0</v>
      </c>
      <c r="M100" s="576">
        <f t="shared" ref="M100:M106" si="104">F100-I100</f>
        <v>0</v>
      </c>
      <c r="N100" s="575">
        <f t="shared" ref="N100:N106" si="105">F100-L100</f>
        <v>0</v>
      </c>
      <c r="O100" s="562"/>
      <c r="P100" s="455">
        <v>0</v>
      </c>
      <c r="Q100" s="458">
        <v>0</v>
      </c>
      <c r="R100" s="10"/>
      <c r="S100" s="156" t="str">
        <f>+IF(JULIO!S100=0,"",JULIO!S100)</f>
        <v>1020302-4</v>
      </c>
      <c r="T100" s="55" t="str">
        <f>+IF(JULIO!T100=0,"",JULIO!T100)</f>
        <v>Aporte a ARL. - Con Sit. de Fondos</v>
      </c>
      <c r="U100" s="29">
        <f>+ENERO!U100</f>
        <v>1811777</v>
      </c>
      <c r="V100" s="17">
        <f>JULIO!V100+AGOSTO!AL100</f>
        <v>0</v>
      </c>
      <c r="W100" s="17">
        <f>JULIO!W100+AGOSTO!AM100</f>
        <v>0</v>
      </c>
      <c r="X100" s="20">
        <f t="shared" si="93"/>
        <v>1811777</v>
      </c>
      <c r="Y100" s="21">
        <f>JULIO!AA100</f>
        <v>0</v>
      </c>
      <c r="Z100" s="457">
        <v>0</v>
      </c>
      <c r="AA100" s="20">
        <f t="shared" si="94"/>
        <v>0</v>
      </c>
      <c r="AB100" s="21">
        <f>JULIO!AD100</f>
        <v>0</v>
      </c>
      <c r="AC100" s="457">
        <v>0</v>
      </c>
      <c r="AD100" s="20">
        <f t="shared" si="95"/>
        <v>0</v>
      </c>
      <c r="AE100" s="21">
        <f>JULIO!AG100</f>
        <v>0</v>
      </c>
      <c r="AF100" s="457">
        <v>0</v>
      </c>
      <c r="AG100" s="20">
        <f t="shared" si="96"/>
        <v>0</v>
      </c>
      <c r="AH100" s="21">
        <f t="shared" si="97"/>
        <v>1811777</v>
      </c>
      <c r="AI100" s="17">
        <f t="shared" si="98"/>
        <v>1811777</v>
      </c>
      <c r="AJ100" s="18">
        <f t="shared" si="99"/>
        <v>1811777</v>
      </c>
      <c r="AK100" s="32"/>
      <c r="AL100" s="455">
        <v>0</v>
      </c>
      <c r="AM100" s="458">
        <v>0</v>
      </c>
      <c r="AN100" s="10"/>
      <c r="AO100" s="365"/>
      <c r="AP100" s="365"/>
      <c r="AQ100" s="365"/>
      <c r="AR100" s="365"/>
      <c r="AS100" s="365"/>
      <c r="AT100" s="365"/>
      <c r="AU100" s="365"/>
      <c r="AV100" s="365"/>
      <c r="AW100" s="365"/>
      <c r="AX100" s="365"/>
      <c r="AY100" s="365"/>
      <c r="AZ100" s="365"/>
      <c r="BM100" s="562"/>
      <c r="BN100" s="562"/>
      <c r="BO100" s="562"/>
      <c r="BP100" s="562"/>
      <c r="BQ100" s="562"/>
      <c r="BR100" s="562"/>
    </row>
    <row r="101" spans="1:70" s="467" customFormat="1" x14ac:dyDescent="0.2">
      <c r="A101" s="33" t="str">
        <f>+IF(JULIO!A101=0,"",JULIO!A101)</f>
        <v>11303-2</v>
      </c>
      <c r="B101" s="59" t="str">
        <f>+IF(JULIO!B101=0,"",JULIO!B101)</f>
        <v>DEPARTAMENTO</v>
      </c>
      <c r="C101" s="574">
        <f>+ENERO!C101</f>
        <v>0</v>
      </c>
      <c r="D101" s="574">
        <f>JULIO!D101+AGOSTO!P101</f>
        <v>0</v>
      </c>
      <c r="E101" s="574">
        <f>JULIO!E101+AGOSTO!Q101</f>
        <v>0</v>
      </c>
      <c r="F101" s="575">
        <f t="shared" si="101"/>
        <v>0</v>
      </c>
      <c r="G101" s="576">
        <f>JULIO!I101</f>
        <v>0</v>
      </c>
      <c r="H101" s="457">
        <v>0</v>
      </c>
      <c r="I101" s="575">
        <f t="shared" si="102"/>
        <v>0</v>
      </c>
      <c r="J101" s="576">
        <f>JULIO!L101</f>
        <v>0</v>
      </c>
      <c r="K101" s="457">
        <v>0</v>
      </c>
      <c r="L101" s="575">
        <f t="shared" si="103"/>
        <v>0</v>
      </c>
      <c r="M101" s="576">
        <f t="shared" si="104"/>
        <v>0</v>
      </c>
      <c r="N101" s="575">
        <f t="shared" si="105"/>
        <v>0</v>
      </c>
      <c r="O101" s="562"/>
      <c r="P101" s="455">
        <v>0</v>
      </c>
      <c r="Q101" s="458">
        <v>0</v>
      </c>
      <c r="R101" s="10"/>
      <c r="S101" s="156" t="str">
        <f>+IF(JULIO!S101=0,"",JULIO!S101)</f>
        <v>1020302-5</v>
      </c>
      <c r="T101" s="55" t="str">
        <f>+IF(JULIO!T101=0,"",JULIO!T101)</f>
        <v>Aporte a Caja Compensación Familiar</v>
      </c>
      <c r="U101" s="29">
        <f>+ENERO!U101</f>
        <v>38941884</v>
      </c>
      <c r="V101" s="17">
        <f>JULIO!V101+AGOSTO!AL101</f>
        <v>0</v>
      </c>
      <c r="W101" s="17">
        <f>JULIO!W101+AGOSTO!AM101</f>
        <v>0</v>
      </c>
      <c r="X101" s="20">
        <f t="shared" si="93"/>
        <v>38941884</v>
      </c>
      <c r="Y101" s="21">
        <f>JULIO!AA101</f>
        <v>16926365</v>
      </c>
      <c r="Z101" s="457">
        <v>2346439</v>
      </c>
      <c r="AA101" s="20">
        <f t="shared" si="94"/>
        <v>19272804</v>
      </c>
      <c r="AB101" s="21">
        <f>JULIO!AD101</f>
        <v>16926365</v>
      </c>
      <c r="AC101" s="457">
        <v>2346439</v>
      </c>
      <c r="AD101" s="20">
        <f t="shared" si="95"/>
        <v>19272804</v>
      </c>
      <c r="AE101" s="21">
        <f>JULIO!AG101</f>
        <v>14491714</v>
      </c>
      <c r="AF101" s="457">
        <v>2434651</v>
      </c>
      <c r="AG101" s="20">
        <f t="shared" si="96"/>
        <v>16926365</v>
      </c>
      <c r="AH101" s="21">
        <f t="shared" si="97"/>
        <v>19669080</v>
      </c>
      <c r="AI101" s="17">
        <f t="shared" si="98"/>
        <v>19669080</v>
      </c>
      <c r="AJ101" s="18">
        <f t="shared" si="99"/>
        <v>22015519</v>
      </c>
      <c r="AK101" s="32"/>
      <c r="AL101" s="455">
        <v>0</v>
      </c>
      <c r="AM101" s="458">
        <v>0</v>
      </c>
      <c r="AN101" s="10"/>
      <c r="AO101" s="365"/>
      <c r="AP101" s="365"/>
      <c r="AQ101" s="365"/>
      <c r="AR101" s="365"/>
      <c r="AS101" s="365"/>
      <c r="AT101" s="365"/>
      <c r="AU101" s="365"/>
      <c r="AV101" s="365"/>
      <c r="AW101" s="365"/>
      <c r="AX101" s="365"/>
      <c r="AY101" s="365"/>
      <c r="AZ101" s="365"/>
      <c r="BM101" s="562"/>
      <c r="BN101" s="562"/>
      <c r="BO101" s="562"/>
      <c r="BP101" s="562"/>
      <c r="BQ101" s="562"/>
      <c r="BR101" s="562"/>
    </row>
    <row r="102" spans="1:70" s="467" customFormat="1" x14ac:dyDescent="0.2">
      <c r="A102" s="33" t="str">
        <f>+IF(JULIO!A102=0,"",JULIO!A102)</f>
        <v>11303-3</v>
      </c>
      <c r="B102" s="59" t="str">
        <f>+IF(JULIO!B102=0,"",JULIO!B102)</f>
        <v>MUNICIPIO</v>
      </c>
      <c r="C102" s="574">
        <f>+ENERO!C102</f>
        <v>0</v>
      </c>
      <c r="D102" s="574">
        <f>JULIO!D102+AGOSTO!P102</f>
        <v>0</v>
      </c>
      <c r="E102" s="574">
        <f>JULIO!E102+AGOSTO!Q102</f>
        <v>20000000</v>
      </c>
      <c r="F102" s="575">
        <f t="shared" si="101"/>
        <v>20000000</v>
      </c>
      <c r="G102" s="576">
        <f>JULIO!I102</f>
        <v>20000000</v>
      </c>
      <c r="H102" s="457">
        <v>0</v>
      </c>
      <c r="I102" s="575">
        <f t="shared" si="102"/>
        <v>20000000</v>
      </c>
      <c r="J102" s="576">
        <f>JULIO!L102</f>
        <v>20000000</v>
      </c>
      <c r="K102" s="457">
        <v>0</v>
      </c>
      <c r="L102" s="575">
        <f t="shared" si="103"/>
        <v>20000000</v>
      </c>
      <c r="M102" s="576">
        <f t="shared" si="104"/>
        <v>0</v>
      </c>
      <c r="N102" s="575">
        <f t="shared" si="105"/>
        <v>0</v>
      </c>
      <c r="O102" s="562"/>
      <c r="P102" s="455">
        <v>0</v>
      </c>
      <c r="Q102" s="458">
        <v>0</v>
      </c>
      <c r="R102" s="10"/>
      <c r="S102" s="155">
        <f>+IF(JULIO!S102=0,"",JULIO!S102)</f>
        <v>1020399</v>
      </c>
      <c r="T102" s="159" t="str">
        <f>+IF(JULIO!T102=0,"",JULIO!T102)</f>
        <v>Vigencias Anteriores</v>
      </c>
      <c r="U102" s="29">
        <f>+ENERO!U102</f>
        <v>0</v>
      </c>
      <c r="V102" s="17">
        <f>JULIO!V102+AGOSTO!AL102</f>
        <v>0</v>
      </c>
      <c r="W102" s="17">
        <f>JULIO!W102+AGOSTO!AM102</f>
        <v>58780867</v>
      </c>
      <c r="X102" s="20">
        <f t="shared" si="93"/>
        <v>58780867</v>
      </c>
      <c r="Y102" s="21">
        <f>JULIO!AA102</f>
        <v>58780867</v>
      </c>
      <c r="Z102" s="457">
        <v>0</v>
      </c>
      <c r="AA102" s="20">
        <f t="shared" si="94"/>
        <v>58780867</v>
      </c>
      <c r="AB102" s="21">
        <f>JULIO!AD102</f>
        <v>58780867</v>
      </c>
      <c r="AC102" s="457">
        <v>0</v>
      </c>
      <c r="AD102" s="20">
        <f t="shared" si="95"/>
        <v>58780867</v>
      </c>
      <c r="AE102" s="21">
        <f>JULIO!AG102</f>
        <v>45763117</v>
      </c>
      <c r="AF102" s="457">
        <v>0</v>
      </c>
      <c r="AG102" s="20">
        <f t="shared" si="96"/>
        <v>45763117</v>
      </c>
      <c r="AH102" s="21">
        <f t="shared" si="97"/>
        <v>0</v>
      </c>
      <c r="AI102" s="17">
        <f t="shared" si="98"/>
        <v>0</v>
      </c>
      <c r="AJ102" s="18">
        <f t="shared" si="99"/>
        <v>13017750</v>
      </c>
      <c r="AK102" s="10"/>
      <c r="AL102" s="455">
        <v>0</v>
      </c>
      <c r="AM102" s="458">
        <v>0</v>
      </c>
      <c r="AN102" s="10"/>
      <c r="AO102" s="365"/>
      <c r="AP102" s="365"/>
      <c r="AQ102" s="365"/>
      <c r="AR102" s="365"/>
      <c r="AS102" s="365"/>
      <c r="AT102" s="365"/>
      <c r="AU102" s="365"/>
      <c r="AV102" s="365"/>
      <c r="AW102" s="365"/>
      <c r="AX102" s="365"/>
      <c r="AY102" s="365"/>
      <c r="AZ102" s="365"/>
    </row>
    <row r="103" spans="1:70" s="467" customFormat="1" ht="15.75" x14ac:dyDescent="0.2">
      <c r="A103" s="33" t="str">
        <f>+IF(JULIO!A103=0,"",JULIO!A103)</f>
        <v>11303-4</v>
      </c>
      <c r="B103" s="59" t="str">
        <f>+IF(JULIO!B103=0,"",JULIO!B103)</f>
        <v>CONVENIOS (EMPRESTITO)</v>
      </c>
      <c r="C103" s="574">
        <f>+ENERO!C103</f>
        <v>0</v>
      </c>
      <c r="D103" s="574">
        <f>JULIO!D103+AGOSTO!P103</f>
        <v>0</v>
      </c>
      <c r="E103" s="574">
        <f>JULIO!E103+AGOSTO!Q103</f>
        <v>0</v>
      </c>
      <c r="F103" s="575">
        <f t="shared" si="101"/>
        <v>0</v>
      </c>
      <c r="G103" s="576">
        <f>JULIO!I103</f>
        <v>0</v>
      </c>
      <c r="H103" s="457">
        <v>0</v>
      </c>
      <c r="I103" s="575">
        <f t="shared" si="102"/>
        <v>0</v>
      </c>
      <c r="J103" s="576">
        <f>JULIO!L103</f>
        <v>0</v>
      </c>
      <c r="K103" s="457">
        <v>0</v>
      </c>
      <c r="L103" s="575">
        <f t="shared" si="103"/>
        <v>0</v>
      </c>
      <c r="M103" s="576">
        <f t="shared" si="104"/>
        <v>0</v>
      </c>
      <c r="N103" s="575">
        <f t="shared" si="105"/>
        <v>0</v>
      </c>
      <c r="O103" s="562"/>
      <c r="P103" s="455">
        <v>0</v>
      </c>
      <c r="Q103" s="458">
        <v>0</v>
      </c>
      <c r="R103" s="10"/>
      <c r="S103" s="448" t="str">
        <f>+IF(JULIO!S103=0,"",JULIO!S103)</f>
        <v/>
      </c>
      <c r="T103" s="649" t="str">
        <f>+IF(JULIO!T103=0,"",JULIO!T103)</f>
        <v/>
      </c>
      <c r="U103" s="193"/>
      <c r="V103" s="193"/>
      <c r="W103" s="193"/>
      <c r="X103" s="193"/>
      <c r="Y103" s="193"/>
      <c r="Z103" s="193"/>
      <c r="AA103" s="193"/>
      <c r="AB103" s="193"/>
      <c r="AC103" s="193"/>
      <c r="AD103" s="193"/>
      <c r="AE103" s="193"/>
      <c r="AF103" s="193"/>
      <c r="AG103" s="193"/>
      <c r="AH103" s="193"/>
      <c r="AI103" s="193"/>
      <c r="AJ103" s="207"/>
      <c r="AK103" s="10"/>
      <c r="AL103" s="213"/>
      <c r="AM103" s="214"/>
      <c r="AN103" s="10"/>
      <c r="AO103" s="365"/>
      <c r="AP103" s="365"/>
      <c r="AQ103" s="365"/>
      <c r="AR103" s="365"/>
      <c r="AS103" s="365"/>
      <c r="AT103" s="365"/>
      <c r="AU103" s="365"/>
      <c r="AV103" s="365"/>
      <c r="AW103" s="365"/>
      <c r="AX103" s="365"/>
      <c r="AY103" s="365"/>
      <c r="AZ103" s="365"/>
    </row>
    <row r="104" spans="1:70" s="467" customFormat="1" ht="15" x14ac:dyDescent="0.2">
      <c r="A104" s="33" t="str">
        <f>+IF(JULIO!A104=0,"",JULIO!A104)</f>
        <v>11303-5</v>
      </c>
      <c r="B104" s="59" t="str">
        <f>+IF(JULIO!B104=0,"",JULIO!B104)</f>
        <v>OTROS CONVENIOS</v>
      </c>
      <c r="C104" s="574">
        <f>+ENERO!C104</f>
        <v>0</v>
      </c>
      <c r="D104" s="574">
        <f>JULIO!D104+AGOSTO!P104</f>
        <v>0</v>
      </c>
      <c r="E104" s="574">
        <f>JULIO!E104+AGOSTO!Q104</f>
        <v>0</v>
      </c>
      <c r="F104" s="575">
        <f t="shared" si="101"/>
        <v>0</v>
      </c>
      <c r="G104" s="576">
        <f>JULIO!I104</f>
        <v>0</v>
      </c>
      <c r="H104" s="457">
        <v>0</v>
      </c>
      <c r="I104" s="575">
        <f t="shared" si="102"/>
        <v>0</v>
      </c>
      <c r="J104" s="576">
        <f>JULIO!L104</f>
        <v>0</v>
      </c>
      <c r="K104" s="457">
        <v>0</v>
      </c>
      <c r="L104" s="575">
        <f t="shared" si="103"/>
        <v>0</v>
      </c>
      <c r="M104" s="576">
        <f t="shared" si="104"/>
        <v>0</v>
      </c>
      <c r="N104" s="575">
        <f t="shared" si="105"/>
        <v>0</v>
      </c>
      <c r="O104" s="562"/>
      <c r="P104" s="455">
        <v>0</v>
      </c>
      <c r="Q104" s="458">
        <v>0</v>
      </c>
      <c r="R104" s="10"/>
      <c r="S104" s="34">
        <f>+IF(JULIO!S104=0,"",JULIO!S104)</f>
        <v>1020400</v>
      </c>
      <c r="T104" s="158" t="str">
        <f>+IF(JULIO!T104=0,"",JULIO!T104)</f>
        <v>Contribuciones Inherentes nómina del Sector Publico</v>
      </c>
      <c r="U104" s="157">
        <f t="shared" ref="U104:AJ104" si="106">U105+U108</f>
        <v>98677355</v>
      </c>
      <c r="V104" s="144">
        <f t="shared" si="106"/>
        <v>0</v>
      </c>
      <c r="W104" s="144">
        <f t="shared" si="106"/>
        <v>2947323</v>
      </c>
      <c r="X104" s="152">
        <f t="shared" si="106"/>
        <v>101624678</v>
      </c>
      <c r="Y104" s="151">
        <f t="shared" si="106"/>
        <v>24105281</v>
      </c>
      <c r="Z104" s="144">
        <f t="shared" si="106"/>
        <v>2933050</v>
      </c>
      <c r="AA104" s="152">
        <f t="shared" si="106"/>
        <v>27038331</v>
      </c>
      <c r="AB104" s="151">
        <f t="shared" si="106"/>
        <v>24105281</v>
      </c>
      <c r="AC104" s="144">
        <f t="shared" si="106"/>
        <v>2933050</v>
      </c>
      <c r="AD104" s="152">
        <f t="shared" si="106"/>
        <v>27038331</v>
      </c>
      <c r="AE104" s="151">
        <f t="shared" si="106"/>
        <v>21061967</v>
      </c>
      <c r="AF104" s="144">
        <f t="shared" si="106"/>
        <v>3043314</v>
      </c>
      <c r="AG104" s="152">
        <f t="shared" si="106"/>
        <v>24105281</v>
      </c>
      <c r="AH104" s="151">
        <f t="shared" si="106"/>
        <v>74586347</v>
      </c>
      <c r="AI104" s="144">
        <f t="shared" si="106"/>
        <v>74586347</v>
      </c>
      <c r="AJ104" s="153">
        <f t="shared" si="106"/>
        <v>77519397</v>
      </c>
      <c r="AK104" s="10"/>
      <c r="AL104" s="151">
        <f>AL105+AL108</f>
        <v>0</v>
      </c>
      <c r="AM104" s="153">
        <f>AM105+AM108</f>
        <v>0</v>
      </c>
      <c r="AN104" s="10"/>
      <c r="AO104" s="365"/>
      <c r="AP104" s="365"/>
      <c r="AQ104" s="365"/>
      <c r="AR104" s="365"/>
      <c r="AS104" s="365"/>
      <c r="AT104" s="365"/>
      <c r="AU104" s="365"/>
      <c r="AV104" s="365"/>
      <c r="AW104" s="365"/>
      <c r="AX104" s="365"/>
      <c r="AY104" s="365"/>
      <c r="AZ104" s="365"/>
    </row>
    <row r="105" spans="1:70" s="467" customFormat="1" x14ac:dyDescent="0.2">
      <c r="A105" s="33" t="str">
        <f>+IF(JULIO!A105=0,"",JULIO!A105)</f>
        <v>11303-6</v>
      </c>
      <c r="B105" s="59" t="str">
        <f>+IF(JULIO!B105=0,"",JULIO!B105)</f>
        <v>APORTES PATRONALES MUNICIPIO / DEPARTAMENTO</v>
      </c>
      <c r="C105" s="574">
        <f>+ENERO!C105</f>
        <v>331695000</v>
      </c>
      <c r="D105" s="574">
        <f>JULIO!D105+AGOSTO!P105</f>
        <v>0</v>
      </c>
      <c r="E105" s="574">
        <f>JULIO!E105+AGOSTO!Q105</f>
        <v>0</v>
      </c>
      <c r="F105" s="575">
        <f t="shared" si="101"/>
        <v>331695000</v>
      </c>
      <c r="G105" s="576">
        <f>JULIO!I105</f>
        <v>167576241</v>
      </c>
      <c r="H105" s="457">
        <v>23939463</v>
      </c>
      <c r="I105" s="575">
        <f t="shared" si="102"/>
        <v>191515704</v>
      </c>
      <c r="J105" s="576">
        <f>JULIO!L105</f>
        <v>167576241</v>
      </c>
      <c r="K105" s="457">
        <v>23939463</v>
      </c>
      <c r="L105" s="575">
        <f t="shared" si="103"/>
        <v>191515704</v>
      </c>
      <c r="M105" s="576">
        <f t="shared" si="104"/>
        <v>140179296</v>
      </c>
      <c r="N105" s="575">
        <f t="shared" si="105"/>
        <v>140179296</v>
      </c>
      <c r="O105" s="562"/>
      <c r="P105" s="455">
        <v>0</v>
      </c>
      <c r="Q105" s="458">
        <v>0</v>
      </c>
      <c r="R105" s="10"/>
      <c r="S105" s="155">
        <f>+IF(JULIO!S105=0,"",JULIO!S105)</f>
        <v>1020402</v>
      </c>
      <c r="T105" s="159" t="str">
        <f>+IF(JULIO!T105=0,"",JULIO!T105)</f>
        <v>Contribuciones - Otros</v>
      </c>
      <c r="U105" s="29">
        <f t="shared" ref="U105:AJ105" si="107">SUM(U106:U107)</f>
        <v>98677355</v>
      </c>
      <c r="V105" s="17">
        <f t="shared" si="107"/>
        <v>0</v>
      </c>
      <c r="W105" s="17">
        <f t="shared" si="107"/>
        <v>0</v>
      </c>
      <c r="X105" s="20">
        <f t="shared" si="107"/>
        <v>98677355</v>
      </c>
      <c r="Y105" s="21">
        <f t="shared" si="107"/>
        <v>21157958</v>
      </c>
      <c r="Z105" s="169">
        <f t="shared" si="107"/>
        <v>2933050</v>
      </c>
      <c r="AA105" s="20">
        <f t="shared" si="107"/>
        <v>24091008</v>
      </c>
      <c r="AB105" s="21">
        <f t="shared" si="107"/>
        <v>21157958</v>
      </c>
      <c r="AC105" s="169">
        <f t="shared" si="107"/>
        <v>2933050</v>
      </c>
      <c r="AD105" s="20">
        <f t="shared" si="107"/>
        <v>24091008</v>
      </c>
      <c r="AE105" s="21">
        <f t="shared" si="107"/>
        <v>18114644</v>
      </c>
      <c r="AF105" s="169">
        <f t="shared" si="107"/>
        <v>3043314</v>
      </c>
      <c r="AG105" s="20">
        <f t="shared" si="107"/>
        <v>21157958</v>
      </c>
      <c r="AH105" s="21">
        <f t="shared" si="107"/>
        <v>74586347</v>
      </c>
      <c r="AI105" s="17">
        <f t="shared" si="107"/>
        <v>74586347</v>
      </c>
      <c r="AJ105" s="18">
        <f t="shared" si="107"/>
        <v>77519397</v>
      </c>
      <c r="AK105" s="12"/>
      <c r="AL105" s="31">
        <f>SUM(AL106:AL107)</f>
        <v>0</v>
      </c>
      <c r="AM105" s="28">
        <f>SUM(AM106:AM107)</f>
        <v>0</v>
      </c>
      <c r="AN105" s="10"/>
      <c r="AO105" s="365"/>
      <c r="AP105" s="365"/>
      <c r="AQ105" s="365"/>
      <c r="AR105" s="365"/>
      <c r="AS105" s="365"/>
      <c r="AT105" s="365"/>
      <c r="AU105" s="365"/>
      <c r="AV105" s="365"/>
      <c r="AW105" s="365"/>
      <c r="AX105" s="365"/>
      <c r="AY105" s="365"/>
      <c r="AZ105" s="365"/>
    </row>
    <row r="106" spans="1:70" s="467" customFormat="1" ht="15.75" thickBot="1" x14ac:dyDescent="0.25">
      <c r="A106" s="577" t="str">
        <f>+IF(JULIO!A106=0,"",JULIO!A106)</f>
        <v>11303-5</v>
      </c>
      <c r="B106" s="578" t="str">
        <f>+IF(JULIO!B106=0,"",JULIO!B106)</f>
        <v>Vigencias Anteriores</v>
      </c>
      <c r="C106" s="564">
        <f>+ENERO!C106</f>
        <v>0</v>
      </c>
      <c r="D106" s="564">
        <f>JULIO!D106+AGOSTO!P106</f>
        <v>0</v>
      </c>
      <c r="E106" s="564">
        <f>JULIO!E106+AGOSTO!Q106</f>
        <v>0</v>
      </c>
      <c r="F106" s="565">
        <f t="shared" si="101"/>
        <v>0</v>
      </c>
      <c r="G106" s="566">
        <f>JULIO!I106</f>
        <v>0</v>
      </c>
      <c r="H106" s="475">
        <v>0</v>
      </c>
      <c r="I106" s="565">
        <f t="shared" si="102"/>
        <v>0</v>
      </c>
      <c r="J106" s="566">
        <f>JULIO!L106</f>
        <v>0</v>
      </c>
      <c r="K106" s="475">
        <v>0</v>
      </c>
      <c r="L106" s="565">
        <f t="shared" si="103"/>
        <v>0</v>
      </c>
      <c r="M106" s="566">
        <f t="shared" si="104"/>
        <v>0</v>
      </c>
      <c r="N106" s="565">
        <f t="shared" si="105"/>
        <v>0</v>
      </c>
      <c r="O106" s="562"/>
      <c r="P106" s="471">
        <v>0</v>
      </c>
      <c r="Q106" s="476">
        <v>0</v>
      </c>
      <c r="R106" s="10"/>
      <c r="S106" s="156" t="str">
        <f>+IF(JULIO!S106=0,"",JULIO!S106)</f>
        <v>1020402-1</v>
      </c>
      <c r="T106" s="159" t="str">
        <f>+IF(JULIO!T106=0,"",JULIO!T106)</f>
        <v>S.E.N.A.</v>
      </c>
      <c r="U106" s="29">
        <f>+ENERO!U106</f>
        <v>39470942</v>
      </c>
      <c r="V106" s="17">
        <f>JULIO!V106+AGOSTO!AL106</f>
        <v>0</v>
      </c>
      <c r="W106" s="17">
        <f>JULIO!W106+AGOSTO!AM106</f>
        <v>0</v>
      </c>
      <c r="X106" s="20">
        <f>SUM(U106:W106)</f>
        <v>39470942</v>
      </c>
      <c r="Y106" s="21">
        <f>JULIO!AA106</f>
        <v>8463184</v>
      </c>
      <c r="Z106" s="457">
        <v>1173220</v>
      </c>
      <c r="AA106" s="20">
        <f>SUM(Y106:Z106)</f>
        <v>9636404</v>
      </c>
      <c r="AB106" s="21">
        <f>JULIO!AD106</f>
        <v>8463184</v>
      </c>
      <c r="AC106" s="457">
        <v>1173220</v>
      </c>
      <c r="AD106" s="20">
        <f>SUM(AB106:AC106)</f>
        <v>9636404</v>
      </c>
      <c r="AE106" s="21">
        <f>JULIO!AG106</f>
        <v>7245858</v>
      </c>
      <c r="AF106" s="457">
        <v>1217326</v>
      </c>
      <c r="AG106" s="20">
        <f>SUM(AE106:AF106)</f>
        <v>8463184</v>
      </c>
      <c r="AH106" s="21">
        <f>X106-AA106</f>
        <v>29834538</v>
      </c>
      <c r="AI106" s="17">
        <f>X106-AD106</f>
        <v>29834538</v>
      </c>
      <c r="AJ106" s="18">
        <f>X106-AG106</f>
        <v>31007758</v>
      </c>
      <c r="AK106" s="10"/>
      <c r="AL106" s="455">
        <v>0</v>
      </c>
      <c r="AM106" s="458">
        <v>0</v>
      </c>
      <c r="AN106" s="10"/>
      <c r="AO106" s="365"/>
      <c r="AP106" s="365"/>
      <c r="AQ106" s="365"/>
      <c r="AR106" s="365"/>
      <c r="AS106" s="365"/>
      <c r="AT106" s="365"/>
      <c r="AU106" s="365"/>
      <c r="AV106" s="365"/>
      <c r="AW106" s="365"/>
      <c r="AX106" s="365"/>
      <c r="AY106" s="365"/>
      <c r="AZ106" s="365"/>
    </row>
    <row r="107" spans="1:70" s="467" customFormat="1" ht="13.5" thickBot="1" x14ac:dyDescent="0.25">
      <c r="A107" s="217"/>
      <c r="B107" s="554"/>
      <c r="C107" s="365"/>
      <c r="D107" s="365"/>
      <c r="E107" s="365"/>
      <c r="F107" s="365"/>
      <c r="G107" s="365"/>
      <c r="H107" s="365"/>
      <c r="I107" s="365"/>
      <c r="J107" s="365"/>
      <c r="K107" s="365"/>
      <c r="L107" s="365"/>
      <c r="M107" s="365"/>
      <c r="N107" s="567"/>
      <c r="O107" s="562"/>
      <c r="P107" s="579"/>
      <c r="Q107" s="479"/>
      <c r="R107" s="10"/>
      <c r="S107" s="156" t="str">
        <f>+IF(JULIO!S107=0,"",JULIO!S107)</f>
        <v>1020402-2</v>
      </c>
      <c r="T107" s="159" t="str">
        <f>+IF(JULIO!T107=0,"",JULIO!T107)</f>
        <v>I.C.B.F.</v>
      </c>
      <c r="U107" s="29">
        <f>+ENERO!U107</f>
        <v>59206413</v>
      </c>
      <c r="V107" s="17">
        <f>JULIO!V107+AGOSTO!AL107</f>
        <v>0</v>
      </c>
      <c r="W107" s="17">
        <f>JULIO!W107+AGOSTO!AM107</f>
        <v>0</v>
      </c>
      <c r="X107" s="20">
        <f>SUM(U107:W107)</f>
        <v>59206413</v>
      </c>
      <c r="Y107" s="21">
        <f>JULIO!AA107</f>
        <v>12694774</v>
      </c>
      <c r="Z107" s="457">
        <v>1759830</v>
      </c>
      <c r="AA107" s="20">
        <f>SUM(Y107:Z107)</f>
        <v>14454604</v>
      </c>
      <c r="AB107" s="21">
        <f>JULIO!AD107</f>
        <v>12694774</v>
      </c>
      <c r="AC107" s="457">
        <v>1759830</v>
      </c>
      <c r="AD107" s="20">
        <f>SUM(AB107:AC107)</f>
        <v>14454604</v>
      </c>
      <c r="AE107" s="21">
        <f>JULIO!AG107</f>
        <v>10868786</v>
      </c>
      <c r="AF107" s="457">
        <v>1825988</v>
      </c>
      <c r="AG107" s="20">
        <f>SUM(AE107:AF107)</f>
        <v>12694774</v>
      </c>
      <c r="AH107" s="21">
        <f>X107-AA107</f>
        <v>44751809</v>
      </c>
      <c r="AI107" s="17">
        <f>X107-AD107</f>
        <v>44751809</v>
      </c>
      <c r="AJ107" s="18">
        <f>X107-AG107</f>
        <v>46511639</v>
      </c>
      <c r="AK107" s="10"/>
      <c r="AL107" s="455">
        <v>0</v>
      </c>
      <c r="AM107" s="458">
        <v>0</v>
      </c>
      <c r="AN107" s="10"/>
      <c r="AO107" s="365"/>
      <c r="AP107" s="365"/>
      <c r="AQ107" s="365"/>
      <c r="AR107" s="365"/>
      <c r="AS107" s="365"/>
      <c r="AT107" s="365"/>
      <c r="AU107" s="365"/>
      <c r="AV107" s="365"/>
      <c r="AW107" s="365"/>
      <c r="AX107" s="365"/>
      <c r="AY107" s="365"/>
      <c r="AZ107" s="365"/>
    </row>
    <row r="108" spans="1:70" s="467" customFormat="1" ht="16.5" x14ac:dyDescent="0.2">
      <c r="A108" s="433">
        <f>+IF(JULIO!A108=0,"",JULIO!A108)</f>
        <v>2000</v>
      </c>
      <c r="B108" s="439" t="str">
        <f>+IF(JULIO!B108=0,"",JULIO!B108)</f>
        <v>INGRESOS DE CAPITAL</v>
      </c>
      <c r="C108" s="215">
        <f t="shared" ref="C108:N108" si="108">SUM(C109:C117)</f>
        <v>10400000</v>
      </c>
      <c r="D108" s="435">
        <f t="shared" si="108"/>
        <v>0</v>
      </c>
      <c r="E108" s="435">
        <f t="shared" si="108"/>
        <v>110315337</v>
      </c>
      <c r="F108" s="216">
        <f t="shared" si="108"/>
        <v>120715337</v>
      </c>
      <c r="G108" s="215">
        <f t="shared" si="108"/>
        <v>49923945</v>
      </c>
      <c r="H108" s="435">
        <f t="shared" si="108"/>
        <v>39998</v>
      </c>
      <c r="I108" s="216">
        <f t="shared" si="108"/>
        <v>49963943</v>
      </c>
      <c r="J108" s="215">
        <f t="shared" si="108"/>
        <v>49923945</v>
      </c>
      <c r="K108" s="435">
        <f t="shared" si="108"/>
        <v>39998</v>
      </c>
      <c r="L108" s="216">
        <f t="shared" si="108"/>
        <v>49963943</v>
      </c>
      <c r="M108" s="215">
        <f t="shared" si="108"/>
        <v>70751394</v>
      </c>
      <c r="N108" s="216">
        <f t="shared" si="108"/>
        <v>70751394</v>
      </c>
      <c r="O108" s="562"/>
      <c r="P108" s="215">
        <f>SUM(P109:P117)</f>
        <v>0</v>
      </c>
      <c r="Q108" s="216">
        <f>SUM(Q109:Q117)</f>
        <v>0</v>
      </c>
      <c r="R108" s="10"/>
      <c r="S108" s="155">
        <f>+IF(JULIO!S108=0,"",JULIO!S108)</f>
        <v>1020499</v>
      </c>
      <c r="T108" s="159" t="str">
        <f>+IF(JULIO!T108=0,"",JULIO!T108)</f>
        <v>Vigencias Anteriores</v>
      </c>
      <c r="U108" s="29">
        <f>+ENERO!U108</f>
        <v>0</v>
      </c>
      <c r="V108" s="17">
        <f>JULIO!V108+AGOSTO!AL108</f>
        <v>0</v>
      </c>
      <c r="W108" s="17">
        <f>JULIO!W108+AGOSTO!AM108</f>
        <v>2947323</v>
      </c>
      <c r="X108" s="20">
        <f>SUM(U108:W108)</f>
        <v>2947323</v>
      </c>
      <c r="Y108" s="21">
        <f>JULIO!AA108</f>
        <v>2947323</v>
      </c>
      <c r="Z108" s="457">
        <v>0</v>
      </c>
      <c r="AA108" s="20">
        <f>SUM(Y108:Z108)</f>
        <v>2947323</v>
      </c>
      <c r="AB108" s="21">
        <f>JULIO!AD108</f>
        <v>2947323</v>
      </c>
      <c r="AC108" s="457">
        <v>0</v>
      </c>
      <c r="AD108" s="20">
        <f>SUM(AB108:AC108)</f>
        <v>2947323</v>
      </c>
      <c r="AE108" s="21">
        <f>JULIO!AG108</f>
        <v>2947323</v>
      </c>
      <c r="AF108" s="457">
        <v>0</v>
      </c>
      <c r="AG108" s="20">
        <f>SUM(AE108:AF108)</f>
        <v>2947323</v>
      </c>
      <c r="AH108" s="21">
        <f>X108-AA108</f>
        <v>0</v>
      </c>
      <c r="AI108" s="17">
        <f>X108-AD108</f>
        <v>0</v>
      </c>
      <c r="AJ108" s="18">
        <f>X108-AG108</f>
        <v>0</v>
      </c>
      <c r="AK108" s="10"/>
      <c r="AL108" s="455">
        <v>0</v>
      </c>
      <c r="AM108" s="458">
        <v>0</v>
      </c>
      <c r="AN108" s="10"/>
      <c r="AO108" s="365"/>
      <c r="AP108" s="365"/>
      <c r="AQ108" s="365"/>
      <c r="AR108" s="365"/>
      <c r="AS108" s="365"/>
      <c r="AT108" s="365"/>
      <c r="AU108" s="365"/>
      <c r="AV108" s="365"/>
      <c r="AW108" s="365"/>
      <c r="AX108" s="365"/>
      <c r="AY108" s="365"/>
      <c r="AZ108" s="365"/>
    </row>
    <row r="109" spans="1:70" s="467" customFormat="1" ht="15.75" x14ac:dyDescent="0.2">
      <c r="A109" s="47">
        <f>+IF(JULIO!A109=0,"",JULIO!A109)</f>
        <v>2100</v>
      </c>
      <c r="B109" s="56" t="str">
        <f>+IF(JULIO!B109=0,"",JULIO!B109)</f>
        <v>CREDITO INTERNO</v>
      </c>
      <c r="C109" s="576">
        <f>+ENERO!C109</f>
        <v>0</v>
      </c>
      <c r="D109" s="574">
        <f>JULIO!D109+AGOSTO!P109</f>
        <v>0</v>
      </c>
      <c r="E109" s="574">
        <f>JULIO!E109+AGOSTO!Q109</f>
        <v>0</v>
      </c>
      <c r="F109" s="575">
        <f t="shared" ref="F109:F116" si="109">SUM(C109:E109)</f>
        <v>0</v>
      </c>
      <c r="G109" s="576">
        <f>JULIO!I109</f>
        <v>0</v>
      </c>
      <c r="H109" s="457">
        <v>0</v>
      </c>
      <c r="I109" s="575">
        <f t="shared" ref="I109:I116" si="110">SUM(G109:H109)</f>
        <v>0</v>
      </c>
      <c r="J109" s="576">
        <f>JULIO!L109</f>
        <v>0</v>
      </c>
      <c r="K109" s="457">
        <v>0</v>
      </c>
      <c r="L109" s="575">
        <f t="shared" ref="L109:L116" si="111">SUM(J109:K109)</f>
        <v>0</v>
      </c>
      <c r="M109" s="576">
        <f t="shared" ref="M109:M116" si="112">F109-I109</f>
        <v>0</v>
      </c>
      <c r="N109" s="575">
        <f t="shared" ref="N109:N116" si="113">F109-L109</f>
        <v>0</v>
      </c>
      <c r="O109" s="562"/>
      <c r="P109" s="455">
        <v>0</v>
      </c>
      <c r="Q109" s="458">
        <v>0</v>
      </c>
      <c r="R109" s="10"/>
      <c r="S109" s="448" t="str">
        <f>+IF(JULIO!S109=0,"",JULIO!S109)</f>
        <v/>
      </c>
      <c r="T109" s="649" t="str">
        <f>+IF(JULIO!T109=0,"",JULIO!T109)</f>
        <v/>
      </c>
      <c r="U109" s="193"/>
      <c r="V109" s="193"/>
      <c r="W109" s="193"/>
      <c r="X109" s="193"/>
      <c r="Y109" s="193"/>
      <c r="Z109" s="193"/>
      <c r="AA109" s="193"/>
      <c r="AB109" s="193"/>
      <c r="AC109" s="193"/>
      <c r="AD109" s="193"/>
      <c r="AE109" s="193"/>
      <c r="AF109" s="193"/>
      <c r="AG109" s="193"/>
      <c r="AH109" s="193"/>
      <c r="AI109" s="193"/>
      <c r="AJ109" s="207"/>
      <c r="AK109" s="12"/>
      <c r="AL109" s="213"/>
      <c r="AM109" s="214"/>
      <c r="AN109" s="10"/>
      <c r="AO109" s="365"/>
      <c r="AP109" s="365"/>
      <c r="AQ109" s="365"/>
      <c r="AR109" s="365"/>
      <c r="AS109" s="365"/>
      <c r="AT109" s="365"/>
      <c r="AU109" s="365"/>
      <c r="AV109" s="365"/>
      <c r="AW109" s="365"/>
      <c r="AX109" s="365"/>
      <c r="AY109" s="365"/>
      <c r="AZ109" s="365"/>
    </row>
    <row r="110" spans="1:70" s="467" customFormat="1" ht="15.75" x14ac:dyDescent="0.2">
      <c r="A110" s="586" t="str">
        <f>+IF(JULIO!A110=0,"",JULIO!A110)</f>
        <v>2100-1</v>
      </c>
      <c r="B110" s="563" t="s">
        <v>482</v>
      </c>
      <c r="C110" s="576">
        <f>+ENERO!C110</f>
        <v>0</v>
      </c>
      <c r="D110" s="574">
        <f>JULIO!D110+AGOSTO!P110</f>
        <v>0</v>
      </c>
      <c r="E110" s="574">
        <f>JULIO!E110+AGOSTO!Q110</f>
        <v>0</v>
      </c>
      <c r="F110" s="575">
        <f t="shared" si="109"/>
        <v>0</v>
      </c>
      <c r="G110" s="576">
        <f>JULIO!I110</f>
        <v>0</v>
      </c>
      <c r="H110" s="457">
        <v>0</v>
      </c>
      <c r="I110" s="575">
        <f t="shared" si="110"/>
        <v>0</v>
      </c>
      <c r="J110" s="576">
        <f>JULIO!L110</f>
        <v>0</v>
      </c>
      <c r="K110" s="457">
        <v>0</v>
      </c>
      <c r="L110" s="575">
        <f t="shared" si="111"/>
        <v>0</v>
      </c>
      <c r="M110" s="576">
        <f t="shared" si="112"/>
        <v>0</v>
      </c>
      <c r="N110" s="575">
        <f t="shared" si="113"/>
        <v>0</v>
      </c>
      <c r="O110" s="562"/>
      <c r="P110" s="455">
        <v>0</v>
      </c>
      <c r="Q110" s="458">
        <v>0</v>
      </c>
      <c r="R110" s="10"/>
      <c r="S110" s="469">
        <f>+IF(JULIO!S110=0,"",JULIO!S110)</f>
        <v>2000000</v>
      </c>
      <c r="T110" s="588" t="str">
        <f>+IF(JULIO!T110=0,"",JULIO!T110)</f>
        <v>GASTOS GENERALES</v>
      </c>
      <c r="U110" s="589">
        <f t="shared" ref="U110:AJ110" si="114">U112+U145</f>
        <v>529227966</v>
      </c>
      <c r="V110" s="590">
        <f t="shared" si="114"/>
        <v>0</v>
      </c>
      <c r="W110" s="590">
        <f t="shared" si="114"/>
        <v>191435636</v>
      </c>
      <c r="X110" s="591">
        <f t="shared" si="114"/>
        <v>720663602</v>
      </c>
      <c r="Y110" s="464">
        <f t="shared" si="114"/>
        <v>413076510.06999999</v>
      </c>
      <c r="Z110" s="590">
        <f t="shared" si="114"/>
        <v>39048553</v>
      </c>
      <c r="AA110" s="591">
        <f t="shared" si="114"/>
        <v>452125063.06999999</v>
      </c>
      <c r="AB110" s="464">
        <f t="shared" si="114"/>
        <v>389422116.06999999</v>
      </c>
      <c r="AC110" s="590">
        <f t="shared" si="114"/>
        <v>44955764</v>
      </c>
      <c r="AD110" s="591">
        <f t="shared" si="114"/>
        <v>434377880.06999999</v>
      </c>
      <c r="AE110" s="464">
        <f t="shared" si="114"/>
        <v>293477165</v>
      </c>
      <c r="AF110" s="590">
        <f t="shared" si="114"/>
        <v>42509952</v>
      </c>
      <c r="AG110" s="591">
        <f t="shared" si="114"/>
        <v>335987117</v>
      </c>
      <c r="AH110" s="464">
        <f t="shared" si="114"/>
        <v>268538538.93000001</v>
      </c>
      <c r="AI110" s="590">
        <f t="shared" si="114"/>
        <v>286285721.93000001</v>
      </c>
      <c r="AJ110" s="465">
        <f t="shared" si="114"/>
        <v>384676485</v>
      </c>
      <c r="AK110" s="12"/>
      <c r="AL110" s="151">
        <f>AL112+AL145</f>
        <v>0</v>
      </c>
      <c r="AM110" s="153">
        <f>AM112+AM145</f>
        <v>0</v>
      </c>
      <c r="AN110" s="10"/>
      <c r="AO110" s="365"/>
      <c r="AP110" s="365"/>
      <c r="AQ110" s="365"/>
      <c r="AR110" s="365"/>
      <c r="AS110" s="365"/>
      <c r="AT110" s="365"/>
      <c r="AU110" s="365"/>
      <c r="AV110" s="365"/>
      <c r="AW110" s="365"/>
      <c r="AX110" s="365"/>
      <c r="AY110" s="365"/>
      <c r="AZ110" s="365"/>
    </row>
    <row r="111" spans="1:70" s="467" customFormat="1" ht="15.75" x14ac:dyDescent="0.2">
      <c r="A111" s="47">
        <f>+IF(JULIO!A111=0,"",JULIO!A111)</f>
        <v>2200</v>
      </c>
      <c r="B111" s="56" t="str">
        <f>+IF(JULIO!B111=0,"",JULIO!B111)</f>
        <v>CREDITO EXTERNO</v>
      </c>
      <c r="C111" s="576">
        <f>+ENERO!C111</f>
        <v>0</v>
      </c>
      <c r="D111" s="574">
        <f>JULIO!D111+AGOSTO!P111</f>
        <v>0</v>
      </c>
      <c r="E111" s="574">
        <f>JULIO!E111+AGOSTO!Q111</f>
        <v>0</v>
      </c>
      <c r="F111" s="575">
        <f t="shared" si="109"/>
        <v>0</v>
      </c>
      <c r="G111" s="576">
        <f>JULIO!I111</f>
        <v>0</v>
      </c>
      <c r="H111" s="457">
        <v>0</v>
      </c>
      <c r="I111" s="575">
        <f t="shared" si="110"/>
        <v>0</v>
      </c>
      <c r="J111" s="576">
        <f>JULIO!L111</f>
        <v>0</v>
      </c>
      <c r="K111" s="457">
        <v>0</v>
      </c>
      <c r="L111" s="575">
        <f t="shared" si="111"/>
        <v>0</v>
      </c>
      <c r="M111" s="576">
        <f t="shared" si="112"/>
        <v>0</v>
      </c>
      <c r="N111" s="575">
        <f t="shared" si="113"/>
        <v>0</v>
      </c>
      <c r="O111" s="562"/>
      <c r="P111" s="455">
        <v>0</v>
      </c>
      <c r="Q111" s="458">
        <v>0</v>
      </c>
      <c r="R111" s="10"/>
      <c r="S111" s="448" t="str">
        <f>+IF(JULIO!S111=0,"",JULIO!S111)</f>
        <v/>
      </c>
      <c r="T111" s="649" t="str">
        <f>+IF(JULIO!T111=0,"",JULIO!T111)</f>
        <v/>
      </c>
      <c r="U111" s="193"/>
      <c r="V111" s="193"/>
      <c r="W111" s="193"/>
      <c r="X111" s="193"/>
      <c r="Y111" s="193"/>
      <c r="Z111" s="193"/>
      <c r="AA111" s="193"/>
      <c r="AB111" s="193"/>
      <c r="AC111" s="193"/>
      <c r="AD111" s="193"/>
      <c r="AE111" s="193"/>
      <c r="AF111" s="193"/>
      <c r="AG111" s="193"/>
      <c r="AH111" s="193"/>
      <c r="AI111" s="193"/>
      <c r="AJ111" s="207"/>
      <c r="AK111" s="10"/>
      <c r="AL111" s="451"/>
      <c r="AM111" s="452"/>
      <c r="AN111" s="10"/>
      <c r="AO111" s="365"/>
      <c r="AP111" s="365"/>
      <c r="AQ111" s="365"/>
      <c r="AR111" s="365"/>
      <c r="AS111" s="365"/>
      <c r="AT111" s="365"/>
      <c r="AU111" s="365"/>
      <c r="AV111" s="365"/>
      <c r="AW111" s="365"/>
      <c r="AX111" s="365"/>
      <c r="AY111" s="365"/>
      <c r="AZ111" s="365"/>
    </row>
    <row r="112" spans="1:70" s="467" customFormat="1" ht="15.75" x14ac:dyDescent="0.2">
      <c r="A112" s="592" t="str">
        <f>+IF(JULIO!A112=0,"",JULIO!A112)</f>
        <v>2200-1</v>
      </c>
      <c r="B112" s="563" t="s">
        <v>482</v>
      </c>
      <c r="C112" s="576">
        <f>+ENERO!C112</f>
        <v>0</v>
      </c>
      <c r="D112" s="574">
        <f>JULIO!D112+AGOSTO!P112</f>
        <v>0</v>
      </c>
      <c r="E112" s="574">
        <f>JULIO!E112+AGOSTO!Q112</f>
        <v>0</v>
      </c>
      <c r="F112" s="575">
        <f t="shared" si="109"/>
        <v>0</v>
      </c>
      <c r="G112" s="576">
        <f>JULIO!I112</f>
        <v>0</v>
      </c>
      <c r="H112" s="457">
        <v>0</v>
      </c>
      <c r="I112" s="575">
        <f t="shared" si="110"/>
        <v>0</v>
      </c>
      <c r="J112" s="576">
        <f>JULIO!L112</f>
        <v>0</v>
      </c>
      <c r="K112" s="457">
        <v>0</v>
      </c>
      <c r="L112" s="575">
        <f t="shared" si="111"/>
        <v>0</v>
      </c>
      <c r="M112" s="576">
        <f t="shared" si="112"/>
        <v>0</v>
      </c>
      <c r="N112" s="575">
        <f t="shared" si="113"/>
        <v>0</v>
      </c>
      <c r="O112" s="562"/>
      <c r="P112" s="455">
        <v>0</v>
      </c>
      <c r="Q112" s="458">
        <v>0</v>
      </c>
      <c r="R112" s="10"/>
      <c r="S112" s="469">
        <f>+IF(JULIO!S112=0,"",JULIO!S112)</f>
        <v>2010000</v>
      </c>
      <c r="T112" s="470" t="str">
        <f>+IF(JULIO!T112=0,"",JULIO!T112)</f>
        <v>Gastos de Administración</v>
      </c>
      <c r="U112" s="157">
        <f t="shared" ref="U112:AJ112" si="115">U114+U123+U141</f>
        <v>200148216</v>
      </c>
      <c r="V112" s="144">
        <f t="shared" si="115"/>
        <v>0</v>
      </c>
      <c r="W112" s="144">
        <f t="shared" si="115"/>
        <v>82236567</v>
      </c>
      <c r="X112" s="152">
        <f t="shared" si="115"/>
        <v>282384783</v>
      </c>
      <c r="Y112" s="151">
        <f t="shared" si="115"/>
        <v>136651808.06999999</v>
      </c>
      <c r="Z112" s="144">
        <f t="shared" si="115"/>
        <v>15191783</v>
      </c>
      <c r="AA112" s="152">
        <f t="shared" si="115"/>
        <v>151843591.06999999</v>
      </c>
      <c r="AB112" s="151">
        <f t="shared" si="115"/>
        <v>134597139.06999999</v>
      </c>
      <c r="AC112" s="144">
        <f t="shared" si="115"/>
        <v>16211783</v>
      </c>
      <c r="AD112" s="152">
        <f t="shared" si="115"/>
        <v>150808922.06999999</v>
      </c>
      <c r="AE112" s="151">
        <f t="shared" si="115"/>
        <v>101573704</v>
      </c>
      <c r="AF112" s="144">
        <f t="shared" si="115"/>
        <v>11869256</v>
      </c>
      <c r="AG112" s="152">
        <f t="shared" si="115"/>
        <v>113442960</v>
      </c>
      <c r="AH112" s="151">
        <f t="shared" si="115"/>
        <v>130541191.93000001</v>
      </c>
      <c r="AI112" s="144">
        <f t="shared" si="115"/>
        <v>131575860.93000001</v>
      </c>
      <c r="AJ112" s="153">
        <f t="shared" si="115"/>
        <v>168941823</v>
      </c>
      <c r="AK112" s="10"/>
      <c r="AL112" s="151">
        <f>AL114+AL123+AL141</f>
        <v>0</v>
      </c>
      <c r="AM112" s="153">
        <f>AM114+AM123+AM141</f>
        <v>0</v>
      </c>
      <c r="AN112" s="10"/>
      <c r="AO112" s="365"/>
      <c r="AP112" s="365"/>
      <c r="AQ112" s="365"/>
      <c r="AR112" s="365"/>
      <c r="AS112" s="365"/>
      <c r="AT112" s="365"/>
      <c r="AU112" s="365"/>
      <c r="AV112" s="365"/>
      <c r="AW112" s="365"/>
      <c r="AX112" s="365"/>
      <c r="AY112" s="365"/>
      <c r="AZ112" s="365"/>
    </row>
    <row r="113" spans="1:52" s="467" customFormat="1" ht="15.75" x14ac:dyDescent="0.2">
      <c r="A113" s="47">
        <f>+IF(JULIO!A113=0,"",JULIO!A113)</f>
        <v>2300</v>
      </c>
      <c r="B113" s="56" t="str">
        <f>+IF(JULIO!B113=0,"",JULIO!B113)</f>
        <v>RENDIMIENTOS FINANCIEROS</v>
      </c>
      <c r="C113" s="576">
        <f>+ENERO!C113</f>
        <v>2000000</v>
      </c>
      <c r="D113" s="574">
        <f>JULIO!D113+AGOSTO!P113</f>
        <v>0</v>
      </c>
      <c r="E113" s="574">
        <f>JULIO!E113+AGOSTO!Q113</f>
        <v>0</v>
      </c>
      <c r="F113" s="575">
        <f t="shared" si="109"/>
        <v>2000000</v>
      </c>
      <c r="G113" s="576">
        <f>JULIO!I113</f>
        <v>254352</v>
      </c>
      <c r="H113" s="457">
        <v>39998</v>
      </c>
      <c r="I113" s="575">
        <f t="shared" si="110"/>
        <v>294350</v>
      </c>
      <c r="J113" s="576">
        <f>JULIO!L113</f>
        <v>254352</v>
      </c>
      <c r="K113" s="457">
        <v>39998</v>
      </c>
      <c r="L113" s="575">
        <f t="shared" si="111"/>
        <v>294350</v>
      </c>
      <c r="M113" s="576">
        <f t="shared" si="112"/>
        <v>1705650</v>
      </c>
      <c r="N113" s="575">
        <f t="shared" si="113"/>
        <v>1705650</v>
      </c>
      <c r="O113" s="562"/>
      <c r="P113" s="455">
        <v>0</v>
      </c>
      <c r="Q113" s="458">
        <v>0</v>
      </c>
      <c r="R113" s="10"/>
      <c r="S113" s="448" t="str">
        <f>+IF(JULIO!S113=0,"",JULIO!S113)</f>
        <v/>
      </c>
      <c r="T113" s="649" t="str">
        <f>+IF(JULIO!T113=0,"",JULIO!T113)</f>
        <v/>
      </c>
      <c r="U113" s="193"/>
      <c r="V113" s="193"/>
      <c r="W113" s="193"/>
      <c r="X113" s="193"/>
      <c r="Y113" s="193"/>
      <c r="Z113" s="193"/>
      <c r="AA113" s="193"/>
      <c r="AB113" s="193"/>
      <c r="AC113" s="193"/>
      <c r="AD113" s="193"/>
      <c r="AE113" s="193"/>
      <c r="AF113" s="193"/>
      <c r="AG113" s="193"/>
      <c r="AH113" s="193"/>
      <c r="AI113" s="193"/>
      <c r="AJ113" s="207"/>
      <c r="AK113" s="10"/>
      <c r="AL113" s="451"/>
      <c r="AM113" s="452"/>
      <c r="AN113" s="10"/>
      <c r="AO113" s="365"/>
      <c r="AP113" s="365"/>
      <c r="AQ113" s="365"/>
      <c r="AR113" s="365"/>
      <c r="AS113" s="365"/>
      <c r="AT113" s="365"/>
      <c r="AU113" s="365"/>
      <c r="AV113" s="365"/>
      <c r="AW113" s="365"/>
      <c r="AX113" s="365"/>
      <c r="AY113" s="365"/>
      <c r="AZ113" s="365"/>
    </row>
    <row r="114" spans="1:52" s="467" customFormat="1" ht="15" x14ac:dyDescent="0.2">
      <c r="A114" s="48">
        <f>+IF(JULIO!A114=0,"",JULIO!A114)</f>
        <v>2400</v>
      </c>
      <c r="B114" s="55" t="str">
        <f>+IF(JULIO!B114=0,"",JULIO!B114)</f>
        <v>VENTA DE ACTIVOS</v>
      </c>
      <c r="C114" s="283">
        <f>+ENERO!C114</f>
        <v>0</v>
      </c>
      <c r="D114" s="456">
        <f>JULIO!D114+AGOSTO!P114</f>
        <v>0</v>
      </c>
      <c r="E114" s="456">
        <f>JULIO!E114+AGOSTO!Q114</f>
        <v>0</v>
      </c>
      <c r="F114" s="170">
        <f t="shared" si="109"/>
        <v>0</v>
      </c>
      <c r="G114" s="283">
        <f>JULIO!I114</f>
        <v>14000000</v>
      </c>
      <c r="H114" s="457">
        <v>0</v>
      </c>
      <c r="I114" s="170">
        <f t="shared" si="110"/>
        <v>14000000</v>
      </c>
      <c r="J114" s="283">
        <f>JULIO!L114</f>
        <v>14000000</v>
      </c>
      <c r="K114" s="457">
        <v>0</v>
      </c>
      <c r="L114" s="170">
        <f t="shared" si="111"/>
        <v>14000000</v>
      </c>
      <c r="M114" s="283">
        <f t="shared" si="112"/>
        <v>-14000000</v>
      </c>
      <c r="N114" s="170">
        <f t="shared" si="113"/>
        <v>-14000000</v>
      </c>
      <c r="O114" s="562"/>
      <c r="P114" s="455">
        <v>0</v>
      </c>
      <c r="Q114" s="458">
        <v>0</v>
      </c>
      <c r="R114" s="10"/>
      <c r="S114" s="34">
        <f>+IF(JULIO!S114=0,"",JULIO!S114)</f>
        <v>2010100</v>
      </c>
      <c r="T114" s="158" t="str">
        <f>+IF(JULIO!T114=0,"",JULIO!T114)</f>
        <v>Adquisición de bienes</v>
      </c>
      <c r="U114" s="157">
        <f t="shared" ref="U114:AJ114" si="116">SUM(U115:U121)</f>
        <v>32720788</v>
      </c>
      <c r="V114" s="144">
        <f t="shared" si="116"/>
        <v>0</v>
      </c>
      <c r="W114" s="144">
        <f t="shared" si="116"/>
        <v>48408177</v>
      </c>
      <c r="X114" s="152">
        <f t="shared" si="116"/>
        <v>81128965</v>
      </c>
      <c r="Y114" s="151">
        <f t="shared" si="116"/>
        <v>28841895</v>
      </c>
      <c r="Z114" s="144">
        <f t="shared" si="116"/>
        <v>2817236</v>
      </c>
      <c r="AA114" s="152">
        <f t="shared" si="116"/>
        <v>31659131</v>
      </c>
      <c r="AB114" s="151">
        <f t="shared" si="116"/>
        <v>28841895</v>
      </c>
      <c r="AC114" s="144">
        <f t="shared" si="116"/>
        <v>2817236</v>
      </c>
      <c r="AD114" s="152">
        <f t="shared" si="116"/>
        <v>31659131</v>
      </c>
      <c r="AE114" s="151">
        <f t="shared" si="116"/>
        <v>27097530</v>
      </c>
      <c r="AF114" s="144">
        <f t="shared" si="116"/>
        <v>457526</v>
      </c>
      <c r="AG114" s="152">
        <f t="shared" si="116"/>
        <v>27555056</v>
      </c>
      <c r="AH114" s="151">
        <f t="shared" si="116"/>
        <v>49469834</v>
      </c>
      <c r="AI114" s="144">
        <f t="shared" si="116"/>
        <v>49469834</v>
      </c>
      <c r="AJ114" s="153">
        <f t="shared" si="116"/>
        <v>53573909</v>
      </c>
      <c r="AK114" s="10"/>
      <c r="AL114" s="151">
        <f>SUM(AL115:AL121)</f>
        <v>0</v>
      </c>
      <c r="AM114" s="153">
        <f>SUM(AM115:AM121)</f>
        <v>0</v>
      </c>
      <c r="AN114" s="10"/>
      <c r="AO114" s="365"/>
      <c r="AP114" s="365"/>
      <c r="AQ114" s="365"/>
      <c r="AR114" s="365"/>
      <c r="AS114" s="365"/>
      <c r="AT114" s="365"/>
      <c r="AU114" s="365"/>
      <c r="AV114" s="365"/>
      <c r="AW114" s="365"/>
      <c r="AX114" s="365"/>
      <c r="AY114" s="365"/>
      <c r="AZ114" s="365"/>
    </row>
    <row r="115" spans="1:52" s="467" customFormat="1" x14ac:dyDescent="0.2">
      <c r="A115" s="48">
        <f>+IF(JULIO!A115=0,"",JULIO!A115)</f>
        <v>2500</v>
      </c>
      <c r="B115" s="55" t="str">
        <f>+IF(JULIO!B115=0,"",JULIO!B115)</f>
        <v>DONACIONES</v>
      </c>
      <c r="C115" s="283">
        <f>+ENERO!C115</f>
        <v>400000</v>
      </c>
      <c r="D115" s="456">
        <f>JULIO!D115+AGOSTO!P115</f>
        <v>0</v>
      </c>
      <c r="E115" s="456">
        <f>JULIO!E115+AGOSTO!Q115</f>
        <v>0</v>
      </c>
      <c r="F115" s="170">
        <f t="shared" si="109"/>
        <v>400000</v>
      </c>
      <c r="G115" s="283">
        <f>JULIO!I115</f>
        <v>0</v>
      </c>
      <c r="H115" s="457">
        <v>0</v>
      </c>
      <c r="I115" s="170">
        <f t="shared" si="110"/>
        <v>0</v>
      </c>
      <c r="J115" s="283">
        <f>JULIO!L115</f>
        <v>0</v>
      </c>
      <c r="K115" s="457">
        <v>0</v>
      </c>
      <c r="L115" s="170">
        <f t="shared" si="111"/>
        <v>0</v>
      </c>
      <c r="M115" s="283">
        <f t="shared" si="112"/>
        <v>400000</v>
      </c>
      <c r="N115" s="170">
        <f t="shared" si="113"/>
        <v>400000</v>
      </c>
      <c r="P115" s="455">
        <v>0</v>
      </c>
      <c r="Q115" s="458">
        <v>0</v>
      </c>
      <c r="R115" s="10"/>
      <c r="S115" s="155" t="str">
        <f>+IF(JULIO!S115=0,"",JULIO!S115)</f>
        <v>2010100-1</v>
      </c>
      <c r="T115" s="159" t="str">
        <f>+IF(JULIO!T115=0,"",JULIO!T115)</f>
        <v>Compra de Equipos</v>
      </c>
      <c r="U115" s="29">
        <f>+ENERO!U115</f>
        <v>15475371</v>
      </c>
      <c r="V115" s="17">
        <f>JULIO!V115+AGOSTO!AL115</f>
        <v>0</v>
      </c>
      <c r="W115" s="17">
        <f>JULIO!W115+AGOSTO!AM115</f>
        <v>30000000</v>
      </c>
      <c r="X115" s="20">
        <f t="shared" ref="X115:X121" si="117">SUM(U115:W115)</f>
        <v>45475371</v>
      </c>
      <c r="Y115" s="21">
        <f>JULIO!AA115</f>
        <v>5473286</v>
      </c>
      <c r="Z115" s="457">
        <v>0</v>
      </c>
      <c r="AA115" s="20">
        <f t="shared" ref="AA115:AA121" si="118">SUM(Y115:Z115)</f>
        <v>5473286</v>
      </c>
      <c r="AB115" s="21">
        <f>JULIO!AD115</f>
        <v>5473286</v>
      </c>
      <c r="AC115" s="457">
        <v>0</v>
      </c>
      <c r="AD115" s="20">
        <f t="shared" ref="AD115:AD121" si="119">SUM(AB115:AC115)</f>
        <v>5473286</v>
      </c>
      <c r="AE115" s="21">
        <f>JULIO!AG115</f>
        <v>5473286</v>
      </c>
      <c r="AF115" s="457">
        <v>0</v>
      </c>
      <c r="AG115" s="20">
        <f t="shared" ref="AG115:AG121" si="120">SUM(AE115:AF115)</f>
        <v>5473286</v>
      </c>
      <c r="AH115" s="21">
        <f t="shared" ref="AH115:AH121" si="121">X115-AA115</f>
        <v>40002085</v>
      </c>
      <c r="AI115" s="17">
        <f t="shared" ref="AI115:AI121" si="122">X115-AD115</f>
        <v>40002085</v>
      </c>
      <c r="AJ115" s="18">
        <f t="shared" ref="AJ115:AJ121" si="123">X115-AG115</f>
        <v>40002085</v>
      </c>
      <c r="AK115" s="10"/>
      <c r="AL115" s="455">
        <v>0</v>
      </c>
      <c r="AM115" s="458">
        <v>0</v>
      </c>
      <c r="AN115" s="10"/>
      <c r="AO115" s="365"/>
      <c r="AP115" s="365"/>
      <c r="AQ115" s="365"/>
      <c r="AR115" s="365"/>
      <c r="AS115" s="365"/>
      <c r="AT115" s="365"/>
      <c r="AU115" s="365"/>
      <c r="AV115" s="365"/>
      <c r="AW115" s="365"/>
      <c r="AX115" s="365"/>
      <c r="AY115" s="365"/>
      <c r="AZ115" s="365"/>
    </row>
    <row r="116" spans="1:52" s="467" customFormat="1" x14ac:dyDescent="0.2">
      <c r="A116" s="48">
        <f>+IF(JULIO!A116=0,"",JULIO!A116)</f>
        <v>2600</v>
      </c>
      <c r="B116" s="55" t="str">
        <f>+IF(JULIO!B116=0,"",JULIO!B116)</f>
        <v>RECUPERACIÓN DE CARTERA (AÑO 2012 Y ANTERIORES)</v>
      </c>
      <c r="C116" s="283">
        <f>+ENERO!C116</f>
        <v>0</v>
      </c>
      <c r="D116" s="456">
        <f>JULIO!D116+AGOSTO!P116</f>
        <v>0</v>
      </c>
      <c r="E116" s="456">
        <f>JULIO!E116+AGOSTO!Q116</f>
        <v>110315337</v>
      </c>
      <c r="F116" s="170">
        <f t="shared" si="109"/>
        <v>110315337</v>
      </c>
      <c r="G116" s="283">
        <f>JULIO!I116</f>
        <v>31501809</v>
      </c>
      <c r="H116" s="457">
        <v>0</v>
      </c>
      <c r="I116" s="170">
        <f t="shared" si="110"/>
        <v>31501809</v>
      </c>
      <c r="J116" s="283">
        <f>JULIO!L116</f>
        <v>31501809</v>
      </c>
      <c r="K116" s="457">
        <v>0</v>
      </c>
      <c r="L116" s="170">
        <f t="shared" si="111"/>
        <v>31501809</v>
      </c>
      <c r="M116" s="283">
        <f t="shared" si="112"/>
        <v>78813528</v>
      </c>
      <c r="N116" s="170">
        <f t="shared" si="113"/>
        <v>78813528</v>
      </c>
      <c r="P116" s="455">
        <v>0</v>
      </c>
      <c r="Q116" s="458">
        <v>0</v>
      </c>
      <c r="R116" s="10"/>
      <c r="S116" s="155" t="str">
        <f>+IF(JULIO!S116=0,"",JULIO!S116)</f>
        <v>2010100-2</v>
      </c>
      <c r="T116" s="159" t="str">
        <f>+IF(JULIO!T116=0,"",JULIO!T116)</f>
        <v>Materiales</v>
      </c>
      <c r="U116" s="29">
        <f>+ENERO!U116</f>
        <v>12245417</v>
      </c>
      <c r="V116" s="17">
        <f>JULIO!V116+AGOSTO!AL116</f>
        <v>0</v>
      </c>
      <c r="W116" s="17">
        <f>JULIO!W116+AGOSTO!AM116</f>
        <v>7073166</v>
      </c>
      <c r="X116" s="20">
        <f t="shared" si="117"/>
        <v>19318583</v>
      </c>
      <c r="Y116" s="21">
        <f>JULIO!AA116</f>
        <v>12033598</v>
      </c>
      <c r="Z116" s="457">
        <v>2817236</v>
      </c>
      <c r="AA116" s="20">
        <f t="shared" si="118"/>
        <v>14850834</v>
      </c>
      <c r="AB116" s="21">
        <f>JULIO!AD116</f>
        <v>12033598</v>
      </c>
      <c r="AC116" s="457">
        <v>2817236</v>
      </c>
      <c r="AD116" s="20">
        <f t="shared" si="119"/>
        <v>14850834</v>
      </c>
      <c r="AE116" s="21">
        <f>JULIO!AG116</f>
        <v>10291853</v>
      </c>
      <c r="AF116" s="457">
        <v>457526</v>
      </c>
      <c r="AG116" s="20">
        <f t="shared" si="120"/>
        <v>10749379</v>
      </c>
      <c r="AH116" s="21">
        <f t="shared" si="121"/>
        <v>4467749</v>
      </c>
      <c r="AI116" s="17">
        <f t="shared" si="122"/>
        <v>4467749</v>
      </c>
      <c r="AJ116" s="18">
        <f t="shared" si="123"/>
        <v>8569204</v>
      </c>
      <c r="AK116" s="10"/>
      <c r="AL116" s="455">
        <v>0</v>
      </c>
      <c r="AM116" s="458">
        <v>0</v>
      </c>
      <c r="AN116" s="10"/>
      <c r="AO116" s="365"/>
      <c r="AP116" s="365"/>
      <c r="AQ116" s="365"/>
      <c r="AR116" s="365"/>
      <c r="AS116" s="365"/>
      <c r="AT116" s="365"/>
      <c r="AU116" s="365"/>
      <c r="AV116" s="365"/>
      <c r="AW116" s="365"/>
      <c r="AX116" s="365"/>
      <c r="AY116" s="365"/>
      <c r="AZ116" s="365"/>
    </row>
    <row r="117" spans="1:52" s="467" customFormat="1" x14ac:dyDescent="0.2">
      <c r="A117" s="48">
        <f>+IF(JULIO!A117=0,"",JULIO!A117)</f>
        <v>2700</v>
      </c>
      <c r="B117" s="55" t="str">
        <f>+IF(JULIO!B117=0,"",JULIO!B117)</f>
        <v>OTROS INGRESOS DE CAPITAL</v>
      </c>
      <c r="C117" s="283">
        <f>SUM(C118:C119)</f>
        <v>8000000</v>
      </c>
      <c r="D117" s="456">
        <f t="shared" ref="D117:N117" si="124">SUM(D118:D119)</f>
        <v>0</v>
      </c>
      <c r="E117" s="456">
        <f t="shared" si="124"/>
        <v>0</v>
      </c>
      <c r="F117" s="170">
        <f t="shared" si="124"/>
        <v>8000000</v>
      </c>
      <c r="G117" s="283">
        <f t="shared" si="124"/>
        <v>4167784</v>
      </c>
      <c r="H117" s="169">
        <f t="shared" si="124"/>
        <v>0</v>
      </c>
      <c r="I117" s="170">
        <f t="shared" si="124"/>
        <v>4167784</v>
      </c>
      <c r="J117" s="283">
        <f t="shared" si="124"/>
        <v>4167784</v>
      </c>
      <c r="K117" s="169">
        <f t="shared" si="124"/>
        <v>0</v>
      </c>
      <c r="L117" s="170">
        <f t="shared" si="124"/>
        <v>4167784</v>
      </c>
      <c r="M117" s="283">
        <f t="shared" si="124"/>
        <v>3832216</v>
      </c>
      <c r="N117" s="170">
        <f t="shared" si="124"/>
        <v>3832216</v>
      </c>
      <c r="P117" s="36">
        <f>SUM(P118:P119)</f>
        <v>0</v>
      </c>
      <c r="Q117" s="37">
        <f>SUM(Q118:Q119)</f>
        <v>0</v>
      </c>
      <c r="R117" s="10"/>
      <c r="S117" s="155" t="str">
        <f>+IF(JULIO!S117=0,"",JULIO!S117)</f>
        <v>2010100-3</v>
      </c>
      <c r="T117" s="159" t="str">
        <f>+IF(JULIO!T117=0,"",JULIO!T117)</f>
        <v>Salud Ocupacional</v>
      </c>
      <c r="U117" s="29">
        <f>+ENERO!U117</f>
        <v>5000000</v>
      </c>
      <c r="V117" s="17">
        <f>JULIO!V117+AGOSTO!AL117</f>
        <v>0</v>
      </c>
      <c r="W117" s="17">
        <f>JULIO!W117+AGOSTO!AM117</f>
        <v>0</v>
      </c>
      <c r="X117" s="20">
        <f t="shared" si="117"/>
        <v>5000000</v>
      </c>
      <c r="Y117" s="21">
        <f>JULIO!AA117</f>
        <v>0</v>
      </c>
      <c r="Z117" s="457">
        <v>0</v>
      </c>
      <c r="AA117" s="20">
        <f t="shared" si="118"/>
        <v>0</v>
      </c>
      <c r="AB117" s="21">
        <f>JULIO!AD117</f>
        <v>0</v>
      </c>
      <c r="AC117" s="457">
        <v>0</v>
      </c>
      <c r="AD117" s="20">
        <f t="shared" si="119"/>
        <v>0</v>
      </c>
      <c r="AE117" s="21">
        <f>JULIO!AG117</f>
        <v>0</v>
      </c>
      <c r="AF117" s="457">
        <v>0</v>
      </c>
      <c r="AG117" s="20">
        <f t="shared" si="120"/>
        <v>0</v>
      </c>
      <c r="AH117" s="21">
        <f t="shared" si="121"/>
        <v>5000000</v>
      </c>
      <c r="AI117" s="17">
        <f t="shared" si="122"/>
        <v>5000000</v>
      </c>
      <c r="AJ117" s="18">
        <f t="shared" si="123"/>
        <v>5000000</v>
      </c>
      <c r="AK117" s="10"/>
      <c r="AL117" s="455">
        <v>0</v>
      </c>
      <c r="AM117" s="458">
        <v>0</v>
      </c>
      <c r="AN117" s="10"/>
      <c r="AO117" s="365"/>
      <c r="AP117" s="365"/>
      <c r="AQ117" s="365"/>
      <c r="AR117" s="365"/>
      <c r="AS117" s="365"/>
      <c r="AT117" s="365"/>
      <c r="AU117" s="365"/>
      <c r="AV117" s="365"/>
      <c r="AW117" s="365"/>
      <c r="AX117" s="365"/>
      <c r="AY117" s="365"/>
      <c r="AZ117" s="365"/>
    </row>
    <row r="118" spans="1:52" s="467" customFormat="1" x14ac:dyDescent="0.2">
      <c r="A118" s="48" t="str">
        <f>+IF(JULIO!A118=0,"",JULIO!A118)</f>
        <v>2700-1</v>
      </c>
      <c r="B118" s="58" t="str">
        <f>+IF(JULIO!B118=0,"",JULIO!B118)</f>
        <v>Descuentos por pronto pago</v>
      </c>
      <c r="C118" s="283">
        <f>+ENERO!C118</f>
        <v>0</v>
      </c>
      <c r="D118" s="456">
        <f>JULIO!D118+AGOSTO!P118</f>
        <v>0</v>
      </c>
      <c r="E118" s="456">
        <f>JULIO!E118+AGOSTO!Q118</f>
        <v>0</v>
      </c>
      <c r="F118" s="170">
        <f>SUM(C118:E118)</f>
        <v>0</v>
      </c>
      <c r="G118" s="283">
        <f>JULIO!I118</f>
        <v>0</v>
      </c>
      <c r="H118" s="457">
        <v>0</v>
      </c>
      <c r="I118" s="170">
        <f>SUM(G118:H118)</f>
        <v>0</v>
      </c>
      <c r="J118" s="283">
        <f>JULIO!L118</f>
        <v>0</v>
      </c>
      <c r="K118" s="457">
        <v>0</v>
      </c>
      <c r="L118" s="170">
        <f>SUM(J118:K118)</f>
        <v>0</v>
      </c>
      <c r="M118" s="283">
        <f>F118-I118</f>
        <v>0</v>
      </c>
      <c r="N118" s="170">
        <f>F118-L118</f>
        <v>0</v>
      </c>
      <c r="P118" s="455">
        <v>0</v>
      </c>
      <c r="Q118" s="458">
        <v>0</v>
      </c>
      <c r="R118" s="10"/>
      <c r="S118" s="155" t="str">
        <f>+IF(JULIO!S118=0,"",JULIO!S118)</f>
        <v>2010100-4</v>
      </c>
      <c r="T118" s="159" t="str">
        <f>+IF(JULIO!T118=0,"",JULIO!T118)</f>
        <v/>
      </c>
      <c r="U118" s="29">
        <f>+ENERO!U118</f>
        <v>0</v>
      </c>
      <c r="V118" s="17">
        <f>JULIO!V118+AGOSTO!AL118</f>
        <v>0</v>
      </c>
      <c r="W118" s="17">
        <f>JULIO!W118+AGOSTO!AM118</f>
        <v>0</v>
      </c>
      <c r="X118" s="20">
        <f t="shared" si="117"/>
        <v>0</v>
      </c>
      <c r="Y118" s="21">
        <f>JULIO!AA118</f>
        <v>0</v>
      </c>
      <c r="Z118" s="457">
        <v>0</v>
      </c>
      <c r="AA118" s="20">
        <f t="shared" si="118"/>
        <v>0</v>
      </c>
      <c r="AB118" s="21">
        <f>JULIO!AD118</f>
        <v>0</v>
      </c>
      <c r="AC118" s="457">
        <v>0</v>
      </c>
      <c r="AD118" s="20">
        <f t="shared" si="119"/>
        <v>0</v>
      </c>
      <c r="AE118" s="21">
        <f>JULIO!AG118</f>
        <v>0</v>
      </c>
      <c r="AF118" s="457">
        <v>0</v>
      </c>
      <c r="AG118" s="20">
        <f t="shared" si="120"/>
        <v>0</v>
      </c>
      <c r="AH118" s="21">
        <f t="shared" si="121"/>
        <v>0</v>
      </c>
      <c r="AI118" s="17">
        <f t="shared" si="122"/>
        <v>0</v>
      </c>
      <c r="AJ118" s="18">
        <f t="shared" si="123"/>
        <v>0</v>
      </c>
      <c r="AK118" s="10"/>
      <c r="AL118" s="455">
        <v>0</v>
      </c>
      <c r="AM118" s="458">
        <v>0</v>
      </c>
      <c r="AN118" s="10"/>
      <c r="AO118" s="365"/>
      <c r="AP118" s="365"/>
      <c r="AQ118" s="365"/>
      <c r="AR118" s="365"/>
      <c r="AS118" s="365"/>
      <c r="AT118" s="365"/>
      <c r="AU118" s="365"/>
      <c r="AV118" s="365"/>
      <c r="AW118" s="365"/>
      <c r="AX118" s="365"/>
      <c r="AY118" s="365"/>
      <c r="AZ118" s="365"/>
    </row>
    <row r="119" spans="1:52" s="467" customFormat="1" ht="13.5" thickBot="1" x14ac:dyDescent="0.25">
      <c r="A119" s="49" t="str">
        <f>+IF(JULIO!A119=0,"",JULIO!A119)</f>
        <v>2700-2</v>
      </c>
      <c r="B119" s="219" t="str">
        <f>+IF(JULIO!B119=0,"",JULIO!B119)</f>
        <v>Otros</v>
      </c>
      <c r="C119" s="474">
        <f>+ENERO!C119</f>
        <v>8000000</v>
      </c>
      <c r="D119" s="472">
        <f>JULIO!D119+AGOSTO!P119</f>
        <v>0</v>
      </c>
      <c r="E119" s="472">
        <f>JULIO!E119+AGOSTO!Q119</f>
        <v>0</v>
      </c>
      <c r="F119" s="473">
        <f>SUM(C119:E119)</f>
        <v>8000000</v>
      </c>
      <c r="G119" s="474">
        <f>JULIO!I119</f>
        <v>4167784</v>
      </c>
      <c r="H119" s="475">
        <v>0</v>
      </c>
      <c r="I119" s="473">
        <f>SUM(G119:H119)</f>
        <v>4167784</v>
      </c>
      <c r="J119" s="474">
        <f>JULIO!L119</f>
        <v>4167784</v>
      </c>
      <c r="K119" s="475">
        <v>0</v>
      </c>
      <c r="L119" s="473">
        <f>SUM(J119:K119)</f>
        <v>4167784</v>
      </c>
      <c r="M119" s="474">
        <f>F119-I119</f>
        <v>3832216</v>
      </c>
      <c r="N119" s="473">
        <f>F119-L119</f>
        <v>3832216</v>
      </c>
      <c r="P119" s="471">
        <v>0</v>
      </c>
      <c r="Q119" s="476">
        <v>0</v>
      </c>
      <c r="R119" s="10"/>
      <c r="S119" s="155" t="str">
        <f>+IF(JULIO!S119=0,"",JULIO!S119)</f>
        <v>2010100-5</v>
      </c>
      <c r="T119" s="159" t="str">
        <f>+IF(JULIO!T119=0,"",JULIO!T119)</f>
        <v/>
      </c>
      <c r="U119" s="29">
        <f>+ENERO!U119</f>
        <v>0</v>
      </c>
      <c r="V119" s="17">
        <f>JULIO!V119+AGOSTO!AL119</f>
        <v>0</v>
      </c>
      <c r="W119" s="17">
        <f>JULIO!W119+AGOSTO!AM119</f>
        <v>0</v>
      </c>
      <c r="X119" s="20">
        <f t="shared" si="117"/>
        <v>0</v>
      </c>
      <c r="Y119" s="21">
        <f>JULIO!AA119</f>
        <v>0</v>
      </c>
      <c r="Z119" s="457">
        <v>0</v>
      </c>
      <c r="AA119" s="20">
        <f t="shared" si="118"/>
        <v>0</v>
      </c>
      <c r="AB119" s="21">
        <f>JULIO!AD119</f>
        <v>0</v>
      </c>
      <c r="AC119" s="457">
        <v>0</v>
      </c>
      <c r="AD119" s="20">
        <f t="shared" si="119"/>
        <v>0</v>
      </c>
      <c r="AE119" s="21">
        <f>JULIO!AG119</f>
        <v>0</v>
      </c>
      <c r="AF119" s="457">
        <v>0</v>
      </c>
      <c r="AG119" s="20">
        <f t="shared" si="120"/>
        <v>0</v>
      </c>
      <c r="AH119" s="21">
        <f t="shared" si="121"/>
        <v>0</v>
      </c>
      <c r="AI119" s="17">
        <f t="shared" si="122"/>
        <v>0</v>
      </c>
      <c r="AJ119" s="18">
        <f t="shared" si="123"/>
        <v>0</v>
      </c>
      <c r="AK119" s="10"/>
      <c r="AL119" s="455">
        <v>0</v>
      </c>
      <c r="AM119" s="458">
        <v>0</v>
      </c>
      <c r="AN119" s="10"/>
      <c r="AO119" s="365"/>
      <c r="AP119" s="365"/>
      <c r="AQ119" s="365"/>
      <c r="AR119" s="365"/>
      <c r="AS119" s="365"/>
      <c r="AT119" s="365"/>
      <c r="AU119" s="365"/>
      <c r="AV119" s="365"/>
      <c r="AW119" s="365"/>
      <c r="AX119" s="365"/>
      <c r="AY119" s="365"/>
      <c r="AZ119" s="365"/>
    </row>
    <row r="120" spans="1:52" s="467" customFormat="1" ht="13.5" thickBot="1" x14ac:dyDescent="0.25">
      <c r="A120" s="199"/>
      <c r="B120" s="681"/>
      <c r="C120" s="363"/>
      <c r="D120" s="363"/>
      <c r="E120" s="363"/>
      <c r="F120" s="363"/>
      <c r="G120" s="363"/>
      <c r="H120" s="363"/>
      <c r="I120" s="363"/>
      <c r="J120" s="363"/>
      <c r="K120" s="363"/>
      <c r="L120" s="363"/>
      <c r="M120" s="363"/>
      <c r="N120" s="599"/>
      <c r="P120" s="547"/>
      <c r="Q120" s="599"/>
      <c r="R120" s="10"/>
      <c r="S120" s="155" t="str">
        <f>+IF(JULIO!S120=0,"",JULIO!S120)</f>
        <v>2010100-6</v>
      </c>
      <c r="T120" s="159" t="str">
        <f>+IF(JULIO!T120=0,"",JULIO!T120)</f>
        <v/>
      </c>
      <c r="U120" s="29">
        <f>+ENERO!U120</f>
        <v>0</v>
      </c>
      <c r="V120" s="17">
        <f>JULIO!V120+AGOSTO!AL120</f>
        <v>0</v>
      </c>
      <c r="W120" s="17">
        <f>JULIO!W120+AGOSTO!AM120</f>
        <v>0</v>
      </c>
      <c r="X120" s="20">
        <f t="shared" si="117"/>
        <v>0</v>
      </c>
      <c r="Y120" s="21">
        <f>JULIO!AA120</f>
        <v>0</v>
      </c>
      <c r="Z120" s="457">
        <v>0</v>
      </c>
      <c r="AA120" s="20">
        <f t="shared" si="118"/>
        <v>0</v>
      </c>
      <c r="AB120" s="21">
        <f>JULIO!AD120</f>
        <v>0</v>
      </c>
      <c r="AC120" s="457">
        <v>0</v>
      </c>
      <c r="AD120" s="20">
        <f t="shared" si="119"/>
        <v>0</v>
      </c>
      <c r="AE120" s="21">
        <f>JULIO!AG120</f>
        <v>0</v>
      </c>
      <c r="AF120" s="457">
        <v>0</v>
      </c>
      <c r="AG120" s="20">
        <f t="shared" si="120"/>
        <v>0</v>
      </c>
      <c r="AH120" s="21">
        <f t="shared" si="121"/>
        <v>0</v>
      </c>
      <c r="AI120" s="17">
        <f t="shared" si="122"/>
        <v>0</v>
      </c>
      <c r="AJ120" s="18">
        <f t="shared" si="123"/>
        <v>0</v>
      </c>
      <c r="AK120" s="10"/>
      <c r="AL120" s="455">
        <v>0</v>
      </c>
      <c r="AM120" s="458">
        <v>0</v>
      </c>
      <c r="AN120" s="10"/>
      <c r="AO120" s="365"/>
      <c r="AP120" s="365"/>
      <c r="AQ120" s="365"/>
      <c r="AR120" s="365"/>
      <c r="AS120" s="365"/>
      <c r="AT120" s="365"/>
      <c r="AU120" s="365"/>
      <c r="AV120" s="365"/>
      <c r="AW120" s="365"/>
      <c r="AX120" s="365"/>
      <c r="AY120" s="365"/>
      <c r="AZ120" s="365"/>
    </row>
    <row r="121" spans="1:52" s="467" customFormat="1" ht="16.5" thickBot="1" x14ac:dyDescent="0.25">
      <c r="A121" s="600" t="str">
        <f>+IF(JULIO!A121=0,"",JULIO!A121)</f>
        <v>TOTAL INGRESOS DIFERENTES A CUENTAS POR COBRAR</v>
      </c>
      <c r="B121" s="682"/>
      <c r="C121" s="605">
        <f t="shared" ref="C121:N121" si="125">C8-C123</f>
        <v>3181595000</v>
      </c>
      <c r="D121" s="603">
        <f t="shared" si="125"/>
        <v>0</v>
      </c>
      <c r="E121" s="603">
        <f t="shared" si="125"/>
        <v>161064112</v>
      </c>
      <c r="F121" s="604">
        <f t="shared" si="125"/>
        <v>3342659112</v>
      </c>
      <c r="G121" s="602">
        <f t="shared" si="125"/>
        <v>1982728839</v>
      </c>
      <c r="H121" s="603">
        <f t="shared" si="125"/>
        <v>229417717</v>
      </c>
      <c r="I121" s="604">
        <f t="shared" si="125"/>
        <v>2212146556</v>
      </c>
      <c r="J121" s="602">
        <f t="shared" si="125"/>
        <v>1328438648</v>
      </c>
      <c r="K121" s="603">
        <f t="shared" si="125"/>
        <v>213534532</v>
      </c>
      <c r="L121" s="604">
        <f t="shared" si="125"/>
        <v>1541973180</v>
      </c>
      <c r="M121" s="602">
        <f t="shared" si="125"/>
        <v>1130512556</v>
      </c>
      <c r="N121" s="604">
        <f t="shared" si="125"/>
        <v>1800685932</v>
      </c>
      <c r="P121" s="605">
        <f>P8-P123</f>
        <v>0</v>
      </c>
      <c r="Q121" s="606">
        <f>Q8-Q123</f>
        <v>0</v>
      </c>
      <c r="R121" s="10"/>
      <c r="S121" s="155">
        <f>+IF(JULIO!S121=0,"",JULIO!S121)</f>
        <v>2010199</v>
      </c>
      <c r="T121" s="159" t="str">
        <f>+IF(JULIO!T121=0,"",JULIO!T121)</f>
        <v>Vigencias Anteriores</v>
      </c>
      <c r="U121" s="29">
        <f>+ENERO!U121</f>
        <v>0</v>
      </c>
      <c r="V121" s="17">
        <f>JULIO!V121+AGOSTO!AL121</f>
        <v>0</v>
      </c>
      <c r="W121" s="17">
        <f>JULIO!W121+AGOSTO!AM121</f>
        <v>11335011</v>
      </c>
      <c r="X121" s="20">
        <f t="shared" si="117"/>
        <v>11335011</v>
      </c>
      <c r="Y121" s="21">
        <f>JULIO!AA121</f>
        <v>11335011</v>
      </c>
      <c r="Z121" s="457">
        <v>0</v>
      </c>
      <c r="AA121" s="20">
        <f t="shared" si="118"/>
        <v>11335011</v>
      </c>
      <c r="AB121" s="21">
        <f>JULIO!AD121</f>
        <v>11335011</v>
      </c>
      <c r="AC121" s="457">
        <v>0</v>
      </c>
      <c r="AD121" s="20">
        <f t="shared" si="119"/>
        <v>11335011</v>
      </c>
      <c r="AE121" s="21">
        <f>JULIO!AG121</f>
        <v>11332391</v>
      </c>
      <c r="AF121" s="457">
        <v>0</v>
      </c>
      <c r="AG121" s="20">
        <f t="shared" si="120"/>
        <v>11332391</v>
      </c>
      <c r="AH121" s="21">
        <f t="shared" si="121"/>
        <v>0</v>
      </c>
      <c r="AI121" s="17">
        <f t="shared" si="122"/>
        <v>0</v>
      </c>
      <c r="AJ121" s="18">
        <f t="shared" si="123"/>
        <v>2620</v>
      </c>
      <c r="AK121" s="10"/>
      <c r="AL121" s="455">
        <v>0</v>
      </c>
      <c r="AM121" s="458">
        <v>0</v>
      </c>
      <c r="AN121" s="10"/>
      <c r="AO121" s="365"/>
      <c r="AP121" s="365"/>
      <c r="AQ121" s="365"/>
      <c r="AR121" s="365"/>
      <c r="AS121" s="365"/>
      <c r="AT121" s="365"/>
      <c r="AU121" s="365"/>
      <c r="AV121" s="365"/>
      <c r="AW121" s="365"/>
      <c r="AX121" s="365"/>
      <c r="AY121" s="365"/>
      <c r="AZ121" s="365"/>
    </row>
    <row r="122" spans="1:52" s="467" customFormat="1" ht="16.5" thickBot="1" x14ac:dyDescent="0.25">
      <c r="A122" s="607"/>
      <c r="B122" s="617"/>
      <c r="C122" s="609"/>
      <c r="D122" s="609"/>
      <c r="E122" s="609"/>
      <c r="F122" s="609"/>
      <c r="G122" s="609"/>
      <c r="H122" s="609"/>
      <c r="I122" s="609"/>
      <c r="J122" s="609"/>
      <c r="K122" s="609"/>
      <c r="L122" s="609"/>
      <c r="M122" s="609"/>
      <c r="N122" s="610"/>
      <c r="P122" s="611"/>
      <c r="Q122" s="610"/>
      <c r="R122" s="10"/>
      <c r="S122" s="448" t="str">
        <f>+IF(JULIO!S122=0,"",JULIO!S122)</f>
        <v/>
      </c>
      <c r="T122" s="649" t="str">
        <f>+IF(JULIO!T122=0,"",JULIO!T122)</f>
        <v/>
      </c>
      <c r="U122" s="193"/>
      <c r="V122" s="193"/>
      <c r="W122" s="193"/>
      <c r="X122" s="193"/>
      <c r="Y122" s="193"/>
      <c r="Z122" s="193"/>
      <c r="AA122" s="193"/>
      <c r="AB122" s="193"/>
      <c r="AC122" s="193"/>
      <c r="AD122" s="193"/>
      <c r="AE122" s="193"/>
      <c r="AF122" s="193"/>
      <c r="AG122" s="193"/>
      <c r="AH122" s="193"/>
      <c r="AI122" s="193"/>
      <c r="AJ122" s="207"/>
      <c r="AK122" s="10"/>
      <c r="AL122" s="213"/>
      <c r="AM122" s="214"/>
      <c r="AN122" s="10"/>
      <c r="AO122" s="365"/>
      <c r="AP122" s="365"/>
      <c r="AQ122" s="365"/>
      <c r="AR122" s="365"/>
      <c r="AS122" s="365"/>
      <c r="AT122" s="365"/>
      <c r="AU122" s="365"/>
      <c r="AV122" s="365"/>
      <c r="AW122" s="365"/>
      <c r="AX122" s="365"/>
      <c r="AY122" s="365"/>
      <c r="AZ122" s="365"/>
    </row>
    <row r="123" spans="1:52" s="467" customFormat="1" ht="16.5" thickBot="1" x14ac:dyDescent="0.25">
      <c r="A123" s="683" t="str">
        <f>+IF(JULIO!A123=0,"",JULIO!A123)</f>
        <v>TOTAL INGRESOS DE VIGENCIAS ANTERIORES</v>
      </c>
      <c r="B123" s="684"/>
      <c r="C123" s="605">
        <f>SUMIF($B8:$B$117,$B$24,C8:C117)+C116</f>
        <v>0</v>
      </c>
      <c r="D123" s="685">
        <f>SUMIF($B8:$B$117,$B$24,D8:D117)+D116</f>
        <v>0</v>
      </c>
      <c r="E123" s="685">
        <f>SUMIF($B8:$B$117,$B$24,E8:E117)+E116</f>
        <v>735142918</v>
      </c>
      <c r="F123" s="686">
        <f>SUMIF($B8:$B$117,$B$24,F8:F117)+F116</f>
        <v>735142918</v>
      </c>
      <c r="G123" s="687">
        <f>SUMIF($B8:$B$117,$B$24,G8:G117)+G116</f>
        <v>565706813</v>
      </c>
      <c r="H123" s="685">
        <f>SUMIF($B8:$B$117,$B$24,H8:H117)+H116</f>
        <v>450664</v>
      </c>
      <c r="I123" s="686">
        <f>SUMIF($B8:$B$117,$B$24,I8:I117)+I116</f>
        <v>566157477</v>
      </c>
      <c r="J123" s="687">
        <f>SUMIF($B8:$B$117,$B$24,J8:J117)+J116</f>
        <v>565706813</v>
      </c>
      <c r="K123" s="685">
        <f>SUMIF($B8:$B$117,$B$24,K8:K117)+K116</f>
        <v>450664</v>
      </c>
      <c r="L123" s="686">
        <f>SUMIF($B8:$B$117,$B$24,L8:L117)+L116</f>
        <v>566157477</v>
      </c>
      <c r="M123" s="687">
        <f>SUMIF($B8:$B$117,$B$24,M8:M117)+M116</f>
        <v>168985441</v>
      </c>
      <c r="N123" s="686">
        <f>SUMIF($B8:$B$117,$B$24,N8:N117)+N116</f>
        <v>168985441</v>
      </c>
      <c r="P123" s="687">
        <f>SUMIF($B8:$B$117,$B$24,P8:P117)+P116</f>
        <v>0</v>
      </c>
      <c r="Q123" s="686">
        <f>SUMIF($B8:$B$117,$B$24,Q8:Q117)+Q116</f>
        <v>0</v>
      </c>
      <c r="R123" s="10"/>
      <c r="S123" s="34">
        <f>+IF(JULIO!S123=0,"",JULIO!S123)</f>
        <v>2010200</v>
      </c>
      <c r="T123" s="158" t="str">
        <f>+IF(JULIO!T123=0,"",JULIO!T123)</f>
        <v>Adquisición de Servicios</v>
      </c>
      <c r="U123" s="157">
        <f t="shared" ref="U123:AJ123" si="126">SUM(U124:U139)</f>
        <v>157427428</v>
      </c>
      <c r="V123" s="144">
        <f t="shared" si="126"/>
        <v>0</v>
      </c>
      <c r="W123" s="144">
        <f t="shared" si="126"/>
        <v>25641138</v>
      </c>
      <c r="X123" s="152">
        <f t="shared" si="126"/>
        <v>183068566</v>
      </c>
      <c r="Y123" s="151">
        <f t="shared" si="126"/>
        <v>94158206.069999993</v>
      </c>
      <c r="Z123" s="144">
        <f t="shared" si="126"/>
        <v>12374547</v>
      </c>
      <c r="AA123" s="152">
        <f t="shared" si="126"/>
        <v>106532753.06999999</v>
      </c>
      <c r="AB123" s="151">
        <f t="shared" si="126"/>
        <v>92103537.069999993</v>
      </c>
      <c r="AC123" s="144">
        <f t="shared" si="126"/>
        <v>13394547</v>
      </c>
      <c r="AD123" s="152">
        <f t="shared" si="126"/>
        <v>105498084.06999999</v>
      </c>
      <c r="AE123" s="151">
        <f t="shared" si="126"/>
        <v>66012922</v>
      </c>
      <c r="AF123" s="144">
        <f t="shared" si="126"/>
        <v>11411730</v>
      </c>
      <c r="AG123" s="152">
        <f t="shared" si="126"/>
        <v>77424652</v>
      </c>
      <c r="AH123" s="151">
        <f t="shared" si="126"/>
        <v>76535812.930000007</v>
      </c>
      <c r="AI123" s="144">
        <f t="shared" si="126"/>
        <v>77570481.930000007</v>
      </c>
      <c r="AJ123" s="153">
        <f t="shared" si="126"/>
        <v>105643914</v>
      </c>
      <c r="AK123" s="10"/>
      <c r="AL123" s="151">
        <f>SUM(AL124:AL139)</f>
        <v>0</v>
      </c>
      <c r="AM123" s="153">
        <f>SUM(AM124:AM139)</f>
        <v>0</v>
      </c>
      <c r="AN123" s="10"/>
      <c r="AO123" s="365"/>
      <c r="AP123" s="365"/>
      <c r="AQ123" s="365"/>
      <c r="AR123" s="365"/>
      <c r="AS123" s="365"/>
      <c r="AT123" s="365"/>
      <c r="AU123" s="365"/>
      <c r="AV123" s="365"/>
      <c r="AW123" s="365"/>
      <c r="AX123" s="365"/>
      <c r="AY123" s="365"/>
      <c r="AZ123" s="365"/>
    </row>
    <row r="124" spans="1:52" s="467" customFormat="1" ht="16.5" thickBot="1" x14ac:dyDescent="0.25">
      <c r="A124" s="607"/>
      <c r="B124" s="617"/>
      <c r="C124" s="609"/>
      <c r="D124" s="609"/>
      <c r="E124" s="609"/>
      <c r="F124" s="609"/>
      <c r="G124" s="609"/>
      <c r="H124" s="609"/>
      <c r="I124" s="609"/>
      <c r="J124" s="609"/>
      <c r="K124" s="609"/>
      <c r="L124" s="609"/>
      <c r="M124" s="609"/>
      <c r="N124" s="610"/>
      <c r="P124" s="611"/>
      <c r="Q124" s="610"/>
      <c r="R124" s="10"/>
      <c r="S124" s="155" t="str">
        <f>+IF(JULIO!S124=0,"",JULIO!S124)</f>
        <v>2010200-1</v>
      </c>
      <c r="T124" s="159" t="str">
        <f>+IF(JULIO!T124=0,"",JULIO!T124)</f>
        <v>Seguros</v>
      </c>
      <c r="U124" s="29">
        <f>+ENERO!U124</f>
        <v>20000000</v>
      </c>
      <c r="V124" s="17">
        <f>JULIO!V124+AGOSTO!AL124</f>
        <v>0</v>
      </c>
      <c r="W124" s="17">
        <f>JULIO!W124+AGOSTO!AM124</f>
        <v>0</v>
      </c>
      <c r="X124" s="20">
        <f t="shared" ref="X124:X139" si="127">SUM(U124:W124)</f>
        <v>20000000</v>
      </c>
      <c r="Y124" s="21">
        <f>JULIO!AA124</f>
        <v>14119488</v>
      </c>
      <c r="Z124" s="457">
        <v>0</v>
      </c>
      <c r="AA124" s="20">
        <f t="shared" ref="AA124:AA139" si="128">SUM(Y124:Z124)</f>
        <v>14119488</v>
      </c>
      <c r="AB124" s="21">
        <f>JULIO!AD124</f>
        <v>14119488</v>
      </c>
      <c r="AC124" s="457">
        <v>0</v>
      </c>
      <c r="AD124" s="20">
        <f t="shared" ref="AD124:AD139" si="129">SUM(AB124:AC124)</f>
        <v>14119488</v>
      </c>
      <c r="AE124" s="21">
        <f>JULIO!AG124</f>
        <v>8261870</v>
      </c>
      <c r="AF124" s="457">
        <v>0</v>
      </c>
      <c r="AG124" s="20">
        <f t="shared" ref="AG124:AG139" si="130">SUM(AE124:AF124)</f>
        <v>8261870</v>
      </c>
      <c r="AH124" s="21">
        <f t="shared" ref="AH124:AH139" si="131">X124-AA124</f>
        <v>5880512</v>
      </c>
      <c r="AI124" s="17">
        <f t="shared" ref="AI124:AI139" si="132">X124-AD124</f>
        <v>5880512</v>
      </c>
      <c r="AJ124" s="18">
        <f t="shared" ref="AJ124:AJ139" si="133">X124-AG124</f>
        <v>11738130</v>
      </c>
      <c r="AK124" s="10"/>
      <c r="AL124" s="455">
        <v>0</v>
      </c>
      <c r="AM124" s="458">
        <v>0</v>
      </c>
      <c r="AN124" s="10"/>
      <c r="AO124" s="365"/>
      <c r="AP124" s="365"/>
      <c r="AQ124" s="365"/>
      <c r="AR124" s="365"/>
      <c r="AS124" s="365"/>
      <c r="AT124" s="365"/>
      <c r="AU124" s="365"/>
      <c r="AV124" s="365"/>
      <c r="AW124" s="365"/>
      <c r="AX124" s="365"/>
      <c r="AY124" s="365"/>
      <c r="AZ124" s="365"/>
    </row>
    <row r="125" spans="1:52" s="467" customFormat="1" ht="16.5" thickBot="1" x14ac:dyDescent="0.25">
      <c r="A125" s="618" t="str">
        <f>+IF(JULIO!A125=0,"",JULIO!A125)</f>
        <v xml:space="preserve">TOTAL PRESUPUESTO DE INGRESOS </v>
      </c>
      <c r="B125" s="619"/>
      <c r="C125" s="605">
        <f t="shared" ref="C125:N125" si="134">C123+C121</f>
        <v>3181595000</v>
      </c>
      <c r="D125" s="621">
        <f t="shared" si="134"/>
        <v>0</v>
      </c>
      <c r="E125" s="621">
        <f t="shared" si="134"/>
        <v>896207030</v>
      </c>
      <c r="F125" s="622">
        <f t="shared" si="134"/>
        <v>4077802030</v>
      </c>
      <c r="G125" s="620">
        <f t="shared" si="134"/>
        <v>2548435652</v>
      </c>
      <c r="H125" s="621">
        <f t="shared" si="134"/>
        <v>229868381</v>
      </c>
      <c r="I125" s="622">
        <f t="shared" si="134"/>
        <v>2778304033</v>
      </c>
      <c r="J125" s="620">
        <f t="shared" si="134"/>
        <v>1894145461</v>
      </c>
      <c r="K125" s="621">
        <f t="shared" si="134"/>
        <v>213985196</v>
      </c>
      <c r="L125" s="622">
        <f t="shared" si="134"/>
        <v>2108130657</v>
      </c>
      <c r="M125" s="620">
        <f t="shared" si="134"/>
        <v>1299497997</v>
      </c>
      <c r="N125" s="622">
        <f t="shared" si="134"/>
        <v>1969671373</v>
      </c>
      <c r="P125" s="605">
        <f>P123+P121</f>
        <v>0</v>
      </c>
      <c r="Q125" s="606">
        <f>Q123+Q121</f>
        <v>0</v>
      </c>
      <c r="R125" s="10"/>
      <c r="S125" s="155" t="str">
        <f>+IF(JULIO!S125=0,"",JULIO!S125)</f>
        <v>2010200-2</v>
      </c>
      <c r="T125" s="159" t="str">
        <f>+IF(JULIO!T125=0,"",JULIO!T125)</f>
        <v>Impresos y Publicaciones</v>
      </c>
      <c r="U125" s="29">
        <f>+ENERO!U125</f>
        <v>1618455</v>
      </c>
      <c r="V125" s="17">
        <f>JULIO!V125+AGOSTO!AL125</f>
        <v>0</v>
      </c>
      <c r="W125" s="17">
        <f>JULIO!W125+AGOSTO!AM125</f>
        <v>0</v>
      </c>
      <c r="X125" s="20">
        <f t="shared" si="127"/>
        <v>1618455</v>
      </c>
      <c r="Y125" s="21">
        <f>JULIO!AA125</f>
        <v>385886</v>
      </c>
      <c r="Z125" s="457">
        <v>0</v>
      </c>
      <c r="AA125" s="20">
        <f t="shared" si="128"/>
        <v>385886</v>
      </c>
      <c r="AB125" s="21">
        <f>JULIO!AD125</f>
        <v>385886</v>
      </c>
      <c r="AC125" s="457">
        <v>0</v>
      </c>
      <c r="AD125" s="20">
        <f t="shared" si="129"/>
        <v>385886</v>
      </c>
      <c r="AE125" s="21">
        <f>JULIO!AG125</f>
        <v>385886</v>
      </c>
      <c r="AF125" s="457">
        <v>0</v>
      </c>
      <c r="AG125" s="20">
        <f t="shared" si="130"/>
        <v>385886</v>
      </c>
      <c r="AH125" s="21">
        <f t="shared" si="131"/>
        <v>1232569</v>
      </c>
      <c r="AI125" s="17">
        <f t="shared" si="132"/>
        <v>1232569</v>
      </c>
      <c r="AJ125" s="18">
        <f t="shared" si="133"/>
        <v>1232569</v>
      </c>
      <c r="AK125" s="10"/>
      <c r="AL125" s="455">
        <v>0</v>
      </c>
      <c r="AM125" s="458">
        <v>0</v>
      </c>
      <c r="AN125" s="10"/>
      <c r="AO125" s="365"/>
      <c r="AP125" s="365"/>
      <c r="AQ125" s="365"/>
      <c r="AR125" s="365"/>
      <c r="AS125" s="365"/>
      <c r="AT125" s="365"/>
      <c r="AU125" s="365"/>
      <c r="AV125" s="365"/>
      <c r="AW125" s="365"/>
      <c r="AX125" s="365"/>
      <c r="AY125" s="365"/>
      <c r="AZ125" s="365"/>
    </row>
    <row r="126" spans="1:52" s="467" customFormat="1" x14ac:dyDescent="0.2">
      <c r="A126" s="623"/>
      <c r="N126" s="10"/>
      <c r="R126" s="10"/>
      <c r="S126" s="155" t="str">
        <f>+IF(JULIO!S126=0,"",JULIO!S126)</f>
        <v>2010200-3</v>
      </c>
      <c r="T126" s="159" t="str">
        <f>+IF(JULIO!T126=0,"",JULIO!T126)</f>
        <v xml:space="preserve">Servicios Públicos </v>
      </c>
      <c r="U126" s="29">
        <f>+ENERO!U126</f>
        <v>59412000</v>
      </c>
      <c r="V126" s="17">
        <f>JULIO!V126+AGOSTO!AL126</f>
        <v>0</v>
      </c>
      <c r="W126" s="17">
        <f>JULIO!W126+AGOSTO!AM126</f>
        <v>0</v>
      </c>
      <c r="X126" s="20">
        <f t="shared" si="127"/>
        <v>59412000</v>
      </c>
      <c r="Y126" s="21">
        <f>JULIO!AA126</f>
        <v>31382558</v>
      </c>
      <c r="Z126" s="457">
        <v>4213433</v>
      </c>
      <c r="AA126" s="20">
        <f t="shared" si="128"/>
        <v>35595991</v>
      </c>
      <c r="AB126" s="21">
        <f>JULIO!AD126</f>
        <v>31382558</v>
      </c>
      <c r="AC126" s="457">
        <v>4213433</v>
      </c>
      <c r="AD126" s="20">
        <f t="shared" si="129"/>
        <v>35595991</v>
      </c>
      <c r="AE126" s="21">
        <f>JULIO!AG126</f>
        <v>28259896</v>
      </c>
      <c r="AF126" s="457">
        <v>4160036</v>
      </c>
      <c r="AG126" s="20">
        <f t="shared" si="130"/>
        <v>32419932</v>
      </c>
      <c r="AH126" s="21">
        <f t="shared" si="131"/>
        <v>23816009</v>
      </c>
      <c r="AI126" s="17">
        <f t="shared" si="132"/>
        <v>23816009</v>
      </c>
      <c r="AJ126" s="18">
        <f t="shared" si="133"/>
        <v>26992068</v>
      </c>
      <c r="AK126" s="10"/>
      <c r="AL126" s="455">
        <v>0</v>
      </c>
      <c r="AM126" s="458">
        <v>0</v>
      </c>
      <c r="AN126" s="10"/>
      <c r="AO126" s="365"/>
      <c r="AP126" s="365"/>
      <c r="AQ126" s="365"/>
      <c r="AR126" s="365"/>
      <c r="AS126" s="365"/>
      <c r="AT126" s="365"/>
      <c r="AU126" s="365"/>
      <c r="AV126" s="365"/>
      <c r="AW126" s="365"/>
      <c r="AX126" s="365"/>
      <c r="AY126" s="365"/>
      <c r="AZ126" s="365"/>
    </row>
    <row r="127" spans="1:52" s="467" customFormat="1" x14ac:dyDescent="0.2">
      <c r="A127" s="623"/>
      <c r="D127" s="562"/>
      <c r="N127" s="10"/>
      <c r="R127" s="10"/>
      <c r="S127" s="155" t="str">
        <f>+IF(JULIO!S127=0,"",JULIO!S127)</f>
        <v>2010200-4</v>
      </c>
      <c r="T127" s="159" t="str">
        <f>+IF(JULIO!T127=0,"",JULIO!T127)</f>
        <v>Comunicaciones y Transportes</v>
      </c>
      <c r="U127" s="29">
        <f>+ENERO!U127</f>
        <v>12125984</v>
      </c>
      <c r="V127" s="17">
        <f>JULIO!V127+AGOSTO!AL127</f>
        <v>0</v>
      </c>
      <c r="W127" s="17">
        <f>JULIO!W127+AGOSTO!AM127</f>
        <v>0</v>
      </c>
      <c r="X127" s="20">
        <f t="shared" si="127"/>
        <v>12125984</v>
      </c>
      <c r="Y127" s="21">
        <f>JULIO!AA127</f>
        <v>9918776</v>
      </c>
      <c r="Z127" s="457">
        <v>141600</v>
      </c>
      <c r="AA127" s="20">
        <f t="shared" si="128"/>
        <v>10060376</v>
      </c>
      <c r="AB127" s="21">
        <f>JULIO!AD127</f>
        <v>7864107</v>
      </c>
      <c r="AC127" s="457">
        <v>1161600</v>
      </c>
      <c r="AD127" s="20">
        <f t="shared" si="129"/>
        <v>9025707</v>
      </c>
      <c r="AE127" s="21">
        <f>JULIO!AG127</f>
        <v>6382637</v>
      </c>
      <c r="AF127" s="457">
        <v>1481380</v>
      </c>
      <c r="AG127" s="20">
        <f t="shared" si="130"/>
        <v>7864017</v>
      </c>
      <c r="AH127" s="21">
        <f t="shared" si="131"/>
        <v>2065608</v>
      </c>
      <c r="AI127" s="17">
        <f t="shared" si="132"/>
        <v>3100277</v>
      </c>
      <c r="AJ127" s="18">
        <f t="shared" si="133"/>
        <v>4261967</v>
      </c>
      <c r="AK127" s="10"/>
      <c r="AL127" s="455">
        <v>0</v>
      </c>
      <c r="AM127" s="458">
        <v>0</v>
      </c>
      <c r="AN127" s="10"/>
      <c r="AO127" s="365"/>
      <c r="AP127" s="365"/>
      <c r="AQ127" s="365"/>
      <c r="AR127" s="365"/>
      <c r="AS127" s="365"/>
      <c r="AT127" s="365"/>
      <c r="AU127" s="365"/>
      <c r="AV127" s="365"/>
      <c r="AW127" s="365"/>
      <c r="AX127" s="365"/>
      <c r="AY127" s="365"/>
      <c r="AZ127" s="365"/>
    </row>
    <row r="128" spans="1:52" s="467" customFormat="1" x14ac:dyDescent="0.2">
      <c r="A128" s="623"/>
      <c r="N128" s="10"/>
      <c r="R128" s="10"/>
      <c r="S128" s="155" t="str">
        <f>+IF(JULIO!S128=0,"",JULIO!S128)</f>
        <v>2010200-5</v>
      </c>
      <c r="T128" s="159" t="str">
        <f>+IF(JULIO!T128=0,"",JULIO!T128)</f>
        <v>Viáticos y Gastos de Viaje</v>
      </c>
      <c r="U128" s="29">
        <f>+ENERO!U128</f>
        <v>10866029</v>
      </c>
      <c r="V128" s="17">
        <f>JULIO!V128+AGOSTO!AL128</f>
        <v>0</v>
      </c>
      <c r="W128" s="17">
        <f>JULIO!W128+AGOSTO!AM128</f>
        <v>0</v>
      </c>
      <c r="X128" s="20">
        <f t="shared" si="127"/>
        <v>10866029</v>
      </c>
      <c r="Y128" s="21">
        <f>JULIO!AA128</f>
        <v>5628029</v>
      </c>
      <c r="Z128" s="457">
        <v>1410400</v>
      </c>
      <c r="AA128" s="20">
        <f t="shared" si="128"/>
        <v>7038429</v>
      </c>
      <c r="AB128" s="21">
        <f>JULIO!AD128</f>
        <v>5628029</v>
      </c>
      <c r="AC128" s="457">
        <v>1410400</v>
      </c>
      <c r="AD128" s="20">
        <f t="shared" si="129"/>
        <v>7038429</v>
      </c>
      <c r="AE128" s="21">
        <f>JULIO!AG128</f>
        <v>5628026</v>
      </c>
      <c r="AF128" s="457">
        <v>1410400</v>
      </c>
      <c r="AG128" s="20">
        <f t="shared" si="130"/>
        <v>7038426</v>
      </c>
      <c r="AH128" s="21">
        <f t="shared" si="131"/>
        <v>3827600</v>
      </c>
      <c r="AI128" s="17">
        <f t="shared" si="132"/>
        <v>3827600</v>
      </c>
      <c r="AJ128" s="18">
        <f t="shared" si="133"/>
        <v>3827603</v>
      </c>
      <c r="AK128" s="10"/>
      <c r="AL128" s="455">
        <v>0</v>
      </c>
      <c r="AM128" s="458">
        <v>0</v>
      </c>
      <c r="AN128" s="10"/>
      <c r="AO128" s="365"/>
      <c r="AP128" s="365"/>
      <c r="AQ128" s="365"/>
      <c r="AR128" s="365"/>
      <c r="AS128" s="365"/>
      <c r="AT128" s="365"/>
      <c r="AU128" s="365"/>
      <c r="AV128" s="365"/>
      <c r="AW128" s="365"/>
      <c r="AX128" s="365"/>
      <c r="AY128" s="365"/>
      <c r="AZ128" s="365"/>
    </row>
    <row r="129" spans="1:52" s="467" customFormat="1" x14ac:dyDescent="0.2">
      <c r="A129" s="623"/>
      <c r="N129" s="10"/>
      <c r="R129" s="10"/>
      <c r="S129" s="155" t="str">
        <f>+IF(JULIO!S129=0,"",JULIO!S129)</f>
        <v>2010200-6</v>
      </c>
      <c r="T129" s="159" t="str">
        <f>+IF(JULIO!T129=0,"",JULIO!T129)</f>
        <v>Arrendamientos</v>
      </c>
      <c r="U129" s="29">
        <f>+ENERO!U129</f>
        <v>0</v>
      </c>
      <c r="V129" s="17">
        <f>JULIO!V129+AGOSTO!AL129</f>
        <v>0</v>
      </c>
      <c r="W129" s="17">
        <f>JULIO!W129+AGOSTO!AM129</f>
        <v>0</v>
      </c>
      <c r="X129" s="20">
        <f t="shared" si="127"/>
        <v>0</v>
      </c>
      <c r="Y129" s="21">
        <f>JULIO!AA129</f>
        <v>0</v>
      </c>
      <c r="Z129" s="457">
        <v>0</v>
      </c>
      <c r="AA129" s="20">
        <f t="shared" si="128"/>
        <v>0</v>
      </c>
      <c r="AB129" s="21">
        <f>JULIO!AD129</f>
        <v>0</v>
      </c>
      <c r="AC129" s="457">
        <v>0</v>
      </c>
      <c r="AD129" s="20">
        <f t="shared" si="129"/>
        <v>0</v>
      </c>
      <c r="AE129" s="21">
        <f>JULIO!AG129</f>
        <v>0</v>
      </c>
      <c r="AF129" s="457">
        <v>0</v>
      </c>
      <c r="AG129" s="20">
        <f t="shared" si="130"/>
        <v>0</v>
      </c>
      <c r="AH129" s="21">
        <f t="shared" si="131"/>
        <v>0</v>
      </c>
      <c r="AI129" s="17">
        <f t="shared" si="132"/>
        <v>0</v>
      </c>
      <c r="AJ129" s="18">
        <f t="shared" si="133"/>
        <v>0</v>
      </c>
      <c r="AK129" s="10"/>
      <c r="AL129" s="455">
        <v>0</v>
      </c>
      <c r="AM129" s="458">
        <v>0</v>
      </c>
      <c r="AN129" s="10"/>
      <c r="AO129" s="365"/>
      <c r="AP129" s="365"/>
      <c r="AQ129" s="365"/>
      <c r="AR129" s="365"/>
      <c r="AS129" s="365"/>
      <c r="AT129" s="365"/>
      <c r="AU129" s="365"/>
      <c r="AV129" s="365"/>
      <c r="AW129" s="365"/>
      <c r="AX129" s="365"/>
      <c r="AY129" s="365"/>
      <c r="AZ129" s="365"/>
    </row>
    <row r="130" spans="1:52" s="467" customFormat="1" x14ac:dyDescent="0.2">
      <c r="A130" s="623"/>
      <c r="N130" s="10"/>
      <c r="R130" s="10"/>
      <c r="S130" s="155" t="str">
        <f>+IF(JULIO!S130=0,"",JULIO!S130)</f>
        <v>2010200-7</v>
      </c>
      <c r="T130" s="159" t="str">
        <f>+IF(JULIO!T130=0,"",JULIO!T130)</f>
        <v>Vigilancia y Aseo</v>
      </c>
      <c r="U130" s="29">
        <f>+ENERO!U130</f>
        <v>3000000</v>
      </c>
      <c r="V130" s="17">
        <f>JULIO!V130+AGOSTO!AL130</f>
        <v>0</v>
      </c>
      <c r="W130" s="17">
        <f>JULIO!W130+AGOSTO!AM130</f>
        <v>0</v>
      </c>
      <c r="X130" s="20">
        <f t="shared" si="127"/>
        <v>3000000</v>
      </c>
      <c r="Y130" s="21">
        <f>JULIO!AA130</f>
        <v>0</v>
      </c>
      <c r="Z130" s="457">
        <v>0</v>
      </c>
      <c r="AA130" s="20">
        <f t="shared" si="128"/>
        <v>0</v>
      </c>
      <c r="AB130" s="21">
        <f>JULIO!AD130</f>
        <v>0</v>
      </c>
      <c r="AC130" s="457">
        <v>0</v>
      </c>
      <c r="AD130" s="20">
        <f t="shared" si="129"/>
        <v>0</v>
      </c>
      <c r="AE130" s="21">
        <f>JULIO!AG130</f>
        <v>0</v>
      </c>
      <c r="AF130" s="457">
        <v>0</v>
      </c>
      <c r="AG130" s="20">
        <f t="shared" si="130"/>
        <v>0</v>
      </c>
      <c r="AH130" s="21">
        <f t="shared" si="131"/>
        <v>3000000</v>
      </c>
      <c r="AI130" s="17">
        <f t="shared" si="132"/>
        <v>3000000</v>
      </c>
      <c r="AJ130" s="18">
        <f t="shared" si="133"/>
        <v>3000000</v>
      </c>
      <c r="AK130" s="10"/>
      <c r="AL130" s="455">
        <v>0</v>
      </c>
      <c r="AM130" s="458">
        <v>0</v>
      </c>
      <c r="AN130" s="10"/>
      <c r="AO130" s="365"/>
      <c r="AP130" s="365"/>
      <c r="AQ130" s="365"/>
      <c r="AR130" s="365"/>
      <c r="AS130" s="365"/>
      <c r="AT130" s="365"/>
      <c r="AU130" s="365"/>
      <c r="AV130" s="365"/>
      <c r="AW130" s="365"/>
      <c r="AX130" s="365"/>
      <c r="AY130" s="365"/>
      <c r="AZ130" s="365"/>
    </row>
    <row r="131" spans="1:52" s="467" customFormat="1" x14ac:dyDescent="0.2">
      <c r="A131" s="623"/>
      <c r="N131" s="10"/>
      <c r="R131" s="10"/>
      <c r="S131" s="155" t="str">
        <f>+IF(JULIO!S131=0,"",JULIO!S131)</f>
        <v>2010200-8</v>
      </c>
      <c r="T131" s="159" t="str">
        <f>+IF(JULIO!T131=0,"",JULIO!T131)</f>
        <v>Bienestar Social</v>
      </c>
      <c r="U131" s="29">
        <f>+ENERO!U131</f>
        <v>27404960</v>
      </c>
      <c r="V131" s="17">
        <f>JULIO!V131+AGOSTO!AL131</f>
        <v>0</v>
      </c>
      <c r="W131" s="17">
        <f>JULIO!W131+AGOSTO!AM131</f>
        <v>81553</v>
      </c>
      <c r="X131" s="20">
        <f t="shared" si="127"/>
        <v>27486513</v>
      </c>
      <c r="Y131" s="21">
        <f>JULIO!AA131</f>
        <v>2336223</v>
      </c>
      <c r="Z131" s="457">
        <v>5049200</v>
      </c>
      <c r="AA131" s="20">
        <f t="shared" si="128"/>
        <v>7385423</v>
      </c>
      <c r="AB131" s="21">
        <f>JULIO!AD131</f>
        <v>2336223</v>
      </c>
      <c r="AC131" s="457">
        <v>5049200</v>
      </c>
      <c r="AD131" s="20">
        <f t="shared" si="129"/>
        <v>7385423</v>
      </c>
      <c r="AE131" s="21">
        <f>JULIO!AG131</f>
        <v>1973223</v>
      </c>
      <c r="AF131" s="457">
        <v>2800000</v>
      </c>
      <c r="AG131" s="20">
        <f t="shared" si="130"/>
        <v>4773223</v>
      </c>
      <c r="AH131" s="21">
        <f t="shared" si="131"/>
        <v>20101090</v>
      </c>
      <c r="AI131" s="17">
        <f t="shared" si="132"/>
        <v>20101090</v>
      </c>
      <c r="AJ131" s="18">
        <f t="shared" si="133"/>
        <v>22713290</v>
      </c>
      <c r="AK131" s="10"/>
      <c r="AL131" s="455">
        <v>0</v>
      </c>
      <c r="AM131" s="458">
        <v>0</v>
      </c>
      <c r="AN131" s="10"/>
      <c r="AO131" s="365"/>
      <c r="AP131" s="365"/>
      <c r="AQ131" s="365"/>
      <c r="AR131" s="365"/>
      <c r="AS131" s="365"/>
      <c r="AT131" s="365"/>
      <c r="AU131" s="365"/>
      <c r="AV131" s="365"/>
      <c r="AW131" s="365"/>
      <c r="AX131" s="365"/>
      <c r="AY131" s="365"/>
      <c r="AZ131" s="365"/>
    </row>
    <row r="132" spans="1:52" s="467" customFormat="1" x14ac:dyDescent="0.2">
      <c r="A132" s="623"/>
      <c r="N132" s="10"/>
      <c r="R132" s="10"/>
      <c r="S132" s="155" t="str">
        <f>+IF(JULIO!S132=0,"",JULIO!S132)</f>
        <v>2010200-9</v>
      </c>
      <c r="T132" s="159" t="str">
        <f>+IF(JULIO!T132=0,"",JULIO!T132)</f>
        <v>Capacitación, estimulos, incentivos, programa de calidad</v>
      </c>
      <c r="U132" s="29">
        <f>+ENERO!U132</f>
        <v>9000000</v>
      </c>
      <c r="V132" s="17">
        <f>JULIO!V132+AGOSTO!AL132</f>
        <v>0</v>
      </c>
      <c r="W132" s="17">
        <f>JULIO!W132+AGOSTO!AM132</f>
        <v>0</v>
      </c>
      <c r="X132" s="20">
        <f t="shared" si="127"/>
        <v>9000000</v>
      </c>
      <c r="Y132" s="21">
        <f>JULIO!AA132</f>
        <v>1503720</v>
      </c>
      <c r="Z132" s="457">
        <v>1100000</v>
      </c>
      <c r="AA132" s="20">
        <f t="shared" si="128"/>
        <v>2603720</v>
      </c>
      <c r="AB132" s="21">
        <f>JULIO!AD132</f>
        <v>1503720</v>
      </c>
      <c r="AC132" s="457">
        <v>1100000</v>
      </c>
      <c r="AD132" s="20">
        <f t="shared" si="129"/>
        <v>2603720</v>
      </c>
      <c r="AE132" s="21">
        <f>JULIO!AG132</f>
        <v>863720</v>
      </c>
      <c r="AF132" s="457">
        <v>1100000</v>
      </c>
      <c r="AG132" s="20">
        <f t="shared" si="130"/>
        <v>1963720</v>
      </c>
      <c r="AH132" s="21">
        <f t="shared" si="131"/>
        <v>6396280</v>
      </c>
      <c r="AI132" s="17">
        <f t="shared" si="132"/>
        <v>6396280</v>
      </c>
      <c r="AJ132" s="18">
        <f t="shared" si="133"/>
        <v>7036280</v>
      </c>
      <c r="AK132" s="10"/>
      <c r="AL132" s="455">
        <v>0</v>
      </c>
      <c r="AM132" s="458">
        <v>0</v>
      </c>
      <c r="AN132" s="10"/>
      <c r="AO132" s="365"/>
      <c r="AP132" s="365"/>
      <c r="AQ132" s="365"/>
      <c r="AR132" s="365"/>
      <c r="AS132" s="365"/>
      <c r="AT132" s="365"/>
      <c r="AU132" s="365"/>
      <c r="AV132" s="365"/>
      <c r="AW132" s="365"/>
      <c r="AX132" s="365"/>
      <c r="AY132" s="365"/>
      <c r="AZ132" s="365"/>
    </row>
    <row r="133" spans="1:52" s="467" customFormat="1" x14ac:dyDescent="0.2">
      <c r="A133" s="623"/>
      <c r="N133" s="10"/>
      <c r="R133" s="10"/>
      <c r="S133" s="155" t="str">
        <f>+IF(JULIO!S133=0,"",JULIO!S133)</f>
        <v>2010200-10</v>
      </c>
      <c r="T133" s="159" t="str">
        <f>+IF(JULIO!T133=0,"",JULIO!T133)</f>
        <v>Pagos otras IPS</v>
      </c>
      <c r="U133" s="29">
        <f>+ENERO!U133</f>
        <v>1000000</v>
      </c>
      <c r="V133" s="17">
        <f>JULIO!V133+AGOSTO!AL133</f>
        <v>0</v>
      </c>
      <c r="W133" s="17">
        <f>JULIO!W133+AGOSTO!AM133</f>
        <v>0</v>
      </c>
      <c r="X133" s="20">
        <f t="shared" si="127"/>
        <v>1000000</v>
      </c>
      <c r="Y133" s="21">
        <f>JULIO!AA133</f>
        <v>0</v>
      </c>
      <c r="Z133" s="457">
        <v>0</v>
      </c>
      <c r="AA133" s="20">
        <f t="shared" si="128"/>
        <v>0</v>
      </c>
      <c r="AB133" s="21">
        <f>JULIO!AD133</f>
        <v>0</v>
      </c>
      <c r="AC133" s="457">
        <v>0</v>
      </c>
      <c r="AD133" s="20">
        <f t="shared" si="129"/>
        <v>0</v>
      </c>
      <c r="AE133" s="21">
        <f>JULIO!AG133</f>
        <v>0</v>
      </c>
      <c r="AF133" s="457">
        <v>0</v>
      </c>
      <c r="AG133" s="20">
        <f t="shared" si="130"/>
        <v>0</v>
      </c>
      <c r="AH133" s="21">
        <f t="shared" si="131"/>
        <v>1000000</v>
      </c>
      <c r="AI133" s="17">
        <f t="shared" si="132"/>
        <v>1000000</v>
      </c>
      <c r="AJ133" s="18">
        <f t="shared" si="133"/>
        <v>1000000</v>
      </c>
      <c r="AK133" s="10"/>
      <c r="AL133" s="455">
        <v>0</v>
      </c>
      <c r="AM133" s="458">
        <v>0</v>
      </c>
      <c r="AN133" s="10"/>
      <c r="AO133" s="365"/>
      <c r="AP133" s="365"/>
      <c r="AQ133" s="365"/>
      <c r="AR133" s="365"/>
      <c r="AS133" s="365"/>
      <c r="AT133" s="365"/>
      <c r="AU133" s="365"/>
      <c r="AV133" s="365"/>
      <c r="AW133" s="365"/>
      <c r="AX133" s="365"/>
      <c r="AY133" s="365"/>
      <c r="AZ133" s="365"/>
    </row>
    <row r="134" spans="1:52" s="467" customFormat="1" x14ac:dyDescent="0.2">
      <c r="A134" s="623"/>
      <c r="N134" s="10"/>
      <c r="R134" s="10"/>
      <c r="S134" s="155" t="str">
        <f>+IF(JULIO!S134=0,"",JULIO!S134)</f>
        <v>2010200-11</v>
      </c>
      <c r="T134" s="159" t="str">
        <f>+IF(JULIO!T134=0,"",JULIO!T134)</f>
        <v>Gastos financieros</v>
      </c>
      <c r="U134" s="29">
        <f>+ENERO!U134</f>
        <v>8000000</v>
      </c>
      <c r="V134" s="17">
        <f>JULIO!V134+AGOSTO!AL134</f>
        <v>0</v>
      </c>
      <c r="W134" s="17">
        <f>JULIO!W134+AGOSTO!AM134</f>
        <v>0</v>
      </c>
      <c r="X134" s="20">
        <f t="shared" si="127"/>
        <v>8000000</v>
      </c>
      <c r="Y134" s="21">
        <f>JULIO!AA134</f>
        <v>3323941.07</v>
      </c>
      <c r="Z134" s="457">
        <v>459914</v>
      </c>
      <c r="AA134" s="20">
        <f t="shared" si="128"/>
        <v>3783855.07</v>
      </c>
      <c r="AB134" s="21">
        <f>JULIO!AD134</f>
        <v>3323941.07</v>
      </c>
      <c r="AC134" s="457">
        <v>459914</v>
      </c>
      <c r="AD134" s="20">
        <f t="shared" si="129"/>
        <v>3783855.07</v>
      </c>
      <c r="AE134" s="21">
        <f>JULIO!AG134</f>
        <v>3323940</v>
      </c>
      <c r="AF134" s="457">
        <v>459914</v>
      </c>
      <c r="AG134" s="20">
        <f t="shared" si="130"/>
        <v>3783854</v>
      </c>
      <c r="AH134" s="21">
        <f t="shared" si="131"/>
        <v>4216144.93</v>
      </c>
      <c r="AI134" s="17">
        <f t="shared" si="132"/>
        <v>4216144.93</v>
      </c>
      <c r="AJ134" s="18">
        <f t="shared" si="133"/>
        <v>4216146</v>
      </c>
      <c r="AK134" s="10"/>
      <c r="AL134" s="455">
        <v>0</v>
      </c>
      <c r="AM134" s="458">
        <v>0</v>
      </c>
      <c r="AN134" s="10"/>
      <c r="AO134" s="365"/>
      <c r="AP134" s="365"/>
      <c r="AQ134" s="365"/>
      <c r="AR134" s="365"/>
      <c r="AS134" s="365"/>
      <c r="AT134" s="365"/>
      <c r="AU134" s="365"/>
      <c r="AV134" s="365"/>
      <c r="AW134" s="365"/>
      <c r="AX134" s="365"/>
      <c r="AY134" s="365"/>
      <c r="AZ134" s="365"/>
    </row>
    <row r="135" spans="1:52" s="467" customFormat="1" x14ac:dyDescent="0.2">
      <c r="A135" s="623"/>
      <c r="N135" s="10"/>
      <c r="R135" s="10"/>
      <c r="S135" s="155" t="str">
        <f>+IF(JULIO!S135=0,"",JULIO!S135)</f>
        <v>2010200-12</v>
      </c>
      <c r="T135" s="159" t="str">
        <f>+IF(JULIO!T135=0,"",JULIO!T135)</f>
        <v>Salud Ocupacional</v>
      </c>
      <c r="U135" s="29">
        <f>+ENERO!U135</f>
        <v>5000000</v>
      </c>
      <c r="V135" s="17">
        <f>JULIO!V135+AGOSTO!AL135</f>
        <v>0</v>
      </c>
      <c r="W135" s="17">
        <f>JULIO!W135+AGOSTO!AM135</f>
        <v>0</v>
      </c>
      <c r="X135" s="20">
        <f t="shared" si="127"/>
        <v>5000000</v>
      </c>
      <c r="Y135" s="21">
        <f>JULIO!AA135</f>
        <v>0</v>
      </c>
      <c r="Z135" s="457">
        <v>0</v>
      </c>
      <c r="AA135" s="20">
        <f t="shared" si="128"/>
        <v>0</v>
      </c>
      <c r="AB135" s="21">
        <f>JULIO!AD135</f>
        <v>0</v>
      </c>
      <c r="AC135" s="457">
        <v>0</v>
      </c>
      <c r="AD135" s="20">
        <f t="shared" si="129"/>
        <v>0</v>
      </c>
      <c r="AE135" s="21">
        <f>JULIO!AG135</f>
        <v>0</v>
      </c>
      <c r="AF135" s="457">
        <v>0</v>
      </c>
      <c r="AG135" s="20">
        <f t="shared" si="130"/>
        <v>0</v>
      </c>
      <c r="AH135" s="21">
        <f t="shared" si="131"/>
        <v>5000000</v>
      </c>
      <c r="AI135" s="17">
        <f t="shared" si="132"/>
        <v>5000000</v>
      </c>
      <c r="AJ135" s="18">
        <f t="shared" si="133"/>
        <v>5000000</v>
      </c>
      <c r="AK135" s="10"/>
      <c r="AL135" s="455">
        <v>0</v>
      </c>
      <c r="AM135" s="458">
        <v>0</v>
      </c>
      <c r="AN135" s="10"/>
      <c r="AO135" s="365"/>
      <c r="AP135" s="365"/>
      <c r="AQ135" s="365"/>
      <c r="AR135" s="365"/>
      <c r="AS135" s="365"/>
      <c r="AT135" s="365"/>
      <c r="AU135" s="365"/>
      <c r="AV135" s="365"/>
      <c r="AW135" s="365"/>
      <c r="AX135" s="365"/>
      <c r="AY135" s="365"/>
      <c r="AZ135" s="365"/>
    </row>
    <row r="136" spans="1:52" s="467" customFormat="1" x14ac:dyDescent="0.2">
      <c r="A136" s="623"/>
      <c r="N136" s="10"/>
      <c r="R136" s="10"/>
      <c r="S136" s="155" t="str">
        <f>+IF(JULIO!S136=0,"",JULIO!S136)</f>
        <v>2010200-13</v>
      </c>
      <c r="T136" s="159" t="str">
        <f>+IF(JULIO!T136=0,"",JULIO!T136)</f>
        <v>Liquidacion de Convenios</v>
      </c>
      <c r="U136" s="29">
        <f>+ENERO!U136</f>
        <v>0</v>
      </c>
      <c r="V136" s="17">
        <f>JULIO!V136+AGOSTO!AL136</f>
        <v>0</v>
      </c>
      <c r="W136" s="17">
        <f>JULIO!W136+AGOSTO!AM136</f>
        <v>13870561</v>
      </c>
      <c r="X136" s="20">
        <f t="shared" si="127"/>
        <v>13870561</v>
      </c>
      <c r="Y136" s="21">
        <f>JULIO!AA136</f>
        <v>13870561</v>
      </c>
      <c r="Z136" s="457">
        <v>0</v>
      </c>
      <c r="AA136" s="20">
        <f t="shared" si="128"/>
        <v>13870561</v>
      </c>
      <c r="AB136" s="21">
        <f>JULIO!AD136</f>
        <v>13870561</v>
      </c>
      <c r="AC136" s="457">
        <v>0</v>
      </c>
      <c r="AD136" s="20">
        <f t="shared" si="129"/>
        <v>13870561</v>
      </c>
      <c r="AE136" s="21">
        <f>JULIO!AG136</f>
        <v>0</v>
      </c>
      <c r="AF136" s="457">
        <v>0</v>
      </c>
      <c r="AG136" s="20">
        <f t="shared" si="130"/>
        <v>0</v>
      </c>
      <c r="AH136" s="21">
        <f t="shared" si="131"/>
        <v>0</v>
      </c>
      <c r="AI136" s="17">
        <f t="shared" si="132"/>
        <v>0</v>
      </c>
      <c r="AJ136" s="18">
        <f t="shared" si="133"/>
        <v>13870561</v>
      </c>
      <c r="AK136" s="10"/>
      <c r="AL136" s="455">
        <v>0</v>
      </c>
      <c r="AM136" s="458">
        <v>0</v>
      </c>
      <c r="AN136" s="10"/>
      <c r="AO136" s="365"/>
      <c r="AP136" s="365"/>
      <c r="AQ136" s="365"/>
      <c r="AR136" s="365"/>
      <c r="AS136" s="365"/>
      <c r="AT136" s="365"/>
      <c r="AU136" s="365"/>
      <c r="AV136" s="365"/>
      <c r="AW136" s="365"/>
      <c r="AX136" s="365"/>
      <c r="AY136" s="365"/>
      <c r="AZ136" s="365"/>
    </row>
    <row r="137" spans="1:52" s="467" customFormat="1" x14ac:dyDescent="0.2">
      <c r="A137" s="623"/>
      <c r="N137" s="10"/>
      <c r="R137" s="10"/>
      <c r="S137" s="155" t="str">
        <f>+IF(JULIO!S137=0,"",JULIO!S137)</f>
        <v>2010020-14</v>
      </c>
      <c r="T137" s="159" t="str">
        <f>+IF(JULIO!T137=0,"",JULIO!T137)</f>
        <v/>
      </c>
      <c r="U137" s="29">
        <f>+ENERO!U137</f>
        <v>0</v>
      </c>
      <c r="V137" s="17">
        <f>JULIO!V137+AGOSTO!AL137</f>
        <v>0</v>
      </c>
      <c r="W137" s="17">
        <f>JULIO!W137+AGOSTO!AM137</f>
        <v>0</v>
      </c>
      <c r="X137" s="20">
        <f t="shared" si="127"/>
        <v>0</v>
      </c>
      <c r="Y137" s="21">
        <f>JULIO!AA137</f>
        <v>0</v>
      </c>
      <c r="Z137" s="457">
        <v>0</v>
      </c>
      <c r="AA137" s="20">
        <f t="shared" si="128"/>
        <v>0</v>
      </c>
      <c r="AB137" s="21">
        <f>JULIO!AD137</f>
        <v>0</v>
      </c>
      <c r="AC137" s="457">
        <v>0</v>
      </c>
      <c r="AD137" s="20">
        <f t="shared" si="129"/>
        <v>0</v>
      </c>
      <c r="AE137" s="21">
        <f>JULIO!AG137</f>
        <v>0</v>
      </c>
      <c r="AF137" s="457">
        <v>0</v>
      </c>
      <c r="AG137" s="20">
        <f t="shared" si="130"/>
        <v>0</v>
      </c>
      <c r="AH137" s="21">
        <f t="shared" si="131"/>
        <v>0</v>
      </c>
      <c r="AI137" s="17">
        <f t="shared" si="132"/>
        <v>0</v>
      </c>
      <c r="AJ137" s="18">
        <f t="shared" si="133"/>
        <v>0</v>
      </c>
      <c r="AK137" s="10"/>
      <c r="AL137" s="455">
        <v>0</v>
      </c>
      <c r="AM137" s="458">
        <v>0</v>
      </c>
      <c r="AN137" s="10"/>
      <c r="AO137" s="365"/>
      <c r="AP137" s="365"/>
      <c r="AQ137" s="365"/>
      <c r="AR137" s="365"/>
      <c r="AS137" s="365"/>
      <c r="AT137" s="365"/>
      <c r="AU137" s="365"/>
      <c r="AV137" s="365"/>
      <c r="AW137" s="365"/>
      <c r="AX137" s="365"/>
      <c r="AY137" s="365"/>
      <c r="AZ137" s="365"/>
    </row>
    <row r="138" spans="1:52" s="467" customFormat="1" x14ac:dyDescent="0.2">
      <c r="A138" s="623"/>
      <c r="N138" s="10"/>
      <c r="R138" s="10"/>
      <c r="S138" s="155" t="str">
        <f>+IF(JULIO!S138=0,"",JULIO!S138)</f>
        <v>2010200-15</v>
      </c>
      <c r="T138" s="159" t="str">
        <f>+IF(JULIO!T138=0,"",JULIO!T138)</f>
        <v/>
      </c>
      <c r="U138" s="29">
        <f>+ENERO!U138</f>
        <v>0</v>
      </c>
      <c r="V138" s="17">
        <f>JULIO!V138+AGOSTO!AL138</f>
        <v>0</v>
      </c>
      <c r="W138" s="17">
        <f>JULIO!W138+AGOSTO!AM138</f>
        <v>0</v>
      </c>
      <c r="X138" s="20">
        <f t="shared" si="127"/>
        <v>0</v>
      </c>
      <c r="Y138" s="21">
        <f>JULIO!AA138</f>
        <v>0</v>
      </c>
      <c r="Z138" s="457">
        <v>0</v>
      </c>
      <c r="AA138" s="20">
        <f t="shared" si="128"/>
        <v>0</v>
      </c>
      <c r="AB138" s="21">
        <f>JULIO!AD138</f>
        <v>0</v>
      </c>
      <c r="AC138" s="457">
        <v>0</v>
      </c>
      <c r="AD138" s="20">
        <f t="shared" si="129"/>
        <v>0</v>
      </c>
      <c r="AE138" s="21">
        <f>JULIO!AG138</f>
        <v>0</v>
      </c>
      <c r="AF138" s="457">
        <v>0</v>
      </c>
      <c r="AG138" s="20">
        <f t="shared" si="130"/>
        <v>0</v>
      </c>
      <c r="AH138" s="21">
        <f t="shared" si="131"/>
        <v>0</v>
      </c>
      <c r="AI138" s="17">
        <f t="shared" si="132"/>
        <v>0</v>
      </c>
      <c r="AJ138" s="18">
        <f t="shared" si="133"/>
        <v>0</v>
      </c>
      <c r="AK138" s="10"/>
      <c r="AL138" s="455">
        <v>0</v>
      </c>
      <c r="AM138" s="458">
        <v>0</v>
      </c>
      <c r="AN138" s="10"/>
      <c r="AO138" s="365"/>
      <c r="AP138" s="365"/>
      <c r="AQ138" s="365"/>
      <c r="AR138" s="365"/>
      <c r="AS138" s="365"/>
      <c r="AT138" s="365"/>
      <c r="AU138" s="365"/>
      <c r="AV138" s="365"/>
      <c r="AW138" s="365"/>
      <c r="AX138" s="365"/>
      <c r="AY138" s="365"/>
      <c r="AZ138" s="365"/>
    </row>
    <row r="139" spans="1:52" s="467" customFormat="1" x14ac:dyDescent="0.2">
      <c r="A139" s="623"/>
      <c r="N139" s="10"/>
      <c r="R139" s="10"/>
      <c r="S139" s="155">
        <f>+IF(JULIO!S139=0,"",JULIO!S139)</f>
        <v>2010299</v>
      </c>
      <c r="T139" s="159" t="str">
        <f>+IF(JULIO!T139=0,"",JULIO!T139)</f>
        <v>Vigencias Anteriores</v>
      </c>
      <c r="U139" s="29">
        <f>+ENERO!U139</f>
        <v>0</v>
      </c>
      <c r="V139" s="17">
        <f>JULIO!V139+AGOSTO!AL139</f>
        <v>0</v>
      </c>
      <c r="W139" s="17">
        <f>JULIO!W139+AGOSTO!AM139</f>
        <v>11689024</v>
      </c>
      <c r="X139" s="20">
        <f t="shared" si="127"/>
        <v>11689024</v>
      </c>
      <c r="Y139" s="21">
        <f>JULIO!AA139</f>
        <v>11689024</v>
      </c>
      <c r="Z139" s="457">
        <v>0</v>
      </c>
      <c r="AA139" s="20">
        <f t="shared" si="128"/>
        <v>11689024</v>
      </c>
      <c r="AB139" s="21">
        <f>JULIO!AD139</f>
        <v>11689024</v>
      </c>
      <c r="AC139" s="457">
        <v>0</v>
      </c>
      <c r="AD139" s="20">
        <f t="shared" si="129"/>
        <v>11689024</v>
      </c>
      <c r="AE139" s="21">
        <f>JULIO!AG139</f>
        <v>10933724</v>
      </c>
      <c r="AF139" s="457">
        <v>0</v>
      </c>
      <c r="AG139" s="20">
        <f t="shared" si="130"/>
        <v>10933724</v>
      </c>
      <c r="AH139" s="21">
        <f t="shared" si="131"/>
        <v>0</v>
      </c>
      <c r="AI139" s="17">
        <f t="shared" si="132"/>
        <v>0</v>
      </c>
      <c r="AJ139" s="18">
        <f t="shared" si="133"/>
        <v>755300</v>
      </c>
      <c r="AK139" s="10"/>
      <c r="AL139" s="455">
        <v>0</v>
      </c>
      <c r="AM139" s="458">
        <v>0</v>
      </c>
      <c r="AN139" s="10"/>
      <c r="AO139" s="365"/>
      <c r="AP139" s="365"/>
      <c r="AQ139" s="365"/>
    </row>
    <row r="140" spans="1:52" s="467" customFormat="1" ht="15.75" x14ac:dyDescent="0.2">
      <c r="A140" s="623"/>
      <c r="N140" s="10"/>
      <c r="R140" s="10"/>
      <c r="S140" s="448" t="str">
        <f>+IF(JULIO!S140=0,"",JULIO!S140)</f>
        <v/>
      </c>
      <c r="T140" s="649" t="str">
        <f>+IF(JULIO!T140=0,"",JULIO!T140)</f>
        <v/>
      </c>
      <c r="U140" s="193"/>
      <c r="V140" s="193"/>
      <c r="W140" s="193"/>
      <c r="X140" s="193"/>
      <c r="Y140" s="193"/>
      <c r="Z140" s="193"/>
      <c r="AA140" s="193"/>
      <c r="AB140" s="193"/>
      <c r="AC140" s="193"/>
      <c r="AD140" s="193"/>
      <c r="AE140" s="193"/>
      <c r="AF140" s="193"/>
      <c r="AG140" s="193"/>
      <c r="AH140" s="193"/>
      <c r="AI140" s="193"/>
      <c r="AJ140" s="207"/>
      <c r="AK140" s="12"/>
      <c r="AL140" s="213"/>
      <c r="AM140" s="214"/>
      <c r="AN140" s="10"/>
    </row>
    <row r="141" spans="1:52" s="467" customFormat="1" ht="15" x14ac:dyDescent="0.2">
      <c r="A141" s="623"/>
      <c r="N141" s="10"/>
      <c r="R141" s="10"/>
      <c r="S141" s="34">
        <f>+IF(JULIO!S141=0,"",JULIO!S141)</f>
        <v>2010300</v>
      </c>
      <c r="T141" s="158" t="str">
        <f>+IF(JULIO!T141=0,"",JULIO!T141)</f>
        <v>Impuestos y Multas</v>
      </c>
      <c r="U141" s="157">
        <f t="shared" ref="U141:AJ141" si="135">U142+U143</f>
        <v>10000000</v>
      </c>
      <c r="V141" s="144">
        <f t="shared" si="135"/>
        <v>0</v>
      </c>
      <c r="W141" s="144">
        <f t="shared" si="135"/>
        <v>8187252</v>
      </c>
      <c r="X141" s="152">
        <f t="shared" si="135"/>
        <v>18187252</v>
      </c>
      <c r="Y141" s="151">
        <f t="shared" si="135"/>
        <v>13651707</v>
      </c>
      <c r="Z141" s="144">
        <f t="shared" si="135"/>
        <v>0</v>
      </c>
      <c r="AA141" s="152">
        <f t="shared" si="135"/>
        <v>13651707</v>
      </c>
      <c r="AB141" s="151">
        <f t="shared" si="135"/>
        <v>13651707</v>
      </c>
      <c r="AC141" s="144">
        <f t="shared" si="135"/>
        <v>0</v>
      </c>
      <c r="AD141" s="152">
        <f t="shared" si="135"/>
        <v>13651707</v>
      </c>
      <c r="AE141" s="151">
        <f t="shared" si="135"/>
        <v>8463252</v>
      </c>
      <c r="AF141" s="144">
        <f t="shared" si="135"/>
        <v>0</v>
      </c>
      <c r="AG141" s="152">
        <f t="shared" si="135"/>
        <v>8463252</v>
      </c>
      <c r="AH141" s="151">
        <f t="shared" si="135"/>
        <v>4535545</v>
      </c>
      <c r="AI141" s="144">
        <f t="shared" si="135"/>
        <v>4535545</v>
      </c>
      <c r="AJ141" s="153">
        <f t="shared" si="135"/>
        <v>9724000</v>
      </c>
      <c r="AK141" s="12"/>
      <c r="AL141" s="151">
        <f>AL142+AL143</f>
        <v>0</v>
      </c>
      <c r="AM141" s="153">
        <f>AM142+AM143</f>
        <v>0</v>
      </c>
      <c r="AN141" s="10"/>
    </row>
    <row r="142" spans="1:52" s="467" customFormat="1" x14ac:dyDescent="0.2">
      <c r="A142" s="623"/>
      <c r="N142" s="10"/>
      <c r="R142" s="10"/>
      <c r="S142" s="155" t="str">
        <f>+IF(JULIO!S142=0,"",JULIO!S142)</f>
        <v>2010300-1</v>
      </c>
      <c r="T142" s="159" t="str">
        <f>+IF(JULIO!T142=0,"",JULIO!T142)</f>
        <v>Impuestos (Predial, Vehiculos, Otros)</v>
      </c>
      <c r="U142" s="29">
        <f>+ENERO!U142</f>
        <v>10000000</v>
      </c>
      <c r="V142" s="17">
        <f>JULIO!V142+AGOSTO!AL142</f>
        <v>0</v>
      </c>
      <c r="W142" s="17">
        <f>JULIO!W142+AGOSTO!AM142</f>
        <v>0</v>
      </c>
      <c r="X142" s="20">
        <f>SUM(U142:W142)</f>
        <v>10000000</v>
      </c>
      <c r="Y142" s="21">
        <f>JULIO!AA142</f>
        <v>5464455</v>
      </c>
      <c r="Z142" s="457">
        <v>0</v>
      </c>
      <c r="AA142" s="20">
        <f>SUM(Y142:Z142)</f>
        <v>5464455</v>
      </c>
      <c r="AB142" s="21">
        <f>JULIO!AD142</f>
        <v>5464455</v>
      </c>
      <c r="AC142" s="457">
        <v>0</v>
      </c>
      <c r="AD142" s="20">
        <f>SUM(AB142:AC142)</f>
        <v>5464455</v>
      </c>
      <c r="AE142" s="21">
        <f>JULIO!AG142</f>
        <v>276000</v>
      </c>
      <c r="AF142" s="457">
        <v>0</v>
      </c>
      <c r="AG142" s="20">
        <f>SUM(AE142:AF142)</f>
        <v>276000</v>
      </c>
      <c r="AH142" s="21">
        <f>X142-AA142</f>
        <v>4535545</v>
      </c>
      <c r="AI142" s="17">
        <f>X142-AD142</f>
        <v>4535545</v>
      </c>
      <c r="AJ142" s="18">
        <f>X142-AG142</f>
        <v>9724000</v>
      </c>
      <c r="AK142" s="10"/>
      <c r="AL142" s="455">
        <v>0</v>
      </c>
      <c r="AM142" s="458">
        <v>0</v>
      </c>
      <c r="AN142" s="10"/>
    </row>
    <row r="143" spans="1:52" s="467" customFormat="1" x14ac:dyDescent="0.2">
      <c r="A143" s="623"/>
      <c r="N143" s="10"/>
      <c r="R143" s="10"/>
      <c r="S143" s="155">
        <f>+IF(JULIO!S143=0,"",JULIO!S143)</f>
        <v>2010399</v>
      </c>
      <c r="T143" s="159" t="str">
        <f>+IF(JULIO!T143=0,"",JULIO!T143)</f>
        <v>Vigencias Anteriores</v>
      </c>
      <c r="U143" s="29">
        <f>+ENERO!U143</f>
        <v>0</v>
      </c>
      <c r="V143" s="17">
        <f>JULIO!V143+AGOSTO!AL143</f>
        <v>0</v>
      </c>
      <c r="W143" s="17">
        <f>JULIO!W143+AGOSTO!AM143</f>
        <v>8187252</v>
      </c>
      <c r="X143" s="20">
        <f>SUM(U143:W143)</f>
        <v>8187252</v>
      </c>
      <c r="Y143" s="21">
        <f>JULIO!AA143</f>
        <v>8187252</v>
      </c>
      <c r="Z143" s="457">
        <v>0</v>
      </c>
      <c r="AA143" s="20">
        <f>SUM(Y143:Z143)</f>
        <v>8187252</v>
      </c>
      <c r="AB143" s="21">
        <f>JULIO!AD143</f>
        <v>8187252</v>
      </c>
      <c r="AC143" s="457">
        <v>0</v>
      </c>
      <c r="AD143" s="20">
        <f>SUM(AB143:AC143)</f>
        <v>8187252</v>
      </c>
      <c r="AE143" s="21">
        <f>JULIO!AG143</f>
        <v>8187252</v>
      </c>
      <c r="AF143" s="457">
        <v>0</v>
      </c>
      <c r="AG143" s="20">
        <f>SUM(AE143:AF143)</f>
        <v>8187252</v>
      </c>
      <c r="AH143" s="21">
        <f>X143-AA143</f>
        <v>0</v>
      </c>
      <c r="AI143" s="17">
        <f>X143-AD143</f>
        <v>0</v>
      </c>
      <c r="AJ143" s="18">
        <f>X143-AG143</f>
        <v>0</v>
      </c>
      <c r="AK143" s="10"/>
      <c r="AL143" s="455">
        <v>0</v>
      </c>
      <c r="AM143" s="458">
        <v>0</v>
      </c>
      <c r="AN143" s="10"/>
    </row>
    <row r="144" spans="1:52" s="467" customFormat="1" ht="15.75" x14ac:dyDescent="0.2">
      <c r="A144" s="623"/>
      <c r="N144" s="10"/>
      <c r="R144" s="10"/>
      <c r="S144" s="448" t="str">
        <f>+IF(JULIO!S144=0,"",JULIO!S144)</f>
        <v/>
      </c>
      <c r="T144" s="649" t="str">
        <f>+IF(JULIO!T144=0,"",JULIO!T144)</f>
        <v/>
      </c>
      <c r="U144" s="193"/>
      <c r="V144" s="193"/>
      <c r="W144" s="193"/>
      <c r="X144" s="193"/>
      <c r="Y144" s="193"/>
      <c r="Z144" s="193"/>
      <c r="AA144" s="193"/>
      <c r="AB144" s="193"/>
      <c r="AC144" s="193"/>
      <c r="AD144" s="193"/>
      <c r="AE144" s="193"/>
      <c r="AF144" s="193"/>
      <c r="AG144" s="193"/>
      <c r="AH144" s="193"/>
      <c r="AI144" s="193"/>
      <c r="AJ144" s="207"/>
      <c r="AK144" s="10"/>
      <c r="AL144" s="213"/>
      <c r="AM144" s="214"/>
      <c r="AN144" s="10"/>
    </row>
    <row r="145" spans="1:40" s="467" customFormat="1" ht="15.75" x14ac:dyDescent="0.2">
      <c r="A145" s="623"/>
      <c r="N145" s="10"/>
      <c r="R145" s="10"/>
      <c r="S145" s="469">
        <f>+IF(JULIO!S145=0,"",JULIO!S145)</f>
        <v>2020010</v>
      </c>
      <c r="T145" s="470" t="str">
        <f>+IF(JULIO!T145=0,"",JULIO!T145)</f>
        <v>Gastos de Operación</v>
      </c>
      <c r="U145" s="157">
        <f t="shared" ref="U145:AJ145" si="136">U147+U155</f>
        <v>329079750</v>
      </c>
      <c r="V145" s="144">
        <f t="shared" si="136"/>
        <v>0</v>
      </c>
      <c r="W145" s="144">
        <f t="shared" si="136"/>
        <v>109199069</v>
      </c>
      <c r="X145" s="152">
        <f t="shared" si="136"/>
        <v>438278819</v>
      </c>
      <c r="Y145" s="151">
        <f t="shared" si="136"/>
        <v>276424702</v>
      </c>
      <c r="Z145" s="144">
        <f t="shared" si="136"/>
        <v>23856770</v>
      </c>
      <c r="AA145" s="152">
        <f t="shared" si="136"/>
        <v>300281472</v>
      </c>
      <c r="AB145" s="151">
        <f t="shared" si="136"/>
        <v>254824977</v>
      </c>
      <c r="AC145" s="144">
        <f t="shared" si="136"/>
        <v>28743981</v>
      </c>
      <c r="AD145" s="152">
        <f t="shared" si="136"/>
        <v>283568958</v>
      </c>
      <c r="AE145" s="151">
        <f t="shared" si="136"/>
        <v>191903461</v>
      </c>
      <c r="AF145" s="144">
        <f t="shared" si="136"/>
        <v>30640696</v>
      </c>
      <c r="AG145" s="152">
        <f t="shared" si="136"/>
        <v>222544157</v>
      </c>
      <c r="AH145" s="151">
        <f t="shared" si="136"/>
        <v>137997347</v>
      </c>
      <c r="AI145" s="144">
        <f t="shared" si="136"/>
        <v>154709861</v>
      </c>
      <c r="AJ145" s="153">
        <f t="shared" si="136"/>
        <v>215734662</v>
      </c>
      <c r="AK145" s="12"/>
      <c r="AL145" s="151">
        <f>AL147+AL155</f>
        <v>0</v>
      </c>
      <c r="AM145" s="153">
        <f>AM147+AM155</f>
        <v>0</v>
      </c>
      <c r="AN145" s="10"/>
    </row>
    <row r="146" spans="1:40" s="467" customFormat="1" x14ac:dyDescent="0.2">
      <c r="A146" s="623"/>
      <c r="N146" s="10"/>
      <c r="R146" s="10"/>
      <c r="S146" s="11" t="str">
        <f>+IF(JULIO!S146=0,"",JULIO!S146)</f>
        <v/>
      </c>
      <c r="T146" s="55" t="str">
        <f>+IF(JULIO!T146=0,"",JULIO!T146)</f>
        <v/>
      </c>
      <c r="U146" s="19"/>
      <c r="V146" s="17"/>
      <c r="W146" s="17"/>
      <c r="X146" s="20"/>
      <c r="Y146" s="21"/>
      <c r="Z146" s="17"/>
      <c r="AA146" s="20"/>
      <c r="AB146" s="21"/>
      <c r="AC146" s="17"/>
      <c r="AD146" s="20"/>
      <c r="AE146" s="21"/>
      <c r="AF146" s="17"/>
      <c r="AG146" s="20"/>
      <c r="AH146" s="21"/>
      <c r="AI146" s="17"/>
      <c r="AJ146" s="18"/>
      <c r="AK146" s="10"/>
      <c r="AL146" s="213"/>
      <c r="AM146" s="214"/>
      <c r="AN146" s="10"/>
    </row>
    <row r="147" spans="1:40" s="467" customFormat="1" ht="15" x14ac:dyDescent="0.2">
      <c r="A147" s="623"/>
      <c r="N147" s="10"/>
      <c r="R147" s="10"/>
      <c r="S147" s="34">
        <f>+IF(JULIO!S147=0,"",JULIO!S147)</f>
        <v>2020100</v>
      </c>
      <c r="T147" s="158" t="str">
        <f>+IF(JULIO!T147=0,"",JULIO!T147)</f>
        <v>Adquisición de bienes</v>
      </c>
      <c r="U147" s="157">
        <f t="shared" ref="U147:AJ147" si="137">SUM(U148:U149)+U153</f>
        <v>126079750</v>
      </c>
      <c r="V147" s="144">
        <f t="shared" si="137"/>
        <v>0</v>
      </c>
      <c r="W147" s="144">
        <f t="shared" si="137"/>
        <v>52742299</v>
      </c>
      <c r="X147" s="152">
        <f t="shared" si="137"/>
        <v>178822049</v>
      </c>
      <c r="Y147" s="151">
        <f t="shared" si="137"/>
        <v>97969539</v>
      </c>
      <c r="Z147" s="144">
        <f t="shared" si="137"/>
        <v>4033035</v>
      </c>
      <c r="AA147" s="152">
        <f t="shared" si="137"/>
        <v>102002574</v>
      </c>
      <c r="AB147" s="151">
        <f t="shared" si="137"/>
        <v>96326539</v>
      </c>
      <c r="AC147" s="144">
        <f t="shared" si="137"/>
        <v>4033035</v>
      </c>
      <c r="AD147" s="152">
        <f t="shared" si="137"/>
        <v>100359574</v>
      </c>
      <c r="AE147" s="151">
        <f t="shared" si="137"/>
        <v>66385216</v>
      </c>
      <c r="AF147" s="144">
        <f t="shared" si="137"/>
        <v>12612477</v>
      </c>
      <c r="AG147" s="152">
        <f t="shared" si="137"/>
        <v>78997693</v>
      </c>
      <c r="AH147" s="151">
        <f t="shared" si="137"/>
        <v>76819475</v>
      </c>
      <c r="AI147" s="144">
        <f t="shared" si="137"/>
        <v>78462475</v>
      </c>
      <c r="AJ147" s="153">
        <f t="shared" si="137"/>
        <v>99824356</v>
      </c>
      <c r="AK147" s="10"/>
      <c r="AL147" s="151">
        <f>SUM(AL148:AL149)+AL153</f>
        <v>0</v>
      </c>
      <c r="AM147" s="153">
        <f>SUM(AM148:AM149)+AM153</f>
        <v>0</v>
      </c>
      <c r="AN147" s="10"/>
    </row>
    <row r="148" spans="1:40" s="467" customFormat="1" x14ac:dyDescent="0.2">
      <c r="A148" s="623"/>
      <c r="N148" s="10"/>
      <c r="R148" s="10"/>
      <c r="S148" s="155">
        <f>+IF(JULIO!S148=0,"",JULIO!S148)</f>
        <v>2020101</v>
      </c>
      <c r="T148" s="159" t="str">
        <f>+IF(JULIO!T148=0,"",JULIO!T148)</f>
        <v>Mantenimiento Hospitalario</v>
      </c>
      <c r="U148" s="29">
        <f>+ENERO!U148</f>
        <v>79079750</v>
      </c>
      <c r="V148" s="17">
        <f>JULIO!V148+AGOSTO!AL148</f>
        <v>0</v>
      </c>
      <c r="W148" s="17">
        <f>JULIO!W148+AGOSTO!AM148</f>
        <v>0</v>
      </c>
      <c r="X148" s="20">
        <f>SUM(U148:W148)</f>
        <v>79079750</v>
      </c>
      <c r="Y148" s="21">
        <f>JULIO!AA148</f>
        <v>32680213</v>
      </c>
      <c r="Z148" s="457">
        <v>870100</v>
      </c>
      <c r="AA148" s="20">
        <f>SUM(Y148:Z148)</f>
        <v>33550313</v>
      </c>
      <c r="AB148" s="21">
        <f>JULIO!AD148</f>
        <v>31037213</v>
      </c>
      <c r="AC148" s="457">
        <v>870100</v>
      </c>
      <c r="AD148" s="20">
        <f>SUM(AB148:AC148)</f>
        <v>31907313</v>
      </c>
      <c r="AE148" s="21">
        <f>JULIO!AG148</f>
        <v>20508654</v>
      </c>
      <c r="AF148" s="457">
        <v>5698059</v>
      </c>
      <c r="AG148" s="20">
        <f>SUM(AE148:AF148)</f>
        <v>26206713</v>
      </c>
      <c r="AH148" s="21">
        <f>X148-AA148</f>
        <v>45529437</v>
      </c>
      <c r="AI148" s="17">
        <f>X148-AD148</f>
        <v>47172437</v>
      </c>
      <c r="AJ148" s="18">
        <f>X148-AG148</f>
        <v>52873037</v>
      </c>
      <c r="AK148" s="10"/>
      <c r="AL148" s="455">
        <v>0</v>
      </c>
      <c r="AM148" s="458">
        <v>0</v>
      </c>
      <c r="AN148" s="10"/>
    </row>
    <row r="149" spans="1:40" s="467" customFormat="1" x14ac:dyDescent="0.2">
      <c r="A149" s="623"/>
      <c r="N149" s="10"/>
      <c r="R149" s="10"/>
      <c r="S149" s="155">
        <f>+IF(JULIO!S149=0,"",JULIO!S149)</f>
        <v>2020102</v>
      </c>
      <c r="T149" s="159" t="str">
        <f>+IF(JULIO!T149=0,"",JULIO!T149)</f>
        <v>Otros</v>
      </c>
      <c r="U149" s="29">
        <f t="shared" ref="U149:AJ149" si="138">SUM(U150:U152)</f>
        <v>47000000</v>
      </c>
      <c r="V149" s="17">
        <f t="shared" si="138"/>
        <v>0</v>
      </c>
      <c r="W149" s="17">
        <f t="shared" si="138"/>
        <v>30000000</v>
      </c>
      <c r="X149" s="20">
        <f t="shared" si="138"/>
        <v>77000000</v>
      </c>
      <c r="Y149" s="21">
        <f t="shared" si="138"/>
        <v>42263987</v>
      </c>
      <c r="Z149" s="169">
        <f t="shared" si="138"/>
        <v>3162935</v>
      </c>
      <c r="AA149" s="20">
        <f t="shared" si="138"/>
        <v>45426922</v>
      </c>
      <c r="AB149" s="21">
        <f t="shared" si="138"/>
        <v>42263987</v>
      </c>
      <c r="AC149" s="169">
        <f t="shared" si="138"/>
        <v>3162935</v>
      </c>
      <c r="AD149" s="20">
        <f t="shared" si="138"/>
        <v>45426922</v>
      </c>
      <c r="AE149" s="21">
        <f t="shared" si="138"/>
        <v>22851223</v>
      </c>
      <c r="AF149" s="169">
        <f t="shared" si="138"/>
        <v>6914418</v>
      </c>
      <c r="AG149" s="20">
        <f t="shared" si="138"/>
        <v>29765641</v>
      </c>
      <c r="AH149" s="21">
        <f t="shared" si="138"/>
        <v>31573078</v>
      </c>
      <c r="AI149" s="17">
        <f t="shared" si="138"/>
        <v>31573078</v>
      </c>
      <c r="AJ149" s="18">
        <f t="shared" si="138"/>
        <v>47234359</v>
      </c>
      <c r="AK149" s="10"/>
      <c r="AL149" s="31">
        <f>SUM(AL150:AL152)</f>
        <v>0</v>
      </c>
      <c r="AM149" s="28">
        <f>SUM(AM150:AM152)</f>
        <v>0</v>
      </c>
      <c r="AN149" s="10"/>
    </row>
    <row r="150" spans="1:40" s="467" customFormat="1" x14ac:dyDescent="0.2">
      <c r="A150" s="623"/>
      <c r="N150" s="10"/>
      <c r="R150" s="10"/>
      <c r="S150" s="156" t="str">
        <f>+IF(JULIO!S150=0,"",JULIO!S150)</f>
        <v>2020102-1</v>
      </c>
      <c r="T150" s="159" t="str">
        <f>+IF(JULIO!T150=0,"",JULIO!T150)</f>
        <v>Compra de Equipo e Instr. Mco. y Laborat.</v>
      </c>
      <c r="U150" s="29">
        <f>+ENERO!U150</f>
        <v>15000000</v>
      </c>
      <c r="V150" s="17">
        <f>JULIO!V150+AGOSTO!AL150</f>
        <v>0</v>
      </c>
      <c r="W150" s="17">
        <f>JULIO!W150+AGOSTO!AM150</f>
        <v>30000000</v>
      </c>
      <c r="X150" s="20">
        <f>SUM(U150:W150)</f>
        <v>45000000</v>
      </c>
      <c r="Y150" s="21">
        <f>JULIO!AA150</f>
        <v>20881771</v>
      </c>
      <c r="Z150" s="457">
        <v>0</v>
      </c>
      <c r="AA150" s="20">
        <f>SUM(Y150:Z150)</f>
        <v>20881771</v>
      </c>
      <c r="AB150" s="21">
        <f>JULIO!AD150</f>
        <v>20881771</v>
      </c>
      <c r="AC150" s="457">
        <v>0</v>
      </c>
      <c r="AD150" s="20">
        <f>SUM(AB150:AC150)</f>
        <v>20881771</v>
      </c>
      <c r="AE150" s="21">
        <f>JULIO!AG150</f>
        <v>16761169</v>
      </c>
      <c r="AF150" s="457">
        <v>4120602</v>
      </c>
      <c r="AG150" s="20">
        <f>SUM(AE150:AF150)</f>
        <v>20881771</v>
      </c>
      <c r="AH150" s="21">
        <f>X150-AA150</f>
        <v>24118229</v>
      </c>
      <c r="AI150" s="17">
        <f>X150-AD150</f>
        <v>24118229</v>
      </c>
      <c r="AJ150" s="18">
        <f>X150-AG150</f>
        <v>24118229</v>
      </c>
      <c r="AK150" s="10"/>
      <c r="AL150" s="455">
        <v>0</v>
      </c>
      <c r="AM150" s="458">
        <v>0</v>
      </c>
      <c r="AN150" s="10"/>
    </row>
    <row r="151" spans="1:40" s="467" customFormat="1" x14ac:dyDescent="0.2">
      <c r="A151" s="623"/>
      <c r="N151" s="10"/>
      <c r="R151" s="10"/>
      <c r="S151" s="156" t="str">
        <f>+IF(JULIO!S151=0,"",JULIO!S151)</f>
        <v>2020102-2</v>
      </c>
      <c r="T151" s="159" t="str">
        <f>+IF(JULIO!T151=0,"",JULIO!T151)</f>
        <v>Materiales</v>
      </c>
      <c r="U151" s="29">
        <f>+ENERO!U151</f>
        <v>12000000</v>
      </c>
      <c r="V151" s="17">
        <f>JULIO!V151+AGOSTO!AL151</f>
        <v>0</v>
      </c>
      <c r="W151" s="17">
        <f>JULIO!W151+AGOSTO!AM151</f>
        <v>0</v>
      </c>
      <c r="X151" s="20">
        <f>SUM(U151:W151)</f>
        <v>12000000</v>
      </c>
      <c r="Y151" s="21">
        <f>JULIO!AA151</f>
        <v>10754215</v>
      </c>
      <c r="Z151" s="457">
        <v>1155120</v>
      </c>
      <c r="AA151" s="20">
        <f>SUM(Y151:Z151)</f>
        <v>11909335</v>
      </c>
      <c r="AB151" s="21">
        <f>JULIO!AD151</f>
        <v>10754215</v>
      </c>
      <c r="AC151" s="457">
        <v>1155120</v>
      </c>
      <c r="AD151" s="20">
        <f>SUM(AB151:AC151)</f>
        <v>11909335</v>
      </c>
      <c r="AE151" s="21">
        <f>JULIO!AG151</f>
        <v>2970491</v>
      </c>
      <c r="AF151" s="457">
        <v>2793816</v>
      </c>
      <c r="AG151" s="20">
        <f>SUM(AE151:AF151)</f>
        <v>5764307</v>
      </c>
      <c r="AH151" s="817">
        <f>X151-AA151</f>
        <v>90665</v>
      </c>
      <c r="AI151" s="17">
        <f>X151-AD151</f>
        <v>90665</v>
      </c>
      <c r="AJ151" s="18">
        <f>X151-AG151</f>
        <v>6235693</v>
      </c>
      <c r="AK151" s="10"/>
      <c r="AL151" s="455">
        <v>0</v>
      </c>
      <c r="AM151" s="458">
        <v>0</v>
      </c>
      <c r="AN151" s="10"/>
    </row>
    <row r="152" spans="1:40" s="467" customFormat="1" x14ac:dyDescent="0.2">
      <c r="A152" s="623"/>
      <c r="N152" s="10"/>
      <c r="R152" s="10"/>
      <c r="S152" s="156" t="str">
        <f>+IF(JULIO!S152=0,"",JULIO!S152)</f>
        <v>2020102-3</v>
      </c>
      <c r="T152" s="159" t="str">
        <f>+IF(JULIO!T152=0,"",JULIO!T152)</f>
        <v>Combustible</v>
      </c>
      <c r="U152" s="29">
        <f>+ENERO!U152</f>
        <v>20000000</v>
      </c>
      <c r="V152" s="17">
        <f>JULIO!V152+AGOSTO!AL152</f>
        <v>0</v>
      </c>
      <c r="W152" s="17">
        <f>JULIO!W152+AGOSTO!AM152</f>
        <v>0</v>
      </c>
      <c r="X152" s="20">
        <f>SUM(U152:W152)</f>
        <v>20000000</v>
      </c>
      <c r="Y152" s="21">
        <f>JULIO!AA152</f>
        <v>10628001</v>
      </c>
      <c r="Z152" s="457">
        <v>2007815</v>
      </c>
      <c r="AA152" s="20">
        <f>SUM(Y152:Z152)</f>
        <v>12635816</v>
      </c>
      <c r="AB152" s="21">
        <f>JULIO!AD152</f>
        <v>10628001</v>
      </c>
      <c r="AC152" s="457">
        <v>2007815</v>
      </c>
      <c r="AD152" s="20">
        <f>SUM(AB152:AC152)</f>
        <v>12635816</v>
      </c>
      <c r="AE152" s="21">
        <f>JULIO!AG152</f>
        <v>3119563</v>
      </c>
      <c r="AF152" s="457">
        <v>0</v>
      </c>
      <c r="AG152" s="20">
        <f>SUM(AE152:AF152)</f>
        <v>3119563</v>
      </c>
      <c r="AH152" s="817">
        <f>X152-AA152</f>
        <v>7364184</v>
      </c>
      <c r="AI152" s="17">
        <f>X152-AD152</f>
        <v>7364184</v>
      </c>
      <c r="AJ152" s="18">
        <f>X152-AG152</f>
        <v>16880437</v>
      </c>
      <c r="AK152" s="10"/>
      <c r="AL152" s="455">
        <v>0</v>
      </c>
      <c r="AM152" s="458">
        <v>0</v>
      </c>
      <c r="AN152" s="10"/>
    </row>
    <row r="153" spans="1:40" s="467" customFormat="1" x14ac:dyDescent="0.2">
      <c r="A153" s="623"/>
      <c r="N153" s="10"/>
      <c r="R153" s="10"/>
      <c r="S153" s="155">
        <f>+IF(JULIO!S153=0,"",JULIO!S153)</f>
        <v>2020199</v>
      </c>
      <c r="T153" s="159" t="str">
        <f>+IF(JULIO!T153=0,"",JULIO!T153)</f>
        <v>Vigencias Anteriores</v>
      </c>
      <c r="U153" s="29">
        <f>+ENERO!U153</f>
        <v>0</v>
      </c>
      <c r="V153" s="17">
        <f>JULIO!V153+AGOSTO!AL153</f>
        <v>0</v>
      </c>
      <c r="W153" s="17">
        <f>JULIO!W153+AGOSTO!AM153</f>
        <v>22742299</v>
      </c>
      <c r="X153" s="20">
        <f>SUM(U153:W153)</f>
        <v>22742299</v>
      </c>
      <c r="Y153" s="21">
        <f>JULIO!AA153</f>
        <v>23025339</v>
      </c>
      <c r="Z153" s="457">
        <v>0</v>
      </c>
      <c r="AA153" s="20">
        <f>SUM(Y153:Z153)</f>
        <v>23025339</v>
      </c>
      <c r="AB153" s="21">
        <f>JULIO!AD153</f>
        <v>23025339</v>
      </c>
      <c r="AC153" s="457">
        <v>0</v>
      </c>
      <c r="AD153" s="20">
        <f>SUM(AB153:AC153)</f>
        <v>23025339</v>
      </c>
      <c r="AE153" s="21">
        <f>JULIO!AG153</f>
        <v>23025339</v>
      </c>
      <c r="AF153" s="457">
        <v>0</v>
      </c>
      <c r="AG153" s="20">
        <f>SUM(AE153:AF153)</f>
        <v>23025339</v>
      </c>
      <c r="AH153" s="21">
        <f>X153-AA153</f>
        <v>-283040</v>
      </c>
      <c r="AI153" s="17">
        <f>X153-AD153</f>
        <v>-283040</v>
      </c>
      <c r="AJ153" s="18">
        <f>X153-AG153</f>
        <v>-283040</v>
      </c>
      <c r="AK153" s="10"/>
      <c r="AL153" s="455">
        <v>0</v>
      </c>
      <c r="AM153" s="458">
        <v>0</v>
      </c>
      <c r="AN153" s="10"/>
    </row>
    <row r="154" spans="1:40" s="467" customFormat="1" ht="15.75" x14ac:dyDescent="0.2">
      <c r="A154" s="623"/>
      <c r="N154" s="10"/>
      <c r="R154" s="10"/>
      <c r="S154" s="448" t="str">
        <f>+IF(JULIO!S154=0,"",JULIO!S154)</f>
        <v/>
      </c>
      <c r="T154" s="649" t="str">
        <f>+IF(JULIO!T154=0,"",JULIO!T154)</f>
        <v/>
      </c>
      <c r="U154" s="193"/>
      <c r="V154" s="193"/>
      <c r="W154" s="193"/>
      <c r="X154" s="193"/>
      <c r="Y154" s="193"/>
      <c r="Z154" s="193"/>
      <c r="AA154" s="193"/>
      <c r="AB154" s="193"/>
      <c r="AC154" s="193"/>
      <c r="AD154" s="193"/>
      <c r="AE154" s="193"/>
      <c r="AF154" s="193"/>
      <c r="AG154" s="193"/>
      <c r="AH154" s="193"/>
      <c r="AI154" s="193"/>
      <c r="AJ154" s="207"/>
      <c r="AK154" s="10"/>
      <c r="AL154" s="213"/>
      <c r="AM154" s="214"/>
      <c r="AN154" s="10"/>
    </row>
    <row r="155" spans="1:40" s="467" customFormat="1" ht="15" x14ac:dyDescent="0.2">
      <c r="A155" s="623"/>
      <c r="N155" s="10"/>
      <c r="R155" s="10"/>
      <c r="S155" s="34">
        <f>+IF(JULIO!S155=0,"",JULIO!S155)</f>
        <v>2020200</v>
      </c>
      <c r="T155" s="158" t="str">
        <f>+IF(JULIO!T155=0,"",JULIO!T155)</f>
        <v>Adquisición de Servicios</v>
      </c>
      <c r="U155" s="157">
        <f t="shared" ref="U155:AJ155" si="139">SUM(U156:U157)+U168</f>
        <v>203000000</v>
      </c>
      <c r="V155" s="144">
        <f t="shared" si="139"/>
        <v>0</v>
      </c>
      <c r="W155" s="144">
        <f t="shared" si="139"/>
        <v>56456770</v>
      </c>
      <c r="X155" s="152">
        <f t="shared" si="139"/>
        <v>259456770</v>
      </c>
      <c r="Y155" s="151">
        <f t="shared" si="139"/>
        <v>178455163</v>
      </c>
      <c r="Z155" s="144">
        <f t="shared" si="139"/>
        <v>19823735</v>
      </c>
      <c r="AA155" s="152">
        <f t="shared" si="139"/>
        <v>198278898</v>
      </c>
      <c r="AB155" s="151">
        <f t="shared" si="139"/>
        <v>158498438</v>
      </c>
      <c r="AC155" s="144">
        <f t="shared" si="139"/>
        <v>24710946</v>
      </c>
      <c r="AD155" s="152">
        <f t="shared" si="139"/>
        <v>183209384</v>
      </c>
      <c r="AE155" s="151">
        <f t="shared" si="139"/>
        <v>125518245</v>
      </c>
      <c r="AF155" s="144">
        <f t="shared" si="139"/>
        <v>18028219</v>
      </c>
      <c r="AG155" s="152">
        <f t="shared" si="139"/>
        <v>143546464</v>
      </c>
      <c r="AH155" s="151">
        <f t="shared" si="139"/>
        <v>61177872</v>
      </c>
      <c r="AI155" s="144">
        <f t="shared" si="139"/>
        <v>76247386</v>
      </c>
      <c r="AJ155" s="153">
        <f t="shared" si="139"/>
        <v>115910306</v>
      </c>
      <c r="AK155" s="10"/>
      <c r="AL155" s="151">
        <f>SUM(AL156:AL157)+AL168</f>
        <v>0</v>
      </c>
      <c r="AM155" s="153">
        <f>SUM(AM156:AM157)+AM168</f>
        <v>0</v>
      </c>
      <c r="AN155" s="10"/>
    </row>
    <row r="156" spans="1:40" s="467" customFormat="1" x14ac:dyDescent="0.2">
      <c r="A156" s="623"/>
      <c r="N156" s="10"/>
      <c r="P156" s="10"/>
      <c r="Q156" s="10"/>
      <c r="R156" s="10"/>
      <c r="S156" s="155">
        <f>+IF(JULIO!S156=0,"",JULIO!S156)</f>
        <v>2020201</v>
      </c>
      <c r="T156" s="159" t="str">
        <f>+IF(JULIO!T156=0,"",JULIO!T156)</f>
        <v>Mantenimiento Hospitalario</v>
      </c>
      <c r="U156" s="29">
        <f>+ENERO!U156</f>
        <v>80000000</v>
      </c>
      <c r="V156" s="17">
        <f>JULIO!V156+AGOSTO!AL156</f>
        <v>0</v>
      </c>
      <c r="W156" s="17">
        <f>JULIO!W156+AGOSTO!AM156</f>
        <v>17500000</v>
      </c>
      <c r="X156" s="20">
        <f>SUM(U156:W156)</f>
        <v>97500000</v>
      </c>
      <c r="Y156" s="21">
        <f>JULIO!AA156</f>
        <v>55612402</v>
      </c>
      <c r="Z156" s="457">
        <v>18920200</v>
      </c>
      <c r="AA156" s="20">
        <f>SUM(Y156:Z156)</f>
        <v>74532602</v>
      </c>
      <c r="AB156" s="21">
        <f>JULIO!AD156</f>
        <v>48762011</v>
      </c>
      <c r="AC156" s="457">
        <v>16102040</v>
      </c>
      <c r="AD156" s="20">
        <f>SUM(AB156:AC156)</f>
        <v>64864051</v>
      </c>
      <c r="AE156" s="21">
        <f>JULIO!AG156</f>
        <v>33695483</v>
      </c>
      <c r="AF156" s="457">
        <v>15576264</v>
      </c>
      <c r="AG156" s="20">
        <f>SUM(AE156:AF156)</f>
        <v>49271747</v>
      </c>
      <c r="AH156" s="21">
        <f>X156-AA156</f>
        <v>22967398</v>
      </c>
      <c r="AI156" s="17">
        <f>X156-AD156</f>
        <v>32635949</v>
      </c>
      <c r="AJ156" s="18">
        <f>X156-AG156</f>
        <v>48228253</v>
      </c>
      <c r="AK156" s="10"/>
      <c r="AL156" s="455">
        <v>0</v>
      </c>
      <c r="AM156" s="458">
        <v>0</v>
      </c>
      <c r="AN156" s="10"/>
    </row>
    <row r="157" spans="1:40" s="467" customFormat="1" x14ac:dyDescent="0.2">
      <c r="A157" s="623"/>
      <c r="N157" s="10"/>
      <c r="P157" s="10"/>
      <c r="Q157" s="10"/>
      <c r="R157" s="10"/>
      <c r="S157" s="155">
        <f>+IF(JULIO!S157=0,"",JULIO!S157)</f>
        <v>2020202</v>
      </c>
      <c r="T157" s="159" t="str">
        <f>+IF(JULIO!T157=0,"",JULIO!T157)</f>
        <v>Otros</v>
      </c>
      <c r="U157" s="29">
        <f t="shared" ref="U157:AJ157" si="140">SUM(U158:U167)</f>
        <v>123000000</v>
      </c>
      <c r="V157" s="17">
        <f t="shared" si="140"/>
        <v>0</v>
      </c>
      <c r="W157" s="17">
        <f t="shared" si="140"/>
        <v>0</v>
      </c>
      <c r="X157" s="20">
        <f t="shared" si="140"/>
        <v>123000000</v>
      </c>
      <c r="Y157" s="21">
        <f t="shared" si="140"/>
        <v>83885991</v>
      </c>
      <c r="Z157" s="169">
        <f t="shared" si="140"/>
        <v>903535</v>
      </c>
      <c r="AA157" s="20">
        <f t="shared" si="140"/>
        <v>84789526</v>
      </c>
      <c r="AB157" s="21">
        <f t="shared" si="140"/>
        <v>70779657</v>
      </c>
      <c r="AC157" s="169">
        <f t="shared" si="140"/>
        <v>8608906</v>
      </c>
      <c r="AD157" s="20">
        <f t="shared" si="140"/>
        <v>79388563</v>
      </c>
      <c r="AE157" s="21">
        <f t="shared" si="140"/>
        <v>57995392</v>
      </c>
      <c r="AF157" s="169">
        <f t="shared" si="140"/>
        <v>2451955</v>
      </c>
      <c r="AG157" s="20">
        <f t="shared" si="140"/>
        <v>60447347</v>
      </c>
      <c r="AH157" s="21">
        <f t="shared" si="140"/>
        <v>38210474</v>
      </c>
      <c r="AI157" s="17">
        <f t="shared" si="140"/>
        <v>43611437</v>
      </c>
      <c r="AJ157" s="18">
        <f t="shared" si="140"/>
        <v>62552653</v>
      </c>
      <c r="AK157" s="12"/>
      <c r="AL157" s="31">
        <f>SUM(AL158:AL167)</f>
        <v>0</v>
      </c>
      <c r="AM157" s="28">
        <f>SUM(AM158:AM167)</f>
        <v>0</v>
      </c>
      <c r="AN157" s="10"/>
    </row>
    <row r="158" spans="1:40" s="467" customFormat="1" x14ac:dyDescent="0.2">
      <c r="A158" s="623"/>
      <c r="N158" s="10"/>
      <c r="P158" s="10"/>
      <c r="Q158" s="10"/>
      <c r="R158" s="10"/>
      <c r="S158" s="156" t="str">
        <f>+IF(JULIO!S158=0,"",JULIO!S158)</f>
        <v>2020202-1</v>
      </c>
      <c r="T158" s="55" t="str">
        <f>+IF(JULIO!T158=0,"",JULIO!T158)</f>
        <v>Seguros</v>
      </c>
      <c r="U158" s="29">
        <f>+ENERO!U158</f>
        <v>12000000</v>
      </c>
      <c r="V158" s="17">
        <f>JULIO!V158+AGOSTO!AL158</f>
        <v>0</v>
      </c>
      <c r="W158" s="17">
        <f>JULIO!W158+AGOSTO!AM158</f>
        <v>0</v>
      </c>
      <c r="X158" s="20">
        <f t="shared" ref="X158:X168" si="141">SUM(U158:W158)</f>
        <v>12000000</v>
      </c>
      <c r="Y158" s="21">
        <f>JULIO!AA158</f>
        <v>12000000</v>
      </c>
      <c r="Z158" s="457">
        <v>0</v>
      </c>
      <c r="AA158" s="20">
        <f t="shared" ref="AA158:AA168" si="142">SUM(Y158:Z158)</f>
        <v>12000000</v>
      </c>
      <c r="AB158" s="21">
        <f>JULIO!AD158</f>
        <v>12000000</v>
      </c>
      <c r="AC158" s="457">
        <v>0</v>
      </c>
      <c r="AD158" s="20">
        <f t="shared" ref="AD158:AD168" si="143">SUM(AB158:AC158)</f>
        <v>12000000</v>
      </c>
      <c r="AE158" s="21">
        <f>JULIO!AG158</f>
        <v>7440737</v>
      </c>
      <c r="AF158" s="457">
        <v>0</v>
      </c>
      <c r="AG158" s="20">
        <f t="shared" ref="AG158:AG168" si="144">SUM(AE158:AF158)</f>
        <v>7440737</v>
      </c>
      <c r="AH158" s="21">
        <f t="shared" ref="AH158:AH168" si="145">X158-AA158</f>
        <v>0</v>
      </c>
      <c r="AI158" s="17">
        <f t="shared" ref="AI158:AI168" si="146">X158-AD158</f>
        <v>0</v>
      </c>
      <c r="AJ158" s="18">
        <f t="shared" ref="AJ158:AJ168" si="147">X158-AG158</f>
        <v>4559263</v>
      </c>
      <c r="AK158" s="10"/>
      <c r="AL158" s="455">
        <v>0</v>
      </c>
      <c r="AM158" s="458">
        <v>0</v>
      </c>
      <c r="AN158" s="10"/>
    </row>
    <row r="159" spans="1:40" s="467" customFormat="1" x14ac:dyDescent="0.2">
      <c r="A159" s="623"/>
      <c r="N159" s="10"/>
      <c r="P159" s="10"/>
      <c r="Q159" s="10"/>
      <c r="R159" s="10"/>
      <c r="S159" s="156" t="str">
        <f>+IF(JULIO!S159=0,"",JULIO!S159)</f>
        <v>2020202-2</v>
      </c>
      <c r="T159" s="55" t="str">
        <f>+IF(JULIO!T159=0,"",JULIO!T159)</f>
        <v>Impresos y Publicaciones</v>
      </c>
      <c r="U159" s="29">
        <f>+ENERO!U159</f>
        <v>1000000</v>
      </c>
      <c r="V159" s="17">
        <f>JULIO!V159+AGOSTO!AL159</f>
        <v>0</v>
      </c>
      <c r="W159" s="17">
        <f>JULIO!W159+AGOSTO!AM159</f>
        <v>0</v>
      </c>
      <c r="X159" s="20">
        <f t="shared" si="141"/>
        <v>1000000</v>
      </c>
      <c r="Y159" s="21">
        <f>JULIO!AA159</f>
        <v>0</v>
      </c>
      <c r="Z159" s="457">
        <v>0</v>
      </c>
      <c r="AA159" s="20">
        <f t="shared" si="142"/>
        <v>0</v>
      </c>
      <c r="AB159" s="21">
        <f>JULIO!AD159</f>
        <v>0</v>
      </c>
      <c r="AC159" s="457">
        <v>0</v>
      </c>
      <c r="AD159" s="20">
        <f t="shared" si="143"/>
        <v>0</v>
      </c>
      <c r="AE159" s="21">
        <f>JULIO!AG159</f>
        <v>0</v>
      </c>
      <c r="AF159" s="457">
        <v>0</v>
      </c>
      <c r="AG159" s="20">
        <f t="shared" si="144"/>
        <v>0</v>
      </c>
      <c r="AH159" s="21">
        <f t="shared" si="145"/>
        <v>1000000</v>
      </c>
      <c r="AI159" s="17">
        <f t="shared" si="146"/>
        <v>1000000</v>
      </c>
      <c r="AJ159" s="18">
        <f t="shared" si="147"/>
        <v>1000000</v>
      </c>
      <c r="AK159" s="10"/>
      <c r="AL159" s="455">
        <v>0</v>
      </c>
      <c r="AM159" s="458">
        <v>0</v>
      </c>
      <c r="AN159" s="10"/>
    </row>
    <row r="160" spans="1:40" s="467" customFormat="1" x14ac:dyDescent="0.2">
      <c r="A160" s="623"/>
      <c r="N160" s="10"/>
      <c r="P160" s="10"/>
      <c r="Q160" s="10"/>
      <c r="R160" s="10"/>
      <c r="S160" s="156" t="str">
        <f>+IF(JULIO!S160=0,"",JULIO!S160)</f>
        <v>2020202-3</v>
      </c>
      <c r="T160" s="55" t="str">
        <f>+IF(JULIO!T160=0,"",JULIO!T160)</f>
        <v>Pago a otras IPS</v>
      </c>
      <c r="U160" s="29">
        <f>+ENERO!U160</f>
        <v>2000000</v>
      </c>
      <c r="V160" s="17">
        <f>JULIO!V160+AGOSTO!AL160</f>
        <v>0</v>
      </c>
      <c r="W160" s="17">
        <f>JULIO!W160+AGOSTO!AM160</f>
        <v>0</v>
      </c>
      <c r="X160" s="20">
        <f t="shared" si="141"/>
        <v>2000000</v>
      </c>
      <c r="Y160" s="21">
        <f>JULIO!AA160</f>
        <v>193500</v>
      </c>
      <c r="Z160" s="457">
        <v>150200</v>
      </c>
      <c r="AA160" s="20">
        <f t="shared" si="142"/>
        <v>343700</v>
      </c>
      <c r="AB160" s="21">
        <f>JULIO!AD160</f>
        <v>193500</v>
      </c>
      <c r="AC160" s="457">
        <v>150200</v>
      </c>
      <c r="AD160" s="20">
        <f t="shared" si="143"/>
        <v>343700</v>
      </c>
      <c r="AE160" s="21">
        <f>JULIO!AG160</f>
        <v>0</v>
      </c>
      <c r="AF160" s="457">
        <v>0</v>
      </c>
      <c r="AG160" s="20">
        <f t="shared" si="144"/>
        <v>0</v>
      </c>
      <c r="AH160" s="21">
        <f t="shared" si="145"/>
        <v>1656300</v>
      </c>
      <c r="AI160" s="17">
        <f t="shared" si="146"/>
        <v>1656300</v>
      </c>
      <c r="AJ160" s="18">
        <f t="shared" si="147"/>
        <v>2000000</v>
      </c>
      <c r="AK160" s="10"/>
      <c r="AL160" s="455">
        <v>0</v>
      </c>
      <c r="AM160" s="458">
        <v>0</v>
      </c>
      <c r="AN160" s="10"/>
    </row>
    <row r="161" spans="1:40" s="467" customFormat="1" x14ac:dyDescent="0.2">
      <c r="A161" s="623"/>
      <c r="N161" s="10"/>
      <c r="P161" s="10"/>
      <c r="Q161" s="10"/>
      <c r="R161" s="10"/>
      <c r="S161" s="156" t="str">
        <f>+IF(JULIO!S161=0,"",JULIO!S161)</f>
        <v>2020202-4</v>
      </c>
      <c r="T161" s="55" t="str">
        <f>+IF(JULIO!T161=0,"",JULIO!T161)</f>
        <v>Comunicaciones y Transportes</v>
      </c>
      <c r="U161" s="29">
        <f>+ENERO!U161</f>
        <v>15000000</v>
      </c>
      <c r="V161" s="17">
        <f>JULIO!V161+AGOSTO!AL161</f>
        <v>0</v>
      </c>
      <c r="W161" s="17">
        <f>JULIO!W161+AGOSTO!AM161</f>
        <v>0</v>
      </c>
      <c r="X161" s="20">
        <f t="shared" si="141"/>
        <v>15000000</v>
      </c>
      <c r="Y161" s="21">
        <f>JULIO!AA161</f>
        <v>5683950</v>
      </c>
      <c r="Z161" s="457">
        <v>0</v>
      </c>
      <c r="AA161" s="20">
        <f t="shared" si="142"/>
        <v>5683950</v>
      </c>
      <c r="AB161" s="21">
        <f>JULIO!AD161</f>
        <v>5683950</v>
      </c>
      <c r="AC161" s="457">
        <v>0</v>
      </c>
      <c r="AD161" s="20">
        <f t="shared" si="143"/>
        <v>5683950</v>
      </c>
      <c r="AE161" s="21">
        <f>JULIO!AG161</f>
        <v>5674350</v>
      </c>
      <c r="AF161" s="457">
        <v>0</v>
      </c>
      <c r="AG161" s="20">
        <f t="shared" si="144"/>
        <v>5674350</v>
      </c>
      <c r="AH161" s="21">
        <f t="shared" si="145"/>
        <v>9316050</v>
      </c>
      <c r="AI161" s="17">
        <f t="shared" si="146"/>
        <v>9316050</v>
      </c>
      <c r="AJ161" s="18">
        <f t="shared" si="147"/>
        <v>9325650</v>
      </c>
      <c r="AK161" s="10"/>
      <c r="AL161" s="455">
        <v>0</v>
      </c>
      <c r="AM161" s="458">
        <v>0</v>
      </c>
      <c r="AN161" s="10"/>
    </row>
    <row r="162" spans="1:40" s="467" customFormat="1" x14ac:dyDescent="0.2">
      <c r="A162" s="623"/>
      <c r="N162" s="10"/>
      <c r="P162" s="10"/>
      <c r="Q162" s="10"/>
      <c r="R162" s="10"/>
      <c r="S162" s="156" t="str">
        <f>+IF(JULIO!S162=0,"",JULIO!S162)</f>
        <v>2020202-5</v>
      </c>
      <c r="T162" s="55" t="str">
        <f>+IF(JULIO!T162=0,"",JULIO!T162)</f>
        <v>Viáticos y Gastos de Viaje</v>
      </c>
      <c r="U162" s="29">
        <f>+ENERO!U162</f>
        <v>4000000</v>
      </c>
      <c r="V162" s="17">
        <f>JULIO!V162+AGOSTO!AL162</f>
        <v>0</v>
      </c>
      <c r="W162" s="17">
        <f>JULIO!W162+AGOSTO!AM162</f>
        <v>0</v>
      </c>
      <c r="X162" s="20">
        <f t="shared" si="141"/>
        <v>4000000</v>
      </c>
      <c r="Y162" s="21">
        <f>JULIO!AA162</f>
        <v>1637864</v>
      </c>
      <c r="Z162" s="457">
        <v>265335</v>
      </c>
      <c r="AA162" s="20">
        <f t="shared" si="142"/>
        <v>1903199</v>
      </c>
      <c r="AB162" s="21">
        <f>JULIO!AD162</f>
        <v>1637864</v>
      </c>
      <c r="AC162" s="457">
        <v>265335</v>
      </c>
      <c r="AD162" s="20">
        <f t="shared" si="143"/>
        <v>1903199</v>
      </c>
      <c r="AE162" s="21">
        <f>JULIO!AG162</f>
        <v>1637864</v>
      </c>
      <c r="AF162" s="457">
        <v>265335</v>
      </c>
      <c r="AG162" s="20">
        <f t="shared" si="144"/>
        <v>1903199</v>
      </c>
      <c r="AH162" s="21">
        <f t="shared" si="145"/>
        <v>2096801</v>
      </c>
      <c r="AI162" s="17">
        <f t="shared" si="146"/>
        <v>2096801</v>
      </c>
      <c r="AJ162" s="18">
        <f t="shared" si="147"/>
        <v>2096801</v>
      </c>
      <c r="AK162" s="10"/>
      <c r="AL162" s="455">
        <v>0</v>
      </c>
      <c r="AM162" s="458">
        <v>0</v>
      </c>
      <c r="AN162" s="10"/>
    </row>
    <row r="163" spans="1:40" s="467" customFormat="1" x14ac:dyDescent="0.2">
      <c r="A163" s="623"/>
      <c r="N163" s="10"/>
      <c r="P163" s="10"/>
      <c r="Q163" s="10"/>
      <c r="R163" s="10"/>
      <c r="S163" s="156" t="str">
        <f>+IF(JULIO!S163=0,"",JULIO!S163)</f>
        <v>2020202-6</v>
      </c>
      <c r="T163" s="55" t="str">
        <f>+IF(JULIO!T163=0,"",JULIO!T163)</f>
        <v>Plan Integral de Manejo de Residuos Sólidos Hospitalarios</v>
      </c>
      <c r="U163" s="29">
        <f>+ENERO!U163</f>
        <v>13000000</v>
      </c>
      <c r="V163" s="17">
        <f>JULIO!V163+AGOSTO!AL163</f>
        <v>0</v>
      </c>
      <c r="W163" s="17">
        <f>JULIO!W163+AGOSTO!AM163</f>
        <v>0</v>
      </c>
      <c r="X163" s="20">
        <f t="shared" si="141"/>
        <v>13000000</v>
      </c>
      <c r="Y163" s="21">
        <f>JULIO!AA163</f>
        <v>9176680</v>
      </c>
      <c r="Z163" s="457">
        <v>0</v>
      </c>
      <c r="AA163" s="20">
        <f t="shared" si="142"/>
        <v>9176680</v>
      </c>
      <c r="AB163" s="21">
        <f>JULIO!AD163</f>
        <v>4392164</v>
      </c>
      <c r="AC163" s="457">
        <v>584400</v>
      </c>
      <c r="AD163" s="20">
        <f t="shared" si="143"/>
        <v>4976564</v>
      </c>
      <c r="AE163" s="21">
        <f>JULIO!AG163</f>
        <v>2574874</v>
      </c>
      <c r="AF163" s="457">
        <v>557420</v>
      </c>
      <c r="AG163" s="20">
        <f t="shared" si="144"/>
        <v>3132294</v>
      </c>
      <c r="AH163" s="21">
        <f t="shared" si="145"/>
        <v>3823320</v>
      </c>
      <c r="AI163" s="17">
        <f t="shared" si="146"/>
        <v>8023436</v>
      </c>
      <c r="AJ163" s="18">
        <f t="shared" si="147"/>
        <v>9867706</v>
      </c>
      <c r="AK163" s="10"/>
      <c r="AL163" s="455">
        <v>0</v>
      </c>
      <c r="AM163" s="458">
        <v>0</v>
      </c>
      <c r="AN163" s="10"/>
    </row>
    <row r="164" spans="1:40" s="467" customFormat="1" x14ac:dyDescent="0.2">
      <c r="A164" s="623"/>
      <c r="N164" s="10"/>
      <c r="P164" s="10"/>
      <c r="Q164" s="10"/>
      <c r="R164" s="10"/>
      <c r="S164" s="156" t="str">
        <f>+IF(JULIO!S164=0,"",JULIO!S164)</f>
        <v>2020202-7</v>
      </c>
      <c r="T164" s="55" t="str">
        <f>+IF(JULIO!T164=0,"",JULIO!T164)</f>
        <v>Servicios de Laboratorio contratados con terceros</v>
      </c>
      <c r="U164" s="29">
        <f>+ENERO!U164</f>
        <v>18000000</v>
      </c>
      <c r="V164" s="17">
        <f>JULIO!V164+AGOSTO!AL164</f>
        <v>0</v>
      </c>
      <c r="W164" s="17">
        <f>JULIO!W164+AGOSTO!AM164</f>
        <v>0</v>
      </c>
      <c r="X164" s="20">
        <f t="shared" si="141"/>
        <v>18000000</v>
      </c>
      <c r="Y164" s="21">
        <f>JULIO!AA164</f>
        <v>13522000</v>
      </c>
      <c r="Z164" s="457">
        <v>488000</v>
      </c>
      <c r="AA164" s="20">
        <f t="shared" si="142"/>
        <v>14010000</v>
      </c>
      <c r="AB164" s="21">
        <f>JULIO!AD164</f>
        <v>11273300</v>
      </c>
      <c r="AC164" s="457">
        <v>1961300</v>
      </c>
      <c r="AD164" s="20">
        <f t="shared" si="143"/>
        <v>13234600</v>
      </c>
      <c r="AE164" s="21">
        <f>JULIO!AG164</f>
        <v>5857300</v>
      </c>
      <c r="AF164" s="457">
        <v>1629200</v>
      </c>
      <c r="AG164" s="20">
        <f t="shared" si="144"/>
        <v>7486500</v>
      </c>
      <c r="AH164" s="817">
        <f t="shared" si="145"/>
        <v>3990000</v>
      </c>
      <c r="AI164" s="17">
        <f t="shared" si="146"/>
        <v>4765400</v>
      </c>
      <c r="AJ164" s="18">
        <f t="shared" si="147"/>
        <v>10513500</v>
      </c>
      <c r="AK164" s="10"/>
      <c r="AL164" s="455">
        <v>0</v>
      </c>
      <c r="AM164" s="458">
        <v>0</v>
      </c>
      <c r="AN164" s="10"/>
    </row>
    <row r="165" spans="1:40" s="467" customFormat="1" x14ac:dyDescent="0.2">
      <c r="A165" s="623"/>
      <c r="N165" s="10"/>
      <c r="P165" s="10"/>
      <c r="Q165" s="10"/>
      <c r="R165" s="10"/>
      <c r="S165" s="156" t="str">
        <f>+IF(JULIO!S165=0,"",JULIO!S165)</f>
        <v>2020202-8</v>
      </c>
      <c r="T165" s="55" t="str">
        <f>+IF(JULIO!T165=0,"",JULIO!T165)</f>
        <v>Servicios de Rayos X e Imaginología contratado con terceros</v>
      </c>
      <c r="U165" s="29">
        <f>+ENERO!U165</f>
        <v>0</v>
      </c>
      <c r="V165" s="17">
        <f>JULIO!V165+AGOSTO!AL165</f>
        <v>0</v>
      </c>
      <c r="W165" s="17">
        <f>JULIO!W165+AGOSTO!AM165</f>
        <v>0</v>
      </c>
      <c r="X165" s="20">
        <f t="shared" si="141"/>
        <v>0</v>
      </c>
      <c r="Y165" s="21">
        <f>JULIO!AA165</f>
        <v>0</v>
      </c>
      <c r="Z165" s="457">
        <v>0</v>
      </c>
      <c r="AA165" s="20">
        <f t="shared" si="142"/>
        <v>0</v>
      </c>
      <c r="AB165" s="21">
        <f>JULIO!AD165</f>
        <v>0</v>
      </c>
      <c r="AC165" s="457">
        <v>0</v>
      </c>
      <c r="AD165" s="20">
        <f t="shared" si="143"/>
        <v>0</v>
      </c>
      <c r="AE165" s="21">
        <f>JULIO!AG165</f>
        <v>0</v>
      </c>
      <c r="AF165" s="457">
        <v>0</v>
      </c>
      <c r="AG165" s="20">
        <f t="shared" si="144"/>
        <v>0</v>
      </c>
      <c r="AH165" s="21">
        <f t="shared" si="145"/>
        <v>0</v>
      </c>
      <c r="AI165" s="17">
        <f t="shared" si="146"/>
        <v>0</v>
      </c>
      <c r="AJ165" s="18">
        <f t="shared" si="147"/>
        <v>0</v>
      </c>
      <c r="AK165" s="10"/>
      <c r="AL165" s="455">
        <v>0</v>
      </c>
      <c r="AM165" s="458">
        <v>0</v>
      </c>
      <c r="AN165" s="10"/>
    </row>
    <row r="166" spans="1:40" s="467" customFormat="1" x14ac:dyDescent="0.2">
      <c r="A166" s="623"/>
      <c r="N166" s="10"/>
      <c r="P166" s="10"/>
      <c r="Q166" s="10"/>
      <c r="R166" s="10"/>
      <c r="S166" s="156" t="str">
        <f>+IF(JULIO!S166=0,"",JULIO!S166)</f>
        <v>2020202-9</v>
      </c>
      <c r="T166" s="55" t="str">
        <f>+IF(JULIO!T166=0,"",JULIO!T166)</f>
        <v>Arrendamientos</v>
      </c>
      <c r="U166" s="29">
        <f>+ENERO!U166</f>
        <v>58000000</v>
      </c>
      <c r="V166" s="17">
        <f>JULIO!V166+AGOSTO!AL166</f>
        <v>0</v>
      </c>
      <c r="W166" s="17">
        <f>JULIO!W166+AGOSTO!AM166</f>
        <v>0</v>
      </c>
      <c r="X166" s="20">
        <f t="shared" si="141"/>
        <v>58000000</v>
      </c>
      <c r="Y166" s="21">
        <f>JULIO!AA166</f>
        <v>41671997</v>
      </c>
      <c r="Z166" s="457">
        <v>0</v>
      </c>
      <c r="AA166" s="20">
        <f t="shared" si="142"/>
        <v>41671997</v>
      </c>
      <c r="AB166" s="21">
        <f>JULIO!AD166</f>
        <v>35598879</v>
      </c>
      <c r="AC166" s="457">
        <v>5647671</v>
      </c>
      <c r="AD166" s="20">
        <f t="shared" si="143"/>
        <v>41246550</v>
      </c>
      <c r="AE166" s="21">
        <f>JULIO!AG166</f>
        <v>34810267</v>
      </c>
      <c r="AF166" s="457">
        <v>0</v>
      </c>
      <c r="AG166" s="20">
        <f t="shared" si="144"/>
        <v>34810267</v>
      </c>
      <c r="AH166" s="21">
        <f t="shared" si="145"/>
        <v>16328003</v>
      </c>
      <c r="AI166" s="17">
        <f t="shared" si="146"/>
        <v>16753450</v>
      </c>
      <c r="AJ166" s="18">
        <f t="shared" si="147"/>
        <v>23189733</v>
      </c>
      <c r="AK166" s="10"/>
      <c r="AL166" s="455">
        <v>0</v>
      </c>
      <c r="AM166" s="458">
        <v>0</v>
      </c>
      <c r="AN166" s="10"/>
    </row>
    <row r="167" spans="1:40" s="467" customFormat="1" x14ac:dyDescent="0.2">
      <c r="A167" s="623"/>
      <c r="N167" s="10"/>
      <c r="P167" s="10"/>
      <c r="Q167" s="10"/>
      <c r="R167" s="10"/>
      <c r="S167" s="156" t="str">
        <f>+IF(JULIO!S167=0,"",JULIO!S167)</f>
        <v>2020202-10</v>
      </c>
      <c r="T167" s="55" t="str">
        <f>+IF(JULIO!T167=0,"",JULIO!T167)</f>
        <v>Servicios Públicos</v>
      </c>
      <c r="U167" s="29">
        <f>+ENERO!U167</f>
        <v>0</v>
      </c>
      <c r="V167" s="17">
        <f>JULIO!V167+AGOSTO!AL167</f>
        <v>0</v>
      </c>
      <c r="W167" s="17">
        <f>JULIO!W167+AGOSTO!AM167</f>
        <v>0</v>
      </c>
      <c r="X167" s="20">
        <f>SUM(U167:W167)</f>
        <v>0</v>
      </c>
      <c r="Y167" s="21">
        <f>JULIO!AA167</f>
        <v>0</v>
      </c>
      <c r="Z167" s="457">
        <v>0</v>
      </c>
      <c r="AA167" s="20">
        <f>SUM(Y167:Z167)</f>
        <v>0</v>
      </c>
      <c r="AB167" s="21">
        <f>JULIO!AD167</f>
        <v>0</v>
      </c>
      <c r="AC167" s="457">
        <v>0</v>
      </c>
      <c r="AD167" s="20">
        <f>SUM(AB167:AC167)</f>
        <v>0</v>
      </c>
      <c r="AE167" s="21">
        <f>JULIO!AG167</f>
        <v>0</v>
      </c>
      <c r="AF167" s="457">
        <v>0</v>
      </c>
      <c r="AG167" s="20">
        <f>SUM(AE167:AF167)</f>
        <v>0</v>
      </c>
      <c r="AH167" s="21">
        <f>X167-AA167</f>
        <v>0</v>
      </c>
      <c r="AI167" s="17">
        <f>X167-AD167</f>
        <v>0</v>
      </c>
      <c r="AJ167" s="18">
        <f>X167-AG167</f>
        <v>0</v>
      </c>
      <c r="AK167" s="10"/>
      <c r="AL167" s="455">
        <v>0</v>
      </c>
      <c r="AM167" s="458">
        <v>0</v>
      </c>
      <c r="AN167" s="10"/>
    </row>
    <row r="168" spans="1:40" s="467" customFormat="1" x14ac:dyDescent="0.2">
      <c r="A168" s="623"/>
      <c r="N168" s="10"/>
      <c r="P168" s="10"/>
      <c r="Q168" s="10"/>
      <c r="R168" s="10"/>
      <c r="S168" s="155">
        <f>+IF(JULIO!S168=0,"",JULIO!S168)</f>
        <v>2020299</v>
      </c>
      <c r="T168" s="159" t="str">
        <f>+IF(JULIO!T168=0,"",JULIO!T168)</f>
        <v>Vigencias Anteriores</v>
      </c>
      <c r="U168" s="29">
        <f>+ENERO!U168</f>
        <v>0</v>
      </c>
      <c r="V168" s="17">
        <f>JULIO!V168+AGOSTO!AL168</f>
        <v>0</v>
      </c>
      <c r="W168" s="17">
        <f>JULIO!W168+AGOSTO!AM168</f>
        <v>38956770</v>
      </c>
      <c r="X168" s="20">
        <f t="shared" si="141"/>
        <v>38956770</v>
      </c>
      <c r="Y168" s="21">
        <f>JULIO!AA168</f>
        <v>38956770</v>
      </c>
      <c r="Z168" s="457">
        <v>0</v>
      </c>
      <c r="AA168" s="20">
        <f t="shared" si="142"/>
        <v>38956770</v>
      </c>
      <c r="AB168" s="21">
        <f>JULIO!AD168</f>
        <v>38956770</v>
      </c>
      <c r="AC168" s="457">
        <v>0</v>
      </c>
      <c r="AD168" s="20">
        <f t="shared" si="143"/>
        <v>38956770</v>
      </c>
      <c r="AE168" s="21">
        <f>JULIO!AG168</f>
        <v>33827370</v>
      </c>
      <c r="AF168" s="457">
        <v>0</v>
      </c>
      <c r="AG168" s="20">
        <f t="shared" si="144"/>
        <v>33827370</v>
      </c>
      <c r="AH168" s="21">
        <f t="shared" si="145"/>
        <v>0</v>
      </c>
      <c r="AI168" s="17">
        <f t="shared" si="146"/>
        <v>0</v>
      </c>
      <c r="AJ168" s="18">
        <f t="shared" si="147"/>
        <v>5129400</v>
      </c>
      <c r="AK168" s="10"/>
      <c r="AL168" s="455">
        <v>0</v>
      </c>
      <c r="AM168" s="458">
        <v>0</v>
      </c>
      <c r="AN168" s="10"/>
    </row>
    <row r="169" spans="1:40" s="467" customFormat="1" ht="15.75" x14ac:dyDescent="0.2">
      <c r="A169" s="623"/>
      <c r="N169" s="10"/>
      <c r="P169" s="10"/>
      <c r="Q169" s="10"/>
      <c r="R169" s="10"/>
      <c r="S169" s="448" t="str">
        <f>+IF(JULIO!S169=0,"",JULIO!S169)</f>
        <v/>
      </c>
      <c r="T169" s="649" t="str">
        <f>+IF(JULIO!T169=0,"",JULIO!T169)</f>
        <v/>
      </c>
      <c r="U169" s="193"/>
      <c r="V169" s="193"/>
      <c r="W169" s="193"/>
      <c r="X169" s="193"/>
      <c r="Y169" s="193"/>
      <c r="Z169" s="193"/>
      <c r="AA169" s="193"/>
      <c r="AB169" s="193"/>
      <c r="AC169" s="193"/>
      <c r="AD169" s="193"/>
      <c r="AE169" s="193"/>
      <c r="AF169" s="193">
        <v>0</v>
      </c>
      <c r="AG169" s="193"/>
      <c r="AH169" s="193"/>
      <c r="AI169" s="193"/>
      <c r="AJ169" s="207"/>
      <c r="AK169" s="10"/>
      <c r="AL169" s="213"/>
      <c r="AM169" s="214"/>
      <c r="AN169" s="10"/>
    </row>
    <row r="170" spans="1:40" s="467" customFormat="1" ht="15.75" x14ac:dyDescent="0.2">
      <c r="A170" s="623"/>
      <c r="N170" s="10"/>
      <c r="P170" s="10"/>
      <c r="Q170" s="10"/>
      <c r="R170" s="10"/>
      <c r="S170" s="469">
        <f>+IF(JULIO!S170=0,"",JULIO!S170)</f>
        <v>3000000</v>
      </c>
      <c r="T170" s="588" t="str">
        <f>+IF(JULIO!T170=0,"",JULIO!T170)</f>
        <v>TRANSFERENCIAS CORRIENTES</v>
      </c>
      <c r="U170" s="589">
        <f t="shared" ref="U170:AJ170" si="148">U172+U176+U185</f>
        <v>55451506</v>
      </c>
      <c r="V170" s="590">
        <f t="shared" si="148"/>
        <v>0</v>
      </c>
      <c r="W170" s="590">
        <f t="shared" si="148"/>
        <v>14388253</v>
      </c>
      <c r="X170" s="591">
        <f t="shared" si="148"/>
        <v>69839759</v>
      </c>
      <c r="Y170" s="464">
        <f t="shared" si="148"/>
        <v>37407782</v>
      </c>
      <c r="Z170" s="590">
        <f t="shared" si="148"/>
        <v>2505516</v>
      </c>
      <c r="AA170" s="591">
        <f t="shared" si="148"/>
        <v>39913298</v>
      </c>
      <c r="AB170" s="464">
        <f t="shared" si="148"/>
        <v>37407782</v>
      </c>
      <c r="AC170" s="590">
        <f t="shared" si="148"/>
        <v>2505516</v>
      </c>
      <c r="AD170" s="591">
        <f t="shared" si="148"/>
        <v>39913298</v>
      </c>
      <c r="AE170" s="464">
        <f t="shared" si="148"/>
        <v>32830854</v>
      </c>
      <c r="AF170" s="590">
        <f t="shared" si="148"/>
        <v>2500152</v>
      </c>
      <c r="AG170" s="591">
        <f t="shared" si="148"/>
        <v>35331006</v>
      </c>
      <c r="AH170" s="464">
        <f t="shared" si="148"/>
        <v>29926461</v>
      </c>
      <c r="AI170" s="590">
        <f t="shared" si="148"/>
        <v>29926461</v>
      </c>
      <c r="AJ170" s="465">
        <f t="shared" si="148"/>
        <v>34508753</v>
      </c>
      <c r="AK170" s="10"/>
      <c r="AL170" s="151">
        <f>AL172+AL176+AL185</f>
        <v>0</v>
      </c>
      <c r="AM170" s="153">
        <f>AM172+AM176+AM185</f>
        <v>0</v>
      </c>
      <c r="AN170" s="10"/>
    </row>
    <row r="171" spans="1:40" s="467" customFormat="1" ht="15.75" x14ac:dyDescent="0.2">
      <c r="A171" s="623"/>
      <c r="N171" s="10"/>
      <c r="P171" s="10"/>
      <c r="Q171" s="10"/>
      <c r="R171" s="10"/>
      <c r="S171" s="448" t="str">
        <f>+IF(JULIO!S171=0,"",JULIO!S171)</f>
        <v/>
      </c>
      <c r="T171" s="649" t="str">
        <f>+IF(JULIO!T171=0,"",JULIO!T171)</f>
        <v/>
      </c>
      <c r="U171" s="193"/>
      <c r="V171" s="193"/>
      <c r="W171" s="193"/>
      <c r="X171" s="193"/>
      <c r="Y171" s="193"/>
      <c r="Z171" s="193"/>
      <c r="AA171" s="193"/>
      <c r="AB171" s="193"/>
      <c r="AC171" s="193"/>
      <c r="AD171" s="193"/>
      <c r="AE171" s="193"/>
      <c r="AF171" s="193"/>
      <c r="AG171" s="193"/>
      <c r="AH171" s="193"/>
      <c r="AI171" s="193"/>
      <c r="AJ171" s="207"/>
      <c r="AK171" s="10"/>
      <c r="AL171" s="213"/>
      <c r="AM171" s="214"/>
      <c r="AN171" s="10"/>
    </row>
    <row r="172" spans="1:40" s="467" customFormat="1" ht="15" x14ac:dyDescent="0.2">
      <c r="A172" s="623"/>
      <c r="N172" s="10"/>
      <c r="P172" s="10"/>
      <c r="Q172" s="10"/>
      <c r="R172" s="10"/>
      <c r="S172" s="34">
        <f>+IF(JULIO!S172=0,"",JULIO!S172)</f>
        <v>3100000</v>
      </c>
      <c r="T172" s="158" t="str">
        <f>+IF(JULIO!T172=0,"",JULIO!T172)</f>
        <v>Transferencias al Sector Público</v>
      </c>
      <c r="U172" s="157">
        <f t="shared" ref="U172:AJ172" si="149">SUM(U173:U174)</f>
        <v>4000000</v>
      </c>
      <c r="V172" s="144">
        <f t="shared" si="149"/>
        <v>0</v>
      </c>
      <c r="W172" s="144">
        <f t="shared" si="149"/>
        <v>868270</v>
      </c>
      <c r="X172" s="152">
        <f t="shared" si="149"/>
        <v>4868270</v>
      </c>
      <c r="Y172" s="151">
        <f t="shared" si="149"/>
        <v>3234605</v>
      </c>
      <c r="Z172" s="144">
        <f t="shared" si="149"/>
        <v>0</v>
      </c>
      <c r="AA172" s="152">
        <f t="shared" si="149"/>
        <v>3234605</v>
      </c>
      <c r="AB172" s="151">
        <f t="shared" si="149"/>
        <v>3234605</v>
      </c>
      <c r="AC172" s="144">
        <f t="shared" si="149"/>
        <v>0</v>
      </c>
      <c r="AD172" s="152">
        <f t="shared" si="149"/>
        <v>3234605</v>
      </c>
      <c r="AE172" s="151">
        <f t="shared" si="149"/>
        <v>1532625</v>
      </c>
      <c r="AF172" s="144">
        <f t="shared" si="149"/>
        <v>0</v>
      </c>
      <c r="AG172" s="152">
        <f t="shared" si="149"/>
        <v>1532625</v>
      </c>
      <c r="AH172" s="151">
        <f t="shared" si="149"/>
        <v>1633665</v>
      </c>
      <c r="AI172" s="144">
        <f t="shared" si="149"/>
        <v>1633665</v>
      </c>
      <c r="AJ172" s="153">
        <f t="shared" si="149"/>
        <v>3335645</v>
      </c>
      <c r="AK172" s="10"/>
      <c r="AL172" s="151">
        <f>SUM(AL173:AL174)</f>
        <v>0</v>
      </c>
      <c r="AM172" s="153">
        <f>SUM(AM173:AM174)</f>
        <v>0</v>
      </c>
      <c r="AN172" s="10"/>
    </row>
    <row r="173" spans="1:40" s="467" customFormat="1" x14ac:dyDescent="0.2">
      <c r="A173" s="623"/>
      <c r="N173" s="10"/>
      <c r="P173" s="10"/>
      <c r="Q173" s="10"/>
      <c r="R173" s="10"/>
      <c r="S173" s="155">
        <f>+IF(JULIO!S173=0,"",JULIO!S173)</f>
        <v>3100003</v>
      </c>
      <c r="T173" s="159" t="str">
        <f>+IF(JULIO!T173=0,"",JULIO!T173)</f>
        <v>Entidades Públicas (Contraloria, Supersalud,…)</v>
      </c>
      <c r="U173" s="29">
        <f>+ENERO!U173</f>
        <v>4000000</v>
      </c>
      <c r="V173" s="17">
        <f>JULIO!V173+AGOSTO!AL173</f>
        <v>0</v>
      </c>
      <c r="W173" s="17">
        <f>JULIO!W173+AGOSTO!AM173</f>
        <v>0</v>
      </c>
      <c r="X173" s="20">
        <f>SUM(U173:W173)</f>
        <v>4000000</v>
      </c>
      <c r="Y173" s="21">
        <f>JULIO!AA173</f>
        <v>2366335</v>
      </c>
      <c r="Z173" s="457">
        <v>0</v>
      </c>
      <c r="AA173" s="20">
        <f>SUM(Y173:Z173)</f>
        <v>2366335</v>
      </c>
      <c r="AB173" s="21">
        <f>JULIO!AD173</f>
        <v>2366335</v>
      </c>
      <c r="AC173" s="457">
        <v>0</v>
      </c>
      <c r="AD173" s="20">
        <f>SUM(AB173:AC173)</f>
        <v>2366335</v>
      </c>
      <c r="AE173" s="21">
        <f>JULIO!AG173</f>
        <v>664355</v>
      </c>
      <c r="AF173" s="457">
        <v>0</v>
      </c>
      <c r="AG173" s="20">
        <f>SUM(AE173:AF173)</f>
        <v>664355</v>
      </c>
      <c r="AH173" s="21">
        <f>X173-AA173</f>
        <v>1633665</v>
      </c>
      <c r="AI173" s="17">
        <f>X173-AD173</f>
        <v>1633665</v>
      </c>
      <c r="AJ173" s="18">
        <f>X173-AG173</f>
        <v>3335645</v>
      </c>
      <c r="AK173" s="10"/>
      <c r="AL173" s="455">
        <v>0</v>
      </c>
      <c r="AM173" s="458">
        <v>0</v>
      </c>
      <c r="AN173" s="10"/>
    </row>
    <row r="174" spans="1:40" s="467" customFormat="1" x14ac:dyDescent="0.2">
      <c r="A174" s="623"/>
      <c r="N174" s="10"/>
      <c r="P174" s="10"/>
      <c r="Q174" s="10"/>
      <c r="R174" s="10"/>
      <c r="S174" s="155">
        <f>+IF(JULIO!S174=0,"",JULIO!S174)</f>
        <v>3199999</v>
      </c>
      <c r="T174" s="159" t="str">
        <f>+IF(JULIO!T174=0,"",JULIO!T174)</f>
        <v>Vigencias Anteriores</v>
      </c>
      <c r="U174" s="29">
        <f>+ENERO!U174</f>
        <v>0</v>
      </c>
      <c r="V174" s="17">
        <f>JULIO!V174+AGOSTO!AL174</f>
        <v>0</v>
      </c>
      <c r="W174" s="17">
        <f>JULIO!W174+AGOSTO!AM174</f>
        <v>868270</v>
      </c>
      <c r="X174" s="20">
        <f>SUM(U174:W174)</f>
        <v>868270</v>
      </c>
      <c r="Y174" s="21">
        <f>JULIO!AA174</f>
        <v>868270</v>
      </c>
      <c r="Z174" s="457">
        <v>0</v>
      </c>
      <c r="AA174" s="20">
        <f>SUM(Y174:Z174)</f>
        <v>868270</v>
      </c>
      <c r="AB174" s="21">
        <f>JULIO!AD174</f>
        <v>868270</v>
      </c>
      <c r="AC174" s="457">
        <v>0</v>
      </c>
      <c r="AD174" s="20">
        <f>SUM(AB174:AC174)</f>
        <v>868270</v>
      </c>
      <c r="AE174" s="21">
        <f>JULIO!AG174</f>
        <v>868270</v>
      </c>
      <c r="AF174" s="457">
        <v>0</v>
      </c>
      <c r="AG174" s="20">
        <f>SUM(AE174:AF174)</f>
        <v>868270</v>
      </c>
      <c r="AH174" s="21">
        <f>X174-AA174</f>
        <v>0</v>
      </c>
      <c r="AI174" s="17">
        <f>X174-AD174</f>
        <v>0</v>
      </c>
      <c r="AJ174" s="18">
        <f>X174-AG174</f>
        <v>0</v>
      </c>
      <c r="AK174" s="10"/>
      <c r="AL174" s="455">
        <v>0</v>
      </c>
      <c r="AM174" s="458">
        <v>0</v>
      </c>
      <c r="AN174" s="10"/>
    </row>
    <row r="175" spans="1:40" s="467" customFormat="1" ht="15.75" x14ac:dyDescent="0.2">
      <c r="A175" s="623"/>
      <c r="N175" s="10"/>
      <c r="P175" s="10"/>
      <c r="Q175" s="10"/>
      <c r="R175" s="10"/>
      <c r="S175" s="448" t="str">
        <f>+IF(JULIO!S175=0,"",JULIO!S175)</f>
        <v/>
      </c>
      <c r="T175" s="649" t="str">
        <f>+IF(JULIO!T175=0,"",JULIO!T175)</f>
        <v/>
      </c>
      <c r="U175" s="193"/>
      <c r="V175" s="193"/>
      <c r="W175" s="193"/>
      <c r="X175" s="193"/>
      <c r="Y175" s="193"/>
      <c r="Z175" s="193"/>
      <c r="AA175" s="193"/>
      <c r="AB175" s="193"/>
      <c r="AC175" s="193"/>
      <c r="AD175" s="193"/>
      <c r="AE175" s="193"/>
      <c r="AF175" s="193"/>
      <c r="AG175" s="193"/>
      <c r="AH175" s="193"/>
      <c r="AI175" s="193"/>
      <c r="AJ175" s="207"/>
      <c r="AK175" s="12"/>
      <c r="AL175" s="213"/>
      <c r="AM175" s="214"/>
      <c r="AN175" s="10"/>
    </row>
    <row r="176" spans="1:40" s="467" customFormat="1" ht="15" x14ac:dyDescent="0.2">
      <c r="A176" s="623"/>
      <c r="N176" s="10"/>
      <c r="P176" s="10"/>
      <c r="Q176" s="10"/>
      <c r="R176" s="10"/>
      <c r="S176" s="34">
        <f>+IF(JULIO!S176=0,"",JULIO!S176)</f>
        <v>320000</v>
      </c>
      <c r="T176" s="158" t="str">
        <f>+IF(JULIO!T176=0,"",JULIO!T176)</f>
        <v>Transf. Previsión y Seguridad Social</v>
      </c>
      <c r="U176" s="157">
        <f t="shared" ref="U176:AJ176" si="150">SUM(U177:U183)</f>
        <v>46951506</v>
      </c>
      <c r="V176" s="144">
        <f t="shared" si="150"/>
        <v>0</v>
      </c>
      <c r="W176" s="144">
        <f t="shared" si="150"/>
        <v>11003667</v>
      </c>
      <c r="X176" s="152">
        <f t="shared" si="150"/>
        <v>57955173</v>
      </c>
      <c r="Y176" s="151">
        <f t="shared" si="150"/>
        <v>28861119</v>
      </c>
      <c r="Z176" s="144">
        <f t="shared" si="150"/>
        <v>2457999</v>
      </c>
      <c r="AA176" s="152">
        <f t="shared" si="150"/>
        <v>31319118</v>
      </c>
      <c r="AB176" s="151">
        <f t="shared" si="150"/>
        <v>28861119</v>
      </c>
      <c r="AC176" s="144">
        <f t="shared" si="150"/>
        <v>2457999</v>
      </c>
      <c r="AD176" s="152">
        <f t="shared" si="150"/>
        <v>31319118</v>
      </c>
      <c r="AE176" s="151">
        <f t="shared" si="150"/>
        <v>28781913</v>
      </c>
      <c r="AF176" s="144">
        <f t="shared" si="150"/>
        <v>2500152</v>
      </c>
      <c r="AG176" s="152">
        <f t="shared" si="150"/>
        <v>31282065</v>
      </c>
      <c r="AH176" s="151">
        <f t="shared" si="150"/>
        <v>26636055</v>
      </c>
      <c r="AI176" s="144">
        <f t="shared" si="150"/>
        <v>26636055</v>
      </c>
      <c r="AJ176" s="153">
        <f t="shared" si="150"/>
        <v>26673108</v>
      </c>
      <c r="AK176" s="10"/>
      <c r="AL176" s="151">
        <f>SUM(AL177:AL183)</f>
        <v>0</v>
      </c>
      <c r="AM176" s="153">
        <f>SUM(AM177:AM183)</f>
        <v>0</v>
      </c>
      <c r="AN176" s="10"/>
    </row>
    <row r="177" spans="1:40" s="467" customFormat="1" x14ac:dyDescent="0.2">
      <c r="A177" s="623"/>
      <c r="N177" s="10"/>
      <c r="P177" s="10"/>
      <c r="Q177" s="10"/>
      <c r="R177" s="10"/>
      <c r="S177" s="155">
        <f>+IF(JULIO!S177=0,"",JULIO!S177)</f>
        <v>3200100</v>
      </c>
      <c r="T177" s="159" t="str">
        <f>+IF(JULIO!T177=0,"",JULIO!T177)</f>
        <v>Pensiones y Jubilaciones (Pago Directo)</v>
      </c>
      <c r="U177" s="29">
        <f>+ENERO!U177</f>
        <v>37951506</v>
      </c>
      <c r="V177" s="17">
        <f>JULIO!V177+AGOSTO!AL177</f>
        <v>0</v>
      </c>
      <c r="W177" s="17">
        <f>JULIO!W177+AGOSTO!AM177</f>
        <v>0</v>
      </c>
      <c r="X177" s="20">
        <f t="shared" ref="X177:X183" si="151">SUM(U177:W177)</f>
        <v>37951506</v>
      </c>
      <c r="Y177" s="21">
        <f>JULIO!AA177</f>
        <v>17205993</v>
      </c>
      <c r="Z177" s="457">
        <v>2457999</v>
      </c>
      <c r="AA177" s="20">
        <f t="shared" ref="AA177:AA183" si="152">SUM(Y177:Z177)</f>
        <v>19663992</v>
      </c>
      <c r="AB177" s="21">
        <f>JULIO!AD177</f>
        <v>17205993</v>
      </c>
      <c r="AC177" s="457">
        <v>2457999</v>
      </c>
      <c r="AD177" s="20">
        <f t="shared" ref="AD177:AD183" si="153">SUM(AB177:AC177)</f>
        <v>19663992</v>
      </c>
      <c r="AE177" s="21">
        <f>JULIO!AG177</f>
        <v>17205993</v>
      </c>
      <c r="AF177" s="457">
        <v>2457999</v>
      </c>
      <c r="AG177" s="20">
        <f t="shared" ref="AG177:AG183" si="154">SUM(AE177:AF177)</f>
        <v>19663992</v>
      </c>
      <c r="AH177" s="21">
        <f t="shared" ref="AH177:AH183" si="155">X177-AA177</f>
        <v>18287514</v>
      </c>
      <c r="AI177" s="17">
        <f t="shared" ref="AI177:AI183" si="156">X177-AD177</f>
        <v>18287514</v>
      </c>
      <c r="AJ177" s="18">
        <f t="shared" ref="AJ177:AJ183" si="157">X177-AG177</f>
        <v>18287514</v>
      </c>
      <c r="AK177" s="10"/>
      <c r="AL177" s="455">
        <v>0</v>
      </c>
      <c r="AM177" s="458">
        <v>0</v>
      </c>
      <c r="AN177" s="10"/>
    </row>
    <row r="178" spans="1:40" s="467" customFormat="1" x14ac:dyDescent="0.2">
      <c r="A178" s="623"/>
      <c r="N178" s="10"/>
      <c r="P178" s="10"/>
      <c r="Q178" s="10"/>
      <c r="R178" s="10"/>
      <c r="S178" s="155">
        <f>+IF(JULIO!S178=0,"",JULIO!S178)</f>
        <v>3200200</v>
      </c>
      <c r="T178" s="159" t="str">
        <f>+IF(JULIO!T178=0,"",JULIO!T178)</f>
        <v>Cesantías Pago Directo (Pago Directo)</v>
      </c>
      <c r="U178" s="29">
        <f>+ENERO!U178</f>
        <v>0</v>
      </c>
      <c r="V178" s="17">
        <f>JULIO!V178+AGOSTO!AL178</f>
        <v>0</v>
      </c>
      <c r="W178" s="17">
        <f>JULIO!W178+AGOSTO!AM178</f>
        <v>0</v>
      </c>
      <c r="X178" s="20">
        <f t="shared" si="151"/>
        <v>0</v>
      </c>
      <c r="Y178" s="21">
        <f>JULIO!AA178</f>
        <v>0</v>
      </c>
      <c r="Z178" s="457">
        <v>0</v>
      </c>
      <c r="AA178" s="20">
        <f t="shared" si="152"/>
        <v>0</v>
      </c>
      <c r="AB178" s="21">
        <f>JULIO!AD178</f>
        <v>0</v>
      </c>
      <c r="AC178" s="457">
        <v>0</v>
      </c>
      <c r="AD178" s="20">
        <f t="shared" si="153"/>
        <v>0</v>
      </c>
      <c r="AE178" s="21">
        <f>JULIO!AG178</f>
        <v>0</v>
      </c>
      <c r="AF178" s="457">
        <v>0</v>
      </c>
      <c r="AG178" s="20">
        <f t="shared" si="154"/>
        <v>0</v>
      </c>
      <c r="AH178" s="21">
        <f t="shared" si="155"/>
        <v>0</v>
      </c>
      <c r="AI178" s="17">
        <f t="shared" si="156"/>
        <v>0</v>
      </c>
      <c r="AJ178" s="18">
        <f t="shared" si="157"/>
        <v>0</v>
      </c>
      <c r="AK178" s="10"/>
      <c r="AL178" s="455">
        <v>0</v>
      </c>
      <c r="AM178" s="458">
        <v>0</v>
      </c>
      <c r="AN178" s="10"/>
    </row>
    <row r="179" spans="1:40" s="467" customFormat="1" x14ac:dyDescent="0.2">
      <c r="A179" s="623"/>
      <c r="N179" s="10"/>
      <c r="P179" s="10"/>
      <c r="Q179" s="10"/>
      <c r="R179" s="10"/>
      <c r="S179" s="155">
        <f>+IF(JULIO!S179=0,"",JULIO!S179)</f>
        <v>3200300</v>
      </c>
      <c r="T179" s="159" t="str">
        <f>+IF(JULIO!T179=0,"",JULIO!T179)</f>
        <v>Bonos, Cuotas de Bonos y cuotas partes jubilatorias</v>
      </c>
      <c r="U179" s="29">
        <f>+ENERO!U179</f>
        <v>0</v>
      </c>
      <c r="V179" s="17">
        <f>JULIO!V179+AGOSTO!AL179</f>
        <v>0</v>
      </c>
      <c r="W179" s="17">
        <f>JULIO!W179+AGOSTO!AM179</f>
        <v>0</v>
      </c>
      <c r="X179" s="20">
        <f t="shared" si="151"/>
        <v>0</v>
      </c>
      <c r="Y179" s="21">
        <f>JULIO!AA179</f>
        <v>0</v>
      </c>
      <c r="Z179" s="457">
        <v>0</v>
      </c>
      <c r="AA179" s="20">
        <f t="shared" si="152"/>
        <v>0</v>
      </c>
      <c r="AB179" s="21">
        <f>JULIO!AD179</f>
        <v>0</v>
      </c>
      <c r="AC179" s="457">
        <v>0</v>
      </c>
      <c r="AD179" s="20">
        <f t="shared" si="153"/>
        <v>0</v>
      </c>
      <c r="AE179" s="21">
        <f>JULIO!AG179</f>
        <v>0</v>
      </c>
      <c r="AF179" s="457">
        <v>0</v>
      </c>
      <c r="AG179" s="20">
        <f t="shared" si="154"/>
        <v>0</v>
      </c>
      <c r="AH179" s="21">
        <f t="shared" si="155"/>
        <v>0</v>
      </c>
      <c r="AI179" s="17">
        <f t="shared" si="156"/>
        <v>0</v>
      </c>
      <c r="AJ179" s="18">
        <f t="shared" si="157"/>
        <v>0</v>
      </c>
      <c r="AK179" s="10"/>
      <c r="AL179" s="455">
        <v>0</v>
      </c>
      <c r="AM179" s="458">
        <v>0</v>
      </c>
      <c r="AN179" s="10"/>
    </row>
    <row r="180" spans="1:40" s="467" customFormat="1" x14ac:dyDescent="0.2">
      <c r="A180" s="623"/>
      <c r="N180" s="10"/>
      <c r="P180" s="10"/>
      <c r="Q180" s="10"/>
      <c r="R180" s="10"/>
      <c r="S180" s="155">
        <f>+IF(JULIO!S180=0,"",JULIO!S180)</f>
        <v>3200400</v>
      </c>
      <c r="T180" s="159" t="str">
        <f>+IF(JULIO!T180=0,"",JULIO!T180)</f>
        <v>Intereses a las cesantias</v>
      </c>
      <c r="U180" s="29">
        <f>+ENERO!U180</f>
        <v>9000000</v>
      </c>
      <c r="V180" s="17">
        <f>JULIO!V180+AGOSTO!AL180</f>
        <v>0</v>
      </c>
      <c r="W180" s="17">
        <f>JULIO!W180+AGOSTO!AM180</f>
        <v>0</v>
      </c>
      <c r="X180" s="20">
        <f t="shared" si="151"/>
        <v>9000000</v>
      </c>
      <c r="Y180" s="21">
        <f>JULIO!AA180</f>
        <v>651459</v>
      </c>
      <c r="Z180" s="457">
        <v>0</v>
      </c>
      <c r="AA180" s="20">
        <f t="shared" si="152"/>
        <v>651459</v>
      </c>
      <c r="AB180" s="21">
        <f>JULIO!AD180</f>
        <v>651459</v>
      </c>
      <c r="AC180" s="457">
        <v>0</v>
      </c>
      <c r="AD180" s="20">
        <f t="shared" si="153"/>
        <v>651459</v>
      </c>
      <c r="AE180" s="21">
        <f>JULIO!AG180</f>
        <v>572253</v>
      </c>
      <c r="AF180" s="457">
        <v>42153</v>
      </c>
      <c r="AG180" s="20">
        <f t="shared" si="154"/>
        <v>614406</v>
      </c>
      <c r="AH180" s="21">
        <f t="shared" si="155"/>
        <v>8348541</v>
      </c>
      <c r="AI180" s="17">
        <f t="shared" si="156"/>
        <v>8348541</v>
      </c>
      <c r="AJ180" s="18">
        <f t="shared" si="157"/>
        <v>8385594</v>
      </c>
      <c r="AK180" s="10"/>
      <c r="AL180" s="455">
        <v>0</v>
      </c>
      <c r="AM180" s="458">
        <v>0</v>
      </c>
      <c r="AN180" s="10"/>
    </row>
    <row r="181" spans="1:40" s="467" customFormat="1" x14ac:dyDescent="0.2">
      <c r="A181" s="623"/>
      <c r="N181" s="10"/>
      <c r="P181" s="10"/>
      <c r="Q181" s="10"/>
      <c r="R181" s="10"/>
      <c r="S181" s="155" t="str">
        <f>+IF(JULIO!S181=0,"",JULIO!S181)</f>
        <v/>
      </c>
      <c r="T181" s="159" t="str">
        <f>+IF(JULIO!T181=0,"",JULIO!T181)</f>
        <v/>
      </c>
      <c r="U181" s="29">
        <f>+ENERO!U181</f>
        <v>0</v>
      </c>
      <c r="V181" s="17">
        <f>JULIO!V181+AGOSTO!AL181</f>
        <v>0</v>
      </c>
      <c r="W181" s="17">
        <f>JULIO!W181+AGOSTO!AM181</f>
        <v>0</v>
      </c>
      <c r="X181" s="20">
        <f t="shared" si="151"/>
        <v>0</v>
      </c>
      <c r="Y181" s="21">
        <f>JULIO!AA181</f>
        <v>0</v>
      </c>
      <c r="Z181" s="457">
        <v>0</v>
      </c>
      <c r="AA181" s="20">
        <f t="shared" si="152"/>
        <v>0</v>
      </c>
      <c r="AB181" s="21">
        <f>JULIO!AD181</f>
        <v>0</v>
      </c>
      <c r="AC181" s="457">
        <v>0</v>
      </c>
      <c r="AD181" s="20">
        <f t="shared" si="153"/>
        <v>0</v>
      </c>
      <c r="AE181" s="21">
        <f>JULIO!AG181</f>
        <v>0</v>
      </c>
      <c r="AF181" s="457">
        <v>0</v>
      </c>
      <c r="AG181" s="20">
        <f t="shared" si="154"/>
        <v>0</v>
      </c>
      <c r="AH181" s="21">
        <f t="shared" si="155"/>
        <v>0</v>
      </c>
      <c r="AI181" s="17">
        <f t="shared" si="156"/>
        <v>0</v>
      </c>
      <c r="AJ181" s="18">
        <f t="shared" si="157"/>
        <v>0</v>
      </c>
      <c r="AK181" s="10"/>
      <c r="AL181" s="455">
        <v>0</v>
      </c>
      <c r="AM181" s="458">
        <v>0</v>
      </c>
      <c r="AN181" s="10"/>
    </row>
    <row r="182" spans="1:40" s="467" customFormat="1" x14ac:dyDescent="0.2">
      <c r="A182" s="623"/>
      <c r="N182" s="10"/>
      <c r="P182" s="10"/>
      <c r="Q182" s="10"/>
      <c r="R182" s="10"/>
      <c r="S182" s="155" t="str">
        <f>+IF(JULIO!S182=0,"",JULIO!S182)</f>
        <v/>
      </c>
      <c r="T182" s="159" t="str">
        <f>+IF(JULIO!T182=0,"",JULIO!T182)</f>
        <v/>
      </c>
      <c r="U182" s="29">
        <f>+ENERO!U182</f>
        <v>0</v>
      </c>
      <c r="V182" s="17">
        <f>JULIO!V182+AGOSTO!AL182</f>
        <v>0</v>
      </c>
      <c r="W182" s="17">
        <f>JULIO!W182+AGOSTO!AM182</f>
        <v>0</v>
      </c>
      <c r="X182" s="20">
        <f t="shared" si="151"/>
        <v>0</v>
      </c>
      <c r="Y182" s="21">
        <f>JULIO!AA182</f>
        <v>0</v>
      </c>
      <c r="Z182" s="457">
        <v>0</v>
      </c>
      <c r="AA182" s="20">
        <f t="shared" si="152"/>
        <v>0</v>
      </c>
      <c r="AB182" s="21">
        <f>JULIO!AD182</f>
        <v>0</v>
      </c>
      <c r="AC182" s="457">
        <v>0</v>
      </c>
      <c r="AD182" s="20">
        <f t="shared" si="153"/>
        <v>0</v>
      </c>
      <c r="AE182" s="21">
        <f>JULIO!AG182</f>
        <v>0</v>
      </c>
      <c r="AF182" s="457">
        <v>0</v>
      </c>
      <c r="AG182" s="20">
        <f t="shared" si="154"/>
        <v>0</v>
      </c>
      <c r="AH182" s="21">
        <f t="shared" si="155"/>
        <v>0</v>
      </c>
      <c r="AI182" s="17">
        <f t="shared" si="156"/>
        <v>0</v>
      </c>
      <c r="AJ182" s="18">
        <f t="shared" si="157"/>
        <v>0</v>
      </c>
      <c r="AK182" s="10"/>
      <c r="AL182" s="455">
        <v>0</v>
      </c>
      <c r="AM182" s="458">
        <v>0</v>
      </c>
      <c r="AN182" s="10"/>
    </row>
    <row r="183" spans="1:40" s="467" customFormat="1" x14ac:dyDescent="0.2">
      <c r="A183" s="623"/>
      <c r="N183" s="10"/>
      <c r="P183" s="10"/>
      <c r="Q183" s="10"/>
      <c r="R183" s="10"/>
      <c r="S183" s="155">
        <f>+IF(JULIO!S183=0,"",JULIO!S183)</f>
        <v>3299999</v>
      </c>
      <c r="T183" s="159" t="str">
        <f>+IF(JULIO!T183=0,"",JULIO!T183)</f>
        <v>Vigencias Anteriores</v>
      </c>
      <c r="U183" s="29">
        <f>+ENERO!U183</f>
        <v>0</v>
      </c>
      <c r="V183" s="17">
        <f>JULIO!V183+AGOSTO!AL183</f>
        <v>0</v>
      </c>
      <c r="W183" s="17">
        <f>JULIO!W183+AGOSTO!AM183</f>
        <v>11003667</v>
      </c>
      <c r="X183" s="20">
        <f t="shared" si="151"/>
        <v>11003667</v>
      </c>
      <c r="Y183" s="21">
        <f>JULIO!AA183</f>
        <v>11003667</v>
      </c>
      <c r="Z183" s="457">
        <v>0</v>
      </c>
      <c r="AA183" s="20">
        <f t="shared" si="152"/>
        <v>11003667</v>
      </c>
      <c r="AB183" s="21">
        <f>JULIO!AD183</f>
        <v>11003667</v>
      </c>
      <c r="AC183" s="457">
        <v>0</v>
      </c>
      <c r="AD183" s="20">
        <f t="shared" si="153"/>
        <v>11003667</v>
      </c>
      <c r="AE183" s="21">
        <f>JULIO!AG183</f>
        <v>11003667</v>
      </c>
      <c r="AF183" s="457">
        <v>0</v>
      </c>
      <c r="AG183" s="20">
        <f t="shared" si="154"/>
        <v>11003667</v>
      </c>
      <c r="AH183" s="21">
        <f t="shared" si="155"/>
        <v>0</v>
      </c>
      <c r="AI183" s="17">
        <f t="shared" si="156"/>
        <v>0</v>
      </c>
      <c r="AJ183" s="18">
        <f t="shared" si="157"/>
        <v>0</v>
      </c>
      <c r="AK183" s="10"/>
      <c r="AL183" s="455">
        <v>0</v>
      </c>
      <c r="AM183" s="458">
        <v>0</v>
      </c>
      <c r="AN183" s="10"/>
    </row>
    <row r="184" spans="1:40" s="467" customFormat="1" ht="15.75" x14ac:dyDescent="0.2">
      <c r="A184" s="623"/>
      <c r="N184" s="10"/>
      <c r="P184" s="10"/>
      <c r="Q184" s="10"/>
      <c r="R184" s="10"/>
      <c r="S184" s="448" t="str">
        <f>+IF(JULIO!S184=0,"",JULIO!S184)</f>
        <v/>
      </c>
      <c r="T184" s="649" t="str">
        <f>+IF(JULIO!T184=0,"",JULIO!T184)</f>
        <v/>
      </c>
      <c r="U184" s="193"/>
      <c r="V184" s="193"/>
      <c r="W184" s="193"/>
      <c r="X184" s="193"/>
      <c r="Y184" s="193"/>
      <c r="Z184" s="193"/>
      <c r="AA184" s="193"/>
      <c r="AB184" s="193"/>
      <c r="AC184" s="193"/>
      <c r="AD184" s="193"/>
      <c r="AE184" s="193"/>
      <c r="AF184" s="193"/>
      <c r="AG184" s="193"/>
      <c r="AH184" s="193"/>
      <c r="AI184" s="193"/>
      <c r="AJ184" s="207"/>
      <c r="AK184" s="10"/>
      <c r="AL184" s="213"/>
      <c r="AM184" s="214"/>
      <c r="AN184" s="10"/>
    </row>
    <row r="185" spans="1:40" s="467" customFormat="1" ht="15" x14ac:dyDescent="0.2">
      <c r="A185" s="623"/>
      <c r="N185" s="10"/>
      <c r="P185" s="10"/>
      <c r="Q185" s="10"/>
      <c r="R185" s="10"/>
      <c r="S185" s="34">
        <f>+IF(JULIO!S185=0,"",JULIO!S185)</f>
        <v>3300000</v>
      </c>
      <c r="T185" s="158" t="str">
        <f>+IF(JULIO!T185=0,"",JULIO!T185)</f>
        <v>Otras Transferencias</v>
      </c>
      <c r="U185" s="157">
        <f t="shared" ref="U185:AJ185" si="158">U186+U187+U191</f>
        <v>4500000</v>
      </c>
      <c r="V185" s="144">
        <f t="shared" si="158"/>
        <v>0</v>
      </c>
      <c r="W185" s="144">
        <f t="shared" si="158"/>
        <v>2516316</v>
      </c>
      <c r="X185" s="152">
        <f t="shared" si="158"/>
        <v>7016316</v>
      </c>
      <c r="Y185" s="151">
        <f t="shared" si="158"/>
        <v>5312058</v>
      </c>
      <c r="Z185" s="144">
        <f t="shared" si="158"/>
        <v>47517</v>
      </c>
      <c r="AA185" s="152">
        <f t="shared" si="158"/>
        <v>5359575</v>
      </c>
      <c r="AB185" s="151">
        <f t="shared" si="158"/>
        <v>5312058</v>
      </c>
      <c r="AC185" s="144">
        <f t="shared" si="158"/>
        <v>47517</v>
      </c>
      <c r="AD185" s="152">
        <f t="shared" si="158"/>
        <v>5359575</v>
      </c>
      <c r="AE185" s="151">
        <f t="shared" si="158"/>
        <v>2516316</v>
      </c>
      <c r="AF185" s="144">
        <f t="shared" si="158"/>
        <v>0</v>
      </c>
      <c r="AG185" s="152">
        <f t="shared" si="158"/>
        <v>2516316</v>
      </c>
      <c r="AH185" s="151">
        <f t="shared" si="158"/>
        <v>1656741</v>
      </c>
      <c r="AI185" s="144">
        <f t="shared" si="158"/>
        <v>1656741</v>
      </c>
      <c r="AJ185" s="153">
        <f t="shared" si="158"/>
        <v>4500000</v>
      </c>
      <c r="AK185" s="10"/>
      <c r="AL185" s="151">
        <f>AL186+AL187+AL191</f>
        <v>0</v>
      </c>
      <c r="AM185" s="153">
        <f>AM186+AM187+AM191</f>
        <v>0</v>
      </c>
      <c r="AN185" s="10"/>
    </row>
    <row r="186" spans="1:40" s="467" customFormat="1" x14ac:dyDescent="0.2">
      <c r="A186" s="623"/>
      <c r="N186" s="10"/>
      <c r="P186" s="10"/>
      <c r="Q186" s="10"/>
      <c r="R186" s="10"/>
      <c r="S186" s="155">
        <f>+IF(JULIO!S186=0,"",JULIO!S186)</f>
        <v>3300100</v>
      </c>
      <c r="T186" s="159" t="str">
        <f>+IF(JULIO!T186=0,"",JULIO!T186)</f>
        <v>Sentencias y Conciliaciones</v>
      </c>
      <c r="U186" s="29">
        <f>+ENERO!U186</f>
        <v>0</v>
      </c>
      <c r="V186" s="17">
        <f>JULIO!V186+AGOSTO!AL186</f>
        <v>0</v>
      </c>
      <c r="W186" s="17">
        <f>JULIO!W186+AGOSTO!AM186</f>
        <v>0</v>
      </c>
      <c r="X186" s="20">
        <f>SUM(U186:W186)</f>
        <v>0</v>
      </c>
      <c r="Y186" s="21">
        <f>JULIO!AA186</f>
        <v>0</v>
      </c>
      <c r="Z186" s="457">
        <v>0</v>
      </c>
      <c r="AA186" s="20">
        <f>SUM(Y186:Z186)</f>
        <v>0</v>
      </c>
      <c r="AB186" s="21">
        <f>JULIO!AD186</f>
        <v>0</v>
      </c>
      <c r="AC186" s="457">
        <v>0</v>
      </c>
      <c r="AD186" s="20">
        <f>SUM(AB186:AC186)</f>
        <v>0</v>
      </c>
      <c r="AE186" s="21">
        <f>JULIO!AG186</f>
        <v>0</v>
      </c>
      <c r="AF186" s="457">
        <v>0</v>
      </c>
      <c r="AG186" s="20">
        <f>SUM(AE186:AF186)</f>
        <v>0</v>
      </c>
      <c r="AH186" s="21">
        <f>X186-AA186</f>
        <v>0</v>
      </c>
      <c r="AI186" s="17">
        <f>X186-AD186</f>
        <v>0</v>
      </c>
      <c r="AJ186" s="18">
        <f>X186-AG186</f>
        <v>0</v>
      </c>
      <c r="AK186" s="10"/>
      <c r="AL186" s="455">
        <v>0</v>
      </c>
      <c r="AM186" s="458">
        <v>0</v>
      </c>
      <c r="AN186" s="10"/>
    </row>
    <row r="187" spans="1:40" s="467" customFormat="1" x14ac:dyDescent="0.2">
      <c r="A187" s="623"/>
      <c r="N187" s="10"/>
      <c r="P187" s="10"/>
      <c r="Q187" s="10"/>
      <c r="R187" s="10"/>
      <c r="S187" s="155">
        <f>+IF(JULIO!S187=0,"",JULIO!S187)</f>
        <v>3300200</v>
      </c>
      <c r="T187" s="159" t="str">
        <f>+IF(JULIO!T187=0,"",JULIO!T187)</f>
        <v>Destinatarios de otras transferencias</v>
      </c>
      <c r="U187" s="29">
        <f t="shared" ref="U187:AM187" si="159">SUM(U188:U190)</f>
        <v>4500000</v>
      </c>
      <c r="V187" s="17">
        <f t="shared" si="159"/>
        <v>0</v>
      </c>
      <c r="W187" s="17">
        <f t="shared" si="159"/>
        <v>0</v>
      </c>
      <c r="X187" s="20">
        <f t="shared" si="159"/>
        <v>4500000</v>
      </c>
      <c r="Y187" s="21">
        <f t="shared" si="159"/>
        <v>2795742</v>
      </c>
      <c r="Z187" s="169">
        <f t="shared" si="159"/>
        <v>47517</v>
      </c>
      <c r="AA187" s="20">
        <f t="shared" si="159"/>
        <v>2843259</v>
      </c>
      <c r="AB187" s="21">
        <f t="shared" si="159"/>
        <v>2795742</v>
      </c>
      <c r="AC187" s="169">
        <f t="shared" si="159"/>
        <v>47517</v>
      </c>
      <c r="AD187" s="20">
        <f t="shared" si="159"/>
        <v>2843259</v>
      </c>
      <c r="AE187" s="21">
        <f t="shared" si="159"/>
        <v>0</v>
      </c>
      <c r="AF187" s="169">
        <f t="shared" si="159"/>
        <v>0</v>
      </c>
      <c r="AG187" s="20">
        <f t="shared" si="159"/>
        <v>0</v>
      </c>
      <c r="AH187" s="21">
        <f t="shared" si="159"/>
        <v>1656741</v>
      </c>
      <c r="AI187" s="17">
        <f t="shared" si="159"/>
        <v>1656741</v>
      </c>
      <c r="AJ187" s="18">
        <f t="shared" si="159"/>
        <v>4500000</v>
      </c>
      <c r="AK187" s="10"/>
      <c r="AL187" s="31">
        <f t="shared" si="159"/>
        <v>0</v>
      </c>
      <c r="AM187" s="28">
        <f t="shared" si="159"/>
        <v>0</v>
      </c>
      <c r="AN187" s="10"/>
    </row>
    <row r="188" spans="1:40" s="467" customFormat="1" x14ac:dyDescent="0.2">
      <c r="A188" s="623"/>
      <c r="B188" s="554"/>
      <c r="N188" s="10"/>
      <c r="P188" s="10"/>
      <c r="Q188" s="10"/>
      <c r="R188" s="10"/>
      <c r="S188" s="156" t="str">
        <f>+IF(JULIO!S188=0,"",JULIO!S188)</f>
        <v>3300200-1</v>
      </c>
      <c r="T188" s="159" t="str">
        <f>+IF(JULIO!T188=0,"",JULIO!T188)</f>
        <v>COHAN</v>
      </c>
      <c r="U188" s="29">
        <f>+ENERO!U188</f>
        <v>2000000</v>
      </c>
      <c r="V188" s="17">
        <f>JULIO!V188+AGOSTO!AL188</f>
        <v>0</v>
      </c>
      <c r="W188" s="17">
        <f>JULIO!W188+AGOSTO!AM188</f>
        <v>0</v>
      </c>
      <c r="X188" s="20">
        <f>SUM(U188:W188)</f>
        <v>2000000</v>
      </c>
      <c r="Y188" s="21">
        <f>JULIO!AA188</f>
        <v>331634</v>
      </c>
      <c r="Z188" s="457">
        <v>47517</v>
      </c>
      <c r="AA188" s="20">
        <f>SUM(Y188:Z188)</f>
        <v>379151</v>
      </c>
      <c r="AB188" s="21">
        <f>JULIO!AD188</f>
        <v>331634</v>
      </c>
      <c r="AC188" s="457">
        <v>47517</v>
      </c>
      <c r="AD188" s="20">
        <f>SUM(AB188:AC188)</f>
        <v>379151</v>
      </c>
      <c r="AE188" s="21">
        <f>JULIO!AG188</f>
        <v>0</v>
      </c>
      <c r="AF188" s="457">
        <v>0</v>
      </c>
      <c r="AG188" s="20">
        <f>SUM(AE188:AF188)</f>
        <v>0</v>
      </c>
      <c r="AH188" s="21">
        <f>X188-AA188</f>
        <v>1620849</v>
      </c>
      <c r="AI188" s="17">
        <f>X188-AD188</f>
        <v>1620849</v>
      </c>
      <c r="AJ188" s="18">
        <f>X188-AG188</f>
        <v>2000000</v>
      </c>
      <c r="AK188" s="10"/>
      <c r="AL188" s="455">
        <v>0</v>
      </c>
      <c r="AM188" s="458">
        <v>0</v>
      </c>
      <c r="AN188" s="10"/>
    </row>
    <row r="189" spans="1:40" s="467" customFormat="1" x14ac:dyDescent="0.2">
      <c r="A189" s="623"/>
      <c r="B189" s="554"/>
      <c r="N189" s="10"/>
      <c r="P189" s="10"/>
      <c r="Q189" s="10"/>
      <c r="R189" s="10"/>
      <c r="S189" s="156" t="str">
        <f>+IF(JULIO!S189=0,"",JULIO!S189)</f>
        <v>3300200-2</v>
      </c>
      <c r="T189" s="159" t="str">
        <f>+IF(JULIO!T189=0,"",JULIO!T189)</f>
        <v>AESA</v>
      </c>
      <c r="U189" s="29">
        <f>+ENERO!U189</f>
        <v>2500000</v>
      </c>
      <c r="V189" s="17">
        <f>JULIO!V189+AGOSTO!AL189</f>
        <v>0</v>
      </c>
      <c r="W189" s="17">
        <f>JULIO!W189+AGOSTO!AM189</f>
        <v>0</v>
      </c>
      <c r="X189" s="20">
        <f>SUM(U189:W189)</f>
        <v>2500000</v>
      </c>
      <c r="Y189" s="21">
        <f>JULIO!AA189</f>
        <v>2464108</v>
      </c>
      <c r="Z189" s="457">
        <v>0</v>
      </c>
      <c r="AA189" s="20">
        <f>SUM(Y189:Z189)</f>
        <v>2464108</v>
      </c>
      <c r="AB189" s="21">
        <f>JULIO!AD189</f>
        <v>2464108</v>
      </c>
      <c r="AC189" s="457">
        <v>0</v>
      </c>
      <c r="AD189" s="20">
        <f>SUM(AB189:AC189)</f>
        <v>2464108</v>
      </c>
      <c r="AE189" s="21">
        <f>JULIO!AG189</f>
        <v>0</v>
      </c>
      <c r="AF189" s="457">
        <v>0</v>
      </c>
      <c r="AG189" s="20">
        <f>SUM(AE189:AF189)</f>
        <v>0</v>
      </c>
      <c r="AH189" s="21">
        <f>X189-AA189</f>
        <v>35892</v>
      </c>
      <c r="AI189" s="17">
        <f>X189-AD189</f>
        <v>35892</v>
      </c>
      <c r="AJ189" s="18">
        <f>X189-AG189</f>
        <v>2500000</v>
      </c>
      <c r="AK189" s="10"/>
      <c r="AL189" s="455">
        <v>0</v>
      </c>
      <c r="AM189" s="458">
        <v>0</v>
      </c>
      <c r="AN189" s="10"/>
    </row>
    <row r="190" spans="1:40" s="467" customFormat="1" x14ac:dyDescent="0.2">
      <c r="A190" s="623"/>
      <c r="B190" s="554"/>
      <c r="N190" s="10"/>
      <c r="P190" s="10"/>
      <c r="Q190" s="10"/>
      <c r="R190" s="10"/>
      <c r="S190" s="156" t="str">
        <f>+IF(JULIO!S190=0,"",JULIO!S190)</f>
        <v>3300200-3</v>
      </c>
      <c r="T190" s="159" t="str">
        <f>+IF(JULIO!T190=0,"",JULIO!T190)</f>
        <v xml:space="preserve">OTRAS </v>
      </c>
      <c r="U190" s="29">
        <f>+ENERO!U190</f>
        <v>0</v>
      </c>
      <c r="V190" s="17">
        <f>JULIO!V190+AGOSTO!AL190</f>
        <v>0</v>
      </c>
      <c r="W190" s="17">
        <f>JULIO!W190+AGOSTO!AM190</f>
        <v>0</v>
      </c>
      <c r="X190" s="20">
        <f>SUM(U190:W190)</f>
        <v>0</v>
      </c>
      <c r="Y190" s="21">
        <f>JULIO!AA190</f>
        <v>0</v>
      </c>
      <c r="Z190" s="457">
        <v>0</v>
      </c>
      <c r="AA190" s="20">
        <f>SUM(Y190:Z190)</f>
        <v>0</v>
      </c>
      <c r="AB190" s="21">
        <f>JULIO!AD190</f>
        <v>0</v>
      </c>
      <c r="AC190" s="457">
        <v>0</v>
      </c>
      <c r="AD190" s="20">
        <f>SUM(AB190:AC190)</f>
        <v>0</v>
      </c>
      <c r="AE190" s="21">
        <f>JULIO!AG190</f>
        <v>0</v>
      </c>
      <c r="AF190" s="457">
        <v>0</v>
      </c>
      <c r="AG190" s="20">
        <f>SUM(AE190:AF190)</f>
        <v>0</v>
      </c>
      <c r="AH190" s="21">
        <f>X190-AA190</f>
        <v>0</v>
      </c>
      <c r="AI190" s="17">
        <f>X190-AD190</f>
        <v>0</v>
      </c>
      <c r="AJ190" s="18">
        <f>X190-AG190</f>
        <v>0</v>
      </c>
      <c r="AK190" s="10"/>
      <c r="AL190" s="455">
        <v>0</v>
      </c>
      <c r="AM190" s="458">
        <v>0</v>
      </c>
      <c r="AN190" s="10"/>
    </row>
    <row r="191" spans="1:40" s="467" customFormat="1" x14ac:dyDescent="0.2">
      <c r="A191" s="623"/>
      <c r="B191" s="554"/>
      <c r="N191" s="10"/>
      <c r="P191" s="10"/>
      <c r="Q191" s="10"/>
      <c r="R191" s="10"/>
      <c r="S191" s="155">
        <f>+IF(JULIO!S191=0,"",JULIO!S191)</f>
        <v>3399999</v>
      </c>
      <c r="T191" s="159" t="str">
        <f>+IF(JULIO!T191=0,"",JULIO!T191)</f>
        <v>Vigencias Anteriores</v>
      </c>
      <c r="U191" s="29">
        <f>+ENERO!U191</f>
        <v>0</v>
      </c>
      <c r="V191" s="17">
        <f>JULIO!V191+AGOSTO!AL191</f>
        <v>0</v>
      </c>
      <c r="W191" s="17">
        <f>JULIO!W191+AGOSTO!AM191</f>
        <v>2516316</v>
      </c>
      <c r="X191" s="20">
        <f>SUM(U191:W191)</f>
        <v>2516316</v>
      </c>
      <c r="Y191" s="21">
        <f>JULIO!AA191</f>
        <v>2516316</v>
      </c>
      <c r="Z191" s="457">
        <v>0</v>
      </c>
      <c r="AA191" s="20">
        <f>SUM(Y191:Z191)</f>
        <v>2516316</v>
      </c>
      <c r="AB191" s="21">
        <f>JULIO!AD191</f>
        <v>2516316</v>
      </c>
      <c r="AC191" s="457">
        <v>0</v>
      </c>
      <c r="AD191" s="20">
        <f>SUM(AB191:AC191)</f>
        <v>2516316</v>
      </c>
      <c r="AE191" s="21">
        <f>JULIO!AG191</f>
        <v>2516316</v>
      </c>
      <c r="AF191" s="457">
        <v>0</v>
      </c>
      <c r="AG191" s="20">
        <f>SUM(AE191:AF191)</f>
        <v>2516316</v>
      </c>
      <c r="AH191" s="21">
        <f>X191-AA191</f>
        <v>0</v>
      </c>
      <c r="AI191" s="17">
        <f>X191-AD191</f>
        <v>0</v>
      </c>
      <c r="AJ191" s="18">
        <f>X191-AG191</f>
        <v>0</v>
      </c>
      <c r="AK191" s="10"/>
      <c r="AL191" s="455">
        <v>0</v>
      </c>
      <c r="AM191" s="458">
        <v>0</v>
      </c>
      <c r="AN191" s="10"/>
    </row>
    <row r="192" spans="1:40" s="467" customFormat="1" ht="15.75" x14ac:dyDescent="0.2">
      <c r="A192" s="623"/>
      <c r="B192" s="554"/>
      <c r="N192" s="10"/>
      <c r="P192" s="10"/>
      <c r="Q192" s="10"/>
      <c r="R192" s="10"/>
      <c r="S192" s="448" t="str">
        <f>+IF(JULIO!S192=0,"",JULIO!S192)</f>
        <v/>
      </c>
      <c r="T192" s="649" t="str">
        <f>+IF(JULIO!T192=0,"",JULIO!T192)</f>
        <v/>
      </c>
      <c r="U192" s="193"/>
      <c r="V192" s="193"/>
      <c r="W192" s="193"/>
      <c r="X192" s="193"/>
      <c r="Y192" s="193"/>
      <c r="Z192" s="193"/>
      <c r="AA192" s="193"/>
      <c r="AB192" s="193"/>
      <c r="AC192" s="193"/>
      <c r="AD192" s="193"/>
      <c r="AE192" s="193"/>
      <c r="AF192" s="193"/>
      <c r="AG192" s="193"/>
      <c r="AH192" s="193"/>
      <c r="AI192" s="193"/>
      <c r="AJ192" s="207"/>
      <c r="AK192" s="10"/>
      <c r="AL192" s="213"/>
      <c r="AM192" s="214"/>
      <c r="AN192" s="10"/>
    </row>
    <row r="193" spans="1:40" s="467" customFormat="1" ht="15.75" x14ac:dyDescent="0.2">
      <c r="A193" s="623"/>
      <c r="B193" s="554"/>
      <c r="N193" s="10"/>
      <c r="P193" s="10"/>
      <c r="Q193" s="10"/>
      <c r="R193" s="10"/>
      <c r="S193" s="469">
        <f>+IF(JULIO!S193=0,"",JULIO!S193)</f>
        <v>4000000</v>
      </c>
      <c r="T193" s="588" t="str">
        <f>+IF(JULIO!T193=0,"",JULIO!T193)</f>
        <v>GASTOS  DE PRESTACION DE SERVICIOS</v>
      </c>
      <c r="U193" s="589">
        <f t="shared" ref="U193:AJ193" si="160">U194</f>
        <v>235026726</v>
      </c>
      <c r="V193" s="590">
        <f t="shared" si="160"/>
        <v>0</v>
      </c>
      <c r="W193" s="590">
        <f t="shared" si="160"/>
        <v>189077679</v>
      </c>
      <c r="X193" s="591">
        <f t="shared" si="160"/>
        <v>424104405</v>
      </c>
      <c r="Y193" s="464">
        <f t="shared" si="160"/>
        <v>279104034</v>
      </c>
      <c r="Z193" s="590">
        <f t="shared" si="160"/>
        <v>25383884</v>
      </c>
      <c r="AA193" s="591">
        <f t="shared" si="160"/>
        <v>304487918</v>
      </c>
      <c r="AB193" s="464">
        <f t="shared" si="160"/>
        <v>266321615</v>
      </c>
      <c r="AC193" s="590">
        <f t="shared" si="160"/>
        <v>26726176</v>
      </c>
      <c r="AD193" s="591">
        <f t="shared" si="160"/>
        <v>293047791</v>
      </c>
      <c r="AE193" s="464">
        <f t="shared" si="160"/>
        <v>179684696</v>
      </c>
      <c r="AF193" s="590">
        <f t="shared" si="160"/>
        <v>19828540</v>
      </c>
      <c r="AG193" s="591">
        <f t="shared" si="160"/>
        <v>199513236</v>
      </c>
      <c r="AH193" s="464">
        <f t="shared" si="160"/>
        <v>119616487</v>
      </c>
      <c r="AI193" s="590">
        <f t="shared" si="160"/>
        <v>131056614</v>
      </c>
      <c r="AJ193" s="465">
        <f t="shared" si="160"/>
        <v>224591169</v>
      </c>
      <c r="AK193" s="10"/>
      <c r="AL193" s="151">
        <f>AL194</f>
        <v>0</v>
      </c>
      <c r="AM193" s="153">
        <f>AM194</f>
        <v>0</v>
      </c>
      <c r="AN193" s="10"/>
    </row>
    <row r="194" spans="1:40" s="467" customFormat="1" ht="15" x14ac:dyDescent="0.2">
      <c r="A194" s="623"/>
      <c r="B194" s="554"/>
      <c r="N194" s="10"/>
      <c r="P194" s="10"/>
      <c r="Q194" s="10"/>
      <c r="R194" s="10"/>
      <c r="S194" s="34">
        <f>+IF(JULIO!S194=0,"",JULIO!S194)</f>
        <v>4100000</v>
      </c>
      <c r="T194" s="158" t="str">
        <f>+IF(JULIO!T194=0,"",JULIO!T194)</f>
        <v>Insumos y Suministros Hospitalarios</v>
      </c>
      <c r="U194" s="157">
        <f t="shared" ref="U194:AJ194" si="161">U195+U203+U205</f>
        <v>235026726</v>
      </c>
      <c r="V194" s="144">
        <f t="shared" si="161"/>
        <v>0</v>
      </c>
      <c r="W194" s="144">
        <f t="shared" si="161"/>
        <v>189077679</v>
      </c>
      <c r="X194" s="152">
        <f t="shared" si="161"/>
        <v>424104405</v>
      </c>
      <c r="Y194" s="151">
        <f t="shared" si="161"/>
        <v>279104034</v>
      </c>
      <c r="Z194" s="144">
        <f t="shared" si="161"/>
        <v>25383884</v>
      </c>
      <c r="AA194" s="152">
        <f t="shared" si="161"/>
        <v>304487918</v>
      </c>
      <c r="AB194" s="151">
        <f t="shared" si="161"/>
        <v>266321615</v>
      </c>
      <c r="AC194" s="144">
        <f t="shared" si="161"/>
        <v>26726176</v>
      </c>
      <c r="AD194" s="152">
        <f t="shared" si="161"/>
        <v>293047791</v>
      </c>
      <c r="AE194" s="151">
        <f t="shared" si="161"/>
        <v>179684696</v>
      </c>
      <c r="AF194" s="144">
        <f t="shared" si="161"/>
        <v>19828540</v>
      </c>
      <c r="AG194" s="152">
        <f t="shared" si="161"/>
        <v>199513236</v>
      </c>
      <c r="AH194" s="151">
        <f t="shared" si="161"/>
        <v>119616487</v>
      </c>
      <c r="AI194" s="144">
        <f t="shared" si="161"/>
        <v>131056614</v>
      </c>
      <c r="AJ194" s="153">
        <f t="shared" si="161"/>
        <v>224591169</v>
      </c>
      <c r="AK194" s="12"/>
      <c r="AL194" s="151">
        <f>AL195+AL203+AL205</f>
        <v>0</v>
      </c>
      <c r="AM194" s="153">
        <f>AM195+AM203+AM205</f>
        <v>0</v>
      </c>
      <c r="AN194" s="10"/>
    </row>
    <row r="195" spans="1:40" s="467" customFormat="1" x14ac:dyDescent="0.2">
      <c r="A195" s="623"/>
      <c r="B195" s="554"/>
      <c r="N195" s="10"/>
      <c r="P195" s="10"/>
      <c r="Q195" s="10"/>
      <c r="R195" s="10"/>
      <c r="S195" s="155">
        <f>+IF(JULIO!S195=0,"",JULIO!S195)</f>
        <v>4100100</v>
      </c>
      <c r="T195" s="159" t="str">
        <f>+IF(JULIO!T195=0,"",JULIO!T195)</f>
        <v>Compra de Bienes para la Prestacion de servicios</v>
      </c>
      <c r="U195" s="29">
        <f t="shared" ref="U195:AJ195" si="162">SUM(U196:U202)</f>
        <v>198421389</v>
      </c>
      <c r="V195" s="17">
        <f t="shared" si="162"/>
        <v>0</v>
      </c>
      <c r="W195" s="17">
        <f t="shared" si="162"/>
        <v>100000000</v>
      </c>
      <c r="X195" s="20">
        <f t="shared" si="162"/>
        <v>298421389</v>
      </c>
      <c r="Y195" s="21">
        <f t="shared" si="162"/>
        <v>174157595</v>
      </c>
      <c r="Z195" s="169">
        <f t="shared" si="162"/>
        <v>23275384</v>
      </c>
      <c r="AA195" s="20">
        <f t="shared" si="162"/>
        <v>197432979</v>
      </c>
      <c r="AB195" s="21">
        <f t="shared" si="162"/>
        <v>161375176</v>
      </c>
      <c r="AC195" s="169">
        <f t="shared" si="162"/>
        <v>24617676</v>
      </c>
      <c r="AD195" s="20">
        <f t="shared" si="162"/>
        <v>185992852</v>
      </c>
      <c r="AE195" s="21">
        <f t="shared" si="162"/>
        <v>75059832</v>
      </c>
      <c r="AF195" s="169">
        <f t="shared" si="162"/>
        <v>17810540</v>
      </c>
      <c r="AG195" s="20">
        <f t="shared" si="162"/>
        <v>92870372</v>
      </c>
      <c r="AH195" s="21">
        <f t="shared" si="162"/>
        <v>100988410</v>
      </c>
      <c r="AI195" s="17">
        <f t="shared" si="162"/>
        <v>112428537</v>
      </c>
      <c r="AJ195" s="18">
        <f t="shared" si="162"/>
        <v>205551017</v>
      </c>
      <c r="AK195" s="10"/>
      <c r="AL195" s="31">
        <f>SUM(AL196:AL202)</f>
        <v>0</v>
      </c>
      <c r="AM195" s="28">
        <f>SUM(AM196:AM202)</f>
        <v>0</v>
      </c>
      <c r="AN195" s="10"/>
    </row>
    <row r="196" spans="1:40" s="467" customFormat="1" x14ac:dyDescent="0.2">
      <c r="A196" s="623"/>
      <c r="B196" s="554"/>
      <c r="N196" s="10"/>
      <c r="P196" s="10"/>
      <c r="Q196" s="10"/>
      <c r="R196" s="10"/>
      <c r="S196" s="156" t="str">
        <f>+IF(JULIO!S196=0,"",JULIO!S196)</f>
        <v>4100100-1</v>
      </c>
      <c r="T196" s="55" t="str">
        <f>+IF(JULIO!T196=0,"",JULIO!T196)</f>
        <v>Productos Farmaceuticos</v>
      </c>
      <c r="U196" s="29">
        <f>+ENERO!U196</f>
        <v>100589698</v>
      </c>
      <c r="V196" s="17">
        <f>JULIO!V196+AGOSTO!AL196</f>
        <v>0</v>
      </c>
      <c r="W196" s="17">
        <f>JULIO!W196+AGOSTO!AM196</f>
        <v>100000000</v>
      </c>
      <c r="X196" s="20">
        <f t="shared" ref="X196:X202" si="163">SUM(U196:W196)</f>
        <v>200589698</v>
      </c>
      <c r="Y196" s="21">
        <f>JULIO!AA196</f>
        <v>122848039</v>
      </c>
      <c r="Z196" s="457">
        <v>16426342</v>
      </c>
      <c r="AA196" s="20">
        <f t="shared" ref="AA196:AA202" si="164">SUM(Y196:Z196)</f>
        <v>139274381</v>
      </c>
      <c r="AB196" s="21">
        <f>JULIO!AD196</f>
        <v>110065620</v>
      </c>
      <c r="AC196" s="457">
        <v>17768634</v>
      </c>
      <c r="AD196" s="20">
        <f t="shared" ref="AD196:AD202" si="165">SUM(AB196:AC196)</f>
        <v>127834254</v>
      </c>
      <c r="AE196" s="21">
        <f>JULIO!AG196</f>
        <v>47729931</v>
      </c>
      <c r="AF196" s="457">
        <v>15989514</v>
      </c>
      <c r="AG196" s="20">
        <f t="shared" ref="AG196:AG202" si="166">SUM(AE196:AF196)</f>
        <v>63719445</v>
      </c>
      <c r="AH196" s="21">
        <f t="shared" ref="AH196:AH202" si="167">X196-AA196</f>
        <v>61315317</v>
      </c>
      <c r="AI196" s="17">
        <f t="shared" ref="AI196:AI202" si="168">X196-AD196</f>
        <v>72755444</v>
      </c>
      <c r="AJ196" s="18">
        <f t="shared" ref="AJ196:AJ202" si="169">X196-AG196</f>
        <v>136870253</v>
      </c>
      <c r="AK196" s="10"/>
      <c r="AL196" s="455">
        <v>0</v>
      </c>
      <c r="AM196" s="458">
        <v>0</v>
      </c>
      <c r="AN196" s="10"/>
    </row>
    <row r="197" spans="1:40" s="467" customFormat="1" x14ac:dyDescent="0.2">
      <c r="A197" s="623"/>
      <c r="B197" s="554"/>
      <c r="N197" s="10"/>
      <c r="P197" s="10"/>
      <c r="Q197" s="10"/>
      <c r="R197" s="10"/>
      <c r="S197" s="156" t="str">
        <f>+IF(JULIO!S197=0,"",JULIO!S197)</f>
        <v>4100100-2</v>
      </c>
      <c r="T197" s="55" t="str">
        <f>+IF(JULIO!T197=0,"",JULIO!T197)</f>
        <v>Material Médico Quirúrgico</v>
      </c>
      <c r="U197" s="29">
        <f>+ENERO!U197</f>
        <v>54520540</v>
      </c>
      <c r="V197" s="17">
        <f>JULIO!V197+AGOSTO!AL197</f>
        <v>0</v>
      </c>
      <c r="W197" s="17">
        <f>JULIO!W197+AGOSTO!AM197</f>
        <v>0</v>
      </c>
      <c r="X197" s="20">
        <f t="shared" si="163"/>
        <v>54520540</v>
      </c>
      <c r="Y197" s="21">
        <f>JULIO!AA197</f>
        <v>25716709</v>
      </c>
      <c r="Z197" s="457">
        <v>4808394</v>
      </c>
      <c r="AA197" s="20">
        <f t="shared" si="164"/>
        <v>30525103</v>
      </c>
      <c r="AB197" s="21">
        <f>JULIO!AD197</f>
        <v>25716709</v>
      </c>
      <c r="AC197" s="457">
        <v>4808394</v>
      </c>
      <c r="AD197" s="20">
        <f t="shared" si="165"/>
        <v>30525103</v>
      </c>
      <c r="AE197" s="21">
        <f>JULIO!AG197</f>
        <v>11291024</v>
      </c>
      <c r="AF197" s="457">
        <v>1340604</v>
      </c>
      <c r="AG197" s="20">
        <f t="shared" si="166"/>
        <v>12631628</v>
      </c>
      <c r="AH197" s="21">
        <f t="shared" si="167"/>
        <v>23995437</v>
      </c>
      <c r="AI197" s="17">
        <f t="shared" si="168"/>
        <v>23995437</v>
      </c>
      <c r="AJ197" s="18">
        <f t="shared" si="169"/>
        <v>41888912</v>
      </c>
      <c r="AK197" s="10"/>
      <c r="AL197" s="455">
        <v>0</v>
      </c>
      <c r="AM197" s="458">
        <v>0</v>
      </c>
      <c r="AN197" s="10"/>
    </row>
    <row r="198" spans="1:40" s="467" customFormat="1" x14ac:dyDescent="0.2">
      <c r="A198" s="623"/>
      <c r="B198" s="554"/>
      <c r="N198" s="10"/>
      <c r="P198" s="10"/>
      <c r="Q198" s="10"/>
      <c r="R198" s="10"/>
      <c r="S198" s="156" t="str">
        <f>+IF(JULIO!S198=0,"",JULIO!S198)</f>
        <v>4100100-3</v>
      </c>
      <c r="T198" s="55" t="str">
        <f>+IF(JULIO!T198=0,"",JULIO!T198)</f>
        <v>Material de Laboratorio</v>
      </c>
      <c r="U198" s="29">
        <f>+ENERO!U198</f>
        <v>15745580</v>
      </c>
      <c r="V198" s="17">
        <f>JULIO!V198+AGOSTO!AL198</f>
        <v>0</v>
      </c>
      <c r="W198" s="17">
        <f>JULIO!W198+AGOSTO!AM198</f>
        <v>0</v>
      </c>
      <c r="X198" s="20">
        <f t="shared" si="163"/>
        <v>15745580</v>
      </c>
      <c r="Y198" s="21">
        <f>JULIO!AA198</f>
        <v>10393712</v>
      </c>
      <c r="Z198" s="457">
        <v>1429980</v>
      </c>
      <c r="AA198" s="20">
        <f t="shared" si="164"/>
        <v>11823692</v>
      </c>
      <c r="AB198" s="21">
        <f>JULIO!AD198</f>
        <v>10393712</v>
      </c>
      <c r="AC198" s="457">
        <v>1429980</v>
      </c>
      <c r="AD198" s="20">
        <f t="shared" si="165"/>
        <v>11823692</v>
      </c>
      <c r="AE198" s="21">
        <f>JULIO!AG198</f>
        <v>5172650</v>
      </c>
      <c r="AF198" s="457">
        <v>0</v>
      </c>
      <c r="AG198" s="20">
        <f t="shared" si="166"/>
        <v>5172650</v>
      </c>
      <c r="AH198" s="21">
        <f t="shared" si="167"/>
        <v>3921888</v>
      </c>
      <c r="AI198" s="17">
        <f t="shared" si="168"/>
        <v>3921888</v>
      </c>
      <c r="AJ198" s="18">
        <f t="shared" si="169"/>
        <v>10572930</v>
      </c>
      <c r="AK198" s="10"/>
      <c r="AL198" s="455">
        <v>0</v>
      </c>
      <c r="AM198" s="458">
        <v>0</v>
      </c>
      <c r="AN198" s="10"/>
    </row>
    <row r="199" spans="1:40" s="467" customFormat="1" x14ac:dyDescent="0.2">
      <c r="A199" s="623"/>
      <c r="B199" s="554"/>
      <c r="N199" s="10"/>
      <c r="P199" s="10"/>
      <c r="Q199" s="10"/>
      <c r="R199" s="10"/>
      <c r="S199" s="156" t="str">
        <f>+IF(JULIO!S199=0,"",JULIO!S199)</f>
        <v>4100100-4</v>
      </c>
      <c r="T199" s="55" t="str">
        <f>+IF(JULIO!T199=0,"",JULIO!T199)</f>
        <v>Material para Odontologia</v>
      </c>
      <c r="U199" s="29">
        <f>+ENERO!U199</f>
        <v>19604413</v>
      </c>
      <c r="V199" s="17">
        <f>JULIO!V199+AGOSTO!AL199</f>
        <v>0</v>
      </c>
      <c r="W199" s="17">
        <f>JULIO!W199+AGOSTO!AM199</f>
        <v>0</v>
      </c>
      <c r="X199" s="20">
        <f t="shared" si="163"/>
        <v>19604413</v>
      </c>
      <c r="Y199" s="21">
        <f>JULIO!AA199</f>
        <v>13855855</v>
      </c>
      <c r="Z199" s="457">
        <v>610668</v>
      </c>
      <c r="AA199" s="20">
        <f t="shared" si="164"/>
        <v>14466523</v>
      </c>
      <c r="AB199" s="21">
        <f>JULIO!AD199</f>
        <v>13855855</v>
      </c>
      <c r="AC199" s="457">
        <v>610668</v>
      </c>
      <c r="AD199" s="20">
        <f t="shared" si="165"/>
        <v>14466523</v>
      </c>
      <c r="AE199" s="21">
        <f>JULIO!AG199</f>
        <v>9522947</v>
      </c>
      <c r="AF199" s="457">
        <v>480422</v>
      </c>
      <c r="AG199" s="20">
        <f t="shared" si="166"/>
        <v>10003369</v>
      </c>
      <c r="AH199" s="21">
        <f t="shared" si="167"/>
        <v>5137890</v>
      </c>
      <c r="AI199" s="17">
        <f t="shared" si="168"/>
        <v>5137890</v>
      </c>
      <c r="AJ199" s="18">
        <f t="shared" si="169"/>
        <v>9601044</v>
      </c>
      <c r="AK199" s="10"/>
      <c r="AL199" s="455">
        <v>0</v>
      </c>
      <c r="AM199" s="458">
        <v>0</v>
      </c>
      <c r="AN199" s="10"/>
    </row>
    <row r="200" spans="1:40" s="467" customFormat="1" x14ac:dyDescent="0.2">
      <c r="A200" s="623"/>
      <c r="B200" s="554"/>
      <c r="N200" s="10"/>
      <c r="P200" s="10"/>
      <c r="Q200" s="10"/>
      <c r="R200" s="10"/>
      <c r="S200" s="156" t="str">
        <f>+IF(JULIO!S200=0,"",JULIO!S200)</f>
        <v>4100100-5</v>
      </c>
      <c r="T200" s="55" t="str">
        <f>+IF(JULIO!T200=0,"",JULIO!T200)</f>
        <v>Material para Rayos X</v>
      </c>
      <c r="U200" s="29">
        <f>+ENERO!U200</f>
        <v>7961158</v>
      </c>
      <c r="V200" s="17">
        <f>JULIO!V200+AGOSTO!AL200</f>
        <v>0</v>
      </c>
      <c r="W200" s="17">
        <f>JULIO!W200+AGOSTO!AM200</f>
        <v>0</v>
      </c>
      <c r="X200" s="20">
        <f t="shared" si="163"/>
        <v>7961158</v>
      </c>
      <c r="Y200" s="21">
        <f>JULIO!AA200</f>
        <v>1343280</v>
      </c>
      <c r="Z200" s="457">
        <v>0</v>
      </c>
      <c r="AA200" s="20">
        <f t="shared" si="164"/>
        <v>1343280</v>
      </c>
      <c r="AB200" s="21">
        <f>JULIO!AD200</f>
        <v>1343280</v>
      </c>
      <c r="AC200" s="457">
        <v>0</v>
      </c>
      <c r="AD200" s="20">
        <f t="shared" si="165"/>
        <v>1343280</v>
      </c>
      <c r="AE200" s="21">
        <f>JULIO!AG200</f>
        <v>1343280</v>
      </c>
      <c r="AF200" s="457">
        <v>0</v>
      </c>
      <c r="AG200" s="20">
        <f t="shared" si="166"/>
        <v>1343280</v>
      </c>
      <c r="AH200" s="21">
        <f t="shared" si="167"/>
        <v>6617878</v>
      </c>
      <c r="AI200" s="17">
        <f t="shared" si="168"/>
        <v>6617878</v>
      </c>
      <c r="AJ200" s="18">
        <f t="shared" si="169"/>
        <v>6617878</v>
      </c>
      <c r="AK200" s="10"/>
      <c r="AL200" s="455">
        <v>0</v>
      </c>
      <c r="AM200" s="458">
        <v>0</v>
      </c>
      <c r="AN200" s="10"/>
    </row>
    <row r="201" spans="1:40" s="467" customFormat="1" x14ac:dyDescent="0.2">
      <c r="A201" s="623"/>
      <c r="B201" s="554"/>
      <c r="N201" s="10"/>
      <c r="P201" s="10"/>
      <c r="Q201" s="10"/>
      <c r="R201" s="10"/>
      <c r="S201" s="156" t="str">
        <f>+IF(JULIO!S201=0,"",JULIO!S201)</f>
        <v/>
      </c>
      <c r="T201" s="55" t="str">
        <f>+IF(JULIO!T201=0,"",JULIO!T201)</f>
        <v/>
      </c>
      <c r="U201" s="29">
        <f>+ENERO!U201</f>
        <v>0</v>
      </c>
      <c r="V201" s="17">
        <f>JULIO!V201+AGOSTO!AL201</f>
        <v>0</v>
      </c>
      <c r="W201" s="17">
        <f>JULIO!W201+AGOSTO!AM201</f>
        <v>0</v>
      </c>
      <c r="X201" s="20">
        <f t="shared" si="163"/>
        <v>0</v>
      </c>
      <c r="Y201" s="21">
        <f>JULIO!AA201</f>
        <v>0</v>
      </c>
      <c r="Z201" s="457">
        <v>0</v>
      </c>
      <c r="AA201" s="20">
        <f t="shared" si="164"/>
        <v>0</v>
      </c>
      <c r="AB201" s="21">
        <f>JULIO!AD201</f>
        <v>0</v>
      </c>
      <c r="AC201" s="457">
        <v>0</v>
      </c>
      <c r="AD201" s="20">
        <f t="shared" si="165"/>
        <v>0</v>
      </c>
      <c r="AE201" s="21">
        <f>JULIO!AG201</f>
        <v>0</v>
      </c>
      <c r="AF201" s="457">
        <v>0</v>
      </c>
      <c r="AG201" s="20">
        <f t="shared" si="166"/>
        <v>0</v>
      </c>
      <c r="AH201" s="21">
        <f t="shared" si="167"/>
        <v>0</v>
      </c>
      <c r="AI201" s="17">
        <f t="shared" si="168"/>
        <v>0</v>
      </c>
      <c r="AJ201" s="18">
        <f t="shared" si="169"/>
        <v>0</v>
      </c>
      <c r="AK201" s="10"/>
      <c r="AL201" s="455">
        <v>0</v>
      </c>
      <c r="AM201" s="458">
        <v>0</v>
      </c>
      <c r="AN201" s="10"/>
    </row>
    <row r="202" spans="1:40" s="467" customFormat="1" x14ac:dyDescent="0.2">
      <c r="A202" s="623"/>
      <c r="B202" s="554"/>
      <c r="N202" s="10"/>
      <c r="P202" s="10"/>
      <c r="Q202" s="10"/>
      <c r="R202" s="10"/>
      <c r="S202" s="156" t="str">
        <f>+IF(JULIO!S202=0,"",JULIO!S202)</f>
        <v/>
      </c>
      <c r="T202" s="55" t="str">
        <f>+IF(JULIO!T202=0,"",JULIO!T202)</f>
        <v/>
      </c>
      <c r="U202" s="29">
        <f>+ENERO!U202</f>
        <v>0</v>
      </c>
      <c r="V202" s="17">
        <f>JULIO!V202+AGOSTO!AL202</f>
        <v>0</v>
      </c>
      <c r="W202" s="17">
        <f>JULIO!W202+AGOSTO!AM202</f>
        <v>0</v>
      </c>
      <c r="X202" s="20">
        <f t="shared" si="163"/>
        <v>0</v>
      </c>
      <c r="Y202" s="21">
        <f>JULIO!AA202</f>
        <v>0</v>
      </c>
      <c r="Z202" s="457">
        <v>0</v>
      </c>
      <c r="AA202" s="20">
        <f t="shared" si="164"/>
        <v>0</v>
      </c>
      <c r="AB202" s="21">
        <f>JULIO!AD202</f>
        <v>0</v>
      </c>
      <c r="AC202" s="457">
        <v>0</v>
      </c>
      <c r="AD202" s="20">
        <f t="shared" si="165"/>
        <v>0</v>
      </c>
      <c r="AE202" s="21">
        <f>JULIO!AG202</f>
        <v>0</v>
      </c>
      <c r="AF202" s="457">
        <v>0</v>
      </c>
      <c r="AG202" s="20">
        <f t="shared" si="166"/>
        <v>0</v>
      </c>
      <c r="AH202" s="21">
        <f t="shared" si="167"/>
        <v>0</v>
      </c>
      <c r="AI202" s="17">
        <f t="shared" si="168"/>
        <v>0</v>
      </c>
      <c r="AJ202" s="18">
        <f t="shared" si="169"/>
        <v>0</v>
      </c>
      <c r="AK202" s="10"/>
      <c r="AL202" s="455">
        <v>0</v>
      </c>
      <c r="AM202" s="458">
        <v>0</v>
      </c>
      <c r="AN202" s="10"/>
    </row>
    <row r="203" spans="1:40" s="467" customFormat="1" x14ac:dyDescent="0.2">
      <c r="A203" s="623"/>
      <c r="B203" s="554"/>
      <c r="N203" s="10"/>
      <c r="P203" s="10"/>
      <c r="Q203" s="10"/>
      <c r="R203" s="10"/>
      <c r="S203" s="155">
        <f>+IF(JULIO!S203=0,"",JULIO!S203)</f>
        <v>4100200</v>
      </c>
      <c r="T203" s="159" t="str">
        <f>+IF(JULIO!T203=0,"",JULIO!T203)</f>
        <v>Gastos Complementarios e Intermedios</v>
      </c>
      <c r="U203" s="29">
        <f t="shared" ref="U203:AJ203" si="170">U204</f>
        <v>36605337</v>
      </c>
      <c r="V203" s="17">
        <f t="shared" si="170"/>
        <v>0</v>
      </c>
      <c r="W203" s="17">
        <f t="shared" si="170"/>
        <v>0</v>
      </c>
      <c r="X203" s="20">
        <f t="shared" si="170"/>
        <v>36605337</v>
      </c>
      <c r="Y203" s="21">
        <f t="shared" si="170"/>
        <v>15868760</v>
      </c>
      <c r="Z203" s="169">
        <f t="shared" si="170"/>
        <v>2108500</v>
      </c>
      <c r="AA203" s="20">
        <f t="shared" si="170"/>
        <v>17977260</v>
      </c>
      <c r="AB203" s="21">
        <f t="shared" si="170"/>
        <v>15868760</v>
      </c>
      <c r="AC203" s="169">
        <f t="shared" si="170"/>
        <v>2108500</v>
      </c>
      <c r="AD203" s="20">
        <f t="shared" si="170"/>
        <v>17977260</v>
      </c>
      <c r="AE203" s="21">
        <f t="shared" si="170"/>
        <v>15547185</v>
      </c>
      <c r="AF203" s="169">
        <f t="shared" si="170"/>
        <v>2018000</v>
      </c>
      <c r="AG203" s="20">
        <f t="shared" si="170"/>
        <v>17565185</v>
      </c>
      <c r="AH203" s="21">
        <f t="shared" si="170"/>
        <v>18628077</v>
      </c>
      <c r="AI203" s="17">
        <f t="shared" si="170"/>
        <v>18628077</v>
      </c>
      <c r="AJ203" s="18">
        <f t="shared" si="170"/>
        <v>19040152</v>
      </c>
      <c r="AK203" s="10"/>
      <c r="AL203" s="31">
        <f>AL204</f>
        <v>0</v>
      </c>
      <c r="AM203" s="28">
        <f>AM204</f>
        <v>0</v>
      </c>
      <c r="AN203" s="10"/>
    </row>
    <row r="204" spans="1:40" s="467" customFormat="1" x14ac:dyDescent="0.2">
      <c r="A204" s="623"/>
      <c r="B204" s="554"/>
      <c r="N204" s="10"/>
      <c r="P204" s="10"/>
      <c r="Q204" s="10"/>
      <c r="R204" s="10"/>
      <c r="S204" s="156" t="str">
        <f>+IF(JULIO!S204=0,"",JULIO!S204)</f>
        <v>4100200-1</v>
      </c>
      <c r="T204" s="55" t="str">
        <f>+IF(JULIO!T204=0,"",JULIO!T204)</f>
        <v>Alimentación</v>
      </c>
      <c r="U204" s="29">
        <f>+ENERO!U204</f>
        <v>36605337</v>
      </c>
      <c r="V204" s="17">
        <f>JULIO!V204+AGOSTO!AL204</f>
        <v>0</v>
      </c>
      <c r="W204" s="17">
        <f>JULIO!W204+AGOSTO!AM204</f>
        <v>0</v>
      </c>
      <c r="X204" s="20">
        <f>SUM(U204:W204)</f>
        <v>36605337</v>
      </c>
      <c r="Y204" s="21">
        <f>JULIO!AA204</f>
        <v>15868760</v>
      </c>
      <c r="Z204" s="457">
        <v>2108500</v>
      </c>
      <c r="AA204" s="20">
        <f>SUM(Y204:Z204)</f>
        <v>17977260</v>
      </c>
      <c r="AB204" s="21">
        <f>JULIO!AD204</f>
        <v>15868760</v>
      </c>
      <c r="AC204" s="457">
        <v>2108500</v>
      </c>
      <c r="AD204" s="20">
        <f>SUM(AB204:AC204)</f>
        <v>17977260</v>
      </c>
      <c r="AE204" s="21">
        <f>JULIO!AG204</f>
        <v>15547185</v>
      </c>
      <c r="AF204" s="457">
        <v>2018000</v>
      </c>
      <c r="AG204" s="20">
        <f>SUM(AE204:AF204)</f>
        <v>17565185</v>
      </c>
      <c r="AH204" s="21">
        <f>X204-AA204</f>
        <v>18628077</v>
      </c>
      <c r="AI204" s="17">
        <f>X204-AD204</f>
        <v>18628077</v>
      </c>
      <c r="AJ204" s="18">
        <f>X204-AG204</f>
        <v>19040152</v>
      </c>
      <c r="AK204" s="10"/>
      <c r="AL204" s="455">
        <v>0</v>
      </c>
      <c r="AM204" s="458">
        <v>0</v>
      </c>
      <c r="AN204" s="10"/>
    </row>
    <row r="205" spans="1:40" s="467" customFormat="1" ht="13.5" thickBot="1" x14ac:dyDescent="0.25">
      <c r="A205" s="623"/>
      <c r="B205" s="554"/>
      <c r="N205" s="10"/>
      <c r="P205" s="10"/>
      <c r="Q205" s="10"/>
      <c r="R205" s="10"/>
      <c r="S205" s="624">
        <f>+IF(JULIO!S205=0,"",JULIO!S205)</f>
        <v>4199999</v>
      </c>
      <c r="T205" s="625" t="str">
        <f>+IF(JULIO!T205=0,"",JULIO!T205)</f>
        <v>Vigencias Anteriores</v>
      </c>
      <c r="U205" s="160">
        <f>+ENERO!U205</f>
        <v>0</v>
      </c>
      <c r="V205" s="143">
        <f>JULIO!V205+AGOSTO!AL205</f>
        <v>0</v>
      </c>
      <c r="W205" s="143">
        <f>JULIO!W205+AGOSTO!AM205</f>
        <v>89077679</v>
      </c>
      <c r="X205" s="149">
        <f>SUM(U205:W205)</f>
        <v>89077679</v>
      </c>
      <c r="Y205" s="147">
        <f>JULIO!AA205</f>
        <v>89077679</v>
      </c>
      <c r="Z205" s="475">
        <v>0</v>
      </c>
      <c r="AA205" s="149">
        <f>SUM(Y205:Z205)</f>
        <v>89077679</v>
      </c>
      <c r="AB205" s="147">
        <f>JULIO!AD205</f>
        <v>89077679</v>
      </c>
      <c r="AC205" s="475">
        <v>0</v>
      </c>
      <c r="AD205" s="149">
        <f>SUM(AB205:AC205)</f>
        <v>89077679</v>
      </c>
      <c r="AE205" s="147">
        <f>JULIO!AG205</f>
        <v>89077679</v>
      </c>
      <c r="AF205" s="475">
        <v>0</v>
      </c>
      <c r="AG205" s="149">
        <f>SUM(AE205:AF205)</f>
        <v>89077679</v>
      </c>
      <c r="AH205" s="147">
        <f>X205-AA205</f>
        <v>0</v>
      </c>
      <c r="AI205" s="143">
        <f>X205-AD205</f>
        <v>0</v>
      </c>
      <c r="AJ205" s="148">
        <f>X205-AG205</f>
        <v>0</v>
      </c>
      <c r="AK205" s="10"/>
      <c r="AL205" s="471">
        <v>0</v>
      </c>
      <c r="AM205" s="476">
        <v>0</v>
      </c>
      <c r="AN205" s="10"/>
    </row>
    <row r="206" spans="1:40" s="467" customFormat="1" ht="15.75" x14ac:dyDescent="0.2">
      <c r="A206" s="623"/>
      <c r="B206" s="554"/>
      <c r="N206" s="10"/>
      <c r="P206" s="10"/>
      <c r="Q206" s="10"/>
      <c r="R206" s="10"/>
      <c r="S206" s="627" t="str">
        <f>+IF(JULIO!S206=0,"",JULIO!S206)</f>
        <v/>
      </c>
      <c r="T206" s="628" t="str">
        <f>+IF(JULIO!T206=0,"",JULIO!T206)</f>
        <v/>
      </c>
      <c r="U206" s="208"/>
      <c r="V206" s="208"/>
      <c r="W206" s="208"/>
      <c r="X206" s="208"/>
      <c r="Y206" s="208"/>
      <c r="Z206" s="208"/>
      <c r="AA206" s="208"/>
      <c r="AB206" s="208"/>
      <c r="AC206" s="208"/>
      <c r="AD206" s="208"/>
      <c r="AE206" s="208"/>
      <c r="AF206" s="208"/>
      <c r="AG206" s="208"/>
      <c r="AH206" s="208"/>
      <c r="AI206" s="208"/>
      <c r="AJ206" s="209"/>
      <c r="AK206" s="10"/>
      <c r="AL206" s="630"/>
      <c r="AM206" s="631"/>
      <c r="AN206" s="10"/>
    </row>
    <row r="207" spans="1:40" s="467" customFormat="1" ht="19.5" x14ac:dyDescent="0.2">
      <c r="A207" s="623"/>
      <c r="B207" s="554"/>
      <c r="N207" s="10"/>
      <c r="P207" s="10"/>
      <c r="Q207" s="10"/>
      <c r="R207" s="10"/>
      <c r="S207" s="654" t="str">
        <f>+IF(JULIO!S207=0,"",JULIO!S207)</f>
        <v>B</v>
      </c>
      <c r="T207" s="655" t="str">
        <f>+IF(JULIO!T207=0,"",JULIO!T207)</f>
        <v>GASTOS DE OPERACION COMERCIAL</v>
      </c>
      <c r="U207" s="589">
        <f t="shared" ref="U207:AJ207" si="171">U209</f>
        <v>0</v>
      </c>
      <c r="V207" s="590">
        <f t="shared" si="171"/>
        <v>0</v>
      </c>
      <c r="W207" s="590">
        <f t="shared" si="171"/>
        <v>20000000</v>
      </c>
      <c r="X207" s="591">
        <f t="shared" si="171"/>
        <v>20000000</v>
      </c>
      <c r="Y207" s="464">
        <f t="shared" si="171"/>
        <v>2237931</v>
      </c>
      <c r="Z207" s="590">
        <f t="shared" si="171"/>
        <v>0</v>
      </c>
      <c r="AA207" s="591">
        <f t="shared" si="171"/>
        <v>2237931</v>
      </c>
      <c r="AB207" s="464">
        <f t="shared" si="171"/>
        <v>2237931</v>
      </c>
      <c r="AC207" s="590">
        <f t="shared" si="171"/>
        <v>0</v>
      </c>
      <c r="AD207" s="591">
        <f t="shared" si="171"/>
        <v>2237931</v>
      </c>
      <c r="AE207" s="464">
        <f t="shared" si="171"/>
        <v>2237931</v>
      </c>
      <c r="AF207" s="590">
        <f t="shared" si="171"/>
        <v>0</v>
      </c>
      <c r="AG207" s="591">
        <f t="shared" si="171"/>
        <v>2237931</v>
      </c>
      <c r="AH207" s="464">
        <f t="shared" si="171"/>
        <v>17762069</v>
      </c>
      <c r="AI207" s="590">
        <f t="shared" si="171"/>
        <v>17762069</v>
      </c>
      <c r="AJ207" s="465">
        <f t="shared" si="171"/>
        <v>17762069</v>
      </c>
      <c r="AK207" s="10"/>
      <c r="AL207" s="464">
        <f>AL209</f>
        <v>0</v>
      </c>
      <c r="AM207" s="465">
        <f>AM209</f>
        <v>0</v>
      </c>
      <c r="AN207" s="10"/>
    </row>
    <row r="208" spans="1:40" s="467" customFormat="1" ht="15.75" x14ac:dyDescent="0.2">
      <c r="A208" s="623"/>
      <c r="B208" s="554"/>
      <c r="N208" s="10"/>
      <c r="P208" s="10"/>
      <c r="Q208" s="10"/>
      <c r="R208" s="10"/>
      <c r="S208" s="448"/>
      <c r="T208" s="649"/>
      <c r="U208" s="193"/>
      <c r="V208" s="193"/>
      <c r="W208" s="193"/>
      <c r="X208" s="193"/>
      <c r="Y208" s="193"/>
      <c r="Z208" s="193"/>
      <c r="AA208" s="193"/>
      <c r="AB208" s="193"/>
      <c r="AC208" s="193"/>
      <c r="AD208" s="193"/>
      <c r="AE208" s="193"/>
      <c r="AF208" s="193"/>
      <c r="AG208" s="193"/>
      <c r="AH208" s="193"/>
      <c r="AI208" s="193"/>
      <c r="AJ208" s="207"/>
      <c r="AK208" s="10"/>
      <c r="AL208" s="637"/>
      <c r="AM208" s="638"/>
      <c r="AN208" s="10"/>
    </row>
    <row r="209" spans="1:40" s="467" customFormat="1" ht="15.75" x14ac:dyDescent="0.2">
      <c r="A209" s="623"/>
      <c r="B209" s="554"/>
      <c r="N209" s="10"/>
      <c r="P209" s="10"/>
      <c r="Q209" s="10"/>
      <c r="R209" s="10"/>
      <c r="S209" s="469">
        <f>+IF(JULIO!S209=0,"",JULIO!S209)</f>
        <v>5000000</v>
      </c>
      <c r="T209" s="469" t="str">
        <f>+IF(JULIO!T209=0,"",JULIO!T209)</f>
        <v>GASTOS DE COMERCIALIZACION</v>
      </c>
      <c r="U209" s="589">
        <f t="shared" ref="U209:AJ209" si="172">U210</f>
        <v>0</v>
      </c>
      <c r="V209" s="590">
        <f t="shared" si="172"/>
        <v>0</v>
      </c>
      <c r="W209" s="590">
        <f t="shared" si="172"/>
        <v>20000000</v>
      </c>
      <c r="X209" s="591">
        <f t="shared" si="172"/>
        <v>20000000</v>
      </c>
      <c r="Y209" s="464">
        <f t="shared" si="172"/>
        <v>2237931</v>
      </c>
      <c r="Z209" s="590">
        <f t="shared" si="172"/>
        <v>0</v>
      </c>
      <c r="AA209" s="591">
        <f t="shared" si="172"/>
        <v>2237931</v>
      </c>
      <c r="AB209" s="464">
        <f t="shared" si="172"/>
        <v>2237931</v>
      </c>
      <c r="AC209" s="590">
        <f t="shared" si="172"/>
        <v>0</v>
      </c>
      <c r="AD209" s="591">
        <f t="shared" si="172"/>
        <v>2237931</v>
      </c>
      <c r="AE209" s="464">
        <f t="shared" si="172"/>
        <v>2237931</v>
      </c>
      <c r="AF209" s="590">
        <f t="shared" si="172"/>
        <v>0</v>
      </c>
      <c r="AG209" s="591">
        <f t="shared" si="172"/>
        <v>2237931</v>
      </c>
      <c r="AH209" s="464">
        <f t="shared" si="172"/>
        <v>17762069</v>
      </c>
      <c r="AI209" s="590">
        <f t="shared" si="172"/>
        <v>17762069</v>
      </c>
      <c r="AJ209" s="465">
        <f t="shared" si="172"/>
        <v>17762069</v>
      </c>
      <c r="AK209" s="10"/>
      <c r="AL209" s="151">
        <f>AL210</f>
        <v>0</v>
      </c>
      <c r="AM209" s="153">
        <f>AM210</f>
        <v>0</v>
      </c>
      <c r="AN209" s="10"/>
    </row>
    <row r="210" spans="1:40" s="467" customFormat="1" ht="15" x14ac:dyDescent="0.2">
      <c r="A210" s="623"/>
      <c r="B210" s="554"/>
      <c r="N210" s="10"/>
      <c r="P210" s="10"/>
      <c r="Q210" s="10"/>
      <c r="R210" s="10"/>
      <c r="S210" s="34">
        <f>+IF(JULIO!S210=0,"",JULIO!S210)</f>
        <v>5100000</v>
      </c>
      <c r="T210" s="158" t="str">
        <f>+IF(JULIO!T210=0,"",JULIO!T210)</f>
        <v>Insumos y Suministros para Venta al Público</v>
      </c>
      <c r="U210" s="157">
        <f t="shared" ref="U210:AJ210" si="173">U211+U218</f>
        <v>0</v>
      </c>
      <c r="V210" s="144">
        <f t="shared" si="173"/>
        <v>0</v>
      </c>
      <c r="W210" s="144">
        <f t="shared" si="173"/>
        <v>20000000</v>
      </c>
      <c r="X210" s="152">
        <f t="shared" si="173"/>
        <v>20000000</v>
      </c>
      <c r="Y210" s="151">
        <f t="shared" si="173"/>
        <v>2237931</v>
      </c>
      <c r="Z210" s="144">
        <f t="shared" si="173"/>
        <v>0</v>
      </c>
      <c r="AA210" s="152">
        <f t="shared" si="173"/>
        <v>2237931</v>
      </c>
      <c r="AB210" s="151">
        <f t="shared" si="173"/>
        <v>2237931</v>
      </c>
      <c r="AC210" s="144">
        <f t="shared" si="173"/>
        <v>0</v>
      </c>
      <c r="AD210" s="152">
        <f t="shared" si="173"/>
        <v>2237931</v>
      </c>
      <c r="AE210" s="151">
        <f t="shared" si="173"/>
        <v>2237931</v>
      </c>
      <c r="AF210" s="144">
        <f t="shared" si="173"/>
        <v>0</v>
      </c>
      <c r="AG210" s="152">
        <f t="shared" si="173"/>
        <v>2237931</v>
      </c>
      <c r="AH210" s="151">
        <f t="shared" si="173"/>
        <v>17762069</v>
      </c>
      <c r="AI210" s="144">
        <f t="shared" si="173"/>
        <v>17762069</v>
      </c>
      <c r="AJ210" s="153">
        <f t="shared" si="173"/>
        <v>17762069</v>
      </c>
      <c r="AK210" s="10"/>
      <c r="AL210" s="151">
        <f>AL211+AL218</f>
        <v>0</v>
      </c>
      <c r="AM210" s="153">
        <f>AM211+AM218</f>
        <v>0</v>
      </c>
      <c r="AN210" s="10"/>
    </row>
    <row r="211" spans="1:40" s="467" customFormat="1" x14ac:dyDescent="0.2">
      <c r="A211" s="623"/>
      <c r="B211" s="554"/>
      <c r="N211" s="10"/>
      <c r="P211" s="10"/>
      <c r="Q211" s="10"/>
      <c r="R211" s="10"/>
      <c r="S211" s="155">
        <f>+IF(JULIO!S211=0,"",JULIO!S211)</f>
        <v>5100100</v>
      </c>
      <c r="T211" s="159" t="str">
        <f>+IF(JULIO!T211=0,"",JULIO!T211)</f>
        <v>Compra de Bienes para la venta</v>
      </c>
      <c r="U211" s="29">
        <f t="shared" ref="U211:AJ211" si="174">SUM(U212:U217)</f>
        <v>0</v>
      </c>
      <c r="V211" s="17">
        <f t="shared" si="174"/>
        <v>0</v>
      </c>
      <c r="W211" s="17">
        <f t="shared" si="174"/>
        <v>20000000</v>
      </c>
      <c r="X211" s="20">
        <f t="shared" si="174"/>
        <v>20000000</v>
      </c>
      <c r="Y211" s="21">
        <f t="shared" si="174"/>
        <v>2237931</v>
      </c>
      <c r="Z211" s="169">
        <f t="shared" si="174"/>
        <v>0</v>
      </c>
      <c r="AA211" s="20">
        <f t="shared" si="174"/>
        <v>2237931</v>
      </c>
      <c r="AB211" s="21">
        <f t="shared" si="174"/>
        <v>2237931</v>
      </c>
      <c r="AC211" s="169">
        <f t="shared" si="174"/>
        <v>0</v>
      </c>
      <c r="AD211" s="20">
        <f t="shared" si="174"/>
        <v>2237931</v>
      </c>
      <c r="AE211" s="21">
        <f t="shared" si="174"/>
        <v>2237931</v>
      </c>
      <c r="AF211" s="169">
        <f t="shared" si="174"/>
        <v>0</v>
      </c>
      <c r="AG211" s="20">
        <f t="shared" si="174"/>
        <v>2237931</v>
      </c>
      <c r="AH211" s="21">
        <f t="shared" si="174"/>
        <v>17762069</v>
      </c>
      <c r="AI211" s="17">
        <f t="shared" si="174"/>
        <v>17762069</v>
      </c>
      <c r="AJ211" s="18">
        <f t="shared" si="174"/>
        <v>17762069</v>
      </c>
      <c r="AK211" s="12"/>
      <c r="AL211" s="31">
        <f>SUM(AL212:AL217)</f>
        <v>0</v>
      </c>
      <c r="AM211" s="28">
        <f>SUM(AM212:AM217)</f>
        <v>0</v>
      </c>
      <c r="AN211" s="10"/>
    </row>
    <row r="212" spans="1:40" s="467" customFormat="1" x14ac:dyDescent="0.2">
      <c r="A212" s="623"/>
      <c r="B212" s="554"/>
      <c r="N212" s="10"/>
      <c r="P212" s="10"/>
      <c r="Q212" s="10"/>
      <c r="R212" s="10"/>
      <c r="S212" s="156" t="str">
        <f>+IF(JULIO!S212=0,"",JULIO!S212)</f>
        <v>5100100-1</v>
      </c>
      <c r="T212" s="55" t="str">
        <f>+IF(JULIO!T212=0,"",JULIO!T212)</f>
        <v>Productos Farmaceuticos</v>
      </c>
      <c r="U212" s="29">
        <f>+ENERO!U212</f>
        <v>0</v>
      </c>
      <c r="V212" s="17">
        <f>JULIO!V212+AGOSTO!AL212</f>
        <v>0</v>
      </c>
      <c r="W212" s="17">
        <f>JULIO!W212+AGOSTO!AM212</f>
        <v>20000000</v>
      </c>
      <c r="X212" s="20">
        <f t="shared" ref="X212:X218" si="175">SUM(U212:W212)</f>
        <v>20000000</v>
      </c>
      <c r="Y212" s="21">
        <f>JULIO!AA212</f>
        <v>2237931</v>
      </c>
      <c r="Z212" s="457">
        <v>0</v>
      </c>
      <c r="AA212" s="20">
        <f t="shared" ref="AA212:AA218" si="176">SUM(Y212:Z212)</f>
        <v>2237931</v>
      </c>
      <c r="AB212" s="21">
        <f>JULIO!AD212</f>
        <v>2237931</v>
      </c>
      <c r="AC212" s="457">
        <v>0</v>
      </c>
      <c r="AD212" s="20">
        <f t="shared" ref="AD212:AD218" si="177">SUM(AB212:AC212)</f>
        <v>2237931</v>
      </c>
      <c r="AE212" s="21">
        <f>JULIO!AG212</f>
        <v>2237931</v>
      </c>
      <c r="AF212" s="457">
        <v>0</v>
      </c>
      <c r="AG212" s="20">
        <f t="shared" ref="AG212:AG218" si="178">SUM(AE212:AF212)</f>
        <v>2237931</v>
      </c>
      <c r="AH212" s="21">
        <f t="shared" ref="AH212:AH218" si="179">X212-AA212</f>
        <v>17762069</v>
      </c>
      <c r="AI212" s="17">
        <f t="shared" ref="AI212:AI218" si="180">X212-AD212</f>
        <v>17762069</v>
      </c>
      <c r="AJ212" s="18">
        <f t="shared" ref="AJ212:AJ218" si="181">X212-AG212</f>
        <v>17762069</v>
      </c>
      <c r="AK212" s="10"/>
      <c r="AL212" s="455">
        <v>0</v>
      </c>
      <c r="AM212" s="458">
        <v>0</v>
      </c>
      <c r="AN212" s="10"/>
    </row>
    <row r="213" spans="1:40" s="467" customFormat="1" x14ac:dyDescent="0.2">
      <c r="A213" s="623"/>
      <c r="B213" s="554"/>
      <c r="N213" s="10"/>
      <c r="P213" s="10"/>
      <c r="Q213" s="10"/>
      <c r="R213" s="10"/>
      <c r="S213" s="156" t="str">
        <f>+IF(JULIO!S213=0,"",JULIO!S213)</f>
        <v>5100100-2</v>
      </c>
      <c r="T213" s="55" t="str">
        <f>+IF(JULIO!T213=0,"",JULIO!T213)</f>
        <v>Material Médico Quirúrgico</v>
      </c>
      <c r="U213" s="29">
        <f>+ENERO!U213</f>
        <v>0</v>
      </c>
      <c r="V213" s="17">
        <f>JULIO!V213+AGOSTO!AL213</f>
        <v>0</v>
      </c>
      <c r="W213" s="17">
        <f>JULIO!W213+AGOSTO!AM213</f>
        <v>0</v>
      </c>
      <c r="X213" s="20">
        <f t="shared" si="175"/>
        <v>0</v>
      </c>
      <c r="Y213" s="21">
        <f>JULIO!AA213</f>
        <v>0</v>
      </c>
      <c r="Z213" s="457">
        <v>0</v>
      </c>
      <c r="AA213" s="20">
        <f t="shared" si="176"/>
        <v>0</v>
      </c>
      <c r="AB213" s="21">
        <f>JULIO!AD213</f>
        <v>0</v>
      </c>
      <c r="AC213" s="457">
        <v>0</v>
      </c>
      <c r="AD213" s="20">
        <f t="shared" si="177"/>
        <v>0</v>
      </c>
      <c r="AE213" s="21">
        <f>JULIO!AG213</f>
        <v>0</v>
      </c>
      <c r="AF213" s="457">
        <v>0</v>
      </c>
      <c r="AG213" s="20">
        <f t="shared" si="178"/>
        <v>0</v>
      </c>
      <c r="AH213" s="21">
        <f t="shared" si="179"/>
        <v>0</v>
      </c>
      <c r="AI213" s="17">
        <f t="shared" si="180"/>
        <v>0</v>
      </c>
      <c r="AJ213" s="18">
        <f t="shared" si="181"/>
        <v>0</v>
      </c>
      <c r="AK213" s="10"/>
      <c r="AL213" s="455">
        <v>0</v>
      </c>
      <c r="AM213" s="458">
        <v>0</v>
      </c>
      <c r="AN213" s="10"/>
    </row>
    <row r="214" spans="1:40" s="467" customFormat="1" x14ac:dyDescent="0.2">
      <c r="A214" s="623"/>
      <c r="B214" s="554"/>
      <c r="N214" s="10"/>
      <c r="P214" s="10"/>
      <c r="Q214" s="10"/>
      <c r="R214" s="10"/>
      <c r="S214" s="156" t="str">
        <f>+IF(JULIO!S214=0,"",JULIO!S214)</f>
        <v>5100100-3</v>
      </c>
      <c r="T214" s="55" t="str">
        <f>+IF(JULIO!T214=0,"",JULIO!T214)</f>
        <v>Material de Laboratorio</v>
      </c>
      <c r="U214" s="29">
        <f>+ENERO!U214</f>
        <v>0</v>
      </c>
      <c r="V214" s="17">
        <f>JULIO!V214+AGOSTO!AL214</f>
        <v>0</v>
      </c>
      <c r="W214" s="17">
        <f>JULIO!W214+AGOSTO!AM214</f>
        <v>0</v>
      </c>
      <c r="X214" s="20">
        <f t="shared" si="175"/>
        <v>0</v>
      </c>
      <c r="Y214" s="21">
        <f>JULIO!AA214</f>
        <v>0</v>
      </c>
      <c r="Z214" s="457">
        <v>0</v>
      </c>
      <c r="AA214" s="20">
        <f t="shared" si="176"/>
        <v>0</v>
      </c>
      <c r="AB214" s="21">
        <f>JULIO!AD214</f>
        <v>0</v>
      </c>
      <c r="AC214" s="457">
        <v>0</v>
      </c>
      <c r="AD214" s="20">
        <f t="shared" si="177"/>
        <v>0</v>
      </c>
      <c r="AE214" s="21">
        <f>JULIO!AG214</f>
        <v>0</v>
      </c>
      <c r="AF214" s="457">
        <v>0</v>
      </c>
      <c r="AG214" s="20">
        <f t="shared" si="178"/>
        <v>0</v>
      </c>
      <c r="AH214" s="21">
        <f t="shared" si="179"/>
        <v>0</v>
      </c>
      <c r="AI214" s="17">
        <f t="shared" si="180"/>
        <v>0</v>
      </c>
      <c r="AJ214" s="18">
        <f t="shared" si="181"/>
        <v>0</v>
      </c>
      <c r="AK214" s="10"/>
      <c r="AL214" s="455">
        <v>0</v>
      </c>
      <c r="AM214" s="458">
        <v>0</v>
      </c>
      <c r="AN214" s="10"/>
    </row>
    <row r="215" spans="1:40" s="467" customFormat="1" x14ac:dyDescent="0.2">
      <c r="A215" s="623"/>
      <c r="B215" s="554"/>
      <c r="N215" s="10"/>
      <c r="P215" s="10"/>
      <c r="Q215" s="10"/>
      <c r="R215" s="10"/>
      <c r="S215" s="156" t="str">
        <f>+IF(JULIO!S215=0,"",JULIO!S215)</f>
        <v>5100100-4</v>
      </c>
      <c r="T215" s="55" t="str">
        <f>+IF(JULIO!T215=0,"",JULIO!T215)</f>
        <v>Material para Odontologia</v>
      </c>
      <c r="U215" s="29">
        <f>+ENERO!U215</f>
        <v>0</v>
      </c>
      <c r="V215" s="17">
        <f>JULIO!V215+AGOSTO!AL215</f>
        <v>0</v>
      </c>
      <c r="W215" s="17">
        <f>JULIO!W215+AGOSTO!AM215</f>
        <v>0</v>
      </c>
      <c r="X215" s="20">
        <f t="shared" si="175"/>
        <v>0</v>
      </c>
      <c r="Y215" s="21">
        <f>JULIO!AA215</f>
        <v>0</v>
      </c>
      <c r="Z215" s="457">
        <v>0</v>
      </c>
      <c r="AA215" s="20">
        <f t="shared" si="176"/>
        <v>0</v>
      </c>
      <c r="AB215" s="21">
        <f>JULIO!AD215</f>
        <v>0</v>
      </c>
      <c r="AC215" s="457">
        <v>0</v>
      </c>
      <c r="AD215" s="20">
        <f t="shared" si="177"/>
        <v>0</v>
      </c>
      <c r="AE215" s="21">
        <f>JULIO!AG215</f>
        <v>0</v>
      </c>
      <c r="AF215" s="457">
        <v>0</v>
      </c>
      <c r="AG215" s="20">
        <f t="shared" si="178"/>
        <v>0</v>
      </c>
      <c r="AH215" s="21">
        <f t="shared" si="179"/>
        <v>0</v>
      </c>
      <c r="AI215" s="17">
        <f t="shared" si="180"/>
        <v>0</v>
      </c>
      <c r="AJ215" s="18">
        <f t="shared" si="181"/>
        <v>0</v>
      </c>
      <c r="AK215" s="10"/>
      <c r="AL215" s="455">
        <v>0</v>
      </c>
      <c r="AM215" s="458">
        <v>0</v>
      </c>
      <c r="AN215" s="10"/>
    </row>
    <row r="216" spans="1:40" s="467" customFormat="1" x14ac:dyDescent="0.2">
      <c r="A216" s="623"/>
      <c r="B216" s="554"/>
      <c r="N216" s="10"/>
      <c r="P216" s="10"/>
      <c r="Q216" s="10"/>
      <c r="R216" s="10"/>
      <c r="S216" s="156" t="str">
        <f>+IF(JULIO!S216=0,"",JULIO!S216)</f>
        <v>5100100-5</v>
      </c>
      <c r="T216" s="55" t="str">
        <f>+IF(JULIO!T216=0,"",JULIO!T216)</f>
        <v>Material para Rayos X</v>
      </c>
      <c r="U216" s="29">
        <f>+ENERO!U216</f>
        <v>0</v>
      </c>
      <c r="V216" s="17">
        <f>JULIO!V216+AGOSTO!AL216</f>
        <v>0</v>
      </c>
      <c r="W216" s="17">
        <f>JULIO!W216+AGOSTO!AM216</f>
        <v>0</v>
      </c>
      <c r="X216" s="20">
        <f t="shared" si="175"/>
        <v>0</v>
      </c>
      <c r="Y216" s="21">
        <f>JULIO!AA216</f>
        <v>0</v>
      </c>
      <c r="Z216" s="457">
        <v>0</v>
      </c>
      <c r="AA216" s="20">
        <f t="shared" si="176"/>
        <v>0</v>
      </c>
      <c r="AB216" s="21">
        <f>JULIO!AD216</f>
        <v>0</v>
      </c>
      <c r="AC216" s="457">
        <v>0</v>
      </c>
      <c r="AD216" s="20">
        <f t="shared" si="177"/>
        <v>0</v>
      </c>
      <c r="AE216" s="21">
        <f>JULIO!AG216</f>
        <v>0</v>
      </c>
      <c r="AF216" s="457">
        <v>0</v>
      </c>
      <c r="AG216" s="20">
        <f t="shared" si="178"/>
        <v>0</v>
      </c>
      <c r="AH216" s="21">
        <f t="shared" si="179"/>
        <v>0</v>
      </c>
      <c r="AI216" s="17">
        <f t="shared" si="180"/>
        <v>0</v>
      </c>
      <c r="AJ216" s="18">
        <f t="shared" si="181"/>
        <v>0</v>
      </c>
      <c r="AK216" s="10"/>
      <c r="AL216" s="455">
        <v>0</v>
      </c>
      <c r="AM216" s="458">
        <v>0</v>
      </c>
      <c r="AN216" s="10"/>
    </row>
    <row r="217" spans="1:40" s="467" customFormat="1" x14ac:dyDescent="0.2">
      <c r="A217" s="623"/>
      <c r="B217" s="554"/>
      <c r="N217" s="10"/>
      <c r="P217" s="10"/>
      <c r="Q217" s="10"/>
      <c r="R217" s="10"/>
      <c r="S217" s="156" t="str">
        <f>+IF(JULIO!S217=0,"",JULIO!S217)</f>
        <v>5100100-6</v>
      </c>
      <c r="T217" s="55" t="str">
        <f>+IF(JULIO!T217=0,"",JULIO!T217)</f>
        <v>Material aseo personal, etc.</v>
      </c>
      <c r="U217" s="29">
        <f>+ENERO!U217</f>
        <v>0</v>
      </c>
      <c r="V217" s="17">
        <f>JULIO!V217+AGOSTO!AL217</f>
        <v>0</v>
      </c>
      <c r="W217" s="17">
        <f>JULIO!W217+AGOSTO!AM217</f>
        <v>0</v>
      </c>
      <c r="X217" s="20">
        <f t="shared" si="175"/>
        <v>0</v>
      </c>
      <c r="Y217" s="21">
        <f>JULIO!AA217</f>
        <v>0</v>
      </c>
      <c r="Z217" s="457">
        <v>0</v>
      </c>
      <c r="AA217" s="20">
        <f t="shared" si="176"/>
        <v>0</v>
      </c>
      <c r="AB217" s="21">
        <f>JULIO!AD217</f>
        <v>0</v>
      </c>
      <c r="AC217" s="457">
        <v>0</v>
      </c>
      <c r="AD217" s="20">
        <f t="shared" si="177"/>
        <v>0</v>
      </c>
      <c r="AE217" s="21">
        <f>JULIO!AG217</f>
        <v>0</v>
      </c>
      <c r="AF217" s="457">
        <v>0</v>
      </c>
      <c r="AG217" s="20">
        <f t="shared" si="178"/>
        <v>0</v>
      </c>
      <c r="AH217" s="21">
        <f t="shared" si="179"/>
        <v>0</v>
      </c>
      <c r="AI217" s="17">
        <f t="shared" si="180"/>
        <v>0</v>
      </c>
      <c r="AJ217" s="18">
        <f t="shared" si="181"/>
        <v>0</v>
      </c>
      <c r="AK217" s="10"/>
      <c r="AL217" s="455">
        <v>0</v>
      </c>
      <c r="AM217" s="458">
        <v>0</v>
      </c>
      <c r="AN217" s="10"/>
    </row>
    <row r="218" spans="1:40" s="467" customFormat="1" ht="15" thickBot="1" x14ac:dyDescent="0.25">
      <c r="A218" s="623"/>
      <c r="B218" s="554"/>
      <c r="N218" s="10"/>
      <c r="P218" s="10"/>
      <c r="Q218" s="10"/>
      <c r="R218" s="10"/>
      <c r="S218" s="657">
        <f>+IF(JULIO!S218=0,"",JULIO!S218)</f>
        <v>5199999</v>
      </c>
      <c r="T218" s="658" t="str">
        <f>+IF(JULIO!T218=0,"",JULIO!T218)</f>
        <v>Vigencias Anteriores</v>
      </c>
      <c r="U218" s="160">
        <f>+ENERO!U218</f>
        <v>0</v>
      </c>
      <c r="V218" s="143">
        <f>JULIO!V218+AGOSTO!AL218</f>
        <v>0</v>
      </c>
      <c r="W218" s="143">
        <f>JULIO!W218+AGOSTO!AM218</f>
        <v>0</v>
      </c>
      <c r="X218" s="149">
        <f t="shared" si="175"/>
        <v>0</v>
      </c>
      <c r="Y218" s="147">
        <f>JULIO!AA218</f>
        <v>0</v>
      </c>
      <c r="Z218" s="475">
        <v>0</v>
      </c>
      <c r="AA218" s="149">
        <f t="shared" si="176"/>
        <v>0</v>
      </c>
      <c r="AB218" s="147">
        <f>JULIO!AD218</f>
        <v>0</v>
      </c>
      <c r="AC218" s="475">
        <v>0</v>
      </c>
      <c r="AD218" s="149">
        <f t="shared" si="177"/>
        <v>0</v>
      </c>
      <c r="AE218" s="147">
        <f>JULIO!AG218</f>
        <v>0</v>
      </c>
      <c r="AF218" s="475">
        <v>0</v>
      </c>
      <c r="AG218" s="149">
        <f t="shared" si="178"/>
        <v>0</v>
      </c>
      <c r="AH218" s="147">
        <f t="shared" si="179"/>
        <v>0</v>
      </c>
      <c r="AI218" s="143">
        <f t="shared" si="180"/>
        <v>0</v>
      </c>
      <c r="AJ218" s="148">
        <f t="shared" si="181"/>
        <v>0</v>
      </c>
      <c r="AK218" s="10"/>
      <c r="AL218" s="650">
        <v>0</v>
      </c>
      <c r="AM218" s="651">
        <v>0</v>
      </c>
      <c r="AN218" s="10"/>
    </row>
    <row r="219" spans="1:40" s="467" customFormat="1" ht="16.5" thickBot="1" x14ac:dyDescent="0.25">
      <c r="A219" s="623"/>
      <c r="B219" s="554"/>
      <c r="N219" s="10"/>
      <c r="P219" s="10"/>
      <c r="Q219" s="10"/>
      <c r="R219" s="10"/>
      <c r="S219" s="643" t="str">
        <f>+IF(JULIO!S219=0,"",JULIO!S219)</f>
        <v/>
      </c>
      <c r="T219" s="357" t="str">
        <f>+IF(JULIO!T219=0,"",JULIO!T219)</f>
        <v/>
      </c>
      <c r="U219" s="192"/>
      <c r="V219" s="192"/>
      <c r="W219" s="192"/>
      <c r="X219" s="192"/>
      <c r="Y219" s="192"/>
      <c r="Z219" s="192"/>
      <c r="AA219" s="192"/>
      <c r="AB219" s="192"/>
      <c r="AC219" s="192"/>
      <c r="AD219" s="192"/>
      <c r="AE219" s="192"/>
      <c r="AF219" s="192"/>
      <c r="AG219" s="192"/>
      <c r="AH219" s="192"/>
      <c r="AI219" s="192"/>
      <c r="AJ219" s="210"/>
      <c r="AK219" s="12"/>
      <c r="AL219" s="645"/>
      <c r="AM219" s="646"/>
      <c r="AN219" s="10"/>
    </row>
    <row r="220" spans="1:40" s="467" customFormat="1" ht="19.5" x14ac:dyDescent="0.2">
      <c r="A220" s="623"/>
      <c r="B220" s="554"/>
      <c r="N220" s="10"/>
      <c r="P220" s="10"/>
      <c r="Q220" s="10"/>
      <c r="R220" s="10"/>
      <c r="S220" s="438" t="str">
        <f>+IF(JULIO!S220=0,"",JULIO!S220)</f>
        <v>C</v>
      </c>
      <c r="T220" s="439" t="str">
        <f>+IF(JULIO!T220=0,"",JULIO!T220)</f>
        <v xml:space="preserve">SERVICIO DE LA DEUDA </v>
      </c>
      <c r="U220" s="440">
        <f t="shared" ref="U220:AJ220" si="182">U222+U227</f>
        <v>0</v>
      </c>
      <c r="V220" s="441">
        <f t="shared" si="182"/>
        <v>0</v>
      </c>
      <c r="W220" s="441">
        <f t="shared" si="182"/>
        <v>0</v>
      </c>
      <c r="X220" s="444">
        <f t="shared" si="182"/>
        <v>0</v>
      </c>
      <c r="Y220" s="443">
        <f t="shared" si="182"/>
        <v>0</v>
      </c>
      <c r="Z220" s="441">
        <f t="shared" si="182"/>
        <v>0</v>
      </c>
      <c r="AA220" s="444">
        <f t="shared" si="182"/>
        <v>0</v>
      </c>
      <c r="AB220" s="443">
        <f t="shared" si="182"/>
        <v>0</v>
      </c>
      <c r="AC220" s="441">
        <f t="shared" si="182"/>
        <v>0</v>
      </c>
      <c r="AD220" s="444">
        <f t="shared" si="182"/>
        <v>0</v>
      </c>
      <c r="AE220" s="443">
        <f t="shared" si="182"/>
        <v>0</v>
      </c>
      <c r="AF220" s="441">
        <f t="shared" si="182"/>
        <v>0</v>
      </c>
      <c r="AG220" s="444">
        <f t="shared" si="182"/>
        <v>0</v>
      </c>
      <c r="AH220" s="443">
        <f t="shared" si="182"/>
        <v>0</v>
      </c>
      <c r="AI220" s="441">
        <f t="shared" si="182"/>
        <v>0</v>
      </c>
      <c r="AJ220" s="442">
        <f t="shared" si="182"/>
        <v>0</v>
      </c>
      <c r="AK220" s="648"/>
      <c r="AL220" s="443">
        <f>AL222+AL227</f>
        <v>0</v>
      </c>
      <c r="AM220" s="442">
        <f>AM222+AM227</f>
        <v>0</v>
      </c>
      <c r="AN220" s="10"/>
    </row>
    <row r="221" spans="1:40" s="467" customFormat="1" ht="15.75" x14ac:dyDescent="0.2">
      <c r="A221" s="623"/>
      <c r="B221" s="554"/>
      <c r="N221" s="10"/>
      <c r="P221" s="10"/>
      <c r="Q221" s="10"/>
      <c r="R221" s="10"/>
      <c r="S221" s="448" t="str">
        <f>+IF(JULIO!S221=0,"",JULIO!S221)</f>
        <v/>
      </c>
      <c r="T221" s="649" t="str">
        <f>+IF(JULIO!T221=0,"",JULIO!T221)</f>
        <v/>
      </c>
      <c r="U221" s="193"/>
      <c r="V221" s="193"/>
      <c r="W221" s="193"/>
      <c r="X221" s="193"/>
      <c r="Y221" s="193"/>
      <c r="Z221" s="193"/>
      <c r="AA221" s="193"/>
      <c r="AB221" s="193"/>
      <c r="AC221" s="193"/>
      <c r="AD221" s="193"/>
      <c r="AE221" s="193"/>
      <c r="AF221" s="193"/>
      <c r="AG221" s="193"/>
      <c r="AH221" s="193"/>
      <c r="AI221" s="193"/>
      <c r="AJ221" s="207"/>
      <c r="AK221" s="10"/>
      <c r="AL221" s="213"/>
      <c r="AM221" s="214"/>
      <c r="AN221" s="10"/>
    </row>
    <row r="222" spans="1:40" s="467" customFormat="1" ht="15" x14ac:dyDescent="0.2">
      <c r="A222" s="623"/>
      <c r="B222" s="554"/>
      <c r="N222" s="10"/>
      <c r="P222" s="10"/>
      <c r="Q222" s="10"/>
      <c r="R222" s="10"/>
      <c r="S222" s="34">
        <f>+IF(JULIO!S222=0,"",JULIO!S222)</f>
        <v>7001000</v>
      </c>
      <c r="T222" s="158" t="str">
        <f>+IF(JULIO!T222=0,"",JULIO!T222)</f>
        <v>SERVICIO DE LA DEUDA INTERNA</v>
      </c>
      <c r="U222" s="157">
        <f t="shared" ref="U222:AJ222" si="183">SUM(U223:U225)</f>
        <v>0</v>
      </c>
      <c r="V222" s="144">
        <f t="shared" si="183"/>
        <v>0</v>
      </c>
      <c r="W222" s="144">
        <f t="shared" si="183"/>
        <v>0</v>
      </c>
      <c r="X222" s="152">
        <f t="shared" si="183"/>
        <v>0</v>
      </c>
      <c r="Y222" s="151">
        <f t="shared" si="183"/>
        <v>0</v>
      </c>
      <c r="Z222" s="144">
        <f t="shared" si="183"/>
        <v>0</v>
      </c>
      <c r="AA222" s="152">
        <f t="shared" si="183"/>
        <v>0</v>
      </c>
      <c r="AB222" s="151">
        <f t="shared" si="183"/>
        <v>0</v>
      </c>
      <c r="AC222" s="144">
        <f t="shared" si="183"/>
        <v>0</v>
      </c>
      <c r="AD222" s="152">
        <f t="shared" si="183"/>
        <v>0</v>
      </c>
      <c r="AE222" s="151">
        <f t="shared" si="183"/>
        <v>0</v>
      </c>
      <c r="AF222" s="144">
        <f t="shared" si="183"/>
        <v>0</v>
      </c>
      <c r="AG222" s="152">
        <f t="shared" si="183"/>
        <v>0</v>
      </c>
      <c r="AH222" s="151">
        <f t="shared" si="183"/>
        <v>0</v>
      </c>
      <c r="AI222" s="144">
        <f t="shared" si="183"/>
        <v>0</v>
      </c>
      <c r="AJ222" s="153">
        <f t="shared" si="183"/>
        <v>0</v>
      </c>
      <c r="AK222" s="10"/>
      <c r="AL222" s="151">
        <f>SUM(AL223:AL225)</f>
        <v>0</v>
      </c>
      <c r="AM222" s="153">
        <f>SUM(AM223:AM225)</f>
        <v>0</v>
      </c>
      <c r="AN222" s="10"/>
    </row>
    <row r="223" spans="1:40" s="467" customFormat="1" x14ac:dyDescent="0.2">
      <c r="A223" s="623"/>
      <c r="B223" s="554"/>
      <c r="N223" s="10"/>
      <c r="P223" s="10"/>
      <c r="Q223" s="10"/>
      <c r="R223" s="10"/>
      <c r="S223" s="155">
        <f>+IF(JULIO!S223=0,"",JULIO!S223)</f>
        <v>7001100</v>
      </c>
      <c r="T223" s="159" t="str">
        <f>+IF(JULIO!T223=0,"",JULIO!T223)</f>
        <v>Amortización deuda Pública Interna</v>
      </c>
      <c r="U223" s="29">
        <f>+ENERO!U223</f>
        <v>0</v>
      </c>
      <c r="V223" s="17">
        <f>JULIO!V223+AGOSTO!AL223</f>
        <v>0</v>
      </c>
      <c r="W223" s="17">
        <f>JULIO!W223+AGOSTO!AM223</f>
        <v>0</v>
      </c>
      <c r="X223" s="20">
        <f>SUM(U223:W223)</f>
        <v>0</v>
      </c>
      <c r="Y223" s="21">
        <f>JULIO!AA223</f>
        <v>0</v>
      </c>
      <c r="Z223" s="457">
        <v>0</v>
      </c>
      <c r="AA223" s="20">
        <f>SUM(Y223:Z223)</f>
        <v>0</v>
      </c>
      <c r="AB223" s="21">
        <f>JULIO!AD223</f>
        <v>0</v>
      </c>
      <c r="AC223" s="457">
        <v>0</v>
      </c>
      <c r="AD223" s="20">
        <f>SUM(AB223:AC223)</f>
        <v>0</v>
      </c>
      <c r="AE223" s="21">
        <f>JULIO!AG223</f>
        <v>0</v>
      </c>
      <c r="AF223" s="457">
        <v>0</v>
      </c>
      <c r="AG223" s="20">
        <f>SUM(AE223:AF223)</f>
        <v>0</v>
      </c>
      <c r="AH223" s="21">
        <f>X223-AA223</f>
        <v>0</v>
      </c>
      <c r="AI223" s="17">
        <f>X223-AD223</f>
        <v>0</v>
      </c>
      <c r="AJ223" s="18">
        <f>X223-AG223</f>
        <v>0</v>
      </c>
      <c r="AK223" s="10"/>
      <c r="AL223" s="455">
        <v>0</v>
      </c>
      <c r="AM223" s="458">
        <v>0</v>
      </c>
      <c r="AN223" s="10"/>
    </row>
    <row r="224" spans="1:40" s="467" customFormat="1" x14ac:dyDescent="0.2">
      <c r="A224" s="623"/>
      <c r="B224" s="554"/>
      <c r="N224" s="10"/>
      <c r="P224" s="10"/>
      <c r="Q224" s="10"/>
      <c r="R224" s="10"/>
      <c r="S224" s="155">
        <f>+IF(JULIO!S224=0,"",JULIO!S224)</f>
        <v>7001200</v>
      </c>
      <c r="T224" s="159" t="str">
        <f>+IF(JULIO!T224=0,"",JULIO!T224)</f>
        <v>Intereses Comisiones y gastos de la Deuda Pública</v>
      </c>
      <c r="U224" s="29">
        <f>+ENERO!U224</f>
        <v>0</v>
      </c>
      <c r="V224" s="17">
        <f>JULIO!V224+AGOSTO!AL224</f>
        <v>0</v>
      </c>
      <c r="W224" s="17">
        <f>JULIO!W224+AGOSTO!AM224</f>
        <v>0</v>
      </c>
      <c r="X224" s="20">
        <f>SUM(U224:W224)</f>
        <v>0</v>
      </c>
      <c r="Y224" s="21">
        <f>JULIO!AA224</f>
        <v>0</v>
      </c>
      <c r="Z224" s="457">
        <v>0</v>
      </c>
      <c r="AA224" s="20">
        <f>SUM(Y224:Z224)</f>
        <v>0</v>
      </c>
      <c r="AB224" s="21">
        <f>JULIO!AD224</f>
        <v>0</v>
      </c>
      <c r="AC224" s="457">
        <v>0</v>
      </c>
      <c r="AD224" s="20">
        <f>SUM(AB224:AC224)</f>
        <v>0</v>
      </c>
      <c r="AE224" s="21">
        <f>JULIO!AG224</f>
        <v>0</v>
      </c>
      <c r="AF224" s="457">
        <v>0</v>
      </c>
      <c r="AG224" s="20">
        <f>SUM(AE224:AF224)</f>
        <v>0</v>
      </c>
      <c r="AH224" s="21">
        <f>X224-AA224</f>
        <v>0</v>
      </c>
      <c r="AI224" s="17">
        <f>X224-AD224</f>
        <v>0</v>
      </c>
      <c r="AJ224" s="18">
        <f>X224-AG224</f>
        <v>0</v>
      </c>
      <c r="AK224" s="10"/>
      <c r="AL224" s="455">
        <v>0</v>
      </c>
      <c r="AM224" s="458">
        <v>0</v>
      </c>
      <c r="AN224" s="10"/>
    </row>
    <row r="225" spans="1:64" s="467" customFormat="1" x14ac:dyDescent="0.2">
      <c r="A225" s="623"/>
      <c r="B225" s="554"/>
      <c r="N225" s="10"/>
      <c r="P225" s="10"/>
      <c r="Q225" s="10"/>
      <c r="R225" s="10"/>
      <c r="S225" s="155">
        <f>+IF(JULIO!S225=0,"",JULIO!S225)</f>
        <v>7001999</v>
      </c>
      <c r="T225" s="159" t="str">
        <f>+IF(JULIO!T225=0,"",JULIO!T225)</f>
        <v>Vigencias Anteriores</v>
      </c>
      <c r="U225" s="29">
        <f>+ENERO!U225</f>
        <v>0</v>
      </c>
      <c r="V225" s="17">
        <f>JULIO!V225+AGOSTO!AL225</f>
        <v>0</v>
      </c>
      <c r="W225" s="17">
        <f>JULIO!W225+AGOSTO!AM225</f>
        <v>0</v>
      </c>
      <c r="X225" s="20">
        <f>SUM(U225:W225)</f>
        <v>0</v>
      </c>
      <c r="Y225" s="21">
        <f>JULIO!AA225</f>
        <v>0</v>
      </c>
      <c r="Z225" s="457">
        <v>0</v>
      </c>
      <c r="AA225" s="20">
        <f>SUM(Y225:Z225)</f>
        <v>0</v>
      </c>
      <c r="AB225" s="21">
        <f>JULIO!AD225</f>
        <v>0</v>
      </c>
      <c r="AC225" s="457">
        <v>0</v>
      </c>
      <c r="AD225" s="20">
        <f>SUM(AB225:AC225)</f>
        <v>0</v>
      </c>
      <c r="AE225" s="21">
        <f>JULIO!AG225</f>
        <v>0</v>
      </c>
      <c r="AF225" s="457">
        <v>0</v>
      </c>
      <c r="AG225" s="20">
        <f>SUM(AE225:AF225)</f>
        <v>0</v>
      </c>
      <c r="AH225" s="21">
        <f>X225-AA225</f>
        <v>0</v>
      </c>
      <c r="AI225" s="17">
        <f>X225-AD225</f>
        <v>0</v>
      </c>
      <c r="AJ225" s="18">
        <f>X225-AG225</f>
        <v>0</v>
      </c>
      <c r="AK225" s="10"/>
      <c r="AL225" s="455">
        <v>0</v>
      </c>
      <c r="AM225" s="458">
        <v>0</v>
      </c>
      <c r="AN225" s="10"/>
    </row>
    <row r="226" spans="1:64" s="467" customFormat="1" ht="15.75" x14ac:dyDescent="0.2">
      <c r="A226" s="623"/>
      <c r="B226" s="554"/>
      <c r="N226" s="10"/>
      <c r="P226" s="10"/>
      <c r="Q226" s="10"/>
      <c r="R226" s="10"/>
      <c r="S226" s="448" t="str">
        <f>+IF(JULIO!S226=0,"",JULIO!S226)</f>
        <v/>
      </c>
      <c r="T226" s="649" t="str">
        <f>+IF(JULIO!T226=0,"",JULIO!T226)</f>
        <v/>
      </c>
      <c r="U226" s="193"/>
      <c r="V226" s="193"/>
      <c r="W226" s="193"/>
      <c r="X226" s="193"/>
      <c r="Y226" s="193"/>
      <c r="Z226" s="193"/>
      <c r="AA226" s="193"/>
      <c r="AB226" s="193"/>
      <c r="AC226" s="193"/>
      <c r="AD226" s="193"/>
      <c r="AE226" s="193"/>
      <c r="AF226" s="193"/>
      <c r="AG226" s="193"/>
      <c r="AH226" s="193"/>
      <c r="AI226" s="193"/>
      <c r="AJ226" s="207"/>
      <c r="AK226" s="12"/>
      <c r="AL226" s="213"/>
      <c r="AM226" s="214"/>
      <c r="AN226" s="10"/>
    </row>
    <row r="227" spans="1:64" s="467" customFormat="1" ht="15" x14ac:dyDescent="0.2">
      <c r="A227" s="623"/>
      <c r="B227" s="554"/>
      <c r="N227" s="10"/>
      <c r="P227" s="10"/>
      <c r="Q227" s="10"/>
      <c r="R227" s="10"/>
      <c r="S227" s="34">
        <f>+IF(JULIO!S227=0,"",JULIO!S227)</f>
        <v>7002001</v>
      </c>
      <c r="T227" s="158" t="str">
        <f>+IF(JULIO!T227=0,"",JULIO!T227)</f>
        <v>SERVICIO DE LA DEUDA EXTERNA</v>
      </c>
      <c r="U227" s="157">
        <f t="shared" ref="U227:AJ227" si="184">SUM(U228:U230)</f>
        <v>0</v>
      </c>
      <c r="V227" s="144">
        <f t="shared" si="184"/>
        <v>0</v>
      </c>
      <c r="W227" s="144">
        <f t="shared" si="184"/>
        <v>0</v>
      </c>
      <c r="X227" s="152">
        <f t="shared" si="184"/>
        <v>0</v>
      </c>
      <c r="Y227" s="151">
        <f t="shared" si="184"/>
        <v>0</v>
      </c>
      <c r="Z227" s="144">
        <f t="shared" si="184"/>
        <v>0</v>
      </c>
      <c r="AA227" s="152">
        <f t="shared" si="184"/>
        <v>0</v>
      </c>
      <c r="AB227" s="151">
        <f t="shared" si="184"/>
        <v>0</v>
      </c>
      <c r="AC227" s="144">
        <f t="shared" si="184"/>
        <v>0</v>
      </c>
      <c r="AD227" s="152">
        <f t="shared" si="184"/>
        <v>0</v>
      </c>
      <c r="AE227" s="151">
        <f t="shared" si="184"/>
        <v>0</v>
      </c>
      <c r="AF227" s="144">
        <f t="shared" si="184"/>
        <v>0</v>
      </c>
      <c r="AG227" s="152">
        <f t="shared" si="184"/>
        <v>0</v>
      </c>
      <c r="AH227" s="151">
        <f t="shared" si="184"/>
        <v>0</v>
      </c>
      <c r="AI227" s="144">
        <f t="shared" si="184"/>
        <v>0</v>
      </c>
      <c r="AJ227" s="153">
        <f t="shared" si="184"/>
        <v>0</v>
      </c>
      <c r="AK227" s="12"/>
      <c r="AL227" s="151">
        <f>SUM(AL228:AL230)</f>
        <v>0</v>
      </c>
      <c r="AM227" s="153">
        <f>SUM(AM228:AM230)</f>
        <v>0</v>
      </c>
      <c r="AN227" s="10"/>
    </row>
    <row r="228" spans="1:64" s="467" customFormat="1" x14ac:dyDescent="0.2">
      <c r="A228" s="623"/>
      <c r="B228" s="554"/>
      <c r="N228" s="10"/>
      <c r="P228" s="10"/>
      <c r="Q228" s="10"/>
      <c r="R228" s="10"/>
      <c r="S228" s="155">
        <f>+IF(JULIO!S228=0,"",JULIO!S228)</f>
        <v>7002100</v>
      </c>
      <c r="T228" s="159" t="str">
        <f>+IF(JULIO!T228=0,"",JULIO!T228)</f>
        <v>Amortización deuda Pública Externa</v>
      </c>
      <c r="U228" s="29">
        <f>+ENERO!U228</f>
        <v>0</v>
      </c>
      <c r="V228" s="17">
        <f>JULIO!V228+AGOSTO!AL228</f>
        <v>0</v>
      </c>
      <c r="W228" s="17">
        <f>JULIO!W228+AGOSTO!AM228</f>
        <v>0</v>
      </c>
      <c r="X228" s="20">
        <f>SUM(U228:W228)</f>
        <v>0</v>
      </c>
      <c r="Y228" s="21">
        <f>JULIO!AA228</f>
        <v>0</v>
      </c>
      <c r="Z228" s="457">
        <v>0</v>
      </c>
      <c r="AA228" s="20">
        <f>SUM(Y228:Z228)</f>
        <v>0</v>
      </c>
      <c r="AB228" s="21">
        <f>JULIO!AD228</f>
        <v>0</v>
      </c>
      <c r="AC228" s="457">
        <v>0</v>
      </c>
      <c r="AD228" s="20">
        <f>SUM(AB228:AC228)</f>
        <v>0</v>
      </c>
      <c r="AE228" s="21">
        <f>JULIO!AG228</f>
        <v>0</v>
      </c>
      <c r="AF228" s="457">
        <v>0</v>
      </c>
      <c r="AG228" s="20">
        <f>SUM(AE228:AF228)</f>
        <v>0</v>
      </c>
      <c r="AH228" s="21">
        <f>X228-AA228</f>
        <v>0</v>
      </c>
      <c r="AI228" s="17">
        <f>X228-AD228</f>
        <v>0</v>
      </c>
      <c r="AJ228" s="18">
        <f>X228-AG228</f>
        <v>0</v>
      </c>
      <c r="AK228" s="10"/>
      <c r="AL228" s="455">
        <v>0</v>
      </c>
      <c r="AM228" s="458">
        <v>0</v>
      </c>
      <c r="AN228" s="10"/>
    </row>
    <row r="229" spans="1:64" s="467" customFormat="1" x14ac:dyDescent="0.2">
      <c r="A229" s="623"/>
      <c r="B229" s="554"/>
      <c r="N229" s="10"/>
      <c r="P229" s="10"/>
      <c r="Q229" s="10"/>
      <c r="R229" s="10"/>
      <c r="S229" s="155">
        <f>+IF(JULIO!S229=0,"",JULIO!S229)</f>
        <v>7002200</v>
      </c>
      <c r="T229" s="159" t="str">
        <f>+IF(JULIO!T229=0,"",JULIO!T229)</f>
        <v>Intereses Comisiones y gastos de la Deuda Pública</v>
      </c>
      <c r="U229" s="29">
        <f>+ENERO!U229</f>
        <v>0</v>
      </c>
      <c r="V229" s="17">
        <f>JULIO!V229+AGOSTO!AL229</f>
        <v>0</v>
      </c>
      <c r="W229" s="17">
        <f>JULIO!W229+AGOSTO!AM229</f>
        <v>0</v>
      </c>
      <c r="X229" s="20">
        <f>SUM(U229:W229)</f>
        <v>0</v>
      </c>
      <c r="Y229" s="21">
        <f>JULIO!AA229</f>
        <v>0</v>
      </c>
      <c r="Z229" s="457">
        <v>0</v>
      </c>
      <c r="AA229" s="20">
        <f>SUM(Y229:Z229)</f>
        <v>0</v>
      </c>
      <c r="AB229" s="21">
        <f>JULIO!AD229</f>
        <v>0</v>
      </c>
      <c r="AC229" s="457">
        <v>0</v>
      </c>
      <c r="AD229" s="20">
        <f>SUM(AB229:AC229)</f>
        <v>0</v>
      </c>
      <c r="AE229" s="21">
        <f>JULIO!AG229</f>
        <v>0</v>
      </c>
      <c r="AF229" s="457">
        <v>0</v>
      </c>
      <c r="AG229" s="20">
        <f>SUM(AE229:AF229)</f>
        <v>0</v>
      </c>
      <c r="AH229" s="21">
        <f>X229-AA229</f>
        <v>0</v>
      </c>
      <c r="AI229" s="17">
        <f>X229-AD229</f>
        <v>0</v>
      </c>
      <c r="AJ229" s="18">
        <f>X229-AG229</f>
        <v>0</v>
      </c>
      <c r="AK229" s="10"/>
      <c r="AL229" s="455">
        <v>0</v>
      </c>
      <c r="AM229" s="458">
        <v>0</v>
      </c>
      <c r="AN229" s="10"/>
    </row>
    <row r="230" spans="1:64" s="467" customFormat="1" ht="13.5" thickBot="1" x14ac:dyDescent="0.25">
      <c r="A230" s="623"/>
      <c r="B230" s="554"/>
      <c r="N230" s="10"/>
      <c r="P230" s="10"/>
      <c r="Q230" s="10"/>
      <c r="R230" s="10"/>
      <c r="S230" s="624">
        <f>+IF(JULIO!S230=0,"",JULIO!S230)</f>
        <v>7002999</v>
      </c>
      <c r="T230" s="625" t="str">
        <f>+IF(JULIO!T230=0,"",JULIO!T230)</f>
        <v>Vigencias Anteriores</v>
      </c>
      <c r="U230" s="160">
        <f>+ENERO!U230</f>
        <v>0</v>
      </c>
      <c r="V230" s="143">
        <f>JULIO!V230+AGOSTO!AL230</f>
        <v>0</v>
      </c>
      <c r="W230" s="143">
        <f>JULIO!W230+AGOSTO!AM230</f>
        <v>0</v>
      </c>
      <c r="X230" s="149">
        <f>SUM(U230:W230)</f>
        <v>0</v>
      </c>
      <c r="Y230" s="147">
        <f>JULIO!AA230</f>
        <v>0</v>
      </c>
      <c r="Z230" s="475">
        <v>0</v>
      </c>
      <c r="AA230" s="149">
        <f>SUM(Y230:Z230)</f>
        <v>0</v>
      </c>
      <c r="AB230" s="147">
        <f>JULIO!AD230</f>
        <v>0</v>
      </c>
      <c r="AC230" s="475">
        <v>0</v>
      </c>
      <c r="AD230" s="149">
        <f>SUM(AB230:AC230)</f>
        <v>0</v>
      </c>
      <c r="AE230" s="147">
        <f>JULIO!AG230</f>
        <v>0</v>
      </c>
      <c r="AF230" s="475">
        <v>0</v>
      </c>
      <c r="AG230" s="149">
        <f>SUM(AE230:AF230)</f>
        <v>0</v>
      </c>
      <c r="AH230" s="147">
        <f>X230-AA230</f>
        <v>0</v>
      </c>
      <c r="AI230" s="143">
        <f>X230-AD230</f>
        <v>0</v>
      </c>
      <c r="AJ230" s="148">
        <f>X230-AG230</f>
        <v>0</v>
      </c>
      <c r="AK230" s="10"/>
      <c r="AL230" s="650">
        <v>0</v>
      </c>
      <c r="AM230" s="651">
        <v>0</v>
      </c>
      <c r="AN230" s="10"/>
    </row>
    <row r="231" spans="1:64" s="467" customFormat="1" ht="15.75" x14ac:dyDescent="0.2">
      <c r="A231" s="623"/>
      <c r="B231" s="554"/>
      <c r="N231" s="10"/>
      <c r="P231" s="10"/>
      <c r="Q231" s="10"/>
      <c r="R231" s="10"/>
      <c r="S231" s="627" t="str">
        <f>+IF(JULIO!S231=0,"",JULIO!S231)</f>
        <v/>
      </c>
      <c r="T231" s="628" t="str">
        <f>+IF(JULIO!T231=0,"",JULIO!T231)</f>
        <v/>
      </c>
      <c r="U231" s="208"/>
      <c r="V231" s="208"/>
      <c r="W231" s="208"/>
      <c r="X231" s="208"/>
      <c r="Y231" s="208"/>
      <c r="Z231" s="208"/>
      <c r="AA231" s="208"/>
      <c r="AB231" s="208"/>
      <c r="AC231" s="208"/>
      <c r="AD231" s="208"/>
      <c r="AE231" s="208"/>
      <c r="AF231" s="208"/>
      <c r="AG231" s="208"/>
      <c r="AH231" s="208"/>
      <c r="AI231" s="208"/>
      <c r="AJ231" s="209"/>
      <c r="AK231" s="10"/>
      <c r="AL231" s="652"/>
      <c r="AM231" s="653"/>
      <c r="AN231" s="10"/>
    </row>
    <row r="232" spans="1:64" s="467" customFormat="1" ht="19.5" x14ac:dyDescent="0.2">
      <c r="A232" s="623"/>
      <c r="B232" s="554"/>
      <c r="N232" s="10"/>
      <c r="P232" s="10"/>
      <c r="Q232" s="10"/>
      <c r="R232" s="10"/>
      <c r="S232" s="654" t="str">
        <f>+IF(JULIO!S232=0,"",JULIO!S232)</f>
        <v>D</v>
      </c>
      <c r="T232" s="655" t="str">
        <f>+IF(JULIO!T232=0,"",JULIO!T232)</f>
        <v>INVERSION</v>
      </c>
      <c r="U232" s="589">
        <f t="shared" ref="U232:AJ232" si="185">U234</f>
        <v>331500000</v>
      </c>
      <c r="V232" s="590">
        <f t="shared" si="185"/>
        <v>0</v>
      </c>
      <c r="W232" s="590">
        <f t="shared" si="185"/>
        <v>212807480</v>
      </c>
      <c r="X232" s="591">
        <f t="shared" si="185"/>
        <v>544307480</v>
      </c>
      <c r="Y232" s="464">
        <f t="shared" si="185"/>
        <v>295635812</v>
      </c>
      <c r="Z232" s="590">
        <f t="shared" si="185"/>
        <v>24800002</v>
      </c>
      <c r="AA232" s="591">
        <f t="shared" si="185"/>
        <v>320435814</v>
      </c>
      <c r="AB232" s="464">
        <f t="shared" si="185"/>
        <v>251270812</v>
      </c>
      <c r="AC232" s="590">
        <f t="shared" si="185"/>
        <v>9380002</v>
      </c>
      <c r="AD232" s="591">
        <f t="shared" si="185"/>
        <v>260650814</v>
      </c>
      <c r="AE232" s="464">
        <f t="shared" si="185"/>
        <v>202945469</v>
      </c>
      <c r="AF232" s="590">
        <f t="shared" si="185"/>
        <v>16858871</v>
      </c>
      <c r="AG232" s="591">
        <f t="shared" si="185"/>
        <v>219804340</v>
      </c>
      <c r="AH232" s="464">
        <f t="shared" si="185"/>
        <v>223871666</v>
      </c>
      <c r="AI232" s="590">
        <f t="shared" si="185"/>
        <v>283656666</v>
      </c>
      <c r="AJ232" s="465">
        <f t="shared" si="185"/>
        <v>324503140</v>
      </c>
      <c r="AK232" s="648"/>
      <c r="AL232" s="464">
        <f>AL234</f>
        <v>0</v>
      </c>
      <c r="AM232" s="465">
        <f>AM234</f>
        <v>0</v>
      </c>
      <c r="AN232" s="10"/>
    </row>
    <row r="233" spans="1:64" s="467" customFormat="1" ht="15.75" x14ac:dyDescent="0.2">
      <c r="A233" s="623"/>
      <c r="B233" s="554"/>
      <c r="N233" s="10"/>
      <c r="P233" s="10"/>
      <c r="Q233" s="10"/>
      <c r="R233" s="10"/>
      <c r="S233" s="448" t="str">
        <f>+IF(JULIO!S233=0,"",JULIO!S233)</f>
        <v/>
      </c>
      <c r="T233" s="649" t="str">
        <f>+IF(JULIO!T233=0,"",JULIO!T233)</f>
        <v/>
      </c>
      <c r="U233" s="193"/>
      <c r="V233" s="193"/>
      <c r="W233" s="193"/>
      <c r="X233" s="193"/>
      <c r="Y233" s="193"/>
      <c r="Z233" s="193"/>
      <c r="AA233" s="193"/>
      <c r="AB233" s="193"/>
      <c r="AC233" s="193"/>
      <c r="AD233" s="193"/>
      <c r="AE233" s="193"/>
      <c r="AF233" s="193"/>
      <c r="AG233" s="193"/>
      <c r="AH233" s="193"/>
      <c r="AI233" s="193"/>
      <c r="AJ233" s="207"/>
      <c r="AK233" s="10"/>
      <c r="AL233" s="213"/>
      <c r="AM233" s="214"/>
      <c r="AN233" s="10"/>
    </row>
    <row r="234" spans="1:64" s="467" customFormat="1" ht="15" x14ac:dyDescent="0.2">
      <c r="A234" s="623"/>
      <c r="B234" s="554"/>
      <c r="N234" s="10"/>
      <c r="P234" s="10"/>
      <c r="Q234" s="10"/>
      <c r="R234" s="10"/>
      <c r="S234" s="34">
        <f>+IF(JULIO!S234=0,"",JULIO!S234)</f>
        <v>8000000</v>
      </c>
      <c r="T234" s="158" t="str">
        <f>+IF(JULIO!T234=0,"",JULIO!T234)</f>
        <v>Programas de Inversión</v>
      </c>
      <c r="U234" s="157">
        <f t="shared" ref="U234:AJ234" si="186">U235+U243</f>
        <v>331500000</v>
      </c>
      <c r="V234" s="144">
        <f t="shared" si="186"/>
        <v>0</v>
      </c>
      <c r="W234" s="144">
        <f t="shared" si="186"/>
        <v>212807480</v>
      </c>
      <c r="X234" s="152">
        <f t="shared" si="186"/>
        <v>544307480</v>
      </c>
      <c r="Y234" s="151">
        <f t="shared" si="186"/>
        <v>295635812</v>
      </c>
      <c r="Z234" s="144">
        <f t="shared" si="186"/>
        <v>24800002</v>
      </c>
      <c r="AA234" s="152">
        <f t="shared" si="186"/>
        <v>320435814</v>
      </c>
      <c r="AB234" s="151">
        <f t="shared" si="186"/>
        <v>251270812</v>
      </c>
      <c r="AC234" s="144">
        <f t="shared" si="186"/>
        <v>9380002</v>
      </c>
      <c r="AD234" s="152">
        <f t="shared" si="186"/>
        <v>260650814</v>
      </c>
      <c r="AE234" s="151">
        <f t="shared" si="186"/>
        <v>202945469</v>
      </c>
      <c r="AF234" s="144">
        <f t="shared" si="186"/>
        <v>16858871</v>
      </c>
      <c r="AG234" s="152">
        <f t="shared" si="186"/>
        <v>219804340</v>
      </c>
      <c r="AH234" s="151">
        <f t="shared" si="186"/>
        <v>223871666</v>
      </c>
      <c r="AI234" s="144">
        <f t="shared" si="186"/>
        <v>283656666</v>
      </c>
      <c r="AJ234" s="153">
        <f t="shared" si="186"/>
        <v>324503140</v>
      </c>
      <c r="AK234" s="10"/>
      <c r="AL234" s="151">
        <f>AL235+AL243</f>
        <v>0</v>
      </c>
      <c r="AM234" s="153">
        <f>AM235+AM243</f>
        <v>0</v>
      </c>
      <c r="AN234" s="10"/>
    </row>
    <row r="235" spans="1:64" s="467" customFormat="1" x14ac:dyDescent="0.2">
      <c r="A235" s="623"/>
      <c r="B235" s="554"/>
      <c r="N235" s="10"/>
      <c r="P235" s="10"/>
      <c r="Q235" s="10"/>
      <c r="R235" s="10"/>
      <c r="S235" s="155">
        <f>+IF(JULIO!S235=0,"",JULIO!S235)</f>
        <v>8001000</v>
      </c>
      <c r="T235" s="159" t="str">
        <f>+IF(JULIO!T235=0,"",JULIO!T235)</f>
        <v>Formación Bruta del Capital</v>
      </c>
      <c r="U235" s="29">
        <f t="shared" ref="U235:AJ235" si="187">SUM(U236:U241)</f>
        <v>50000000</v>
      </c>
      <c r="V235" s="17">
        <f t="shared" si="187"/>
        <v>0</v>
      </c>
      <c r="W235" s="17">
        <f t="shared" si="187"/>
        <v>173060726</v>
      </c>
      <c r="X235" s="20">
        <f t="shared" si="187"/>
        <v>223060726</v>
      </c>
      <c r="Y235" s="21">
        <f t="shared" si="187"/>
        <v>75455718</v>
      </c>
      <c r="Z235" s="169">
        <f t="shared" si="187"/>
        <v>0</v>
      </c>
      <c r="AA235" s="20">
        <f t="shared" si="187"/>
        <v>75455718</v>
      </c>
      <c r="AB235" s="21">
        <f t="shared" si="187"/>
        <v>75455718</v>
      </c>
      <c r="AC235" s="169">
        <f t="shared" si="187"/>
        <v>0</v>
      </c>
      <c r="AD235" s="20">
        <f t="shared" si="187"/>
        <v>75455718</v>
      </c>
      <c r="AE235" s="21">
        <f t="shared" si="187"/>
        <v>43989246</v>
      </c>
      <c r="AF235" s="169">
        <f t="shared" si="187"/>
        <v>0</v>
      </c>
      <c r="AG235" s="20">
        <f t="shared" si="187"/>
        <v>43989246</v>
      </c>
      <c r="AH235" s="21">
        <f t="shared" si="187"/>
        <v>147605008</v>
      </c>
      <c r="AI235" s="17">
        <f t="shared" si="187"/>
        <v>147605008</v>
      </c>
      <c r="AJ235" s="18">
        <f t="shared" si="187"/>
        <v>179071480</v>
      </c>
      <c r="AK235" s="10"/>
      <c r="AL235" s="31">
        <f>SUM(AL236:AL241)</f>
        <v>0</v>
      </c>
      <c r="AM235" s="28">
        <f>SUM(AM236:AM241)</f>
        <v>0</v>
      </c>
      <c r="AN235" s="10"/>
    </row>
    <row r="236" spans="1:64" s="467" customFormat="1" x14ac:dyDescent="0.2">
      <c r="A236" s="623"/>
      <c r="B236" s="554"/>
      <c r="N236" s="10"/>
      <c r="P236" s="10"/>
      <c r="Q236" s="10"/>
      <c r="R236" s="10"/>
      <c r="S236" s="156" t="str">
        <f>+IF(JULIO!S236=0,"",JULIO!S236)</f>
        <v>8001000-1</v>
      </c>
      <c r="T236" s="55" t="str">
        <f>+IF(JULIO!T236=0,"",JULIO!T236)</f>
        <v>Subprogr.Construc. Remodelac. Adecuación y Apliac.1</v>
      </c>
      <c r="U236" s="29">
        <f>+ENERO!U236</f>
        <v>50000000</v>
      </c>
      <c r="V236" s="17">
        <f>JULIO!V236+AGOSTO!AL236</f>
        <v>0</v>
      </c>
      <c r="W236" s="17">
        <f>JULIO!W236+AGOSTO!AM236</f>
        <v>100000000</v>
      </c>
      <c r="X236" s="20">
        <f t="shared" ref="X236:X241" si="188">SUM(U236:W236)</f>
        <v>150000000</v>
      </c>
      <c r="Y236" s="21">
        <f>JULIO!AA236</f>
        <v>2394992</v>
      </c>
      <c r="Z236" s="457">
        <v>0</v>
      </c>
      <c r="AA236" s="20">
        <f t="shared" ref="AA236:AA241" si="189">SUM(Y236:Z236)</f>
        <v>2394992</v>
      </c>
      <c r="AB236" s="21">
        <f>JULIO!AD236</f>
        <v>2394992</v>
      </c>
      <c r="AC236" s="457">
        <v>0</v>
      </c>
      <c r="AD236" s="20">
        <f t="shared" ref="AD236:AD241" si="190">SUM(AB236:AC236)</f>
        <v>2394992</v>
      </c>
      <c r="AE236" s="21">
        <f>JULIO!AG236</f>
        <v>2394992</v>
      </c>
      <c r="AF236" s="457">
        <v>0</v>
      </c>
      <c r="AG236" s="20">
        <f t="shared" ref="AG236:AG241" si="191">SUM(AE236:AF236)</f>
        <v>2394992</v>
      </c>
      <c r="AH236" s="21">
        <f t="shared" ref="AH236:AH241" si="192">X236-AA236</f>
        <v>147605008</v>
      </c>
      <c r="AI236" s="17">
        <f t="shared" ref="AI236:AI241" si="193">X236-AD236</f>
        <v>147605008</v>
      </c>
      <c r="AJ236" s="18">
        <f t="shared" ref="AJ236:AJ241" si="194">X236-AG236</f>
        <v>147605008</v>
      </c>
      <c r="AK236" s="10"/>
      <c r="AL236" s="455">
        <v>0</v>
      </c>
      <c r="AM236" s="458">
        <v>0</v>
      </c>
      <c r="AN236" s="10"/>
    </row>
    <row r="237" spans="1:64" s="467" customFormat="1" x14ac:dyDescent="0.2">
      <c r="A237" s="623"/>
      <c r="B237" s="554"/>
      <c r="N237" s="10"/>
      <c r="P237" s="10"/>
      <c r="Q237" s="10"/>
      <c r="R237" s="10"/>
      <c r="S237" s="156" t="str">
        <f>+IF(JULIO!S237=0,"",JULIO!S237)</f>
        <v>8001000-2</v>
      </c>
      <c r="T237" s="55" t="str">
        <f>+IF(JULIO!T237=0,"",JULIO!T237)</f>
        <v>Subprogr.Construc. Remodelac. Adecuación y Apliac.2</v>
      </c>
      <c r="U237" s="29">
        <f>+ENERO!U237</f>
        <v>0</v>
      </c>
      <c r="V237" s="17">
        <f>JULIO!V237+AGOSTO!AL237</f>
        <v>0</v>
      </c>
      <c r="W237" s="17">
        <f>JULIO!W237+AGOSTO!AM237</f>
        <v>0</v>
      </c>
      <c r="X237" s="20">
        <f t="shared" si="188"/>
        <v>0</v>
      </c>
      <c r="Y237" s="21">
        <f>JULIO!AA237</f>
        <v>0</v>
      </c>
      <c r="Z237" s="457">
        <v>0</v>
      </c>
      <c r="AA237" s="20">
        <f t="shared" si="189"/>
        <v>0</v>
      </c>
      <c r="AB237" s="21">
        <f>JULIO!AD237</f>
        <v>0</v>
      </c>
      <c r="AC237" s="457">
        <v>0</v>
      </c>
      <c r="AD237" s="20">
        <f t="shared" si="190"/>
        <v>0</v>
      </c>
      <c r="AE237" s="21">
        <f>JULIO!AG237</f>
        <v>0</v>
      </c>
      <c r="AF237" s="457">
        <v>0</v>
      </c>
      <c r="AG237" s="20">
        <f t="shared" si="191"/>
        <v>0</v>
      </c>
      <c r="AH237" s="21">
        <f t="shared" si="192"/>
        <v>0</v>
      </c>
      <c r="AI237" s="17">
        <f t="shared" si="193"/>
        <v>0</v>
      </c>
      <c r="AJ237" s="18">
        <f t="shared" si="194"/>
        <v>0</v>
      </c>
      <c r="AK237" s="10"/>
      <c r="AL237" s="455">
        <v>0</v>
      </c>
      <c r="AM237" s="458">
        <v>0</v>
      </c>
      <c r="AN237" s="10"/>
    </row>
    <row r="238" spans="1:64" s="467" customFormat="1" x14ac:dyDescent="0.2">
      <c r="A238" s="623"/>
      <c r="B238" s="554"/>
      <c r="N238" s="10"/>
      <c r="P238" s="10"/>
      <c r="Q238" s="10"/>
      <c r="R238" s="10"/>
      <c r="S238" s="156" t="str">
        <f>+IF(JULIO!S238=0,"",JULIO!S238)</f>
        <v>8001000-3</v>
      </c>
      <c r="T238" s="55" t="str">
        <f>+IF(JULIO!T238=0,"",JULIO!T238)</f>
        <v>Subprogr.Construc. Remodelac. Adecuación y Apliac.3</v>
      </c>
      <c r="U238" s="29">
        <f>+ENERO!U238</f>
        <v>0</v>
      </c>
      <c r="V238" s="17">
        <f>JULIO!V238+AGOSTO!AL238</f>
        <v>0</v>
      </c>
      <c r="W238" s="17">
        <f>JULIO!W238+AGOSTO!AM238</f>
        <v>0</v>
      </c>
      <c r="X238" s="20">
        <f t="shared" si="188"/>
        <v>0</v>
      </c>
      <c r="Y238" s="21">
        <f>JULIO!AA238</f>
        <v>0</v>
      </c>
      <c r="Z238" s="457">
        <v>0</v>
      </c>
      <c r="AA238" s="20">
        <f t="shared" si="189"/>
        <v>0</v>
      </c>
      <c r="AB238" s="21">
        <f>JULIO!AD238</f>
        <v>0</v>
      </c>
      <c r="AC238" s="457">
        <v>0</v>
      </c>
      <c r="AD238" s="20">
        <f t="shared" si="190"/>
        <v>0</v>
      </c>
      <c r="AE238" s="21">
        <f>JULIO!AG238</f>
        <v>0</v>
      </c>
      <c r="AF238" s="457">
        <v>0</v>
      </c>
      <c r="AG238" s="20">
        <f t="shared" si="191"/>
        <v>0</v>
      </c>
      <c r="AH238" s="21">
        <f t="shared" si="192"/>
        <v>0</v>
      </c>
      <c r="AI238" s="17">
        <f t="shared" si="193"/>
        <v>0</v>
      </c>
      <c r="AJ238" s="18">
        <f t="shared" si="194"/>
        <v>0</v>
      </c>
      <c r="AK238" s="10"/>
      <c r="AL238" s="455">
        <v>0</v>
      </c>
      <c r="AM238" s="458">
        <v>0</v>
      </c>
      <c r="AN238" s="10"/>
    </row>
    <row r="239" spans="1:64" s="467" customFormat="1" x14ac:dyDescent="0.2">
      <c r="A239" s="623"/>
      <c r="B239" s="554"/>
      <c r="N239" s="10"/>
      <c r="P239" s="10"/>
      <c r="Q239" s="10"/>
      <c r="S239" s="156" t="str">
        <f>+IF(JULIO!S239=0,"",JULIO!S239)</f>
        <v>8001000-4</v>
      </c>
      <c r="T239" s="55" t="str">
        <f>+IF(JULIO!T239=0,"",JULIO!T239)</f>
        <v>Subprogr.Construc. Remodelac. Adecuación y Apliac.4</v>
      </c>
      <c r="U239" s="29">
        <f>+ENERO!U239</f>
        <v>0</v>
      </c>
      <c r="V239" s="17">
        <f>JULIO!V239+AGOSTO!AL239</f>
        <v>0</v>
      </c>
      <c r="W239" s="17">
        <f>JULIO!W239+AGOSTO!AM239</f>
        <v>0</v>
      </c>
      <c r="X239" s="20">
        <f t="shared" si="188"/>
        <v>0</v>
      </c>
      <c r="Y239" s="21">
        <f>JULIO!AA239</f>
        <v>0</v>
      </c>
      <c r="Z239" s="457">
        <v>0</v>
      </c>
      <c r="AA239" s="20">
        <f t="shared" si="189"/>
        <v>0</v>
      </c>
      <c r="AB239" s="21">
        <f>JULIO!AD239</f>
        <v>0</v>
      </c>
      <c r="AC239" s="457">
        <v>0</v>
      </c>
      <c r="AD239" s="20">
        <f t="shared" si="190"/>
        <v>0</v>
      </c>
      <c r="AE239" s="21">
        <f>JULIO!AG239</f>
        <v>0</v>
      </c>
      <c r="AF239" s="457">
        <v>0</v>
      </c>
      <c r="AG239" s="20">
        <f t="shared" si="191"/>
        <v>0</v>
      </c>
      <c r="AH239" s="21">
        <f t="shared" si="192"/>
        <v>0</v>
      </c>
      <c r="AI239" s="17">
        <f t="shared" si="193"/>
        <v>0</v>
      </c>
      <c r="AJ239" s="18">
        <f t="shared" si="194"/>
        <v>0</v>
      </c>
      <c r="AK239" s="10"/>
      <c r="AL239" s="455">
        <v>0</v>
      </c>
      <c r="AM239" s="458">
        <v>0</v>
      </c>
      <c r="AN239" s="10"/>
    </row>
    <row r="240" spans="1:64" s="467" customFormat="1" x14ac:dyDescent="0.2">
      <c r="A240" s="623"/>
      <c r="B240" s="554"/>
      <c r="N240" s="10"/>
      <c r="P240" s="10"/>
      <c r="Q240" s="10"/>
      <c r="S240" s="156" t="str">
        <f>+IF(JULIO!S240=0,"",JULIO!S240)</f>
        <v>8001000-7</v>
      </c>
      <c r="T240" s="55" t="str">
        <f>+IF(JULIO!T240=0,"",JULIO!T240)</f>
        <v>Subprogr.Construc. Remodelac. Adecuación y Apliac.5</v>
      </c>
      <c r="U240" s="29">
        <f>+ENERO!U240</f>
        <v>0</v>
      </c>
      <c r="V240" s="17">
        <f>JULIO!V240+AGOSTO!AL240</f>
        <v>0</v>
      </c>
      <c r="W240" s="17">
        <f>JULIO!W240+AGOSTO!AM240</f>
        <v>0</v>
      </c>
      <c r="X240" s="20">
        <f t="shared" si="188"/>
        <v>0</v>
      </c>
      <c r="Y240" s="21">
        <f>JULIO!AA240</f>
        <v>0</v>
      </c>
      <c r="Z240" s="457">
        <v>0</v>
      </c>
      <c r="AA240" s="20">
        <f t="shared" si="189"/>
        <v>0</v>
      </c>
      <c r="AB240" s="21">
        <f>JULIO!AD240</f>
        <v>0</v>
      </c>
      <c r="AC240" s="457">
        <v>0</v>
      </c>
      <c r="AD240" s="20">
        <f t="shared" si="190"/>
        <v>0</v>
      </c>
      <c r="AE240" s="21">
        <f>JULIO!AG240</f>
        <v>0</v>
      </c>
      <c r="AF240" s="457">
        <v>0</v>
      </c>
      <c r="AG240" s="20">
        <f t="shared" si="191"/>
        <v>0</v>
      </c>
      <c r="AH240" s="21">
        <f t="shared" si="192"/>
        <v>0</v>
      </c>
      <c r="AI240" s="17">
        <f t="shared" si="193"/>
        <v>0</v>
      </c>
      <c r="AJ240" s="18">
        <f t="shared" si="194"/>
        <v>0</v>
      </c>
      <c r="AK240" s="10"/>
      <c r="AL240" s="455">
        <v>0</v>
      </c>
      <c r="AM240" s="458">
        <v>0</v>
      </c>
      <c r="AN240" s="10"/>
      <c r="BB240" s="339"/>
      <c r="BC240" s="339"/>
      <c r="BD240" s="339"/>
      <c r="BE240" s="339"/>
      <c r="BF240" s="339"/>
      <c r="BG240" s="339"/>
      <c r="BH240" s="339"/>
      <c r="BI240" s="339"/>
      <c r="BJ240" s="339"/>
      <c r="BK240" s="339"/>
      <c r="BL240" s="339"/>
    </row>
    <row r="241" spans="1:70" ht="14.25" x14ac:dyDescent="0.2">
      <c r="A241" s="623"/>
      <c r="B241" s="554"/>
      <c r="C241" s="467"/>
      <c r="D241" s="467"/>
      <c r="E241" s="467"/>
      <c r="F241" s="467"/>
      <c r="G241" s="467"/>
      <c r="H241" s="467"/>
      <c r="I241" s="467"/>
      <c r="J241" s="467"/>
      <c r="K241" s="467"/>
      <c r="L241" s="467"/>
      <c r="M241" s="467"/>
      <c r="N241" s="10"/>
      <c r="O241" s="467"/>
      <c r="P241" s="10"/>
      <c r="Q241" s="10"/>
      <c r="S241" s="656">
        <f>+IF(JULIO!S241=0,"",JULIO!S241)</f>
        <v>8001999</v>
      </c>
      <c r="T241" s="55" t="str">
        <f>+IF(JULIO!T241=0,"",JULIO!T241)</f>
        <v>Vigencias Anteriores</v>
      </c>
      <c r="U241" s="29">
        <f>+ENERO!U241</f>
        <v>0</v>
      </c>
      <c r="V241" s="17">
        <f>JULIO!V241+AGOSTO!AL241</f>
        <v>0</v>
      </c>
      <c r="W241" s="17">
        <f>JULIO!W241+AGOSTO!AM241</f>
        <v>73060726</v>
      </c>
      <c r="X241" s="20">
        <f t="shared" si="188"/>
        <v>73060726</v>
      </c>
      <c r="Y241" s="21">
        <f>JULIO!AA241</f>
        <v>73060726</v>
      </c>
      <c r="Z241" s="457">
        <v>0</v>
      </c>
      <c r="AA241" s="20">
        <f t="shared" si="189"/>
        <v>73060726</v>
      </c>
      <c r="AB241" s="21">
        <f>JULIO!AD241</f>
        <v>73060726</v>
      </c>
      <c r="AC241" s="457">
        <v>0</v>
      </c>
      <c r="AD241" s="20">
        <f t="shared" si="190"/>
        <v>73060726</v>
      </c>
      <c r="AE241" s="21">
        <f>JULIO!AG241</f>
        <v>41594254</v>
      </c>
      <c r="AF241" s="457">
        <v>0</v>
      </c>
      <c r="AG241" s="20">
        <f t="shared" si="191"/>
        <v>41594254</v>
      </c>
      <c r="AH241" s="21">
        <f t="shared" si="192"/>
        <v>0</v>
      </c>
      <c r="AI241" s="17">
        <f t="shared" si="193"/>
        <v>0</v>
      </c>
      <c r="AJ241" s="18">
        <f t="shared" si="194"/>
        <v>31466472</v>
      </c>
      <c r="AK241" s="10"/>
      <c r="AL241" s="455">
        <v>0</v>
      </c>
      <c r="AM241" s="458">
        <v>0</v>
      </c>
      <c r="BM241" s="467"/>
      <c r="BN241" s="467"/>
      <c r="BO241" s="467"/>
      <c r="BP241" s="467"/>
      <c r="BQ241" s="467"/>
      <c r="BR241" s="467"/>
    </row>
    <row r="242" spans="1:70" ht="15.75" x14ac:dyDescent="0.2">
      <c r="A242" s="623"/>
      <c r="B242" s="554"/>
      <c r="C242" s="467"/>
      <c r="D242" s="467"/>
      <c r="E242" s="467"/>
      <c r="F242" s="467"/>
      <c r="G242" s="467"/>
      <c r="H242" s="467"/>
      <c r="I242" s="467"/>
      <c r="J242" s="467"/>
      <c r="K242" s="467"/>
      <c r="L242" s="467"/>
      <c r="M242" s="467"/>
      <c r="N242" s="10"/>
      <c r="O242" s="467"/>
      <c r="P242" s="10"/>
      <c r="Q242" s="10"/>
      <c r="S242" s="448" t="str">
        <f>+IF(JULIO!S242=0,"",JULIO!S242)</f>
        <v/>
      </c>
      <c r="T242" s="649" t="str">
        <f>+IF(JULIO!T242=0,"",JULIO!T242)</f>
        <v/>
      </c>
      <c r="U242" s="193"/>
      <c r="V242" s="193"/>
      <c r="W242" s="193"/>
      <c r="X242" s="193"/>
      <c r="Y242" s="193"/>
      <c r="Z242" s="193"/>
      <c r="AA242" s="193"/>
      <c r="AB242" s="193"/>
      <c r="AC242" s="193"/>
      <c r="AD242" s="193"/>
      <c r="AE242" s="193"/>
      <c r="AF242" s="193"/>
      <c r="AG242" s="193"/>
      <c r="AH242" s="193"/>
      <c r="AI242" s="193"/>
      <c r="AJ242" s="207"/>
      <c r="AK242" s="10"/>
      <c r="AL242" s="213"/>
      <c r="AM242" s="214"/>
      <c r="BR242" s="467"/>
    </row>
    <row r="243" spans="1:70" x14ac:dyDescent="0.2">
      <c r="A243" s="623"/>
      <c r="B243" s="554"/>
      <c r="C243" s="467"/>
      <c r="D243" s="467"/>
      <c r="E243" s="467"/>
      <c r="F243" s="467"/>
      <c r="G243" s="467"/>
      <c r="H243" s="467"/>
      <c r="I243" s="467"/>
      <c r="J243" s="467"/>
      <c r="K243" s="467"/>
      <c r="L243" s="467"/>
      <c r="M243" s="467"/>
      <c r="N243" s="10"/>
      <c r="O243" s="467"/>
      <c r="P243" s="10"/>
      <c r="Q243" s="10"/>
      <c r="S243" s="155">
        <f>+IF(JULIO!S243=0,"",JULIO!S243)</f>
        <v>8002001</v>
      </c>
      <c r="T243" s="159" t="str">
        <f>+IF(JULIO!T243=0,"",JULIO!T243)</f>
        <v>Gastos Operativos de Inversion   (Programas Especiales)</v>
      </c>
      <c r="U243" s="29">
        <f t="shared" ref="U243:AJ243" si="195">SUM(U244:U256)</f>
        <v>281500000</v>
      </c>
      <c r="V243" s="17">
        <f t="shared" si="195"/>
        <v>0</v>
      </c>
      <c r="W243" s="17">
        <f t="shared" si="195"/>
        <v>39746754</v>
      </c>
      <c r="X243" s="20">
        <f t="shared" si="195"/>
        <v>321246754</v>
      </c>
      <c r="Y243" s="21">
        <f t="shared" si="195"/>
        <v>220180094</v>
      </c>
      <c r="Z243" s="169">
        <f t="shared" si="195"/>
        <v>24800002</v>
      </c>
      <c r="AA243" s="20">
        <f t="shared" si="195"/>
        <v>244980096</v>
      </c>
      <c r="AB243" s="21">
        <f t="shared" si="195"/>
        <v>175815094</v>
      </c>
      <c r="AC243" s="169">
        <f t="shared" si="195"/>
        <v>9380002</v>
      </c>
      <c r="AD243" s="20">
        <f t="shared" si="195"/>
        <v>185195096</v>
      </c>
      <c r="AE243" s="21">
        <f t="shared" si="195"/>
        <v>158956223</v>
      </c>
      <c r="AF243" s="169">
        <f t="shared" si="195"/>
        <v>16858871</v>
      </c>
      <c r="AG243" s="20">
        <f t="shared" si="195"/>
        <v>175815094</v>
      </c>
      <c r="AH243" s="21">
        <f t="shared" si="195"/>
        <v>76266658</v>
      </c>
      <c r="AI243" s="17">
        <f t="shared" si="195"/>
        <v>136051658</v>
      </c>
      <c r="AJ243" s="18">
        <f t="shared" si="195"/>
        <v>145431660</v>
      </c>
      <c r="AK243" s="10"/>
      <c r="AL243" s="21">
        <f>SUM(AL244:AL256)</f>
        <v>0</v>
      </c>
      <c r="AM243" s="18">
        <f>SUM(AM244:AM256)</f>
        <v>0</v>
      </c>
    </row>
    <row r="244" spans="1:70" x14ac:dyDescent="0.2">
      <c r="A244" s="623"/>
      <c r="B244" s="554"/>
      <c r="C244" s="467"/>
      <c r="D244" s="467"/>
      <c r="E244" s="467"/>
      <c r="F244" s="467"/>
      <c r="G244" s="467"/>
      <c r="H244" s="467"/>
      <c r="I244" s="467"/>
      <c r="J244" s="467"/>
      <c r="K244" s="467"/>
      <c r="L244" s="467"/>
      <c r="M244" s="467"/>
      <c r="N244" s="10"/>
      <c r="O244" s="467"/>
      <c r="P244" s="10"/>
      <c r="Q244" s="10"/>
      <c r="S244" s="156" t="str">
        <f>+IF(JULIO!S244=0,"",JULIO!S244)</f>
        <v>8002100-1</v>
      </c>
      <c r="T244" s="55" t="str">
        <f>+IF(JULIO!T244=0,"",JULIO!T244)</f>
        <v>Fondo de la Vivienda</v>
      </c>
      <c r="U244" s="29">
        <f>+ENERO!U244</f>
        <v>0</v>
      </c>
      <c r="V244" s="17">
        <f>JULIO!V244+AGOSTO!AL244</f>
        <v>0</v>
      </c>
      <c r="W244" s="17">
        <f>JULIO!W244+AGOSTO!AM244</f>
        <v>0</v>
      </c>
      <c r="X244" s="20">
        <f t="shared" ref="X244:X256" si="196">SUM(U244:W244)</f>
        <v>0</v>
      </c>
      <c r="Y244" s="21">
        <f>JULIO!AA244</f>
        <v>0</v>
      </c>
      <c r="Z244" s="457">
        <v>0</v>
      </c>
      <c r="AA244" s="20">
        <f t="shared" ref="AA244:AA256" si="197">SUM(Y244:Z244)</f>
        <v>0</v>
      </c>
      <c r="AB244" s="21">
        <f>JULIO!AD244</f>
        <v>0</v>
      </c>
      <c r="AC244" s="457">
        <v>0</v>
      </c>
      <c r="AD244" s="20">
        <f t="shared" ref="AD244:AD256" si="198">SUM(AB244:AC244)</f>
        <v>0</v>
      </c>
      <c r="AE244" s="21">
        <f>JULIO!AG244</f>
        <v>0</v>
      </c>
      <c r="AF244" s="457">
        <v>0</v>
      </c>
      <c r="AG244" s="20">
        <f t="shared" ref="AG244:AG256" si="199">SUM(AE244:AF244)</f>
        <v>0</v>
      </c>
      <c r="AH244" s="21">
        <f t="shared" ref="AH244:AH256" si="200">X244-AA244</f>
        <v>0</v>
      </c>
      <c r="AI244" s="17">
        <f t="shared" ref="AI244:AI256" si="201">X244-AD244</f>
        <v>0</v>
      </c>
      <c r="AJ244" s="18">
        <f t="shared" ref="AJ244:AJ256" si="202">X244-AG244</f>
        <v>0</v>
      </c>
      <c r="AK244" s="10"/>
      <c r="AL244" s="455">
        <v>0</v>
      </c>
      <c r="AM244" s="458">
        <v>0</v>
      </c>
    </row>
    <row r="245" spans="1:70" x14ac:dyDescent="0.2">
      <c r="A245" s="623"/>
      <c r="B245" s="554"/>
      <c r="C245" s="467"/>
      <c r="D245" s="467"/>
      <c r="E245" s="467"/>
      <c r="F245" s="467"/>
      <c r="G245" s="467"/>
      <c r="H245" s="467"/>
      <c r="I245" s="467"/>
      <c r="J245" s="467"/>
      <c r="K245" s="467"/>
      <c r="L245" s="467"/>
      <c r="M245" s="467"/>
      <c r="N245" s="10"/>
      <c r="O245" s="467"/>
      <c r="P245" s="10"/>
      <c r="Q245" s="10"/>
      <c r="S245" s="156" t="str">
        <f>+IF(JULIO!S245=0,"",JULIO!S245)</f>
        <v>8002100-2</v>
      </c>
      <c r="T245" s="55" t="str">
        <f>+IF(JULIO!T245=0,"",JULIO!T245)</f>
        <v>Programas Especial 01 Convenio APS Municipio</v>
      </c>
      <c r="U245" s="29">
        <f>+ENERO!U245</f>
        <v>103500000</v>
      </c>
      <c r="V245" s="17">
        <f>JULIO!V245+AGOSTO!AL245</f>
        <v>0</v>
      </c>
      <c r="W245" s="17">
        <f>JULIO!W245+AGOSTO!AM245</f>
        <v>4000000</v>
      </c>
      <c r="X245" s="20">
        <f t="shared" si="196"/>
        <v>107500000</v>
      </c>
      <c r="Y245" s="21">
        <f>JULIO!AA245</f>
        <v>90433340</v>
      </c>
      <c r="Z245" s="457">
        <v>11600000</v>
      </c>
      <c r="AA245" s="20">
        <f t="shared" si="197"/>
        <v>102033340</v>
      </c>
      <c r="AB245" s="21">
        <f>JULIO!AD245</f>
        <v>25568340</v>
      </c>
      <c r="AC245" s="457">
        <v>8780000</v>
      </c>
      <c r="AD245" s="20">
        <f t="shared" si="198"/>
        <v>34348340</v>
      </c>
      <c r="AE245" s="21">
        <f>JULIO!AG245</f>
        <v>16810222</v>
      </c>
      <c r="AF245" s="457">
        <v>8600000</v>
      </c>
      <c r="AG245" s="20">
        <f t="shared" si="199"/>
        <v>25410222</v>
      </c>
      <c r="AH245" s="21">
        <f t="shared" si="200"/>
        <v>5466660</v>
      </c>
      <c r="AI245" s="17">
        <f t="shared" si="201"/>
        <v>73151660</v>
      </c>
      <c r="AJ245" s="18">
        <f t="shared" si="202"/>
        <v>82089778</v>
      </c>
      <c r="AK245" s="10"/>
      <c r="AL245" s="455">
        <v>0</v>
      </c>
      <c r="AM245" s="458">
        <v>0</v>
      </c>
    </row>
    <row r="246" spans="1:70" x14ac:dyDescent="0.2">
      <c r="A246" s="623"/>
      <c r="B246" s="554"/>
      <c r="C246" s="467"/>
      <c r="D246" s="467"/>
      <c r="E246" s="467"/>
      <c r="F246" s="467"/>
      <c r="G246" s="467"/>
      <c r="H246" s="467"/>
      <c r="I246" s="467"/>
      <c r="J246" s="467"/>
      <c r="K246" s="467"/>
      <c r="L246" s="467"/>
      <c r="M246" s="467"/>
      <c r="N246" s="10"/>
      <c r="O246" s="467"/>
      <c r="P246" s="10"/>
      <c r="Q246" s="10"/>
      <c r="S246" s="156" t="str">
        <f>+IF(JULIO!S246=0,"",JULIO!S246)</f>
        <v>8002100-3</v>
      </c>
      <c r="T246" s="55" t="str">
        <f>+IF(JULIO!T246=0,"",JULIO!T246)</f>
        <v>Programas Especial 02Convenio Gobernacion</v>
      </c>
      <c r="U246" s="29">
        <f>+ENERO!U246</f>
        <v>55000000</v>
      </c>
      <c r="V246" s="17">
        <f>JULIO!V246+AGOSTO!AL246</f>
        <v>0</v>
      </c>
      <c r="W246" s="17">
        <f>JULIO!W246+AGOSTO!AM246</f>
        <v>0</v>
      </c>
      <c r="X246" s="20">
        <f t="shared" si="196"/>
        <v>55000000</v>
      </c>
      <c r="Y246" s="21">
        <f>JULIO!AA246</f>
        <v>0</v>
      </c>
      <c r="Z246" s="457">
        <v>13200002</v>
      </c>
      <c r="AA246" s="20">
        <f t="shared" si="197"/>
        <v>13200002</v>
      </c>
      <c r="AB246" s="21">
        <f>JULIO!AD246</f>
        <v>0</v>
      </c>
      <c r="AC246" s="457">
        <v>600002</v>
      </c>
      <c r="AD246" s="20">
        <f t="shared" si="198"/>
        <v>600002</v>
      </c>
      <c r="AE246" s="21">
        <f>JULIO!AG246</f>
        <v>0</v>
      </c>
      <c r="AF246" s="457">
        <v>0</v>
      </c>
      <c r="AG246" s="20">
        <f t="shared" si="199"/>
        <v>0</v>
      </c>
      <c r="AH246" s="21">
        <f t="shared" si="200"/>
        <v>41799998</v>
      </c>
      <c r="AI246" s="17">
        <f t="shared" si="201"/>
        <v>54399998</v>
      </c>
      <c r="AJ246" s="18">
        <f t="shared" si="202"/>
        <v>55000000</v>
      </c>
      <c r="AK246" s="10"/>
      <c r="AL246" s="455">
        <v>0</v>
      </c>
      <c r="AM246" s="458">
        <v>0</v>
      </c>
    </row>
    <row r="247" spans="1:70" x14ac:dyDescent="0.2">
      <c r="A247" s="623"/>
      <c r="B247" s="554"/>
      <c r="C247" s="467"/>
      <c r="D247" s="467"/>
      <c r="E247" s="467"/>
      <c r="F247" s="467"/>
      <c r="G247" s="467"/>
      <c r="H247" s="467"/>
      <c r="I247" s="467"/>
      <c r="J247" s="467"/>
      <c r="K247" s="467"/>
      <c r="L247" s="467"/>
      <c r="M247" s="467"/>
      <c r="N247" s="10"/>
      <c r="O247" s="467"/>
      <c r="P247" s="10"/>
      <c r="Q247" s="10"/>
      <c r="S247" s="156" t="str">
        <f>+IF(JULIO!S247=0,"",JULIO!S247)</f>
        <v>8002100-4</v>
      </c>
      <c r="T247" s="55" t="str">
        <f>+IF(JULIO!T247=0,"",JULIO!T247)</f>
        <v>Programas Especial 03 Adquisicion Equipo Rayos x - Convenio Ministerio</v>
      </c>
      <c r="U247" s="29">
        <f>+ENERO!U247</f>
        <v>100000000</v>
      </c>
      <c r="V247" s="17">
        <f>JULIO!V247+AGOSTO!AL247</f>
        <v>0</v>
      </c>
      <c r="W247" s="17">
        <f>JULIO!W247+AGOSTO!AM247</f>
        <v>20000000</v>
      </c>
      <c r="X247" s="20">
        <f t="shared" si="196"/>
        <v>120000000</v>
      </c>
      <c r="Y247" s="21">
        <f>JULIO!AA247</f>
        <v>120000000</v>
      </c>
      <c r="Z247" s="457">
        <v>0</v>
      </c>
      <c r="AA247" s="20">
        <f t="shared" si="197"/>
        <v>120000000</v>
      </c>
      <c r="AB247" s="21">
        <f>JULIO!AD247</f>
        <v>120000000</v>
      </c>
      <c r="AC247" s="457">
        <v>0</v>
      </c>
      <c r="AD247" s="20">
        <f t="shared" si="198"/>
        <v>120000000</v>
      </c>
      <c r="AE247" s="21">
        <f>JULIO!AG247</f>
        <v>111741129</v>
      </c>
      <c r="AF247" s="457">
        <v>8258871</v>
      </c>
      <c r="AG247" s="20">
        <f t="shared" si="199"/>
        <v>120000000</v>
      </c>
      <c r="AH247" s="21">
        <f t="shared" si="200"/>
        <v>0</v>
      </c>
      <c r="AI247" s="17">
        <f t="shared" si="201"/>
        <v>0</v>
      </c>
      <c r="AJ247" s="18">
        <f t="shared" si="202"/>
        <v>0</v>
      </c>
      <c r="AK247" s="10"/>
      <c r="AL247" s="455">
        <v>0</v>
      </c>
      <c r="AM247" s="458">
        <v>0</v>
      </c>
    </row>
    <row r="248" spans="1:70" x14ac:dyDescent="0.2">
      <c r="A248" s="623"/>
      <c r="B248" s="554"/>
      <c r="C248" s="467"/>
      <c r="D248" s="467"/>
      <c r="E248" s="467"/>
      <c r="F248" s="467"/>
      <c r="G248" s="467"/>
      <c r="H248" s="467"/>
      <c r="I248" s="467"/>
      <c r="J248" s="467"/>
      <c r="K248" s="467"/>
      <c r="L248" s="467"/>
      <c r="M248" s="467"/>
      <c r="N248" s="10"/>
      <c r="O248" s="467"/>
      <c r="P248" s="10"/>
      <c r="Q248" s="10"/>
      <c r="S248" s="156" t="str">
        <f>+IF(JULIO!S248=0,"",JULIO!S248)</f>
        <v>8002100-5</v>
      </c>
      <c r="T248" s="55" t="str">
        <f>+IF(JULIO!T248=0,"",JULIO!T248)</f>
        <v xml:space="preserve">Programas Especial 04 Convenio Puestos de Salud </v>
      </c>
      <c r="U248" s="29">
        <f>+ENERO!U248</f>
        <v>23000000</v>
      </c>
      <c r="V248" s="17">
        <f>JULIO!V248+AGOSTO!AL248</f>
        <v>0</v>
      </c>
      <c r="W248" s="17">
        <f>JULIO!W248+AGOSTO!AM248</f>
        <v>6000000</v>
      </c>
      <c r="X248" s="20">
        <f t="shared" si="196"/>
        <v>29000000</v>
      </c>
      <c r="Y248" s="21">
        <f>JULIO!AA248</f>
        <v>0</v>
      </c>
      <c r="Z248" s="457">
        <v>0</v>
      </c>
      <c r="AA248" s="20">
        <f t="shared" si="197"/>
        <v>0</v>
      </c>
      <c r="AB248" s="21">
        <f>JULIO!AD248</f>
        <v>20500000</v>
      </c>
      <c r="AC248" s="457">
        <v>0</v>
      </c>
      <c r="AD248" s="20">
        <f t="shared" si="198"/>
        <v>20500000</v>
      </c>
      <c r="AE248" s="21">
        <f>JULIO!AG248</f>
        <v>20658118</v>
      </c>
      <c r="AF248" s="457">
        <v>0</v>
      </c>
      <c r="AG248" s="20">
        <f t="shared" si="199"/>
        <v>20658118</v>
      </c>
      <c r="AH248" s="21">
        <f t="shared" si="200"/>
        <v>29000000</v>
      </c>
      <c r="AI248" s="17">
        <f t="shared" si="201"/>
        <v>8500000</v>
      </c>
      <c r="AJ248" s="18">
        <f t="shared" si="202"/>
        <v>8341882</v>
      </c>
      <c r="AK248" s="10"/>
      <c r="AL248" s="455">
        <v>0</v>
      </c>
      <c r="AM248" s="458">
        <v>0</v>
      </c>
    </row>
    <row r="249" spans="1:70" x14ac:dyDescent="0.2">
      <c r="A249" s="623"/>
      <c r="B249" s="554"/>
      <c r="C249" s="467"/>
      <c r="D249" s="467"/>
      <c r="E249" s="467"/>
      <c r="F249" s="467"/>
      <c r="G249" s="467"/>
      <c r="H249" s="467"/>
      <c r="I249" s="467"/>
      <c r="J249" s="467"/>
      <c r="K249" s="467"/>
      <c r="L249" s="467"/>
      <c r="M249" s="467"/>
      <c r="N249" s="10"/>
      <c r="O249" s="467"/>
      <c r="P249" s="10"/>
      <c r="Q249" s="10"/>
      <c r="S249" s="156" t="str">
        <f>+IF(JULIO!S249=0,"",JULIO!S249)</f>
        <v>8002100-6</v>
      </c>
      <c r="T249" s="55" t="str">
        <f>+IF(JULIO!T249=0,"",JULIO!T249)</f>
        <v>Programas Especial 05</v>
      </c>
      <c r="U249" s="29">
        <f>+ENERO!U249</f>
        <v>0</v>
      </c>
      <c r="V249" s="17">
        <f>JULIO!V249+AGOSTO!AL249</f>
        <v>0</v>
      </c>
      <c r="W249" s="17">
        <f>JULIO!W249+AGOSTO!AM249</f>
        <v>0</v>
      </c>
      <c r="X249" s="20">
        <f t="shared" si="196"/>
        <v>0</v>
      </c>
      <c r="Y249" s="21">
        <f>JULIO!AA249</f>
        <v>0</v>
      </c>
      <c r="Z249" s="457">
        <v>0</v>
      </c>
      <c r="AA249" s="20">
        <f t="shared" si="197"/>
        <v>0</v>
      </c>
      <c r="AB249" s="21">
        <f>JULIO!AD249</f>
        <v>0</v>
      </c>
      <c r="AC249" s="457">
        <v>0</v>
      </c>
      <c r="AD249" s="20">
        <f t="shared" si="198"/>
        <v>0</v>
      </c>
      <c r="AE249" s="21">
        <f>JULIO!AG249</f>
        <v>0</v>
      </c>
      <c r="AF249" s="457">
        <v>0</v>
      </c>
      <c r="AG249" s="20">
        <f t="shared" si="199"/>
        <v>0</v>
      </c>
      <c r="AH249" s="21">
        <f t="shared" si="200"/>
        <v>0</v>
      </c>
      <c r="AI249" s="17">
        <f t="shared" si="201"/>
        <v>0</v>
      </c>
      <c r="AJ249" s="18">
        <f t="shared" si="202"/>
        <v>0</v>
      </c>
      <c r="AK249" s="10"/>
      <c r="AL249" s="455">
        <v>0</v>
      </c>
      <c r="AM249" s="458">
        <v>0</v>
      </c>
    </row>
    <row r="250" spans="1:70" x14ac:dyDescent="0.2">
      <c r="A250" s="623"/>
      <c r="B250" s="554"/>
      <c r="C250" s="467"/>
      <c r="D250" s="467"/>
      <c r="E250" s="467"/>
      <c r="F250" s="467"/>
      <c r="G250" s="467"/>
      <c r="H250" s="467"/>
      <c r="I250" s="467"/>
      <c r="J250" s="467"/>
      <c r="K250" s="467"/>
      <c r="L250" s="467"/>
      <c r="M250" s="467"/>
      <c r="N250" s="10"/>
      <c r="O250" s="467"/>
      <c r="P250" s="10"/>
      <c r="Q250" s="10"/>
      <c r="S250" s="156" t="str">
        <f>+IF(JULIO!S250=0,"",JULIO!S250)</f>
        <v>8002100-7</v>
      </c>
      <c r="T250" s="55" t="str">
        <f>+IF(JULIO!T250=0,"",JULIO!T250)</f>
        <v>Programas Especial 06</v>
      </c>
      <c r="U250" s="29">
        <f>+ENERO!U250</f>
        <v>0</v>
      </c>
      <c r="V250" s="17">
        <f>JULIO!V250+AGOSTO!AL250</f>
        <v>0</v>
      </c>
      <c r="W250" s="17">
        <f>JULIO!W250+AGOSTO!AM250</f>
        <v>0</v>
      </c>
      <c r="X250" s="20">
        <f>SUM(U250:W250)</f>
        <v>0</v>
      </c>
      <c r="Y250" s="21">
        <f>JULIO!AA250</f>
        <v>0</v>
      </c>
      <c r="Z250" s="457">
        <v>0</v>
      </c>
      <c r="AA250" s="20">
        <f>SUM(Y250:Z250)</f>
        <v>0</v>
      </c>
      <c r="AB250" s="21">
        <f>JULIO!AD250</f>
        <v>0</v>
      </c>
      <c r="AC250" s="457">
        <v>0</v>
      </c>
      <c r="AD250" s="20">
        <f>SUM(AB250:AC250)</f>
        <v>0</v>
      </c>
      <c r="AE250" s="21">
        <f>JULIO!AG250</f>
        <v>0</v>
      </c>
      <c r="AF250" s="457">
        <v>0</v>
      </c>
      <c r="AG250" s="20">
        <f>SUM(AE250:AF250)</f>
        <v>0</v>
      </c>
      <c r="AH250" s="21">
        <f>X250-AA250</f>
        <v>0</v>
      </c>
      <c r="AI250" s="17">
        <f>X250-AD250</f>
        <v>0</v>
      </c>
      <c r="AJ250" s="18">
        <f>X250-AG250</f>
        <v>0</v>
      </c>
      <c r="AK250" s="10"/>
      <c r="AL250" s="455">
        <v>0</v>
      </c>
      <c r="AM250" s="458">
        <v>0</v>
      </c>
    </row>
    <row r="251" spans="1:70" x14ac:dyDescent="0.2">
      <c r="A251" s="623"/>
      <c r="B251" s="554"/>
      <c r="C251" s="467"/>
      <c r="D251" s="467"/>
      <c r="E251" s="467"/>
      <c r="F251" s="467"/>
      <c r="G251" s="467"/>
      <c r="H251" s="467"/>
      <c r="I251" s="467"/>
      <c r="J251" s="467"/>
      <c r="K251" s="467"/>
      <c r="L251" s="467"/>
      <c r="M251" s="467"/>
      <c r="N251" s="10"/>
      <c r="O251" s="467"/>
      <c r="P251" s="10"/>
      <c r="Q251" s="10"/>
      <c r="S251" s="156" t="str">
        <f>+IF(JULIO!S251=0,"",JULIO!S251)</f>
        <v>8002100-8</v>
      </c>
      <c r="T251" s="55" t="str">
        <f>+IF(JULIO!T251=0,"",JULIO!T251)</f>
        <v>Programas Especial 07</v>
      </c>
      <c r="U251" s="29">
        <f>+ENERO!U251</f>
        <v>0</v>
      </c>
      <c r="V251" s="17">
        <f>JULIO!V251+AGOSTO!AL251</f>
        <v>0</v>
      </c>
      <c r="W251" s="17">
        <f>JULIO!W251+AGOSTO!AM251</f>
        <v>0</v>
      </c>
      <c r="X251" s="20">
        <f>SUM(U251:W251)</f>
        <v>0</v>
      </c>
      <c r="Y251" s="21">
        <f>JULIO!AA251</f>
        <v>0</v>
      </c>
      <c r="Z251" s="457">
        <v>0</v>
      </c>
      <c r="AA251" s="20">
        <f>SUM(Y251:Z251)</f>
        <v>0</v>
      </c>
      <c r="AB251" s="21">
        <f>JULIO!AD251</f>
        <v>0</v>
      </c>
      <c r="AC251" s="457">
        <v>0</v>
      </c>
      <c r="AD251" s="20">
        <f>SUM(AB251:AC251)</f>
        <v>0</v>
      </c>
      <c r="AE251" s="21">
        <f>JULIO!AG251</f>
        <v>0</v>
      </c>
      <c r="AF251" s="457">
        <v>0</v>
      </c>
      <c r="AG251" s="20">
        <f>SUM(AE251:AF251)</f>
        <v>0</v>
      </c>
      <c r="AH251" s="21">
        <f>X251-AA251</f>
        <v>0</v>
      </c>
      <c r="AI251" s="17">
        <f>X251-AD251</f>
        <v>0</v>
      </c>
      <c r="AJ251" s="18">
        <f>X251-AG251</f>
        <v>0</v>
      </c>
      <c r="AK251" s="10"/>
      <c r="AL251" s="455">
        <v>0</v>
      </c>
      <c r="AM251" s="458">
        <v>0</v>
      </c>
    </row>
    <row r="252" spans="1:70" x14ac:dyDescent="0.2">
      <c r="A252" s="623"/>
      <c r="B252" s="554"/>
      <c r="C252" s="467"/>
      <c r="D252" s="467"/>
      <c r="E252" s="467"/>
      <c r="F252" s="467"/>
      <c r="G252" s="467"/>
      <c r="H252" s="467"/>
      <c r="I252" s="467"/>
      <c r="J252" s="467"/>
      <c r="K252" s="467"/>
      <c r="L252" s="467"/>
      <c r="M252" s="467"/>
      <c r="N252" s="10"/>
      <c r="O252" s="467"/>
      <c r="P252" s="10"/>
      <c r="Q252" s="10"/>
      <c r="S252" s="156" t="str">
        <f>+IF(JULIO!S252=0,"",JULIO!S252)</f>
        <v>8002100-9</v>
      </c>
      <c r="T252" s="55" t="str">
        <f>+IF(JULIO!T252=0,"",JULIO!T252)</f>
        <v>Programas Especial 08</v>
      </c>
      <c r="U252" s="29">
        <f>+ENERO!U252</f>
        <v>0</v>
      </c>
      <c r="V252" s="17">
        <f>JULIO!V252+AGOSTO!AL252</f>
        <v>0</v>
      </c>
      <c r="W252" s="17">
        <f>JULIO!W252+AGOSTO!AM252</f>
        <v>0</v>
      </c>
      <c r="X252" s="20">
        <f>SUM(U252:W252)</f>
        <v>0</v>
      </c>
      <c r="Y252" s="21">
        <f>JULIO!AA252</f>
        <v>0</v>
      </c>
      <c r="Z252" s="457">
        <v>0</v>
      </c>
      <c r="AA252" s="20">
        <f>SUM(Y252:Z252)</f>
        <v>0</v>
      </c>
      <c r="AB252" s="21">
        <f>JULIO!AD252</f>
        <v>0</v>
      </c>
      <c r="AC252" s="457">
        <v>0</v>
      </c>
      <c r="AD252" s="20">
        <f>SUM(AB252:AC252)</f>
        <v>0</v>
      </c>
      <c r="AE252" s="21">
        <f>JULIO!AG252</f>
        <v>0</v>
      </c>
      <c r="AF252" s="457">
        <v>0</v>
      </c>
      <c r="AG252" s="20">
        <f>SUM(AE252:AF252)</f>
        <v>0</v>
      </c>
      <c r="AH252" s="21">
        <f>X252-AA252</f>
        <v>0</v>
      </c>
      <c r="AI252" s="17">
        <f>X252-AD252</f>
        <v>0</v>
      </c>
      <c r="AJ252" s="18">
        <f>X252-AG252</f>
        <v>0</v>
      </c>
      <c r="AK252" s="10"/>
      <c r="AL252" s="455">
        <v>0</v>
      </c>
      <c r="AM252" s="458">
        <v>0</v>
      </c>
    </row>
    <row r="253" spans="1:70" x14ac:dyDescent="0.2">
      <c r="A253" s="623"/>
      <c r="B253" s="554"/>
      <c r="C253" s="467"/>
      <c r="D253" s="467"/>
      <c r="E253" s="467"/>
      <c r="F253" s="467"/>
      <c r="G253" s="467"/>
      <c r="H253" s="467"/>
      <c r="I253" s="467"/>
      <c r="J253" s="467"/>
      <c r="K253" s="467"/>
      <c r="L253" s="467"/>
      <c r="M253" s="467"/>
      <c r="N253" s="10"/>
      <c r="O253" s="467"/>
      <c r="P253" s="10"/>
      <c r="Q253" s="10"/>
      <c r="S253" s="156" t="str">
        <f>+IF(JULIO!S253=0,"",JULIO!S253)</f>
        <v>8002100-10</v>
      </c>
      <c r="T253" s="55" t="str">
        <f>+IF(JULIO!T253=0,"",JULIO!T253)</f>
        <v>Programas Especial 09</v>
      </c>
      <c r="U253" s="29">
        <f>+ENERO!U253</f>
        <v>0</v>
      </c>
      <c r="V253" s="17">
        <f>JULIO!V253+AGOSTO!AL253</f>
        <v>0</v>
      </c>
      <c r="W253" s="17">
        <f>JULIO!W253+AGOSTO!AM253</f>
        <v>0</v>
      </c>
      <c r="X253" s="20">
        <f>SUM(U253:W253)</f>
        <v>0</v>
      </c>
      <c r="Y253" s="21">
        <f>JULIO!AA253</f>
        <v>0</v>
      </c>
      <c r="Z253" s="457">
        <v>0</v>
      </c>
      <c r="AA253" s="20">
        <f>SUM(Y253:Z253)</f>
        <v>0</v>
      </c>
      <c r="AB253" s="21">
        <f>JULIO!AD253</f>
        <v>0</v>
      </c>
      <c r="AC253" s="457">
        <v>0</v>
      </c>
      <c r="AD253" s="20">
        <f>SUM(AB253:AC253)</f>
        <v>0</v>
      </c>
      <c r="AE253" s="21">
        <f>JULIO!AG253</f>
        <v>0</v>
      </c>
      <c r="AF253" s="457">
        <v>0</v>
      </c>
      <c r="AG253" s="20">
        <f>SUM(AE253:AF253)</f>
        <v>0</v>
      </c>
      <c r="AH253" s="21">
        <f>X253-AA253</f>
        <v>0</v>
      </c>
      <c r="AI253" s="17">
        <f>X253-AD253</f>
        <v>0</v>
      </c>
      <c r="AJ253" s="18">
        <f>X253-AG253</f>
        <v>0</v>
      </c>
      <c r="AK253" s="10"/>
      <c r="AL253" s="455">
        <v>0</v>
      </c>
      <c r="AM253" s="458">
        <v>0</v>
      </c>
    </row>
    <row r="254" spans="1:70" x14ac:dyDescent="0.2">
      <c r="A254" s="623"/>
      <c r="B254" s="554"/>
      <c r="C254" s="467"/>
      <c r="D254" s="467"/>
      <c r="E254" s="467"/>
      <c r="F254" s="467"/>
      <c r="G254" s="467"/>
      <c r="H254" s="467"/>
      <c r="I254" s="467"/>
      <c r="J254" s="467"/>
      <c r="K254" s="467"/>
      <c r="L254" s="467"/>
      <c r="M254" s="467"/>
      <c r="N254" s="10"/>
      <c r="O254" s="467"/>
      <c r="P254" s="10"/>
      <c r="Q254" s="10"/>
      <c r="S254" s="156" t="str">
        <f>+IF(JULIO!S254=0,"",JULIO!S254)</f>
        <v>8002100-11</v>
      </c>
      <c r="T254" s="55" t="str">
        <f>+IF(JULIO!T254=0,"",JULIO!T254)</f>
        <v>Programas Especial 10</v>
      </c>
      <c r="U254" s="29">
        <f>+ENERO!U254</f>
        <v>0</v>
      </c>
      <c r="V254" s="17">
        <f>JULIO!V254+AGOSTO!AL254</f>
        <v>0</v>
      </c>
      <c r="W254" s="17">
        <f>JULIO!W254+AGOSTO!AM254</f>
        <v>0</v>
      </c>
      <c r="X254" s="20">
        <f>SUM(U254:W254)</f>
        <v>0</v>
      </c>
      <c r="Y254" s="21">
        <f>JULIO!AA254</f>
        <v>0</v>
      </c>
      <c r="Z254" s="457">
        <v>0</v>
      </c>
      <c r="AA254" s="20">
        <f>SUM(Y254:Z254)</f>
        <v>0</v>
      </c>
      <c r="AB254" s="21">
        <f>JULIO!AD254</f>
        <v>0</v>
      </c>
      <c r="AC254" s="457">
        <v>0</v>
      </c>
      <c r="AD254" s="20">
        <f>SUM(AB254:AC254)</f>
        <v>0</v>
      </c>
      <c r="AE254" s="21">
        <f>JULIO!AG254</f>
        <v>0</v>
      </c>
      <c r="AF254" s="457">
        <v>0</v>
      </c>
      <c r="AG254" s="20">
        <f>SUM(AE254:AF254)</f>
        <v>0</v>
      </c>
      <c r="AH254" s="21">
        <f>X254-AA254</f>
        <v>0</v>
      </c>
      <c r="AI254" s="17">
        <f>X254-AD254</f>
        <v>0</v>
      </c>
      <c r="AJ254" s="18">
        <f>X254-AG254</f>
        <v>0</v>
      </c>
      <c r="AK254" s="10"/>
      <c r="AL254" s="455">
        <v>0</v>
      </c>
      <c r="AM254" s="458">
        <v>0</v>
      </c>
    </row>
    <row r="255" spans="1:70" x14ac:dyDescent="0.2">
      <c r="A255" s="623"/>
      <c r="B255" s="554"/>
      <c r="C255" s="467"/>
      <c r="D255" s="467"/>
      <c r="E255" s="467"/>
      <c r="F255" s="467"/>
      <c r="G255" s="467"/>
      <c r="H255" s="467"/>
      <c r="I255" s="467"/>
      <c r="J255" s="467"/>
      <c r="K255" s="467"/>
      <c r="L255" s="467"/>
      <c r="M255" s="467"/>
      <c r="N255" s="10"/>
      <c r="O255" s="467"/>
      <c r="P255" s="10"/>
      <c r="Q255" s="10"/>
      <c r="S255" s="156" t="str">
        <f>+IF(JULIO!S255=0,"",JULIO!S255)</f>
        <v>8002100-12</v>
      </c>
      <c r="T255" s="55" t="str">
        <f>+IF(JULIO!T255=0,"",JULIO!T255)</f>
        <v>Programas Especial 11</v>
      </c>
      <c r="U255" s="29">
        <f>+ENERO!U255</f>
        <v>0</v>
      </c>
      <c r="V255" s="17">
        <f>JULIO!V255+AGOSTO!AL255</f>
        <v>0</v>
      </c>
      <c r="W255" s="17">
        <f>JULIO!W255+AGOSTO!AM255</f>
        <v>0</v>
      </c>
      <c r="X255" s="20">
        <f t="shared" si="196"/>
        <v>0</v>
      </c>
      <c r="Y255" s="21">
        <f>JULIO!AA255</f>
        <v>0</v>
      </c>
      <c r="Z255" s="457">
        <v>0</v>
      </c>
      <c r="AA255" s="20">
        <f t="shared" si="197"/>
        <v>0</v>
      </c>
      <c r="AB255" s="21">
        <f>JULIO!AD255</f>
        <v>0</v>
      </c>
      <c r="AC255" s="457">
        <v>0</v>
      </c>
      <c r="AD255" s="20">
        <f t="shared" si="198"/>
        <v>0</v>
      </c>
      <c r="AE255" s="21">
        <f>JULIO!AG255</f>
        <v>0</v>
      </c>
      <c r="AF255" s="457">
        <v>0</v>
      </c>
      <c r="AG255" s="20">
        <f t="shared" si="199"/>
        <v>0</v>
      </c>
      <c r="AH255" s="21">
        <f t="shared" si="200"/>
        <v>0</v>
      </c>
      <c r="AI255" s="17">
        <f t="shared" si="201"/>
        <v>0</v>
      </c>
      <c r="AJ255" s="18">
        <f t="shared" si="202"/>
        <v>0</v>
      </c>
      <c r="AK255" s="10"/>
      <c r="AL255" s="455">
        <v>0</v>
      </c>
      <c r="AM255" s="458">
        <v>0</v>
      </c>
    </row>
    <row r="256" spans="1:70" ht="15" thickBot="1" x14ac:dyDescent="0.25">
      <c r="A256" s="623"/>
      <c r="B256" s="554"/>
      <c r="C256" s="467"/>
      <c r="D256" s="467"/>
      <c r="E256" s="467"/>
      <c r="F256" s="467"/>
      <c r="G256" s="467"/>
      <c r="H256" s="467"/>
      <c r="I256" s="467"/>
      <c r="J256" s="467"/>
      <c r="K256" s="467"/>
      <c r="L256" s="467"/>
      <c r="M256" s="467"/>
      <c r="N256" s="10"/>
      <c r="O256" s="467"/>
      <c r="P256" s="10"/>
      <c r="Q256" s="10"/>
      <c r="S256" s="657">
        <f>+IF(JULIO!S256=0,"",JULIO!S256)</f>
        <v>8002999</v>
      </c>
      <c r="T256" s="658" t="str">
        <f>+IF(JULIO!T256=0,"",JULIO!T256)</f>
        <v>Vigencias Anteriores</v>
      </c>
      <c r="U256" s="160">
        <f>+ENERO!U256</f>
        <v>0</v>
      </c>
      <c r="V256" s="143">
        <f>JULIO!V256+AGOSTO!AL256</f>
        <v>0</v>
      </c>
      <c r="W256" s="143">
        <f>JULIO!W256+AGOSTO!AM256</f>
        <v>9746754</v>
      </c>
      <c r="X256" s="149">
        <f t="shared" si="196"/>
        <v>9746754</v>
      </c>
      <c r="Y256" s="147">
        <f>JULIO!AA256</f>
        <v>9746754</v>
      </c>
      <c r="Z256" s="475">
        <v>0</v>
      </c>
      <c r="AA256" s="149">
        <f t="shared" si="197"/>
        <v>9746754</v>
      </c>
      <c r="AB256" s="147">
        <f>JULIO!AD256</f>
        <v>9746754</v>
      </c>
      <c r="AC256" s="475">
        <v>0</v>
      </c>
      <c r="AD256" s="149">
        <f t="shared" si="198"/>
        <v>9746754</v>
      </c>
      <c r="AE256" s="147">
        <f>JULIO!AG256</f>
        <v>9746754</v>
      </c>
      <c r="AF256" s="475">
        <v>0</v>
      </c>
      <c r="AG256" s="149">
        <f t="shared" si="199"/>
        <v>9746754</v>
      </c>
      <c r="AH256" s="147">
        <f t="shared" si="200"/>
        <v>0</v>
      </c>
      <c r="AI256" s="143">
        <f t="shared" si="201"/>
        <v>0</v>
      </c>
      <c r="AJ256" s="148">
        <f t="shared" si="202"/>
        <v>0</v>
      </c>
      <c r="AK256" s="10"/>
      <c r="AL256" s="471">
        <v>0</v>
      </c>
      <c r="AM256" s="476">
        <v>0</v>
      </c>
    </row>
    <row r="257" spans="1:39" ht="16.5" thickBot="1" x14ac:dyDescent="0.25">
      <c r="A257" s="623"/>
      <c r="B257" s="554"/>
      <c r="C257" s="467"/>
      <c r="D257" s="467"/>
      <c r="E257" s="467"/>
      <c r="F257" s="467"/>
      <c r="G257" s="467"/>
      <c r="H257" s="467"/>
      <c r="I257" s="467"/>
      <c r="J257" s="467"/>
      <c r="K257" s="467"/>
      <c r="L257" s="467"/>
      <c r="M257" s="467"/>
      <c r="N257" s="10"/>
      <c r="O257" s="467"/>
      <c r="P257" s="10"/>
      <c r="Q257" s="10"/>
      <c r="S257" s="643" t="str">
        <f>+IF(JULIO!S257=0,"",JULIO!S257)</f>
        <v/>
      </c>
      <c r="T257" s="357" t="str">
        <f>+IF(JULIO!T257=0,"",JULIO!T257)</f>
        <v/>
      </c>
      <c r="U257" s="192"/>
      <c r="V257" s="192"/>
      <c r="W257" s="192"/>
      <c r="X257" s="192"/>
      <c r="Y257" s="192"/>
      <c r="Z257" s="192"/>
      <c r="AA257" s="192"/>
      <c r="AB257" s="192"/>
      <c r="AC257" s="192"/>
      <c r="AD257" s="192"/>
      <c r="AE257" s="192"/>
      <c r="AF257" s="192"/>
      <c r="AG257" s="192"/>
      <c r="AH257" s="192"/>
      <c r="AI257" s="192"/>
      <c r="AJ257" s="210"/>
      <c r="AK257" s="12"/>
      <c r="AL257" s="661"/>
      <c r="AM257" s="662"/>
    </row>
    <row r="258" spans="1:39" ht="20.25" thickBot="1" x14ac:dyDescent="0.25">
      <c r="S258" s="663" t="str">
        <f>+IF(JULIO!S258=0,"",JULIO!S258)</f>
        <v>E</v>
      </c>
      <c r="T258" s="664" t="str">
        <f>+IF(JULIO!T258=0,"",JULIO!T258)</f>
        <v>DISPONIBILIDAD FINAL</v>
      </c>
      <c r="U258" s="415">
        <f>+(C10+C17+C108)-(U10+U207+U220+U232)</f>
        <v>0</v>
      </c>
      <c r="V258" s="415">
        <f t="shared" ref="V258:AJ258" si="203">+(D10+D17+D108)-(V10+V207+V220+V232)</f>
        <v>0</v>
      </c>
      <c r="W258" s="415">
        <f t="shared" si="203"/>
        <v>0</v>
      </c>
      <c r="X258" s="415">
        <f t="shared" si="203"/>
        <v>0</v>
      </c>
      <c r="Y258" s="415">
        <f t="shared" si="203"/>
        <v>231527887.93000031</v>
      </c>
      <c r="Z258" s="415">
        <f t="shared" si="203"/>
        <v>32696738</v>
      </c>
      <c r="AA258" s="415">
        <f t="shared" si="203"/>
        <v>264224625.93000031</v>
      </c>
      <c r="AB258" s="415">
        <f t="shared" si="203"/>
        <v>-225513633.06999993</v>
      </c>
      <c r="AC258" s="415">
        <f t="shared" si="203"/>
        <v>-7956314</v>
      </c>
      <c r="AD258" s="415">
        <f t="shared" si="203"/>
        <v>-233469947.06999969</v>
      </c>
      <c r="AE258" s="415">
        <f t="shared" si="203"/>
        <v>-496223931</v>
      </c>
      <c r="AF258" s="415">
        <f t="shared" si="203"/>
        <v>1747025747</v>
      </c>
      <c r="AG258" s="415">
        <f t="shared" si="203"/>
        <v>-2018367554</v>
      </c>
      <c r="AH258" s="415">
        <f t="shared" si="203"/>
        <v>-1563722622.9300001</v>
      </c>
      <c r="AI258" s="415">
        <f t="shared" si="203"/>
        <v>-1736201425.9300001</v>
      </c>
      <c r="AJ258" s="415">
        <f t="shared" si="203"/>
        <v>-2059434476</v>
      </c>
      <c r="AK258" s="10"/>
      <c r="AL258" s="415">
        <v>0</v>
      </c>
      <c r="AM258" s="416">
        <v>0</v>
      </c>
    </row>
    <row r="259" spans="1:39" ht="17.25" thickBot="1" x14ac:dyDescent="0.25">
      <c r="S259" s="968" t="str">
        <f>+IF(JULIO!S259=0,"",JULIO!S259)</f>
        <v>TOTAL VIGENCIAS ANTERIORES</v>
      </c>
      <c r="T259" s="969"/>
      <c r="U259" s="145">
        <f t="shared" ref="U259:AJ259" si="204">+SUMIF($T$8:$T$256,$T$33,U8:U256)</f>
        <v>0</v>
      </c>
      <c r="V259" s="133">
        <f t="shared" si="204"/>
        <v>0</v>
      </c>
      <c r="W259" s="133">
        <f t="shared" si="204"/>
        <v>466674906</v>
      </c>
      <c r="X259" s="146">
        <f t="shared" si="204"/>
        <v>466674906</v>
      </c>
      <c r="Y259" s="145">
        <f t="shared" si="204"/>
        <v>466957946</v>
      </c>
      <c r="Z259" s="133">
        <f t="shared" si="204"/>
        <v>0</v>
      </c>
      <c r="AA259" s="146">
        <f t="shared" si="204"/>
        <v>466957946</v>
      </c>
      <c r="AB259" s="145">
        <f t="shared" si="204"/>
        <v>466957946</v>
      </c>
      <c r="AC259" s="133">
        <f t="shared" si="204"/>
        <v>0</v>
      </c>
      <c r="AD259" s="146">
        <f t="shared" si="204"/>
        <v>466957946</v>
      </c>
      <c r="AE259" s="145">
        <f t="shared" si="204"/>
        <v>382003678</v>
      </c>
      <c r="AF259" s="133">
        <f t="shared" si="204"/>
        <v>2911952</v>
      </c>
      <c r="AG259" s="146">
        <f t="shared" si="204"/>
        <v>384915630</v>
      </c>
      <c r="AH259" s="145">
        <f t="shared" si="204"/>
        <v>-283040</v>
      </c>
      <c r="AI259" s="133">
        <f t="shared" si="204"/>
        <v>-283040</v>
      </c>
      <c r="AJ259" s="134">
        <f t="shared" si="204"/>
        <v>81759276</v>
      </c>
      <c r="AK259" s="12"/>
      <c r="AL259" s="145">
        <f>+SUMIF(AK8:AK256,AK33,AL8:AL256)</f>
        <v>0</v>
      </c>
      <c r="AM259" s="134">
        <f>+SUMIF(AL8:AL256,AL33,AM8:AM256)</f>
        <v>0</v>
      </c>
    </row>
    <row r="260" spans="1:39" x14ac:dyDescent="0.2">
      <c r="U260" s="140"/>
      <c r="V260" s="467"/>
      <c r="W260" s="467"/>
      <c r="X260" s="467"/>
      <c r="Y260" s="467"/>
      <c r="Z260" s="467"/>
      <c r="AA260" s="467"/>
      <c r="AB260" s="467"/>
      <c r="AC260" s="467"/>
      <c r="AD260" s="467"/>
      <c r="AE260" s="467"/>
      <c r="AF260" s="467"/>
      <c r="AG260" s="467"/>
      <c r="AH260" s="467"/>
      <c r="AI260" s="467"/>
      <c r="AJ260" s="467"/>
      <c r="AK260" s="12"/>
      <c r="AL260" s="467"/>
      <c r="AM260" s="467"/>
    </row>
  </sheetData>
  <sheetProtection password="C637" sheet="1" objects="1" scenarios="1" formatCells="0"/>
  <mergeCells count="46">
    <mergeCell ref="S259:T259"/>
    <mergeCell ref="M5:N5"/>
    <mergeCell ref="T5:T6"/>
    <mergeCell ref="S5:S6"/>
    <mergeCell ref="P3:P5"/>
    <mergeCell ref="A5:A6"/>
    <mergeCell ref="B5:B6"/>
    <mergeCell ref="G5:I5"/>
    <mergeCell ref="J5:L5"/>
    <mergeCell ref="C5:F5"/>
    <mergeCell ref="B3:B4"/>
    <mergeCell ref="D3:E4"/>
    <mergeCell ref="F3:K4"/>
    <mergeCell ref="T3:T4"/>
    <mergeCell ref="N3:N4"/>
    <mergeCell ref="Q3:Q5"/>
    <mergeCell ref="L3:M4"/>
    <mergeCell ref="Y2:AG2"/>
    <mergeCell ref="AH2:AI2"/>
    <mergeCell ref="BH5:BK5"/>
    <mergeCell ref="V3:X4"/>
    <mergeCell ref="V2:X2"/>
    <mergeCell ref="Y3:AG4"/>
    <mergeCell ref="AE5:AG5"/>
    <mergeCell ref="AW4:AZ4"/>
    <mergeCell ref="A1:B1"/>
    <mergeCell ref="K1:N1"/>
    <mergeCell ref="D2:E2"/>
    <mergeCell ref="C1:J1"/>
    <mergeCell ref="L2:M2"/>
    <mergeCell ref="P2:Q2"/>
    <mergeCell ref="AW19:AZ19"/>
    <mergeCell ref="BB3:BC3"/>
    <mergeCell ref="AB5:AD5"/>
    <mergeCell ref="BM5:BM6"/>
    <mergeCell ref="AH5:AJ5"/>
    <mergeCell ref="AJ3:AJ4"/>
    <mergeCell ref="BM2:BO2"/>
    <mergeCell ref="BG2:BI2"/>
    <mergeCell ref="BB2:BC2"/>
    <mergeCell ref="AL2:AM2"/>
    <mergeCell ref="BM3:BO3"/>
    <mergeCell ref="AL3:AL5"/>
    <mergeCell ref="AM3:AM5"/>
    <mergeCell ref="BG3:BI3"/>
    <mergeCell ref="AH3:AI4"/>
  </mergeCells>
  <phoneticPr fontId="1" type="noConversion"/>
  <conditionalFormatting sqref="B5:B7">
    <cfRule type="expression" dxfId="4"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70" orientation="landscape" blackAndWhite="1" r:id="rId1"/>
  <headerFooter alignWithMargins="0">
    <oddFooter>&amp;CPágina &amp;P de &amp;N&amp;RDireccion Financiera y Administrativa DSSA</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BS260"/>
  <sheetViews>
    <sheetView showGridLines="0" topLeftCell="E94" workbookViewId="0">
      <selection activeCell="H105" sqref="H105"/>
    </sheetView>
  </sheetViews>
  <sheetFormatPr baseColWidth="10" defaultColWidth="0" defaultRowHeight="12.75" x14ac:dyDescent="0.2"/>
  <cols>
    <col min="1" max="1" width="11.7109375" style="659" customWidth="1"/>
    <col min="2" max="2" width="55.85546875" style="660" customWidth="1"/>
    <col min="3" max="3" width="14.42578125" style="339" customWidth="1"/>
    <col min="4" max="4" width="16.140625" style="339" customWidth="1"/>
    <col min="5" max="12" width="14.42578125" style="339" customWidth="1"/>
    <col min="13" max="13" width="16.7109375" style="339" customWidth="1"/>
    <col min="14" max="14" width="16.7109375" style="35" customWidth="1"/>
    <col min="15" max="15" width="2.85546875" style="339" customWidth="1"/>
    <col min="16" max="17" width="23.7109375" style="35" customWidth="1"/>
    <col min="18" max="18" width="5.42578125" style="339" customWidth="1"/>
    <col min="19" max="19" width="17.140625" style="1" customWidth="1"/>
    <col min="20" max="20" width="60.140625" style="339" customWidth="1"/>
    <col min="21" max="33" width="14.7109375" style="339" customWidth="1"/>
    <col min="34" max="36" width="16.7109375" style="339" customWidth="1"/>
    <col min="37" max="37" width="8.85546875" style="2" customWidth="1"/>
    <col min="38" max="39" width="23.7109375" style="339" customWidth="1"/>
    <col min="40" max="40" width="4.85546875" style="339" customWidth="1"/>
    <col min="41" max="41" width="12.28515625" style="339" customWidth="1"/>
    <col min="42" max="42" width="52.7109375" style="339" customWidth="1"/>
    <col min="43" max="45" width="16.85546875" style="339" customWidth="1"/>
    <col min="46" max="46" width="12.7109375" style="339" customWidth="1"/>
    <col min="47" max="47" width="27.42578125" style="339" customWidth="1"/>
    <col min="48" max="48" width="25" style="339" customWidth="1"/>
    <col min="49" max="52" width="16.85546875" style="339" customWidth="1"/>
    <col min="53" max="53" width="11" style="339" customWidth="1"/>
    <col min="54" max="54" width="65.140625" style="339" customWidth="1"/>
    <col min="55" max="57" width="18.85546875" style="339" customWidth="1"/>
    <col min="58" max="58" width="36.140625" style="339" customWidth="1"/>
    <col min="59" max="59" width="72.7109375" style="339" customWidth="1"/>
    <col min="60" max="63" width="17.5703125" style="339" customWidth="1"/>
    <col min="64" max="64" width="31.5703125" style="339" customWidth="1"/>
    <col min="65" max="65" width="76" style="339" customWidth="1"/>
    <col min="66" max="66" width="17.140625" style="339" customWidth="1"/>
    <col min="67" max="67" width="14.7109375" style="339" customWidth="1"/>
    <col min="68" max="68" width="17" style="339" customWidth="1"/>
    <col min="69" max="69" width="22" style="339" customWidth="1"/>
    <col min="70" max="70" width="11" style="339" customWidth="1"/>
    <col min="71" max="71" width="2.28515625" style="339" customWidth="1"/>
    <col min="72" max="16384" width="11" style="339" hidden="1"/>
  </cols>
  <sheetData>
    <row r="1" spans="1:69" ht="21" thickBot="1" x14ac:dyDescent="0.3">
      <c r="A1" s="940" t="str">
        <f>IF($F$8-$X$8=0," ","OJO: PRESUPUESTO DESEQUILIBRADO")</f>
        <v xml:space="preserve"> </v>
      </c>
      <c r="B1" s="940"/>
      <c r="C1" s="978"/>
      <c r="D1" s="978"/>
      <c r="E1" s="978"/>
      <c r="F1" s="978"/>
      <c r="G1" s="978"/>
      <c r="H1" s="978"/>
      <c r="I1" s="978"/>
      <c r="J1" s="978"/>
      <c r="K1" s="941" t="str">
        <f>+IF(L8&gt;I8,"OJO - SUS RECAUDOS SON SUPERIORES A SUS RECONOCIMIENTOS, VERIFIQUE","")</f>
        <v/>
      </c>
      <c r="L1" s="941"/>
      <c r="M1" s="941"/>
      <c r="N1" s="941"/>
      <c r="U1" s="340" t="str">
        <f>+IF(AA8&gt;X8,"OJO - HA COMPROMETIDO MUCHO MAS DE LO QUE TIENE PRESUPUESTADO","")</f>
        <v/>
      </c>
      <c r="X1" s="340"/>
      <c r="Y1" s="340" t="str">
        <f>+IF(AD8&gt;AA8,"OJO - SUS OBLIGACIONES SUPERAN SUS COMPROMISOS, VERIFIQUE","")</f>
        <v/>
      </c>
      <c r="AC1" s="340" t="str">
        <f>+IF(AG8&gt;AD8,"OJO - SUS PAGOS NO PUEDEN SUPERAR SUS OBLIGACIONES, VERIFIQUE","")</f>
        <v/>
      </c>
    </row>
    <row r="2" spans="1:69" ht="21" thickBot="1" x14ac:dyDescent="0.3">
      <c r="A2" s="341"/>
      <c r="B2" s="342" t="s">
        <v>515</v>
      </c>
      <c r="C2" s="343"/>
      <c r="D2" s="950" t="str">
        <f>+IF(F2="","","MUNICIPIO:")</f>
        <v>MUNICIPIO:</v>
      </c>
      <c r="E2" s="950"/>
      <c r="F2" s="344" t="str">
        <f>IF(INSTRUCCIONES!B3=0,"",INSTRUCCIONES!B3)</f>
        <v>TITIRIBI</v>
      </c>
      <c r="G2" s="345"/>
      <c r="H2" s="345"/>
      <c r="I2" s="345"/>
      <c r="J2" s="345"/>
      <c r="K2" s="346"/>
      <c r="L2" s="954" t="s">
        <v>409</v>
      </c>
      <c r="M2" s="907"/>
      <c r="N2" s="347" t="s">
        <v>410</v>
      </c>
      <c r="P2" s="916" t="s">
        <v>501</v>
      </c>
      <c r="Q2" s="917"/>
      <c r="R2" s="348"/>
      <c r="S2" s="63"/>
      <c r="T2" s="342" t="s">
        <v>515</v>
      </c>
      <c r="U2" s="343"/>
      <c r="V2" s="906" t="str">
        <f>+IF(Y2="","","M U N I C I P I O:")</f>
        <v>M U N I C I P I O:</v>
      </c>
      <c r="W2" s="906"/>
      <c r="X2" s="906"/>
      <c r="Y2" s="904" t="str">
        <f>IF(INSTRUCCIONES!B3=0,"",INSTRUCCIONES!B3)</f>
        <v>TITIRIBI</v>
      </c>
      <c r="Z2" s="904"/>
      <c r="AA2" s="904"/>
      <c r="AB2" s="904"/>
      <c r="AC2" s="904"/>
      <c r="AD2" s="904"/>
      <c r="AE2" s="904"/>
      <c r="AF2" s="904"/>
      <c r="AG2" s="905"/>
      <c r="AH2" s="907" t="s">
        <v>409</v>
      </c>
      <c r="AI2" s="908"/>
      <c r="AJ2" s="347" t="s">
        <v>410</v>
      </c>
      <c r="AL2" s="916" t="s">
        <v>501</v>
      </c>
      <c r="AM2" s="917"/>
      <c r="AO2" s="3">
        <v>9</v>
      </c>
      <c r="AP2" s="349" t="s">
        <v>8</v>
      </c>
      <c r="AQ2" s="350"/>
      <c r="AR2" s="4"/>
      <c r="AS2" s="4"/>
      <c r="AT2" s="4"/>
      <c r="AU2" s="4"/>
      <c r="AV2" s="4"/>
      <c r="AW2" s="4"/>
      <c r="AX2" s="4"/>
      <c r="AY2" s="4"/>
      <c r="AZ2" s="5"/>
      <c r="BB2" s="916" t="s">
        <v>423</v>
      </c>
      <c r="BC2" s="951"/>
      <c r="BD2" s="69" t="s">
        <v>409</v>
      </c>
      <c r="BE2" s="347" t="str">
        <f>+L3</f>
        <v>SEPTIEMBRE</v>
      </c>
      <c r="BF2" s="340"/>
      <c r="BG2" s="916" t="s">
        <v>424</v>
      </c>
      <c r="BH2" s="951"/>
      <c r="BI2" s="951"/>
      <c r="BJ2" s="69" t="s">
        <v>409</v>
      </c>
      <c r="BK2" s="347" t="str">
        <f>+BE2</f>
        <v>SEPTIEMBRE</v>
      </c>
      <c r="BM2" s="916" t="s">
        <v>424</v>
      </c>
      <c r="BN2" s="951"/>
      <c r="BO2" s="951"/>
      <c r="BP2" s="69" t="s">
        <v>409</v>
      </c>
      <c r="BQ2" s="347" t="str">
        <f>+BK2</f>
        <v>SEPTIEMBRE</v>
      </c>
    </row>
    <row r="3" spans="1:69" ht="17.25" thickBot="1" x14ac:dyDescent="0.3">
      <c r="A3" s="351"/>
      <c r="B3" s="946" t="s">
        <v>9</v>
      </c>
      <c r="C3" s="352"/>
      <c r="D3" s="936" t="str">
        <f>+IF(F3="","","INSTITUCION")</f>
        <v>INSTITUCION</v>
      </c>
      <c r="E3" s="936"/>
      <c r="F3" s="942" t="str">
        <f>IF(INSTRUCCIONES!B5=0,"",INSTRUCCIONES!B5)</f>
        <v>ESE HOSPITAL SAN JUAN DE DIOS</v>
      </c>
      <c r="G3" s="942"/>
      <c r="H3" s="942"/>
      <c r="I3" s="942"/>
      <c r="J3" s="942"/>
      <c r="K3" s="943"/>
      <c r="L3" s="924" t="s">
        <v>393</v>
      </c>
      <c r="M3" s="925"/>
      <c r="N3" s="948">
        <f>+INSTRUCCIONES!F3</f>
        <v>2014</v>
      </c>
      <c r="P3" s="918" t="s">
        <v>570</v>
      </c>
      <c r="Q3" s="921" t="s">
        <v>577</v>
      </c>
      <c r="R3" s="348"/>
      <c r="S3" s="64"/>
      <c r="T3" s="946" t="s">
        <v>11</v>
      </c>
      <c r="U3" s="353"/>
      <c r="V3" s="898" t="str">
        <f>+IF(Y3="","","E.S.E. H O S P I T A L:")</f>
        <v>E.S.E. H O S P I T A L:</v>
      </c>
      <c r="W3" s="898"/>
      <c r="X3" s="898"/>
      <c r="Y3" s="900" t="str">
        <f>IF(INSTRUCCIONES!B5=0,"",INSTRUCCIONES!B5)</f>
        <v>ESE HOSPITAL SAN JUAN DE DIOS</v>
      </c>
      <c r="Z3" s="900"/>
      <c r="AA3" s="900"/>
      <c r="AB3" s="900"/>
      <c r="AC3" s="900"/>
      <c r="AD3" s="900"/>
      <c r="AE3" s="900"/>
      <c r="AF3" s="900"/>
      <c r="AG3" s="901"/>
      <c r="AH3" s="974" t="str">
        <f>+L3</f>
        <v>SEPTIEMBRE</v>
      </c>
      <c r="AI3" s="975"/>
      <c r="AJ3" s="955">
        <f>+N3</f>
        <v>2014</v>
      </c>
      <c r="AL3" s="918" t="s">
        <v>578</v>
      </c>
      <c r="AM3" s="921" t="s">
        <v>577</v>
      </c>
      <c r="AO3" s="6"/>
      <c r="AP3" s="354" t="s">
        <v>13</v>
      </c>
      <c r="AQ3" s="355"/>
      <c r="AR3" s="355"/>
      <c r="AS3" s="355"/>
      <c r="AT3" s="355"/>
      <c r="AU3" s="355"/>
      <c r="AV3" s="355"/>
      <c r="AW3" s="355"/>
      <c r="AX3" s="355"/>
      <c r="AY3" s="355"/>
      <c r="AZ3" s="356"/>
      <c r="BB3" s="952" t="str">
        <f>+CONCATENATE(INSTRUCCIONES!B5, " - ", INSTRUCCIONES!B3)</f>
        <v>ESE HOSPITAL SAN JUAN DE DIOS - TITIRIBI</v>
      </c>
      <c r="BC3" s="953"/>
      <c r="BD3" s="70" t="s">
        <v>410</v>
      </c>
      <c r="BE3" s="68">
        <f>+N3</f>
        <v>2014</v>
      </c>
      <c r="BF3" s="7" t="s">
        <v>14</v>
      </c>
      <c r="BG3" s="952" t="str">
        <f>+CONCATENATE(INSTRUCCIONES!B5, " - ", INSTRUCCIONES!B3)</f>
        <v>ESE HOSPITAL SAN JUAN DE DIOS - TITIRIBI</v>
      </c>
      <c r="BH3" s="953"/>
      <c r="BI3" s="953"/>
      <c r="BJ3" s="70" t="s">
        <v>410</v>
      </c>
      <c r="BK3" s="68">
        <f>+BE3</f>
        <v>2014</v>
      </c>
      <c r="BM3" s="952" t="str">
        <f>+CONCATENATE(INSTRUCCIONES!B5, " - ", INSTRUCCIONES!B3)</f>
        <v>ESE HOSPITAL SAN JUAN DE DIOS - TITIRIBI</v>
      </c>
      <c r="BN3" s="953"/>
      <c r="BO3" s="953"/>
      <c r="BP3" s="70" t="s">
        <v>410</v>
      </c>
      <c r="BQ3" s="68">
        <f>+BK3</f>
        <v>2014</v>
      </c>
    </row>
    <row r="4" spans="1:69" ht="16.5" thickBot="1" x14ac:dyDescent="0.25">
      <c r="A4" s="351"/>
      <c r="B4" s="947"/>
      <c r="C4" s="358"/>
      <c r="D4" s="937"/>
      <c r="E4" s="937"/>
      <c r="F4" s="944"/>
      <c r="G4" s="944"/>
      <c r="H4" s="944"/>
      <c r="I4" s="944"/>
      <c r="J4" s="944"/>
      <c r="K4" s="945"/>
      <c r="L4" s="926"/>
      <c r="M4" s="927"/>
      <c r="N4" s="949"/>
      <c r="P4" s="919"/>
      <c r="Q4" s="922"/>
      <c r="R4" s="348"/>
      <c r="S4" s="64"/>
      <c r="T4" s="946"/>
      <c r="U4" s="358"/>
      <c r="V4" s="899"/>
      <c r="W4" s="899"/>
      <c r="X4" s="899"/>
      <c r="Y4" s="902"/>
      <c r="Z4" s="902"/>
      <c r="AA4" s="902"/>
      <c r="AB4" s="902"/>
      <c r="AC4" s="902"/>
      <c r="AD4" s="902"/>
      <c r="AE4" s="902"/>
      <c r="AF4" s="902"/>
      <c r="AG4" s="903"/>
      <c r="AH4" s="976"/>
      <c r="AI4" s="977"/>
      <c r="AJ4" s="956"/>
      <c r="AL4" s="919"/>
      <c r="AM4" s="922"/>
      <c r="AO4" s="6"/>
      <c r="AP4" s="359"/>
      <c r="AQ4" s="360" t="s">
        <v>15</v>
      </c>
      <c r="AR4" s="360" t="s">
        <v>16</v>
      </c>
      <c r="AS4" s="360" t="s">
        <v>17</v>
      </c>
      <c r="AT4" s="360" t="s">
        <v>18</v>
      </c>
      <c r="AU4" s="360" t="s">
        <v>18</v>
      </c>
      <c r="AV4" s="361" t="s">
        <v>18</v>
      </c>
      <c r="AW4" s="960" t="str">
        <f>+CONCATENATE("PROYECCION A DICIEMBRE 31 DEL ",N3)</f>
        <v>PROYECCION A DICIEMBRE 31 DEL 2014</v>
      </c>
      <c r="AX4" s="961"/>
      <c r="AY4" s="961"/>
      <c r="AZ4" s="962"/>
      <c r="BB4" s="362"/>
      <c r="BC4" s="363"/>
      <c r="BD4" s="363"/>
      <c r="BE4" s="65"/>
      <c r="BF4" s="8"/>
      <c r="BG4" s="362"/>
      <c r="BH4" s="363"/>
      <c r="BI4" s="363"/>
      <c r="BJ4" s="66"/>
      <c r="BK4" s="364"/>
      <c r="BL4" s="9"/>
      <c r="BM4" s="362"/>
      <c r="BN4" s="365"/>
      <c r="BO4" s="365"/>
      <c r="BP4" s="67"/>
      <c r="BQ4" s="366"/>
    </row>
    <row r="5" spans="1:69" ht="32.25" thickTop="1" thickBot="1" x14ac:dyDescent="0.3">
      <c r="A5" s="909" t="s">
        <v>19</v>
      </c>
      <c r="B5" s="911" t="s">
        <v>20</v>
      </c>
      <c r="C5" s="913" t="s">
        <v>21</v>
      </c>
      <c r="D5" s="914"/>
      <c r="E5" s="914"/>
      <c r="F5" s="915"/>
      <c r="G5" s="928" t="s">
        <v>574</v>
      </c>
      <c r="H5" s="929"/>
      <c r="I5" s="930"/>
      <c r="J5" s="931" t="str">
        <f>+IF(L8&gt;I8,"OJO - RECAUDOS MAYORES QUE RECONOCIMIENTOS","RECAUDO")</f>
        <v>RECAUDO</v>
      </c>
      <c r="K5" s="932"/>
      <c r="L5" s="933"/>
      <c r="M5" s="934" t="s">
        <v>23</v>
      </c>
      <c r="N5" s="935"/>
      <c r="P5" s="920"/>
      <c r="Q5" s="923"/>
      <c r="R5" s="348"/>
      <c r="S5" s="970" t="s">
        <v>516</v>
      </c>
      <c r="T5" s="972" t="s">
        <v>20</v>
      </c>
      <c r="U5" s="367" t="s">
        <v>21</v>
      </c>
      <c r="V5" s="368"/>
      <c r="W5" s="368"/>
      <c r="X5" s="369"/>
      <c r="Y5" s="370" t="s">
        <v>575</v>
      </c>
      <c r="Z5" s="368"/>
      <c r="AA5" s="368"/>
      <c r="AB5" s="895" t="s">
        <v>576</v>
      </c>
      <c r="AC5" s="896"/>
      <c r="AD5" s="897"/>
      <c r="AE5" s="895" t="s">
        <v>24</v>
      </c>
      <c r="AF5" s="896"/>
      <c r="AG5" s="897"/>
      <c r="AH5" s="895" t="s">
        <v>25</v>
      </c>
      <c r="AI5" s="896"/>
      <c r="AJ5" s="897"/>
      <c r="AL5" s="920"/>
      <c r="AM5" s="923"/>
      <c r="AO5" s="371"/>
      <c r="AP5" s="372" t="s">
        <v>26</v>
      </c>
      <c r="AQ5" s="360"/>
      <c r="AR5" s="360" t="s">
        <v>27</v>
      </c>
      <c r="AS5" s="360" t="s">
        <v>27</v>
      </c>
      <c r="AT5" s="360" t="s">
        <v>28</v>
      </c>
      <c r="AU5" s="360" t="s">
        <v>29</v>
      </c>
      <c r="AV5" s="360" t="s">
        <v>29</v>
      </c>
      <c r="AW5" s="360" t="s">
        <v>30</v>
      </c>
      <c r="AX5" s="360" t="s">
        <v>31</v>
      </c>
      <c r="AY5" s="360" t="s">
        <v>32</v>
      </c>
      <c r="AZ5" s="373" t="s">
        <v>32</v>
      </c>
      <c r="BB5" s="374" t="s">
        <v>33</v>
      </c>
      <c r="BC5" s="666" t="str">
        <f>+CONCATENATE("ACUMULADO ",N3)</f>
        <v>ACUMULADO 2014</v>
      </c>
      <c r="BD5" s="376"/>
      <c r="BE5" s="667"/>
      <c r="BF5" s="981" t="s">
        <v>386</v>
      </c>
      <c r="BG5" s="689" t="s">
        <v>34</v>
      </c>
      <c r="BH5" s="963" t="str">
        <f>+CONCATENATE("ACUMULADO ",N3)</f>
        <v>ACUMULADO 2014</v>
      </c>
      <c r="BI5" s="964"/>
      <c r="BJ5" s="964"/>
      <c r="BK5" s="983"/>
      <c r="BL5" s="979" t="s">
        <v>387</v>
      </c>
      <c r="BM5" s="938" t="s">
        <v>34</v>
      </c>
      <c r="BN5" s="379" t="str">
        <f>+CONCATENATE("ACUMULADO ",BQ3)</f>
        <v>ACUMULADO 2014</v>
      </c>
      <c r="BO5" s="380"/>
      <c r="BP5" s="381"/>
      <c r="BQ5" s="690"/>
    </row>
    <row r="6" spans="1:69" ht="30.75" thickBot="1" x14ac:dyDescent="0.25">
      <c r="A6" s="910"/>
      <c r="B6" s="912"/>
      <c r="C6" s="150" t="s">
        <v>35</v>
      </c>
      <c r="D6" s="141" t="s">
        <v>36</v>
      </c>
      <c r="E6" s="141" t="s">
        <v>37</v>
      </c>
      <c r="F6" s="142" t="s">
        <v>38</v>
      </c>
      <c r="G6" s="150" t="s">
        <v>39</v>
      </c>
      <c r="H6" s="141" t="s">
        <v>40</v>
      </c>
      <c r="I6" s="142" t="s">
        <v>41</v>
      </c>
      <c r="J6" s="150" t="s">
        <v>39</v>
      </c>
      <c r="K6" s="141" t="s">
        <v>40</v>
      </c>
      <c r="L6" s="142" t="s">
        <v>41</v>
      </c>
      <c r="M6" s="150" t="s">
        <v>42</v>
      </c>
      <c r="N6" s="142" t="s">
        <v>22</v>
      </c>
      <c r="P6" s="191" t="s">
        <v>43</v>
      </c>
      <c r="Q6" s="190" t="s">
        <v>502</v>
      </c>
      <c r="R6" s="348"/>
      <c r="S6" s="971" t="s">
        <v>44</v>
      </c>
      <c r="T6" s="973"/>
      <c r="U6" s="383" t="s">
        <v>35</v>
      </c>
      <c r="V6" s="50" t="s">
        <v>36</v>
      </c>
      <c r="W6" s="50" t="s">
        <v>37</v>
      </c>
      <c r="X6" s="51" t="s">
        <v>38</v>
      </c>
      <c r="Y6" s="384" t="s">
        <v>39</v>
      </c>
      <c r="Z6" s="50" t="s">
        <v>40</v>
      </c>
      <c r="AA6" s="50" t="s">
        <v>41</v>
      </c>
      <c r="AB6" s="384" t="s">
        <v>39</v>
      </c>
      <c r="AC6" s="50" t="s">
        <v>40</v>
      </c>
      <c r="AD6" s="50" t="s">
        <v>41</v>
      </c>
      <c r="AE6" s="384" t="s">
        <v>39</v>
      </c>
      <c r="AF6" s="50" t="s">
        <v>40</v>
      </c>
      <c r="AG6" s="50" t="s">
        <v>41</v>
      </c>
      <c r="AH6" s="384" t="s">
        <v>45</v>
      </c>
      <c r="AI6" s="50" t="s">
        <v>46</v>
      </c>
      <c r="AJ6" s="51" t="s">
        <v>24</v>
      </c>
      <c r="AL6" s="150" t="s">
        <v>43</v>
      </c>
      <c r="AM6" s="142" t="s">
        <v>502</v>
      </c>
      <c r="AO6" s="385"/>
      <c r="AP6" s="386"/>
      <c r="AQ6" s="387" t="s">
        <v>38</v>
      </c>
      <c r="AR6" s="387" t="str">
        <f>+L3</f>
        <v>SEPTIEMBRE</v>
      </c>
      <c r="AS6" s="387" t="str">
        <f>AR6</f>
        <v>SEPTIEMBRE</v>
      </c>
      <c r="AT6" s="387" t="str">
        <f>AR6</f>
        <v>SEPTIEMBRE</v>
      </c>
      <c r="AU6" s="387" t="s">
        <v>16</v>
      </c>
      <c r="AV6" s="387" t="s">
        <v>31</v>
      </c>
      <c r="AW6" s="387"/>
      <c r="AX6" s="387"/>
      <c r="AY6" s="387" t="s">
        <v>16</v>
      </c>
      <c r="AZ6" s="388" t="s">
        <v>31</v>
      </c>
      <c r="BB6" s="389"/>
      <c r="BC6" s="390" t="s">
        <v>47</v>
      </c>
      <c r="BD6" s="391" t="s">
        <v>48</v>
      </c>
      <c r="BE6" s="392" t="s">
        <v>49</v>
      </c>
      <c r="BF6" s="982"/>
      <c r="BG6" s="691"/>
      <c r="BH6" s="692" t="s">
        <v>47</v>
      </c>
      <c r="BI6" s="692" t="s">
        <v>50</v>
      </c>
      <c r="BJ6" s="692" t="s">
        <v>51</v>
      </c>
      <c r="BK6" s="693" t="s">
        <v>52</v>
      </c>
      <c r="BL6" s="980"/>
      <c r="BM6" s="939"/>
      <c r="BN6" s="396" t="s">
        <v>47</v>
      </c>
      <c r="BO6" s="394" t="s">
        <v>50</v>
      </c>
      <c r="BP6" s="394" t="s">
        <v>51</v>
      </c>
      <c r="BQ6" s="395" t="s">
        <v>52</v>
      </c>
    </row>
    <row r="7" spans="1:69" s="10" customFormat="1" ht="16.5" thickBot="1" x14ac:dyDescent="0.3">
      <c r="A7" s="668"/>
      <c r="B7" s="669"/>
      <c r="C7" s="196"/>
      <c r="D7" s="196"/>
      <c r="E7" s="196"/>
      <c r="F7" s="196"/>
      <c r="G7" s="196"/>
      <c r="H7" s="196"/>
      <c r="I7" s="196"/>
      <c r="J7" s="196"/>
      <c r="K7" s="196"/>
      <c r="L7" s="196"/>
      <c r="M7" s="196"/>
      <c r="N7" s="195"/>
      <c r="O7" s="348"/>
      <c r="P7" s="194"/>
      <c r="Q7" s="195"/>
      <c r="S7" s="399"/>
      <c r="T7" s="400"/>
      <c r="U7" s="196"/>
      <c r="V7" s="196"/>
      <c r="W7" s="196"/>
      <c r="X7" s="196"/>
      <c r="Y7" s="196"/>
      <c r="Z7" s="196"/>
      <c r="AA7" s="196"/>
      <c r="AB7" s="196"/>
      <c r="AC7" s="196"/>
      <c r="AD7" s="196"/>
      <c r="AE7" s="196"/>
      <c r="AF7" s="196"/>
      <c r="AG7" s="196"/>
      <c r="AH7" s="196"/>
      <c r="AI7" s="196"/>
      <c r="AJ7" s="195"/>
      <c r="AK7" s="2"/>
      <c r="AL7" s="226"/>
      <c r="AM7" s="227"/>
      <c r="AO7" s="23"/>
      <c r="AP7" s="13" t="s">
        <v>54</v>
      </c>
      <c r="AQ7" s="401">
        <f>F22</f>
        <v>1802063549</v>
      </c>
      <c r="AR7" s="401">
        <f>I22</f>
        <v>1399043821</v>
      </c>
      <c r="AS7" s="401">
        <f>L22</f>
        <v>925036059</v>
      </c>
      <c r="AT7" s="15"/>
      <c r="AU7" s="402">
        <f t="shared" ref="AU7:AU17" si="0">IF(AQ7=0," ",AR7/AQ7)</f>
        <v>0.77635653957728434</v>
      </c>
      <c r="AV7" s="402">
        <f t="shared" ref="AV7:AV17" si="1">IF(AQ7=0," ",AS7/AQ7)</f>
        <v>0.51332044284083123</v>
      </c>
      <c r="AW7" s="401">
        <f>I23/AO$2*12+I24</f>
        <v>1714370335.6666667</v>
      </c>
      <c r="AX7" s="401">
        <f>L23/AO$2*12+L24</f>
        <v>1082359986.3333335</v>
      </c>
      <c r="AY7" s="401">
        <f t="shared" ref="AY7:AY16" si="2">AW7-AQ7</f>
        <v>-87693213.333333254</v>
      </c>
      <c r="AZ7" s="403">
        <f t="shared" ref="AZ7:AZ16" si="3">AX7-AQ7</f>
        <v>-719703562.66666651</v>
      </c>
      <c r="BB7" s="404" t="s">
        <v>55</v>
      </c>
      <c r="BC7" s="72">
        <f>F10</f>
        <v>226569855</v>
      </c>
      <c r="BD7" s="73">
        <f>I10</f>
        <v>226569855</v>
      </c>
      <c r="BE7" s="74">
        <f>K10</f>
        <v>0</v>
      </c>
      <c r="BF7" s="71">
        <f>+BE7+AGOSTO!BE7+JULIO!BE7+JUNIO!BF7</f>
        <v>226569855</v>
      </c>
      <c r="BG7" s="109" t="s">
        <v>56</v>
      </c>
      <c r="BH7" s="135">
        <f>+SUM(BH8:BH11)</f>
        <v>2794600398</v>
      </c>
      <c r="BI7" s="135">
        <f>+SUM(BI8:BI11)</f>
        <v>1797305850.0699999</v>
      </c>
      <c r="BJ7" s="135">
        <f>+SUM(BJ8:BJ11)</f>
        <v>1676481658.0699999</v>
      </c>
      <c r="BK7" s="135">
        <f>+SUM(BK8:BK11)</f>
        <v>243273719</v>
      </c>
      <c r="BL7" s="44">
        <f>+BK7+AGOSTO!BK7+JULIO!BK7+JUNIO!BL7</f>
        <v>1595588823</v>
      </c>
      <c r="BM7" s="79" t="s">
        <v>56</v>
      </c>
      <c r="BN7" s="80">
        <f>BN8+BN15+BN22</f>
        <v>2794600398</v>
      </c>
      <c r="BO7" s="81">
        <f>BO8+BO15+BO22</f>
        <v>1797305850.0699999</v>
      </c>
      <c r="BP7" s="81">
        <f>BP8+BP15+BP22</f>
        <v>1676481658.0699999</v>
      </c>
      <c r="BQ7" s="82">
        <f>BQ8+BQ15+BQ22</f>
        <v>243273719</v>
      </c>
    </row>
    <row r="8" spans="1:69" s="10" customFormat="1" ht="24" thickBot="1" x14ac:dyDescent="0.3">
      <c r="A8" s="405">
        <f>+IF(AGOSTO!A8=0,"",AGOSTO!A8)</f>
        <v>1</v>
      </c>
      <c r="B8" s="670" t="str">
        <f>+IF(AGOSTO!B8=0,"",AGOSTO!B8)</f>
        <v>INGRESOS</v>
      </c>
      <c r="C8" s="407">
        <f>C10+C17+C108</f>
        <v>3181595000</v>
      </c>
      <c r="D8" s="407">
        <f t="shared" ref="D8:N8" si="4">D10+D17+D108</f>
        <v>0</v>
      </c>
      <c r="E8" s="407">
        <f t="shared" si="4"/>
        <v>896490070</v>
      </c>
      <c r="F8" s="407">
        <f t="shared" si="4"/>
        <v>4078085070</v>
      </c>
      <c r="G8" s="407">
        <f t="shared" si="4"/>
        <v>2778304033</v>
      </c>
      <c r="H8" s="407">
        <f t="shared" si="4"/>
        <v>291374541</v>
      </c>
      <c r="I8" s="407">
        <f t="shared" si="4"/>
        <v>3069678574</v>
      </c>
      <c r="J8" s="407">
        <f t="shared" si="4"/>
        <v>2108130657</v>
      </c>
      <c r="K8" s="407">
        <f t="shared" si="4"/>
        <v>317923923</v>
      </c>
      <c r="L8" s="407">
        <f t="shared" si="4"/>
        <v>2426054580</v>
      </c>
      <c r="M8" s="407">
        <f t="shared" si="4"/>
        <v>1008406496</v>
      </c>
      <c r="N8" s="408">
        <f t="shared" si="4"/>
        <v>1652030490</v>
      </c>
      <c r="O8" s="409"/>
      <c r="P8" s="410">
        <f>P10+P17+P108</f>
        <v>0</v>
      </c>
      <c r="Q8" s="408">
        <f>Q10+Q17+Q108</f>
        <v>283040</v>
      </c>
      <c r="S8" s="206" t="str">
        <f>+IF(AGOSTO!S8=0,"",AGOSTO!S8)</f>
        <v/>
      </c>
      <c r="T8" s="411" t="str">
        <f>+IF(AGOSTO!T8=0,"",AGOSTO!T8)</f>
        <v>GASTOS</v>
      </c>
      <c r="U8" s="412">
        <f t="shared" ref="U8:AM8" si="5">U10+U207+U220+U232</f>
        <v>3181595000</v>
      </c>
      <c r="V8" s="413">
        <f t="shared" si="5"/>
        <v>0</v>
      </c>
      <c r="W8" s="413">
        <f t="shared" si="5"/>
        <v>896490070</v>
      </c>
      <c r="X8" s="414">
        <f t="shared" si="5"/>
        <v>4078085070</v>
      </c>
      <c r="Y8" s="415">
        <f t="shared" si="5"/>
        <v>2514079407.0699997</v>
      </c>
      <c r="Z8" s="413">
        <f t="shared" si="5"/>
        <v>222782406</v>
      </c>
      <c r="AA8" s="414">
        <f t="shared" si="5"/>
        <v>2736861813.0699997</v>
      </c>
      <c r="AB8" s="415">
        <f t="shared" si="5"/>
        <v>2341600604.0699997</v>
      </c>
      <c r="AC8" s="413">
        <f t="shared" si="5"/>
        <v>221735828</v>
      </c>
      <c r="AD8" s="414">
        <f t="shared" si="5"/>
        <v>2563336432.0699997</v>
      </c>
      <c r="AE8" s="415">
        <f t="shared" si="5"/>
        <v>2018367554</v>
      </c>
      <c r="AF8" s="413">
        <f t="shared" si="5"/>
        <v>299512948</v>
      </c>
      <c r="AG8" s="414">
        <f t="shared" si="5"/>
        <v>2317880502</v>
      </c>
      <c r="AH8" s="415">
        <f t="shared" si="5"/>
        <v>1341223256.9300001</v>
      </c>
      <c r="AI8" s="413">
        <f t="shared" si="5"/>
        <v>1514748637.9300001</v>
      </c>
      <c r="AJ8" s="416">
        <f t="shared" si="5"/>
        <v>1760204568</v>
      </c>
      <c r="AL8" s="417">
        <f t="shared" si="5"/>
        <v>0</v>
      </c>
      <c r="AM8" s="418">
        <f t="shared" si="5"/>
        <v>283040</v>
      </c>
      <c r="AO8" s="23"/>
      <c r="AP8" s="13" t="s">
        <v>58</v>
      </c>
      <c r="AQ8" s="14">
        <f>F25</f>
        <v>861960723</v>
      </c>
      <c r="AR8" s="14">
        <f>I25</f>
        <v>673873247</v>
      </c>
      <c r="AS8" s="14">
        <f>L25</f>
        <v>576833039</v>
      </c>
      <c r="AT8" s="15"/>
      <c r="AU8" s="419">
        <f t="shared" si="0"/>
        <v>0.78179112924615246</v>
      </c>
      <c r="AV8" s="419">
        <f t="shared" si="1"/>
        <v>0.66921035217517677</v>
      </c>
      <c r="AW8" s="14">
        <f>I26/AO$2*12+I27</f>
        <v>885690724</v>
      </c>
      <c r="AX8" s="14">
        <f>L26/AO$2*12+L27</f>
        <v>756303780</v>
      </c>
      <c r="AY8" s="14">
        <f t="shared" si="2"/>
        <v>23730001</v>
      </c>
      <c r="AZ8" s="420">
        <f t="shared" si="3"/>
        <v>-105656943</v>
      </c>
      <c r="BB8" s="167" t="s">
        <v>59</v>
      </c>
      <c r="BC8" s="83">
        <f>BC9+BC19</f>
        <v>3105972297</v>
      </c>
      <c r="BD8" s="84">
        <f>BD9+BD19</f>
        <v>2223307014</v>
      </c>
      <c r="BE8" s="85">
        <f>BE9+BE19</f>
        <v>282741829</v>
      </c>
      <c r="BF8" s="71">
        <f>+BE8+AGOSTO!BE8+JULIO!BE8+JUNIO!BF8</f>
        <v>1579683020</v>
      </c>
      <c r="BG8" s="86" t="s">
        <v>60</v>
      </c>
      <c r="BH8" s="87">
        <f>BN9+BN13</f>
        <v>1749552802</v>
      </c>
      <c r="BI8" s="87">
        <f>BO9+BO13</f>
        <v>1043299059</v>
      </c>
      <c r="BJ8" s="87">
        <f>BP9+BP13</f>
        <v>1043299059</v>
      </c>
      <c r="BK8" s="87">
        <f>BQ9+BQ13</f>
        <v>119865067</v>
      </c>
      <c r="BL8" s="44">
        <f>+BK8+AGOSTO!BK8+JULIO!BK8+JUNIO!BL8</f>
        <v>1034996944</v>
      </c>
      <c r="BM8" s="89" t="s">
        <v>61</v>
      </c>
      <c r="BN8" s="90">
        <f>BN9+BN14+BN13</f>
        <v>2111395646</v>
      </c>
      <c r="BO8" s="87">
        <f>BO9+BO14+BO13</f>
        <v>1344273209</v>
      </c>
      <c r="BP8" s="87">
        <f>BP9+BP14+BP13</f>
        <v>1264837580</v>
      </c>
      <c r="BQ8" s="88">
        <f>BQ9+BQ14+BQ13</f>
        <v>164732408</v>
      </c>
    </row>
    <row r="9" spans="1:69" s="10" customFormat="1" ht="20.25" thickBot="1" x14ac:dyDescent="0.3">
      <c r="A9" s="671"/>
      <c r="B9" s="672"/>
      <c r="C9" s="673"/>
      <c r="D9" s="673"/>
      <c r="E9" s="673"/>
      <c r="F9" s="673"/>
      <c r="G9" s="673"/>
      <c r="H9" s="673"/>
      <c r="I9" s="673"/>
      <c r="J9" s="673"/>
      <c r="K9" s="673"/>
      <c r="L9" s="673"/>
      <c r="M9" s="673"/>
      <c r="N9" s="674"/>
      <c r="O9" s="409"/>
      <c r="P9" s="425"/>
      <c r="Q9" s="424"/>
      <c r="S9" s="399"/>
      <c r="T9" s="400"/>
      <c r="U9" s="196"/>
      <c r="V9" s="196"/>
      <c r="W9" s="196"/>
      <c r="X9" s="196"/>
      <c r="Y9" s="196"/>
      <c r="Z9" s="196"/>
      <c r="AA9" s="196"/>
      <c r="AB9" s="196"/>
      <c r="AC9" s="196"/>
      <c r="AD9" s="196"/>
      <c r="AE9" s="196"/>
      <c r="AF9" s="196"/>
      <c r="AG9" s="196"/>
      <c r="AH9" s="196"/>
      <c r="AI9" s="196"/>
      <c r="AJ9" s="195"/>
      <c r="AL9" s="426"/>
      <c r="AM9" s="427"/>
      <c r="AO9" s="428"/>
      <c r="AP9" s="13" t="s">
        <v>63</v>
      </c>
      <c r="AQ9" s="14">
        <f>F28+F75</f>
        <v>0</v>
      </c>
      <c r="AR9" s="14">
        <f>I28+I75</f>
        <v>18599139</v>
      </c>
      <c r="AS9" s="14">
        <f>L28+L75</f>
        <v>0</v>
      </c>
      <c r="AT9" s="15"/>
      <c r="AU9" s="429" t="str">
        <f t="shared" si="0"/>
        <v xml:space="preserve"> </v>
      </c>
      <c r="AV9" s="429" t="str">
        <f t="shared" si="1"/>
        <v xml:space="preserve"> </v>
      </c>
      <c r="AW9" s="430">
        <f>(I30+I33+I36+I76)/AO$2*12+I31+I34+I37+I38+I39+I40+I77</f>
        <v>24798852</v>
      </c>
      <c r="AX9" s="430">
        <f>(L30+L33+L36+L76)/AO$2*12+L31+L34+L37+L38+L39+L40+L77</f>
        <v>0</v>
      </c>
      <c r="AY9" s="430">
        <f t="shared" si="2"/>
        <v>24798852</v>
      </c>
      <c r="AZ9" s="431">
        <f t="shared" si="3"/>
        <v>0</v>
      </c>
      <c r="BB9" s="432" t="s">
        <v>456</v>
      </c>
      <c r="BC9" s="91">
        <f>BC10+BC18</f>
        <v>2986272297</v>
      </c>
      <c r="BD9" s="92">
        <f>BD10+BD18</f>
        <v>2145501107</v>
      </c>
      <c r="BE9" s="93">
        <f>BE10+BE18</f>
        <v>273982129</v>
      </c>
      <c r="BF9" s="71">
        <f>+BE9+AGOSTO!BE9+JULIO!BE9+JUNIO!BF9</f>
        <v>1501957113</v>
      </c>
      <c r="BG9" s="95" t="s">
        <v>64</v>
      </c>
      <c r="BH9" s="96">
        <f t="shared" ref="BH9:BK10" si="6">BN14</f>
        <v>361842844</v>
      </c>
      <c r="BI9" s="96">
        <f t="shared" si="6"/>
        <v>300974150</v>
      </c>
      <c r="BJ9" s="96">
        <f t="shared" si="6"/>
        <v>221538521</v>
      </c>
      <c r="BK9" s="96">
        <f t="shared" si="6"/>
        <v>44867341</v>
      </c>
      <c r="BL9" s="44">
        <f>+BK9+AGOSTO!BK9+JULIO!BK9+JUNIO!BL9</f>
        <v>212426774</v>
      </c>
      <c r="BM9" s="164" t="s">
        <v>65</v>
      </c>
      <c r="BN9" s="98">
        <f>SUM(BN10:BN12)</f>
        <v>1154999780</v>
      </c>
      <c r="BO9" s="96">
        <f>SUM(BO10:BO12)</f>
        <v>799459833</v>
      </c>
      <c r="BP9" s="96">
        <f>SUM(BP10:BP12)</f>
        <v>799459833</v>
      </c>
      <c r="BQ9" s="97">
        <f>SUM(BQ10:BQ12)</f>
        <v>92503118</v>
      </c>
    </row>
    <row r="10" spans="1:69" s="10" customFormat="1" ht="19.5" x14ac:dyDescent="0.25">
      <c r="A10" s="433">
        <f>+IF(AGOSTO!A10=0,"",AGOSTO!A10)</f>
        <v>10</v>
      </c>
      <c r="B10" s="434" t="str">
        <f>+IF(AGOSTO!B10=0,"",AGOSTO!B10)</f>
        <v>DISPONIBILIDAD INICIAL</v>
      </c>
      <c r="C10" s="215">
        <f t="shared" ref="C10:N10" si="7">SUM(C12:C15)</f>
        <v>100000000</v>
      </c>
      <c r="D10" s="435">
        <f t="shared" si="7"/>
        <v>0</v>
      </c>
      <c r="E10" s="435">
        <f t="shared" si="7"/>
        <v>126569855</v>
      </c>
      <c r="F10" s="216">
        <f t="shared" si="7"/>
        <v>226569855</v>
      </c>
      <c r="G10" s="436">
        <f t="shared" si="7"/>
        <v>226569855</v>
      </c>
      <c r="H10" s="435">
        <f t="shared" si="7"/>
        <v>0</v>
      </c>
      <c r="I10" s="437">
        <f t="shared" si="7"/>
        <v>226569855</v>
      </c>
      <c r="J10" s="215">
        <f t="shared" si="7"/>
        <v>226569855</v>
      </c>
      <c r="K10" s="435">
        <f t="shared" si="7"/>
        <v>0</v>
      </c>
      <c r="L10" s="216">
        <f t="shared" si="7"/>
        <v>226569855</v>
      </c>
      <c r="M10" s="215">
        <f t="shared" si="7"/>
        <v>0</v>
      </c>
      <c r="N10" s="216">
        <f t="shared" si="7"/>
        <v>0</v>
      </c>
      <c r="O10" s="15"/>
      <c r="P10" s="215">
        <f>SUM(P12:P15)</f>
        <v>0</v>
      </c>
      <c r="Q10" s="216">
        <f>SUM(Q12:Q15)</f>
        <v>0</v>
      </c>
      <c r="S10" s="438" t="str">
        <f>+IF(AGOSTO!S10=0,"",AGOSTO!S10)</f>
        <v>A</v>
      </c>
      <c r="T10" s="439" t="str">
        <f>+IF(AGOSTO!T10=0,"",AGOSTO!T10)</f>
        <v>GASTOS DE FUNCIONAMIENTO</v>
      </c>
      <c r="U10" s="440">
        <f t="shared" ref="U10:AJ10" si="8">U12+U110+U170+U193</f>
        <v>2850095000</v>
      </c>
      <c r="V10" s="441">
        <f t="shared" si="8"/>
        <v>0</v>
      </c>
      <c r="W10" s="441">
        <f t="shared" si="8"/>
        <v>663682590</v>
      </c>
      <c r="X10" s="444">
        <f t="shared" si="8"/>
        <v>3513777590</v>
      </c>
      <c r="Y10" s="443">
        <f t="shared" si="8"/>
        <v>2191405662.0699997</v>
      </c>
      <c r="Z10" s="441">
        <f t="shared" si="8"/>
        <v>229852406</v>
      </c>
      <c r="AA10" s="444">
        <f t="shared" si="8"/>
        <v>2421258068.0699997</v>
      </c>
      <c r="AB10" s="443">
        <f t="shared" si="8"/>
        <v>2078711859.0699999</v>
      </c>
      <c r="AC10" s="441">
        <f t="shared" si="8"/>
        <v>211035828</v>
      </c>
      <c r="AD10" s="444">
        <f t="shared" si="8"/>
        <v>2289747687.0699997</v>
      </c>
      <c r="AE10" s="443">
        <f t="shared" si="8"/>
        <v>1796325283</v>
      </c>
      <c r="AF10" s="441">
        <f t="shared" si="8"/>
        <v>286599614</v>
      </c>
      <c r="AG10" s="444">
        <f t="shared" si="8"/>
        <v>2082924897</v>
      </c>
      <c r="AH10" s="443">
        <f t="shared" si="8"/>
        <v>1092519521.9300001</v>
      </c>
      <c r="AI10" s="441">
        <f t="shared" si="8"/>
        <v>1224029902.9300001</v>
      </c>
      <c r="AJ10" s="442">
        <f t="shared" si="8"/>
        <v>1430852693</v>
      </c>
      <c r="AL10" s="445">
        <f>AL12+AL110+AL170+AL193</f>
        <v>0</v>
      </c>
      <c r="AM10" s="446">
        <f>AM12+AM110+AM170+AM193</f>
        <v>283040</v>
      </c>
      <c r="AO10" s="428"/>
      <c r="AP10" s="13" t="s">
        <v>67</v>
      </c>
      <c r="AQ10" s="14">
        <f>F42</f>
        <v>115073169</v>
      </c>
      <c r="AR10" s="14">
        <f>I42</f>
        <v>91940817</v>
      </c>
      <c r="AS10" s="14">
        <f>L42</f>
        <v>80959762</v>
      </c>
      <c r="AT10" s="15"/>
      <c r="AU10" s="429">
        <f t="shared" si="0"/>
        <v>0.79897701435510127</v>
      </c>
      <c r="AV10" s="429">
        <f t="shared" si="1"/>
        <v>0.70355029503011257</v>
      </c>
      <c r="AW10" s="430">
        <f>I43/AO$2*12+I44</f>
        <v>117563366.33333334</v>
      </c>
      <c r="AX10" s="430">
        <f>L43/AO$2*12+L44</f>
        <v>102921959.66666667</v>
      </c>
      <c r="AY10" s="430">
        <f t="shared" si="2"/>
        <v>2490197.3333333433</v>
      </c>
      <c r="AZ10" s="431">
        <f t="shared" si="3"/>
        <v>-12151209.333333328</v>
      </c>
      <c r="BB10" s="447" t="s">
        <v>457</v>
      </c>
      <c r="BC10" s="91">
        <f>BC11+BC12+BC13+BC14+BC16+BC17+BC15</f>
        <v>2634577297</v>
      </c>
      <c r="BD10" s="92">
        <f>BD11+BD12+BD13+BD14+BD16+BD17+BD15</f>
        <v>1910045940</v>
      </c>
      <c r="BE10" s="93">
        <f>BE11+BE12+BE13+BE14+BE16+BE17+BE15</f>
        <v>250042666</v>
      </c>
      <c r="BF10" s="71">
        <f>+BE10+AGOSTO!BE10+JULIO!BE10+JUNIO!BF10</f>
        <v>1266501946</v>
      </c>
      <c r="BG10" s="86" t="s">
        <v>68</v>
      </c>
      <c r="BH10" s="99">
        <f t="shared" si="6"/>
        <v>627753246</v>
      </c>
      <c r="BI10" s="99">
        <f t="shared" si="6"/>
        <v>424563317.06999999</v>
      </c>
      <c r="BJ10" s="99">
        <f t="shared" si="6"/>
        <v>383174754.06999999</v>
      </c>
      <c r="BK10" s="99">
        <f t="shared" si="6"/>
        <v>71892034</v>
      </c>
      <c r="BL10" s="44">
        <f>+BK10+AGOSTO!BK10+JULIO!BK10+JUNIO!BL10</f>
        <v>320573075</v>
      </c>
      <c r="BM10" s="161" t="s">
        <v>470</v>
      </c>
      <c r="BN10" s="101">
        <f>X17+X66</f>
        <v>913498656</v>
      </c>
      <c r="BO10" s="99">
        <f>AA17+AA66</f>
        <v>679888678</v>
      </c>
      <c r="BP10" s="99">
        <f>AD17+AD66</f>
        <v>679888678</v>
      </c>
      <c r="BQ10" s="100">
        <f>AF17+AF66</f>
        <v>75561180</v>
      </c>
    </row>
    <row r="11" spans="1:69" s="10" customFormat="1" ht="25.5" x14ac:dyDescent="0.25">
      <c r="A11" s="421"/>
      <c r="B11" s="422"/>
      <c r="C11" s="423"/>
      <c r="D11" s="423"/>
      <c r="E11" s="423"/>
      <c r="F11" s="423"/>
      <c r="G11" s="423"/>
      <c r="H11" s="423"/>
      <c r="I11" s="423"/>
      <c r="J11" s="423"/>
      <c r="K11" s="423"/>
      <c r="L11" s="423"/>
      <c r="M11" s="423"/>
      <c r="N11" s="424"/>
      <c r="O11" s="409"/>
      <c r="P11" s="425"/>
      <c r="Q11" s="424"/>
      <c r="S11" s="448"/>
      <c r="T11" s="649"/>
      <c r="U11" s="193"/>
      <c r="V11" s="193"/>
      <c r="W11" s="193"/>
      <c r="X11" s="193"/>
      <c r="Y11" s="193"/>
      <c r="Z11" s="193"/>
      <c r="AA11" s="193"/>
      <c r="AB11" s="193"/>
      <c r="AC11" s="193"/>
      <c r="AD11" s="193"/>
      <c r="AE11" s="193"/>
      <c r="AF11" s="193"/>
      <c r="AG11" s="193"/>
      <c r="AH11" s="193"/>
      <c r="AI11" s="193"/>
      <c r="AJ11" s="207"/>
      <c r="AL11" s="451"/>
      <c r="AM11" s="452"/>
      <c r="AO11" s="453" t="s">
        <v>13</v>
      </c>
      <c r="AP11" s="717" t="s">
        <v>588</v>
      </c>
      <c r="AQ11" s="14">
        <f>F88</f>
        <v>0</v>
      </c>
      <c r="AR11" s="14">
        <f>I88</f>
        <v>0</v>
      </c>
      <c r="AS11" s="14">
        <f>L88</f>
        <v>0</v>
      </c>
      <c r="AT11" s="454">
        <f>AO2/12</f>
        <v>0.75</v>
      </c>
      <c r="AU11" s="429" t="str">
        <f t="shared" si="0"/>
        <v xml:space="preserve"> </v>
      </c>
      <c r="AV11" s="429" t="str">
        <f t="shared" si="1"/>
        <v xml:space="preserve"> </v>
      </c>
      <c r="AW11" s="430">
        <f>I88</f>
        <v>0</v>
      </c>
      <c r="AX11" s="430">
        <f>L88</f>
        <v>0</v>
      </c>
      <c r="AY11" s="430">
        <f t="shared" si="2"/>
        <v>0</v>
      </c>
      <c r="AZ11" s="431">
        <f t="shared" si="3"/>
        <v>0</v>
      </c>
      <c r="BB11" s="447" t="s">
        <v>458</v>
      </c>
      <c r="BC11" s="91">
        <f>F26</f>
        <v>799494257</v>
      </c>
      <c r="BD11" s="92">
        <f>I26</f>
        <v>635452431</v>
      </c>
      <c r="BE11" s="93">
        <f>K26</f>
        <v>60048807</v>
      </c>
      <c r="BF11" s="71">
        <f>+BE11+AGOSTO!BE11+JULIO!BE11+JUNIO!BF11</f>
        <v>538412223</v>
      </c>
      <c r="BG11" s="86" t="s">
        <v>69</v>
      </c>
      <c r="BH11" s="102">
        <f>BN22</f>
        <v>55451506</v>
      </c>
      <c r="BI11" s="102">
        <f>BO22</f>
        <v>28469324</v>
      </c>
      <c r="BJ11" s="102">
        <f>BP22</f>
        <v>28469324</v>
      </c>
      <c r="BK11" s="102">
        <f>BQ22</f>
        <v>6649277</v>
      </c>
      <c r="BL11" s="44">
        <f>+BK11+AGOSTO!BK11+JULIO!BK11+JUNIO!BL11</f>
        <v>27592030</v>
      </c>
      <c r="BM11" s="162" t="s">
        <v>471</v>
      </c>
      <c r="BN11" s="104">
        <f>X18+X67</f>
        <v>104766927</v>
      </c>
      <c r="BO11" s="102">
        <f>AA18+AA67</f>
        <v>93489003</v>
      </c>
      <c r="BP11" s="102">
        <f>AD18+AD67</f>
        <v>93489003</v>
      </c>
      <c r="BQ11" s="103">
        <f>AF18+AF67</f>
        <v>12707232</v>
      </c>
    </row>
    <row r="12" spans="1:69" s="10" customFormat="1" ht="25.5" x14ac:dyDescent="0.25">
      <c r="A12" s="203">
        <f>+IF(AGOSTO!A12=0,"",AGOSTO!A12)</f>
        <v>1001</v>
      </c>
      <c r="B12" s="251" t="str">
        <f>+IF(AGOSTO!B12=0,"",AGOSTO!B12)</f>
        <v>Bienestar Social (Caja, Bancos, Inversiones Tempor.) a Dic-31-2013</v>
      </c>
      <c r="C12" s="283">
        <f>+ENERO!C12</f>
        <v>0</v>
      </c>
      <c r="D12" s="456">
        <f>AGOSTO!D12+SEPTIEMBRE!P12</f>
        <v>0</v>
      </c>
      <c r="E12" s="456">
        <f>AGOSTO!E12+SEPTIEMBRE!Q12</f>
        <v>81553</v>
      </c>
      <c r="F12" s="170">
        <f>SUM(C12:E12)</f>
        <v>81553</v>
      </c>
      <c r="G12" s="283">
        <f>AGOSTO!I12</f>
        <v>81553</v>
      </c>
      <c r="H12" s="154">
        <v>0</v>
      </c>
      <c r="I12" s="170">
        <f>SUM(G12:H12)</f>
        <v>81553</v>
      </c>
      <c r="J12" s="283">
        <f>AGOSTO!L12</f>
        <v>81553</v>
      </c>
      <c r="K12" s="154">
        <v>0</v>
      </c>
      <c r="L12" s="170">
        <f>SUM(J12:K12)</f>
        <v>81553</v>
      </c>
      <c r="M12" s="283">
        <f>F12-I12</f>
        <v>0</v>
      </c>
      <c r="N12" s="170">
        <f>F12-L12</f>
        <v>0</v>
      </c>
      <c r="O12" s="365"/>
      <c r="P12" s="455">
        <v>0</v>
      </c>
      <c r="Q12" s="458">
        <v>0</v>
      </c>
      <c r="S12" s="459">
        <f>+IF(AGOSTO!S12=0,"",AGOSTO!S12)</f>
        <v>1000000</v>
      </c>
      <c r="T12" s="460" t="str">
        <f>+IF(AGOSTO!T12=0,"",AGOSTO!T12)</f>
        <v>GASTOS DE PERSONAL</v>
      </c>
      <c r="U12" s="461">
        <f t="shared" ref="U12:AJ12" si="9">U14+U63</f>
        <v>2030388802</v>
      </c>
      <c r="V12" s="462">
        <f t="shared" si="9"/>
        <v>0</v>
      </c>
      <c r="W12" s="462">
        <f t="shared" si="9"/>
        <v>268497982</v>
      </c>
      <c r="X12" s="463">
        <f t="shared" si="9"/>
        <v>2298886784</v>
      </c>
      <c r="Y12" s="445">
        <f t="shared" si="9"/>
        <v>1394879383</v>
      </c>
      <c r="Z12" s="462">
        <f t="shared" si="9"/>
        <v>136884964</v>
      </c>
      <c r="AA12" s="463">
        <f t="shared" si="9"/>
        <v>1531764347</v>
      </c>
      <c r="AB12" s="445">
        <f t="shared" si="9"/>
        <v>1311372890</v>
      </c>
      <c r="AC12" s="462">
        <f t="shared" si="9"/>
        <v>140955828</v>
      </c>
      <c r="AD12" s="463">
        <f t="shared" si="9"/>
        <v>1452328718</v>
      </c>
      <c r="AE12" s="445">
        <f t="shared" si="9"/>
        <v>1225493924</v>
      </c>
      <c r="AF12" s="462">
        <f t="shared" si="9"/>
        <v>166339034</v>
      </c>
      <c r="AG12" s="463">
        <f t="shared" si="9"/>
        <v>1391832958</v>
      </c>
      <c r="AH12" s="445">
        <f t="shared" si="9"/>
        <v>767122437</v>
      </c>
      <c r="AI12" s="462">
        <f t="shared" si="9"/>
        <v>846558066</v>
      </c>
      <c r="AJ12" s="446">
        <f t="shared" si="9"/>
        <v>907053826</v>
      </c>
      <c r="AK12" s="12"/>
      <c r="AL12" s="464">
        <f>AL14+AL63</f>
        <v>0</v>
      </c>
      <c r="AM12" s="465">
        <f>AM14+AM63</f>
        <v>0</v>
      </c>
      <c r="AO12" s="453"/>
      <c r="AP12" s="729" t="s">
        <v>589</v>
      </c>
      <c r="AQ12" s="14">
        <f>F89</f>
        <v>70000000</v>
      </c>
      <c r="AR12" s="14">
        <f>I89</f>
        <v>25747550</v>
      </c>
      <c r="AS12" s="14">
        <f>L89</f>
        <v>25747550</v>
      </c>
      <c r="AT12" s="15"/>
      <c r="AU12" s="429">
        <f t="shared" si="0"/>
        <v>0.36782214285714288</v>
      </c>
      <c r="AV12" s="429">
        <f t="shared" si="1"/>
        <v>0.36782214285714288</v>
      </c>
      <c r="AW12" s="430">
        <f>I89</f>
        <v>25747550</v>
      </c>
      <c r="AX12" s="430">
        <f>L89</f>
        <v>25747550</v>
      </c>
      <c r="AY12" s="430">
        <f t="shared" si="2"/>
        <v>-44252450</v>
      </c>
      <c r="AZ12" s="431">
        <f t="shared" si="3"/>
        <v>-44252450</v>
      </c>
      <c r="BB12" s="447" t="s">
        <v>459</v>
      </c>
      <c r="BC12" s="91">
        <f>F23</f>
        <v>1295000000</v>
      </c>
      <c r="BD12" s="92">
        <f>I23</f>
        <v>945979544</v>
      </c>
      <c r="BE12" s="93">
        <f>K23</f>
        <v>138748577</v>
      </c>
      <c r="BF12" s="71">
        <f>+BE12+AGOSTO!BE12+JULIO!BE12+JUNIO!BF12</f>
        <v>471971782</v>
      </c>
      <c r="BG12" s="466" t="s">
        <v>412</v>
      </c>
      <c r="BH12" s="102">
        <f>BN25</f>
        <v>355026726</v>
      </c>
      <c r="BI12" s="102">
        <f>BO25</f>
        <v>242039683</v>
      </c>
      <c r="BJ12" s="102">
        <f>BP25</f>
        <v>231353494</v>
      </c>
      <c r="BK12" s="102">
        <f>BQ25</f>
        <v>41122269</v>
      </c>
      <c r="BL12" s="44">
        <f>+BK12+AGOSTO!BK12+JULIO!BK12+JUNIO!BL12</f>
        <v>153795757</v>
      </c>
      <c r="BM12" s="163" t="s">
        <v>472</v>
      </c>
      <c r="BN12" s="104">
        <f>X16+X65-X81-X33-BN10-BN11</f>
        <v>136734197</v>
      </c>
      <c r="BO12" s="102">
        <f>AA16+AA65-AA81-AA33-BO10-BO11</f>
        <v>26082152</v>
      </c>
      <c r="BP12" s="102">
        <f>AD16+AD65-AD81-AD33-BP10-BP11</f>
        <v>26082152</v>
      </c>
      <c r="BQ12" s="103">
        <f>AF16+AF65-AF81-AF33-BQ10-BQ11</f>
        <v>4234706</v>
      </c>
    </row>
    <row r="13" spans="1:69" s="10" customFormat="1" ht="25.5" x14ac:dyDescent="0.25">
      <c r="A13" s="203">
        <f>+IF(AGOSTO!A13=0,"",AGOSTO!A13)</f>
        <v>1002</v>
      </c>
      <c r="B13" s="251" t="str">
        <f>+IF(AGOSTO!B13=0,"",AGOSTO!B13)</f>
        <v>Fondo Vivienda (Caja, Bancos, Inversiones Tempor.) a Dic-31-2013</v>
      </c>
      <c r="C13" s="283">
        <f>+ENERO!C13</f>
        <v>0</v>
      </c>
      <c r="D13" s="456">
        <f>AGOSTO!D13+SEPTIEMBRE!P13</f>
        <v>0</v>
      </c>
      <c r="E13" s="456">
        <f>AGOSTO!E13+SEPTIEMBRE!Q13</f>
        <v>0</v>
      </c>
      <c r="F13" s="170">
        <f>SUM(C13:E13)</f>
        <v>0</v>
      </c>
      <c r="G13" s="283">
        <f>AGOSTO!I13</f>
        <v>0</v>
      </c>
      <c r="H13" s="154">
        <v>0</v>
      </c>
      <c r="I13" s="170">
        <f>SUM(G13:H13)</f>
        <v>0</v>
      </c>
      <c r="J13" s="283">
        <f>AGOSTO!L13</f>
        <v>0</v>
      </c>
      <c r="K13" s="154">
        <v>0</v>
      </c>
      <c r="L13" s="170">
        <f>SUM(J13:K13)</f>
        <v>0</v>
      </c>
      <c r="M13" s="283">
        <f>F13-I13</f>
        <v>0</v>
      </c>
      <c r="N13" s="170">
        <f>F13-L13</f>
        <v>0</v>
      </c>
      <c r="O13" s="467"/>
      <c r="P13" s="455">
        <v>0</v>
      </c>
      <c r="Q13" s="458">
        <v>0</v>
      </c>
      <c r="S13" s="448"/>
      <c r="T13" s="649"/>
      <c r="U13" s="193"/>
      <c r="V13" s="193"/>
      <c r="W13" s="193"/>
      <c r="X13" s="193"/>
      <c r="Y13" s="193"/>
      <c r="Z13" s="193"/>
      <c r="AA13" s="193"/>
      <c r="AB13" s="193"/>
      <c r="AC13" s="193"/>
      <c r="AD13" s="193"/>
      <c r="AE13" s="193"/>
      <c r="AF13" s="193"/>
      <c r="AG13" s="193"/>
      <c r="AH13" s="193"/>
      <c r="AI13" s="193"/>
      <c r="AJ13" s="207"/>
      <c r="AK13" s="12"/>
      <c r="AL13" s="451"/>
      <c r="AM13" s="452"/>
      <c r="AO13" s="22"/>
      <c r="AP13" s="729" t="s">
        <v>590</v>
      </c>
      <c r="AQ13" s="14">
        <f>F90</f>
        <v>94000000</v>
      </c>
      <c r="AR13" s="14">
        <f>I90</f>
        <v>2250000</v>
      </c>
      <c r="AS13" s="14">
        <f>L90</f>
        <v>2250000</v>
      </c>
      <c r="AT13" s="15"/>
      <c r="AU13" s="429">
        <f t="shared" si="0"/>
        <v>2.3936170212765957E-2</v>
      </c>
      <c r="AV13" s="429">
        <f t="shared" si="1"/>
        <v>2.3936170212765957E-2</v>
      </c>
      <c r="AW13" s="430">
        <f>I90</f>
        <v>2250000</v>
      </c>
      <c r="AX13" s="430">
        <f>L90</f>
        <v>2250000</v>
      </c>
      <c r="AY13" s="430">
        <f t="shared" si="2"/>
        <v>-91750000</v>
      </c>
      <c r="AZ13" s="431">
        <f t="shared" si="3"/>
        <v>-91750000</v>
      </c>
      <c r="BA13" s="467"/>
      <c r="BB13" s="468" t="s">
        <v>460</v>
      </c>
      <c r="BC13" s="105">
        <f>+F30+F33+F36+F38+F39+F40</f>
        <v>0</v>
      </c>
      <c r="BD13" s="106">
        <f>+I30+I33+I36+I38+I39+I40</f>
        <v>18599139</v>
      </c>
      <c r="BE13" s="107">
        <f>+K30+K33+K36+K38+K39+K40</f>
        <v>0</v>
      </c>
      <c r="BF13" s="71">
        <f>+BE13+AGOSTO!BE13+JULIO!BE13+JUNIO!BF13</f>
        <v>0</v>
      </c>
      <c r="BG13" s="109" t="s">
        <v>72</v>
      </c>
      <c r="BH13" s="102">
        <f t="shared" ref="BH13:BK15" si="10">BN29</f>
        <v>461500000</v>
      </c>
      <c r="BI13" s="102">
        <f t="shared" si="10"/>
        <v>230558334</v>
      </c>
      <c r="BJ13" s="102">
        <f t="shared" si="10"/>
        <v>188543334</v>
      </c>
      <c r="BK13" s="102">
        <f t="shared" si="10"/>
        <v>12913334</v>
      </c>
      <c r="BL13" s="44">
        <f>+BK13+AGOSTO!BK13+JULIO!BK13+JUNIO!BL13</f>
        <v>181376666</v>
      </c>
      <c r="BM13" s="166" t="s">
        <v>473</v>
      </c>
      <c r="BN13" s="101">
        <f>X43-X55+X57-X61+X90-X102+X104-X108</f>
        <v>594553022</v>
      </c>
      <c r="BO13" s="99">
        <f>AA43-AA55+AA57-AA61+AA90-AA102+AA104-AA108</f>
        <v>243839226</v>
      </c>
      <c r="BP13" s="99">
        <f>AD43-AD55+AD57-AD61+AD90-AD102+AD104-AD108</f>
        <v>243839226</v>
      </c>
      <c r="BQ13" s="100">
        <f>AF43-AF55+AF57-AF61+AF90-AF102+AF104-AF108</f>
        <v>27361949</v>
      </c>
    </row>
    <row r="14" spans="1:69" s="10" customFormat="1" ht="15.75" x14ac:dyDescent="0.25">
      <c r="A14" s="203">
        <f>+IF(AGOSTO!A14=0,"",AGOSTO!A14)</f>
        <v>1003</v>
      </c>
      <c r="B14" s="251" t="str">
        <f>+IF(AGOSTO!B14=0,"",AGOSTO!B14)</f>
        <v>Fondos Comunes y Especiales (Caja, Bancos, Invers. Tempor.) a Dic-31-2013</v>
      </c>
      <c r="C14" s="283">
        <f>+ENERO!C14</f>
        <v>100000000</v>
      </c>
      <c r="D14" s="456">
        <f>AGOSTO!D14+SEPTIEMBRE!P14</f>
        <v>0</v>
      </c>
      <c r="E14" s="456">
        <f>AGOSTO!E14+SEPTIEMBRE!Q14</f>
        <v>3640555</v>
      </c>
      <c r="F14" s="170">
        <f>SUM(C14:E14)</f>
        <v>103640555</v>
      </c>
      <c r="G14" s="283">
        <f>AGOSTO!I14</f>
        <v>103640555</v>
      </c>
      <c r="H14" s="154">
        <v>0</v>
      </c>
      <c r="I14" s="170">
        <f>SUM(G14:H14)</f>
        <v>103640555</v>
      </c>
      <c r="J14" s="283">
        <f>AGOSTO!L14</f>
        <v>103640555</v>
      </c>
      <c r="K14" s="154">
        <v>0</v>
      </c>
      <c r="L14" s="170">
        <f>SUM(J14:K14)</f>
        <v>103640555</v>
      </c>
      <c r="M14" s="283">
        <f>F14-I14</f>
        <v>0</v>
      </c>
      <c r="N14" s="170">
        <f>F14-L14</f>
        <v>0</v>
      </c>
      <c r="O14" s="467"/>
      <c r="P14" s="455">
        <v>0</v>
      </c>
      <c r="Q14" s="458">
        <v>0</v>
      </c>
      <c r="S14" s="469">
        <f>+IF(AGOSTO!S14=0,"",AGOSTO!S14)</f>
        <v>1010000</v>
      </c>
      <c r="T14" s="470" t="str">
        <f>+IF(AGOSTO!T14=0,"",AGOSTO!T14)</f>
        <v>Gastos de Administración</v>
      </c>
      <c r="U14" s="157">
        <f t="shared" ref="U14:AJ14" si="11">U16+U35+U43+U57</f>
        <v>692714475</v>
      </c>
      <c r="V14" s="144">
        <f t="shared" si="11"/>
        <v>-27200000</v>
      </c>
      <c r="W14" s="144">
        <f t="shared" si="11"/>
        <v>128107618</v>
      </c>
      <c r="X14" s="152">
        <f t="shared" si="11"/>
        <v>793622093</v>
      </c>
      <c r="Y14" s="151">
        <f t="shared" si="11"/>
        <v>508543259</v>
      </c>
      <c r="Z14" s="144">
        <f t="shared" si="11"/>
        <v>35405674</v>
      </c>
      <c r="AA14" s="152">
        <f t="shared" si="11"/>
        <v>543948933</v>
      </c>
      <c r="AB14" s="151">
        <f t="shared" si="11"/>
        <v>447917767</v>
      </c>
      <c r="AC14" s="144">
        <f t="shared" si="11"/>
        <v>50043538</v>
      </c>
      <c r="AD14" s="152">
        <f t="shared" si="11"/>
        <v>497961305</v>
      </c>
      <c r="AE14" s="151">
        <f t="shared" si="11"/>
        <v>404385281</v>
      </c>
      <c r="AF14" s="144">
        <f t="shared" si="11"/>
        <v>64055369</v>
      </c>
      <c r="AG14" s="152">
        <f t="shared" si="11"/>
        <v>468440650</v>
      </c>
      <c r="AH14" s="151">
        <f t="shared" si="11"/>
        <v>249673160</v>
      </c>
      <c r="AI14" s="144">
        <f t="shared" si="11"/>
        <v>295660788</v>
      </c>
      <c r="AJ14" s="153">
        <f t="shared" si="11"/>
        <v>325181443</v>
      </c>
      <c r="AK14" s="12"/>
      <c r="AL14" s="151">
        <f>AL16+AL35+AL43+AL57</f>
        <v>-7200000</v>
      </c>
      <c r="AM14" s="153">
        <f>AM16+AM35+AM43+AM57</f>
        <v>0</v>
      </c>
      <c r="AO14" s="23"/>
      <c r="AP14" s="13" t="s">
        <v>75</v>
      </c>
      <c r="AQ14" s="14">
        <f>F19-AQ7-AQ8-AQ9-AQ10-AQ11-AQ12-AQ13</f>
        <v>436007437</v>
      </c>
      <c r="AR14" s="14">
        <f>I19-AR7-AR8-AR9-AR10-AR11-AR12-AR13</f>
        <v>315221897</v>
      </c>
      <c r="AS14" s="14">
        <f>L19-AS7-AS8-AS9-AS10-AS11-AS12-AS13</f>
        <v>272226067</v>
      </c>
      <c r="AT14" s="467"/>
      <c r="AU14" s="429">
        <f t="shared" si="0"/>
        <v>0.7229736702862708</v>
      </c>
      <c r="AV14" s="429">
        <f t="shared" si="1"/>
        <v>0.62436106336415542</v>
      </c>
      <c r="AW14" s="430">
        <f>(I41+I46+I49+I52+I55+I58+I61+I64+I67+I70+I73+I78+I81+I82+I83+I86+I87+I93)/AO$2*12+I47+I50+I53+I56+I59+I62+I65+I68+I71+I74</f>
        <v>409540408.66666663</v>
      </c>
      <c r="AX14" s="430">
        <f>(L41+L46+L49+L52+L55+L58+L61+L64+L67+L70+L73+L78+L81+L82+L83+L86+L87+L93)/AO$2*12+L47+L50+L53+L56+L59+L62+L65+L68+L71+L74</f>
        <v>352212635.33333331</v>
      </c>
      <c r="AY14" s="430">
        <f t="shared" si="2"/>
        <v>-26467028.333333373</v>
      </c>
      <c r="AZ14" s="431">
        <f t="shared" si="3"/>
        <v>-83794801.666666687</v>
      </c>
      <c r="BB14" s="468" t="s">
        <v>461</v>
      </c>
      <c r="BC14" s="110">
        <f>+F64</f>
        <v>22000000</v>
      </c>
      <c r="BD14" s="111">
        <f>+I64</f>
        <v>16369205</v>
      </c>
      <c r="BE14" s="112">
        <f>K64</f>
        <v>0</v>
      </c>
      <c r="BF14" s="71">
        <f>+BE14+AGOSTO!BE14+JULIO!BE14+JUNIO!BF14</f>
        <v>8867237</v>
      </c>
      <c r="BG14" s="109" t="s">
        <v>76</v>
      </c>
      <c r="BH14" s="99">
        <f t="shared" si="10"/>
        <v>0</v>
      </c>
      <c r="BI14" s="99">
        <f t="shared" si="10"/>
        <v>0</v>
      </c>
      <c r="BJ14" s="99">
        <f t="shared" si="10"/>
        <v>0</v>
      </c>
      <c r="BK14" s="99">
        <f t="shared" si="10"/>
        <v>0</v>
      </c>
      <c r="BL14" s="44">
        <f>+BK14+AGOSTO!BK14+JULIO!BK14+JUNIO!BL14</f>
        <v>0</v>
      </c>
      <c r="BM14" s="165" t="s">
        <v>469</v>
      </c>
      <c r="BN14" s="104">
        <f>X35-X41+X83-X88</f>
        <v>361842844</v>
      </c>
      <c r="BO14" s="102">
        <f>AA35-AA41+AA83-AA88</f>
        <v>300974150</v>
      </c>
      <c r="BP14" s="102">
        <f>AD35-AD41+AD83-AD88</f>
        <v>221538521</v>
      </c>
      <c r="BQ14" s="103">
        <f>AF35-AF41+AF83-AF88</f>
        <v>44867341</v>
      </c>
    </row>
    <row r="15" spans="1:69" s="10" customFormat="1" ht="16.5" thickBot="1" x14ac:dyDescent="0.3">
      <c r="A15" s="204">
        <f>+IF(AGOSTO!A15=0,"",AGOSTO!A15)</f>
        <v>1004</v>
      </c>
      <c r="B15" s="677" t="str">
        <f>+IF(AGOSTO!B15=0,"",AGOSTO!B15)</f>
        <v>Cesantias Ley 50/1990 a Dic-31-2013</v>
      </c>
      <c r="C15" s="474">
        <f>+ENERO!C15</f>
        <v>0</v>
      </c>
      <c r="D15" s="472">
        <f>AGOSTO!D15+SEPTIEMBRE!P15</f>
        <v>0</v>
      </c>
      <c r="E15" s="472">
        <f>AGOSTO!E15+SEPTIEMBRE!Q15</f>
        <v>122847747</v>
      </c>
      <c r="F15" s="473">
        <f>SUM(C15:E15)</f>
        <v>122847747</v>
      </c>
      <c r="G15" s="474">
        <f>AGOSTO!I15</f>
        <v>122847747</v>
      </c>
      <c r="H15" s="197">
        <v>0</v>
      </c>
      <c r="I15" s="473">
        <f>SUM(G15:H15)</f>
        <v>122847747</v>
      </c>
      <c r="J15" s="474">
        <f>AGOSTO!L15</f>
        <v>122847747</v>
      </c>
      <c r="K15" s="197">
        <v>0</v>
      </c>
      <c r="L15" s="473">
        <f>SUM(J15:K15)</f>
        <v>122847747</v>
      </c>
      <c r="M15" s="474">
        <f>F15-I15</f>
        <v>0</v>
      </c>
      <c r="N15" s="473">
        <f>F15-L15</f>
        <v>0</v>
      </c>
      <c r="O15" s="467"/>
      <c r="P15" s="471">
        <v>0</v>
      </c>
      <c r="Q15" s="476">
        <v>0</v>
      </c>
      <c r="S15" s="448" t="str">
        <f>+IF(AGOSTO!S15=0,"",AGOSTO!S15)</f>
        <v/>
      </c>
      <c r="T15" s="649" t="str">
        <f>+IF(AGOSTO!T15=0,"",AGOSTO!T15)</f>
        <v xml:space="preserve"> </v>
      </c>
      <c r="U15" s="193"/>
      <c r="V15" s="193"/>
      <c r="W15" s="193"/>
      <c r="X15" s="193"/>
      <c r="Y15" s="193"/>
      <c r="Z15" s="193"/>
      <c r="AA15" s="193"/>
      <c r="AB15" s="193"/>
      <c r="AC15" s="193"/>
      <c r="AD15" s="193"/>
      <c r="AE15" s="193"/>
      <c r="AF15" s="193"/>
      <c r="AG15" s="193"/>
      <c r="AH15" s="193"/>
      <c r="AI15" s="193"/>
      <c r="AJ15" s="207"/>
      <c r="AK15" s="12"/>
      <c r="AL15" s="211"/>
      <c r="AM15" s="212"/>
      <c r="AO15" s="22"/>
      <c r="AP15" s="13" t="s">
        <v>78</v>
      </c>
      <c r="AQ15" s="14">
        <f>F108</f>
        <v>120715337</v>
      </c>
      <c r="AR15" s="14">
        <f>I108</f>
        <v>80977081</v>
      </c>
      <c r="AS15" s="14">
        <f>L108</f>
        <v>80977081</v>
      </c>
      <c r="AT15" s="15"/>
      <c r="AU15" s="419">
        <f t="shared" si="0"/>
        <v>0.67081021361850646</v>
      </c>
      <c r="AV15" s="429">
        <f t="shared" si="1"/>
        <v>0.67081021361850646</v>
      </c>
      <c r="AW15" s="14">
        <f>AQ15</f>
        <v>120715337</v>
      </c>
      <c r="AX15" s="14">
        <f>AR15</f>
        <v>80977081</v>
      </c>
      <c r="AY15" s="14">
        <f t="shared" si="2"/>
        <v>0</v>
      </c>
      <c r="AZ15" s="420">
        <f t="shared" si="3"/>
        <v>-39738256</v>
      </c>
      <c r="BA15" s="467"/>
      <c r="BB15" s="468" t="s">
        <v>79</v>
      </c>
      <c r="BC15" s="110">
        <f>F46+F49</f>
        <v>0</v>
      </c>
      <c r="BD15" s="111">
        <f>I46+I49</f>
        <v>0</v>
      </c>
      <c r="BE15" s="112">
        <f>K46+K49</f>
        <v>0</v>
      </c>
      <c r="BF15" s="71">
        <f>+BE15+AGOSTO!BE15+JULIO!BE15+JUNIO!BF15</f>
        <v>0</v>
      </c>
      <c r="BG15" s="109" t="s">
        <v>80</v>
      </c>
      <c r="BH15" s="99">
        <f t="shared" si="10"/>
        <v>466957946</v>
      </c>
      <c r="BI15" s="99">
        <f t="shared" si="10"/>
        <v>466957946</v>
      </c>
      <c r="BJ15" s="99">
        <f t="shared" si="10"/>
        <v>466957946</v>
      </c>
      <c r="BK15" s="99">
        <f t="shared" si="10"/>
        <v>2203626</v>
      </c>
      <c r="BL15" s="44">
        <f>+BK15+AGOSTO!BK15+JULIO!BK15+JUNIO!BL15</f>
        <v>387119256</v>
      </c>
      <c r="BM15" s="89" t="s">
        <v>68</v>
      </c>
      <c r="BN15" s="101">
        <f>SUM(BN16:BN21)</f>
        <v>627753246</v>
      </c>
      <c r="BO15" s="99">
        <f>SUM(BO16:BO21)</f>
        <v>424563317.06999999</v>
      </c>
      <c r="BP15" s="99">
        <f>SUM(BP16:BP21)</f>
        <v>383174754.06999999</v>
      </c>
      <c r="BQ15" s="100">
        <f>SUM(BQ16:BQ21)</f>
        <v>71892034</v>
      </c>
    </row>
    <row r="16" spans="1:69" s="10" customFormat="1" ht="15.75" thickBot="1" x14ac:dyDescent="0.3">
      <c r="A16" s="198" t="str">
        <f>+IF(AGOSTO!A16=0,"",AGOSTO!A16)</f>
        <v/>
      </c>
      <c r="B16" s="477" t="str">
        <f>+IF(AGOSTO!B16=0,"",AGOSTO!B16)</f>
        <v/>
      </c>
      <c r="C16" s="478"/>
      <c r="D16" s="478"/>
      <c r="E16" s="478"/>
      <c r="F16" s="478"/>
      <c r="G16" s="478"/>
      <c r="H16" s="478"/>
      <c r="I16" s="478"/>
      <c r="J16" s="478"/>
      <c r="K16" s="478"/>
      <c r="L16" s="478"/>
      <c r="M16" s="478"/>
      <c r="N16" s="479"/>
      <c r="O16" s="467"/>
      <c r="P16" s="480"/>
      <c r="Q16" s="481"/>
      <c r="S16" s="34">
        <f>+IF(AGOSTO!S16=0,"",AGOSTO!S16)</f>
        <v>1010100</v>
      </c>
      <c r="T16" s="158" t="str">
        <f>+IF(AGOSTO!T16=0,"",AGOSTO!T16)</f>
        <v>Servicios Personales Asociados a Nómina</v>
      </c>
      <c r="U16" s="157">
        <f t="shared" ref="U16:AJ16" si="12">SUM(U17:U20)+U33</f>
        <v>343362273</v>
      </c>
      <c r="V16" s="144">
        <f t="shared" si="12"/>
        <v>0</v>
      </c>
      <c r="W16" s="144">
        <f t="shared" si="12"/>
        <v>4568593</v>
      </c>
      <c r="X16" s="152">
        <f t="shared" si="12"/>
        <v>347930866</v>
      </c>
      <c r="Y16" s="151">
        <f t="shared" si="12"/>
        <v>213774748</v>
      </c>
      <c r="Z16" s="144">
        <f t="shared" si="12"/>
        <v>26946524</v>
      </c>
      <c r="AA16" s="152">
        <f t="shared" si="12"/>
        <v>240721272</v>
      </c>
      <c r="AB16" s="151">
        <f t="shared" si="12"/>
        <v>213774748</v>
      </c>
      <c r="AC16" s="144">
        <f t="shared" si="12"/>
        <v>26946524</v>
      </c>
      <c r="AD16" s="152">
        <f t="shared" si="12"/>
        <v>240721272</v>
      </c>
      <c r="AE16" s="151">
        <f t="shared" si="12"/>
        <v>213767198</v>
      </c>
      <c r="AF16" s="144">
        <f t="shared" si="12"/>
        <v>26946524</v>
      </c>
      <c r="AG16" s="152">
        <f t="shared" si="12"/>
        <v>240713722</v>
      </c>
      <c r="AH16" s="151">
        <f t="shared" si="12"/>
        <v>107209594</v>
      </c>
      <c r="AI16" s="144">
        <f t="shared" si="12"/>
        <v>107209594</v>
      </c>
      <c r="AJ16" s="153">
        <f t="shared" si="12"/>
        <v>107217144</v>
      </c>
      <c r="AK16" s="12"/>
      <c r="AL16" s="151">
        <f>SUM(AL17:AL20)+AL33</f>
        <v>0</v>
      </c>
      <c r="AM16" s="153">
        <f>SUM(AM17:AM20)+AM33</f>
        <v>0</v>
      </c>
      <c r="AO16" s="23"/>
      <c r="AP16" s="482" t="s">
        <v>83</v>
      </c>
      <c r="AQ16" s="483">
        <f>F10</f>
        <v>226569855</v>
      </c>
      <c r="AR16" s="483">
        <f>I10</f>
        <v>226569855</v>
      </c>
      <c r="AS16" s="483">
        <f>L10</f>
        <v>226569855</v>
      </c>
      <c r="AT16" s="467"/>
      <c r="AU16" s="484">
        <f t="shared" si="0"/>
        <v>1</v>
      </c>
      <c r="AV16" s="484">
        <f t="shared" si="1"/>
        <v>1</v>
      </c>
      <c r="AW16" s="483">
        <f>AQ16</f>
        <v>226569855</v>
      </c>
      <c r="AX16" s="483">
        <f>AR16</f>
        <v>226569855</v>
      </c>
      <c r="AY16" s="14">
        <f t="shared" si="2"/>
        <v>0</v>
      </c>
      <c r="AZ16" s="485">
        <f t="shared" si="3"/>
        <v>0</v>
      </c>
      <c r="BA16" s="467"/>
      <c r="BB16" s="447" t="s">
        <v>462</v>
      </c>
      <c r="BC16" s="91">
        <f>F43</f>
        <v>100000000</v>
      </c>
      <c r="BD16" s="92">
        <f>I43</f>
        <v>76867648</v>
      </c>
      <c r="BE16" s="93">
        <f>K43</f>
        <v>10981099</v>
      </c>
      <c r="BF16" s="71">
        <f>+BE16+AGOSTO!BE16+JULIO!BE16+JUNIO!BF16</f>
        <v>65886593</v>
      </c>
      <c r="BG16" s="109" t="s">
        <v>84</v>
      </c>
      <c r="BH16" s="114">
        <f>BH7+BH12+BH13+BH14+BH15</f>
        <v>4078085070</v>
      </c>
      <c r="BI16" s="114">
        <f>BI7+BI12+BI13+BI14+BI15</f>
        <v>2736861813.0699997</v>
      </c>
      <c r="BJ16" s="114">
        <f>BJ7+BJ12+BJ13+BJ14+BJ15</f>
        <v>2563336432.0699997</v>
      </c>
      <c r="BK16" s="114">
        <f>BK7+BK12+BK13+BK14+BK15</f>
        <v>299512948</v>
      </c>
      <c r="BL16" s="44">
        <f>+BK16+AGOSTO!BK16+JULIO!BK16+JUNIO!BL16</f>
        <v>2317880502</v>
      </c>
      <c r="BM16" s="164" t="s">
        <v>85</v>
      </c>
      <c r="BN16" s="101">
        <f>X114-X121+X147-X148-X153</f>
        <v>150393954</v>
      </c>
      <c r="BO16" s="99">
        <f>AA114-AA121+AA147-AA148-AA153</f>
        <v>76722822</v>
      </c>
      <c r="BP16" s="99">
        <f>AD114-AD121+AD147-AD148-AD153</f>
        <v>76722822</v>
      </c>
      <c r="BQ16" s="100">
        <f>AF114-AF121+AF147-AF148-AF153</f>
        <v>10386451</v>
      </c>
    </row>
    <row r="17" spans="1:70" s="467" customFormat="1" ht="17.25" thickBot="1" x14ac:dyDescent="0.3">
      <c r="A17" s="433">
        <f>+IF(AGOSTO!A17=0,"",AGOSTO!A17)</f>
        <v>11</v>
      </c>
      <c r="B17" s="439" t="str">
        <f>+IF(AGOSTO!B17=0,"",AGOSTO!B17)</f>
        <v>INGRESOS  CORRIENTES</v>
      </c>
      <c r="C17" s="435">
        <f>C19+C99</f>
        <v>3071195000</v>
      </c>
      <c r="D17" s="435">
        <f t="shared" ref="D17:N17" si="13">D19+D99</f>
        <v>0</v>
      </c>
      <c r="E17" s="435">
        <f t="shared" si="13"/>
        <v>659604878</v>
      </c>
      <c r="F17" s="435">
        <f t="shared" si="13"/>
        <v>3730799878</v>
      </c>
      <c r="G17" s="435">
        <f t="shared" si="13"/>
        <v>2501770235</v>
      </c>
      <c r="H17" s="435">
        <f t="shared" si="13"/>
        <v>260361403</v>
      </c>
      <c r="I17" s="435">
        <f t="shared" si="13"/>
        <v>2762131638</v>
      </c>
      <c r="J17" s="435">
        <f t="shared" si="13"/>
        <v>1831596859</v>
      </c>
      <c r="K17" s="435">
        <f t="shared" si="13"/>
        <v>286910785</v>
      </c>
      <c r="L17" s="435">
        <f t="shared" si="13"/>
        <v>2118507644</v>
      </c>
      <c r="M17" s="435">
        <f t="shared" si="13"/>
        <v>968668240</v>
      </c>
      <c r="N17" s="216">
        <f t="shared" si="13"/>
        <v>1612292234</v>
      </c>
      <c r="P17" s="215">
        <f>P19+P99</f>
        <v>0</v>
      </c>
      <c r="Q17" s="216">
        <f>Q19+Q99</f>
        <v>283040</v>
      </c>
      <c r="R17" s="10"/>
      <c r="S17" s="155">
        <f>+IF(AGOSTO!S17=0,"",AGOSTO!S17)</f>
        <v>1010101</v>
      </c>
      <c r="T17" s="159" t="str">
        <f>+IF(AGOSTO!T17=0,"",AGOSTO!T17)</f>
        <v>Sueldos del Personal de nómina</v>
      </c>
      <c r="U17" s="29">
        <f>+ENERO!U17</f>
        <v>294111900</v>
      </c>
      <c r="V17" s="17">
        <f>AGOSTO!V17+SEPTIEMBRE!AL17</f>
        <v>0</v>
      </c>
      <c r="W17" s="17">
        <f>AGOSTO!W17+SEPTIEMBRE!AM17</f>
        <v>0</v>
      </c>
      <c r="X17" s="20">
        <f>SUM(U17:W17)</f>
        <v>294111900</v>
      </c>
      <c r="Y17" s="21">
        <f>AGOSTO!AA17</f>
        <v>194330318</v>
      </c>
      <c r="Z17" s="457">
        <v>24413403</v>
      </c>
      <c r="AA17" s="20">
        <f>SUM(Y17:Z17)</f>
        <v>218743721</v>
      </c>
      <c r="AB17" s="21">
        <f>AGOSTO!AD17</f>
        <v>194330318</v>
      </c>
      <c r="AC17" s="457">
        <v>24413403</v>
      </c>
      <c r="AD17" s="20">
        <f>SUM(AB17:AC17)</f>
        <v>218743721</v>
      </c>
      <c r="AE17" s="21">
        <f>AGOSTO!AG17</f>
        <v>194330318</v>
      </c>
      <c r="AF17" s="457">
        <v>24413403</v>
      </c>
      <c r="AG17" s="20">
        <f>SUM(AE17:AF17)</f>
        <v>218743721</v>
      </c>
      <c r="AH17" s="21">
        <f>X17-AA17</f>
        <v>75368179</v>
      </c>
      <c r="AI17" s="17">
        <f>X17-AD17</f>
        <v>75368179</v>
      </c>
      <c r="AJ17" s="18">
        <f>X17-AG17</f>
        <v>75368179</v>
      </c>
      <c r="AK17" s="10"/>
      <c r="AL17" s="455">
        <v>0</v>
      </c>
      <c r="AM17" s="458">
        <v>0</v>
      </c>
      <c r="AN17" s="10"/>
      <c r="AO17" s="428"/>
      <c r="AP17" s="488" t="s">
        <v>87</v>
      </c>
      <c r="AQ17" s="489">
        <f>SUM(AQ7:AQ16)</f>
        <v>3726390070</v>
      </c>
      <c r="AR17" s="490">
        <f>SUM(AR7:AR16)</f>
        <v>2834223407</v>
      </c>
      <c r="AS17" s="491">
        <f>SUM(AS7:AS16)</f>
        <v>2190599413</v>
      </c>
      <c r="AT17" s="492"/>
      <c r="AU17" s="490">
        <f t="shared" si="0"/>
        <v>0.76058151555776343</v>
      </c>
      <c r="AV17" s="490">
        <f t="shared" si="1"/>
        <v>0.58786100538315356</v>
      </c>
      <c r="AW17" s="493">
        <f>SUM(AX7:AX16)</f>
        <v>2629342847.3333335</v>
      </c>
      <c r="AX17" s="493">
        <f>SUM(AX7:AX16)</f>
        <v>2629342847.3333335</v>
      </c>
      <c r="AY17" s="493">
        <f>SUM(AY7:AY16)</f>
        <v>-199143641.33333328</v>
      </c>
      <c r="AZ17" s="494">
        <f>SUM(AZ7:AZ16)</f>
        <v>-1097047222.6666665</v>
      </c>
      <c r="BA17" s="10"/>
      <c r="BB17" s="468" t="s">
        <v>463</v>
      </c>
      <c r="BC17" s="91">
        <f>F41+F52+F55+F58+F61+F67+F70+F73+F76+F79+F82+F88+F89+F90+F91</f>
        <v>418083040</v>
      </c>
      <c r="BD17" s="92">
        <f>I41+I52+I55+I58+I61+I67+I70+I73+I76+I79+I82+I88+I89+I90+I91</f>
        <v>216777973</v>
      </c>
      <c r="BE17" s="93">
        <f>K41+K52+K55+K58+K61+K67+K70+K73+K76+K79+K82+K88+K89+K90+K91</f>
        <v>40264183</v>
      </c>
      <c r="BF17" s="71">
        <f>+BE17+AGOSTO!BE17+JULIO!BE17+JUNIO!BF17</f>
        <v>181364111</v>
      </c>
      <c r="BG17" s="116" t="s">
        <v>88</v>
      </c>
      <c r="BH17" s="117">
        <f>BC23-BH16</f>
        <v>0</v>
      </c>
      <c r="BI17" s="117"/>
      <c r="BJ17" s="117"/>
      <c r="BK17" s="117"/>
      <c r="BL17" s="44">
        <f>+BK17+AGOSTO!BK17+JULIO!BK17+JUNIO!BL17</f>
        <v>0</v>
      </c>
      <c r="BM17" s="164" t="s">
        <v>479</v>
      </c>
      <c r="BN17" s="101">
        <f>X123-X126-X139+X155-X156-X167-X168</f>
        <v>231367542</v>
      </c>
      <c r="BO17" s="99">
        <f>AA123-AA126-AA139+AA155-AA156-AA167-AA168</f>
        <v>161220436.06999999</v>
      </c>
      <c r="BP17" s="99">
        <f>AD123-AD126-AD139+AD155-AD156-AD167-AD168</f>
        <v>150343424.06999999</v>
      </c>
      <c r="BQ17" s="100">
        <f>AF123-AF126-AF139+AF155-AF156-AF167-AF168</f>
        <v>30692520</v>
      </c>
      <c r="BR17" s="10"/>
    </row>
    <row r="18" spans="1:70" s="10" customFormat="1" ht="15.75" thickBot="1" x14ac:dyDescent="0.3">
      <c r="A18" s="202" t="str">
        <f>+IF(AGOSTO!A18=0,"",AGOSTO!A18)</f>
        <v/>
      </c>
      <c r="B18" s="201" t="str">
        <f>+IF(AGOSTO!B18=0,"",AGOSTO!B18)</f>
        <v/>
      </c>
      <c r="C18" s="495"/>
      <c r="D18" s="495"/>
      <c r="E18" s="495"/>
      <c r="F18" s="495"/>
      <c r="G18" s="495"/>
      <c r="H18" s="495"/>
      <c r="I18" s="495"/>
      <c r="J18" s="495"/>
      <c r="K18" s="495"/>
      <c r="L18" s="495"/>
      <c r="M18" s="495"/>
      <c r="N18" s="496"/>
      <c r="P18" s="497"/>
      <c r="Q18" s="496"/>
      <c r="S18" s="155">
        <f>+IF(AGOSTO!S18=0,"",AGOSTO!S18)</f>
        <v>1010102</v>
      </c>
      <c r="T18" s="159" t="str">
        <f>+IF(AGOSTO!T18=0,"",AGOSTO!T18)</f>
        <v>Horas Extras,Dominic.,Festivos y Rec. Nocturnos</v>
      </c>
      <c r="U18" s="29">
        <f>+ENERO!U18</f>
        <v>8931208</v>
      </c>
      <c r="V18" s="17">
        <f>AGOSTO!V18+SEPTIEMBRE!AL18</f>
        <v>0</v>
      </c>
      <c r="W18" s="17">
        <f>AGOSTO!W18+SEPTIEMBRE!AM18</f>
        <v>3000000</v>
      </c>
      <c r="X18" s="20">
        <f>SUM(U18:W18)</f>
        <v>11931208</v>
      </c>
      <c r="Y18" s="21">
        <f>AGOSTO!AA18</f>
        <v>9350825</v>
      </c>
      <c r="Z18" s="457">
        <v>1308888</v>
      </c>
      <c r="AA18" s="20">
        <f>SUM(Y18:Z18)</f>
        <v>10659713</v>
      </c>
      <c r="AB18" s="21">
        <f>AGOSTO!AD18</f>
        <v>9350825</v>
      </c>
      <c r="AC18" s="457">
        <v>1308888</v>
      </c>
      <c r="AD18" s="20">
        <f>SUM(AB18:AC18)</f>
        <v>10659713</v>
      </c>
      <c r="AE18" s="21">
        <f>AGOSTO!AG18</f>
        <v>9350825</v>
      </c>
      <c r="AF18" s="457">
        <v>1308888</v>
      </c>
      <c r="AG18" s="20">
        <f>SUM(AE18:AF18)</f>
        <v>10659713</v>
      </c>
      <c r="AH18" s="21">
        <f>X18-AA18</f>
        <v>1271495</v>
      </c>
      <c r="AI18" s="17">
        <f>X18-AD18</f>
        <v>1271495</v>
      </c>
      <c r="AJ18" s="18">
        <f>X18-AG18</f>
        <v>1271495</v>
      </c>
      <c r="AL18" s="455">
        <v>0</v>
      </c>
      <c r="AM18" s="458">
        <v>0</v>
      </c>
      <c r="AO18" s="23"/>
      <c r="AP18" s="365" t="s">
        <v>53</v>
      </c>
      <c r="AQ18" s="365"/>
      <c r="AR18" s="365"/>
      <c r="AS18" s="365"/>
      <c r="AT18" s="365"/>
      <c r="AU18" s="365"/>
      <c r="AV18" s="365"/>
      <c r="AW18" s="365"/>
      <c r="AX18" s="365"/>
      <c r="AY18" s="365"/>
      <c r="AZ18" s="365"/>
      <c r="BA18" s="467"/>
      <c r="BB18" s="506" t="s">
        <v>464</v>
      </c>
      <c r="BC18" s="91">
        <f>F100+F101+F102+F105</f>
        <v>351695000</v>
      </c>
      <c r="BD18" s="92">
        <f>I100+I101+I102+I105</f>
        <v>235455167</v>
      </c>
      <c r="BE18" s="93">
        <f>K100+K101+K102+K105</f>
        <v>23939463</v>
      </c>
      <c r="BF18" s="71">
        <f>+BE18+AGOSTO!BE18+JULIO!BE18+JUNIO!BF18</f>
        <v>235455167</v>
      </c>
      <c r="BM18" s="164" t="s">
        <v>89</v>
      </c>
      <c r="BN18" s="101">
        <f>X148+X156</f>
        <v>176579750</v>
      </c>
      <c r="BO18" s="99">
        <f>AA148+AA156</f>
        <v>138660615</v>
      </c>
      <c r="BP18" s="99">
        <f>AD148+AD156</f>
        <v>108149064</v>
      </c>
      <c r="BQ18" s="100">
        <f>AF148+AF156</f>
        <v>17910000</v>
      </c>
      <c r="BR18" s="467"/>
    </row>
    <row r="19" spans="1:70" s="10" customFormat="1" ht="15.75" x14ac:dyDescent="0.25">
      <c r="A19" s="498">
        <f>+IF(AGOSTO!A19=0,"",AGOSTO!A19)</f>
        <v>113</v>
      </c>
      <c r="B19" s="499" t="str">
        <f>+IF(AGOSTO!B19=0,"",AGOSTO!B19)</f>
        <v>VENTA DE SERVICIOS</v>
      </c>
      <c r="C19" s="53">
        <f t="shared" ref="C19:N19" si="14">C21+C85</f>
        <v>2739500000</v>
      </c>
      <c r="D19" s="53">
        <f t="shared" si="14"/>
        <v>0</v>
      </c>
      <c r="E19" s="53">
        <f t="shared" si="14"/>
        <v>639604878</v>
      </c>
      <c r="F19" s="54">
        <f t="shared" si="14"/>
        <v>3379104878</v>
      </c>
      <c r="G19" s="52">
        <f t="shared" si="14"/>
        <v>2290254531</v>
      </c>
      <c r="H19" s="53">
        <f t="shared" si="14"/>
        <v>236421940</v>
      </c>
      <c r="I19" s="54">
        <f t="shared" si="14"/>
        <v>2526676471</v>
      </c>
      <c r="J19" s="52">
        <f t="shared" si="14"/>
        <v>1620081155</v>
      </c>
      <c r="K19" s="53">
        <f t="shared" si="14"/>
        <v>262971322</v>
      </c>
      <c r="L19" s="54">
        <f t="shared" si="14"/>
        <v>1883052477</v>
      </c>
      <c r="M19" s="52">
        <f t="shared" si="14"/>
        <v>852428407</v>
      </c>
      <c r="N19" s="54">
        <f t="shared" si="14"/>
        <v>1496052401</v>
      </c>
      <c r="O19" s="467"/>
      <c r="P19" s="52">
        <f>P21+P85</f>
        <v>0</v>
      </c>
      <c r="Q19" s="54">
        <f>Q21+Q85</f>
        <v>283040</v>
      </c>
      <c r="S19" s="155">
        <f>+IF(AGOSTO!S19=0,"",AGOSTO!S19)</f>
        <v>1010103</v>
      </c>
      <c r="T19" s="159" t="str">
        <f>+IF(AGOSTO!T19=0,"",AGOSTO!T19)</f>
        <v>Prima Técnica</v>
      </c>
      <c r="U19" s="29">
        <f>+ENERO!U19</f>
        <v>0</v>
      </c>
      <c r="V19" s="17">
        <f>AGOSTO!V19+SEPTIEMBRE!AL19</f>
        <v>0</v>
      </c>
      <c r="W19" s="17">
        <f>AGOSTO!W19+SEPTIEMBRE!AM19</f>
        <v>0</v>
      </c>
      <c r="X19" s="20">
        <f>SUM(U19:W19)</f>
        <v>0</v>
      </c>
      <c r="Y19" s="21">
        <f>AGOSTO!AA19</f>
        <v>0</v>
      </c>
      <c r="Z19" s="457">
        <v>0</v>
      </c>
      <c r="AA19" s="20">
        <f>SUM(Y19:Z19)</f>
        <v>0</v>
      </c>
      <c r="AB19" s="21">
        <f>AGOSTO!AD19</f>
        <v>0</v>
      </c>
      <c r="AC19" s="457">
        <v>0</v>
      </c>
      <c r="AD19" s="20">
        <f>SUM(AB19:AC19)</f>
        <v>0</v>
      </c>
      <c r="AE19" s="21">
        <f>AGOSTO!AG19</f>
        <v>0</v>
      </c>
      <c r="AF19" s="457">
        <v>0</v>
      </c>
      <c r="AG19" s="20">
        <f>SUM(AE19:AF19)</f>
        <v>0</v>
      </c>
      <c r="AH19" s="21">
        <f>X19-AA19</f>
        <v>0</v>
      </c>
      <c r="AI19" s="17">
        <f>X19-AD19</f>
        <v>0</v>
      </c>
      <c r="AJ19" s="18">
        <f>X19-AG19</f>
        <v>0</v>
      </c>
      <c r="AL19" s="455">
        <v>0</v>
      </c>
      <c r="AM19" s="458">
        <v>0</v>
      </c>
      <c r="AO19" s="23"/>
      <c r="AP19" s="500"/>
      <c r="AQ19" s="501" t="s">
        <v>15</v>
      </c>
      <c r="AR19" s="502" t="s">
        <v>46</v>
      </c>
      <c r="AS19" s="503" t="s">
        <v>94</v>
      </c>
      <c r="AT19" s="502" t="s">
        <v>18</v>
      </c>
      <c r="AU19" s="504" t="s">
        <v>18</v>
      </c>
      <c r="AV19" s="505" t="s">
        <v>18</v>
      </c>
      <c r="AW19" s="957" t="str">
        <f>+CONCATENATE("PROYECCION A DICIEMBRE 31 DEL ",N3)</f>
        <v>PROYECCION A DICIEMBRE 31 DEL 2014</v>
      </c>
      <c r="AX19" s="958"/>
      <c r="AY19" s="958"/>
      <c r="AZ19" s="959"/>
      <c r="BA19" s="467"/>
      <c r="BB19" s="119" t="s">
        <v>95</v>
      </c>
      <c r="BC19" s="110">
        <f>F86+F87+F93+F103+F104</f>
        <v>119700000</v>
      </c>
      <c r="BD19" s="111">
        <f>I86+I87+I93+I103+I104</f>
        <v>77805907</v>
      </c>
      <c r="BE19" s="112">
        <f>K86+K87+K93+K103+K104</f>
        <v>8759700</v>
      </c>
      <c r="BF19" s="71">
        <f>+BE19+AGOSTO!BE19+JULIO!BE19+JUNIO!BF19</f>
        <v>77725907</v>
      </c>
      <c r="BG19" s="467"/>
      <c r="BH19" s="467">
        <f>BN33</f>
        <v>0</v>
      </c>
      <c r="BI19" s="467"/>
      <c r="BJ19" s="467"/>
      <c r="BK19" s="467"/>
      <c r="BM19" s="164" t="s">
        <v>96</v>
      </c>
      <c r="BN19" s="101">
        <f>X126+X167</f>
        <v>59412000</v>
      </c>
      <c r="BO19" s="99">
        <f>AA126+AA167</f>
        <v>40293524</v>
      </c>
      <c r="BP19" s="99">
        <f>AD126+AD167</f>
        <v>40293524</v>
      </c>
      <c r="BQ19" s="100">
        <f>AF126+AF167</f>
        <v>5513143</v>
      </c>
    </row>
    <row r="20" spans="1:70" s="514" customFormat="1" ht="15" x14ac:dyDescent="0.25">
      <c r="A20" s="202" t="str">
        <f>+IF(AGOSTO!A20=0,"",AGOSTO!A20)</f>
        <v/>
      </c>
      <c r="B20" s="201" t="str">
        <f>+IF(AGOSTO!B20=0,"",AGOSTO!B20)</f>
        <v/>
      </c>
      <c r="C20" s="495"/>
      <c r="D20" s="495"/>
      <c r="E20" s="495"/>
      <c r="F20" s="495"/>
      <c r="G20" s="495"/>
      <c r="H20" s="495"/>
      <c r="I20" s="495"/>
      <c r="J20" s="495"/>
      <c r="K20" s="495"/>
      <c r="L20" s="495"/>
      <c r="M20" s="495"/>
      <c r="N20" s="496"/>
      <c r="O20" s="10"/>
      <c r="P20" s="497"/>
      <c r="Q20" s="496"/>
      <c r="R20" s="10"/>
      <c r="S20" s="155">
        <f>+IF(AGOSTO!S20=0,"",AGOSTO!S20)</f>
        <v>1010104</v>
      </c>
      <c r="T20" s="159" t="str">
        <f>+IF(AGOSTO!T20=0,"",AGOSTO!T20)</f>
        <v>Otros</v>
      </c>
      <c r="U20" s="29">
        <f t="shared" ref="U20:AJ20" si="15">SUM(U21:U32)</f>
        <v>40319165</v>
      </c>
      <c r="V20" s="17">
        <f t="shared" si="15"/>
        <v>0</v>
      </c>
      <c r="W20" s="17">
        <f t="shared" si="15"/>
        <v>0</v>
      </c>
      <c r="X20" s="20">
        <f t="shared" si="15"/>
        <v>40319165</v>
      </c>
      <c r="Y20" s="21">
        <f t="shared" si="15"/>
        <v>8525012</v>
      </c>
      <c r="Z20" s="169">
        <f t="shared" si="15"/>
        <v>1224233</v>
      </c>
      <c r="AA20" s="20">
        <f t="shared" si="15"/>
        <v>9749245</v>
      </c>
      <c r="AB20" s="21">
        <f t="shared" si="15"/>
        <v>8525012</v>
      </c>
      <c r="AC20" s="169">
        <f t="shared" si="15"/>
        <v>1224233</v>
      </c>
      <c r="AD20" s="20">
        <f t="shared" si="15"/>
        <v>9749245</v>
      </c>
      <c r="AE20" s="21">
        <f t="shared" si="15"/>
        <v>8525012</v>
      </c>
      <c r="AF20" s="169">
        <f t="shared" si="15"/>
        <v>1224233</v>
      </c>
      <c r="AG20" s="20">
        <f t="shared" si="15"/>
        <v>9749245</v>
      </c>
      <c r="AH20" s="21">
        <f t="shared" si="15"/>
        <v>30569920</v>
      </c>
      <c r="AI20" s="17">
        <f t="shared" si="15"/>
        <v>30569920</v>
      </c>
      <c r="AJ20" s="18">
        <f t="shared" si="15"/>
        <v>30569920</v>
      </c>
      <c r="AK20" s="10"/>
      <c r="AL20" s="31">
        <f>SUM(AL21:AL32)</f>
        <v>0</v>
      </c>
      <c r="AM20" s="28">
        <f>SUM(AM21:AM32)</f>
        <v>0</v>
      </c>
      <c r="AN20" s="10"/>
      <c r="AO20" s="428"/>
      <c r="AP20" s="507" t="s">
        <v>26</v>
      </c>
      <c r="AQ20" s="508" t="s">
        <v>38</v>
      </c>
      <c r="AR20" s="509" t="s">
        <v>27</v>
      </c>
      <c r="AS20" s="510" t="s">
        <v>27</v>
      </c>
      <c r="AT20" s="509" t="s">
        <v>28</v>
      </c>
      <c r="AU20" s="511" t="s">
        <v>29</v>
      </c>
      <c r="AV20" s="511" t="s">
        <v>29</v>
      </c>
      <c r="AW20" s="512" t="s">
        <v>46</v>
      </c>
      <c r="AX20" s="512" t="s">
        <v>24</v>
      </c>
      <c r="AY20" s="511" t="s">
        <v>99</v>
      </c>
      <c r="AZ20" s="513" t="s">
        <v>99</v>
      </c>
      <c r="BA20" s="467"/>
      <c r="BB20" s="119" t="s">
        <v>465</v>
      </c>
      <c r="BC20" s="83">
        <f>+F109+F111+F113+F114+F115</f>
        <v>2400000</v>
      </c>
      <c r="BD20" s="84">
        <f>+I109+I111+I113+I114+I115</f>
        <v>14390026</v>
      </c>
      <c r="BE20" s="85">
        <f>+K109+K111+K113+K114+K115</f>
        <v>95676</v>
      </c>
      <c r="BF20" s="71">
        <f>+BE20+AGOSTO!BE20+JULIO!BE20+JUNIO!BF20</f>
        <v>14390026</v>
      </c>
      <c r="BG20" s="467"/>
      <c r="BH20" s="467">
        <f>BH19-BH16</f>
        <v>-4078085070</v>
      </c>
      <c r="BI20" s="467"/>
      <c r="BJ20" s="467"/>
      <c r="BK20" s="467"/>
      <c r="BL20" s="467"/>
      <c r="BM20" s="166" t="s">
        <v>474</v>
      </c>
      <c r="BN20" s="101">
        <f>+X141-X143</f>
        <v>10000000</v>
      </c>
      <c r="BO20" s="99">
        <f>+AA141-AA143</f>
        <v>7665920</v>
      </c>
      <c r="BP20" s="99">
        <f>+AD141-AD143</f>
        <v>7665920</v>
      </c>
      <c r="BQ20" s="100">
        <f>+AF141-AF143</f>
        <v>7389920</v>
      </c>
      <c r="BR20" s="10"/>
    </row>
    <row r="21" spans="1:70" s="514" customFormat="1" ht="16.5" thickBot="1" x14ac:dyDescent="0.3">
      <c r="A21" s="515">
        <f>+IF(AGOSTO!A21=0,"",AGOSTO!A21)</f>
        <v>11301</v>
      </c>
      <c r="B21" s="516" t="str">
        <f>+IF(AGOSTO!B21=0,"",AGOSTO!B21)</f>
        <v>Venta de Servicios de Salud</v>
      </c>
      <c r="C21" s="518">
        <f t="shared" ref="C21:N21" si="16">C22+C25+C28+C41+C42+C45+C48+C51+C54+C57+C60+C63+C66+C69+C72+C75+C78+C81</f>
        <v>2432800000</v>
      </c>
      <c r="D21" s="518">
        <f t="shared" si="16"/>
        <v>0</v>
      </c>
      <c r="E21" s="518">
        <f t="shared" si="16"/>
        <v>637917378</v>
      </c>
      <c r="F21" s="519">
        <f t="shared" si="16"/>
        <v>3070717378</v>
      </c>
      <c r="G21" s="517">
        <f t="shared" si="16"/>
        <v>2203210774</v>
      </c>
      <c r="H21" s="518">
        <f t="shared" si="16"/>
        <v>217662240</v>
      </c>
      <c r="I21" s="519">
        <f t="shared" si="16"/>
        <v>2420873014</v>
      </c>
      <c r="J21" s="517">
        <f t="shared" si="16"/>
        <v>1543117398</v>
      </c>
      <c r="K21" s="518">
        <f t="shared" si="16"/>
        <v>234211622</v>
      </c>
      <c r="L21" s="519">
        <f t="shared" si="16"/>
        <v>1777329020</v>
      </c>
      <c r="M21" s="517">
        <f t="shared" si="16"/>
        <v>649844364</v>
      </c>
      <c r="N21" s="519">
        <f t="shared" si="16"/>
        <v>1293388358</v>
      </c>
      <c r="O21" s="467"/>
      <c r="P21" s="52">
        <f>P22+P25+P28+P41+P42+P45+P48+P51+P54+P57+P60+P63+P66+P69+P72+P75+P78+P81</f>
        <v>0</v>
      </c>
      <c r="Q21" s="54">
        <f>Q22+Q25+Q28+Q41+Q42+Q45+Q48+Q51+Q54+Q57+Q60+Q63+Q66+Q69+Q72+Q75+Q78+Q81</f>
        <v>283040</v>
      </c>
      <c r="R21" s="10"/>
      <c r="S21" s="156" t="str">
        <f>+IF(AGOSTO!S21=0,"",AGOSTO!S21)</f>
        <v>1010104-1</v>
      </c>
      <c r="T21" s="55" t="str">
        <f>+IF(AGOSTO!T21=0,"",AGOSTO!T21)</f>
        <v xml:space="preserve">Prima de Navidad </v>
      </c>
      <c r="U21" s="29">
        <f>+ENERO!U21</f>
        <v>25530547</v>
      </c>
      <c r="V21" s="17">
        <f>AGOSTO!V21+SEPTIEMBRE!AL21</f>
        <v>0</v>
      </c>
      <c r="W21" s="17">
        <f>AGOSTO!W21+SEPTIEMBRE!AM21</f>
        <v>0</v>
      </c>
      <c r="X21" s="20">
        <f t="shared" ref="X21:X33" si="17">SUM(U21:W21)</f>
        <v>25530547</v>
      </c>
      <c r="Y21" s="21">
        <f>AGOSTO!AA21</f>
        <v>0</v>
      </c>
      <c r="Z21" s="457">
        <v>0</v>
      </c>
      <c r="AA21" s="20">
        <f t="shared" ref="AA21:AA33" si="18">SUM(Y21:Z21)</f>
        <v>0</v>
      </c>
      <c r="AB21" s="21">
        <f>AGOSTO!AD21</f>
        <v>0</v>
      </c>
      <c r="AC21" s="457">
        <v>0</v>
      </c>
      <c r="AD21" s="20">
        <f t="shared" ref="AD21:AD33" si="19">SUM(AB21:AC21)</f>
        <v>0</v>
      </c>
      <c r="AE21" s="21">
        <f>AGOSTO!AG21</f>
        <v>0</v>
      </c>
      <c r="AF21" s="457">
        <v>0</v>
      </c>
      <c r="AG21" s="20">
        <f t="shared" ref="AG21:AG33" si="20">SUM(AE21:AF21)</f>
        <v>0</v>
      </c>
      <c r="AH21" s="21">
        <f t="shared" ref="AH21:AH33" si="21">X21-AA21</f>
        <v>25530547</v>
      </c>
      <c r="AI21" s="17">
        <f t="shared" ref="AI21:AI33" si="22">X21-AD21</f>
        <v>25530547</v>
      </c>
      <c r="AJ21" s="18">
        <f t="shared" ref="AJ21:AJ33" si="23">X21-AG21</f>
        <v>25530547</v>
      </c>
      <c r="AK21" s="10"/>
      <c r="AL21" s="455">
        <v>0</v>
      </c>
      <c r="AM21" s="458">
        <v>0</v>
      </c>
      <c r="AN21" s="10"/>
      <c r="AO21" s="428"/>
      <c r="AP21" s="520"/>
      <c r="AQ21" s="521"/>
      <c r="AR21" s="522" t="str">
        <f>AR6</f>
        <v>SEPTIEMBRE</v>
      </c>
      <c r="AS21" s="523" t="str">
        <f>AR6</f>
        <v>SEPTIEMBRE</v>
      </c>
      <c r="AT21" s="522" t="str">
        <f>AR6</f>
        <v>SEPTIEMBRE</v>
      </c>
      <c r="AU21" s="522" t="s">
        <v>46</v>
      </c>
      <c r="AV21" s="522" t="s">
        <v>24</v>
      </c>
      <c r="AW21" s="524"/>
      <c r="AX21" s="524"/>
      <c r="AY21" s="522" t="s">
        <v>46</v>
      </c>
      <c r="AZ21" s="525" t="s">
        <v>24</v>
      </c>
      <c r="BA21" s="10"/>
      <c r="BB21" s="119" t="s">
        <v>466</v>
      </c>
      <c r="BC21" s="83">
        <f>+F117</f>
        <v>8000000</v>
      </c>
      <c r="BD21" s="84">
        <f>I117</f>
        <v>5503431</v>
      </c>
      <c r="BE21" s="85">
        <f>K117</f>
        <v>1335647</v>
      </c>
      <c r="BF21" s="71">
        <f>+BE21+AGOSTO!BE21+JULIO!BE21+JUNIO!BF21</f>
        <v>5503431</v>
      </c>
      <c r="BG21" s="467"/>
      <c r="BH21" s="467"/>
      <c r="BI21" s="467"/>
      <c r="BJ21" s="467"/>
      <c r="BK21" s="467"/>
      <c r="BL21" s="467"/>
      <c r="BM21" s="164" t="s">
        <v>101</v>
      </c>
      <c r="BN21" s="101">
        <v>0</v>
      </c>
      <c r="BO21" s="99">
        <v>0</v>
      </c>
      <c r="BP21" s="99">
        <v>0</v>
      </c>
      <c r="BQ21" s="100">
        <v>0</v>
      </c>
      <c r="BR21" s="467"/>
    </row>
    <row r="22" spans="1:70" s="10" customFormat="1" ht="15" x14ac:dyDescent="0.25">
      <c r="A22" s="57">
        <f>+IF(AGOSTO!A22=0,"",AGOSTO!A22)</f>
        <v>1130101</v>
      </c>
      <c r="B22" s="45" t="str">
        <f>+IF(AGOSTO!B22=0,"",AGOSTO!B22)</f>
        <v>EPS - REGIMEN CONTRIBUTIVO</v>
      </c>
      <c r="C22" s="53">
        <f t="shared" ref="C22:N22" si="24">SUM(C23:C24)</f>
        <v>1295000000</v>
      </c>
      <c r="D22" s="53">
        <f t="shared" si="24"/>
        <v>0</v>
      </c>
      <c r="E22" s="53">
        <f t="shared" si="24"/>
        <v>507063549</v>
      </c>
      <c r="F22" s="54">
        <f t="shared" si="24"/>
        <v>1802063549</v>
      </c>
      <c r="G22" s="52">
        <f t="shared" si="24"/>
        <v>1291586449</v>
      </c>
      <c r="H22" s="53">
        <f t="shared" si="24"/>
        <v>107457372</v>
      </c>
      <c r="I22" s="54">
        <f t="shared" si="24"/>
        <v>1399043821</v>
      </c>
      <c r="J22" s="52">
        <f t="shared" si="24"/>
        <v>784162146</v>
      </c>
      <c r="K22" s="53">
        <f t="shared" si="24"/>
        <v>140873913</v>
      </c>
      <c r="L22" s="54">
        <f t="shared" si="24"/>
        <v>925036059</v>
      </c>
      <c r="M22" s="52">
        <f t="shared" si="24"/>
        <v>403019728</v>
      </c>
      <c r="N22" s="54">
        <f t="shared" si="24"/>
        <v>877027490</v>
      </c>
      <c r="P22" s="52">
        <f>SUM(P23:P24)</f>
        <v>0</v>
      </c>
      <c r="Q22" s="54">
        <f>SUM(Q23:Q24)</f>
        <v>0</v>
      </c>
      <c r="S22" s="156" t="str">
        <f>+IF(AGOSTO!S22=0,"",AGOSTO!S22)</f>
        <v>1010104-2</v>
      </c>
      <c r="T22" s="55" t="str">
        <f>+IF(AGOSTO!T22=0,"",AGOSTO!T22)</f>
        <v>Prima Vida Cara</v>
      </c>
      <c r="U22" s="29">
        <f>+ENERO!U22</f>
        <v>0</v>
      </c>
      <c r="V22" s="17">
        <f>AGOSTO!V22+SEPTIEMBRE!AL22</f>
        <v>0</v>
      </c>
      <c r="W22" s="17">
        <f>AGOSTO!W22+SEPTIEMBRE!AM22</f>
        <v>0</v>
      </c>
      <c r="X22" s="20">
        <f t="shared" si="17"/>
        <v>0</v>
      </c>
      <c r="Y22" s="21">
        <f>AGOSTO!AA22</f>
        <v>0</v>
      </c>
      <c r="Z22" s="457">
        <v>0</v>
      </c>
      <c r="AA22" s="20">
        <f t="shared" si="18"/>
        <v>0</v>
      </c>
      <c r="AB22" s="21">
        <f>AGOSTO!AD22</f>
        <v>0</v>
      </c>
      <c r="AC22" s="457">
        <v>0</v>
      </c>
      <c r="AD22" s="20">
        <f t="shared" si="19"/>
        <v>0</v>
      </c>
      <c r="AE22" s="21">
        <f>AGOSTO!AG22</f>
        <v>0</v>
      </c>
      <c r="AF22" s="457">
        <v>0</v>
      </c>
      <c r="AG22" s="20">
        <f t="shared" si="20"/>
        <v>0</v>
      </c>
      <c r="AH22" s="21">
        <f t="shared" si="21"/>
        <v>0</v>
      </c>
      <c r="AI22" s="17">
        <f t="shared" si="22"/>
        <v>0</v>
      </c>
      <c r="AJ22" s="18">
        <f t="shared" si="23"/>
        <v>0</v>
      </c>
      <c r="AL22" s="455">
        <v>0</v>
      </c>
      <c r="AM22" s="458">
        <v>0</v>
      </c>
      <c r="AO22" s="23"/>
      <c r="AP22" s="526" t="s">
        <v>106</v>
      </c>
      <c r="AQ22" s="527">
        <f>X17+X66</f>
        <v>913498656</v>
      </c>
      <c r="AR22" s="527">
        <f>AD17+AD66</f>
        <v>679888678</v>
      </c>
      <c r="AS22" s="527">
        <f>AG17+AG66</f>
        <v>679888677</v>
      </c>
      <c r="AT22" s="528"/>
      <c r="AU22" s="529">
        <f t="shared" ref="AU22:AU32" si="25">IF(AQ22=0," ",AR22/AQ22)</f>
        <v>0.74426894175966907</v>
      </c>
      <c r="AV22" s="529">
        <f t="shared" ref="AV22:AV32" si="26">IF(AQ22=0," ",AS22/AQ22)</f>
        <v>0.74426894066497673</v>
      </c>
      <c r="AW22" s="530">
        <f>AR22/$AO$2*12</f>
        <v>906518237.33333337</v>
      </c>
      <c r="AX22" s="530">
        <f>AS22/$AO$2*12</f>
        <v>906518236</v>
      </c>
      <c r="AY22" s="530">
        <f t="shared" ref="AY22:AY31" si="27">AW22-AQ22</f>
        <v>-6980418.6666666269</v>
      </c>
      <c r="AZ22" s="531">
        <f t="shared" ref="AZ22:AZ31" si="28">AQ22-AX22</f>
        <v>6980420</v>
      </c>
      <c r="BA22" s="467"/>
      <c r="BB22" s="119" t="s">
        <v>467</v>
      </c>
      <c r="BC22" s="83">
        <f>SUMIF($B8:B117,$B24,F8:F117)+F116</f>
        <v>735142918</v>
      </c>
      <c r="BD22" s="84">
        <f>SUMIF($B8:B117,$B24,I8:I117)+I116</f>
        <v>599908248</v>
      </c>
      <c r="BE22" s="85">
        <f>SUMIF($B8:B117,$B24,K8:K117)+K116</f>
        <v>33750771</v>
      </c>
      <c r="BF22" s="71">
        <f>+BE22+AGOSTO!BE22+JULIO!BE22+JUNIO!BF22</f>
        <v>599908248</v>
      </c>
      <c r="BG22" s="467"/>
      <c r="BH22" s="467"/>
      <c r="BI22" s="467"/>
      <c r="BJ22" s="467"/>
      <c r="BK22" s="467"/>
      <c r="BM22" s="89" t="s">
        <v>69</v>
      </c>
      <c r="BN22" s="101">
        <f>BN23+BN24</f>
        <v>55451506</v>
      </c>
      <c r="BO22" s="99">
        <f>BO23+BO24</f>
        <v>28469324</v>
      </c>
      <c r="BP22" s="99">
        <f>BP23+BP24</f>
        <v>28469324</v>
      </c>
      <c r="BQ22" s="100">
        <f>BQ23+BQ24</f>
        <v>6649277</v>
      </c>
      <c r="BR22" s="467"/>
    </row>
    <row r="23" spans="1:70" s="514" customFormat="1" ht="15.75" thickBot="1" x14ac:dyDescent="0.25">
      <c r="A23" s="188" t="str">
        <f>+IF(AGOSTO!A23=0,"",AGOSTO!A23)</f>
        <v>1130101-1</v>
      </c>
      <c r="B23" s="189" t="str">
        <f>+CONCATENATE("Vigencia ",INSTRUCCIONES!$F$3)</f>
        <v>Vigencia 2014</v>
      </c>
      <c r="C23" s="456">
        <f>+ENERO!C23</f>
        <v>1295000000</v>
      </c>
      <c r="D23" s="456">
        <f>AGOSTO!D23+SEPTIEMBRE!P23</f>
        <v>0</v>
      </c>
      <c r="E23" s="456">
        <f>AGOSTO!E23+SEPTIEMBRE!Q23</f>
        <v>0</v>
      </c>
      <c r="F23" s="170">
        <f>SUM(C23:E23)</f>
        <v>1295000000</v>
      </c>
      <c r="G23" s="283">
        <f>AGOSTO!I23</f>
        <v>840647508</v>
      </c>
      <c r="H23" s="457">
        <v>105332036</v>
      </c>
      <c r="I23" s="170">
        <f>SUM(G23:H23)</f>
        <v>945979544</v>
      </c>
      <c r="J23" s="283">
        <f>AGOSTO!L23</f>
        <v>333223205</v>
      </c>
      <c r="K23" s="457">
        <v>138748577</v>
      </c>
      <c r="L23" s="170">
        <f>SUM(J23:K23)</f>
        <v>471971782</v>
      </c>
      <c r="M23" s="283">
        <f>F23-I23</f>
        <v>349020456</v>
      </c>
      <c r="N23" s="170">
        <f>F23-L23</f>
        <v>823028218</v>
      </c>
      <c r="O23" s="10"/>
      <c r="P23" s="455">
        <v>0</v>
      </c>
      <c r="Q23" s="458">
        <v>0</v>
      </c>
      <c r="R23" s="10"/>
      <c r="S23" s="156" t="str">
        <f>+IF(AGOSTO!S23=0,"",AGOSTO!S23)</f>
        <v>1010104-3</v>
      </c>
      <c r="T23" s="55" t="str">
        <f>+IF(AGOSTO!T23=0,"",AGOSTO!T23)</f>
        <v>Prima de Vacaciones</v>
      </c>
      <c r="U23" s="29">
        <f>+ENERO!U23</f>
        <v>12254663</v>
      </c>
      <c r="V23" s="17">
        <f>AGOSTO!V23+SEPTIEMBRE!AL23</f>
        <v>0</v>
      </c>
      <c r="W23" s="17">
        <f>AGOSTO!W23+SEPTIEMBRE!AM23</f>
        <v>0</v>
      </c>
      <c r="X23" s="20">
        <f t="shared" si="17"/>
        <v>12254663</v>
      </c>
      <c r="Y23" s="21">
        <f>AGOSTO!AA23</f>
        <v>7028657</v>
      </c>
      <c r="Z23" s="457">
        <v>1080218</v>
      </c>
      <c r="AA23" s="20">
        <f t="shared" si="18"/>
        <v>8108875</v>
      </c>
      <c r="AB23" s="21">
        <f>AGOSTO!AD23</f>
        <v>7028657</v>
      </c>
      <c r="AC23" s="457">
        <v>1080218</v>
      </c>
      <c r="AD23" s="20">
        <f t="shared" si="19"/>
        <v>8108875</v>
      </c>
      <c r="AE23" s="21">
        <f>AGOSTO!AG23</f>
        <v>7028657</v>
      </c>
      <c r="AF23" s="457">
        <v>1080218</v>
      </c>
      <c r="AG23" s="20">
        <f t="shared" si="20"/>
        <v>8108875</v>
      </c>
      <c r="AH23" s="21">
        <f t="shared" si="21"/>
        <v>4145788</v>
      </c>
      <c r="AI23" s="17">
        <f t="shared" si="22"/>
        <v>4145788</v>
      </c>
      <c r="AJ23" s="18">
        <f t="shared" si="23"/>
        <v>4145788</v>
      </c>
      <c r="AK23" s="10"/>
      <c r="AL23" s="455">
        <v>0</v>
      </c>
      <c r="AM23" s="458">
        <v>0</v>
      </c>
      <c r="AN23" s="10"/>
      <c r="AO23" s="453"/>
      <c r="AP23" s="532" t="s">
        <v>110</v>
      </c>
      <c r="AQ23" s="533">
        <f>X16+X65-AQ22</f>
        <v>299470220</v>
      </c>
      <c r="AR23" s="533">
        <f>AD16+AD65-AR22</f>
        <v>177540251</v>
      </c>
      <c r="AS23" s="533">
        <f>AG16+AG65-AS22</f>
        <v>164962308</v>
      </c>
      <c r="AT23" s="401"/>
      <c r="AU23" s="419">
        <f t="shared" si="25"/>
        <v>0.5928477662987659</v>
      </c>
      <c r="AV23" s="419">
        <f t="shared" si="26"/>
        <v>0.55084711928952401</v>
      </c>
      <c r="AW23" s="533">
        <f>(AR23-AD21-AD22-AD23-AD25-AD30-AD33-AD70-AD71-AD72-AD74-AD78-AD81)/$AO$2*12+AX22/12*2.5+AD30+AD33+AD78+AD81</f>
        <v>376353691.16666663</v>
      </c>
      <c r="AX23" s="533">
        <f>(AS23-AG21-AG22-AG23-AG25-AG30-AG33-AG70-AG71-AG72-AG74-AG78-AG81)/$AO$2*12+AX22/12*2.5+AG30+AG33+AG78+AG81</f>
        <v>364199785.5</v>
      </c>
      <c r="AY23" s="533">
        <f t="shared" si="27"/>
        <v>76883471.166666627</v>
      </c>
      <c r="AZ23" s="62">
        <f t="shared" si="28"/>
        <v>-64729565.5</v>
      </c>
      <c r="BA23" s="467"/>
      <c r="BB23" s="678" t="s">
        <v>111</v>
      </c>
      <c r="BC23" s="679">
        <f>BC7+BC8+BC20+BC21+BC22</f>
        <v>4078085070</v>
      </c>
      <c r="BD23" s="138">
        <f>BD7+BD8+BD20+BD21+BD22+BD92</f>
        <v>3069678574</v>
      </c>
      <c r="BE23" s="139">
        <f>BE7+BE8+BE20+BE21+BE22+BE92</f>
        <v>317923923</v>
      </c>
      <c r="BF23" s="467"/>
      <c r="BG23" s="467"/>
      <c r="BH23" s="467"/>
      <c r="BI23" s="467"/>
      <c r="BJ23" s="467"/>
      <c r="BK23" s="467"/>
      <c r="BL23" s="467"/>
      <c r="BM23" s="164" t="s">
        <v>107</v>
      </c>
      <c r="BN23" s="101">
        <f>X177</f>
        <v>37951506</v>
      </c>
      <c r="BO23" s="99">
        <f>AA177</f>
        <v>22121991</v>
      </c>
      <c r="BP23" s="99">
        <f>AD177</f>
        <v>22121991</v>
      </c>
      <c r="BQ23" s="100">
        <f>AF177</f>
        <v>2457999</v>
      </c>
      <c r="BR23" s="10"/>
    </row>
    <row r="24" spans="1:70" s="514" customFormat="1" ht="15" x14ac:dyDescent="0.2">
      <c r="A24" s="188" t="str">
        <f>+IF(AGOSTO!A24=0,"",AGOSTO!A24)</f>
        <v>1130101-2</v>
      </c>
      <c r="B24" s="189" t="str">
        <f>+IF(AGOSTO!B24=0,"",AGOSTO!B24)</f>
        <v>Vigencias Anteriores</v>
      </c>
      <c r="C24" s="456">
        <f>+ENERO!C24</f>
        <v>0</v>
      </c>
      <c r="D24" s="456">
        <f>AGOSTO!D24+SEPTIEMBRE!P24</f>
        <v>0</v>
      </c>
      <c r="E24" s="456">
        <f>AGOSTO!E24+SEPTIEMBRE!Q24</f>
        <v>507063549</v>
      </c>
      <c r="F24" s="170">
        <f>SUM(C24:E24)</f>
        <v>507063549</v>
      </c>
      <c r="G24" s="283">
        <f>AGOSTO!I24</f>
        <v>450938941</v>
      </c>
      <c r="H24" s="457">
        <v>2125336</v>
      </c>
      <c r="I24" s="170">
        <f>SUM(G24:H24)</f>
        <v>453064277</v>
      </c>
      <c r="J24" s="283">
        <f>AGOSTO!L24</f>
        <v>450938941</v>
      </c>
      <c r="K24" s="457">
        <v>2125336</v>
      </c>
      <c r="L24" s="170">
        <f>SUM(J24:K24)</f>
        <v>453064277</v>
      </c>
      <c r="M24" s="283">
        <f>F24-I24</f>
        <v>53999272</v>
      </c>
      <c r="N24" s="170">
        <f>F24-L24</f>
        <v>53999272</v>
      </c>
      <c r="O24" s="467"/>
      <c r="P24" s="455">
        <v>0</v>
      </c>
      <c r="Q24" s="458">
        <v>0</v>
      </c>
      <c r="R24" s="10"/>
      <c r="S24" s="156" t="str">
        <f>+IF(AGOSTO!S24=0,"",AGOSTO!S24)</f>
        <v>1010104-4</v>
      </c>
      <c r="T24" s="55" t="str">
        <f>+IF(AGOSTO!T24=0,"",AGOSTO!T24)</f>
        <v>Prima Clima</v>
      </c>
      <c r="U24" s="29">
        <f>+ENERO!U24</f>
        <v>0</v>
      </c>
      <c r="V24" s="17">
        <f>AGOSTO!V24+SEPTIEMBRE!AL24</f>
        <v>0</v>
      </c>
      <c r="W24" s="17">
        <f>AGOSTO!W24+SEPTIEMBRE!AM24</f>
        <v>0</v>
      </c>
      <c r="X24" s="20">
        <f t="shared" si="17"/>
        <v>0</v>
      </c>
      <c r="Y24" s="21">
        <f>AGOSTO!AA24</f>
        <v>0</v>
      </c>
      <c r="Z24" s="457">
        <v>0</v>
      </c>
      <c r="AA24" s="20">
        <f t="shared" si="18"/>
        <v>0</v>
      </c>
      <c r="AB24" s="21">
        <f>AGOSTO!AD24</f>
        <v>0</v>
      </c>
      <c r="AC24" s="457">
        <v>0</v>
      </c>
      <c r="AD24" s="20">
        <f t="shared" si="19"/>
        <v>0</v>
      </c>
      <c r="AE24" s="21">
        <f>AGOSTO!AG24</f>
        <v>0</v>
      </c>
      <c r="AF24" s="457">
        <v>0</v>
      </c>
      <c r="AG24" s="20">
        <f t="shared" si="20"/>
        <v>0</v>
      </c>
      <c r="AH24" s="21">
        <f t="shared" si="21"/>
        <v>0</v>
      </c>
      <c r="AI24" s="17">
        <f t="shared" si="22"/>
        <v>0</v>
      </c>
      <c r="AJ24" s="18">
        <f t="shared" si="23"/>
        <v>0</v>
      </c>
      <c r="AK24" s="10"/>
      <c r="AL24" s="455">
        <v>0</v>
      </c>
      <c r="AM24" s="458">
        <v>0</v>
      </c>
      <c r="AN24" s="10"/>
      <c r="AO24" s="453"/>
      <c r="AP24" s="507" t="s">
        <v>115</v>
      </c>
      <c r="AQ24" s="528">
        <f>X35+X83</f>
        <v>398858960</v>
      </c>
      <c r="AR24" s="528">
        <f>AD35+AD83</f>
        <v>258554637</v>
      </c>
      <c r="AS24" s="528">
        <f>AG35+AG83</f>
        <v>246847140</v>
      </c>
      <c r="AT24" s="528"/>
      <c r="AU24" s="456">
        <f t="shared" si="25"/>
        <v>0.64823574979987919</v>
      </c>
      <c r="AV24" s="456">
        <f t="shared" si="26"/>
        <v>0.6188832764343567</v>
      </c>
      <c r="AW24" s="456">
        <f>(AR24-AD41-AD88)/$AO$2*12+AD41+AD88</f>
        <v>332400810.66666669</v>
      </c>
      <c r="AX24" s="456">
        <f>(AS24-AG41-AG88)/$AO$2*12+AG41+AG88</f>
        <v>317656064.66666663</v>
      </c>
      <c r="AY24" s="456">
        <f t="shared" si="27"/>
        <v>-66458149.333333313</v>
      </c>
      <c r="AZ24" s="170">
        <f t="shared" si="28"/>
        <v>81202895.333333373</v>
      </c>
      <c r="BA24" s="10"/>
      <c r="BB24" s="534"/>
      <c r="BC24" s="467"/>
      <c r="BD24" s="467"/>
      <c r="BE24" s="467"/>
      <c r="BF24" s="467"/>
      <c r="BG24" s="467"/>
      <c r="BH24" s="467"/>
      <c r="BI24" s="467"/>
      <c r="BJ24" s="467"/>
      <c r="BK24" s="467"/>
      <c r="BL24" s="467"/>
      <c r="BM24" s="164" t="s">
        <v>112</v>
      </c>
      <c r="BN24" s="101">
        <f>X170-X177-X174-X183-X191</f>
        <v>17500000</v>
      </c>
      <c r="BO24" s="99">
        <f>AA170-AA177-AA174-AA183-AA191</f>
        <v>6347333</v>
      </c>
      <c r="BP24" s="99">
        <f>AD170-AD177-AD174-AD183-AD191</f>
        <v>6347333</v>
      </c>
      <c r="BQ24" s="100">
        <f>AF170-AF177-AF174-AF183-AF191</f>
        <v>4191278</v>
      </c>
      <c r="BR24" s="467"/>
    </row>
    <row r="25" spans="1:70" s="467" customFormat="1" ht="15" x14ac:dyDescent="0.25">
      <c r="A25" s="57">
        <f>+IF(AGOSTO!A25=0,"",AGOSTO!A25)</f>
        <v>1130102</v>
      </c>
      <c r="B25" s="45" t="str">
        <f>+IF(AGOSTO!B25=0,"",AGOSTO!B25)</f>
        <v>ARS - REGIMEN SUBSIDIADO</v>
      </c>
      <c r="C25" s="53">
        <f t="shared" ref="C25:N25" si="29">SUM(C26:C27)</f>
        <v>785000000</v>
      </c>
      <c r="D25" s="53">
        <f t="shared" si="29"/>
        <v>0</v>
      </c>
      <c r="E25" s="53">
        <f t="shared" si="29"/>
        <v>76960723</v>
      </c>
      <c r="F25" s="54">
        <f t="shared" si="29"/>
        <v>861960723</v>
      </c>
      <c r="G25" s="52">
        <f t="shared" si="29"/>
        <v>598680673</v>
      </c>
      <c r="H25" s="53">
        <f t="shared" si="29"/>
        <v>75192574</v>
      </c>
      <c r="I25" s="54">
        <f t="shared" si="29"/>
        <v>673873247</v>
      </c>
      <c r="J25" s="52">
        <f t="shared" si="29"/>
        <v>514740612</v>
      </c>
      <c r="K25" s="53">
        <f t="shared" si="29"/>
        <v>62092427</v>
      </c>
      <c r="L25" s="54">
        <f t="shared" si="29"/>
        <v>576833039</v>
      </c>
      <c r="M25" s="52">
        <f t="shared" si="29"/>
        <v>188087476</v>
      </c>
      <c r="N25" s="54">
        <f t="shared" si="29"/>
        <v>285127684</v>
      </c>
      <c r="P25" s="52">
        <f>SUM(P26:P27)</f>
        <v>0</v>
      </c>
      <c r="Q25" s="54">
        <f>SUM(Q26:Q27)</f>
        <v>0</v>
      </c>
      <c r="R25" s="10"/>
      <c r="S25" s="156" t="str">
        <f>+IF(AGOSTO!S25=0,"",AGOSTO!S25)</f>
        <v>1010104-5</v>
      </c>
      <c r="T25" s="55" t="str">
        <f>+IF(AGOSTO!T25=0,"",AGOSTO!T25)</f>
        <v>Prima de Servicios</v>
      </c>
      <c r="U25" s="29">
        <f>+ENERO!U25</f>
        <v>0</v>
      </c>
      <c r="V25" s="17">
        <f>AGOSTO!V25+SEPTIEMBRE!AL25</f>
        <v>0</v>
      </c>
      <c r="W25" s="17">
        <f>AGOSTO!W25+SEPTIEMBRE!AM25</f>
        <v>0</v>
      </c>
      <c r="X25" s="20">
        <f t="shared" si="17"/>
        <v>0</v>
      </c>
      <c r="Y25" s="21">
        <f>AGOSTO!AA25</f>
        <v>0</v>
      </c>
      <c r="Z25" s="457">
        <v>0</v>
      </c>
      <c r="AA25" s="20">
        <f t="shared" si="18"/>
        <v>0</v>
      </c>
      <c r="AB25" s="21">
        <f>AGOSTO!AD25</f>
        <v>0</v>
      </c>
      <c r="AC25" s="457">
        <v>0</v>
      </c>
      <c r="AD25" s="20">
        <f t="shared" si="19"/>
        <v>0</v>
      </c>
      <c r="AE25" s="21">
        <f>AGOSTO!AG25</f>
        <v>0</v>
      </c>
      <c r="AF25" s="457">
        <v>0</v>
      </c>
      <c r="AG25" s="20">
        <f t="shared" si="20"/>
        <v>0</v>
      </c>
      <c r="AH25" s="21">
        <f t="shared" si="21"/>
        <v>0</v>
      </c>
      <c r="AI25" s="17">
        <f t="shared" si="22"/>
        <v>0</v>
      </c>
      <c r="AJ25" s="18">
        <f t="shared" si="23"/>
        <v>0</v>
      </c>
      <c r="AK25" s="10"/>
      <c r="AL25" s="455">
        <v>0</v>
      </c>
      <c r="AM25" s="458">
        <v>0</v>
      </c>
      <c r="AN25" s="10"/>
      <c r="AO25" s="23"/>
      <c r="AP25" s="535" t="s">
        <v>118</v>
      </c>
      <c r="AQ25" s="456">
        <f>X43+X57+X90+X104</f>
        <v>687058948</v>
      </c>
      <c r="AR25" s="456">
        <f>AD43+AD57+AD90+AD104</f>
        <v>336345152</v>
      </c>
      <c r="AS25" s="456">
        <f>AG43+AG57+AG90+AG104</f>
        <v>300134833</v>
      </c>
      <c r="AT25" s="528"/>
      <c r="AU25" s="456">
        <f t="shared" si="25"/>
        <v>0.48954336884642391</v>
      </c>
      <c r="AV25" s="456">
        <f t="shared" si="26"/>
        <v>0.43684000313754739</v>
      </c>
      <c r="AW25" s="456">
        <f>(AR25-AD55-AD61-AD102-AD108)/$AO$2*12+AD55+AD61+AD102+AD108</f>
        <v>417624894</v>
      </c>
      <c r="AX25" s="456">
        <f>(AS25-AG55-AG61-AG102-AG108)/$AO$2*12+AG55+AG61+AG102+AG108</f>
        <v>378814846.33333337</v>
      </c>
      <c r="AY25" s="456">
        <f t="shared" si="27"/>
        <v>-269434054</v>
      </c>
      <c r="AZ25" s="170">
        <f t="shared" si="28"/>
        <v>308244101.66666663</v>
      </c>
      <c r="BM25" s="167" t="s">
        <v>475</v>
      </c>
      <c r="BN25" s="124">
        <f>+SUM(BN26:BN28)</f>
        <v>355026726</v>
      </c>
      <c r="BO25" s="125">
        <f>+SUM(BO26:BO28)</f>
        <v>242039683</v>
      </c>
      <c r="BP25" s="125">
        <f>+SUM(BP26:BP28)</f>
        <v>231353494</v>
      </c>
      <c r="BQ25" s="126">
        <f>+SUM(BQ26:BQ28)</f>
        <v>41122269</v>
      </c>
    </row>
    <row r="26" spans="1:70" s="10" customFormat="1" ht="15" x14ac:dyDescent="0.2">
      <c r="A26" s="188" t="str">
        <f>+IF(AGOSTO!A26=0,"",AGOSTO!A26)</f>
        <v>1130102-1</v>
      </c>
      <c r="B26" s="189" t="str">
        <f>+CONCATENATE("Vigencia ",INSTRUCCIONES!$F$3)</f>
        <v>Vigencia 2014</v>
      </c>
      <c r="C26" s="456">
        <f>+ENERO!C26</f>
        <v>785000000</v>
      </c>
      <c r="D26" s="456">
        <f>AGOSTO!D26+SEPTIEMBRE!P26</f>
        <v>0</v>
      </c>
      <c r="E26" s="456">
        <f>AGOSTO!E26+SEPTIEMBRE!Q26</f>
        <v>14494257</v>
      </c>
      <c r="F26" s="170">
        <f>SUM(C26:E26)</f>
        <v>799494257</v>
      </c>
      <c r="G26" s="283">
        <f>AGOSTO!I26</f>
        <v>562303477</v>
      </c>
      <c r="H26" s="457">
        <v>73148954</v>
      </c>
      <c r="I26" s="170">
        <f>SUM(G26:H26)</f>
        <v>635452431</v>
      </c>
      <c r="J26" s="283">
        <f>AGOSTO!L26</f>
        <v>478363416</v>
      </c>
      <c r="K26" s="457">
        <v>60048807</v>
      </c>
      <c r="L26" s="170">
        <f>SUM(J26:K26)</f>
        <v>538412223</v>
      </c>
      <c r="M26" s="283">
        <f>F26-I26</f>
        <v>164041826</v>
      </c>
      <c r="N26" s="170">
        <f>F26-L26</f>
        <v>261082034</v>
      </c>
      <c r="P26" s="455">
        <v>0</v>
      </c>
      <c r="Q26" s="458">
        <v>0</v>
      </c>
      <c r="S26" s="156" t="str">
        <f>+IF(AGOSTO!S26=0,"",AGOSTO!S26)</f>
        <v>1010104-8</v>
      </c>
      <c r="T26" s="55" t="str">
        <f>+IF(AGOSTO!T26=0,"",AGOSTO!T26)</f>
        <v>Bonific. por Servicios Prestados (Convencional)</v>
      </c>
      <c r="U26" s="29">
        <f>+ENERO!U26</f>
        <v>0</v>
      </c>
      <c r="V26" s="17">
        <f>AGOSTO!V26+SEPTIEMBRE!AL26</f>
        <v>0</v>
      </c>
      <c r="W26" s="17">
        <f>AGOSTO!W26+SEPTIEMBRE!AM26</f>
        <v>0</v>
      </c>
      <c r="X26" s="20">
        <f t="shared" si="17"/>
        <v>0</v>
      </c>
      <c r="Y26" s="21">
        <f>AGOSTO!AA26</f>
        <v>0</v>
      </c>
      <c r="Z26" s="457">
        <v>0</v>
      </c>
      <c r="AA26" s="20">
        <f t="shared" si="18"/>
        <v>0</v>
      </c>
      <c r="AB26" s="21">
        <f>AGOSTO!AD26</f>
        <v>0</v>
      </c>
      <c r="AC26" s="457">
        <v>0</v>
      </c>
      <c r="AD26" s="20">
        <f t="shared" si="19"/>
        <v>0</v>
      </c>
      <c r="AE26" s="21">
        <f>AGOSTO!AG26</f>
        <v>0</v>
      </c>
      <c r="AF26" s="457">
        <v>0</v>
      </c>
      <c r="AG26" s="20">
        <f t="shared" si="20"/>
        <v>0</v>
      </c>
      <c r="AH26" s="21">
        <f t="shared" si="21"/>
        <v>0</v>
      </c>
      <c r="AI26" s="17">
        <f t="shared" si="22"/>
        <v>0</v>
      </c>
      <c r="AJ26" s="18">
        <f t="shared" si="23"/>
        <v>0</v>
      </c>
      <c r="AL26" s="455">
        <v>0</v>
      </c>
      <c r="AM26" s="458">
        <v>0</v>
      </c>
      <c r="AO26" s="23"/>
      <c r="AP26" s="536" t="s">
        <v>122</v>
      </c>
      <c r="AQ26" s="401">
        <f>X110</f>
        <v>720946642</v>
      </c>
      <c r="AR26" s="401">
        <f>AD110</f>
        <v>476368150.06999999</v>
      </c>
      <c r="AS26" s="401">
        <f>AG110</f>
        <v>408476151</v>
      </c>
      <c r="AT26" s="454">
        <f>AO2/12</f>
        <v>0.75</v>
      </c>
      <c r="AU26" s="419">
        <f t="shared" si="25"/>
        <v>0.66075368455631145</v>
      </c>
      <c r="AV26" s="419">
        <f t="shared" si="26"/>
        <v>0.56658305511602614</v>
      </c>
      <c r="AW26" s="533">
        <f>(AR26-AD121-AD139-AD143-AD153-AD168)/$AO$2*12+AD121+AD139+AD143+AD153+AD168</f>
        <v>604093068.09333336</v>
      </c>
      <c r="AX26" s="533">
        <f>(AS26-AG121-AG139-AG143-AG153-AG168)/$AO$2*12+AG121+AG139+AG143+AG153+AG168</f>
        <v>515333842.66666663</v>
      </c>
      <c r="AY26" s="533">
        <f t="shared" si="27"/>
        <v>-116853573.90666664</v>
      </c>
      <c r="AZ26" s="62">
        <f t="shared" si="28"/>
        <v>205612799.33333337</v>
      </c>
      <c r="BA26" s="467"/>
      <c r="BB26" s="467"/>
      <c r="BC26" s="467"/>
      <c r="BD26" s="467"/>
      <c r="BE26" s="467"/>
      <c r="BF26" s="467"/>
      <c r="BG26" s="467"/>
      <c r="BH26" s="467"/>
      <c r="BI26" s="467"/>
      <c r="BJ26" s="467"/>
      <c r="BK26" s="467"/>
      <c r="BM26" s="127" t="s">
        <v>476</v>
      </c>
      <c r="BN26" s="104">
        <f>+X196+X212</f>
        <v>220589698</v>
      </c>
      <c r="BO26" s="102">
        <f>+AA196+AA212</f>
        <v>152503834</v>
      </c>
      <c r="BP26" s="102">
        <f>+AD196+AD212</f>
        <v>141817645</v>
      </c>
      <c r="BQ26" s="103">
        <f>+AF196+AF212</f>
        <v>26780110</v>
      </c>
      <c r="BR26" s="467"/>
    </row>
    <row r="27" spans="1:70" s="514" customFormat="1" ht="15" x14ac:dyDescent="0.2">
      <c r="A27" s="188" t="str">
        <f>+IF(AGOSTO!A27=0,"",AGOSTO!A27)</f>
        <v>1130102-2</v>
      </c>
      <c r="B27" s="189" t="str">
        <f>+IF(AGOSTO!B27=0,"",AGOSTO!B27)</f>
        <v>Vigencias Anteriores</v>
      </c>
      <c r="C27" s="456">
        <f>+ENERO!C27</f>
        <v>0</v>
      </c>
      <c r="D27" s="456">
        <f>AGOSTO!D27+SEPTIEMBRE!P27</f>
        <v>0</v>
      </c>
      <c r="E27" s="456">
        <f>AGOSTO!E27+SEPTIEMBRE!Q27</f>
        <v>62466466</v>
      </c>
      <c r="F27" s="170">
        <f>SUM(C27:E27)</f>
        <v>62466466</v>
      </c>
      <c r="G27" s="283">
        <f>AGOSTO!I27</f>
        <v>36377196</v>
      </c>
      <c r="H27" s="457">
        <v>2043620</v>
      </c>
      <c r="I27" s="170">
        <f>SUM(G27:H27)</f>
        <v>38420816</v>
      </c>
      <c r="J27" s="283">
        <f>AGOSTO!L27</f>
        <v>36377196</v>
      </c>
      <c r="K27" s="457">
        <v>2043620</v>
      </c>
      <c r="L27" s="170">
        <f>SUM(J27:K27)</f>
        <v>38420816</v>
      </c>
      <c r="M27" s="283">
        <f>F27-I27</f>
        <v>24045650</v>
      </c>
      <c r="N27" s="170">
        <f>F27-L27</f>
        <v>24045650</v>
      </c>
      <c r="O27" s="467"/>
      <c r="P27" s="455">
        <v>0</v>
      </c>
      <c r="Q27" s="458">
        <v>0</v>
      </c>
      <c r="R27" s="10"/>
      <c r="S27" s="156" t="str">
        <f>+IF(AGOSTO!S27=0,"",AGOSTO!S27)</f>
        <v>1010104-9</v>
      </c>
      <c r="T27" s="55" t="str">
        <f>+IF(AGOSTO!T27=0,"",AGOSTO!T27)</f>
        <v>Auxilio de Transporte</v>
      </c>
      <c r="U27" s="29">
        <f>+ENERO!U27</f>
        <v>900000</v>
      </c>
      <c r="V27" s="17">
        <f>AGOSTO!V27+SEPTIEMBRE!AL27</f>
        <v>0</v>
      </c>
      <c r="W27" s="17">
        <f>AGOSTO!W27+SEPTIEMBRE!AM27</f>
        <v>0</v>
      </c>
      <c r="X27" s="20">
        <f t="shared" si="17"/>
        <v>900000</v>
      </c>
      <c r="Y27" s="21">
        <f>AGOSTO!AA27</f>
        <v>559200</v>
      </c>
      <c r="Z27" s="457">
        <v>72000</v>
      </c>
      <c r="AA27" s="20">
        <f t="shared" si="18"/>
        <v>631200</v>
      </c>
      <c r="AB27" s="21">
        <f>AGOSTO!AD27</f>
        <v>559200</v>
      </c>
      <c r="AC27" s="457">
        <v>72000</v>
      </c>
      <c r="AD27" s="20">
        <f t="shared" si="19"/>
        <v>631200</v>
      </c>
      <c r="AE27" s="21">
        <f>AGOSTO!AG27</f>
        <v>559200</v>
      </c>
      <c r="AF27" s="457">
        <v>72000</v>
      </c>
      <c r="AG27" s="20">
        <f t="shared" si="20"/>
        <v>631200</v>
      </c>
      <c r="AH27" s="21">
        <f t="shared" si="21"/>
        <v>268800</v>
      </c>
      <c r="AI27" s="17">
        <f t="shared" si="22"/>
        <v>268800</v>
      </c>
      <c r="AJ27" s="18">
        <f t="shared" si="23"/>
        <v>268800</v>
      </c>
      <c r="AK27" s="10"/>
      <c r="AL27" s="455">
        <v>0</v>
      </c>
      <c r="AM27" s="458">
        <v>0</v>
      </c>
      <c r="AN27" s="10"/>
      <c r="AO27" s="428"/>
      <c r="AP27" s="535" t="s">
        <v>126</v>
      </c>
      <c r="AQ27" s="456">
        <f>X170</f>
        <v>69839759</v>
      </c>
      <c r="AR27" s="456">
        <f>AD170</f>
        <v>42857577</v>
      </c>
      <c r="AS27" s="456">
        <f>AG170</f>
        <v>41980283</v>
      </c>
      <c r="AT27" s="528"/>
      <c r="AU27" s="456">
        <f t="shared" si="25"/>
        <v>0.61365585468300365</v>
      </c>
      <c r="AV27" s="456">
        <f t="shared" si="26"/>
        <v>0.60109432794577655</v>
      </c>
      <c r="AW27" s="456">
        <f>(AR27-AD174-AD183-AD191)/$AO$2*12+AD174+AD183+AD191</f>
        <v>52347351.666666664</v>
      </c>
      <c r="AX27" s="456">
        <f>(AS27-AG174-AG183-AG191)/$AO$2*12+AG174+AG183+AG191</f>
        <v>51177626.333333328</v>
      </c>
      <c r="AY27" s="456">
        <f t="shared" si="27"/>
        <v>-17492407.333333336</v>
      </c>
      <c r="AZ27" s="170">
        <f t="shared" si="28"/>
        <v>18662132.666666672</v>
      </c>
      <c r="BA27" s="10"/>
      <c r="BB27" s="467"/>
      <c r="BC27" s="467"/>
      <c r="BD27" s="467"/>
      <c r="BE27" s="467"/>
      <c r="BF27" s="467"/>
      <c r="BG27" s="467"/>
      <c r="BH27" s="467"/>
      <c r="BI27" s="467"/>
      <c r="BJ27" s="467"/>
      <c r="BK27" s="467"/>
      <c r="BL27" s="467"/>
      <c r="BM27" s="127" t="s">
        <v>477</v>
      </c>
      <c r="BN27" s="104">
        <f>+X209-X212-X218</f>
        <v>0</v>
      </c>
      <c r="BO27" s="102">
        <f>+AA209-AA212-AA218</f>
        <v>0</v>
      </c>
      <c r="BP27" s="102">
        <f>+AD209-AD212-AD218</f>
        <v>0</v>
      </c>
      <c r="BQ27" s="103">
        <f>+AF209-AF212-AF218</f>
        <v>0</v>
      </c>
      <c r="BR27" s="467"/>
    </row>
    <row r="28" spans="1:70" s="514" customFormat="1" ht="22.5" x14ac:dyDescent="0.2">
      <c r="A28" s="57">
        <f>+IF(AGOSTO!A28=0,"",AGOSTO!A28)</f>
        <v>1130103</v>
      </c>
      <c r="B28" s="60" t="str">
        <f>+IF(AGOSTO!B28=0,"",AGOSTO!B28)</f>
        <v>SUBSIDIO A LA OFERTA- ATENCION PERSONAS POBRES NO CUBIERTOS CON SUBSIDIO A LA DEMANDA</v>
      </c>
      <c r="C28" s="53">
        <f t="shared" ref="C28:N28" si="30">C29+C32+C35</f>
        <v>0</v>
      </c>
      <c r="D28" s="53">
        <f t="shared" si="30"/>
        <v>0</v>
      </c>
      <c r="E28" s="53">
        <f t="shared" si="30"/>
        <v>0</v>
      </c>
      <c r="F28" s="54">
        <f t="shared" si="30"/>
        <v>0</v>
      </c>
      <c r="G28" s="52">
        <f t="shared" si="30"/>
        <v>16813613</v>
      </c>
      <c r="H28" s="53">
        <f t="shared" si="30"/>
        <v>1785526</v>
      </c>
      <c r="I28" s="54">
        <f t="shared" si="30"/>
        <v>18599139</v>
      </c>
      <c r="J28" s="52">
        <f t="shared" si="30"/>
        <v>0</v>
      </c>
      <c r="K28" s="53">
        <f t="shared" si="30"/>
        <v>0</v>
      </c>
      <c r="L28" s="54">
        <f t="shared" si="30"/>
        <v>0</v>
      </c>
      <c r="M28" s="52">
        <f t="shared" si="30"/>
        <v>-18599139</v>
      </c>
      <c r="N28" s="54">
        <f t="shared" si="30"/>
        <v>0</v>
      </c>
      <c r="O28" s="467"/>
      <c r="P28" s="52">
        <f>P29+P32+P35</f>
        <v>0</v>
      </c>
      <c r="Q28" s="54">
        <f>Q29+Q32+Q35</f>
        <v>0</v>
      </c>
      <c r="R28" s="10"/>
      <c r="S28" s="156" t="str">
        <f>+IF(AGOSTO!S28=0,"",AGOSTO!S28)</f>
        <v>1010104-10</v>
      </c>
      <c r="T28" s="55" t="str">
        <f>+IF(AGOSTO!T28=0,"",AGOSTO!T28)</f>
        <v>Subsidio de Alimentación</v>
      </c>
      <c r="U28" s="29">
        <f>+ENERO!U28</f>
        <v>0</v>
      </c>
      <c r="V28" s="17">
        <f>AGOSTO!V28+SEPTIEMBRE!AL28</f>
        <v>0</v>
      </c>
      <c r="W28" s="17">
        <f>AGOSTO!W28+SEPTIEMBRE!AM28</f>
        <v>0</v>
      </c>
      <c r="X28" s="20">
        <f t="shared" si="17"/>
        <v>0</v>
      </c>
      <c r="Y28" s="21">
        <f>AGOSTO!AA28</f>
        <v>0</v>
      </c>
      <c r="Z28" s="457">
        <v>0</v>
      </c>
      <c r="AA28" s="20">
        <f t="shared" si="18"/>
        <v>0</v>
      </c>
      <c r="AB28" s="21">
        <f>AGOSTO!AD28</f>
        <v>0</v>
      </c>
      <c r="AC28" s="457">
        <v>0</v>
      </c>
      <c r="AD28" s="20">
        <f t="shared" si="19"/>
        <v>0</v>
      </c>
      <c r="AE28" s="21">
        <f>AGOSTO!AG28</f>
        <v>0</v>
      </c>
      <c r="AF28" s="457">
        <v>0</v>
      </c>
      <c r="AG28" s="20">
        <f t="shared" si="20"/>
        <v>0</v>
      </c>
      <c r="AH28" s="21">
        <f t="shared" si="21"/>
        <v>0</v>
      </c>
      <c r="AI28" s="17">
        <f t="shared" si="22"/>
        <v>0</v>
      </c>
      <c r="AJ28" s="18">
        <f t="shared" si="23"/>
        <v>0</v>
      </c>
      <c r="AK28" s="10"/>
      <c r="AL28" s="455">
        <v>0</v>
      </c>
      <c r="AM28" s="458">
        <v>0</v>
      </c>
      <c r="AN28" s="10"/>
      <c r="AO28" s="428"/>
      <c r="AP28" s="535" t="s">
        <v>129</v>
      </c>
      <c r="AQ28" s="528">
        <f>X193</f>
        <v>424104405</v>
      </c>
      <c r="AR28" s="528">
        <f>AD193</f>
        <v>318193242</v>
      </c>
      <c r="AS28" s="528">
        <f>AG193</f>
        <v>240635505</v>
      </c>
      <c r="AT28" s="528"/>
      <c r="AU28" s="456">
        <f t="shared" si="25"/>
        <v>0.75027101404428942</v>
      </c>
      <c r="AV28" s="456">
        <f t="shared" si="26"/>
        <v>0.56739685361202508</v>
      </c>
      <c r="AW28" s="456">
        <f>(AR28-AD205)/$AO$2*12+AD205</f>
        <v>394565096.33333331</v>
      </c>
      <c r="AX28" s="456">
        <f>(AS28-AG205)/$AO$2*12+AG205</f>
        <v>291154780.33333331</v>
      </c>
      <c r="AY28" s="456">
        <f t="shared" si="27"/>
        <v>-29539308.666666687</v>
      </c>
      <c r="AZ28" s="170">
        <f t="shared" si="28"/>
        <v>132949624.66666669</v>
      </c>
      <c r="BA28" s="467"/>
      <c r="BB28" s="467"/>
      <c r="BC28" s="467"/>
      <c r="BD28" s="467"/>
      <c r="BE28" s="467"/>
      <c r="BF28" s="467"/>
      <c r="BG28" s="467"/>
      <c r="BH28" s="467"/>
      <c r="BI28" s="467"/>
      <c r="BJ28" s="467"/>
      <c r="BK28" s="467"/>
      <c r="BL28" s="467"/>
      <c r="BM28" s="89" t="s">
        <v>478</v>
      </c>
      <c r="BN28" s="101">
        <f>+X194-X196-X205</f>
        <v>134437028</v>
      </c>
      <c r="BO28" s="99">
        <f>+AA194-AA196-AA205</f>
        <v>89535849</v>
      </c>
      <c r="BP28" s="99">
        <f>+AD194-AD196-AD205</f>
        <v>89535849</v>
      </c>
      <c r="BQ28" s="100">
        <f>+AF194-AF196-AF205</f>
        <v>14342159</v>
      </c>
      <c r="BR28" s="10"/>
    </row>
    <row r="29" spans="1:70" s="10" customFormat="1" ht="15" x14ac:dyDescent="0.25">
      <c r="A29" s="61" t="str">
        <f>+IF(AGOSTO!A29=0,"",AGOSTO!A29)</f>
        <v>1130103-1</v>
      </c>
      <c r="B29" s="62" t="str">
        <f>+IF(AGOSTO!B29=0,"",AGOSTO!B29)</f>
        <v>Prestación de Servicios de salud  1er Nivel</v>
      </c>
      <c r="C29" s="17">
        <f t="shared" ref="C29:N29" si="31">SUM(C30:C31)</f>
        <v>0</v>
      </c>
      <c r="D29" s="17">
        <f t="shared" si="31"/>
        <v>0</v>
      </c>
      <c r="E29" s="17">
        <f t="shared" si="31"/>
        <v>0</v>
      </c>
      <c r="F29" s="18">
        <f t="shared" si="31"/>
        <v>0</v>
      </c>
      <c r="G29" s="21">
        <f t="shared" si="31"/>
        <v>16813613</v>
      </c>
      <c r="H29" s="17">
        <f t="shared" si="31"/>
        <v>1785526</v>
      </c>
      <c r="I29" s="18">
        <f t="shared" si="31"/>
        <v>18599139</v>
      </c>
      <c r="J29" s="21">
        <f t="shared" si="31"/>
        <v>0</v>
      </c>
      <c r="K29" s="17">
        <f t="shared" si="31"/>
        <v>0</v>
      </c>
      <c r="L29" s="18">
        <f t="shared" si="31"/>
        <v>0</v>
      </c>
      <c r="M29" s="21">
        <f t="shared" si="31"/>
        <v>-18599139</v>
      </c>
      <c r="N29" s="18">
        <f t="shared" si="31"/>
        <v>0</v>
      </c>
      <c r="O29" s="467"/>
      <c r="P29" s="171">
        <f>SUM(P30:P31)</f>
        <v>0</v>
      </c>
      <c r="Q29" s="173">
        <f>SUM(Q30:Q31)</f>
        <v>0</v>
      </c>
      <c r="S29" s="156" t="str">
        <f>+IF(AGOSTO!S29=0,"",AGOSTO!S29)</f>
        <v>1010104-11</v>
      </c>
      <c r="T29" s="55" t="str">
        <f>+IF(AGOSTO!T29=0,"",AGOSTO!T29)</f>
        <v>Gastos de Representación</v>
      </c>
      <c r="U29" s="29">
        <f>+ENERO!U29</f>
        <v>0</v>
      </c>
      <c r="V29" s="17">
        <f>AGOSTO!V29+SEPTIEMBRE!AL29</f>
        <v>0</v>
      </c>
      <c r="W29" s="17">
        <f>AGOSTO!W29+SEPTIEMBRE!AM29</f>
        <v>0</v>
      </c>
      <c r="X29" s="20">
        <f t="shared" si="17"/>
        <v>0</v>
      </c>
      <c r="Y29" s="21">
        <f>AGOSTO!AA29</f>
        <v>0</v>
      </c>
      <c r="Z29" s="457">
        <v>0</v>
      </c>
      <c r="AA29" s="20">
        <f t="shared" si="18"/>
        <v>0</v>
      </c>
      <c r="AB29" s="21">
        <f>AGOSTO!AD29</f>
        <v>0</v>
      </c>
      <c r="AC29" s="457">
        <v>0</v>
      </c>
      <c r="AD29" s="20">
        <f t="shared" si="19"/>
        <v>0</v>
      </c>
      <c r="AE29" s="21">
        <f>AGOSTO!AG29</f>
        <v>0</v>
      </c>
      <c r="AF29" s="457">
        <v>0</v>
      </c>
      <c r="AG29" s="20">
        <f t="shared" si="20"/>
        <v>0</v>
      </c>
      <c r="AH29" s="21">
        <f t="shared" si="21"/>
        <v>0</v>
      </c>
      <c r="AI29" s="17">
        <f t="shared" si="22"/>
        <v>0</v>
      </c>
      <c r="AJ29" s="18">
        <f t="shared" si="23"/>
        <v>0</v>
      </c>
      <c r="AL29" s="455">
        <v>0</v>
      </c>
      <c r="AM29" s="458">
        <v>0</v>
      </c>
      <c r="AO29" s="23"/>
      <c r="AP29" s="536" t="s">
        <v>133</v>
      </c>
      <c r="AQ29" s="14">
        <f>X207</f>
        <v>20000000</v>
      </c>
      <c r="AR29" s="14">
        <f>AD207</f>
        <v>2237931</v>
      </c>
      <c r="AS29" s="14">
        <f>AG207</f>
        <v>2237931</v>
      </c>
      <c r="AT29" s="401"/>
      <c r="AU29" s="419">
        <f t="shared" si="25"/>
        <v>0.11189655</v>
      </c>
      <c r="AV29" s="419">
        <f t="shared" si="26"/>
        <v>0.11189655</v>
      </c>
      <c r="AW29" s="533">
        <f>(AR29-AD218)/$AO$2*12+AD218</f>
        <v>2983908</v>
      </c>
      <c r="AX29" s="533">
        <f>(AS29-AG218)/$AO$2*12+AG218</f>
        <v>2983908</v>
      </c>
      <c r="AY29" s="533">
        <f t="shared" si="27"/>
        <v>-17016092</v>
      </c>
      <c r="AZ29" s="62">
        <f t="shared" si="28"/>
        <v>17016092</v>
      </c>
      <c r="BA29" s="467"/>
      <c r="BB29" s="514"/>
      <c r="BC29" s="514"/>
      <c r="BD29" s="514"/>
      <c r="BE29" s="514"/>
      <c r="BF29" s="514"/>
      <c r="BG29" s="467"/>
      <c r="BH29" s="467"/>
      <c r="BI29" s="467"/>
      <c r="BJ29" s="467"/>
      <c r="BK29" s="467"/>
      <c r="BM29" s="128" t="s">
        <v>72</v>
      </c>
      <c r="BN29" s="124">
        <f>X232-X256-X241</f>
        <v>461500000</v>
      </c>
      <c r="BO29" s="125">
        <f>AA232-AA256-AA241</f>
        <v>230558334</v>
      </c>
      <c r="BP29" s="125">
        <f>AD232-AD256-AD241</f>
        <v>188543334</v>
      </c>
      <c r="BQ29" s="126">
        <f>AF232-AF256-AF241</f>
        <v>12913334</v>
      </c>
      <c r="BR29" s="467"/>
    </row>
    <row r="30" spans="1:70" s="514" customFormat="1" ht="15" x14ac:dyDescent="0.25">
      <c r="A30" s="188" t="str">
        <f>+IF(AGOSTO!A30=0,"",AGOSTO!A30)</f>
        <v>1130103-1-1</v>
      </c>
      <c r="B30" s="189" t="str">
        <f>+CONCATENATE("Vigencia ",INSTRUCCIONES!$F$3)</f>
        <v>Vigencia 2014</v>
      </c>
      <c r="C30" s="456">
        <f>+ENERO!C30</f>
        <v>0</v>
      </c>
      <c r="D30" s="456">
        <f>AGOSTO!D30+SEPTIEMBRE!P30</f>
        <v>0</v>
      </c>
      <c r="E30" s="456">
        <f>AGOSTO!E30+SEPTIEMBRE!Q30</f>
        <v>0</v>
      </c>
      <c r="F30" s="170">
        <f>SUM(C30:E30)</f>
        <v>0</v>
      </c>
      <c r="G30" s="283">
        <f>AGOSTO!I30</f>
        <v>16813613</v>
      </c>
      <c r="H30" s="457">
        <v>1785526</v>
      </c>
      <c r="I30" s="170">
        <f>SUM(G30:H30)</f>
        <v>18599139</v>
      </c>
      <c r="J30" s="283">
        <f>AGOSTO!L30</f>
        <v>0</v>
      </c>
      <c r="K30" s="457">
        <v>0</v>
      </c>
      <c r="L30" s="170">
        <f>SUM(J30:K30)</f>
        <v>0</v>
      </c>
      <c r="M30" s="821">
        <f>F30-I30</f>
        <v>-18599139</v>
      </c>
      <c r="N30" s="170">
        <f>F30-L30</f>
        <v>0</v>
      </c>
      <c r="O30" s="10"/>
      <c r="P30" s="455">
        <v>0</v>
      </c>
      <c r="Q30" s="458">
        <v>0</v>
      </c>
      <c r="R30" s="10"/>
      <c r="S30" s="156" t="str">
        <f>+IF(AGOSTO!S30=0,"",AGOSTO!S30)</f>
        <v>1010104-12</v>
      </c>
      <c r="T30" s="55" t="str">
        <f>+IF(AGOSTO!T30=0,"",AGOSTO!T30)</f>
        <v xml:space="preserve"> Indemnizaciones por Vacaciones o Supresión de Cargos por Reestructuración</v>
      </c>
      <c r="U30" s="29">
        <f>+ENERO!U30</f>
        <v>0</v>
      </c>
      <c r="V30" s="17">
        <f>AGOSTO!V30+SEPTIEMBRE!AL30</f>
        <v>0</v>
      </c>
      <c r="W30" s="17">
        <f>AGOSTO!W30+SEPTIEMBRE!AM30</f>
        <v>0</v>
      </c>
      <c r="X30" s="20">
        <f t="shared" si="17"/>
        <v>0</v>
      </c>
      <c r="Y30" s="21">
        <f>AGOSTO!AA30</f>
        <v>0</v>
      </c>
      <c r="Z30" s="457">
        <v>0</v>
      </c>
      <c r="AA30" s="20">
        <f t="shared" si="18"/>
        <v>0</v>
      </c>
      <c r="AB30" s="21">
        <f>AGOSTO!AD30</f>
        <v>0</v>
      </c>
      <c r="AC30" s="457">
        <v>0</v>
      </c>
      <c r="AD30" s="20">
        <f t="shared" si="19"/>
        <v>0</v>
      </c>
      <c r="AE30" s="21">
        <f>AGOSTO!AG30</f>
        <v>0</v>
      </c>
      <c r="AF30" s="457">
        <v>0</v>
      </c>
      <c r="AG30" s="20">
        <f t="shared" si="20"/>
        <v>0</v>
      </c>
      <c r="AH30" s="21">
        <f t="shared" si="21"/>
        <v>0</v>
      </c>
      <c r="AI30" s="17">
        <f t="shared" si="22"/>
        <v>0</v>
      </c>
      <c r="AJ30" s="18">
        <f t="shared" si="23"/>
        <v>0</v>
      </c>
      <c r="AK30" s="10"/>
      <c r="AL30" s="455">
        <v>0</v>
      </c>
      <c r="AM30" s="458">
        <v>0</v>
      </c>
      <c r="AN30" s="10"/>
      <c r="AO30" s="453" t="s">
        <v>53</v>
      </c>
      <c r="AP30" s="535" t="s">
        <v>136</v>
      </c>
      <c r="AQ30" s="456">
        <f>X220+X232</f>
        <v>544307480</v>
      </c>
      <c r="AR30" s="456">
        <f>AD220+AD232</f>
        <v>271350814</v>
      </c>
      <c r="AS30" s="456">
        <f>AG220+AG232</f>
        <v>232717674</v>
      </c>
      <c r="AT30" s="528"/>
      <c r="AU30" s="456">
        <f t="shared" si="25"/>
        <v>0.49852486686385422</v>
      </c>
      <c r="AV30" s="456">
        <f t="shared" si="26"/>
        <v>0.42754818287634039</v>
      </c>
      <c r="AW30" s="456">
        <f>(AR30-AD225-AD230-AD241-AD256)/$AO$2*12+AD225+AD230+AD241+AD256</f>
        <v>334198592</v>
      </c>
      <c r="AX30" s="456">
        <f>(AS30-AG225-AG230-AG241-AG256)/$AO$2*12+AG225+AG230+AG241+AG256</f>
        <v>293176562.66666663</v>
      </c>
      <c r="AY30" s="456">
        <f t="shared" si="27"/>
        <v>-210108888</v>
      </c>
      <c r="AZ30" s="170">
        <f t="shared" si="28"/>
        <v>251130917.33333337</v>
      </c>
      <c r="BA30" s="467"/>
      <c r="BG30" s="467"/>
      <c r="BH30" s="467"/>
      <c r="BI30" s="467"/>
      <c r="BJ30" s="467"/>
      <c r="BK30" s="467"/>
      <c r="BL30" s="467"/>
      <c r="BM30" s="128" t="s">
        <v>76</v>
      </c>
      <c r="BN30" s="124">
        <f>X220-X225-X230</f>
        <v>0</v>
      </c>
      <c r="BO30" s="125">
        <f>AA220-AA225-AA230</f>
        <v>0</v>
      </c>
      <c r="BP30" s="125">
        <f>AD220-AD225-AD230</f>
        <v>0</v>
      </c>
      <c r="BQ30" s="126">
        <f>AF220-AF225-AF230</f>
        <v>0</v>
      </c>
      <c r="BR30" s="467"/>
    </row>
    <row r="31" spans="1:70" s="514" customFormat="1" ht="15" x14ac:dyDescent="0.25">
      <c r="A31" s="188" t="str">
        <f>+IF(AGOSTO!A31=0,"",AGOSTO!A31)</f>
        <v>1130103-1-2</v>
      </c>
      <c r="B31" s="189" t="str">
        <f>+IF(AGOSTO!B31=0,"",AGOSTO!B31)</f>
        <v>Vigencias Anteriores</v>
      </c>
      <c r="C31" s="456">
        <f>+ENERO!C31</f>
        <v>0</v>
      </c>
      <c r="D31" s="456">
        <f>AGOSTO!D31+SEPTIEMBRE!P31</f>
        <v>0</v>
      </c>
      <c r="E31" s="456">
        <f>AGOSTO!E31+SEPTIEMBRE!Q31</f>
        <v>0</v>
      </c>
      <c r="F31" s="170">
        <f>SUM(C31:E31)</f>
        <v>0</v>
      </c>
      <c r="G31" s="283">
        <f>AGOSTO!I31</f>
        <v>0</v>
      </c>
      <c r="H31" s="457">
        <v>0</v>
      </c>
      <c r="I31" s="170">
        <f>SUM(G31:H31)</f>
        <v>0</v>
      </c>
      <c r="J31" s="283">
        <f>AGOSTO!L31</f>
        <v>0</v>
      </c>
      <c r="K31" s="457">
        <v>0</v>
      </c>
      <c r="L31" s="170">
        <f>SUM(J31:K31)</f>
        <v>0</v>
      </c>
      <c r="M31" s="283">
        <f>F31-I31</f>
        <v>0</v>
      </c>
      <c r="N31" s="170">
        <f>F31-L31</f>
        <v>0</v>
      </c>
      <c r="O31" s="467"/>
      <c r="P31" s="455">
        <v>0</v>
      </c>
      <c r="Q31" s="458">
        <v>0</v>
      </c>
      <c r="R31" s="10"/>
      <c r="S31" s="156" t="str">
        <f>+IF(AGOSTO!S31=0,"",AGOSTO!S31)</f>
        <v>1010104-13</v>
      </c>
      <c r="T31" s="55" t="str">
        <f>+IF(AGOSTO!T31=0,"",AGOSTO!T31)</f>
        <v>Bonificación Especial por Recreación</v>
      </c>
      <c r="U31" s="29">
        <f>+ENERO!U31</f>
        <v>1633955</v>
      </c>
      <c r="V31" s="17">
        <f>AGOSTO!V31+SEPTIEMBRE!AL31</f>
        <v>0</v>
      </c>
      <c r="W31" s="17">
        <f>AGOSTO!W31+SEPTIEMBRE!AM31</f>
        <v>0</v>
      </c>
      <c r="X31" s="20">
        <f t="shared" si="17"/>
        <v>1633955</v>
      </c>
      <c r="Y31" s="21">
        <f>AGOSTO!AA31</f>
        <v>937155</v>
      </c>
      <c r="Z31" s="457">
        <v>72015</v>
      </c>
      <c r="AA31" s="20">
        <f t="shared" si="18"/>
        <v>1009170</v>
      </c>
      <c r="AB31" s="21">
        <f>AGOSTO!AD31</f>
        <v>937155</v>
      </c>
      <c r="AC31" s="457">
        <v>72015</v>
      </c>
      <c r="AD31" s="20">
        <f t="shared" si="19"/>
        <v>1009170</v>
      </c>
      <c r="AE31" s="21">
        <f>AGOSTO!AG31</f>
        <v>937155</v>
      </c>
      <c r="AF31" s="457">
        <v>72015</v>
      </c>
      <c r="AG31" s="20">
        <f t="shared" si="20"/>
        <v>1009170</v>
      </c>
      <c r="AH31" s="21">
        <f t="shared" si="21"/>
        <v>624785</v>
      </c>
      <c r="AI31" s="17">
        <f t="shared" si="22"/>
        <v>624785</v>
      </c>
      <c r="AJ31" s="18">
        <f t="shared" si="23"/>
        <v>624785</v>
      </c>
      <c r="AK31" s="10"/>
      <c r="AL31" s="455">
        <v>0</v>
      </c>
      <c r="AM31" s="458">
        <v>0</v>
      </c>
      <c r="AN31" s="10"/>
      <c r="AO31" s="428"/>
      <c r="AP31" s="507" t="s">
        <v>139</v>
      </c>
      <c r="AQ31" s="528">
        <f>X258</f>
        <v>0</v>
      </c>
      <c r="AR31" s="528">
        <f>AD258</f>
        <v>-137281852.06999969</v>
      </c>
      <c r="AS31" s="528">
        <f>AG258</f>
        <v>-2317880502</v>
      </c>
      <c r="AT31" s="528"/>
      <c r="AU31" s="456" t="str">
        <f t="shared" si="25"/>
        <v xml:space="preserve"> </v>
      </c>
      <c r="AV31" s="456" t="str">
        <f t="shared" si="26"/>
        <v xml:space="preserve"> </v>
      </c>
      <c r="AW31" s="456">
        <f>AQ31</f>
        <v>0</v>
      </c>
      <c r="AX31" s="456">
        <f>AQ31</f>
        <v>0</v>
      </c>
      <c r="AY31" s="456">
        <f t="shared" si="27"/>
        <v>0</v>
      </c>
      <c r="AZ31" s="170">
        <f t="shared" si="28"/>
        <v>0</v>
      </c>
      <c r="BA31" s="467"/>
      <c r="BB31" s="467"/>
      <c r="BC31" s="467"/>
      <c r="BD31" s="467"/>
      <c r="BE31" s="467"/>
      <c r="BF31" s="467"/>
      <c r="BG31" s="467"/>
      <c r="BH31" s="467"/>
      <c r="BI31" s="467"/>
      <c r="BJ31" s="467"/>
      <c r="BK31" s="467"/>
      <c r="BL31" s="467"/>
      <c r="BM31" s="128" t="s">
        <v>134</v>
      </c>
      <c r="BN31" s="124">
        <f>X33+X41+X55+X61+X81+X88+X102+X108+X121+X139+X143+X153+X168+X174+X183+X191+X205+X218+X230+X241+X256+X225</f>
        <v>466957946</v>
      </c>
      <c r="BO31" s="125">
        <f>AA33+AA41+AA55+AA61+AA81+AA88+AA102+AA108+AA121+AA139+AA143+AA153+AA168+AA174+AA183+AA191+AA205+AA218+AA230+AA241+AA256+AA225</f>
        <v>466957946</v>
      </c>
      <c r="BP31" s="125">
        <f>AD33+AD41+AD55+AD61+AD81+AD88+AD102+AD108+AD121+AD139+AD143+AD153+AD168+AD174+AD183+AD191+AD205+AD218+AD230+AD241+AD256+AD225</f>
        <v>466957946</v>
      </c>
      <c r="BQ31" s="126">
        <f>AF33+AF41+AF55+AF61+AF81+AF88+AF102+AF108+AF121+AF139+AF143+AF153+AF168+AF174+AF183+AF191+AF205+AF218+AF230+AF241+AF256+AF225</f>
        <v>2203626</v>
      </c>
      <c r="BR31" s="10"/>
    </row>
    <row r="32" spans="1:70" s="10" customFormat="1" ht="15.75" thickBot="1" x14ac:dyDescent="0.3">
      <c r="A32" s="61" t="str">
        <f>+IF(AGOSTO!A32=0,"",AGOSTO!A32)</f>
        <v>1130103-2</v>
      </c>
      <c r="B32" s="62" t="str">
        <f>+IF(AGOSTO!B32=0,"",AGOSTO!B32)</f>
        <v>Prestación de Servicios de salud  2o. Nivel</v>
      </c>
      <c r="C32" s="17">
        <f t="shared" ref="C32:N32" si="32">SUM(C33:C34)</f>
        <v>0</v>
      </c>
      <c r="D32" s="17">
        <f t="shared" si="32"/>
        <v>0</v>
      </c>
      <c r="E32" s="17">
        <f t="shared" si="32"/>
        <v>0</v>
      </c>
      <c r="F32" s="18">
        <f t="shared" si="32"/>
        <v>0</v>
      </c>
      <c r="G32" s="21">
        <f t="shared" si="32"/>
        <v>0</v>
      </c>
      <c r="H32" s="17">
        <f t="shared" si="32"/>
        <v>0</v>
      </c>
      <c r="I32" s="18">
        <f t="shared" si="32"/>
        <v>0</v>
      </c>
      <c r="J32" s="21">
        <f t="shared" si="32"/>
        <v>0</v>
      </c>
      <c r="K32" s="17">
        <f t="shared" si="32"/>
        <v>0</v>
      </c>
      <c r="L32" s="18">
        <f t="shared" si="32"/>
        <v>0</v>
      </c>
      <c r="M32" s="21">
        <f t="shared" si="32"/>
        <v>0</v>
      </c>
      <c r="N32" s="18">
        <f t="shared" si="32"/>
        <v>0</v>
      </c>
      <c r="O32" s="467"/>
      <c r="P32" s="171">
        <f>SUM(P33:P34)</f>
        <v>0</v>
      </c>
      <c r="Q32" s="173">
        <f>SUM(Q33:Q34)</f>
        <v>0</v>
      </c>
      <c r="S32" s="156" t="str">
        <f>+IF(AGOSTO!S32=0,"",AGOSTO!S32)</f>
        <v>1010104-14</v>
      </c>
      <c r="T32" s="55" t="str">
        <f>+IF(AGOSTO!T32=0,"",AGOSTO!T32)</f>
        <v/>
      </c>
      <c r="U32" s="29">
        <f>+ENERO!U32</f>
        <v>0</v>
      </c>
      <c r="V32" s="17">
        <f>AGOSTO!V32+SEPTIEMBRE!AL32</f>
        <v>0</v>
      </c>
      <c r="W32" s="17">
        <f>AGOSTO!W32+SEPTIEMBRE!AM32</f>
        <v>0</v>
      </c>
      <c r="X32" s="20">
        <f t="shared" si="17"/>
        <v>0</v>
      </c>
      <c r="Y32" s="21">
        <f>AGOSTO!AA32</f>
        <v>0</v>
      </c>
      <c r="Z32" s="457">
        <v>0</v>
      </c>
      <c r="AA32" s="20">
        <f t="shared" si="18"/>
        <v>0</v>
      </c>
      <c r="AB32" s="21">
        <f>AGOSTO!AD32</f>
        <v>0</v>
      </c>
      <c r="AC32" s="457">
        <v>0</v>
      </c>
      <c r="AD32" s="20">
        <f t="shared" si="19"/>
        <v>0</v>
      </c>
      <c r="AE32" s="21">
        <f>AGOSTO!AG32</f>
        <v>0</v>
      </c>
      <c r="AF32" s="457">
        <v>0</v>
      </c>
      <c r="AG32" s="20">
        <f t="shared" si="20"/>
        <v>0</v>
      </c>
      <c r="AH32" s="21">
        <f t="shared" si="21"/>
        <v>0</v>
      </c>
      <c r="AI32" s="17">
        <f t="shared" si="22"/>
        <v>0</v>
      </c>
      <c r="AJ32" s="18">
        <f t="shared" si="23"/>
        <v>0</v>
      </c>
      <c r="AL32" s="455">
        <v>0</v>
      </c>
      <c r="AM32" s="458">
        <v>0</v>
      </c>
      <c r="AO32" s="23"/>
      <c r="AP32" s="537" t="s">
        <v>144</v>
      </c>
      <c r="AQ32" s="483">
        <f>SUM(AQ22:AQ31)</f>
        <v>4078085070</v>
      </c>
      <c r="AR32" s="483">
        <f>SUM(AR22:AR31)</f>
        <v>2426054580</v>
      </c>
      <c r="AS32" s="483">
        <f>SUM(AS22:AS31)</f>
        <v>0</v>
      </c>
      <c r="AT32" s="538"/>
      <c r="AU32" s="539">
        <f t="shared" si="25"/>
        <v>0.59490043448259899</v>
      </c>
      <c r="AV32" s="539">
        <f t="shared" si="26"/>
        <v>0</v>
      </c>
      <c r="AW32" s="430">
        <f>SUM(AW22:AW31)</f>
        <v>3421085649.2600002</v>
      </c>
      <c r="AX32" s="430">
        <f>SUM(AX22:AX31)</f>
        <v>3121015652.5</v>
      </c>
      <c r="AY32" s="430">
        <f>SUM(AY22:AY31)</f>
        <v>-656999420.74000001</v>
      </c>
      <c r="AZ32" s="431">
        <f>SUM(AZ22:AZ31)</f>
        <v>957069417.50000012</v>
      </c>
      <c r="BA32" s="467"/>
      <c r="BB32" s="514"/>
      <c r="BC32" s="514"/>
      <c r="BD32" s="514"/>
      <c r="BE32" s="514"/>
      <c r="BF32" s="514"/>
      <c r="BG32" s="467"/>
      <c r="BH32" s="467"/>
      <c r="BI32" s="467"/>
      <c r="BJ32" s="467"/>
      <c r="BK32" s="467"/>
      <c r="BM32" s="128" t="s">
        <v>140</v>
      </c>
      <c r="BN32" s="124">
        <f>+BN7+BN25+BN29+BN30+BN31</f>
        <v>4078085070</v>
      </c>
      <c r="BO32" s="125">
        <f>+BO7+BO25+BO29+BO30+BO31</f>
        <v>2736861813.0699997</v>
      </c>
      <c r="BP32" s="125">
        <f>+BP7+BP25+BP29+BP30+BP31</f>
        <v>2563336432.0699997</v>
      </c>
      <c r="BQ32" s="126">
        <f>+BQ7+BQ25+BQ29+BQ30+BQ31</f>
        <v>299512948</v>
      </c>
      <c r="BR32" s="467"/>
    </row>
    <row r="33" spans="1:70" s="514" customFormat="1" ht="15.75" thickBot="1" x14ac:dyDescent="0.3">
      <c r="A33" s="188" t="str">
        <f>+IF(AGOSTO!A33=0,"",AGOSTO!A33)</f>
        <v>1130103-2-1</v>
      </c>
      <c r="B33" s="189" t="str">
        <f>+CONCATENATE("Vigencia ",INSTRUCCIONES!$F$3)</f>
        <v>Vigencia 2014</v>
      </c>
      <c r="C33" s="456">
        <f>+ENERO!C33</f>
        <v>0</v>
      </c>
      <c r="D33" s="456">
        <f>AGOSTO!D33+SEPTIEMBRE!P33</f>
        <v>0</v>
      </c>
      <c r="E33" s="456">
        <f>AGOSTO!E33+SEPTIEMBRE!Q33</f>
        <v>0</v>
      </c>
      <c r="F33" s="170">
        <f>SUM(C33:E33)</f>
        <v>0</v>
      </c>
      <c r="G33" s="283">
        <f>AGOSTO!I33</f>
        <v>0</v>
      </c>
      <c r="H33" s="457">
        <v>0</v>
      </c>
      <c r="I33" s="170">
        <f>SUM(G33:H33)</f>
        <v>0</v>
      </c>
      <c r="J33" s="283">
        <f>AGOSTO!L33</f>
        <v>0</v>
      </c>
      <c r="K33" s="457">
        <v>0</v>
      </c>
      <c r="L33" s="170">
        <f>SUM(J33:K33)</f>
        <v>0</v>
      </c>
      <c r="M33" s="283">
        <f>F33-I33</f>
        <v>0</v>
      </c>
      <c r="N33" s="170">
        <f>F33-L33</f>
        <v>0</v>
      </c>
      <c r="O33" s="10"/>
      <c r="P33" s="455">
        <v>0</v>
      </c>
      <c r="Q33" s="458">
        <v>0</v>
      </c>
      <c r="R33" s="10"/>
      <c r="S33" s="155">
        <f>+IF(AGOSTO!S33=0,"",AGOSTO!S33)</f>
        <v>1010199</v>
      </c>
      <c r="T33" s="159" t="str">
        <f>+IF(AGOSTO!T33=0,"",AGOSTO!T33)</f>
        <v>Vigencias Anteriores</v>
      </c>
      <c r="U33" s="29">
        <f>+ENERO!U33</f>
        <v>0</v>
      </c>
      <c r="V33" s="17">
        <f>AGOSTO!V33+SEPTIEMBRE!AL33</f>
        <v>0</v>
      </c>
      <c r="W33" s="17">
        <f>AGOSTO!W33+SEPTIEMBRE!AM33</f>
        <v>1568593</v>
      </c>
      <c r="X33" s="20">
        <f t="shared" si="17"/>
        <v>1568593</v>
      </c>
      <c r="Y33" s="21">
        <f>AGOSTO!AA33</f>
        <v>1568593</v>
      </c>
      <c r="Z33" s="457">
        <v>0</v>
      </c>
      <c r="AA33" s="20">
        <f t="shared" si="18"/>
        <v>1568593</v>
      </c>
      <c r="AB33" s="21">
        <f>AGOSTO!AD33</f>
        <v>1568593</v>
      </c>
      <c r="AC33" s="457">
        <v>0</v>
      </c>
      <c r="AD33" s="20">
        <f t="shared" si="19"/>
        <v>1568593</v>
      </c>
      <c r="AE33" s="21">
        <f>AGOSTO!AG33</f>
        <v>1561043</v>
      </c>
      <c r="AF33" s="457">
        <v>0</v>
      </c>
      <c r="AG33" s="20">
        <f t="shared" si="20"/>
        <v>1561043</v>
      </c>
      <c r="AH33" s="21">
        <f t="shared" si="21"/>
        <v>0</v>
      </c>
      <c r="AI33" s="17">
        <f t="shared" si="22"/>
        <v>0</v>
      </c>
      <c r="AJ33" s="18">
        <f t="shared" si="23"/>
        <v>7550</v>
      </c>
      <c r="AK33" s="10"/>
      <c r="AL33" s="455">
        <v>0</v>
      </c>
      <c r="AM33" s="458">
        <v>0</v>
      </c>
      <c r="AN33" s="10"/>
      <c r="AO33" s="428"/>
      <c r="AP33" s="540"/>
      <c r="AQ33" s="541" t="str">
        <f>IF((AQ32-X8)&lt;&gt;0,(AQ32-X8),"")</f>
        <v/>
      </c>
      <c r="AR33" s="541"/>
      <c r="AS33" s="541"/>
      <c r="AT33" s="541"/>
      <c r="AU33" s="542"/>
      <c r="AV33" s="529"/>
      <c r="AW33" s="530"/>
      <c r="AX33" s="530"/>
      <c r="AY33" s="530"/>
      <c r="AZ33" s="531"/>
      <c r="BA33" s="467"/>
      <c r="BG33" s="467"/>
      <c r="BH33" s="467"/>
      <c r="BI33" s="467"/>
      <c r="BJ33" s="467"/>
      <c r="BK33" s="467"/>
      <c r="BL33" s="467"/>
      <c r="BM33" s="129" t="s">
        <v>137</v>
      </c>
      <c r="BN33" s="130">
        <f>X258</f>
        <v>0</v>
      </c>
      <c r="BO33" s="131">
        <f>AA258</f>
        <v>332816760.93000031</v>
      </c>
      <c r="BP33" s="131">
        <f>AD258</f>
        <v>-137281852.06999969</v>
      </c>
      <c r="BQ33" s="132">
        <f>AF258</f>
        <v>1352517542</v>
      </c>
      <c r="BR33" s="467"/>
    </row>
    <row r="34" spans="1:70" s="514" customFormat="1" ht="16.5" thickBot="1" x14ac:dyDescent="0.25">
      <c r="A34" s="188" t="str">
        <f>+IF(AGOSTO!A34=0,"",AGOSTO!A34)</f>
        <v>1130103-2-2</v>
      </c>
      <c r="B34" s="189" t="str">
        <f>+IF(AGOSTO!B34=0,"",AGOSTO!B34)</f>
        <v>Vigencias Anteriores</v>
      </c>
      <c r="C34" s="456">
        <f>+ENERO!C34</f>
        <v>0</v>
      </c>
      <c r="D34" s="456">
        <f>AGOSTO!D34+SEPTIEMBRE!P34</f>
        <v>0</v>
      </c>
      <c r="E34" s="456">
        <f>AGOSTO!E34+SEPTIEMBRE!Q34</f>
        <v>0</v>
      </c>
      <c r="F34" s="170">
        <f>SUM(C34:E34)</f>
        <v>0</v>
      </c>
      <c r="G34" s="283">
        <f>AGOSTO!I34</f>
        <v>0</v>
      </c>
      <c r="H34" s="457">
        <v>0</v>
      </c>
      <c r="I34" s="170">
        <f>SUM(G34:H34)</f>
        <v>0</v>
      </c>
      <c r="J34" s="283">
        <f>AGOSTO!L34</f>
        <v>0</v>
      </c>
      <c r="K34" s="457">
        <v>0</v>
      </c>
      <c r="L34" s="170">
        <f>SUM(J34:K34)</f>
        <v>0</v>
      </c>
      <c r="M34" s="283">
        <f>F34-I34</f>
        <v>0</v>
      </c>
      <c r="N34" s="170">
        <f>F34-L34</f>
        <v>0</v>
      </c>
      <c r="O34" s="467"/>
      <c r="P34" s="455">
        <v>0</v>
      </c>
      <c r="Q34" s="458">
        <v>0</v>
      </c>
      <c r="R34" s="10"/>
      <c r="S34" s="448" t="str">
        <f>+IF(AGOSTO!S34=0,"",AGOSTO!S34)</f>
        <v/>
      </c>
      <c r="T34" s="649" t="str">
        <f>+IF(AGOSTO!T34=0,"",AGOSTO!T34)</f>
        <v/>
      </c>
      <c r="U34" s="193"/>
      <c r="V34" s="193"/>
      <c r="W34" s="193"/>
      <c r="X34" s="193"/>
      <c r="Y34" s="193"/>
      <c r="Z34" s="193"/>
      <c r="AA34" s="193"/>
      <c r="AB34" s="193"/>
      <c r="AC34" s="193"/>
      <c r="AD34" s="193"/>
      <c r="AE34" s="193"/>
      <c r="AF34" s="193"/>
      <c r="AG34" s="193"/>
      <c r="AH34" s="193"/>
      <c r="AI34" s="193"/>
      <c r="AJ34" s="207"/>
      <c r="AK34" s="10"/>
      <c r="AL34" s="211"/>
      <c r="AM34" s="212"/>
      <c r="AN34" s="10"/>
      <c r="AO34" s="428"/>
      <c r="AP34" s="543"/>
      <c r="AQ34" s="15"/>
      <c r="AR34" s="15"/>
      <c r="AS34" s="15" t="s">
        <v>151</v>
      </c>
      <c r="AT34" s="15"/>
      <c r="AU34" s="544" t="s">
        <v>152</v>
      </c>
      <c r="AV34" s="545" t="s">
        <v>153</v>
      </c>
      <c r="AW34" s="472" t="s">
        <v>151</v>
      </c>
      <c r="AX34" s="546"/>
      <c r="AY34" s="472" t="s">
        <v>154</v>
      </c>
      <c r="AZ34" s="473" t="s">
        <v>155</v>
      </c>
      <c r="BA34" s="467"/>
      <c r="BB34" s="467"/>
      <c r="BC34" s="467"/>
      <c r="BD34" s="467"/>
      <c r="BE34" s="467"/>
      <c r="BF34" s="467"/>
      <c r="BG34" s="467"/>
      <c r="BH34" s="467"/>
      <c r="BI34" s="467"/>
      <c r="BJ34" s="467"/>
      <c r="BK34" s="467"/>
      <c r="BL34" s="467"/>
      <c r="BM34" s="10"/>
      <c r="BN34" s="10"/>
      <c r="BO34" s="10"/>
      <c r="BP34" s="10"/>
      <c r="BQ34" s="10"/>
      <c r="BR34" s="10"/>
    </row>
    <row r="35" spans="1:70" s="467" customFormat="1" ht="15.75" thickBot="1" x14ac:dyDescent="0.25">
      <c r="A35" s="61" t="str">
        <f>+IF(AGOSTO!A35=0,"",AGOSTO!A35)</f>
        <v>1130103-3</v>
      </c>
      <c r="B35" s="62" t="str">
        <f>+IF(AGOSTO!B35=0,"",AGOSTO!B35)</f>
        <v>Prestación de Servicios de salud  3o. Nivel</v>
      </c>
      <c r="C35" s="17">
        <f t="shared" ref="C35:N35" si="33">SUM(C36:C37)</f>
        <v>0</v>
      </c>
      <c r="D35" s="17">
        <f t="shared" si="33"/>
        <v>0</v>
      </c>
      <c r="E35" s="17">
        <f t="shared" si="33"/>
        <v>0</v>
      </c>
      <c r="F35" s="18">
        <f t="shared" si="33"/>
        <v>0</v>
      </c>
      <c r="G35" s="21">
        <f t="shared" si="33"/>
        <v>0</v>
      </c>
      <c r="H35" s="17">
        <f t="shared" si="33"/>
        <v>0</v>
      </c>
      <c r="I35" s="18">
        <f t="shared" si="33"/>
        <v>0</v>
      </c>
      <c r="J35" s="21">
        <f t="shared" si="33"/>
        <v>0</v>
      </c>
      <c r="K35" s="17">
        <f t="shared" si="33"/>
        <v>0</v>
      </c>
      <c r="L35" s="18">
        <f t="shared" si="33"/>
        <v>0</v>
      </c>
      <c r="M35" s="21">
        <f t="shared" si="33"/>
        <v>0</v>
      </c>
      <c r="N35" s="18">
        <f t="shared" si="33"/>
        <v>0</v>
      </c>
      <c r="P35" s="171">
        <f>SUM(P36:P37)</f>
        <v>0</v>
      </c>
      <c r="Q35" s="173">
        <f>SUM(Q36:Q37)</f>
        <v>0</v>
      </c>
      <c r="R35" s="10"/>
      <c r="S35" s="34">
        <f>+IF(AGOSTO!S35=0,"",AGOSTO!S35)</f>
        <v>1010200</v>
      </c>
      <c r="T35" s="158" t="str">
        <f>+IF(AGOSTO!T35=0,"",AGOSTO!T35)</f>
        <v>Servicios Personales Indirectos</v>
      </c>
      <c r="U35" s="157">
        <f t="shared" ref="U35:AJ35" si="34">SUM(U36:U41)</f>
        <v>191836000</v>
      </c>
      <c r="V35" s="144">
        <f t="shared" si="34"/>
        <v>-49000000</v>
      </c>
      <c r="W35" s="144">
        <f t="shared" si="34"/>
        <v>92761289</v>
      </c>
      <c r="X35" s="152">
        <f t="shared" si="34"/>
        <v>235597289</v>
      </c>
      <c r="Y35" s="151">
        <f t="shared" si="34"/>
        <v>202262725</v>
      </c>
      <c r="Z35" s="144">
        <f t="shared" si="34"/>
        <v>640000</v>
      </c>
      <c r="AA35" s="152">
        <f t="shared" si="34"/>
        <v>202902725</v>
      </c>
      <c r="AB35" s="151">
        <f t="shared" si="34"/>
        <v>141637233</v>
      </c>
      <c r="AC35" s="144">
        <f t="shared" si="34"/>
        <v>15277864</v>
      </c>
      <c r="AD35" s="152">
        <f t="shared" si="34"/>
        <v>156915097</v>
      </c>
      <c r="AE35" s="151">
        <f t="shared" si="34"/>
        <v>115807259</v>
      </c>
      <c r="AF35" s="144">
        <f t="shared" si="34"/>
        <v>29400341</v>
      </c>
      <c r="AG35" s="152">
        <f t="shared" si="34"/>
        <v>145207600</v>
      </c>
      <c r="AH35" s="151">
        <f t="shared" si="34"/>
        <v>32694564</v>
      </c>
      <c r="AI35" s="144">
        <f t="shared" si="34"/>
        <v>78682192</v>
      </c>
      <c r="AJ35" s="153">
        <f t="shared" si="34"/>
        <v>90389689</v>
      </c>
      <c r="AK35" s="10"/>
      <c r="AL35" s="151">
        <f>SUM(AL36:AL41)</f>
        <v>-29000000</v>
      </c>
      <c r="AM35" s="153">
        <f>SUM(AM36:AM41)</f>
        <v>0</v>
      </c>
      <c r="AN35" s="10"/>
      <c r="AO35" s="428"/>
      <c r="AP35" s="547"/>
      <c r="AQ35" s="363"/>
      <c r="AR35" s="548"/>
      <c r="AS35" s="548"/>
      <c r="AT35" s="548"/>
      <c r="AU35" s="549">
        <f>AR17-AR32</f>
        <v>408168827</v>
      </c>
      <c r="AV35" s="550">
        <f>AS17-AR32</f>
        <v>-235455167</v>
      </c>
      <c r="AW35" s="550" t="s">
        <v>158</v>
      </c>
      <c r="AX35" s="551"/>
      <c r="AY35" s="550">
        <f>AY17+AY32</f>
        <v>-856143062.07333326</v>
      </c>
      <c r="AZ35" s="552">
        <f>AZ17+AY32</f>
        <v>-1754046643.4066665</v>
      </c>
      <c r="BB35" s="514"/>
      <c r="BC35" s="514"/>
      <c r="BD35" s="514"/>
      <c r="BE35" s="514"/>
      <c r="BF35" s="514"/>
    </row>
    <row r="36" spans="1:70" s="467" customFormat="1" ht="15.75" thickBot="1" x14ac:dyDescent="0.25">
      <c r="A36" s="188" t="str">
        <f>+IF(AGOSTO!A36=0,"",AGOSTO!A36)</f>
        <v>1130103-3-1</v>
      </c>
      <c r="B36" s="189" t="str">
        <f>+CONCATENATE("Vigencia ",INSTRUCCIONES!$F$3)</f>
        <v>Vigencia 2014</v>
      </c>
      <c r="C36" s="456">
        <f>+ENERO!C36</f>
        <v>0</v>
      </c>
      <c r="D36" s="456">
        <f>AGOSTO!D36+SEPTIEMBRE!P36</f>
        <v>0</v>
      </c>
      <c r="E36" s="456">
        <f>AGOSTO!E36+SEPTIEMBRE!Q36</f>
        <v>0</v>
      </c>
      <c r="F36" s="170">
        <f>SUM(C36:E36)</f>
        <v>0</v>
      </c>
      <c r="G36" s="283">
        <f>AGOSTO!I36</f>
        <v>0</v>
      </c>
      <c r="H36" s="457">
        <v>0</v>
      </c>
      <c r="I36" s="170">
        <f>SUM(G36:H36)</f>
        <v>0</v>
      </c>
      <c r="J36" s="283">
        <f>AGOSTO!L36</f>
        <v>0</v>
      </c>
      <c r="K36" s="457">
        <v>0</v>
      </c>
      <c r="L36" s="170">
        <f>SUM(J36:K36)</f>
        <v>0</v>
      </c>
      <c r="M36" s="283">
        <f>F36-I36</f>
        <v>0</v>
      </c>
      <c r="N36" s="170">
        <f>F36-L36</f>
        <v>0</v>
      </c>
      <c r="O36" s="10"/>
      <c r="P36" s="455">
        <v>0</v>
      </c>
      <c r="Q36" s="458">
        <v>0</v>
      </c>
      <c r="R36" s="10"/>
      <c r="S36" s="155" t="str">
        <f>+IF(AGOSTO!S36=0,"",AGOSTO!S36)</f>
        <v>1010200-1</v>
      </c>
      <c r="T36" s="159" t="str">
        <f>+IF(AGOSTO!T36=0,"",AGOSTO!T36)</f>
        <v>Remuneración y Honorarios por Servicios Técnicos y Profesionales</v>
      </c>
      <c r="U36" s="29">
        <f>+ENERO!U36</f>
        <v>180000000</v>
      </c>
      <c r="V36" s="17">
        <f>AGOSTO!V36+SEPTIEMBRE!AL36</f>
        <v>-49000000</v>
      </c>
      <c r="W36" s="17">
        <f>AGOSTO!W36+SEPTIEMBRE!AM36</f>
        <v>63006844</v>
      </c>
      <c r="X36" s="20">
        <f t="shared" ref="X36:X41" si="35">SUM(U36:W36)</f>
        <v>194006844</v>
      </c>
      <c r="Y36" s="21">
        <f>AGOSTO!AA36</f>
        <v>172508280</v>
      </c>
      <c r="Z36" s="457">
        <v>640000</v>
      </c>
      <c r="AA36" s="20">
        <f t="shared" ref="AA36:AA41" si="36">SUM(Y36:Z36)</f>
        <v>173148280</v>
      </c>
      <c r="AB36" s="21">
        <f>AGOSTO!AD36</f>
        <v>111882788</v>
      </c>
      <c r="AC36" s="457">
        <v>15277864</v>
      </c>
      <c r="AD36" s="20">
        <f t="shared" ref="AD36:AD41" si="37">SUM(AB36:AC36)</f>
        <v>127160652</v>
      </c>
      <c r="AE36" s="21">
        <f>AGOSTO!AG36</f>
        <v>89648564</v>
      </c>
      <c r="AF36" s="457">
        <v>28400341</v>
      </c>
      <c r="AG36" s="20">
        <f t="shared" ref="AG36:AG41" si="38">SUM(AE36:AF36)</f>
        <v>118048905</v>
      </c>
      <c r="AH36" s="819">
        <f t="shared" ref="AH36:AH41" si="39">X36-AA36</f>
        <v>20858564</v>
      </c>
      <c r="AI36" s="17">
        <f t="shared" ref="AI36:AI41" si="40">X36-AD36</f>
        <v>66846192</v>
      </c>
      <c r="AJ36" s="18">
        <f t="shared" ref="AJ36:AJ41" si="41">X36-AG36</f>
        <v>75957939</v>
      </c>
      <c r="AK36" s="10"/>
      <c r="AL36" s="455">
        <v>-29000000</v>
      </c>
      <c r="AM36" s="458">
        <v>0</v>
      </c>
      <c r="AN36" s="10"/>
      <c r="AO36" s="553"/>
      <c r="AP36" s="24"/>
      <c r="AQ36" s="24"/>
      <c r="AR36" s="24"/>
      <c r="AS36" s="24"/>
      <c r="AT36" s="24"/>
      <c r="AU36" s="24"/>
      <c r="AV36" s="24"/>
      <c r="AW36" s="24"/>
      <c r="AX36" s="24"/>
      <c r="AY36" s="24"/>
      <c r="AZ36" s="25"/>
      <c r="BB36" s="514"/>
      <c r="BC36" s="514"/>
      <c r="BD36" s="514"/>
      <c r="BE36" s="514"/>
      <c r="BF36" s="514"/>
    </row>
    <row r="37" spans="1:70" s="467" customFormat="1" ht="15" x14ac:dyDescent="0.2">
      <c r="A37" s="188" t="str">
        <f>+IF(AGOSTO!A37=0,"",AGOSTO!A37)</f>
        <v>1130103-3-2</v>
      </c>
      <c r="B37" s="189" t="str">
        <f>+IF(AGOSTO!B37=0,"",AGOSTO!B37)</f>
        <v>Vigencias Anteriores</v>
      </c>
      <c r="C37" s="456">
        <f>+ENERO!C37</f>
        <v>0</v>
      </c>
      <c r="D37" s="456">
        <f>AGOSTO!D37+SEPTIEMBRE!P37</f>
        <v>0</v>
      </c>
      <c r="E37" s="456">
        <f>AGOSTO!E37+SEPTIEMBRE!Q37</f>
        <v>0</v>
      </c>
      <c r="F37" s="170">
        <f>SUM(C37:E37)</f>
        <v>0</v>
      </c>
      <c r="G37" s="283">
        <f>AGOSTO!I37</f>
        <v>0</v>
      </c>
      <c r="H37" s="457">
        <v>0</v>
      </c>
      <c r="I37" s="170">
        <f>SUM(G37:H37)</f>
        <v>0</v>
      </c>
      <c r="J37" s="283">
        <f>AGOSTO!L37</f>
        <v>0</v>
      </c>
      <c r="K37" s="457">
        <v>0</v>
      </c>
      <c r="L37" s="170">
        <f>SUM(J37:K37)</f>
        <v>0</v>
      </c>
      <c r="M37" s="283">
        <f>F37-I37</f>
        <v>0</v>
      </c>
      <c r="N37" s="170">
        <f>F37-L37</f>
        <v>0</v>
      </c>
      <c r="P37" s="455">
        <v>0</v>
      </c>
      <c r="Q37" s="458">
        <v>0</v>
      </c>
      <c r="R37" s="10"/>
      <c r="S37" s="155" t="str">
        <f>+IF(AGOSTO!S37=0,"",AGOSTO!S37)</f>
        <v>1010200-2</v>
      </c>
      <c r="T37" s="159" t="str">
        <f>+IF(AGOSTO!T37=0,"",AGOSTO!T37)</f>
        <v>Personal Supernumerario</v>
      </c>
      <c r="U37" s="29">
        <f>+ENERO!U37</f>
        <v>0</v>
      </c>
      <c r="V37" s="17">
        <f>AGOSTO!V37+SEPTIEMBRE!AL37</f>
        <v>0</v>
      </c>
      <c r="W37" s="17">
        <f>AGOSTO!W37+SEPTIEMBRE!AM37</f>
        <v>0</v>
      </c>
      <c r="X37" s="20">
        <f t="shared" si="35"/>
        <v>0</v>
      </c>
      <c r="Y37" s="21">
        <f>AGOSTO!AA37</f>
        <v>0</v>
      </c>
      <c r="Z37" s="457">
        <v>0</v>
      </c>
      <c r="AA37" s="20">
        <f t="shared" si="36"/>
        <v>0</v>
      </c>
      <c r="AB37" s="21">
        <f>AGOSTO!AD37</f>
        <v>0</v>
      </c>
      <c r="AC37" s="457">
        <v>0</v>
      </c>
      <c r="AD37" s="20">
        <f t="shared" si="37"/>
        <v>0</v>
      </c>
      <c r="AE37" s="21">
        <f>AGOSTO!AG37</f>
        <v>0</v>
      </c>
      <c r="AF37" s="457">
        <v>0</v>
      </c>
      <c r="AG37" s="20">
        <f t="shared" si="38"/>
        <v>0</v>
      </c>
      <c r="AH37" s="21">
        <f t="shared" si="39"/>
        <v>0</v>
      </c>
      <c r="AI37" s="17">
        <f t="shared" si="40"/>
        <v>0</v>
      </c>
      <c r="AJ37" s="18">
        <f t="shared" si="41"/>
        <v>0</v>
      </c>
      <c r="AK37" s="10"/>
      <c r="AL37" s="455">
        <v>0</v>
      </c>
      <c r="AM37" s="458">
        <v>0</v>
      </c>
      <c r="AN37" s="10"/>
      <c r="AO37" s="26" t="s">
        <v>161</v>
      </c>
    </row>
    <row r="38" spans="1:70" s="467" customFormat="1" x14ac:dyDescent="0.2">
      <c r="A38" s="718" t="str">
        <f>+IF(AGOSTO!A38=0,"",AGOSTO!A38)</f>
        <v/>
      </c>
      <c r="B38" s="719"/>
      <c r="C38" s="720"/>
      <c r="D38" s="720"/>
      <c r="E38" s="720"/>
      <c r="F38" s="721"/>
      <c r="G38" s="722"/>
      <c r="H38" s="723"/>
      <c r="I38" s="721"/>
      <c r="J38" s="722"/>
      <c r="K38" s="723"/>
      <c r="L38" s="721"/>
      <c r="M38" s="722"/>
      <c r="N38" s="721"/>
      <c r="O38" s="726"/>
      <c r="P38" s="724"/>
      <c r="Q38" s="725"/>
      <c r="R38" s="10"/>
      <c r="S38" s="155" t="str">
        <f>+IF(AGOSTO!S38=0,"",AGOSTO!S38)</f>
        <v>1010200-3</v>
      </c>
      <c r="T38" s="159" t="str">
        <f>+IF(AGOSTO!T38=0,"",AGOSTO!T38)</f>
        <v>Honorarios de la Junta Directiva</v>
      </c>
      <c r="U38" s="29">
        <f>+ENERO!U38</f>
        <v>1836000</v>
      </c>
      <c r="V38" s="17">
        <f>AGOSTO!V38+SEPTIEMBRE!AL38</f>
        <v>0</v>
      </c>
      <c r="W38" s="17">
        <f>AGOSTO!W38+SEPTIEMBRE!AM38</f>
        <v>0</v>
      </c>
      <c r="X38" s="20">
        <f t="shared" si="35"/>
        <v>1836000</v>
      </c>
      <c r="Y38" s="21">
        <f>AGOSTO!AA38</f>
        <v>0</v>
      </c>
      <c r="Z38" s="457">
        <v>0</v>
      </c>
      <c r="AA38" s="20">
        <f t="shared" si="36"/>
        <v>0</v>
      </c>
      <c r="AB38" s="21">
        <f>AGOSTO!AD38</f>
        <v>0</v>
      </c>
      <c r="AC38" s="457">
        <v>0</v>
      </c>
      <c r="AD38" s="20">
        <f t="shared" si="37"/>
        <v>0</v>
      </c>
      <c r="AE38" s="21">
        <f>AGOSTO!AG38</f>
        <v>0</v>
      </c>
      <c r="AF38" s="457">
        <v>0</v>
      </c>
      <c r="AG38" s="20">
        <f t="shared" si="38"/>
        <v>0</v>
      </c>
      <c r="AH38" s="21">
        <f t="shared" si="39"/>
        <v>1836000</v>
      </c>
      <c r="AI38" s="17">
        <f t="shared" si="40"/>
        <v>1836000</v>
      </c>
      <c r="AJ38" s="18">
        <f t="shared" si="41"/>
        <v>1836000</v>
      </c>
      <c r="AK38" s="10"/>
      <c r="AL38" s="455">
        <v>0</v>
      </c>
      <c r="AM38" s="458">
        <v>0</v>
      </c>
      <c r="AN38" s="10"/>
      <c r="AO38" s="365"/>
      <c r="AP38" s="365"/>
      <c r="AQ38" s="365"/>
      <c r="AR38" s="365"/>
      <c r="AS38" s="365"/>
      <c r="AT38" s="365"/>
      <c r="AU38" s="365"/>
      <c r="AV38" s="365"/>
      <c r="AW38" s="365"/>
      <c r="AX38" s="365"/>
      <c r="AY38" s="365"/>
      <c r="AZ38" s="365"/>
    </row>
    <row r="39" spans="1:70" s="467" customFormat="1" x14ac:dyDescent="0.2">
      <c r="A39" s="718" t="str">
        <f>+IF(AGOSTO!A39=0,"",AGOSTO!A39)</f>
        <v/>
      </c>
      <c r="B39" s="719"/>
      <c r="C39" s="720"/>
      <c r="D39" s="720"/>
      <c r="E39" s="720"/>
      <c r="F39" s="721"/>
      <c r="G39" s="722"/>
      <c r="H39" s="723"/>
      <c r="I39" s="721"/>
      <c r="J39" s="722"/>
      <c r="K39" s="723"/>
      <c r="L39" s="721"/>
      <c r="M39" s="722"/>
      <c r="N39" s="721"/>
      <c r="O39" s="726"/>
      <c r="P39" s="724"/>
      <c r="Q39" s="725"/>
      <c r="R39" s="10"/>
      <c r="S39" s="155" t="str">
        <f>+IF(AGOSTO!S39=0,"",AGOSTO!S39)</f>
        <v>1010200-4</v>
      </c>
      <c r="T39" s="159" t="str">
        <f>+IF(AGOSTO!T39=0,"",AGOSTO!T39)</f>
        <v>Otros Honorarios (Servicios de Cooperativa)</v>
      </c>
      <c r="U39" s="29">
        <f>+ENERO!U39</f>
        <v>0</v>
      </c>
      <c r="V39" s="17">
        <f>AGOSTO!V39+SEPTIEMBRE!AL39</f>
        <v>0</v>
      </c>
      <c r="W39" s="17">
        <f>AGOSTO!W39+SEPTIEMBRE!AM39</f>
        <v>0</v>
      </c>
      <c r="X39" s="20">
        <f t="shared" si="35"/>
        <v>0</v>
      </c>
      <c r="Y39" s="21">
        <f>AGOSTO!AA39</f>
        <v>0</v>
      </c>
      <c r="Z39" s="457">
        <v>0</v>
      </c>
      <c r="AA39" s="20">
        <f t="shared" si="36"/>
        <v>0</v>
      </c>
      <c r="AB39" s="21">
        <f>AGOSTO!AD39</f>
        <v>0</v>
      </c>
      <c r="AC39" s="457">
        <v>0</v>
      </c>
      <c r="AD39" s="20">
        <f t="shared" si="37"/>
        <v>0</v>
      </c>
      <c r="AE39" s="21">
        <f>AGOSTO!AG39</f>
        <v>0</v>
      </c>
      <c r="AF39" s="457">
        <v>0</v>
      </c>
      <c r="AG39" s="20">
        <f t="shared" si="38"/>
        <v>0</v>
      </c>
      <c r="AH39" s="21">
        <f t="shared" si="39"/>
        <v>0</v>
      </c>
      <c r="AI39" s="17">
        <f t="shared" si="40"/>
        <v>0</v>
      </c>
      <c r="AJ39" s="18">
        <f t="shared" si="41"/>
        <v>0</v>
      </c>
      <c r="AK39" s="10"/>
      <c r="AL39" s="455">
        <v>0</v>
      </c>
      <c r="AM39" s="458">
        <v>0</v>
      </c>
      <c r="AN39" s="10"/>
      <c r="AO39" s="365"/>
      <c r="AP39" s="365"/>
      <c r="AQ39" s="365"/>
      <c r="AR39" s="365"/>
      <c r="AS39" s="365"/>
      <c r="AT39" s="365"/>
      <c r="AU39" s="365"/>
      <c r="AV39" s="365"/>
      <c r="AW39" s="365"/>
      <c r="AX39" s="365"/>
      <c r="AY39" s="365"/>
      <c r="AZ39" s="365"/>
    </row>
    <row r="40" spans="1:70" s="514" customFormat="1" x14ac:dyDescent="0.2">
      <c r="A40" s="718" t="str">
        <f>+IF(AGOSTO!A40=0,"",AGOSTO!A40)</f>
        <v/>
      </c>
      <c r="B40" s="719"/>
      <c r="C40" s="720"/>
      <c r="D40" s="720"/>
      <c r="E40" s="720"/>
      <c r="F40" s="721"/>
      <c r="G40" s="722"/>
      <c r="H40" s="723"/>
      <c r="I40" s="721"/>
      <c r="J40" s="722"/>
      <c r="K40" s="723"/>
      <c r="L40" s="721"/>
      <c r="M40" s="722"/>
      <c r="N40" s="721"/>
      <c r="O40" s="726"/>
      <c r="P40" s="724"/>
      <c r="Q40" s="725"/>
      <c r="R40" s="10"/>
      <c r="S40" s="155" t="str">
        <f>+IF(AGOSTO!S40=0,"",AGOSTO!S40)</f>
        <v>1010200-6</v>
      </c>
      <c r="T40" s="159" t="str">
        <f>+IF(AGOSTO!T40=0,"",AGOSTO!T40)</f>
        <v>Certificación, Habilitación y Acreditación</v>
      </c>
      <c r="U40" s="823">
        <f>+ENERO!U40</f>
        <v>10000000</v>
      </c>
      <c r="V40" s="17">
        <f>AGOSTO!V40+SEPTIEMBRE!AL40</f>
        <v>0</v>
      </c>
      <c r="W40" s="17">
        <f>AGOSTO!W40+SEPTIEMBRE!AM40</f>
        <v>0</v>
      </c>
      <c r="X40" s="20">
        <f t="shared" si="35"/>
        <v>10000000</v>
      </c>
      <c r="Y40" s="21">
        <f>AGOSTO!AA40</f>
        <v>0</v>
      </c>
      <c r="Z40" s="457">
        <v>0</v>
      </c>
      <c r="AA40" s="20">
        <f t="shared" si="36"/>
        <v>0</v>
      </c>
      <c r="AB40" s="21">
        <f>AGOSTO!AD40</f>
        <v>0</v>
      </c>
      <c r="AC40" s="457">
        <v>0</v>
      </c>
      <c r="AD40" s="20">
        <f t="shared" si="37"/>
        <v>0</v>
      </c>
      <c r="AE40" s="21">
        <f>AGOSTO!AG40</f>
        <v>0</v>
      </c>
      <c r="AF40" s="457">
        <v>0</v>
      </c>
      <c r="AG40" s="20">
        <f t="shared" si="38"/>
        <v>0</v>
      </c>
      <c r="AH40" s="21">
        <f t="shared" si="39"/>
        <v>10000000</v>
      </c>
      <c r="AI40" s="17">
        <f t="shared" si="40"/>
        <v>10000000</v>
      </c>
      <c r="AJ40" s="18">
        <f t="shared" si="41"/>
        <v>10000000</v>
      </c>
      <c r="AK40" s="10"/>
      <c r="AL40" s="455">
        <v>0</v>
      </c>
      <c r="AM40" s="458">
        <v>0</v>
      </c>
      <c r="AN40" s="10"/>
      <c r="AO40" s="467"/>
      <c r="AP40" s="467"/>
      <c r="AQ40" s="467"/>
      <c r="AR40" s="467"/>
      <c r="AS40" s="467"/>
      <c r="AT40" s="467"/>
      <c r="AU40" s="467"/>
      <c r="AV40" s="467"/>
      <c r="AW40" s="467"/>
      <c r="AX40" s="467"/>
      <c r="AY40" s="467"/>
      <c r="AZ40" s="467"/>
      <c r="BA40" s="467"/>
      <c r="BF40" s="467"/>
      <c r="BG40" s="467"/>
      <c r="BH40" s="467"/>
      <c r="BI40" s="467"/>
      <c r="BJ40" s="467"/>
      <c r="BK40" s="467"/>
      <c r="BL40" s="467"/>
      <c r="BM40" s="467"/>
      <c r="BN40" s="467"/>
      <c r="BO40" s="467"/>
      <c r="BP40" s="467"/>
      <c r="BQ40" s="467"/>
      <c r="BR40" s="467"/>
    </row>
    <row r="41" spans="1:70" s="514" customFormat="1" x14ac:dyDescent="0.2">
      <c r="A41" s="727" t="str">
        <f>+IF(AGOSTO!A41=0,"",AGOSTO!A41)</f>
        <v/>
      </c>
      <c r="B41" s="728"/>
      <c r="C41" s="720"/>
      <c r="D41" s="720"/>
      <c r="E41" s="720"/>
      <c r="F41" s="721"/>
      <c r="G41" s="722"/>
      <c r="H41" s="723"/>
      <c r="I41" s="721"/>
      <c r="J41" s="722"/>
      <c r="K41" s="723"/>
      <c r="L41" s="721"/>
      <c r="M41" s="722"/>
      <c r="N41" s="721"/>
      <c r="O41" s="726"/>
      <c r="P41" s="724"/>
      <c r="Q41" s="725"/>
      <c r="R41" s="10"/>
      <c r="S41" s="155">
        <f>+IF(AGOSTO!S41=0,"",AGOSTO!S41)</f>
        <v>1010299</v>
      </c>
      <c r="T41" s="159" t="str">
        <f>+IF(AGOSTO!T41=0,"",AGOSTO!T41)</f>
        <v>Vigencias Anteriores</v>
      </c>
      <c r="U41" s="29">
        <f>+ENERO!U41</f>
        <v>0</v>
      </c>
      <c r="V41" s="17">
        <f>AGOSTO!V41+SEPTIEMBRE!AL41</f>
        <v>0</v>
      </c>
      <c r="W41" s="17">
        <f>AGOSTO!W41+SEPTIEMBRE!AM41</f>
        <v>29754445</v>
      </c>
      <c r="X41" s="20">
        <f t="shared" si="35"/>
        <v>29754445</v>
      </c>
      <c r="Y41" s="21">
        <f>AGOSTO!AA41</f>
        <v>29754445</v>
      </c>
      <c r="Z41" s="457">
        <v>0</v>
      </c>
      <c r="AA41" s="20">
        <f t="shared" si="36"/>
        <v>29754445</v>
      </c>
      <c r="AB41" s="21">
        <f>AGOSTO!AD41</f>
        <v>29754445</v>
      </c>
      <c r="AC41" s="457">
        <v>0</v>
      </c>
      <c r="AD41" s="20">
        <f t="shared" si="37"/>
        <v>29754445</v>
      </c>
      <c r="AE41" s="21">
        <f>AGOSTO!AG41</f>
        <v>26158695</v>
      </c>
      <c r="AF41" s="457">
        <v>1000000</v>
      </c>
      <c r="AG41" s="20">
        <f t="shared" si="38"/>
        <v>27158695</v>
      </c>
      <c r="AH41" s="21">
        <f t="shared" si="39"/>
        <v>0</v>
      </c>
      <c r="AI41" s="17">
        <f t="shared" si="40"/>
        <v>0</v>
      </c>
      <c r="AJ41" s="18">
        <f t="shared" si="41"/>
        <v>2595750</v>
      </c>
      <c r="AK41" s="10"/>
      <c r="AL41" s="455">
        <v>0</v>
      </c>
      <c r="AM41" s="458">
        <v>0</v>
      </c>
      <c r="AN41" s="10"/>
      <c r="AO41" s="365"/>
      <c r="AP41" s="365"/>
      <c r="AQ41" s="365"/>
      <c r="AR41" s="365"/>
      <c r="AS41" s="365"/>
      <c r="AT41" s="365"/>
      <c r="AU41" s="365"/>
      <c r="AV41" s="365"/>
      <c r="AW41" s="365"/>
      <c r="AX41" s="365"/>
      <c r="AY41" s="365"/>
      <c r="AZ41" s="365"/>
      <c r="BA41" s="467"/>
      <c r="BF41" s="467"/>
      <c r="BG41" s="467"/>
      <c r="BH41" s="467"/>
      <c r="BI41" s="467"/>
      <c r="BJ41" s="467"/>
      <c r="BK41" s="467"/>
      <c r="BL41" s="467"/>
    </row>
    <row r="42" spans="1:70" s="467" customFormat="1" ht="15.75" x14ac:dyDescent="0.2">
      <c r="A42" s="57">
        <f>+IF(AGOSTO!A42=0,"",AGOSTO!A42)</f>
        <v>1130106</v>
      </c>
      <c r="B42" s="45" t="str">
        <f>+IF(AGOSTO!B42=0,"",AGOSTO!B42)</f>
        <v>SALUD PUBLICA - PLAN DE INTERVENCIONES COLECTIVAS</v>
      </c>
      <c r="C42" s="53">
        <f t="shared" ref="C42:N42" si="42">SUM(C43:C44)</f>
        <v>100000000</v>
      </c>
      <c r="D42" s="53">
        <f t="shared" si="42"/>
        <v>0</v>
      </c>
      <c r="E42" s="53">
        <f t="shared" si="42"/>
        <v>15073169</v>
      </c>
      <c r="F42" s="54">
        <f t="shared" si="42"/>
        <v>115073169</v>
      </c>
      <c r="G42" s="52">
        <f t="shared" si="42"/>
        <v>80959762</v>
      </c>
      <c r="H42" s="53">
        <f t="shared" si="42"/>
        <v>10981055</v>
      </c>
      <c r="I42" s="54">
        <f t="shared" si="42"/>
        <v>91940817</v>
      </c>
      <c r="J42" s="52">
        <f t="shared" si="42"/>
        <v>69978663</v>
      </c>
      <c r="K42" s="53">
        <f t="shared" si="42"/>
        <v>10981099</v>
      </c>
      <c r="L42" s="54">
        <f t="shared" si="42"/>
        <v>80959762</v>
      </c>
      <c r="M42" s="52">
        <f t="shared" si="42"/>
        <v>23132352</v>
      </c>
      <c r="N42" s="54">
        <f t="shared" si="42"/>
        <v>34113407</v>
      </c>
      <c r="P42" s="52">
        <f>SUM(P43:P44)</f>
        <v>0</v>
      </c>
      <c r="Q42" s="54">
        <f>SUM(Q43:Q44)</f>
        <v>0</v>
      </c>
      <c r="R42" s="10"/>
      <c r="S42" s="448" t="str">
        <f>+IF(AGOSTO!S42=0,"",AGOSTO!S42)</f>
        <v/>
      </c>
      <c r="T42" s="649" t="str">
        <f>+IF(AGOSTO!T42=0,"",AGOSTO!T42)</f>
        <v/>
      </c>
      <c r="U42" s="193"/>
      <c r="V42" s="193"/>
      <c r="W42" s="193"/>
      <c r="X42" s="193"/>
      <c r="Y42" s="193"/>
      <c r="Z42" s="193"/>
      <c r="AA42" s="193"/>
      <c r="AB42" s="193"/>
      <c r="AC42" s="193"/>
      <c r="AD42" s="193"/>
      <c r="AE42" s="193"/>
      <c r="AF42" s="193"/>
      <c r="AG42" s="193"/>
      <c r="AH42" s="193"/>
      <c r="AI42" s="193"/>
      <c r="AJ42" s="207"/>
      <c r="AK42" s="12"/>
      <c r="AL42" s="213"/>
      <c r="AM42" s="214"/>
      <c r="AN42" s="10"/>
      <c r="AO42" s="365"/>
      <c r="AP42" s="365"/>
      <c r="AQ42" s="365"/>
      <c r="AR42" s="365"/>
      <c r="AS42" s="365"/>
      <c r="AT42" s="365"/>
      <c r="AU42" s="365"/>
      <c r="AV42" s="365"/>
      <c r="AW42" s="365"/>
      <c r="AX42" s="365"/>
      <c r="AY42" s="365"/>
      <c r="AZ42" s="365"/>
    </row>
    <row r="43" spans="1:70" s="514" customFormat="1" ht="15" x14ac:dyDescent="0.2">
      <c r="A43" s="188" t="str">
        <f>+IF(AGOSTO!A43=0,"",AGOSTO!A43)</f>
        <v>1130106-1</v>
      </c>
      <c r="B43" s="189" t="str">
        <f>+CONCATENATE("Vigencia ",INSTRUCCIONES!$F$3)</f>
        <v>Vigencia 2014</v>
      </c>
      <c r="C43" s="456">
        <f>+ENERO!C43</f>
        <v>100000000</v>
      </c>
      <c r="D43" s="456">
        <f>AGOSTO!D43+SEPTIEMBRE!P43</f>
        <v>0</v>
      </c>
      <c r="E43" s="456">
        <f>AGOSTO!E43+SEPTIEMBRE!Q43</f>
        <v>0</v>
      </c>
      <c r="F43" s="170">
        <f>SUM(C43:E43)</f>
        <v>100000000</v>
      </c>
      <c r="G43" s="283">
        <f>AGOSTO!I43</f>
        <v>65886593</v>
      </c>
      <c r="H43" s="457">
        <v>10981055</v>
      </c>
      <c r="I43" s="170">
        <f>SUM(G43:H43)</f>
        <v>76867648</v>
      </c>
      <c r="J43" s="283">
        <f>AGOSTO!L43</f>
        <v>54905494</v>
      </c>
      <c r="K43" s="457">
        <v>10981099</v>
      </c>
      <c r="L43" s="170">
        <f>SUM(J43:K43)</f>
        <v>65886593</v>
      </c>
      <c r="M43" s="283">
        <f>F43-I43</f>
        <v>23132352</v>
      </c>
      <c r="N43" s="170">
        <f>F43-L43</f>
        <v>34113407</v>
      </c>
      <c r="O43" s="467"/>
      <c r="P43" s="455">
        <v>0</v>
      </c>
      <c r="Q43" s="458">
        <v>0</v>
      </c>
      <c r="R43" s="10"/>
      <c r="S43" s="34">
        <f>+IF(AGOSTO!S43=0,"",AGOSTO!S43)</f>
        <v>1010300</v>
      </c>
      <c r="T43" s="158" t="str">
        <f>+IF(AGOSTO!T43=0,"",AGOSTO!T43)</f>
        <v>Contribuciones Inherentes nómina al Sector Privado</v>
      </c>
      <c r="U43" s="157">
        <f t="shared" ref="U43:AJ43" si="43">U44+U49+U55</f>
        <v>131901422</v>
      </c>
      <c r="V43" s="144">
        <f t="shared" si="43"/>
        <v>21800000</v>
      </c>
      <c r="W43" s="144">
        <f t="shared" si="43"/>
        <v>29357693</v>
      </c>
      <c r="X43" s="152">
        <f t="shared" si="43"/>
        <v>183059115</v>
      </c>
      <c r="Y43" s="151">
        <f t="shared" si="43"/>
        <v>80550255</v>
      </c>
      <c r="Z43" s="144">
        <f t="shared" si="43"/>
        <v>6479025</v>
      </c>
      <c r="AA43" s="152">
        <f t="shared" si="43"/>
        <v>87029280</v>
      </c>
      <c r="AB43" s="151">
        <f t="shared" si="43"/>
        <v>80550255</v>
      </c>
      <c r="AC43" s="144">
        <f t="shared" si="43"/>
        <v>6479025</v>
      </c>
      <c r="AD43" s="152">
        <f t="shared" si="43"/>
        <v>87029280</v>
      </c>
      <c r="AE43" s="151">
        <f t="shared" si="43"/>
        <v>64133948</v>
      </c>
      <c r="AF43" s="144">
        <f t="shared" si="43"/>
        <v>6429849</v>
      </c>
      <c r="AG43" s="152">
        <f t="shared" si="43"/>
        <v>70563797</v>
      </c>
      <c r="AH43" s="151">
        <f t="shared" si="43"/>
        <v>96029835</v>
      </c>
      <c r="AI43" s="144">
        <f t="shared" si="43"/>
        <v>96029835</v>
      </c>
      <c r="AJ43" s="153">
        <f t="shared" si="43"/>
        <v>112495318</v>
      </c>
      <c r="AK43" s="10"/>
      <c r="AL43" s="151">
        <f>AL44+AL49+AL55</f>
        <v>21800000</v>
      </c>
      <c r="AM43" s="153">
        <f>AM44+AM49+AM55</f>
        <v>0</v>
      </c>
      <c r="AN43" s="10"/>
      <c r="AO43" s="467"/>
      <c r="AP43" s="554"/>
      <c r="AQ43" s="365"/>
      <c r="AR43" s="365"/>
      <c r="AS43" s="365"/>
      <c r="AT43" s="365"/>
      <c r="AU43" s="365"/>
      <c r="AV43" s="365"/>
      <c r="AW43" s="365"/>
      <c r="AX43" s="365"/>
      <c r="AY43" s="365"/>
      <c r="AZ43" s="365"/>
      <c r="BA43" s="467"/>
      <c r="BF43" s="467"/>
      <c r="BG43" s="467"/>
      <c r="BH43" s="467"/>
      <c r="BI43" s="467"/>
      <c r="BJ43" s="467"/>
      <c r="BK43" s="467"/>
      <c r="BL43" s="467"/>
      <c r="BM43" s="467"/>
      <c r="BN43" s="467"/>
      <c r="BO43" s="467"/>
      <c r="BP43" s="467"/>
      <c r="BQ43" s="467"/>
      <c r="BR43" s="467"/>
    </row>
    <row r="44" spans="1:70" s="514" customFormat="1" ht="15" x14ac:dyDescent="0.2">
      <c r="A44" s="188" t="str">
        <f>+IF(AGOSTO!A44=0,"",AGOSTO!A44)</f>
        <v>1130106-2</v>
      </c>
      <c r="B44" s="189" t="str">
        <f>+IF(AGOSTO!B44=0,"",AGOSTO!B44)</f>
        <v>Vigencias Anteriores</v>
      </c>
      <c r="C44" s="456">
        <f>+ENERO!C44</f>
        <v>0</v>
      </c>
      <c r="D44" s="456">
        <f>AGOSTO!D44+SEPTIEMBRE!P44</f>
        <v>0</v>
      </c>
      <c r="E44" s="456">
        <f>AGOSTO!E44+SEPTIEMBRE!Q44</f>
        <v>15073169</v>
      </c>
      <c r="F44" s="170">
        <f>SUM(C44:E44)</f>
        <v>15073169</v>
      </c>
      <c r="G44" s="283">
        <f>AGOSTO!I44</f>
        <v>15073169</v>
      </c>
      <c r="H44" s="457">
        <v>0</v>
      </c>
      <c r="I44" s="170">
        <f>SUM(G44:H44)</f>
        <v>15073169</v>
      </c>
      <c r="J44" s="283">
        <f>AGOSTO!L44</f>
        <v>15073169</v>
      </c>
      <c r="K44" s="457">
        <v>0</v>
      </c>
      <c r="L44" s="170">
        <f>SUM(J44:K44)</f>
        <v>15073169</v>
      </c>
      <c r="M44" s="283">
        <f>F44-I44</f>
        <v>0</v>
      </c>
      <c r="N44" s="170">
        <f>F44-L44</f>
        <v>0</v>
      </c>
      <c r="O44" s="467"/>
      <c r="P44" s="455">
        <v>0</v>
      </c>
      <c r="Q44" s="458">
        <v>0</v>
      </c>
      <c r="R44" s="10"/>
      <c r="S44" s="155">
        <f>+IF(AGOSTO!S44=0,"",AGOSTO!S44)</f>
        <v>1010301</v>
      </c>
      <c r="T44" s="159" t="str">
        <f>+IF(AGOSTO!T44=0,"",AGOSTO!T44)</f>
        <v>Contribuciones - Sin Situación de Fondos</v>
      </c>
      <c r="U44" s="29">
        <f t="shared" ref="U44:AJ44" si="44">SUM(U45:U48)</f>
        <v>69341123</v>
      </c>
      <c r="V44" s="17">
        <f t="shared" si="44"/>
        <v>21800000</v>
      </c>
      <c r="W44" s="17">
        <f t="shared" si="44"/>
        <v>0</v>
      </c>
      <c r="X44" s="20">
        <f t="shared" si="44"/>
        <v>91141123</v>
      </c>
      <c r="Y44" s="21">
        <f t="shared" si="44"/>
        <v>42764170</v>
      </c>
      <c r="Z44" s="169">
        <f t="shared" si="44"/>
        <v>5406925</v>
      </c>
      <c r="AA44" s="20">
        <f t="shared" si="44"/>
        <v>48171095</v>
      </c>
      <c r="AB44" s="21">
        <f t="shared" si="44"/>
        <v>42764170</v>
      </c>
      <c r="AC44" s="169">
        <f t="shared" si="44"/>
        <v>5406925</v>
      </c>
      <c r="AD44" s="20">
        <f t="shared" si="44"/>
        <v>48171095</v>
      </c>
      <c r="AE44" s="21">
        <f t="shared" si="44"/>
        <v>42764170</v>
      </c>
      <c r="AF44" s="169">
        <f t="shared" si="44"/>
        <v>5406925</v>
      </c>
      <c r="AG44" s="20">
        <f t="shared" si="44"/>
        <v>48171095</v>
      </c>
      <c r="AH44" s="21">
        <f t="shared" si="44"/>
        <v>42970028</v>
      </c>
      <c r="AI44" s="17">
        <f t="shared" si="44"/>
        <v>42970028</v>
      </c>
      <c r="AJ44" s="18">
        <f t="shared" si="44"/>
        <v>42970028</v>
      </c>
      <c r="AK44" s="10"/>
      <c r="AL44" s="31">
        <f>SUM(AL45:AL48)</f>
        <v>21800000</v>
      </c>
      <c r="AM44" s="28">
        <f>SUM(AM45:AM48)</f>
        <v>0</v>
      </c>
      <c r="AN44" s="10"/>
      <c r="AO44" s="365"/>
      <c r="AP44" s="365"/>
      <c r="AQ44" s="365"/>
      <c r="AR44" s="365"/>
      <c r="AS44" s="365"/>
      <c r="AT44" s="365"/>
      <c r="AU44" s="365"/>
      <c r="AV44" s="365"/>
      <c r="AW44" s="365"/>
      <c r="AX44" s="365"/>
      <c r="AY44" s="365"/>
      <c r="AZ44" s="365"/>
      <c r="BA44" s="467"/>
      <c r="BF44" s="467"/>
      <c r="BG44" s="467"/>
      <c r="BH44" s="467"/>
      <c r="BI44" s="467"/>
      <c r="BJ44" s="467"/>
      <c r="BK44" s="467"/>
      <c r="BL44" s="467"/>
      <c r="BM44" s="467"/>
      <c r="BN44" s="467"/>
      <c r="BO44" s="467"/>
      <c r="BP44" s="467"/>
      <c r="BQ44" s="467"/>
      <c r="BR44" s="467"/>
    </row>
    <row r="45" spans="1:70" s="467" customFormat="1" x14ac:dyDescent="0.2">
      <c r="A45" s="57">
        <f>+IF(AGOSTO!A45=0,"",AGOSTO!A45)</f>
        <v>1130107</v>
      </c>
      <c r="B45" s="45" t="str">
        <f>+IF(AGOSTO!B45=0,"",AGOSTO!B45)</f>
        <v>MINSALUD-FOSYGA-RECLAMACIONES ECAT</v>
      </c>
      <c r="C45" s="53">
        <f t="shared" ref="C45:N45" si="45">SUM(C46:C47)</f>
        <v>0</v>
      </c>
      <c r="D45" s="53">
        <f t="shared" si="45"/>
        <v>0</v>
      </c>
      <c r="E45" s="53">
        <f t="shared" si="45"/>
        <v>0</v>
      </c>
      <c r="F45" s="54">
        <f t="shared" si="45"/>
        <v>0</v>
      </c>
      <c r="G45" s="52">
        <f t="shared" si="45"/>
        <v>0</v>
      </c>
      <c r="H45" s="53">
        <f t="shared" si="45"/>
        <v>0</v>
      </c>
      <c r="I45" s="54">
        <f t="shared" si="45"/>
        <v>0</v>
      </c>
      <c r="J45" s="52">
        <f t="shared" si="45"/>
        <v>0</v>
      </c>
      <c r="K45" s="53">
        <f t="shared" si="45"/>
        <v>0</v>
      </c>
      <c r="L45" s="54">
        <f t="shared" si="45"/>
        <v>0</v>
      </c>
      <c r="M45" s="52">
        <f t="shared" si="45"/>
        <v>0</v>
      </c>
      <c r="N45" s="54">
        <f t="shared" si="45"/>
        <v>0</v>
      </c>
      <c r="P45" s="52">
        <f>SUM(P46:P47)</f>
        <v>0</v>
      </c>
      <c r="Q45" s="54">
        <f>SUM(Q46:Q47)</f>
        <v>0</v>
      </c>
      <c r="R45" s="10"/>
      <c r="S45" s="156" t="str">
        <f>+IF(AGOSTO!S45=0,"",AGOSTO!S45)</f>
        <v>1010301-1</v>
      </c>
      <c r="T45" s="55" t="str">
        <f>+IF(AGOSTO!T45=0,"",AGOSTO!T45)</f>
        <v>Aportes a E.P.S.- Sin sit. Fondos</v>
      </c>
      <c r="U45" s="29">
        <f>+ENERO!U45</f>
        <v>17832372</v>
      </c>
      <c r="V45" s="17">
        <f>AGOSTO!V45+SEPTIEMBRE!AL45</f>
        <v>7800000</v>
      </c>
      <c r="W45" s="17">
        <f>AGOSTO!W45+SEPTIEMBRE!AM45</f>
        <v>0</v>
      </c>
      <c r="X45" s="20">
        <f>SUM(U45:W45)</f>
        <v>25632372</v>
      </c>
      <c r="Y45" s="21">
        <f>AGOSTO!AA45</f>
        <v>17312901</v>
      </c>
      <c r="Z45" s="457">
        <v>2186396</v>
      </c>
      <c r="AA45" s="20">
        <f>SUM(Y45:Z45)</f>
        <v>19499297</v>
      </c>
      <c r="AB45" s="21">
        <f>AGOSTO!AD45</f>
        <v>17312901</v>
      </c>
      <c r="AC45" s="457">
        <v>2186396</v>
      </c>
      <c r="AD45" s="20">
        <f>SUM(AB45:AC45)</f>
        <v>19499297</v>
      </c>
      <c r="AE45" s="21">
        <f>AGOSTO!AG45</f>
        <v>17312901</v>
      </c>
      <c r="AF45" s="457">
        <v>2186396</v>
      </c>
      <c r="AG45" s="20">
        <f>SUM(AE45:AF45)</f>
        <v>19499297</v>
      </c>
      <c r="AH45" s="21">
        <f>X45-AA45</f>
        <v>6133075</v>
      </c>
      <c r="AI45" s="818">
        <f>X45-AD45</f>
        <v>6133075</v>
      </c>
      <c r="AJ45" s="18">
        <f>X45-AG45</f>
        <v>6133075</v>
      </c>
      <c r="AK45" s="10"/>
      <c r="AL45" s="455">
        <v>7800000</v>
      </c>
      <c r="AM45" s="458">
        <v>0</v>
      </c>
      <c r="AN45" s="10"/>
      <c r="AO45" s="365"/>
      <c r="AP45" s="365"/>
      <c r="AQ45" s="365"/>
      <c r="AR45" s="365"/>
      <c r="AS45" s="365"/>
      <c r="AT45" s="365"/>
      <c r="AU45" s="365"/>
      <c r="AV45" s="365"/>
      <c r="AW45" s="365"/>
      <c r="AX45" s="365"/>
      <c r="AY45" s="365"/>
      <c r="AZ45" s="365"/>
    </row>
    <row r="46" spans="1:70" s="514" customFormat="1" ht="15" x14ac:dyDescent="0.2">
      <c r="A46" s="188" t="str">
        <f>+IF(AGOSTO!A46=0,"",AGOSTO!A46)</f>
        <v>1130107-1</v>
      </c>
      <c r="B46" s="189" t="str">
        <f>+CONCATENATE("Vigencia ",INSTRUCCIONES!$F$3)</f>
        <v>Vigencia 2014</v>
      </c>
      <c r="C46" s="456">
        <f>+ENERO!C46</f>
        <v>0</v>
      </c>
      <c r="D46" s="456">
        <f>AGOSTO!D46+SEPTIEMBRE!P46</f>
        <v>0</v>
      </c>
      <c r="E46" s="456">
        <f>AGOSTO!E46+SEPTIEMBRE!Q46</f>
        <v>0</v>
      </c>
      <c r="F46" s="170">
        <f>SUM(C46:E46)</f>
        <v>0</v>
      </c>
      <c r="G46" s="283">
        <f>AGOSTO!I46</f>
        <v>0</v>
      </c>
      <c r="H46" s="457">
        <v>0</v>
      </c>
      <c r="I46" s="170">
        <f>SUM(G46:H46)</f>
        <v>0</v>
      </c>
      <c r="J46" s="283">
        <f>AGOSTO!L46</f>
        <v>0</v>
      </c>
      <c r="K46" s="457">
        <v>0</v>
      </c>
      <c r="L46" s="170">
        <f>SUM(J46:K46)</f>
        <v>0</v>
      </c>
      <c r="M46" s="283">
        <f>F46-I46</f>
        <v>0</v>
      </c>
      <c r="N46" s="170">
        <f>F46-L46</f>
        <v>0</v>
      </c>
      <c r="O46" s="467"/>
      <c r="P46" s="455">
        <v>0</v>
      </c>
      <c r="Q46" s="458">
        <v>0</v>
      </c>
      <c r="R46" s="10"/>
      <c r="S46" s="156" t="str">
        <f>+IF(AGOSTO!S46=0,"",AGOSTO!S46)</f>
        <v>1010301-2</v>
      </c>
      <c r="T46" s="55" t="str">
        <f>+IF(AGOSTO!T46=0,"",AGOSTO!T46)</f>
        <v>Aportes Fondos Pensionales - Sin Sit. Fondos</v>
      </c>
      <c r="U46" s="29">
        <f>+ENERO!U46</f>
        <v>25156026</v>
      </c>
      <c r="V46" s="17">
        <f>AGOSTO!V46+SEPTIEMBRE!AL46</f>
        <v>14000000</v>
      </c>
      <c r="W46" s="17">
        <f>AGOSTO!W46+SEPTIEMBRE!AM46</f>
        <v>0</v>
      </c>
      <c r="X46" s="20">
        <f>SUM(U46:W46)</f>
        <v>39156026</v>
      </c>
      <c r="Y46" s="21">
        <f>AGOSTO!AA46</f>
        <v>24441735</v>
      </c>
      <c r="Z46" s="457">
        <v>3086676</v>
      </c>
      <c r="AA46" s="20">
        <f>SUM(Y46:Z46)</f>
        <v>27528411</v>
      </c>
      <c r="AB46" s="21">
        <f>AGOSTO!AD46</f>
        <v>24441735</v>
      </c>
      <c r="AC46" s="457">
        <v>3086676</v>
      </c>
      <c r="AD46" s="20">
        <f>SUM(AB46:AC46)</f>
        <v>27528411</v>
      </c>
      <c r="AE46" s="21">
        <f>AGOSTO!AG46</f>
        <v>24441735</v>
      </c>
      <c r="AF46" s="457">
        <v>3086676</v>
      </c>
      <c r="AG46" s="20">
        <f>SUM(AE46:AF46)</f>
        <v>27528411</v>
      </c>
      <c r="AH46" s="21">
        <f>X46-AA46</f>
        <v>11627615</v>
      </c>
      <c r="AI46" s="818">
        <f>X46-AD46</f>
        <v>11627615</v>
      </c>
      <c r="AJ46" s="18">
        <f>X46-AG46</f>
        <v>11627615</v>
      </c>
      <c r="AK46" s="10"/>
      <c r="AL46" s="455">
        <v>14000000</v>
      </c>
      <c r="AM46" s="458">
        <v>0</v>
      </c>
      <c r="AN46" s="10"/>
      <c r="AO46" s="555"/>
      <c r="AP46" s="554"/>
      <c r="AQ46" s="365"/>
      <c r="AR46" s="365"/>
      <c r="AS46" s="365"/>
      <c r="AT46" s="365"/>
      <c r="AU46" s="365"/>
      <c r="AV46" s="365"/>
      <c r="AW46" s="365"/>
      <c r="AX46" s="365"/>
      <c r="AY46" s="365"/>
      <c r="AZ46" s="365"/>
      <c r="BA46" s="467"/>
      <c r="BF46" s="467"/>
      <c r="BG46" s="467"/>
      <c r="BH46" s="467"/>
      <c r="BI46" s="467"/>
      <c r="BJ46" s="467"/>
      <c r="BK46" s="467"/>
      <c r="BL46" s="467"/>
    </row>
    <row r="47" spans="1:70" s="514" customFormat="1" ht="15" x14ac:dyDescent="0.2">
      <c r="A47" s="188" t="str">
        <f>+IF(AGOSTO!A47=0,"",AGOSTO!A47)</f>
        <v>1130107-2</v>
      </c>
      <c r="B47" s="189" t="str">
        <f>+IF(AGOSTO!B47=0,"",AGOSTO!B47)</f>
        <v>Vigencias Anteriores</v>
      </c>
      <c r="C47" s="456">
        <f>+ENERO!C47</f>
        <v>0</v>
      </c>
      <c r="D47" s="456">
        <f>AGOSTO!D47+SEPTIEMBRE!P47</f>
        <v>0</v>
      </c>
      <c r="E47" s="456">
        <f>AGOSTO!E47+SEPTIEMBRE!Q47</f>
        <v>0</v>
      </c>
      <c r="F47" s="170">
        <f>SUM(C47:E47)</f>
        <v>0</v>
      </c>
      <c r="G47" s="283">
        <f>AGOSTO!I47</f>
        <v>0</v>
      </c>
      <c r="H47" s="457">
        <v>0</v>
      </c>
      <c r="I47" s="170">
        <f>SUM(G47:H47)</f>
        <v>0</v>
      </c>
      <c r="J47" s="283">
        <f>AGOSTO!L47</f>
        <v>0</v>
      </c>
      <c r="K47" s="457">
        <v>0</v>
      </c>
      <c r="L47" s="170">
        <f>SUM(J47:K47)</f>
        <v>0</v>
      </c>
      <c r="M47" s="283">
        <f>F47-I47</f>
        <v>0</v>
      </c>
      <c r="N47" s="170">
        <f>F47-L47</f>
        <v>0</v>
      </c>
      <c r="O47" s="467"/>
      <c r="P47" s="455">
        <v>0</v>
      </c>
      <c r="Q47" s="458">
        <v>0</v>
      </c>
      <c r="R47" s="10"/>
      <c r="S47" s="156" t="str">
        <f>+IF(AGOSTO!S47=0,"",AGOSTO!S47)</f>
        <v>1010301-3</v>
      </c>
      <c r="T47" s="55" t="str">
        <f>+IF(AGOSTO!T47=0,"",AGOSTO!T47)</f>
        <v xml:space="preserve">Aportes a Fondos de Cesantia - Sin Sit. de Fondos </v>
      </c>
      <c r="U47" s="29">
        <f>+ENERO!U47</f>
        <v>20373023</v>
      </c>
      <c r="V47" s="17">
        <f>AGOSTO!V47+SEPTIEMBRE!AL47</f>
        <v>0</v>
      </c>
      <c r="W47" s="17">
        <f>AGOSTO!W47+SEPTIEMBRE!AM47</f>
        <v>0</v>
      </c>
      <c r="X47" s="20">
        <f>SUM(U47:W47)</f>
        <v>20373023</v>
      </c>
      <c r="Y47" s="21">
        <f>AGOSTO!AA47</f>
        <v>0</v>
      </c>
      <c r="Z47" s="457">
        <v>0</v>
      </c>
      <c r="AA47" s="20">
        <f>SUM(Y47:Z47)</f>
        <v>0</v>
      </c>
      <c r="AB47" s="21">
        <f>AGOSTO!AD47</f>
        <v>0</v>
      </c>
      <c r="AC47" s="457">
        <v>0</v>
      </c>
      <c r="AD47" s="20">
        <f>SUM(AB47:AC47)</f>
        <v>0</v>
      </c>
      <c r="AE47" s="21">
        <f>AGOSTO!AG47</f>
        <v>0</v>
      </c>
      <c r="AF47" s="457">
        <v>0</v>
      </c>
      <c r="AG47" s="20">
        <f>SUM(AE47:AF47)</f>
        <v>0</v>
      </c>
      <c r="AH47" s="21">
        <f>X47-AA47</f>
        <v>20373023</v>
      </c>
      <c r="AI47" s="17">
        <f>X47-AD47</f>
        <v>20373023</v>
      </c>
      <c r="AJ47" s="18">
        <f>X47-AG47</f>
        <v>20373023</v>
      </c>
      <c r="AK47" s="10"/>
      <c r="AL47" s="455">
        <v>0</v>
      </c>
      <c r="AM47" s="458">
        <v>0</v>
      </c>
      <c r="AN47" s="10"/>
      <c r="AO47" s="365"/>
      <c r="AP47" s="365"/>
      <c r="AQ47" s="365"/>
      <c r="AR47" s="365"/>
      <c r="AS47" s="365"/>
      <c r="AT47" s="365"/>
      <c r="AU47" s="365"/>
      <c r="AV47" s="365"/>
      <c r="AW47" s="365"/>
      <c r="AX47" s="365"/>
      <c r="AY47" s="365"/>
      <c r="AZ47" s="365"/>
      <c r="BA47" s="467"/>
      <c r="BF47" s="467"/>
      <c r="BG47" s="467"/>
      <c r="BH47" s="467"/>
      <c r="BI47" s="467"/>
      <c r="BJ47" s="467"/>
      <c r="BK47" s="467"/>
      <c r="BL47" s="467"/>
      <c r="BM47" s="467"/>
      <c r="BN47" s="467"/>
      <c r="BO47" s="467"/>
      <c r="BP47" s="467"/>
      <c r="BQ47" s="467"/>
      <c r="BR47" s="467"/>
    </row>
    <row r="48" spans="1:70" s="467" customFormat="1" x14ac:dyDescent="0.2">
      <c r="A48" s="57">
        <f>+IF(AGOSTO!A48=0,"",AGOSTO!A48)</f>
        <v>1130108</v>
      </c>
      <c r="B48" s="45" t="str">
        <f>+IF(AGOSTO!B48=0,"",AGOSTO!B48)</f>
        <v>MINSALUD-FOSYGA -TRAUMA MAYOR Y DESPLAZADOS</v>
      </c>
      <c r="C48" s="53">
        <f t="shared" ref="C48:N48" si="46">SUM(C49:C50)</f>
        <v>0</v>
      </c>
      <c r="D48" s="53">
        <f t="shared" si="46"/>
        <v>0</v>
      </c>
      <c r="E48" s="53">
        <f t="shared" si="46"/>
        <v>0</v>
      </c>
      <c r="F48" s="54">
        <f t="shared" si="46"/>
        <v>0</v>
      </c>
      <c r="G48" s="52">
        <f t="shared" si="46"/>
        <v>0</v>
      </c>
      <c r="H48" s="53">
        <f t="shared" si="46"/>
        <v>0</v>
      </c>
      <c r="I48" s="54">
        <f t="shared" si="46"/>
        <v>0</v>
      </c>
      <c r="J48" s="52">
        <f t="shared" si="46"/>
        <v>0</v>
      </c>
      <c r="K48" s="53">
        <f t="shared" si="46"/>
        <v>0</v>
      </c>
      <c r="L48" s="54">
        <f t="shared" si="46"/>
        <v>0</v>
      </c>
      <c r="M48" s="52">
        <f t="shared" si="46"/>
        <v>0</v>
      </c>
      <c r="N48" s="54">
        <f t="shared" si="46"/>
        <v>0</v>
      </c>
      <c r="P48" s="52">
        <f>SUM(P49:P50)</f>
        <v>0</v>
      </c>
      <c r="Q48" s="54">
        <f>SUM(Q49:Q50)</f>
        <v>0</v>
      </c>
      <c r="R48" s="10"/>
      <c r="S48" s="156" t="str">
        <f>+IF(AGOSTO!S48=0,"",AGOSTO!S48)</f>
        <v>1010301-4</v>
      </c>
      <c r="T48" s="55" t="str">
        <f>+IF(AGOSTO!T48=0,"",AGOSTO!T48)</f>
        <v xml:space="preserve">Aporte a ARL. - Sin Sit. de Fondos </v>
      </c>
      <c r="U48" s="29">
        <f>+ENERO!U48</f>
        <v>5979702</v>
      </c>
      <c r="V48" s="17">
        <f>AGOSTO!V48+SEPTIEMBRE!AL48</f>
        <v>0</v>
      </c>
      <c r="W48" s="17">
        <f>AGOSTO!W48+SEPTIEMBRE!AM48</f>
        <v>0</v>
      </c>
      <c r="X48" s="20">
        <f>SUM(U48:W48)</f>
        <v>5979702</v>
      </c>
      <c r="Y48" s="21">
        <f>AGOSTO!AA48</f>
        <v>1009534</v>
      </c>
      <c r="Z48" s="457">
        <v>133853</v>
      </c>
      <c r="AA48" s="20">
        <f>SUM(Y48:Z48)</f>
        <v>1143387</v>
      </c>
      <c r="AB48" s="21">
        <f>AGOSTO!AD48</f>
        <v>1009534</v>
      </c>
      <c r="AC48" s="457">
        <v>133853</v>
      </c>
      <c r="AD48" s="20">
        <f>SUM(AB48:AC48)</f>
        <v>1143387</v>
      </c>
      <c r="AE48" s="21">
        <f>AGOSTO!AG48</f>
        <v>1009534</v>
      </c>
      <c r="AF48" s="457">
        <v>133853</v>
      </c>
      <c r="AG48" s="20">
        <f>SUM(AE48:AF48)</f>
        <v>1143387</v>
      </c>
      <c r="AH48" s="21">
        <f>X48-AA48</f>
        <v>4836315</v>
      </c>
      <c r="AI48" s="17">
        <f>X48-AD48</f>
        <v>4836315</v>
      </c>
      <c r="AJ48" s="18">
        <f>X48-AG48</f>
        <v>4836315</v>
      </c>
      <c r="AK48" s="10"/>
      <c r="AL48" s="455">
        <v>0</v>
      </c>
      <c r="AM48" s="458">
        <v>0</v>
      </c>
      <c r="AN48" s="10"/>
      <c r="AO48" s="365"/>
      <c r="AP48" s="365"/>
      <c r="AQ48" s="365"/>
      <c r="AR48" s="365"/>
      <c r="AS48" s="365"/>
      <c r="AT48" s="365"/>
      <c r="AU48" s="365"/>
      <c r="AV48" s="365"/>
      <c r="AW48" s="365"/>
      <c r="AX48" s="365"/>
      <c r="AY48" s="365"/>
      <c r="AZ48" s="365"/>
    </row>
    <row r="49" spans="1:70" s="514" customFormat="1" ht="15" x14ac:dyDescent="0.2">
      <c r="A49" s="188" t="str">
        <f>+IF(AGOSTO!A49=0,"",AGOSTO!A49)</f>
        <v>1130108-1</v>
      </c>
      <c r="B49" s="189" t="str">
        <f>+CONCATENATE("Vigencia ",INSTRUCCIONES!$F$3)</f>
        <v>Vigencia 2014</v>
      </c>
      <c r="C49" s="456">
        <f>+ENERO!C49</f>
        <v>0</v>
      </c>
      <c r="D49" s="456">
        <f>AGOSTO!D49+SEPTIEMBRE!P49</f>
        <v>0</v>
      </c>
      <c r="E49" s="456">
        <f>AGOSTO!E49+SEPTIEMBRE!Q49</f>
        <v>0</v>
      </c>
      <c r="F49" s="170">
        <f>SUM(C49:E49)</f>
        <v>0</v>
      </c>
      <c r="G49" s="283">
        <f>AGOSTO!I49</f>
        <v>0</v>
      </c>
      <c r="H49" s="457">
        <v>0</v>
      </c>
      <c r="I49" s="170">
        <f>SUM(G49:H49)</f>
        <v>0</v>
      </c>
      <c r="J49" s="283">
        <f>AGOSTO!L49</f>
        <v>0</v>
      </c>
      <c r="K49" s="457">
        <v>0</v>
      </c>
      <c r="L49" s="170">
        <f>SUM(J49:K49)</f>
        <v>0</v>
      </c>
      <c r="M49" s="283">
        <f>F49-I49</f>
        <v>0</v>
      </c>
      <c r="N49" s="170">
        <f>F49-L49</f>
        <v>0</v>
      </c>
      <c r="O49" s="467"/>
      <c r="P49" s="455">
        <v>0</v>
      </c>
      <c r="Q49" s="458">
        <v>0</v>
      </c>
      <c r="R49" s="10"/>
      <c r="S49" s="155">
        <f>+IF(AGOSTO!S49=0,"",AGOSTO!S49)</f>
        <v>1010302</v>
      </c>
      <c r="T49" s="159" t="str">
        <f>+IF(AGOSTO!T49=0,"",AGOSTO!T49)</f>
        <v>Contribuciones - Otros</v>
      </c>
      <c r="U49" s="29">
        <f t="shared" ref="U49:AJ49" si="47">SUM(U50:U54)</f>
        <v>62560299</v>
      </c>
      <c r="V49" s="17">
        <f t="shared" si="47"/>
        <v>0</v>
      </c>
      <c r="W49" s="17">
        <f t="shared" si="47"/>
        <v>0</v>
      </c>
      <c r="X49" s="20">
        <f t="shared" si="47"/>
        <v>62560299</v>
      </c>
      <c r="Y49" s="21">
        <f t="shared" si="47"/>
        <v>8428392</v>
      </c>
      <c r="Z49" s="169">
        <f t="shared" si="47"/>
        <v>1072100</v>
      </c>
      <c r="AA49" s="20">
        <f t="shared" si="47"/>
        <v>9500492</v>
      </c>
      <c r="AB49" s="21">
        <f t="shared" si="47"/>
        <v>8428392</v>
      </c>
      <c r="AC49" s="169">
        <f t="shared" si="47"/>
        <v>1072100</v>
      </c>
      <c r="AD49" s="20">
        <f t="shared" si="47"/>
        <v>9500492</v>
      </c>
      <c r="AE49" s="21">
        <f t="shared" si="47"/>
        <v>7405468</v>
      </c>
      <c r="AF49" s="169">
        <f t="shared" si="47"/>
        <v>1022924</v>
      </c>
      <c r="AG49" s="20">
        <f t="shared" si="47"/>
        <v>8428392</v>
      </c>
      <c r="AH49" s="21">
        <f t="shared" si="47"/>
        <v>53059807</v>
      </c>
      <c r="AI49" s="17">
        <f t="shared" si="47"/>
        <v>53059807</v>
      </c>
      <c r="AJ49" s="18">
        <f t="shared" si="47"/>
        <v>54131907</v>
      </c>
      <c r="AK49" s="10"/>
      <c r="AL49" s="31">
        <f>SUM(AL50:AL54)</f>
        <v>0</v>
      </c>
      <c r="AM49" s="28">
        <f>SUM(AM50:AM54)</f>
        <v>0</v>
      </c>
      <c r="AN49" s="10"/>
      <c r="AO49" s="555"/>
      <c r="AP49" s="554"/>
      <c r="AQ49" s="365"/>
      <c r="AR49" s="365"/>
      <c r="AS49" s="365"/>
      <c r="AT49" s="365"/>
      <c r="AU49" s="365"/>
      <c r="AV49" s="365"/>
      <c r="AW49" s="365"/>
      <c r="AX49" s="365"/>
      <c r="AY49" s="365"/>
      <c r="AZ49" s="365"/>
      <c r="BA49" s="467"/>
      <c r="BF49" s="467"/>
      <c r="BG49" s="467"/>
      <c r="BH49" s="467"/>
      <c r="BI49" s="467"/>
      <c r="BJ49" s="467"/>
      <c r="BK49" s="467"/>
      <c r="BL49" s="467"/>
      <c r="BM49" s="467"/>
      <c r="BN49" s="467"/>
      <c r="BO49" s="467"/>
      <c r="BP49" s="467"/>
      <c r="BQ49" s="467"/>
      <c r="BR49" s="467"/>
    </row>
    <row r="50" spans="1:70" s="514" customFormat="1" ht="15" x14ac:dyDescent="0.2">
      <c r="A50" s="188" t="str">
        <f>+IF(AGOSTO!A50=0,"",AGOSTO!A50)</f>
        <v>1130108-2</v>
      </c>
      <c r="B50" s="189" t="str">
        <f>+IF(AGOSTO!B50=0,"",AGOSTO!B50)</f>
        <v>Vigencias Anteriores</v>
      </c>
      <c r="C50" s="456">
        <f>+ENERO!C50</f>
        <v>0</v>
      </c>
      <c r="D50" s="456">
        <f>AGOSTO!D50+SEPTIEMBRE!P50</f>
        <v>0</v>
      </c>
      <c r="E50" s="456">
        <f>AGOSTO!E50+SEPTIEMBRE!Q50</f>
        <v>0</v>
      </c>
      <c r="F50" s="170">
        <f>SUM(C50:E50)</f>
        <v>0</v>
      </c>
      <c r="G50" s="283">
        <f>AGOSTO!I50</f>
        <v>0</v>
      </c>
      <c r="H50" s="457">
        <v>0</v>
      </c>
      <c r="I50" s="170">
        <f>SUM(G50:H50)</f>
        <v>0</v>
      </c>
      <c r="J50" s="283">
        <f>AGOSTO!L50</f>
        <v>0</v>
      </c>
      <c r="K50" s="457">
        <v>0</v>
      </c>
      <c r="L50" s="170">
        <f>SUM(J50:K50)</f>
        <v>0</v>
      </c>
      <c r="M50" s="283">
        <f>F50-I50</f>
        <v>0</v>
      </c>
      <c r="N50" s="170">
        <f>F50-L50</f>
        <v>0</v>
      </c>
      <c r="O50" s="467"/>
      <c r="P50" s="455">
        <v>0</v>
      </c>
      <c r="Q50" s="458">
        <v>0</v>
      </c>
      <c r="R50" s="10"/>
      <c r="S50" s="156" t="str">
        <f>+IF(AGOSTO!S50=0,"",AGOSTO!S50)</f>
        <v>1010302-1</v>
      </c>
      <c r="T50" s="55" t="str">
        <f>+IF(AGOSTO!T50=0,"",AGOSTO!T50)</f>
        <v>Aportes a E.P.S.- Con sit. Fondos</v>
      </c>
      <c r="U50" s="29">
        <f>+ENERO!U50</f>
        <v>8397028</v>
      </c>
      <c r="V50" s="17">
        <f>AGOSTO!V50+SEPTIEMBRE!AL50</f>
        <v>0</v>
      </c>
      <c r="W50" s="17">
        <f>AGOSTO!W50+SEPTIEMBRE!AM50</f>
        <v>0</v>
      </c>
      <c r="X50" s="20">
        <f t="shared" ref="X50:X55" si="48">SUM(U50:W50)</f>
        <v>8397028</v>
      </c>
      <c r="Y50" s="21">
        <f>AGOSTO!AA50</f>
        <v>0</v>
      </c>
      <c r="Z50" s="457">
        <v>0</v>
      </c>
      <c r="AA50" s="20">
        <f t="shared" ref="AA50:AA55" si="49">SUM(Y50:Z50)</f>
        <v>0</v>
      </c>
      <c r="AB50" s="21">
        <f>AGOSTO!AD50</f>
        <v>0</v>
      </c>
      <c r="AC50" s="457">
        <v>0</v>
      </c>
      <c r="AD50" s="20">
        <f t="shared" ref="AD50:AD55" si="50">SUM(AB50:AC50)</f>
        <v>0</v>
      </c>
      <c r="AE50" s="21">
        <f>AGOSTO!AG50</f>
        <v>0</v>
      </c>
      <c r="AF50" s="457">
        <v>0</v>
      </c>
      <c r="AG50" s="20">
        <f t="shared" ref="AG50:AG55" si="51">SUM(AE50:AF50)</f>
        <v>0</v>
      </c>
      <c r="AH50" s="21">
        <f t="shared" ref="AH50:AH55" si="52">X50-AA50</f>
        <v>8397028</v>
      </c>
      <c r="AI50" s="17">
        <f t="shared" ref="AI50:AI55" si="53">X50-AD50</f>
        <v>8397028</v>
      </c>
      <c r="AJ50" s="18">
        <f t="shared" ref="AJ50:AJ55" si="54">X50-AG50</f>
        <v>8397028</v>
      </c>
      <c r="AK50" s="10"/>
      <c r="AL50" s="455">
        <v>0</v>
      </c>
      <c r="AM50" s="458">
        <v>0</v>
      </c>
      <c r="AN50" s="10"/>
      <c r="AO50" s="365"/>
      <c r="AP50" s="365"/>
      <c r="AQ50" s="365"/>
      <c r="AR50" s="365"/>
      <c r="AS50" s="365"/>
      <c r="AT50" s="365"/>
      <c r="AU50" s="365"/>
      <c r="AV50" s="365"/>
      <c r="AW50" s="365"/>
      <c r="AX50" s="365"/>
      <c r="AY50" s="365"/>
      <c r="AZ50" s="365"/>
      <c r="BA50" s="467"/>
      <c r="BF50" s="467"/>
      <c r="BG50" s="467"/>
      <c r="BH50" s="467"/>
      <c r="BI50" s="467"/>
      <c r="BJ50" s="467"/>
      <c r="BK50" s="467"/>
      <c r="BL50" s="467"/>
      <c r="BM50" s="467"/>
      <c r="BN50" s="467"/>
      <c r="BO50" s="467"/>
      <c r="BP50" s="467"/>
      <c r="BQ50" s="467"/>
      <c r="BR50" s="467"/>
    </row>
    <row r="51" spans="1:70" s="467" customFormat="1" x14ac:dyDescent="0.2">
      <c r="A51" s="57">
        <f>+IF(AGOSTO!A51=0,"",AGOSTO!A51)</f>
        <v>1130109</v>
      </c>
      <c r="B51" s="45" t="str">
        <f>+IF(AGOSTO!B51=0,"",AGOSTO!B51)</f>
        <v>EPS - PLANES COMPLEMENTARIOS</v>
      </c>
      <c r="C51" s="53">
        <f t="shared" ref="C51:N51" si="55">SUM(C52:C53)</f>
        <v>0</v>
      </c>
      <c r="D51" s="53">
        <f t="shared" si="55"/>
        <v>0</v>
      </c>
      <c r="E51" s="53">
        <f t="shared" si="55"/>
        <v>0</v>
      </c>
      <c r="F51" s="54">
        <f t="shared" si="55"/>
        <v>0</v>
      </c>
      <c r="G51" s="52">
        <f t="shared" si="55"/>
        <v>0</v>
      </c>
      <c r="H51" s="53">
        <f t="shared" si="55"/>
        <v>0</v>
      </c>
      <c r="I51" s="54">
        <f t="shared" si="55"/>
        <v>0</v>
      </c>
      <c r="J51" s="52">
        <f t="shared" si="55"/>
        <v>0</v>
      </c>
      <c r="K51" s="53">
        <f t="shared" si="55"/>
        <v>0</v>
      </c>
      <c r="L51" s="54">
        <f t="shared" si="55"/>
        <v>0</v>
      </c>
      <c r="M51" s="52">
        <f t="shared" si="55"/>
        <v>0</v>
      </c>
      <c r="N51" s="54">
        <f t="shared" si="55"/>
        <v>0</v>
      </c>
      <c r="P51" s="52">
        <f>SUM(P52:P53)</f>
        <v>0</v>
      </c>
      <c r="Q51" s="54">
        <f>SUM(Q52:Q53)</f>
        <v>0</v>
      </c>
      <c r="R51" s="10"/>
      <c r="S51" s="156" t="str">
        <f>+IF(AGOSTO!S51=0,"",AGOSTO!S51)</f>
        <v>1010302-2</v>
      </c>
      <c r="T51" s="55" t="str">
        <f>+IF(AGOSTO!T51=0,"",AGOSTO!T51)</f>
        <v>Aportes Fondos Pensionales - Con Sit. Fondos</v>
      </c>
      <c r="U51" s="29">
        <f>+ENERO!U51</f>
        <v>8638318</v>
      </c>
      <c r="V51" s="17">
        <f>AGOSTO!V51+SEPTIEMBRE!AL51</f>
        <v>0</v>
      </c>
      <c r="W51" s="17">
        <f>AGOSTO!W51+SEPTIEMBRE!AM51</f>
        <v>0</v>
      </c>
      <c r="X51" s="20">
        <f t="shared" si="48"/>
        <v>8638318</v>
      </c>
      <c r="Y51" s="21">
        <f>AGOSTO!AA51</f>
        <v>0</v>
      </c>
      <c r="Z51" s="457">
        <v>0</v>
      </c>
      <c r="AA51" s="20">
        <f t="shared" si="49"/>
        <v>0</v>
      </c>
      <c r="AB51" s="21">
        <f>AGOSTO!AD51</f>
        <v>0</v>
      </c>
      <c r="AC51" s="457">
        <v>0</v>
      </c>
      <c r="AD51" s="20">
        <f t="shared" si="50"/>
        <v>0</v>
      </c>
      <c r="AE51" s="21">
        <f>AGOSTO!AG51</f>
        <v>0</v>
      </c>
      <c r="AF51" s="457">
        <v>0</v>
      </c>
      <c r="AG51" s="20">
        <f t="shared" si="51"/>
        <v>0</v>
      </c>
      <c r="AH51" s="21">
        <f t="shared" si="52"/>
        <v>8638318</v>
      </c>
      <c r="AI51" s="17">
        <f t="shared" si="53"/>
        <v>8638318</v>
      </c>
      <c r="AJ51" s="18">
        <f t="shared" si="54"/>
        <v>8638318</v>
      </c>
      <c r="AK51" s="10"/>
      <c r="AL51" s="455">
        <v>0</v>
      </c>
      <c r="AM51" s="458">
        <v>0</v>
      </c>
      <c r="AN51" s="10"/>
      <c r="AO51" s="365"/>
      <c r="AP51" s="365"/>
      <c r="AQ51" s="365"/>
      <c r="AR51" s="365"/>
      <c r="AS51" s="365"/>
      <c r="AT51" s="365"/>
      <c r="AU51" s="365"/>
      <c r="AV51" s="365"/>
      <c r="AW51" s="365"/>
      <c r="AX51" s="365"/>
      <c r="AY51" s="365"/>
      <c r="AZ51" s="365"/>
    </row>
    <row r="52" spans="1:70" s="514" customFormat="1" ht="15" x14ac:dyDescent="0.2">
      <c r="A52" s="188" t="str">
        <f>+IF(AGOSTO!A52=0,"",AGOSTO!A52)</f>
        <v>1130109-1</v>
      </c>
      <c r="B52" s="189" t="str">
        <f>+CONCATENATE("Vigencia ",INSTRUCCIONES!$F$3)</f>
        <v>Vigencia 2014</v>
      </c>
      <c r="C52" s="456">
        <f>+ENERO!C52</f>
        <v>0</v>
      </c>
      <c r="D52" s="456">
        <f>AGOSTO!D52+SEPTIEMBRE!P52</f>
        <v>0</v>
      </c>
      <c r="E52" s="456">
        <f>AGOSTO!E52+SEPTIEMBRE!Q52</f>
        <v>0</v>
      </c>
      <c r="F52" s="170">
        <f>SUM(C52:E52)</f>
        <v>0</v>
      </c>
      <c r="G52" s="283">
        <f>AGOSTO!I52</f>
        <v>0</v>
      </c>
      <c r="H52" s="457">
        <v>0</v>
      </c>
      <c r="I52" s="170">
        <f>SUM(G52:H52)</f>
        <v>0</v>
      </c>
      <c r="J52" s="283">
        <f>AGOSTO!L52</f>
        <v>0</v>
      </c>
      <c r="K52" s="457">
        <v>0</v>
      </c>
      <c r="L52" s="170">
        <f>SUM(J52:K52)</f>
        <v>0</v>
      </c>
      <c r="M52" s="283">
        <f>F52-I52</f>
        <v>0</v>
      </c>
      <c r="N52" s="170">
        <f>F52-L52</f>
        <v>0</v>
      </c>
      <c r="O52" s="467"/>
      <c r="P52" s="455">
        <v>0</v>
      </c>
      <c r="Q52" s="458">
        <v>0</v>
      </c>
      <c r="R52" s="10"/>
      <c r="S52" s="156" t="str">
        <f>+IF(AGOSTO!S52=0,"",AGOSTO!S52)</f>
        <v>1010302-3</v>
      </c>
      <c r="T52" s="55" t="str">
        <f>+IF(AGOSTO!T52=0,"",AGOSTO!T52)</f>
        <v xml:space="preserve">Aportes a Fondos de Cesantia - Con Sit. de Fondos </v>
      </c>
      <c r="U52" s="29">
        <f>+ENERO!U52</f>
        <v>23542276</v>
      </c>
      <c r="V52" s="17">
        <f>AGOSTO!V52+SEPTIEMBRE!AL52</f>
        <v>0</v>
      </c>
      <c r="W52" s="17">
        <f>AGOSTO!W52+SEPTIEMBRE!AM52</f>
        <v>0</v>
      </c>
      <c r="X52" s="20">
        <f t="shared" si="48"/>
        <v>23542276</v>
      </c>
      <c r="Y52" s="21">
        <f>AGOSTO!AA52</f>
        <v>0</v>
      </c>
      <c r="Z52" s="457">
        <v>0</v>
      </c>
      <c r="AA52" s="20">
        <f t="shared" si="49"/>
        <v>0</v>
      </c>
      <c r="AB52" s="21">
        <f>AGOSTO!AD52</f>
        <v>0</v>
      </c>
      <c r="AC52" s="457">
        <v>0</v>
      </c>
      <c r="AD52" s="20">
        <f t="shared" si="50"/>
        <v>0</v>
      </c>
      <c r="AE52" s="21">
        <f>AGOSTO!AG52</f>
        <v>0</v>
      </c>
      <c r="AF52" s="457">
        <v>0</v>
      </c>
      <c r="AG52" s="20">
        <f t="shared" si="51"/>
        <v>0</v>
      </c>
      <c r="AH52" s="21">
        <f t="shared" si="52"/>
        <v>23542276</v>
      </c>
      <c r="AI52" s="17">
        <f t="shared" si="53"/>
        <v>23542276</v>
      </c>
      <c r="AJ52" s="18">
        <f t="shared" si="54"/>
        <v>23542276</v>
      </c>
      <c r="AK52" s="10"/>
      <c r="AL52" s="455">
        <v>0</v>
      </c>
      <c r="AM52" s="458">
        <v>0</v>
      </c>
      <c r="AN52" s="10"/>
      <c r="AO52" s="556"/>
      <c r="AP52" s="556"/>
      <c r="AQ52" s="556"/>
      <c r="AR52" s="365"/>
      <c r="AS52" s="555"/>
      <c r="AT52" s="555"/>
      <c r="AU52" s="555"/>
      <c r="AV52" s="555"/>
      <c r="AW52" s="555"/>
      <c r="AX52" s="555"/>
      <c r="AY52" s="555"/>
      <c r="AZ52" s="555"/>
      <c r="BA52" s="467"/>
      <c r="BF52" s="467"/>
      <c r="BG52" s="467"/>
      <c r="BH52" s="467"/>
      <c r="BI52" s="467"/>
      <c r="BJ52" s="467"/>
      <c r="BK52" s="467"/>
      <c r="BL52" s="467"/>
      <c r="BM52" s="467"/>
      <c r="BN52" s="467"/>
      <c r="BO52" s="467"/>
      <c r="BP52" s="467"/>
      <c r="BQ52" s="467"/>
      <c r="BR52" s="467"/>
    </row>
    <row r="53" spans="1:70" s="514" customFormat="1" ht="15" x14ac:dyDescent="0.2">
      <c r="A53" s="188" t="str">
        <f>+IF(AGOSTO!A53=0,"",AGOSTO!A53)</f>
        <v>1130109-2</v>
      </c>
      <c r="B53" s="189" t="str">
        <f>+IF(AGOSTO!B53=0,"",AGOSTO!B53)</f>
        <v>Vigencias Anteriores</v>
      </c>
      <c r="C53" s="456">
        <f>+ENERO!C53</f>
        <v>0</v>
      </c>
      <c r="D53" s="456">
        <f>AGOSTO!D53+SEPTIEMBRE!P53</f>
        <v>0</v>
      </c>
      <c r="E53" s="456">
        <f>AGOSTO!E53+SEPTIEMBRE!Q53</f>
        <v>0</v>
      </c>
      <c r="F53" s="170">
        <f>SUM(C53:E53)</f>
        <v>0</v>
      </c>
      <c r="G53" s="283">
        <f>AGOSTO!I53</f>
        <v>0</v>
      </c>
      <c r="H53" s="457">
        <v>0</v>
      </c>
      <c r="I53" s="170">
        <f>SUM(G53:H53)</f>
        <v>0</v>
      </c>
      <c r="J53" s="283">
        <f>AGOSTO!L53</f>
        <v>0</v>
      </c>
      <c r="K53" s="457">
        <v>0</v>
      </c>
      <c r="L53" s="170">
        <f>SUM(J53:K53)</f>
        <v>0</v>
      </c>
      <c r="M53" s="283">
        <f>F53-I53</f>
        <v>0</v>
      </c>
      <c r="N53" s="170">
        <f>F53-L53</f>
        <v>0</v>
      </c>
      <c r="O53" s="467"/>
      <c r="P53" s="455">
        <v>0</v>
      </c>
      <c r="Q53" s="458">
        <v>0</v>
      </c>
      <c r="R53" s="10"/>
      <c r="S53" s="156" t="str">
        <f>+IF(AGOSTO!S53=0,"",AGOSTO!S53)</f>
        <v>1010302-4</v>
      </c>
      <c r="T53" s="55" t="str">
        <f>+IF(AGOSTO!T53=0,"",AGOSTO!T53)</f>
        <v>Aporte a ARL. - Con Sit. de Fondos</v>
      </c>
      <c r="U53" s="29">
        <f>+ENERO!U53</f>
        <v>1490853</v>
      </c>
      <c r="V53" s="17">
        <f>AGOSTO!V53+SEPTIEMBRE!AL53</f>
        <v>0</v>
      </c>
      <c r="W53" s="17">
        <f>AGOSTO!W53+SEPTIEMBRE!AM53</f>
        <v>0</v>
      </c>
      <c r="X53" s="20">
        <f t="shared" si="48"/>
        <v>1490853</v>
      </c>
      <c r="Y53" s="21">
        <f>AGOSTO!AA53</f>
        <v>0</v>
      </c>
      <c r="Z53" s="457">
        <v>0</v>
      </c>
      <c r="AA53" s="20">
        <f t="shared" si="49"/>
        <v>0</v>
      </c>
      <c r="AB53" s="21">
        <f>AGOSTO!AD53</f>
        <v>0</v>
      </c>
      <c r="AC53" s="457">
        <v>0</v>
      </c>
      <c r="AD53" s="20">
        <f t="shared" si="50"/>
        <v>0</v>
      </c>
      <c r="AE53" s="21">
        <f>AGOSTO!AG53</f>
        <v>0</v>
      </c>
      <c r="AF53" s="457">
        <v>0</v>
      </c>
      <c r="AG53" s="20">
        <f t="shared" si="51"/>
        <v>0</v>
      </c>
      <c r="AH53" s="21">
        <f t="shared" si="52"/>
        <v>1490853</v>
      </c>
      <c r="AI53" s="17">
        <f t="shared" si="53"/>
        <v>1490853</v>
      </c>
      <c r="AJ53" s="18">
        <f t="shared" si="54"/>
        <v>1490853</v>
      </c>
      <c r="AK53" s="10"/>
      <c r="AL53" s="455">
        <v>0</v>
      </c>
      <c r="AM53" s="458">
        <v>0</v>
      </c>
      <c r="AN53" s="10"/>
      <c r="AO53" s="365"/>
      <c r="AP53" s="365"/>
      <c r="AQ53" s="365"/>
      <c r="AR53" s="365"/>
      <c r="AS53" s="365"/>
      <c r="AT53" s="365"/>
      <c r="AU53" s="365"/>
      <c r="AV53" s="365"/>
      <c r="AW53" s="365"/>
      <c r="AX53" s="365"/>
      <c r="AY53" s="365"/>
      <c r="AZ53" s="365"/>
      <c r="BA53" s="467"/>
      <c r="BF53" s="467"/>
      <c r="BG53" s="467"/>
      <c r="BH53" s="467"/>
      <c r="BI53" s="467"/>
      <c r="BJ53" s="467"/>
      <c r="BK53" s="467"/>
      <c r="BL53" s="467"/>
      <c r="BM53" s="467"/>
      <c r="BN53" s="467"/>
      <c r="BO53" s="467"/>
      <c r="BP53" s="467"/>
      <c r="BQ53" s="467"/>
      <c r="BR53" s="467"/>
    </row>
    <row r="54" spans="1:70" s="467" customFormat="1" x14ac:dyDescent="0.2">
      <c r="A54" s="57">
        <f>+IF(AGOSTO!A54=0,"",AGOSTO!A54)</f>
        <v>1130110</v>
      </c>
      <c r="B54" s="45" t="str">
        <f>+IF(AGOSTO!B54=0,"",AGOSTO!B54)</f>
        <v>EMPRESAS MEDICINA PREPAGADA</v>
      </c>
      <c r="C54" s="53">
        <f t="shared" ref="C54:N54" si="56">SUM(C55:C56)</f>
        <v>0</v>
      </c>
      <c r="D54" s="53">
        <f t="shared" si="56"/>
        <v>0</v>
      </c>
      <c r="E54" s="53">
        <f t="shared" si="56"/>
        <v>0</v>
      </c>
      <c r="F54" s="54">
        <f t="shared" si="56"/>
        <v>0</v>
      </c>
      <c r="G54" s="52">
        <f t="shared" si="56"/>
        <v>0</v>
      </c>
      <c r="H54" s="53">
        <f t="shared" si="56"/>
        <v>0</v>
      </c>
      <c r="I54" s="54">
        <f t="shared" si="56"/>
        <v>0</v>
      </c>
      <c r="J54" s="52">
        <f t="shared" si="56"/>
        <v>0</v>
      </c>
      <c r="K54" s="53">
        <f t="shared" si="56"/>
        <v>0</v>
      </c>
      <c r="L54" s="54">
        <f t="shared" si="56"/>
        <v>0</v>
      </c>
      <c r="M54" s="52">
        <f t="shared" si="56"/>
        <v>0</v>
      </c>
      <c r="N54" s="54">
        <f t="shared" si="56"/>
        <v>0</v>
      </c>
      <c r="P54" s="52">
        <f>SUM(P55:P56)</f>
        <v>0</v>
      </c>
      <c r="Q54" s="54">
        <f>SUM(Q55:Q56)</f>
        <v>0</v>
      </c>
      <c r="R54" s="10"/>
      <c r="S54" s="156" t="str">
        <f>+IF(AGOSTO!S54=0,"",AGOSTO!S54)</f>
        <v>1010302-5</v>
      </c>
      <c r="T54" s="55" t="str">
        <f>+IF(AGOSTO!T54=0,"",AGOSTO!T54)</f>
        <v>Aporte a Caja Compensación Familiar</v>
      </c>
      <c r="U54" s="29">
        <f>+ENERO!U54</f>
        <v>20491824</v>
      </c>
      <c r="V54" s="17">
        <f>AGOSTO!V54+SEPTIEMBRE!AL54</f>
        <v>0</v>
      </c>
      <c r="W54" s="17">
        <f>AGOSTO!W54+SEPTIEMBRE!AM54</f>
        <v>0</v>
      </c>
      <c r="X54" s="20">
        <f t="shared" si="48"/>
        <v>20491824</v>
      </c>
      <c r="Y54" s="21">
        <f>AGOSTO!AA54</f>
        <v>8428392</v>
      </c>
      <c r="Z54" s="457">
        <v>1072100</v>
      </c>
      <c r="AA54" s="20">
        <f t="shared" si="49"/>
        <v>9500492</v>
      </c>
      <c r="AB54" s="21">
        <f>AGOSTO!AD54</f>
        <v>8428392</v>
      </c>
      <c r="AC54" s="457">
        <v>1072100</v>
      </c>
      <c r="AD54" s="20">
        <f t="shared" si="50"/>
        <v>9500492</v>
      </c>
      <c r="AE54" s="21">
        <f>AGOSTO!AG54</f>
        <v>7405468</v>
      </c>
      <c r="AF54" s="457">
        <v>1022924</v>
      </c>
      <c r="AG54" s="20">
        <f t="shared" si="51"/>
        <v>8428392</v>
      </c>
      <c r="AH54" s="21">
        <f t="shared" si="52"/>
        <v>10991332</v>
      </c>
      <c r="AI54" s="17">
        <f t="shared" si="53"/>
        <v>10991332</v>
      </c>
      <c r="AJ54" s="18">
        <f t="shared" si="54"/>
        <v>12063432</v>
      </c>
      <c r="AK54" s="10"/>
      <c r="AL54" s="455">
        <v>0</v>
      </c>
      <c r="AM54" s="458">
        <v>0</v>
      </c>
      <c r="AN54" s="10"/>
      <c r="AO54" s="365"/>
      <c r="AP54" s="365"/>
      <c r="AQ54" s="365"/>
      <c r="AR54" s="365"/>
      <c r="AS54" s="365"/>
      <c r="AT54" s="365"/>
      <c r="AU54" s="365"/>
      <c r="AV54" s="365"/>
      <c r="AW54" s="365"/>
      <c r="AX54" s="365"/>
      <c r="AY54" s="365"/>
      <c r="AZ54" s="365"/>
    </row>
    <row r="55" spans="1:70" s="514" customFormat="1" ht="15" x14ac:dyDescent="0.2">
      <c r="A55" s="188" t="str">
        <f>+IF(AGOSTO!A55=0,"",AGOSTO!A55)</f>
        <v>1130110-1</v>
      </c>
      <c r="B55" s="189" t="str">
        <f>+CONCATENATE("Vigencia ",INSTRUCCIONES!$F$3)</f>
        <v>Vigencia 2014</v>
      </c>
      <c r="C55" s="456">
        <f>+ENERO!C55</f>
        <v>0</v>
      </c>
      <c r="D55" s="456">
        <f>AGOSTO!D55+SEPTIEMBRE!P55</f>
        <v>0</v>
      </c>
      <c r="E55" s="456">
        <f>AGOSTO!E55+SEPTIEMBRE!Q55</f>
        <v>0</v>
      </c>
      <c r="F55" s="170">
        <f>SUM(C55:E55)</f>
        <v>0</v>
      </c>
      <c r="G55" s="283">
        <f>AGOSTO!I55</f>
        <v>0</v>
      </c>
      <c r="H55" s="457">
        <v>0</v>
      </c>
      <c r="I55" s="170">
        <f>SUM(G55:H55)</f>
        <v>0</v>
      </c>
      <c r="J55" s="283">
        <f>AGOSTO!L55</f>
        <v>0</v>
      </c>
      <c r="K55" s="457">
        <v>0</v>
      </c>
      <c r="L55" s="170">
        <f>SUM(J55:K55)</f>
        <v>0</v>
      </c>
      <c r="M55" s="283">
        <f>F55-I55</f>
        <v>0</v>
      </c>
      <c r="N55" s="170">
        <f>F55-L55</f>
        <v>0</v>
      </c>
      <c r="O55" s="467"/>
      <c r="P55" s="455">
        <v>0</v>
      </c>
      <c r="Q55" s="458">
        <v>0</v>
      </c>
      <c r="R55" s="10"/>
      <c r="S55" s="155">
        <f>+IF(AGOSTO!S55=0,"",AGOSTO!S55)</f>
        <v>1010399</v>
      </c>
      <c r="T55" s="159" t="str">
        <f>+IF(AGOSTO!T55=0,"",AGOSTO!T55)</f>
        <v>Vigencias Anteriores</v>
      </c>
      <c r="U55" s="29">
        <f>+ENERO!U55</f>
        <v>0</v>
      </c>
      <c r="V55" s="17">
        <f>AGOSTO!V55+SEPTIEMBRE!AL55</f>
        <v>0</v>
      </c>
      <c r="W55" s="17">
        <f>AGOSTO!W55+SEPTIEMBRE!AM55</f>
        <v>29357693</v>
      </c>
      <c r="X55" s="20">
        <f t="shared" si="48"/>
        <v>29357693</v>
      </c>
      <c r="Y55" s="21">
        <f>AGOSTO!AA55</f>
        <v>29357693</v>
      </c>
      <c r="Z55" s="457">
        <v>0</v>
      </c>
      <c r="AA55" s="20">
        <f t="shared" si="49"/>
        <v>29357693</v>
      </c>
      <c r="AB55" s="21">
        <f>AGOSTO!AD55</f>
        <v>29357693</v>
      </c>
      <c r="AC55" s="457">
        <v>0</v>
      </c>
      <c r="AD55" s="20">
        <f t="shared" si="50"/>
        <v>29357693</v>
      </c>
      <c r="AE55" s="21">
        <f>AGOSTO!AG55</f>
        <v>13964310</v>
      </c>
      <c r="AF55" s="457">
        <v>0</v>
      </c>
      <c r="AG55" s="20">
        <f t="shared" si="51"/>
        <v>13964310</v>
      </c>
      <c r="AH55" s="21">
        <f t="shared" si="52"/>
        <v>0</v>
      </c>
      <c r="AI55" s="17">
        <f t="shared" si="53"/>
        <v>0</v>
      </c>
      <c r="AJ55" s="18">
        <f t="shared" si="54"/>
        <v>15393383</v>
      </c>
      <c r="AK55" s="10"/>
      <c r="AL55" s="455">
        <v>0</v>
      </c>
      <c r="AM55" s="458">
        <v>0</v>
      </c>
      <c r="AN55" s="10"/>
      <c r="AO55" s="365"/>
      <c r="AP55" s="554"/>
      <c r="AQ55" s="365"/>
      <c r="AR55" s="365"/>
      <c r="AS55" s="365"/>
      <c r="AT55" s="365"/>
      <c r="AU55" s="365"/>
      <c r="AV55" s="365"/>
      <c r="AW55" s="365"/>
      <c r="AX55" s="365"/>
      <c r="AY55" s="365"/>
      <c r="AZ55" s="365"/>
      <c r="BA55" s="467"/>
      <c r="BF55" s="467"/>
      <c r="BG55" s="467"/>
      <c r="BH55" s="467"/>
      <c r="BI55" s="467"/>
      <c r="BJ55" s="467"/>
      <c r="BK55" s="467"/>
      <c r="BL55" s="467"/>
      <c r="BM55" s="467"/>
      <c r="BN55" s="467"/>
      <c r="BO55" s="467"/>
      <c r="BP55" s="467"/>
      <c r="BQ55" s="467"/>
      <c r="BR55" s="467"/>
    </row>
    <row r="56" spans="1:70" s="514" customFormat="1" ht="15.75" x14ac:dyDescent="0.2">
      <c r="A56" s="188" t="str">
        <f>+IF(AGOSTO!A56=0,"",AGOSTO!A56)</f>
        <v>1130110-2</v>
      </c>
      <c r="B56" s="189" t="str">
        <f>+IF(AGOSTO!B56=0,"",AGOSTO!B56)</f>
        <v>Vigencias Anteriores</v>
      </c>
      <c r="C56" s="456">
        <f>+ENERO!C56</f>
        <v>0</v>
      </c>
      <c r="D56" s="456">
        <f>AGOSTO!D56+SEPTIEMBRE!P56</f>
        <v>0</v>
      </c>
      <c r="E56" s="456">
        <f>AGOSTO!E56+SEPTIEMBRE!Q56</f>
        <v>0</v>
      </c>
      <c r="F56" s="170">
        <f>SUM(C56:E56)</f>
        <v>0</v>
      </c>
      <c r="G56" s="283">
        <f>AGOSTO!I56</f>
        <v>0</v>
      </c>
      <c r="H56" s="457">
        <v>0</v>
      </c>
      <c r="I56" s="170">
        <f>SUM(G56:H56)</f>
        <v>0</v>
      </c>
      <c r="J56" s="283">
        <f>AGOSTO!L56</f>
        <v>0</v>
      </c>
      <c r="K56" s="457">
        <v>0</v>
      </c>
      <c r="L56" s="170">
        <f>SUM(J56:K56)</f>
        <v>0</v>
      </c>
      <c r="M56" s="283">
        <f>F56-I56</f>
        <v>0</v>
      </c>
      <c r="N56" s="170">
        <f>F56-L56</f>
        <v>0</v>
      </c>
      <c r="O56" s="467"/>
      <c r="P56" s="455">
        <v>0</v>
      </c>
      <c r="Q56" s="458">
        <v>0</v>
      </c>
      <c r="R56" s="10"/>
      <c r="S56" s="448" t="str">
        <f>+IF(AGOSTO!S56=0,"",AGOSTO!S56)</f>
        <v/>
      </c>
      <c r="T56" s="649" t="str">
        <f>+IF(AGOSTO!T56=0,"",AGOSTO!T56)</f>
        <v/>
      </c>
      <c r="U56" s="193"/>
      <c r="V56" s="193"/>
      <c r="W56" s="193"/>
      <c r="X56" s="193"/>
      <c r="Y56" s="193"/>
      <c r="Z56" s="193"/>
      <c r="AA56" s="193"/>
      <c r="AB56" s="193"/>
      <c r="AC56" s="193"/>
      <c r="AD56" s="193"/>
      <c r="AE56" s="193"/>
      <c r="AF56" s="193"/>
      <c r="AG56" s="193"/>
      <c r="AH56" s="193"/>
      <c r="AI56" s="193"/>
      <c r="AJ56" s="207"/>
      <c r="AK56" s="12"/>
      <c r="AL56" s="213"/>
      <c r="AM56" s="214"/>
      <c r="AN56" s="10"/>
      <c r="AO56" s="365"/>
      <c r="AP56" s="365"/>
      <c r="AQ56" s="365"/>
      <c r="AR56" s="365"/>
      <c r="AS56" s="365"/>
      <c r="AT56" s="365"/>
      <c r="AU56" s="365"/>
      <c r="AV56" s="365"/>
      <c r="AW56" s="365"/>
      <c r="AX56" s="365"/>
      <c r="AY56" s="365"/>
      <c r="AZ56" s="365"/>
      <c r="BA56" s="467"/>
      <c r="BF56" s="467"/>
      <c r="BG56" s="467"/>
      <c r="BH56" s="467"/>
      <c r="BI56" s="467"/>
      <c r="BJ56" s="467"/>
      <c r="BK56" s="467"/>
      <c r="BL56" s="467"/>
      <c r="BM56" s="467"/>
      <c r="BN56" s="467"/>
      <c r="BO56" s="467"/>
      <c r="BP56" s="467"/>
      <c r="BQ56" s="467"/>
      <c r="BR56" s="467"/>
    </row>
    <row r="57" spans="1:70" s="467" customFormat="1" ht="15" x14ac:dyDescent="0.2">
      <c r="A57" s="57">
        <f>+IF(AGOSTO!A57=0,"",AGOSTO!A57)</f>
        <v>1130111</v>
      </c>
      <c r="B57" s="45" t="str">
        <f>+IF(AGOSTO!B57=0,"",AGOSTO!B57)</f>
        <v>IPS PRIVADAS</v>
      </c>
      <c r="C57" s="53">
        <f t="shared" ref="C57:N57" si="57">SUM(C58:C59)</f>
        <v>0</v>
      </c>
      <c r="D57" s="53">
        <f t="shared" si="57"/>
        <v>0</v>
      </c>
      <c r="E57" s="53">
        <f t="shared" si="57"/>
        <v>0</v>
      </c>
      <c r="F57" s="54">
        <f t="shared" si="57"/>
        <v>0</v>
      </c>
      <c r="G57" s="52">
        <f t="shared" si="57"/>
        <v>0</v>
      </c>
      <c r="H57" s="53">
        <f t="shared" si="57"/>
        <v>0</v>
      </c>
      <c r="I57" s="54">
        <f t="shared" si="57"/>
        <v>0</v>
      </c>
      <c r="J57" s="52">
        <f t="shared" si="57"/>
        <v>0</v>
      </c>
      <c r="K57" s="53">
        <f t="shared" si="57"/>
        <v>0</v>
      </c>
      <c r="L57" s="54">
        <f t="shared" si="57"/>
        <v>0</v>
      </c>
      <c r="M57" s="52">
        <f t="shared" si="57"/>
        <v>0</v>
      </c>
      <c r="N57" s="54">
        <f t="shared" si="57"/>
        <v>0</v>
      </c>
      <c r="P57" s="52">
        <f>SUM(P58:P59)</f>
        <v>0</v>
      </c>
      <c r="Q57" s="54">
        <f>SUM(Q58:Q59)</f>
        <v>0</v>
      </c>
      <c r="R57" s="10"/>
      <c r="S57" s="34">
        <f>+IF(AGOSTO!S57=0,"",AGOSTO!S57)</f>
        <v>1010400</v>
      </c>
      <c r="T57" s="158" t="str">
        <f>+IF(AGOSTO!T57=0,"",AGOSTO!T57)</f>
        <v>Contribuciones Inherentes nómina del Sector Publico</v>
      </c>
      <c r="U57" s="157">
        <f t="shared" ref="U57:AJ57" si="58">U58+U61</f>
        <v>25614780</v>
      </c>
      <c r="V57" s="144">
        <f t="shared" si="58"/>
        <v>0</v>
      </c>
      <c r="W57" s="144">
        <f t="shared" si="58"/>
        <v>1420043</v>
      </c>
      <c r="X57" s="152">
        <f t="shared" si="58"/>
        <v>27034823</v>
      </c>
      <c r="Y57" s="151">
        <f t="shared" si="58"/>
        <v>11955531</v>
      </c>
      <c r="Z57" s="144">
        <f t="shared" si="58"/>
        <v>1340125</v>
      </c>
      <c r="AA57" s="152">
        <f t="shared" si="58"/>
        <v>13295656</v>
      </c>
      <c r="AB57" s="151">
        <f t="shared" si="58"/>
        <v>11955531</v>
      </c>
      <c r="AC57" s="144">
        <f t="shared" si="58"/>
        <v>1340125</v>
      </c>
      <c r="AD57" s="152">
        <f t="shared" si="58"/>
        <v>13295656</v>
      </c>
      <c r="AE57" s="151">
        <f t="shared" si="58"/>
        <v>10676876</v>
      </c>
      <c r="AF57" s="144">
        <f t="shared" si="58"/>
        <v>1278655</v>
      </c>
      <c r="AG57" s="152">
        <f t="shared" si="58"/>
        <v>11955531</v>
      </c>
      <c r="AH57" s="151">
        <f t="shared" si="58"/>
        <v>13739167</v>
      </c>
      <c r="AI57" s="144">
        <f t="shared" si="58"/>
        <v>13739167</v>
      </c>
      <c r="AJ57" s="153">
        <f t="shared" si="58"/>
        <v>15079292</v>
      </c>
      <c r="AK57" s="10"/>
      <c r="AL57" s="151">
        <f>AL58+AL61</f>
        <v>0</v>
      </c>
      <c r="AM57" s="153">
        <f>AM58+AM61</f>
        <v>0</v>
      </c>
      <c r="AN57" s="10"/>
      <c r="AO57" s="365"/>
      <c r="AP57" s="365"/>
      <c r="AQ57" s="365"/>
      <c r="AR57" s="365"/>
      <c r="AS57" s="365"/>
      <c r="AT57" s="365"/>
      <c r="AU57" s="365"/>
      <c r="AV57" s="365"/>
      <c r="AW57" s="365"/>
      <c r="AX57" s="365"/>
      <c r="AY57" s="365"/>
      <c r="AZ57" s="365"/>
    </row>
    <row r="58" spans="1:70" s="514" customFormat="1" ht="15" x14ac:dyDescent="0.2">
      <c r="A58" s="188" t="str">
        <f>+IF(AGOSTO!A58=0,"",AGOSTO!A58)</f>
        <v>1130111-1</v>
      </c>
      <c r="B58" s="189" t="str">
        <f>+CONCATENATE("Vigencia ",INSTRUCCIONES!$F$3)</f>
        <v>Vigencia 2014</v>
      </c>
      <c r="C58" s="456">
        <f>+ENERO!C58</f>
        <v>0</v>
      </c>
      <c r="D58" s="456">
        <f>AGOSTO!D58+SEPTIEMBRE!P58</f>
        <v>0</v>
      </c>
      <c r="E58" s="456">
        <f>AGOSTO!E58+SEPTIEMBRE!Q58</f>
        <v>0</v>
      </c>
      <c r="F58" s="170">
        <f>SUM(C58:E58)</f>
        <v>0</v>
      </c>
      <c r="G58" s="283">
        <f>AGOSTO!I58</f>
        <v>0</v>
      </c>
      <c r="H58" s="457">
        <v>0</v>
      </c>
      <c r="I58" s="170">
        <f>SUM(G58:H58)</f>
        <v>0</v>
      </c>
      <c r="J58" s="283">
        <f>AGOSTO!L58</f>
        <v>0</v>
      </c>
      <c r="K58" s="457">
        <v>0</v>
      </c>
      <c r="L58" s="170">
        <f>SUM(J58:K58)</f>
        <v>0</v>
      </c>
      <c r="M58" s="283">
        <f>F58-I58</f>
        <v>0</v>
      </c>
      <c r="N58" s="170">
        <f>F58-L58</f>
        <v>0</v>
      </c>
      <c r="O58" s="467"/>
      <c r="P58" s="455">
        <v>0</v>
      </c>
      <c r="Q58" s="458">
        <v>0</v>
      </c>
      <c r="R58" s="10"/>
      <c r="S58" s="155">
        <f>+IF(AGOSTO!S58=0,"",AGOSTO!S58)</f>
        <v>1010402</v>
      </c>
      <c r="T58" s="159" t="str">
        <f>+IF(AGOSTO!T58=0,"",AGOSTO!T58)</f>
        <v>Contribuciones - Otros</v>
      </c>
      <c r="U58" s="29">
        <f t="shared" ref="U58:AJ58" si="59">SUM(U59:U60)</f>
        <v>25614780</v>
      </c>
      <c r="V58" s="17">
        <f t="shared" si="59"/>
        <v>0</v>
      </c>
      <c r="W58" s="17">
        <f t="shared" si="59"/>
        <v>0</v>
      </c>
      <c r="X58" s="20">
        <f t="shared" si="59"/>
        <v>25614780</v>
      </c>
      <c r="Y58" s="21">
        <f t="shared" si="59"/>
        <v>10535488</v>
      </c>
      <c r="Z58" s="169">
        <f t="shared" si="59"/>
        <v>1340125</v>
      </c>
      <c r="AA58" s="20">
        <f t="shared" si="59"/>
        <v>11875613</v>
      </c>
      <c r="AB58" s="21">
        <f t="shared" si="59"/>
        <v>10535488</v>
      </c>
      <c r="AC58" s="169">
        <f t="shared" si="59"/>
        <v>1340125</v>
      </c>
      <c r="AD58" s="20">
        <f t="shared" si="59"/>
        <v>11875613</v>
      </c>
      <c r="AE58" s="21">
        <f t="shared" si="59"/>
        <v>9256833</v>
      </c>
      <c r="AF58" s="169">
        <f t="shared" si="59"/>
        <v>1278655</v>
      </c>
      <c r="AG58" s="20">
        <f t="shared" si="59"/>
        <v>10535488</v>
      </c>
      <c r="AH58" s="21">
        <f t="shared" si="59"/>
        <v>13739167</v>
      </c>
      <c r="AI58" s="17">
        <f t="shared" si="59"/>
        <v>13739167</v>
      </c>
      <c r="AJ58" s="18">
        <f t="shared" si="59"/>
        <v>15079292</v>
      </c>
      <c r="AK58" s="10"/>
      <c r="AL58" s="31">
        <f>SUM(AL59:AL60)</f>
        <v>0</v>
      </c>
      <c r="AM58" s="28">
        <f>SUM(AM59:AM60)</f>
        <v>0</v>
      </c>
      <c r="AN58" s="10"/>
      <c r="AO58" s="555"/>
      <c r="AP58" s="554"/>
      <c r="AQ58" s="365"/>
      <c r="AR58" s="365"/>
      <c r="AS58" s="365"/>
      <c r="AT58" s="365"/>
      <c r="AU58" s="365"/>
      <c r="AV58" s="365"/>
      <c r="AW58" s="365"/>
      <c r="AX58" s="365"/>
      <c r="AY58" s="365"/>
      <c r="AZ58" s="365"/>
      <c r="BA58" s="467"/>
      <c r="BF58" s="467"/>
      <c r="BG58" s="467"/>
      <c r="BH58" s="467"/>
      <c r="BI58" s="467"/>
      <c r="BJ58" s="467"/>
      <c r="BK58" s="467"/>
      <c r="BL58" s="467"/>
      <c r="BM58" s="467"/>
      <c r="BN58" s="467"/>
      <c r="BO58" s="467"/>
      <c r="BP58" s="467"/>
      <c r="BQ58" s="467"/>
      <c r="BR58" s="467"/>
    </row>
    <row r="59" spans="1:70" s="514" customFormat="1" ht="15" x14ac:dyDescent="0.2">
      <c r="A59" s="188" t="str">
        <f>+IF(AGOSTO!A59=0,"",AGOSTO!A59)</f>
        <v>1130111-2</v>
      </c>
      <c r="B59" s="189" t="str">
        <f>+IF(AGOSTO!B59=0,"",AGOSTO!B59)</f>
        <v>Vigencias Anteriores</v>
      </c>
      <c r="C59" s="456">
        <f>+ENERO!C59</f>
        <v>0</v>
      </c>
      <c r="D59" s="456">
        <f>AGOSTO!D59+SEPTIEMBRE!P59</f>
        <v>0</v>
      </c>
      <c r="E59" s="456">
        <f>AGOSTO!E59+SEPTIEMBRE!Q59</f>
        <v>0</v>
      </c>
      <c r="F59" s="170">
        <f>SUM(C59:E59)</f>
        <v>0</v>
      </c>
      <c r="G59" s="283">
        <f>AGOSTO!I59</f>
        <v>0</v>
      </c>
      <c r="H59" s="457">
        <v>0</v>
      </c>
      <c r="I59" s="170">
        <f>SUM(G59:H59)</f>
        <v>0</v>
      </c>
      <c r="J59" s="283">
        <f>AGOSTO!L59</f>
        <v>0</v>
      </c>
      <c r="K59" s="457">
        <v>0</v>
      </c>
      <c r="L59" s="170">
        <f>SUM(J59:K59)</f>
        <v>0</v>
      </c>
      <c r="M59" s="283">
        <f>F59-I59</f>
        <v>0</v>
      </c>
      <c r="N59" s="170">
        <f>F59-L59</f>
        <v>0</v>
      </c>
      <c r="O59" s="467"/>
      <c r="P59" s="455">
        <v>0</v>
      </c>
      <c r="Q59" s="458">
        <v>0</v>
      </c>
      <c r="R59" s="10"/>
      <c r="S59" s="156" t="str">
        <f>+IF(AGOSTO!S59=0,"",AGOSTO!S59)</f>
        <v>1010402-1</v>
      </c>
      <c r="T59" s="55" t="str">
        <f>+IF(AGOSTO!T59=0,"",AGOSTO!T59)</f>
        <v>S.E.N.A.</v>
      </c>
      <c r="U59" s="29">
        <f>+ENERO!U59</f>
        <v>10245912</v>
      </c>
      <c r="V59" s="17">
        <f>AGOSTO!V59+SEPTIEMBRE!AL59</f>
        <v>0</v>
      </c>
      <c r="W59" s="17">
        <f>AGOSTO!W59+SEPTIEMBRE!AM59</f>
        <v>0</v>
      </c>
      <c r="X59" s="20">
        <f>SUM(U59:W59)</f>
        <v>10245912</v>
      </c>
      <c r="Y59" s="21">
        <f>AGOSTO!AA59</f>
        <v>4214195</v>
      </c>
      <c r="Z59" s="457">
        <v>536050</v>
      </c>
      <c r="AA59" s="20">
        <f>SUM(Y59:Z59)</f>
        <v>4750245</v>
      </c>
      <c r="AB59" s="21">
        <f>AGOSTO!AD59</f>
        <v>4214195</v>
      </c>
      <c r="AC59" s="457">
        <v>536050</v>
      </c>
      <c r="AD59" s="20">
        <f>SUM(AB59:AC59)</f>
        <v>4750245</v>
      </c>
      <c r="AE59" s="21">
        <f>AGOSTO!AG59</f>
        <v>3702733</v>
      </c>
      <c r="AF59" s="457">
        <v>511462</v>
      </c>
      <c r="AG59" s="20">
        <f>SUM(AE59:AF59)</f>
        <v>4214195</v>
      </c>
      <c r="AH59" s="21">
        <f>X59-AA59</f>
        <v>5495667</v>
      </c>
      <c r="AI59" s="17">
        <f>X59-AD59</f>
        <v>5495667</v>
      </c>
      <c r="AJ59" s="18">
        <f>X59-AG59</f>
        <v>6031717</v>
      </c>
      <c r="AK59" s="10"/>
      <c r="AL59" s="455">
        <v>0</v>
      </c>
      <c r="AM59" s="458">
        <v>0</v>
      </c>
      <c r="AN59" s="10"/>
      <c r="AO59" s="365"/>
      <c r="AP59" s="365"/>
      <c r="AQ59" s="365"/>
      <c r="AR59" s="365"/>
      <c r="AS59" s="365"/>
      <c r="AT59" s="365"/>
      <c r="AU59" s="365"/>
      <c r="AV59" s="365"/>
      <c r="AW59" s="365"/>
      <c r="AX59" s="365"/>
      <c r="AY59" s="365"/>
      <c r="AZ59" s="365"/>
      <c r="BA59" s="467"/>
      <c r="BF59" s="467"/>
      <c r="BG59" s="467"/>
      <c r="BH59" s="467"/>
      <c r="BI59" s="467"/>
      <c r="BJ59" s="467"/>
      <c r="BK59" s="467"/>
      <c r="BL59" s="467"/>
      <c r="BM59" s="467"/>
      <c r="BN59" s="467"/>
      <c r="BO59" s="467"/>
      <c r="BP59" s="467"/>
      <c r="BQ59" s="467"/>
      <c r="BR59" s="467"/>
    </row>
    <row r="60" spans="1:70" s="467" customFormat="1" x14ac:dyDescent="0.2">
      <c r="A60" s="57">
        <f>+IF(AGOSTO!A60=0,"",AGOSTO!A60)</f>
        <v>1130112</v>
      </c>
      <c r="B60" s="45" t="str">
        <f>+IF(AGOSTO!B60=0,"",AGOSTO!B60)</f>
        <v>IPS PUBLICAS</v>
      </c>
      <c r="C60" s="53">
        <f t="shared" ref="C60:N60" si="60">SUM(C61:C62)</f>
        <v>2100000</v>
      </c>
      <c r="D60" s="53">
        <f t="shared" si="60"/>
        <v>0</v>
      </c>
      <c r="E60" s="53">
        <f t="shared" si="60"/>
        <v>918803</v>
      </c>
      <c r="F60" s="54">
        <f t="shared" si="60"/>
        <v>3018803</v>
      </c>
      <c r="G60" s="52">
        <f t="shared" si="60"/>
        <v>2832857</v>
      </c>
      <c r="H60" s="53">
        <f t="shared" si="60"/>
        <v>175970</v>
      </c>
      <c r="I60" s="54">
        <f t="shared" si="60"/>
        <v>3008827</v>
      </c>
      <c r="J60" s="52">
        <f t="shared" si="60"/>
        <v>1176440</v>
      </c>
      <c r="K60" s="53">
        <f t="shared" si="60"/>
        <v>709378</v>
      </c>
      <c r="L60" s="54">
        <f t="shared" si="60"/>
        <v>1885818</v>
      </c>
      <c r="M60" s="52">
        <f t="shared" si="60"/>
        <v>9976</v>
      </c>
      <c r="N60" s="54">
        <f t="shared" si="60"/>
        <v>1132985</v>
      </c>
      <c r="P60" s="52">
        <f>SUM(P61:P62)</f>
        <v>0</v>
      </c>
      <c r="Q60" s="54">
        <f>SUM(Q61:Q62)</f>
        <v>283040</v>
      </c>
      <c r="R60" s="10"/>
      <c r="S60" s="156" t="str">
        <f>+IF(AGOSTO!S60=0,"",AGOSTO!S60)</f>
        <v>1010402-2</v>
      </c>
      <c r="T60" s="55" t="str">
        <f>+IF(AGOSTO!T60=0,"",AGOSTO!T60)</f>
        <v>I.C.B.F.</v>
      </c>
      <c r="U60" s="29">
        <f>+ENERO!U60</f>
        <v>15368868</v>
      </c>
      <c r="V60" s="17">
        <f>AGOSTO!V60+SEPTIEMBRE!AL60</f>
        <v>0</v>
      </c>
      <c r="W60" s="17">
        <f>AGOSTO!W60+SEPTIEMBRE!AM60</f>
        <v>0</v>
      </c>
      <c r="X60" s="20">
        <f>SUM(U60:W60)</f>
        <v>15368868</v>
      </c>
      <c r="Y60" s="21">
        <f>AGOSTO!AA60</f>
        <v>6321293</v>
      </c>
      <c r="Z60" s="457">
        <v>804075</v>
      </c>
      <c r="AA60" s="20">
        <f>SUM(Y60:Z60)</f>
        <v>7125368</v>
      </c>
      <c r="AB60" s="21">
        <f>AGOSTO!AD60</f>
        <v>6321293</v>
      </c>
      <c r="AC60" s="457">
        <v>804075</v>
      </c>
      <c r="AD60" s="20">
        <f>SUM(AB60:AC60)</f>
        <v>7125368</v>
      </c>
      <c r="AE60" s="21">
        <f>AGOSTO!AG60</f>
        <v>5554100</v>
      </c>
      <c r="AF60" s="457">
        <v>767193</v>
      </c>
      <c r="AG60" s="20">
        <f>SUM(AE60:AF60)</f>
        <v>6321293</v>
      </c>
      <c r="AH60" s="21">
        <f>X60-AA60</f>
        <v>8243500</v>
      </c>
      <c r="AI60" s="17">
        <f>X60-AD60</f>
        <v>8243500</v>
      </c>
      <c r="AJ60" s="18">
        <f>X60-AG60</f>
        <v>9047575</v>
      </c>
      <c r="AK60" s="10"/>
      <c r="AL60" s="455">
        <v>0</v>
      </c>
      <c r="AM60" s="458">
        <v>0</v>
      </c>
      <c r="AN60" s="10"/>
      <c r="AO60" s="365"/>
      <c r="AP60" s="365"/>
      <c r="AQ60" s="365"/>
      <c r="AR60" s="365"/>
      <c r="AS60" s="365"/>
      <c r="AT60" s="365"/>
      <c r="AU60" s="365"/>
      <c r="AV60" s="365"/>
      <c r="AW60" s="365"/>
      <c r="AX60" s="365"/>
      <c r="AY60" s="365"/>
      <c r="AZ60" s="365"/>
    </row>
    <row r="61" spans="1:70" s="514" customFormat="1" ht="15" x14ac:dyDescent="0.2">
      <c r="A61" s="188" t="str">
        <f>+IF(AGOSTO!A61=0,"",AGOSTO!A61)</f>
        <v>1130112-1</v>
      </c>
      <c r="B61" s="189" t="str">
        <f>+CONCATENATE("Vigencia ",INSTRUCCIONES!$F$3)</f>
        <v>Vigencia 2014</v>
      </c>
      <c r="C61" s="456">
        <f>+ENERO!C61</f>
        <v>2100000</v>
      </c>
      <c r="D61" s="456">
        <f>AGOSTO!D61+SEPTIEMBRE!P61</f>
        <v>0</v>
      </c>
      <c r="E61" s="456">
        <f>AGOSTO!E61+SEPTIEMBRE!Q61</f>
        <v>283040</v>
      </c>
      <c r="F61" s="170">
        <f>SUM(C61:E61)</f>
        <v>2383040</v>
      </c>
      <c r="G61" s="283">
        <f>AGOSTO!I61</f>
        <v>2473675</v>
      </c>
      <c r="H61" s="457">
        <v>175970</v>
      </c>
      <c r="I61" s="170">
        <f>SUM(G61:H61)</f>
        <v>2649645</v>
      </c>
      <c r="J61" s="283">
        <f>AGOSTO!L61</f>
        <v>817258</v>
      </c>
      <c r="K61" s="457">
        <v>709378</v>
      </c>
      <c r="L61" s="170">
        <f>SUM(J61:K61)</f>
        <v>1526636</v>
      </c>
      <c r="M61" s="821">
        <f>F61-I61</f>
        <v>-266605</v>
      </c>
      <c r="N61" s="170">
        <f>F61-L61</f>
        <v>856404</v>
      </c>
      <c r="O61" s="467"/>
      <c r="P61" s="455">
        <v>0</v>
      </c>
      <c r="Q61" s="458">
        <v>283040</v>
      </c>
      <c r="R61" s="10"/>
      <c r="S61" s="155">
        <f>+IF(AGOSTO!S61=0,"",AGOSTO!S61)</f>
        <v>1010499</v>
      </c>
      <c r="T61" s="159" t="str">
        <f>+IF(AGOSTO!T61=0,"",AGOSTO!T61)</f>
        <v>Vigencias Anteriores</v>
      </c>
      <c r="U61" s="29">
        <f>+ENERO!U61</f>
        <v>0</v>
      </c>
      <c r="V61" s="17">
        <f>AGOSTO!V61+SEPTIEMBRE!AL61</f>
        <v>0</v>
      </c>
      <c r="W61" s="17">
        <f>AGOSTO!W61+SEPTIEMBRE!AM61</f>
        <v>1420043</v>
      </c>
      <c r="X61" s="20">
        <f>SUM(U61:W61)</f>
        <v>1420043</v>
      </c>
      <c r="Y61" s="21">
        <f>AGOSTO!AA61</f>
        <v>1420043</v>
      </c>
      <c r="Z61" s="457">
        <v>0</v>
      </c>
      <c r="AA61" s="20">
        <f>SUM(Y61:Z61)</f>
        <v>1420043</v>
      </c>
      <c r="AB61" s="21">
        <f>AGOSTO!AD61</f>
        <v>1420043</v>
      </c>
      <c r="AC61" s="457">
        <v>0</v>
      </c>
      <c r="AD61" s="20">
        <f>SUM(AB61:AC61)</f>
        <v>1420043</v>
      </c>
      <c r="AE61" s="21">
        <f>AGOSTO!AG61</f>
        <v>1420043</v>
      </c>
      <c r="AF61" s="457">
        <v>0</v>
      </c>
      <c r="AG61" s="20">
        <f>SUM(AE61:AF61)</f>
        <v>1420043</v>
      </c>
      <c r="AH61" s="21">
        <f>X61-AA61</f>
        <v>0</v>
      </c>
      <c r="AI61" s="17">
        <f>X61-AD61</f>
        <v>0</v>
      </c>
      <c r="AJ61" s="18">
        <f>X61-AG61</f>
        <v>0</v>
      </c>
      <c r="AK61" s="10"/>
      <c r="AL61" s="455">
        <v>0</v>
      </c>
      <c r="AM61" s="458">
        <v>0</v>
      </c>
      <c r="AN61" s="10"/>
      <c r="AO61" s="365"/>
      <c r="AP61" s="554"/>
      <c r="AQ61" s="365"/>
      <c r="AR61" s="365"/>
      <c r="AS61" s="365"/>
      <c r="AT61" s="365"/>
      <c r="AU61" s="554"/>
      <c r="AV61" s="554"/>
      <c r="AW61" s="365"/>
      <c r="AX61" s="365"/>
      <c r="AY61" s="365"/>
      <c r="AZ61" s="365"/>
      <c r="BA61" s="467"/>
      <c r="BF61" s="467"/>
      <c r="BG61" s="467"/>
      <c r="BH61" s="467"/>
      <c r="BI61" s="467"/>
      <c r="BJ61" s="467"/>
      <c r="BK61" s="467"/>
      <c r="BL61" s="467"/>
      <c r="BM61" s="467"/>
      <c r="BN61" s="467"/>
      <c r="BO61" s="467"/>
      <c r="BP61" s="467"/>
      <c r="BQ61" s="467"/>
      <c r="BR61" s="467"/>
    </row>
    <row r="62" spans="1:70" s="514" customFormat="1" ht="15.75" x14ac:dyDescent="0.2">
      <c r="A62" s="188" t="str">
        <f>+IF(AGOSTO!A62=0,"",AGOSTO!A62)</f>
        <v>1130112-2</v>
      </c>
      <c r="B62" s="189" t="str">
        <f>+IF(AGOSTO!B62=0,"",AGOSTO!B62)</f>
        <v>Vigencias Anteriores</v>
      </c>
      <c r="C62" s="456">
        <f>+ENERO!C62</f>
        <v>0</v>
      </c>
      <c r="D62" s="456">
        <f>AGOSTO!D62+SEPTIEMBRE!P62</f>
        <v>0</v>
      </c>
      <c r="E62" s="456">
        <f>AGOSTO!E62+SEPTIEMBRE!Q62</f>
        <v>635763</v>
      </c>
      <c r="F62" s="170">
        <f>SUM(C62:E62)</f>
        <v>635763</v>
      </c>
      <c r="G62" s="283">
        <f>AGOSTO!I62</f>
        <v>359182</v>
      </c>
      <c r="H62" s="457">
        <v>0</v>
      </c>
      <c r="I62" s="170">
        <f>SUM(G62:H62)</f>
        <v>359182</v>
      </c>
      <c r="J62" s="283">
        <f>AGOSTO!L62</f>
        <v>359182</v>
      </c>
      <c r="K62" s="457">
        <v>0</v>
      </c>
      <c r="L62" s="170">
        <f>SUM(J62:K62)</f>
        <v>359182</v>
      </c>
      <c r="M62" s="283">
        <f>F62-I62</f>
        <v>276581</v>
      </c>
      <c r="N62" s="170">
        <f>F62-L62</f>
        <v>276581</v>
      </c>
      <c r="O62" s="467"/>
      <c r="P62" s="455">
        <v>0</v>
      </c>
      <c r="Q62" s="458">
        <v>0</v>
      </c>
      <c r="R62" s="10"/>
      <c r="S62" s="448" t="str">
        <f>+IF(AGOSTO!S62=0,"",AGOSTO!S62)</f>
        <v/>
      </c>
      <c r="T62" s="649" t="str">
        <f>+IF(AGOSTO!T62=0,"",AGOSTO!T62)</f>
        <v/>
      </c>
      <c r="U62" s="193"/>
      <c r="V62" s="193"/>
      <c r="W62" s="193"/>
      <c r="X62" s="193"/>
      <c r="Y62" s="193"/>
      <c r="Z62" s="193"/>
      <c r="AA62" s="193"/>
      <c r="AB62" s="193"/>
      <c r="AC62" s="193"/>
      <c r="AD62" s="193"/>
      <c r="AE62" s="193"/>
      <c r="AF62" s="193"/>
      <c r="AG62" s="193"/>
      <c r="AH62" s="193"/>
      <c r="AI62" s="193"/>
      <c r="AJ62" s="207"/>
      <c r="AK62" s="12"/>
      <c r="AL62" s="213"/>
      <c r="AM62" s="214"/>
      <c r="AN62" s="10"/>
      <c r="AO62" s="365"/>
      <c r="AP62" s="365"/>
      <c r="AQ62" s="365"/>
      <c r="AR62" s="365"/>
      <c r="AS62" s="365"/>
      <c r="AT62" s="365"/>
      <c r="AU62" s="365"/>
      <c r="AV62" s="365"/>
      <c r="AW62" s="365"/>
      <c r="AX62" s="365"/>
      <c r="AY62" s="365"/>
      <c r="AZ62" s="365"/>
      <c r="BA62" s="467"/>
      <c r="BF62" s="467"/>
      <c r="BG62" s="467"/>
      <c r="BH62" s="467"/>
      <c r="BI62" s="467"/>
      <c r="BJ62" s="467"/>
      <c r="BK62" s="467"/>
      <c r="BL62" s="467"/>
      <c r="BM62" s="467"/>
      <c r="BN62" s="467"/>
      <c r="BO62" s="467"/>
      <c r="BP62" s="467"/>
      <c r="BQ62" s="467"/>
      <c r="BR62" s="467"/>
    </row>
    <row r="63" spans="1:70" s="467" customFormat="1" ht="15.75" x14ac:dyDescent="0.2">
      <c r="A63" s="57">
        <f>+IF(AGOSTO!A63=0,"",AGOSTO!A63)</f>
        <v>1130113</v>
      </c>
      <c r="B63" s="45" t="str">
        <f>+IF(AGOSTO!B63=0,"",AGOSTO!B63)</f>
        <v>COMPAÑIAS DE SEGUROS  - ACCIDENTES DE TRANSITO (SOAT)</v>
      </c>
      <c r="C63" s="53">
        <f t="shared" ref="C63:N63" si="61">SUM(C64:C65)</f>
        <v>22000000</v>
      </c>
      <c r="D63" s="53">
        <f t="shared" si="61"/>
        <v>0</v>
      </c>
      <c r="E63" s="53">
        <f t="shared" si="61"/>
        <v>6807623</v>
      </c>
      <c r="F63" s="54">
        <f t="shared" si="61"/>
        <v>28807623</v>
      </c>
      <c r="G63" s="52">
        <f t="shared" si="61"/>
        <v>20012699</v>
      </c>
      <c r="H63" s="53">
        <f t="shared" si="61"/>
        <v>1356114</v>
      </c>
      <c r="I63" s="54">
        <f t="shared" si="61"/>
        <v>21368813</v>
      </c>
      <c r="J63" s="52">
        <f t="shared" si="61"/>
        <v>13866845</v>
      </c>
      <c r="K63" s="53">
        <f t="shared" si="61"/>
        <v>0</v>
      </c>
      <c r="L63" s="54">
        <f t="shared" si="61"/>
        <v>13866845</v>
      </c>
      <c r="M63" s="52">
        <f t="shared" si="61"/>
        <v>7438810</v>
      </c>
      <c r="N63" s="54">
        <f t="shared" si="61"/>
        <v>14940778</v>
      </c>
      <c r="P63" s="52">
        <f>SUM(P64:P65)</f>
        <v>0</v>
      </c>
      <c r="Q63" s="54">
        <f>SUM(Q64:Q65)</f>
        <v>0</v>
      </c>
      <c r="R63" s="10"/>
      <c r="S63" s="469">
        <f>+IF(AGOSTO!S63=0,"",AGOSTO!S63)</f>
        <v>1020010</v>
      </c>
      <c r="T63" s="470" t="str">
        <f>+IF(AGOSTO!T63=0,"",AGOSTO!T63)</f>
        <v>Gastos de Operación</v>
      </c>
      <c r="U63" s="157">
        <f t="shared" ref="U63:AJ63" si="62">U65+U83+U90+U104</f>
        <v>1337674327</v>
      </c>
      <c r="V63" s="144">
        <f t="shared" si="62"/>
        <v>27200000</v>
      </c>
      <c r="W63" s="144">
        <f t="shared" si="62"/>
        <v>140390364</v>
      </c>
      <c r="X63" s="152">
        <f t="shared" si="62"/>
        <v>1505264691</v>
      </c>
      <c r="Y63" s="151">
        <f t="shared" si="62"/>
        <v>886336124</v>
      </c>
      <c r="Z63" s="144">
        <f t="shared" si="62"/>
        <v>101479290</v>
      </c>
      <c r="AA63" s="152">
        <f t="shared" si="62"/>
        <v>987815414</v>
      </c>
      <c r="AB63" s="151">
        <f t="shared" si="62"/>
        <v>863455123</v>
      </c>
      <c r="AC63" s="144">
        <f t="shared" si="62"/>
        <v>90912290</v>
      </c>
      <c r="AD63" s="152">
        <f t="shared" si="62"/>
        <v>954367413</v>
      </c>
      <c r="AE63" s="151">
        <f t="shared" si="62"/>
        <v>821108643</v>
      </c>
      <c r="AF63" s="144">
        <f t="shared" si="62"/>
        <v>102283665</v>
      </c>
      <c r="AG63" s="152">
        <f t="shared" si="62"/>
        <v>923392308</v>
      </c>
      <c r="AH63" s="151">
        <f t="shared" si="62"/>
        <v>517449277</v>
      </c>
      <c r="AI63" s="144">
        <f t="shared" si="62"/>
        <v>550897278</v>
      </c>
      <c r="AJ63" s="153">
        <f t="shared" si="62"/>
        <v>581872383</v>
      </c>
      <c r="AK63" s="10"/>
      <c r="AL63" s="151">
        <f>AL65+AL83+AL90+AL104</f>
        <v>7200000</v>
      </c>
      <c r="AM63" s="153">
        <f>AM65+AM83+AM90+AM104</f>
        <v>0</v>
      </c>
      <c r="AN63" s="10"/>
      <c r="AO63" s="365"/>
      <c r="AP63" s="365"/>
      <c r="AQ63" s="365"/>
      <c r="AR63" s="365"/>
      <c r="AS63" s="365"/>
      <c r="AT63" s="365"/>
      <c r="AU63" s="365"/>
      <c r="AV63" s="365"/>
      <c r="AW63" s="365"/>
      <c r="AX63" s="365"/>
      <c r="AY63" s="365"/>
      <c r="AZ63" s="365"/>
    </row>
    <row r="64" spans="1:70" s="514" customFormat="1" ht="15.75" x14ac:dyDescent="0.2">
      <c r="A64" s="188" t="str">
        <f>+IF(AGOSTO!A64=0,"",AGOSTO!A64)</f>
        <v>1130113-1</v>
      </c>
      <c r="B64" s="189" t="str">
        <f>+CONCATENATE("Vigencia ",INSTRUCCIONES!$F$3)</f>
        <v>Vigencia 2014</v>
      </c>
      <c r="C64" s="456">
        <f>+ENERO!C64</f>
        <v>22000000</v>
      </c>
      <c r="D64" s="456">
        <f>AGOSTO!D64+SEPTIEMBRE!P64</f>
        <v>0</v>
      </c>
      <c r="E64" s="456">
        <f>AGOSTO!E64+SEPTIEMBRE!Q64</f>
        <v>0</v>
      </c>
      <c r="F64" s="170">
        <f>SUM(C64:E64)</f>
        <v>22000000</v>
      </c>
      <c r="G64" s="283">
        <f>AGOSTO!I64</f>
        <v>15013091</v>
      </c>
      <c r="H64" s="457">
        <v>1356114</v>
      </c>
      <c r="I64" s="170">
        <f>SUM(G64:H64)</f>
        <v>16369205</v>
      </c>
      <c r="J64" s="283">
        <f>AGOSTO!L64</f>
        <v>8867237</v>
      </c>
      <c r="K64" s="457">
        <v>0</v>
      </c>
      <c r="L64" s="170">
        <f>SUM(J64:K64)</f>
        <v>8867237</v>
      </c>
      <c r="M64" s="283">
        <f>F64-I64</f>
        <v>5630795</v>
      </c>
      <c r="N64" s="170">
        <f>F64-L64</f>
        <v>13132763</v>
      </c>
      <c r="O64" s="467"/>
      <c r="P64" s="455">
        <v>0</v>
      </c>
      <c r="Q64" s="458">
        <v>0</v>
      </c>
      <c r="R64" s="10"/>
      <c r="S64" s="448" t="str">
        <f>+IF(AGOSTO!S64=0,"",AGOSTO!S64)</f>
        <v/>
      </c>
      <c r="T64" s="649" t="str">
        <f>+IF(AGOSTO!T64=0,"",AGOSTO!T64)</f>
        <v/>
      </c>
      <c r="U64" s="193"/>
      <c r="V64" s="193"/>
      <c r="W64" s="193"/>
      <c r="X64" s="193"/>
      <c r="Y64" s="193"/>
      <c r="Z64" s="193"/>
      <c r="AA64" s="193"/>
      <c r="AB64" s="193"/>
      <c r="AC64" s="193"/>
      <c r="AD64" s="193"/>
      <c r="AE64" s="193"/>
      <c r="AF64" s="193"/>
      <c r="AG64" s="193"/>
      <c r="AH64" s="193"/>
      <c r="AI64" s="193"/>
      <c r="AJ64" s="207"/>
      <c r="AK64" s="10"/>
      <c r="AL64" s="211"/>
      <c r="AM64" s="212"/>
      <c r="AN64" s="10"/>
      <c r="AO64" s="365"/>
      <c r="AP64" s="365"/>
      <c r="AQ64" s="365"/>
      <c r="AR64" s="365"/>
      <c r="AS64" s="365"/>
      <c r="AT64" s="365"/>
      <c r="AU64" s="365"/>
      <c r="AV64" s="365"/>
      <c r="AW64" s="365"/>
      <c r="AX64" s="365"/>
      <c r="AY64" s="365"/>
      <c r="AZ64" s="365"/>
      <c r="BA64" s="467"/>
      <c r="BB64" s="467"/>
      <c r="BC64" s="467"/>
      <c r="BD64" s="467"/>
      <c r="BE64" s="467"/>
      <c r="BF64" s="467"/>
      <c r="BG64" s="467"/>
      <c r="BH64" s="467"/>
      <c r="BI64" s="467"/>
      <c r="BJ64" s="467"/>
      <c r="BK64" s="467"/>
      <c r="BL64" s="467"/>
      <c r="BM64" s="467"/>
      <c r="BN64" s="467"/>
      <c r="BO64" s="467"/>
      <c r="BP64" s="467"/>
      <c r="BQ64" s="467"/>
      <c r="BR64" s="467"/>
    </row>
    <row r="65" spans="1:70" s="514" customFormat="1" ht="15" x14ac:dyDescent="0.2">
      <c r="A65" s="188" t="str">
        <f>+IF(AGOSTO!A65=0,"",AGOSTO!A65)</f>
        <v>1130113-2</v>
      </c>
      <c r="B65" s="189" t="str">
        <f>+IF(AGOSTO!B65=0,"",AGOSTO!B65)</f>
        <v>Vigencias Anteriores</v>
      </c>
      <c r="C65" s="456">
        <f>+ENERO!C65</f>
        <v>0</v>
      </c>
      <c r="D65" s="456">
        <f>AGOSTO!D65+SEPTIEMBRE!P65</f>
        <v>0</v>
      </c>
      <c r="E65" s="456">
        <f>AGOSTO!E65+SEPTIEMBRE!Q65</f>
        <v>6807623</v>
      </c>
      <c r="F65" s="170">
        <f>SUM(C65:E65)</f>
        <v>6807623</v>
      </c>
      <c r="G65" s="283">
        <f>AGOSTO!I65</f>
        <v>4999608</v>
      </c>
      <c r="H65" s="457">
        <v>0</v>
      </c>
      <c r="I65" s="170">
        <f>SUM(G65:H65)</f>
        <v>4999608</v>
      </c>
      <c r="J65" s="283">
        <f>AGOSTO!L65</f>
        <v>4999608</v>
      </c>
      <c r="K65" s="457">
        <v>0</v>
      </c>
      <c r="L65" s="170">
        <f>SUM(J65:K65)</f>
        <v>4999608</v>
      </c>
      <c r="M65" s="283">
        <f>F65-I65</f>
        <v>1808015</v>
      </c>
      <c r="N65" s="170">
        <f>F65-L65</f>
        <v>1808015</v>
      </c>
      <c r="O65" s="467"/>
      <c r="P65" s="455">
        <v>0</v>
      </c>
      <c r="Q65" s="458">
        <v>0</v>
      </c>
      <c r="R65" s="10"/>
      <c r="S65" s="34">
        <f>+IF(AGOSTO!S65=0,"",AGOSTO!S65)</f>
        <v>1020100</v>
      </c>
      <c r="T65" s="158" t="str">
        <f>+IF(AGOSTO!T65=0,"",AGOSTO!T65)</f>
        <v>Servicios Personales Asociados a Nómina</v>
      </c>
      <c r="U65" s="157">
        <f t="shared" ref="U65:AJ65" si="63">SUM(U66:U69)+U81</f>
        <v>796637507</v>
      </c>
      <c r="V65" s="144">
        <f t="shared" si="63"/>
        <v>0</v>
      </c>
      <c r="W65" s="144">
        <f t="shared" si="63"/>
        <v>68400503</v>
      </c>
      <c r="X65" s="152">
        <f t="shared" si="63"/>
        <v>865038010</v>
      </c>
      <c r="Y65" s="151">
        <f t="shared" si="63"/>
        <v>554145720</v>
      </c>
      <c r="Z65" s="144">
        <f t="shared" si="63"/>
        <v>62561937</v>
      </c>
      <c r="AA65" s="152">
        <f t="shared" si="63"/>
        <v>616707657</v>
      </c>
      <c r="AB65" s="151">
        <f t="shared" si="63"/>
        <v>554145720</v>
      </c>
      <c r="AC65" s="144">
        <f t="shared" si="63"/>
        <v>62561937</v>
      </c>
      <c r="AD65" s="152">
        <f t="shared" si="63"/>
        <v>616707657</v>
      </c>
      <c r="AE65" s="151">
        <f t="shared" si="63"/>
        <v>537974043</v>
      </c>
      <c r="AF65" s="144">
        <f t="shared" si="63"/>
        <v>66163220</v>
      </c>
      <c r="AG65" s="152">
        <f t="shared" si="63"/>
        <v>604137263</v>
      </c>
      <c r="AH65" s="151">
        <f t="shared" si="63"/>
        <v>248330353</v>
      </c>
      <c r="AI65" s="144">
        <f t="shared" si="63"/>
        <v>248330353</v>
      </c>
      <c r="AJ65" s="153">
        <f t="shared" si="63"/>
        <v>260900747</v>
      </c>
      <c r="AK65" s="10"/>
      <c r="AL65" s="151">
        <f>SUM(AL66:AL69)+AL81</f>
        <v>0</v>
      </c>
      <c r="AM65" s="153">
        <f>SUM(AM66:AM69)+AM81</f>
        <v>0</v>
      </c>
      <c r="AN65" s="10"/>
      <c r="AO65" s="365"/>
      <c r="AP65" s="365"/>
      <c r="AQ65" s="365"/>
      <c r="AR65" s="365"/>
      <c r="AS65" s="365"/>
      <c r="AT65" s="365"/>
      <c r="AU65" s="365"/>
      <c r="AV65" s="365"/>
      <c r="AW65" s="365"/>
      <c r="AX65" s="365"/>
      <c r="AY65" s="365"/>
      <c r="AZ65" s="365"/>
      <c r="BA65" s="467"/>
      <c r="BB65" s="467"/>
      <c r="BC65" s="467"/>
      <c r="BD65" s="467"/>
      <c r="BE65" s="467"/>
      <c r="BF65" s="467"/>
      <c r="BG65" s="467"/>
      <c r="BH65" s="467"/>
      <c r="BI65" s="467"/>
      <c r="BJ65" s="467"/>
      <c r="BK65" s="467"/>
      <c r="BL65" s="467"/>
      <c r="BM65" s="467"/>
      <c r="BN65" s="467"/>
      <c r="BO65" s="467"/>
      <c r="BP65" s="467"/>
      <c r="BQ65" s="467"/>
      <c r="BR65" s="467"/>
    </row>
    <row r="66" spans="1:70" s="467" customFormat="1" x14ac:dyDescent="0.2">
      <c r="A66" s="57">
        <f>+IF(AGOSTO!A66=0,"",AGOSTO!A66)</f>
        <v>1130114</v>
      </c>
      <c r="B66" s="45" t="str">
        <f>+IF(AGOSTO!B66=0,"",AGOSTO!B66)</f>
        <v xml:space="preserve">COMPAÑIAS DE SEGUROS  - PLANES DE SALUD  </v>
      </c>
      <c r="C66" s="53">
        <f t="shared" ref="C66:N66" si="64">SUM(C67:C68)</f>
        <v>700000</v>
      </c>
      <c r="D66" s="53">
        <f t="shared" si="64"/>
        <v>0</v>
      </c>
      <c r="E66" s="53">
        <f t="shared" si="64"/>
        <v>74063</v>
      </c>
      <c r="F66" s="54">
        <f t="shared" si="64"/>
        <v>774063</v>
      </c>
      <c r="G66" s="52">
        <f t="shared" si="64"/>
        <v>217363</v>
      </c>
      <c r="H66" s="53">
        <f t="shared" si="64"/>
        <v>0</v>
      </c>
      <c r="I66" s="54">
        <f t="shared" si="64"/>
        <v>217363</v>
      </c>
      <c r="J66" s="52">
        <f t="shared" si="64"/>
        <v>129163</v>
      </c>
      <c r="K66" s="53">
        <f t="shared" si="64"/>
        <v>0</v>
      </c>
      <c r="L66" s="54">
        <f t="shared" si="64"/>
        <v>129163</v>
      </c>
      <c r="M66" s="52">
        <f t="shared" si="64"/>
        <v>556700</v>
      </c>
      <c r="N66" s="54">
        <f t="shared" si="64"/>
        <v>644900</v>
      </c>
      <c r="P66" s="52">
        <f>SUM(P67:P68)</f>
        <v>0</v>
      </c>
      <c r="Q66" s="54">
        <f>SUM(Q67:Q68)</f>
        <v>0</v>
      </c>
      <c r="R66" s="10"/>
      <c r="S66" s="155">
        <f>+IF(AGOSTO!S66=0,"",AGOSTO!S66)</f>
        <v>1020101</v>
      </c>
      <c r="T66" s="159" t="str">
        <f>+IF(AGOSTO!T66=0,"",AGOSTO!T66)</f>
        <v>Sueldos del Personal de nómina</v>
      </c>
      <c r="U66" s="29">
        <f>+ENERO!U66</f>
        <v>619386756</v>
      </c>
      <c r="V66" s="17">
        <f>AGOSTO!V66+SEPTIEMBRE!AL66</f>
        <v>0</v>
      </c>
      <c r="W66" s="17">
        <f>AGOSTO!W66+SEPTIEMBRE!AM66</f>
        <v>0</v>
      </c>
      <c r="X66" s="20">
        <f>SUM(U66:W66)</f>
        <v>619386756</v>
      </c>
      <c r="Y66" s="21">
        <f>AGOSTO!AA66</f>
        <v>409997180</v>
      </c>
      <c r="Z66" s="457">
        <v>51147777</v>
      </c>
      <c r="AA66" s="20">
        <f>SUM(Y66:Z66)</f>
        <v>461144957</v>
      </c>
      <c r="AB66" s="21">
        <f>AGOSTO!AD66</f>
        <v>409997180</v>
      </c>
      <c r="AC66" s="457">
        <v>51147777</v>
      </c>
      <c r="AD66" s="20">
        <f>SUM(AB66:AC66)</f>
        <v>461144957</v>
      </c>
      <c r="AE66" s="21">
        <f>AGOSTO!AG66</f>
        <v>409997179</v>
      </c>
      <c r="AF66" s="457">
        <v>51147777</v>
      </c>
      <c r="AG66" s="20">
        <f>SUM(AE66:AF66)</f>
        <v>461144956</v>
      </c>
      <c r="AH66" s="21">
        <f>X66-AA66</f>
        <v>158241799</v>
      </c>
      <c r="AI66" s="17">
        <f>X66-AD66</f>
        <v>158241799</v>
      </c>
      <c r="AJ66" s="18">
        <f>X66-AG66</f>
        <v>158241800</v>
      </c>
      <c r="AK66" s="10"/>
      <c r="AL66" s="455">
        <v>0</v>
      </c>
      <c r="AM66" s="458">
        <v>0</v>
      </c>
      <c r="AN66" s="10"/>
      <c r="AO66" s="365"/>
      <c r="AP66" s="365"/>
      <c r="AQ66" s="365"/>
      <c r="AR66" s="365"/>
      <c r="AS66" s="365"/>
      <c r="AT66" s="365"/>
      <c r="AU66" s="365"/>
      <c r="AV66" s="365"/>
      <c r="AW66" s="365"/>
      <c r="AX66" s="365"/>
      <c r="AY66" s="365"/>
      <c r="AZ66" s="365"/>
    </row>
    <row r="67" spans="1:70" s="514" customFormat="1" ht="15" x14ac:dyDescent="0.2">
      <c r="A67" s="188" t="str">
        <f>+IF(AGOSTO!A67=0,"",AGOSTO!A67)</f>
        <v>1130114-1</v>
      </c>
      <c r="B67" s="189" t="str">
        <f>+CONCATENATE("Vigencia ",INSTRUCCIONES!$F$3)</f>
        <v>Vigencia 2014</v>
      </c>
      <c r="C67" s="456">
        <f>+ENERO!C67</f>
        <v>700000</v>
      </c>
      <c r="D67" s="456">
        <f>AGOSTO!D67+SEPTIEMBRE!P67</f>
        <v>0</v>
      </c>
      <c r="E67" s="456">
        <f>AGOSTO!E67+SEPTIEMBRE!Q67</f>
        <v>0</v>
      </c>
      <c r="F67" s="170">
        <f>SUM(C67:E67)</f>
        <v>700000</v>
      </c>
      <c r="G67" s="283">
        <f>AGOSTO!I67</f>
        <v>217363</v>
      </c>
      <c r="H67" s="457">
        <v>0</v>
      </c>
      <c r="I67" s="170">
        <f>SUM(G67:H67)</f>
        <v>217363</v>
      </c>
      <c r="J67" s="283">
        <f>AGOSTO!L67</f>
        <v>129163</v>
      </c>
      <c r="K67" s="457">
        <v>0</v>
      </c>
      <c r="L67" s="170">
        <f>SUM(J67:K67)</f>
        <v>129163</v>
      </c>
      <c r="M67" s="283">
        <f>F67-I67</f>
        <v>482637</v>
      </c>
      <c r="N67" s="170">
        <f>F67-L67</f>
        <v>570837</v>
      </c>
      <c r="O67" s="467"/>
      <c r="P67" s="455">
        <v>0</v>
      </c>
      <c r="Q67" s="458">
        <v>0</v>
      </c>
      <c r="R67" s="10"/>
      <c r="S67" s="155">
        <f>+IF(AGOSTO!S67=0,"",AGOSTO!S67)</f>
        <v>1020102</v>
      </c>
      <c r="T67" s="159" t="str">
        <f>+IF(AGOSTO!T67=0,"",AGOSTO!T67)</f>
        <v>Horas Extras,Dominic.,Festivos y Rec. Nocturnos</v>
      </c>
      <c r="U67" s="29">
        <f>+ENERO!U67</f>
        <v>92835719</v>
      </c>
      <c r="V67" s="17">
        <f>AGOSTO!V67+SEPTIEMBRE!AL67</f>
        <v>0</v>
      </c>
      <c r="W67" s="17">
        <f>AGOSTO!W67+SEPTIEMBRE!AM67</f>
        <v>0</v>
      </c>
      <c r="X67" s="20">
        <f>SUM(U67:W67)</f>
        <v>92835719</v>
      </c>
      <c r="Y67" s="21">
        <f>AGOSTO!AA67</f>
        <v>72209903</v>
      </c>
      <c r="Z67" s="457">
        <v>10619387</v>
      </c>
      <c r="AA67" s="20">
        <f>SUM(Y67:Z67)</f>
        <v>82829290</v>
      </c>
      <c r="AB67" s="21">
        <f>AGOSTO!AD67</f>
        <v>72209903</v>
      </c>
      <c r="AC67" s="457">
        <v>10619387</v>
      </c>
      <c r="AD67" s="20">
        <f>SUM(AB67:AC67)</f>
        <v>82829290</v>
      </c>
      <c r="AE67" s="21">
        <f>AGOSTO!AG67</f>
        <v>71430946</v>
      </c>
      <c r="AF67" s="457">
        <v>11398344</v>
      </c>
      <c r="AG67" s="20">
        <f>SUM(AE67:AF67)</f>
        <v>82829290</v>
      </c>
      <c r="AH67" s="21">
        <f>X67-AA67</f>
        <v>10006429</v>
      </c>
      <c r="AI67" s="17">
        <f>X67-AD67</f>
        <v>10006429</v>
      </c>
      <c r="AJ67" s="18">
        <f>X67-AG67</f>
        <v>10006429</v>
      </c>
      <c r="AK67" s="10"/>
      <c r="AL67" s="455">
        <v>0</v>
      </c>
      <c r="AM67" s="458">
        <v>0</v>
      </c>
      <c r="AN67" s="10"/>
      <c r="AO67" s="365"/>
      <c r="AP67" s="365"/>
      <c r="AQ67" s="365"/>
      <c r="AR67" s="365"/>
      <c r="AS67" s="365"/>
      <c r="AT67" s="365"/>
      <c r="AU67" s="365"/>
      <c r="AV67" s="365"/>
      <c r="AW67" s="365"/>
      <c r="AX67" s="365"/>
      <c r="AY67" s="365"/>
      <c r="AZ67" s="365"/>
      <c r="BA67" s="467"/>
      <c r="BB67" s="467"/>
      <c r="BC67" s="467"/>
      <c r="BD67" s="467"/>
      <c r="BE67" s="467"/>
      <c r="BF67" s="467"/>
      <c r="BG67" s="467"/>
      <c r="BH67" s="467"/>
      <c r="BI67" s="467"/>
      <c r="BJ67" s="467"/>
      <c r="BK67" s="467"/>
      <c r="BL67" s="467"/>
      <c r="BM67" s="467"/>
      <c r="BN67" s="467"/>
      <c r="BO67" s="467"/>
      <c r="BP67" s="467"/>
      <c r="BQ67" s="467"/>
      <c r="BR67" s="467"/>
    </row>
    <row r="68" spans="1:70" s="514" customFormat="1" ht="15" x14ac:dyDescent="0.2">
      <c r="A68" s="188" t="str">
        <f>+IF(AGOSTO!A68=0,"",AGOSTO!A68)</f>
        <v>1130114-2</v>
      </c>
      <c r="B68" s="189" t="str">
        <f>+IF(AGOSTO!B68=0,"",AGOSTO!B68)</f>
        <v>Vigencias Anteriores</v>
      </c>
      <c r="C68" s="456">
        <f>+ENERO!C68</f>
        <v>0</v>
      </c>
      <c r="D68" s="456">
        <f>AGOSTO!D68+SEPTIEMBRE!P68</f>
        <v>0</v>
      </c>
      <c r="E68" s="456">
        <f>AGOSTO!E68+SEPTIEMBRE!Q68</f>
        <v>74063</v>
      </c>
      <c r="F68" s="170">
        <f>SUM(C68:E68)</f>
        <v>74063</v>
      </c>
      <c r="G68" s="283">
        <f>AGOSTO!I68</f>
        <v>0</v>
      </c>
      <c r="H68" s="457">
        <v>0</v>
      </c>
      <c r="I68" s="170">
        <f>SUM(G68:H68)</f>
        <v>0</v>
      </c>
      <c r="J68" s="283">
        <f>AGOSTO!L68</f>
        <v>0</v>
      </c>
      <c r="K68" s="457">
        <v>0</v>
      </c>
      <c r="L68" s="170">
        <f>SUM(J68:K68)</f>
        <v>0</v>
      </c>
      <c r="M68" s="283">
        <f>F68-I68</f>
        <v>74063</v>
      </c>
      <c r="N68" s="170">
        <f>F68-L68</f>
        <v>74063</v>
      </c>
      <c r="O68" s="467"/>
      <c r="P68" s="455">
        <v>0</v>
      </c>
      <c r="Q68" s="458">
        <v>0</v>
      </c>
      <c r="R68" s="10"/>
      <c r="S68" s="155">
        <f>+IF(AGOSTO!S68=0,"",AGOSTO!S68)</f>
        <v>1020103</v>
      </c>
      <c r="T68" s="159" t="str">
        <f>+IF(AGOSTO!T68=0,"",AGOSTO!T68)</f>
        <v>Prima Técnica</v>
      </c>
      <c r="U68" s="29">
        <f>+ENERO!U68</f>
        <v>0</v>
      </c>
      <c r="V68" s="17">
        <f>AGOSTO!V68+SEPTIEMBRE!AL68</f>
        <v>0</v>
      </c>
      <c r="W68" s="17">
        <f>AGOSTO!W68+SEPTIEMBRE!AM68</f>
        <v>0</v>
      </c>
      <c r="X68" s="20">
        <f>SUM(U68:W68)</f>
        <v>0</v>
      </c>
      <c r="Y68" s="21">
        <f>AGOSTO!AA68</f>
        <v>0</v>
      </c>
      <c r="Z68" s="457">
        <v>0</v>
      </c>
      <c r="AA68" s="20">
        <f>SUM(Y68:Z68)</f>
        <v>0</v>
      </c>
      <c r="AB68" s="21">
        <f>AGOSTO!AD68</f>
        <v>0</v>
      </c>
      <c r="AC68" s="457">
        <v>0</v>
      </c>
      <c r="AD68" s="20">
        <f>SUM(AB68:AC68)</f>
        <v>0</v>
      </c>
      <c r="AE68" s="21">
        <f>AGOSTO!AG68</f>
        <v>0</v>
      </c>
      <c r="AF68" s="457">
        <v>0</v>
      </c>
      <c r="AG68" s="20">
        <f>SUM(AE68:AF68)</f>
        <v>0</v>
      </c>
      <c r="AH68" s="21">
        <f>X68-AA68</f>
        <v>0</v>
      </c>
      <c r="AI68" s="17">
        <f>X68-AD68</f>
        <v>0</v>
      </c>
      <c r="AJ68" s="18">
        <f>X68-AG68</f>
        <v>0</v>
      </c>
      <c r="AK68" s="10"/>
      <c r="AL68" s="455">
        <v>0</v>
      </c>
      <c r="AM68" s="458">
        <v>0</v>
      </c>
      <c r="AN68" s="10"/>
      <c r="AO68" s="365"/>
      <c r="AP68" s="365"/>
      <c r="AQ68" s="365"/>
      <c r="AR68" s="365"/>
      <c r="AS68" s="365"/>
      <c r="AT68" s="365"/>
      <c r="AU68" s="365"/>
      <c r="AV68" s="365"/>
      <c r="AW68" s="365"/>
      <c r="AX68" s="365"/>
      <c r="AY68" s="365"/>
      <c r="AZ68" s="365"/>
      <c r="BA68" s="467"/>
      <c r="BB68" s="467"/>
      <c r="BC68" s="467"/>
      <c r="BD68" s="467"/>
      <c r="BE68" s="467"/>
      <c r="BF68" s="467"/>
      <c r="BG68" s="467"/>
      <c r="BH68" s="467"/>
      <c r="BI68" s="467"/>
      <c r="BJ68" s="467"/>
      <c r="BK68" s="467"/>
      <c r="BL68" s="467"/>
      <c r="BM68" s="467"/>
      <c r="BN68" s="467"/>
      <c r="BO68" s="467"/>
      <c r="BP68" s="467"/>
      <c r="BQ68" s="467"/>
      <c r="BR68" s="467"/>
    </row>
    <row r="69" spans="1:70" s="467" customFormat="1" x14ac:dyDescent="0.2">
      <c r="A69" s="57">
        <f>+IF(AGOSTO!A69=0,"",AGOSTO!A69)</f>
        <v>1130115</v>
      </c>
      <c r="B69" s="45" t="str">
        <f>+IF(AGOSTO!B69=0,"",AGOSTO!B69)</f>
        <v>ENTIDADES DE REGIMEN ESPECIAL (Magisterio, Fuerza Pca.)</v>
      </c>
      <c r="C69" s="53">
        <f t="shared" ref="C69:N69" si="65">SUM(C70:C71)</f>
        <v>51000000</v>
      </c>
      <c r="D69" s="53">
        <f t="shared" si="65"/>
        <v>0</v>
      </c>
      <c r="E69" s="53">
        <f t="shared" si="65"/>
        <v>22391319</v>
      </c>
      <c r="F69" s="54">
        <f t="shared" si="65"/>
        <v>73391319</v>
      </c>
      <c r="G69" s="52">
        <f t="shared" si="65"/>
        <v>52156530</v>
      </c>
      <c r="H69" s="53">
        <f t="shared" si="65"/>
        <v>4736929</v>
      </c>
      <c r="I69" s="54">
        <f t="shared" si="65"/>
        <v>56893459</v>
      </c>
      <c r="J69" s="52">
        <f t="shared" si="65"/>
        <v>27029787</v>
      </c>
      <c r="K69" s="53">
        <f t="shared" si="65"/>
        <v>5448744</v>
      </c>
      <c r="L69" s="54">
        <f t="shared" si="65"/>
        <v>32478531</v>
      </c>
      <c r="M69" s="52">
        <f t="shared" si="65"/>
        <v>16497860</v>
      </c>
      <c r="N69" s="54">
        <f t="shared" si="65"/>
        <v>40912788</v>
      </c>
      <c r="P69" s="52">
        <f>SUM(P70:P71)</f>
        <v>0</v>
      </c>
      <c r="Q69" s="54">
        <f>SUM(Q70:Q71)</f>
        <v>0</v>
      </c>
      <c r="R69" s="10"/>
      <c r="S69" s="155">
        <f>+IF(AGOSTO!S69=0,"",AGOSTO!S69)</f>
        <v>1020104</v>
      </c>
      <c r="T69" s="159" t="str">
        <f>+IF(AGOSTO!T69=0,"",AGOSTO!T69)</f>
        <v>Otros</v>
      </c>
      <c r="U69" s="29">
        <f t="shared" ref="U69:AJ69" si="66">SUM(U70:U80)</f>
        <v>84415032</v>
      </c>
      <c r="V69" s="17">
        <f t="shared" si="66"/>
        <v>0</v>
      </c>
      <c r="W69" s="17">
        <f t="shared" si="66"/>
        <v>12000000</v>
      </c>
      <c r="X69" s="20">
        <f t="shared" si="66"/>
        <v>96415032</v>
      </c>
      <c r="Y69" s="21">
        <f t="shared" si="66"/>
        <v>15538134</v>
      </c>
      <c r="Z69" s="169">
        <f t="shared" si="66"/>
        <v>794773</v>
      </c>
      <c r="AA69" s="20">
        <f t="shared" si="66"/>
        <v>16332907</v>
      </c>
      <c r="AB69" s="21">
        <f t="shared" si="66"/>
        <v>15538134</v>
      </c>
      <c r="AC69" s="169">
        <f t="shared" si="66"/>
        <v>794773</v>
      </c>
      <c r="AD69" s="20">
        <f t="shared" si="66"/>
        <v>16332907</v>
      </c>
      <c r="AE69" s="21">
        <f t="shared" si="66"/>
        <v>12819506</v>
      </c>
      <c r="AF69" s="169">
        <f t="shared" si="66"/>
        <v>3010473</v>
      </c>
      <c r="AG69" s="20">
        <f t="shared" si="66"/>
        <v>15829979</v>
      </c>
      <c r="AH69" s="21">
        <f t="shared" si="66"/>
        <v>80082125</v>
      </c>
      <c r="AI69" s="17">
        <f t="shared" si="66"/>
        <v>80082125</v>
      </c>
      <c r="AJ69" s="18">
        <f t="shared" si="66"/>
        <v>80585053</v>
      </c>
      <c r="AK69" s="10"/>
      <c r="AL69" s="31">
        <f>SUM(AL70:AL80)</f>
        <v>0</v>
      </c>
      <c r="AM69" s="28">
        <f>SUM(AM70:AM80)</f>
        <v>0</v>
      </c>
      <c r="AN69" s="10"/>
      <c r="AO69" s="365"/>
      <c r="AP69" s="365"/>
      <c r="AQ69" s="365"/>
      <c r="AR69" s="365"/>
      <c r="AS69" s="365"/>
      <c r="AT69" s="365"/>
      <c r="AU69" s="365"/>
      <c r="AV69" s="365"/>
      <c r="AW69" s="365"/>
      <c r="AX69" s="365"/>
      <c r="AY69" s="365"/>
      <c r="AZ69" s="365"/>
    </row>
    <row r="70" spans="1:70" s="514" customFormat="1" ht="15" x14ac:dyDescent="0.2">
      <c r="A70" s="188" t="str">
        <f>+IF(AGOSTO!A70=0,"",AGOSTO!A70)</f>
        <v>1130115-1</v>
      </c>
      <c r="B70" s="189" t="str">
        <f>+CONCATENATE("Vigencia ",INSTRUCCIONES!$F$3)</f>
        <v>Vigencia 2014</v>
      </c>
      <c r="C70" s="456">
        <f>+ENERO!C70</f>
        <v>51000000</v>
      </c>
      <c r="D70" s="456">
        <f>AGOSTO!D70+SEPTIEMBRE!P70</f>
        <v>0</v>
      </c>
      <c r="E70" s="456">
        <f>AGOSTO!E70+SEPTIEMBRE!Q70</f>
        <v>0</v>
      </c>
      <c r="F70" s="170">
        <f>SUM(C70:E70)</f>
        <v>51000000</v>
      </c>
      <c r="G70" s="283">
        <f>AGOSTO!I70</f>
        <v>32830989</v>
      </c>
      <c r="H70" s="457">
        <v>4736929</v>
      </c>
      <c r="I70" s="170">
        <f>SUM(G70:H70)</f>
        <v>37567918</v>
      </c>
      <c r="J70" s="283">
        <f>AGOSTO!L70</f>
        <v>7704246</v>
      </c>
      <c r="K70" s="457">
        <v>5448744</v>
      </c>
      <c r="L70" s="170">
        <f>SUM(J70:K70)</f>
        <v>13152990</v>
      </c>
      <c r="M70" s="283">
        <f>F70-I70</f>
        <v>13432082</v>
      </c>
      <c r="N70" s="170">
        <f>F70-L70</f>
        <v>37847010</v>
      </c>
      <c r="O70" s="467"/>
      <c r="P70" s="455">
        <v>0</v>
      </c>
      <c r="Q70" s="458">
        <v>0</v>
      </c>
      <c r="R70" s="10"/>
      <c r="S70" s="156" t="str">
        <f>+IF(AGOSTO!S70=0,"",AGOSTO!S70)</f>
        <v>1020104-1</v>
      </c>
      <c r="T70" s="55" t="str">
        <f>+IF(AGOSTO!T70=0,"",AGOSTO!T70)</f>
        <v xml:space="preserve">Prima de Navidad </v>
      </c>
      <c r="U70" s="29">
        <f>+ENERO!U70</f>
        <v>53766212</v>
      </c>
      <c r="V70" s="17">
        <f>AGOSTO!V70+SEPTIEMBRE!AL70</f>
        <v>0</v>
      </c>
      <c r="W70" s="17">
        <f>AGOSTO!W70+SEPTIEMBRE!AM70</f>
        <v>0</v>
      </c>
      <c r="X70" s="20">
        <f t="shared" ref="X70:X81" si="67">SUM(U70:W70)</f>
        <v>53766212</v>
      </c>
      <c r="Y70" s="21">
        <f>AGOSTO!AA70</f>
        <v>1209902</v>
      </c>
      <c r="Z70" s="457">
        <v>0</v>
      </c>
      <c r="AA70" s="20">
        <f t="shared" ref="AA70:AA81" si="68">SUM(Y70:Z70)</f>
        <v>1209902</v>
      </c>
      <c r="AB70" s="21">
        <f>AGOSTO!AD70</f>
        <v>1209902</v>
      </c>
      <c r="AC70" s="457">
        <v>0</v>
      </c>
      <c r="AD70" s="20">
        <f t="shared" ref="AD70:AD81" si="69">SUM(AB70:AC70)</f>
        <v>1209902</v>
      </c>
      <c r="AE70" s="21">
        <f>AGOSTO!AG70</f>
        <v>1209902</v>
      </c>
      <c r="AF70" s="457">
        <v>0</v>
      </c>
      <c r="AG70" s="20">
        <f t="shared" ref="AG70:AG81" si="70">SUM(AE70:AF70)</f>
        <v>1209902</v>
      </c>
      <c r="AH70" s="21">
        <f t="shared" ref="AH70:AH81" si="71">X70-AA70</f>
        <v>52556310</v>
      </c>
      <c r="AI70" s="17">
        <f t="shared" ref="AI70:AI81" si="72">X70-AD70</f>
        <v>52556310</v>
      </c>
      <c r="AJ70" s="18">
        <f t="shared" ref="AJ70:AJ81" si="73">X70-AG70</f>
        <v>52556310</v>
      </c>
      <c r="AK70" s="10"/>
      <c r="AL70" s="455">
        <v>0</v>
      </c>
      <c r="AM70" s="458">
        <v>0</v>
      </c>
      <c r="AN70" s="10"/>
      <c r="AO70" s="365"/>
      <c r="AP70" s="365"/>
      <c r="AQ70" s="365"/>
      <c r="AR70" s="365"/>
      <c r="AS70" s="365"/>
      <c r="AT70" s="365"/>
      <c r="AU70" s="365"/>
      <c r="AV70" s="365"/>
      <c r="AW70" s="365"/>
      <c r="AX70" s="365"/>
      <c r="AY70" s="365"/>
      <c r="AZ70" s="365"/>
      <c r="BA70" s="467"/>
      <c r="BB70" s="467"/>
      <c r="BC70" s="467"/>
      <c r="BD70" s="467"/>
      <c r="BE70" s="467"/>
      <c r="BF70" s="467"/>
      <c r="BG70" s="467"/>
      <c r="BH70" s="467"/>
      <c r="BI70" s="467"/>
      <c r="BJ70" s="467"/>
      <c r="BK70" s="467"/>
      <c r="BL70" s="467"/>
      <c r="BM70" s="467"/>
      <c r="BN70" s="467"/>
      <c r="BO70" s="467"/>
      <c r="BP70" s="467"/>
      <c r="BQ70" s="467"/>
      <c r="BR70" s="467"/>
    </row>
    <row r="71" spans="1:70" s="514" customFormat="1" ht="15" x14ac:dyDescent="0.2">
      <c r="A71" s="188" t="str">
        <f>+IF(AGOSTO!A71=0,"",AGOSTO!A71)</f>
        <v>1130115-2</v>
      </c>
      <c r="B71" s="189" t="str">
        <f>+IF(AGOSTO!B71=0,"",AGOSTO!B71)</f>
        <v>Vigencias Anteriores</v>
      </c>
      <c r="C71" s="456">
        <f>+ENERO!C71</f>
        <v>0</v>
      </c>
      <c r="D71" s="456">
        <f>AGOSTO!D71+SEPTIEMBRE!P71</f>
        <v>0</v>
      </c>
      <c r="E71" s="456">
        <f>AGOSTO!E71+SEPTIEMBRE!Q71</f>
        <v>22391319</v>
      </c>
      <c r="F71" s="170">
        <f>SUM(C71:E71)</f>
        <v>22391319</v>
      </c>
      <c r="G71" s="283">
        <f>AGOSTO!I71</f>
        <v>19325541</v>
      </c>
      <c r="H71" s="457">
        <v>0</v>
      </c>
      <c r="I71" s="170">
        <f>SUM(G71:H71)</f>
        <v>19325541</v>
      </c>
      <c r="J71" s="283">
        <f>AGOSTO!L71</f>
        <v>19325541</v>
      </c>
      <c r="K71" s="457">
        <v>0</v>
      </c>
      <c r="L71" s="170">
        <f>SUM(J71:K71)</f>
        <v>19325541</v>
      </c>
      <c r="M71" s="283">
        <f>F71-I71</f>
        <v>3065778</v>
      </c>
      <c r="N71" s="170">
        <f>F71-L71</f>
        <v>3065778</v>
      </c>
      <c r="O71" s="467"/>
      <c r="P71" s="455">
        <v>0</v>
      </c>
      <c r="Q71" s="458">
        <v>0</v>
      </c>
      <c r="R71" s="10"/>
      <c r="S71" s="156" t="str">
        <f>+IF(AGOSTO!S71=0,"",AGOSTO!S71)</f>
        <v>1020104-2</v>
      </c>
      <c r="T71" s="55" t="str">
        <f>+IF(AGOSTO!T71=0,"",AGOSTO!T71)</f>
        <v>Prima Vida Cara</v>
      </c>
      <c r="U71" s="29">
        <f>+ENERO!U71</f>
        <v>0</v>
      </c>
      <c r="V71" s="17">
        <f>AGOSTO!V71+SEPTIEMBRE!AL71</f>
        <v>0</v>
      </c>
      <c r="W71" s="17">
        <f>AGOSTO!W71+SEPTIEMBRE!AM71</f>
        <v>0</v>
      </c>
      <c r="X71" s="20">
        <f t="shared" si="67"/>
        <v>0</v>
      </c>
      <c r="Y71" s="21">
        <f>AGOSTO!AA71</f>
        <v>0</v>
      </c>
      <c r="Z71" s="457">
        <v>0</v>
      </c>
      <c r="AA71" s="20">
        <f t="shared" si="68"/>
        <v>0</v>
      </c>
      <c r="AB71" s="21">
        <f>AGOSTO!AD71</f>
        <v>0</v>
      </c>
      <c r="AC71" s="457">
        <v>0</v>
      </c>
      <c r="AD71" s="20">
        <f t="shared" si="69"/>
        <v>0</v>
      </c>
      <c r="AE71" s="21">
        <f>AGOSTO!AG71</f>
        <v>0</v>
      </c>
      <c r="AF71" s="457">
        <v>0</v>
      </c>
      <c r="AG71" s="20">
        <f t="shared" si="70"/>
        <v>0</v>
      </c>
      <c r="AH71" s="21">
        <f t="shared" si="71"/>
        <v>0</v>
      </c>
      <c r="AI71" s="17">
        <f t="shared" si="72"/>
        <v>0</v>
      </c>
      <c r="AJ71" s="18">
        <f t="shared" si="73"/>
        <v>0</v>
      </c>
      <c r="AK71" s="10"/>
      <c r="AL71" s="455">
        <v>0</v>
      </c>
      <c r="AM71" s="458">
        <v>0</v>
      </c>
      <c r="AN71" s="10"/>
      <c r="AO71" s="365"/>
      <c r="AP71" s="365"/>
      <c r="AQ71" s="365"/>
      <c r="AR71" s="365"/>
      <c r="AS71" s="365"/>
      <c r="AT71" s="365"/>
      <c r="AU71" s="365"/>
      <c r="AV71" s="365"/>
      <c r="AW71" s="365"/>
      <c r="AX71" s="365"/>
      <c r="AY71" s="365"/>
      <c r="AZ71" s="365"/>
      <c r="BA71" s="467"/>
      <c r="BB71" s="467"/>
      <c r="BC71" s="467"/>
      <c r="BD71" s="467"/>
      <c r="BE71" s="467"/>
      <c r="BF71" s="467"/>
      <c r="BG71" s="467"/>
      <c r="BH71" s="467"/>
      <c r="BI71" s="467"/>
      <c r="BJ71" s="467"/>
      <c r="BK71" s="467"/>
      <c r="BL71" s="467"/>
      <c r="BM71" s="467"/>
      <c r="BN71" s="467"/>
      <c r="BO71" s="467"/>
      <c r="BP71" s="467"/>
      <c r="BQ71" s="467"/>
      <c r="BR71" s="467"/>
    </row>
    <row r="72" spans="1:70" s="467" customFormat="1" x14ac:dyDescent="0.2">
      <c r="A72" s="57">
        <f>+IF(AGOSTO!A72=0,"",AGOSTO!A72)</f>
        <v>1130116</v>
      </c>
      <c r="B72" s="45" t="str">
        <f>+IF(AGOSTO!B72=0,"",AGOSTO!B72)</f>
        <v>ADMINISTRADORAS DE RIESGOS PROFESIONALES</v>
      </c>
      <c r="C72" s="53">
        <f t="shared" ref="C72:N72" si="74">SUM(C73:C74)</f>
        <v>50000000</v>
      </c>
      <c r="D72" s="53">
        <f t="shared" si="74"/>
        <v>0</v>
      </c>
      <c r="E72" s="53">
        <f t="shared" si="74"/>
        <v>8628129</v>
      </c>
      <c r="F72" s="54">
        <f t="shared" si="74"/>
        <v>58628129</v>
      </c>
      <c r="G72" s="52">
        <f t="shared" si="74"/>
        <v>36286371</v>
      </c>
      <c r="H72" s="53">
        <f t="shared" si="74"/>
        <v>5535098</v>
      </c>
      <c r="I72" s="54">
        <f t="shared" si="74"/>
        <v>41821469</v>
      </c>
      <c r="J72" s="52">
        <f t="shared" si="74"/>
        <v>28369285</v>
      </c>
      <c r="K72" s="53">
        <f t="shared" si="74"/>
        <v>3664459</v>
      </c>
      <c r="L72" s="54">
        <f t="shared" si="74"/>
        <v>32033744</v>
      </c>
      <c r="M72" s="52">
        <f t="shared" si="74"/>
        <v>16806660</v>
      </c>
      <c r="N72" s="54">
        <f t="shared" si="74"/>
        <v>26594385</v>
      </c>
      <c r="P72" s="52">
        <f>SUM(P73:P74)</f>
        <v>0</v>
      </c>
      <c r="Q72" s="54">
        <f>SUM(Q73:Q74)</f>
        <v>0</v>
      </c>
      <c r="R72" s="10"/>
      <c r="S72" s="156" t="str">
        <f>+IF(AGOSTO!S72=0,"",AGOSTO!S72)</f>
        <v>1020104-3</v>
      </c>
      <c r="T72" s="55" t="str">
        <f>+IF(AGOSTO!T72=0,"",AGOSTO!T72)</f>
        <v>Prima de Vacaciones</v>
      </c>
      <c r="U72" s="29">
        <f>+ENERO!U72</f>
        <v>25807782</v>
      </c>
      <c r="V72" s="17">
        <f>AGOSTO!V72+SEPTIEMBRE!AL72</f>
        <v>0</v>
      </c>
      <c r="W72" s="17">
        <f>AGOSTO!W72+SEPTIEMBRE!AM72</f>
        <v>10000000</v>
      </c>
      <c r="X72" s="20">
        <f t="shared" si="67"/>
        <v>35807782</v>
      </c>
      <c r="Y72" s="21">
        <f>AGOSTO!AA72</f>
        <v>12469665</v>
      </c>
      <c r="Z72" s="457">
        <v>637741</v>
      </c>
      <c r="AA72" s="20">
        <f t="shared" si="68"/>
        <v>13107406</v>
      </c>
      <c r="AB72" s="21">
        <f>AGOSTO!AD72</f>
        <v>12469665</v>
      </c>
      <c r="AC72" s="457">
        <v>637741</v>
      </c>
      <c r="AD72" s="20">
        <f t="shared" si="69"/>
        <v>13107406</v>
      </c>
      <c r="AE72" s="21">
        <f>AGOSTO!AG72</f>
        <v>9948687</v>
      </c>
      <c r="AF72" s="457">
        <v>2714959</v>
      </c>
      <c r="AG72" s="20">
        <f t="shared" si="70"/>
        <v>12663646</v>
      </c>
      <c r="AH72" s="21">
        <f t="shared" si="71"/>
        <v>22700376</v>
      </c>
      <c r="AI72" s="17">
        <f t="shared" si="72"/>
        <v>22700376</v>
      </c>
      <c r="AJ72" s="18">
        <f t="shared" si="73"/>
        <v>23144136</v>
      </c>
      <c r="AK72" s="10"/>
      <c r="AL72" s="455">
        <v>0</v>
      </c>
      <c r="AM72" s="458">
        <v>0</v>
      </c>
      <c r="AN72" s="10"/>
      <c r="AO72" s="365"/>
      <c r="AP72" s="365"/>
      <c r="AQ72" s="365"/>
      <c r="AR72" s="365"/>
      <c r="AS72" s="365"/>
      <c r="AT72" s="365"/>
      <c r="AU72" s="365"/>
      <c r="AV72" s="365"/>
      <c r="AW72" s="365"/>
      <c r="AX72" s="365"/>
      <c r="AY72" s="365"/>
      <c r="AZ72" s="365"/>
    </row>
    <row r="73" spans="1:70" s="514" customFormat="1" ht="15" x14ac:dyDescent="0.2">
      <c r="A73" s="188" t="str">
        <f>+IF(AGOSTO!A73=0,"",AGOSTO!A73)</f>
        <v>1130116-1</v>
      </c>
      <c r="B73" s="189" t="str">
        <f>+CONCATENATE("Vigencia ",INSTRUCCIONES!$F$3)</f>
        <v>Vigencia 2014</v>
      </c>
      <c r="C73" s="456">
        <f>+ENERO!C73</f>
        <v>50000000</v>
      </c>
      <c r="D73" s="456">
        <f>AGOSTO!D73+SEPTIEMBRE!P73</f>
        <v>0</v>
      </c>
      <c r="E73" s="456">
        <f>AGOSTO!E73+SEPTIEMBRE!Q73</f>
        <v>0</v>
      </c>
      <c r="F73" s="170">
        <f>SUM(C73:E73)</f>
        <v>50000000</v>
      </c>
      <c r="G73" s="283">
        <f>AGOSTO!I73</f>
        <v>28704340</v>
      </c>
      <c r="H73" s="457">
        <v>5535098</v>
      </c>
      <c r="I73" s="170">
        <f>SUM(G73:H73)</f>
        <v>34239438</v>
      </c>
      <c r="J73" s="283">
        <f>AGOSTO!L73</f>
        <v>20787254</v>
      </c>
      <c r="K73" s="457">
        <v>3664459</v>
      </c>
      <c r="L73" s="170">
        <f>SUM(J73:K73)</f>
        <v>24451713</v>
      </c>
      <c r="M73" s="283">
        <f>F73-I73</f>
        <v>15760562</v>
      </c>
      <c r="N73" s="170">
        <f>F73-L73</f>
        <v>25548287</v>
      </c>
      <c r="O73" s="467"/>
      <c r="P73" s="455">
        <v>0</v>
      </c>
      <c r="Q73" s="458">
        <v>0</v>
      </c>
      <c r="R73" s="10"/>
      <c r="S73" s="156" t="str">
        <f>+IF(AGOSTO!S73=0,"",AGOSTO!S73)</f>
        <v>1020104-4</v>
      </c>
      <c r="T73" s="55" t="str">
        <f>+IF(AGOSTO!T73=0,"",AGOSTO!T73)</f>
        <v>Prima Clima</v>
      </c>
      <c r="U73" s="29">
        <f>+ENERO!U73</f>
        <v>0</v>
      </c>
      <c r="V73" s="17">
        <f>AGOSTO!V73+SEPTIEMBRE!AL73</f>
        <v>0</v>
      </c>
      <c r="W73" s="17">
        <f>AGOSTO!W73+SEPTIEMBRE!AM73</f>
        <v>0</v>
      </c>
      <c r="X73" s="20">
        <f t="shared" si="67"/>
        <v>0</v>
      </c>
      <c r="Y73" s="21">
        <f>AGOSTO!AA73</f>
        <v>0</v>
      </c>
      <c r="Z73" s="457">
        <v>0</v>
      </c>
      <c r="AA73" s="20">
        <f t="shared" si="68"/>
        <v>0</v>
      </c>
      <c r="AB73" s="21">
        <f>AGOSTO!AD73</f>
        <v>0</v>
      </c>
      <c r="AC73" s="457">
        <v>0</v>
      </c>
      <c r="AD73" s="20">
        <f t="shared" si="69"/>
        <v>0</v>
      </c>
      <c r="AE73" s="21">
        <f>AGOSTO!AG73</f>
        <v>0</v>
      </c>
      <c r="AF73" s="457">
        <v>0</v>
      </c>
      <c r="AG73" s="20">
        <f t="shared" si="70"/>
        <v>0</v>
      </c>
      <c r="AH73" s="21">
        <f t="shared" si="71"/>
        <v>0</v>
      </c>
      <c r="AI73" s="17">
        <f t="shared" si="72"/>
        <v>0</v>
      </c>
      <c r="AJ73" s="18">
        <f t="shared" si="73"/>
        <v>0</v>
      </c>
      <c r="AK73" s="10"/>
      <c r="AL73" s="455">
        <v>0</v>
      </c>
      <c r="AM73" s="458">
        <v>0</v>
      </c>
      <c r="AN73" s="10"/>
      <c r="AO73" s="365"/>
      <c r="AP73" s="365"/>
      <c r="AQ73" s="365"/>
      <c r="AR73" s="365"/>
      <c r="AS73" s="365"/>
      <c r="AT73" s="365"/>
      <c r="AU73" s="365"/>
      <c r="AV73" s="365"/>
      <c r="AW73" s="365"/>
      <c r="AX73" s="365"/>
      <c r="AY73" s="365"/>
      <c r="AZ73" s="365"/>
      <c r="BA73" s="467"/>
      <c r="BB73" s="467"/>
      <c r="BC73" s="467"/>
      <c r="BD73" s="467"/>
      <c r="BE73" s="467"/>
      <c r="BF73" s="467"/>
      <c r="BG73" s="467"/>
      <c r="BH73" s="467"/>
      <c r="BI73" s="467"/>
      <c r="BJ73" s="467"/>
      <c r="BK73" s="467"/>
      <c r="BL73" s="467"/>
      <c r="BM73" s="467"/>
      <c r="BN73" s="467"/>
      <c r="BO73" s="467"/>
      <c r="BP73" s="467"/>
      <c r="BQ73" s="467"/>
      <c r="BR73" s="467"/>
    </row>
    <row r="74" spans="1:70" s="514" customFormat="1" ht="15" x14ac:dyDescent="0.2">
      <c r="A74" s="188" t="str">
        <f>+IF(AGOSTO!A74=0,"",AGOSTO!A74)</f>
        <v>1130116-2</v>
      </c>
      <c r="B74" s="189" t="str">
        <f>+IF(AGOSTO!B74=0,"",AGOSTO!B74)</f>
        <v>Vigencias Anteriores</v>
      </c>
      <c r="C74" s="456">
        <f>+ENERO!C74</f>
        <v>0</v>
      </c>
      <c r="D74" s="456">
        <f>AGOSTO!D74+SEPTIEMBRE!P74</f>
        <v>0</v>
      </c>
      <c r="E74" s="456">
        <f>AGOSTO!E74+SEPTIEMBRE!Q74</f>
        <v>8628129</v>
      </c>
      <c r="F74" s="170">
        <f>SUM(C74:E74)</f>
        <v>8628129</v>
      </c>
      <c r="G74" s="283">
        <f>AGOSTO!I74</f>
        <v>7582031</v>
      </c>
      <c r="H74" s="457">
        <v>0</v>
      </c>
      <c r="I74" s="170">
        <f>SUM(G74:H74)</f>
        <v>7582031</v>
      </c>
      <c r="J74" s="283">
        <f>AGOSTO!L74</f>
        <v>7582031</v>
      </c>
      <c r="K74" s="457">
        <v>0</v>
      </c>
      <c r="L74" s="170">
        <f>SUM(J74:K74)</f>
        <v>7582031</v>
      </c>
      <c r="M74" s="283">
        <f>F74-I74</f>
        <v>1046098</v>
      </c>
      <c r="N74" s="170">
        <f>F74-L74</f>
        <v>1046098</v>
      </c>
      <c r="O74" s="467"/>
      <c r="P74" s="455">
        <v>0</v>
      </c>
      <c r="Q74" s="458">
        <v>0</v>
      </c>
      <c r="R74" s="10"/>
      <c r="S74" s="156" t="str">
        <f>+IF(AGOSTO!S74=0,"",AGOSTO!S74)</f>
        <v>1020104-5</v>
      </c>
      <c r="T74" s="55" t="str">
        <f>+IF(AGOSTO!T74=0,"",AGOSTO!T74)</f>
        <v>Prima de Servicios</v>
      </c>
      <c r="U74" s="29">
        <f>+ENERO!U74</f>
        <v>0</v>
      </c>
      <c r="V74" s="17">
        <f>AGOSTO!V74+SEPTIEMBRE!AL74</f>
        <v>0</v>
      </c>
      <c r="W74" s="17">
        <f>AGOSTO!W74+SEPTIEMBRE!AM74</f>
        <v>0</v>
      </c>
      <c r="X74" s="20">
        <f t="shared" si="67"/>
        <v>0</v>
      </c>
      <c r="Y74" s="21">
        <f>AGOSTO!AA74</f>
        <v>0</v>
      </c>
      <c r="Z74" s="457">
        <v>0</v>
      </c>
      <c r="AA74" s="20">
        <f t="shared" si="68"/>
        <v>0</v>
      </c>
      <c r="AB74" s="21">
        <f>AGOSTO!AD74</f>
        <v>0</v>
      </c>
      <c r="AC74" s="457">
        <v>0</v>
      </c>
      <c r="AD74" s="20">
        <f t="shared" si="69"/>
        <v>0</v>
      </c>
      <c r="AE74" s="21">
        <f>AGOSTO!AG74</f>
        <v>0</v>
      </c>
      <c r="AF74" s="457">
        <v>0</v>
      </c>
      <c r="AG74" s="20">
        <f t="shared" si="70"/>
        <v>0</v>
      </c>
      <c r="AH74" s="21">
        <f t="shared" si="71"/>
        <v>0</v>
      </c>
      <c r="AI74" s="17">
        <f t="shared" si="72"/>
        <v>0</v>
      </c>
      <c r="AJ74" s="18">
        <f t="shared" si="73"/>
        <v>0</v>
      </c>
      <c r="AK74" s="10"/>
      <c r="AL74" s="455">
        <v>0</v>
      </c>
      <c r="AM74" s="458">
        <v>0</v>
      </c>
      <c r="AN74" s="10"/>
      <c r="AO74" s="365"/>
      <c r="AP74" s="365"/>
      <c r="AQ74" s="365"/>
      <c r="AR74" s="365"/>
      <c r="AS74" s="365"/>
      <c r="AT74" s="365"/>
      <c r="AU74" s="365"/>
      <c r="AV74" s="365"/>
      <c r="AW74" s="365"/>
      <c r="AX74" s="365"/>
      <c r="AY74" s="365"/>
      <c r="AZ74" s="365"/>
      <c r="BA74" s="467"/>
      <c r="BB74" s="467"/>
      <c r="BC74" s="467"/>
      <c r="BD74" s="467"/>
      <c r="BE74" s="467"/>
      <c r="BF74" s="467"/>
      <c r="BG74" s="467"/>
      <c r="BH74" s="467"/>
      <c r="BI74" s="467"/>
      <c r="BJ74" s="467"/>
      <c r="BK74" s="467"/>
      <c r="BL74" s="467"/>
      <c r="BM74" s="467"/>
      <c r="BN74" s="467"/>
      <c r="BO74" s="467"/>
      <c r="BP74" s="467"/>
      <c r="BQ74" s="467"/>
      <c r="BR74" s="467"/>
    </row>
    <row r="75" spans="1:70" s="467" customFormat="1" x14ac:dyDescent="0.2">
      <c r="A75" s="57">
        <f>+IF(AGOSTO!A75=0,"",AGOSTO!A75)</f>
        <v>1130117</v>
      </c>
      <c r="B75" s="45" t="str">
        <f>+IF(AGOSTO!B75=0,"",AGOSTO!B75)</f>
        <v>CUOTAS DE RECUPERACION</v>
      </c>
      <c r="C75" s="53">
        <f t="shared" ref="C75:N75" si="75">SUM(C76:C77)</f>
        <v>0</v>
      </c>
      <c r="D75" s="53">
        <f t="shared" si="75"/>
        <v>0</v>
      </c>
      <c r="E75" s="53">
        <f t="shared" si="75"/>
        <v>0</v>
      </c>
      <c r="F75" s="54">
        <f t="shared" si="75"/>
        <v>0</v>
      </c>
      <c r="G75" s="52">
        <f t="shared" si="75"/>
        <v>0</v>
      </c>
      <c r="H75" s="53">
        <f t="shared" si="75"/>
        <v>0</v>
      </c>
      <c r="I75" s="54">
        <f t="shared" si="75"/>
        <v>0</v>
      </c>
      <c r="J75" s="52">
        <f t="shared" si="75"/>
        <v>0</v>
      </c>
      <c r="K75" s="53">
        <f t="shared" si="75"/>
        <v>0</v>
      </c>
      <c r="L75" s="54">
        <f t="shared" si="75"/>
        <v>0</v>
      </c>
      <c r="M75" s="52">
        <f t="shared" si="75"/>
        <v>0</v>
      </c>
      <c r="N75" s="54">
        <f t="shared" si="75"/>
        <v>0</v>
      </c>
      <c r="P75" s="52">
        <f>SUM(P76:P77)</f>
        <v>0</v>
      </c>
      <c r="Q75" s="54">
        <f>SUM(Q76:Q77)</f>
        <v>0</v>
      </c>
      <c r="R75" s="10"/>
      <c r="S75" s="156" t="str">
        <f>+IF(AGOSTO!S75=0,"",AGOSTO!S75)</f>
        <v>1020104-8</v>
      </c>
      <c r="T75" s="55" t="str">
        <f>+IF(AGOSTO!T75=0,"",AGOSTO!T75)</f>
        <v>Bonific. por Servicios Prestados (Convencional)</v>
      </c>
      <c r="U75" s="29">
        <f>+ENERO!U75</f>
        <v>0</v>
      </c>
      <c r="V75" s="17">
        <f>AGOSTO!V75+SEPTIEMBRE!AL75</f>
        <v>0</v>
      </c>
      <c r="W75" s="17">
        <f>AGOSTO!W75+SEPTIEMBRE!AM75</f>
        <v>0</v>
      </c>
      <c r="X75" s="20">
        <f t="shared" si="67"/>
        <v>0</v>
      </c>
      <c r="Y75" s="21">
        <f>AGOSTO!AA75</f>
        <v>0</v>
      </c>
      <c r="Z75" s="457">
        <v>0</v>
      </c>
      <c r="AA75" s="20">
        <f t="shared" si="68"/>
        <v>0</v>
      </c>
      <c r="AB75" s="21">
        <f>AGOSTO!AD75</f>
        <v>0</v>
      </c>
      <c r="AC75" s="457">
        <v>0</v>
      </c>
      <c r="AD75" s="20">
        <f t="shared" si="69"/>
        <v>0</v>
      </c>
      <c r="AE75" s="21">
        <f>AGOSTO!AG75</f>
        <v>0</v>
      </c>
      <c r="AF75" s="457">
        <v>0</v>
      </c>
      <c r="AG75" s="20">
        <f t="shared" si="70"/>
        <v>0</v>
      </c>
      <c r="AH75" s="21">
        <f t="shared" si="71"/>
        <v>0</v>
      </c>
      <c r="AI75" s="17">
        <f t="shared" si="72"/>
        <v>0</v>
      </c>
      <c r="AJ75" s="18">
        <f t="shared" si="73"/>
        <v>0</v>
      </c>
      <c r="AK75" s="10"/>
      <c r="AL75" s="455">
        <v>0</v>
      </c>
      <c r="AM75" s="458">
        <v>0</v>
      </c>
      <c r="AN75" s="10"/>
      <c r="AO75" s="365"/>
      <c r="AP75" s="365"/>
      <c r="AQ75" s="365"/>
      <c r="AR75" s="365"/>
      <c r="AS75" s="365"/>
      <c r="AT75" s="365"/>
      <c r="AU75" s="365"/>
      <c r="AV75" s="365"/>
      <c r="AW75" s="365"/>
      <c r="AX75" s="365"/>
      <c r="AY75" s="365"/>
      <c r="AZ75" s="365"/>
    </row>
    <row r="76" spans="1:70" s="514" customFormat="1" ht="15" x14ac:dyDescent="0.2">
      <c r="A76" s="188" t="str">
        <f>+IF(AGOSTO!A76=0,"",AGOSTO!A76)</f>
        <v>1130117-1</v>
      </c>
      <c r="B76" s="189" t="str">
        <f>+CONCATENATE("Vigencia ",INSTRUCCIONES!$F$3)</f>
        <v>Vigencia 2014</v>
      </c>
      <c r="C76" s="456">
        <f>+ENERO!C76</f>
        <v>0</v>
      </c>
      <c r="D76" s="456">
        <f>AGOSTO!D76+SEPTIEMBRE!P76</f>
        <v>0</v>
      </c>
      <c r="E76" s="456">
        <f>AGOSTO!E76+SEPTIEMBRE!Q76</f>
        <v>0</v>
      </c>
      <c r="F76" s="170">
        <f t="shared" ref="F76:F83" si="76">SUM(C76:E76)</f>
        <v>0</v>
      </c>
      <c r="G76" s="283">
        <f>AGOSTO!I76</f>
        <v>0</v>
      </c>
      <c r="H76" s="457">
        <v>0</v>
      </c>
      <c r="I76" s="170">
        <f t="shared" ref="I76:I83" si="77">SUM(G76:H76)</f>
        <v>0</v>
      </c>
      <c r="J76" s="283">
        <f>AGOSTO!L76</f>
        <v>0</v>
      </c>
      <c r="K76" s="457">
        <v>0</v>
      </c>
      <c r="L76" s="170">
        <f t="shared" ref="L76:L83" si="78">SUM(J76:K76)</f>
        <v>0</v>
      </c>
      <c r="M76" s="283">
        <f t="shared" ref="M76:M83" si="79">F76-I76</f>
        <v>0</v>
      </c>
      <c r="N76" s="170">
        <f t="shared" ref="N76:N83" si="80">F76-L76</f>
        <v>0</v>
      </c>
      <c r="O76" s="467"/>
      <c r="P76" s="455">
        <v>0</v>
      </c>
      <c r="Q76" s="458">
        <v>0</v>
      </c>
      <c r="R76" s="10"/>
      <c r="S76" s="156" t="str">
        <f>+IF(AGOSTO!S76=0,"",AGOSTO!S76)</f>
        <v>1020104-9</v>
      </c>
      <c r="T76" s="55" t="str">
        <f>+IF(AGOSTO!T76=0,"",AGOSTO!T76)</f>
        <v>Auxilio de Transporte</v>
      </c>
      <c r="U76" s="29">
        <f>+ENERO!U76</f>
        <v>1400000</v>
      </c>
      <c r="V76" s="17">
        <f>AGOSTO!V76+SEPTIEMBRE!AL76</f>
        <v>0</v>
      </c>
      <c r="W76" s="17">
        <f>AGOSTO!W76+SEPTIEMBRE!AM76</f>
        <v>0</v>
      </c>
      <c r="X76" s="20">
        <f t="shared" si="67"/>
        <v>1400000</v>
      </c>
      <c r="Y76" s="21">
        <f>AGOSTO!AA76</f>
        <v>559200</v>
      </c>
      <c r="Z76" s="457">
        <v>72000</v>
      </c>
      <c r="AA76" s="20">
        <f t="shared" si="68"/>
        <v>631200</v>
      </c>
      <c r="AB76" s="21">
        <f>AGOSTO!AD76</f>
        <v>559200</v>
      </c>
      <c r="AC76" s="457">
        <v>72000</v>
      </c>
      <c r="AD76" s="20">
        <f t="shared" si="69"/>
        <v>631200</v>
      </c>
      <c r="AE76" s="21">
        <f>AGOSTO!AG76</f>
        <v>559200</v>
      </c>
      <c r="AF76" s="457">
        <v>72000</v>
      </c>
      <c r="AG76" s="20">
        <f t="shared" si="70"/>
        <v>631200</v>
      </c>
      <c r="AH76" s="21">
        <f t="shared" si="71"/>
        <v>768800</v>
      </c>
      <c r="AI76" s="17">
        <f t="shared" si="72"/>
        <v>768800</v>
      </c>
      <c r="AJ76" s="18">
        <f t="shared" si="73"/>
        <v>768800</v>
      </c>
      <c r="AK76" s="10"/>
      <c r="AL76" s="455">
        <v>0</v>
      </c>
      <c r="AM76" s="458">
        <v>0</v>
      </c>
      <c r="AN76" s="10"/>
      <c r="AO76" s="365"/>
      <c r="AP76" s="365"/>
      <c r="AQ76" s="556"/>
      <c r="AR76" s="365"/>
      <c r="AS76" s="365"/>
      <c r="AT76" s="365"/>
      <c r="AU76" s="365"/>
      <c r="AV76" s="365"/>
      <c r="AW76" s="365"/>
      <c r="AX76" s="365"/>
      <c r="AY76" s="365"/>
      <c r="AZ76" s="365"/>
      <c r="BA76" s="467"/>
      <c r="BB76" s="467"/>
      <c r="BC76" s="467"/>
      <c r="BD76" s="467"/>
      <c r="BE76" s="467"/>
      <c r="BF76" s="467"/>
      <c r="BG76" s="467"/>
      <c r="BH76" s="467"/>
      <c r="BI76" s="467"/>
      <c r="BJ76" s="467"/>
      <c r="BK76" s="467"/>
      <c r="BL76" s="467"/>
      <c r="BM76" s="467"/>
      <c r="BN76" s="467"/>
      <c r="BO76" s="467"/>
      <c r="BP76" s="467"/>
      <c r="BQ76" s="467"/>
      <c r="BR76" s="467"/>
    </row>
    <row r="77" spans="1:70" s="514" customFormat="1" ht="15" x14ac:dyDescent="0.2">
      <c r="A77" s="188" t="str">
        <f>+IF(AGOSTO!A77=0,"",AGOSTO!A77)</f>
        <v>1130117-2</v>
      </c>
      <c r="B77" s="189" t="str">
        <f>+IF(AGOSTO!B77=0,"",AGOSTO!B77)</f>
        <v>Vigencias Anteriores</v>
      </c>
      <c r="C77" s="456">
        <f>+ENERO!C77</f>
        <v>0</v>
      </c>
      <c r="D77" s="456">
        <f>AGOSTO!D77+SEPTIEMBRE!P77</f>
        <v>0</v>
      </c>
      <c r="E77" s="456">
        <f>AGOSTO!E77+SEPTIEMBRE!Q77</f>
        <v>0</v>
      </c>
      <c r="F77" s="170">
        <f t="shared" si="76"/>
        <v>0</v>
      </c>
      <c r="G77" s="283">
        <f>AGOSTO!I77</f>
        <v>0</v>
      </c>
      <c r="H77" s="457">
        <v>0</v>
      </c>
      <c r="I77" s="170">
        <f t="shared" si="77"/>
        <v>0</v>
      </c>
      <c r="J77" s="283">
        <f>AGOSTO!L77</f>
        <v>0</v>
      </c>
      <c r="K77" s="457">
        <v>0</v>
      </c>
      <c r="L77" s="170">
        <f t="shared" si="78"/>
        <v>0</v>
      </c>
      <c r="M77" s="283">
        <f t="shared" si="79"/>
        <v>0</v>
      </c>
      <c r="N77" s="170">
        <f t="shared" si="80"/>
        <v>0</v>
      </c>
      <c r="O77" s="467"/>
      <c r="P77" s="455">
        <v>0</v>
      </c>
      <c r="Q77" s="458">
        <v>0</v>
      </c>
      <c r="R77" s="10"/>
      <c r="S77" s="156" t="str">
        <f>+IF(AGOSTO!S77=0,"",AGOSTO!S77)</f>
        <v>1020104-10</v>
      </c>
      <c r="T77" s="55" t="str">
        <f>+IF(AGOSTO!T77=0,"",AGOSTO!T77)</f>
        <v>Subsidio de Alimentación</v>
      </c>
      <c r="U77" s="29">
        <f>+ENERO!U77</f>
        <v>0</v>
      </c>
      <c r="V77" s="17">
        <f>AGOSTO!V77+SEPTIEMBRE!AL77</f>
        <v>0</v>
      </c>
      <c r="W77" s="17">
        <f>AGOSTO!W77+SEPTIEMBRE!AM77</f>
        <v>0</v>
      </c>
      <c r="X77" s="20">
        <f t="shared" si="67"/>
        <v>0</v>
      </c>
      <c r="Y77" s="21">
        <f>AGOSTO!AA77</f>
        <v>0</v>
      </c>
      <c r="Z77" s="457">
        <v>0</v>
      </c>
      <c r="AA77" s="20">
        <f t="shared" si="68"/>
        <v>0</v>
      </c>
      <c r="AB77" s="21">
        <f>AGOSTO!AD77</f>
        <v>0</v>
      </c>
      <c r="AC77" s="457">
        <v>0</v>
      </c>
      <c r="AD77" s="20">
        <f t="shared" si="69"/>
        <v>0</v>
      </c>
      <c r="AE77" s="21">
        <f>AGOSTO!AG77</f>
        <v>0</v>
      </c>
      <c r="AF77" s="457">
        <v>0</v>
      </c>
      <c r="AG77" s="20">
        <f t="shared" si="70"/>
        <v>0</v>
      </c>
      <c r="AH77" s="21">
        <f t="shared" si="71"/>
        <v>0</v>
      </c>
      <c r="AI77" s="17">
        <f t="shared" si="72"/>
        <v>0</v>
      </c>
      <c r="AJ77" s="18">
        <f t="shared" si="73"/>
        <v>0</v>
      </c>
      <c r="AK77" s="10"/>
      <c r="AL77" s="455">
        <v>0</v>
      </c>
      <c r="AM77" s="458">
        <v>0</v>
      </c>
      <c r="AN77" s="10"/>
      <c r="AO77" s="365"/>
      <c r="AP77" s="365"/>
      <c r="AQ77" s="365"/>
      <c r="AR77" s="365"/>
      <c r="AS77" s="365"/>
      <c r="AT77" s="365"/>
      <c r="AU77" s="365"/>
      <c r="AV77" s="365"/>
      <c r="AW77" s="365"/>
      <c r="AX77" s="365"/>
      <c r="AY77" s="365"/>
      <c r="AZ77" s="365"/>
      <c r="BA77" s="467"/>
      <c r="BB77" s="467"/>
      <c r="BC77" s="467"/>
      <c r="BD77" s="467"/>
      <c r="BE77" s="467"/>
      <c r="BF77" s="467"/>
      <c r="BG77" s="467"/>
      <c r="BH77" s="467"/>
      <c r="BI77" s="467"/>
      <c r="BJ77" s="467"/>
      <c r="BK77" s="467"/>
      <c r="BL77" s="467"/>
      <c r="BM77" s="467"/>
      <c r="BN77" s="467"/>
      <c r="BO77" s="467"/>
      <c r="BP77" s="467"/>
      <c r="BQ77" s="467"/>
      <c r="BR77" s="467"/>
    </row>
    <row r="78" spans="1:70" s="514" customFormat="1" x14ac:dyDescent="0.2">
      <c r="A78" s="57">
        <f>+IF(AGOSTO!A78=0,"",AGOSTO!A78)</f>
        <v>1130118</v>
      </c>
      <c r="B78" s="45" t="str">
        <f>+IF(AGOSTO!B78=0,"",AGOSTO!B78)</f>
        <v>PARTICULARES   (Venta de Contado)</v>
      </c>
      <c r="C78" s="53">
        <f>SUM(C79:C80)</f>
        <v>127000000</v>
      </c>
      <c r="D78" s="53">
        <f>SUM(D79:D80)</f>
        <v>0</v>
      </c>
      <c r="E78" s="53">
        <f>SUM(E79:E80)</f>
        <v>0</v>
      </c>
      <c r="F78" s="54">
        <f t="shared" si="76"/>
        <v>127000000</v>
      </c>
      <c r="G78" s="52">
        <f>SUM(G79:G80)</f>
        <v>103664457</v>
      </c>
      <c r="H78" s="53">
        <f>SUM(H79:H80)</f>
        <v>10441602</v>
      </c>
      <c r="I78" s="54">
        <f t="shared" si="77"/>
        <v>114106059</v>
      </c>
      <c r="J78" s="52">
        <f>SUM(J79:J80)</f>
        <v>103664457</v>
      </c>
      <c r="K78" s="53">
        <f>SUM(K79:K80)</f>
        <v>10441602</v>
      </c>
      <c r="L78" s="54">
        <f t="shared" si="78"/>
        <v>114106059</v>
      </c>
      <c r="M78" s="52">
        <f t="shared" si="79"/>
        <v>12893941</v>
      </c>
      <c r="N78" s="54">
        <f t="shared" si="80"/>
        <v>12893941</v>
      </c>
      <c r="O78" s="467"/>
      <c r="P78" s="52">
        <f>SUM(P79:P80)</f>
        <v>0</v>
      </c>
      <c r="Q78" s="54">
        <f>SUM(Q79:Q80)</f>
        <v>0</v>
      </c>
      <c r="R78" s="10"/>
      <c r="S78" s="156" t="str">
        <f>+IF(AGOSTO!S78=0,"",AGOSTO!S78)</f>
        <v>1020104-12</v>
      </c>
      <c r="T78" s="55" t="str">
        <f>+IF(AGOSTO!T78=0,"",AGOSTO!T78)</f>
        <v>Indemnizaciones por Vacaciones o Supresión de Cargos por Reestructuración</v>
      </c>
      <c r="U78" s="29">
        <f>+ENERO!U78</f>
        <v>0</v>
      </c>
      <c r="V78" s="17">
        <f>AGOSTO!V78+SEPTIEMBRE!AL78</f>
        <v>0</v>
      </c>
      <c r="W78" s="17">
        <f>AGOSTO!W78+SEPTIEMBRE!AM78</f>
        <v>0</v>
      </c>
      <c r="X78" s="20">
        <f t="shared" si="67"/>
        <v>0</v>
      </c>
      <c r="Y78" s="21">
        <f>AGOSTO!AA78</f>
        <v>0</v>
      </c>
      <c r="Z78" s="457">
        <v>0</v>
      </c>
      <c r="AA78" s="20">
        <f t="shared" si="68"/>
        <v>0</v>
      </c>
      <c r="AB78" s="21">
        <f>AGOSTO!AD78</f>
        <v>0</v>
      </c>
      <c r="AC78" s="457">
        <v>0</v>
      </c>
      <c r="AD78" s="20">
        <f t="shared" si="69"/>
        <v>0</v>
      </c>
      <c r="AE78" s="21">
        <f>AGOSTO!AG78</f>
        <v>0</v>
      </c>
      <c r="AF78" s="457">
        <v>0</v>
      </c>
      <c r="AG78" s="20">
        <f t="shared" si="70"/>
        <v>0</v>
      </c>
      <c r="AH78" s="21">
        <f t="shared" si="71"/>
        <v>0</v>
      </c>
      <c r="AI78" s="17">
        <f t="shared" si="72"/>
        <v>0</v>
      </c>
      <c r="AJ78" s="18">
        <f t="shared" si="73"/>
        <v>0</v>
      </c>
      <c r="AK78" s="10"/>
      <c r="AL78" s="455">
        <v>0</v>
      </c>
      <c r="AM78" s="458">
        <v>0</v>
      </c>
      <c r="AN78" s="10"/>
      <c r="AO78" s="365"/>
      <c r="AP78" s="365"/>
      <c r="AQ78" s="365"/>
      <c r="AR78" s="365"/>
      <c r="AS78" s="365"/>
      <c r="AT78" s="365"/>
      <c r="AU78" s="365"/>
      <c r="AV78" s="365"/>
      <c r="AW78" s="365"/>
      <c r="AX78" s="365"/>
      <c r="AY78" s="365"/>
      <c r="AZ78" s="365"/>
      <c r="BA78" s="467"/>
      <c r="BB78" s="467"/>
      <c r="BC78" s="467"/>
      <c r="BD78" s="467"/>
      <c r="BE78" s="467"/>
      <c r="BF78" s="467"/>
      <c r="BG78" s="467"/>
      <c r="BH78" s="467"/>
      <c r="BI78" s="467"/>
      <c r="BJ78" s="467"/>
      <c r="BK78" s="467"/>
      <c r="BL78" s="467"/>
      <c r="BM78" s="467"/>
      <c r="BN78" s="467"/>
      <c r="BO78" s="467"/>
      <c r="BP78" s="467"/>
      <c r="BQ78" s="467"/>
      <c r="BR78" s="467"/>
    </row>
    <row r="79" spans="1:70" s="467" customFormat="1" ht="15" x14ac:dyDescent="0.2">
      <c r="A79" s="188" t="str">
        <f>+IF(AGOSTO!A79=0,"",AGOSTO!A79)</f>
        <v>1130118-1</v>
      </c>
      <c r="B79" s="189" t="str">
        <f>+CONCATENATE("Vigencia ",INSTRUCCIONES!$F$3)</f>
        <v>Vigencia 2014</v>
      </c>
      <c r="C79" s="456">
        <f>+ENERO!C79</f>
        <v>127000000</v>
      </c>
      <c r="D79" s="456">
        <f>AGOSTO!D79+SEPTIEMBRE!P79</f>
        <v>0</v>
      </c>
      <c r="E79" s="456">
        <f>AGOSTO!E79+SEPTIEMBRE!Q79</f>
        <v>0</v>
      </c>
      <c r="F79" s="170">
        <f t="shared" si="76"/>
        <v>127000000</v>
      </c>
      <c r="G79" s="283">
        <f>AGOSTO!I79</f>
        <v>103664457</v>
      </c>
      <c r="H79" s="457">
        <v>10441602</v>
      </c>
      <c r="I79" s="170">
        <f t="shared" si="77"/>
        <v>114106059</v>
      </c>
      <c r="J79" s="283">
        <f>AGOSTO!L79</f>
        <v>103664457</v>
      </c>
      <c r="K79" s="457">
        <v>10441602</v>
      </c>
      <c r="L79" s="170">
        <f t="shared" si="78"/>
        <v>114106059</v>
      </c>
      <c r="M79" s="283">
        <f t="shared" si="79"/>
        <v>12893941</v>
      </c>
      <c r="N79" s="170">
        <f t="shared" si="80"/>
        <v>12893941</v>
      </c>
      <c r="P79" s="455">
        <v>0</v>
      </c>
      <c r="Q79" s="458">
        <v>0</v>
      </c>
      <c r="R79" s="10"/>
      <c r="S79" s="156" t="str">
        <f>+IF(AGOSTO!S79=0,"",AGOSTO!S79)</f>
        <v>1020104-13</v>
      </c>
      <c r="T79" s="55" t="str">
        <f>+IF(AGOSTO!T79=0,"",AGOSTO!T79)</f>
        <v>Bonificación Especial por Recreación</v>
      </c>
      <c r="U79" s="29">
        <f>+ENERO!U79</f>
        <v>3441038</v>
      </c>
      <c r="V79" s="17">
        <f>AGOSTO!V79+SEPTIEMBRE!AL79</f>
        <v>0</v>
      </c>
      <c r="W79" s="17">
        <f>AGOSTO!W79+SEPTIEMBRE!AM79</f>
        <v>2000000</v>
      </c>
      <c r="X79" s="20">
        <f t="shared" si="67"/>
        <v>5441038</v>
      </c>
      <c r="Y79" s="21">
        <f>AGOSTO!AA79</f>
        <v>1299367</v>
      </c>
      <c r="Z79" s="457">
        <v>85032</v>
      </c>
      <c r="AA79" s="20">
        <f t="shared" si="68"/>
        <v>1384399</v>
      </c>
      <c r="AB79" s="21">
        <f>AGOSTO!AD79</f>
        <v>1299367</v>
      </c>
      <c r="AC79" s="457">
        <v>85032</v>
      </c>
      <c r="AD79" s="20">
        <f t="shared" si="69"/>
        <v>1384399</v>
      </c>
      <c r="AE79" s="21">
        <f>AGOSTO!AG79</f>
        <v>1101717</v>
      </c>
      <c r="AF79" s="457">
        <v>223514</v>
      </c>
      <c r="AG79" s="20">
        <f t="shared" si="70"/>
        <v>1325231</v>
      </c>
      <c r="AH79" s="21">
        <f t="shared" si="71"/>
        <v>4056639</v>
      </c>
      <c r="AI79" s="17">
        <f t="shared" si="72"/>
        <v>4056639</v>
      </c>
      <c r="AJ79" s="18">
        <f t="shared" si="73"/>
        <v>4115807</v>
      </c>
      <c r="AK79" s="10"/>
      <c r="AL79" s="455">
        <v>0</v>
      </c>
      <c r="AM79" s="458">
        <v>0</v>
      </c>
      <c r="AN79" s="10"/>
      <c r="AO79" s="365"/>
      <c r="AP79" s="365"/>
      <c r="AQ79" s="365"/>
      <c r="AR79" s="365"/>
      <c r="AS79" s="365"/>
      <c r="AT79" s="365"/>
      <c r="AU79" s="365"/>
      <c r="AV79" s="365"/>
      <c r="AW79" s="365"/>
      <c r="AX79" s="365"/>
      <c r="AY79" s="365"/>
      <c r="AZ79" s="365"/>
      <c r="BL79" s="10"/>
    </row>
    <row r="80" spans="1:70" s="10" customFormat="1" ht="15" x14ac:dyDescent="0.2">
      <c r="A80" s="188" t="str">
        <f>+IF(AGOSTO!A80=0,"",AGOSTO!A80)</f>
        <v>1130118-2</v>
      </c>
      <c r="B80" s="189" t="str">
        <f>+IF(AGOSTO!B80=0,"",AGOSTO!B80)</f>
        <v>Vigencias Anteriores</v>
      </c>
      <c r="C80" s="456">
        <f>+ENERO!C80</f>
        <v>0</v>
      </c>
      <c r="D80" s="456">
        <f>AGOSTO!D80+SEPTIEMBRE!P80</f>
        <v>0</v>
      </c>
      <c r="E80" s="456">
        <f>AGOSTO!E80+SEPTIEMBRE!Q80</f>
        <v>0</v>
      </c>
      <c r="F80" s="170">
        <f t="shared" si="76"/>
        <v>0</v>
      </c>
      <c r="G80" s="283">
        <f>AGOSTO!I80</f>
        <v>0</v>
      </c>
      <c r="H80" s="457">
        <v>0</v>
      </c>
      <c r="I80" s="170">
        <f t="shared" si="77"/>
        <v>0</v>
      </c>
      <c r="J80" s="283">
        <f>AGOSTO!L80</f>
        <v>0</v>
      </c>
      <c r="K80" s="457">
        <v>0</v>
      </c>
      <c r="L80" s="170">
        <f t="shared" si="78"/>
        <v>0</v>
      </c>
      <c r="M80" s="283">
        <f t="shared" si="79"/>
        <v>0</v>
      </c>
      <c r="N80" s="170">
        <f t="shared" si="80"/>
        <v>0</v>
      </c>
      <c r="O80" s="467"/>
      <c r="P80" s="455">
        <v>0</v>
      </c>
      <c r="Q80" s="458">
        <v>0</v>
      </c>
      <c r="S80" s="156" t="str">
        <f>+IF(AGOSTO!S80=0,"",AGOSTO!S80)</f>
        <v>1020104-14</v>
      </c>
      <c r="T80" s="55" t="str">
        <f>+IF(AGOSTO!T80=0,"",AGOSTO!T80)</f>
        <v/>
      </c>
      <c r="U80" s="29">
        <f>+ENERO!U80</f>
        <v>0</v>
      </c>
      <c r="V80" s="17">
        <f>AGOSTO!V80+SEPTIEMBRE!AL80</f>
        <v>0</v>
      </c>
      <c r="W80" s="17">
        <f>AGOSTO!W80+SEPTIEMBRE!AM80</f>
        <v>0</v>
      </c>
      <c r="X80" s="20">
        <f t="shared" si="67"/>
        <v>0</v>
      </c>
      <c r="Y80" s="21">
        <f>AGOSTO!AA80</f>
        <v>0</v>
      </c>
      <c r="Z80" s="457">
        <v>0</v>
      </c>
      <c r="AA80" s="20">
        <f t="shared" si="68"/>
        <v>0</v>
      </c>
      <c r="AB80" s="21">
        <f>AGOSTO!AD80</f>
        <v>0</v>
      </c>
      <c r="AC80" s="457">
        <v>0</v>
      </c>
      <c r="AD80" s="20">
        <f t="shared" si="69"/>
        <v>0</v>
      </c>
      <c r="AE80" s="21">
        <f>AGOSTO!AG80</f>
        <v>0</v>
      </c>
      <c r="AF80" s="457">
        <v>0</v>
      </c>
      <c r="AG80" s="20">
        <f t="shared" si="70"/>
        <v>0</v>
      </c>
      <c r="AH80" s="21">
        <f t="shared" si="71"/>
        <v>0</v>
      </c>
      <c r="AI80" s="17">
        <f t="shared" si="72"/>
        <v>0</v>
      </c>
      <c r="AJ80" s="18">
        <f t="shared" si="73"/>
        <v>0</v>
      </c>
      <c r="AL80" s="455">
        <v>0</v>
      </c>
      <c r="AM80" s="458">
        <v>0</v>
      </c>
      <c r="AO80" s="365"/>
      <c r="AP80" s="365"/>
      <c r="AQ80" s="365"/>
      <c r="AR80" s="365"/>
      <c r="AS80" s="365"/>
      <c r="AT80" s="365"/>
      <c r="AU80" s="365"/>
      <c r="AV80" s="365"/>
      <c r="AW80" s="365"/>
      <c r="AX80" s="365"/>
      <c r="AY80" s="365"/>
      <c r="AZ80" s="365"/>
      <c r="BA80" s="467"/>
      <c r="BC80" s="467"/>
      <c r="BD80" s="467"/>
      <c r="BE80" s="467"/>
      <c r="BF80" s="467"/>
      <c r="BL80" s="467"/>
      <c r="BM80" s="467"/>
      <c r="BN80" s="467"/>
      <c r="BO80" s="467"/>
      <c r="BP80" s="467"/>
      <c r="BQ80" s="467"/>
      <c r="BR80" s="467"/>
    </row>
    <row r="81" spans="1:70" s="467" customFormat="1" x14ac:dyDescent="0.2">
      <c r="A81" s="57">
        <f>+IF(AGOSTO!A81=0,"",AGOSTO!A81)</f>
        <v>1130119</v>
      </c>
      <c r="B81" s="45" t="str">
        <f>+IF(AGOSTO!B81=0,"",AGOSTO!B81)</f>
        <v>Digitar nombre de Nuevo Rubro. Si lo Requiere</v>
      </c>
      <c r="C81" s="53">
        <f>ENERO!C81</f>
        <v>0</v>
      </c>
      <c r="D81" s="53">
        <f t="shared" ref="D81:Q81" si="81">SUM(D82:D83)</f>
        <v>0</v>
      </c>
      <c r="E81" s="53">
        <f t="shared" si="81"/>
        <v>0</v>
      </c>
      <c r="F81" s="54">
        <f t="shared" si="81"/>
        <v>0</v>
      </c>
      <c r="G81" s="52">
        <f t="shared" si="81"/>
        <v>0</v>
      </c>
      <c r="H81" s="53">
        <f t="shared" si="81"/>
        <v>0</v>
      </c>
      <c r="I81" s="54">
        <f t="shared" si="81"/>
        <v>0</v>
      </c>
      <c r="J81" s="52">
        <f t="shared" si="81"/>
        <v>0</v>
      </c>
      <c r="K81" s="53">
        <f t="shared" si="81"/>
        <v>0</v>
      </c>
      <c r="L81" s="54">
        <f t="shared" si="81"/>
        <v>0</v>
      </c>
      <c r="M81" s="52">
        <f t="shared" si="81"/>
        <v>0</v>
      </c>
      <c r="N81" s="54">
        <f t="shared" si="81"/>
        <v>0</v>
      </c>
      <c r="P81" s="52">
        <f t="shared" si="81"/>
        <v>0</v>
      </c>
      <c r="Q81" s="54">
        <f t="shared" si="81"/>
        <v>0</v>
      </c>
      <c r="R81" s="10"/>
      <c r="S81" s="155">
        <f>+IF(AGOSTO!S81=0,"",AGOSTO!S81)</f>
        <v>1020199</v>
      </c>
      <c r="T81" s="159" t="str">
        <f>+IF(AGOSTO!T81=0,"",AGOSTO!T81)</f>
        <v>Vigencias Anteriores</v>
      </c>
      <c r="U81" s="29">
        <f>+ENERO!U81</f>
        <v>0</v>
      </c>
      <c r="V81" s="17">
        <f>AGOSTO!V81+SEPTIEMBRE!AL81</f>
        <v>0</v>
      </c>
      <c r="W81" s="17">
        <f>AGOSTO!W81+SEPTIEMBRE!AM81</f>
        <v>56400503</v>
      </c>
      <c r="X81" s="20">
        <f t="shared" si="67"/>
        <v>56400503</v>
      </c>
      <c r="Y81" s="21">
        <f>AGOSTO!AA81</f>
        <v>56400503</v>
      </c>
      <c r="Z81" s="457">
        <v>0</v>
      </c>
      <c r="AA81" s="20">
        <f t="shared" si="68"/>
        <v>56400503</v>
      </c>
      <c r="AB81" s="21">
        <f>AGOSTO!AD81</f>
        <v>56400503</v>
      </c>
      <c r="AC81" s="457">
        <v>0</v>
      </c>
      <c r="AD81" s="20">
        <f t="shared" si="69"/>
        <v>56400503</v>
      </c>
      <c r="AE81" s="21">
        <f>AGOSTO!AG81</f>
        <v>43726412</v>
      </c>
      <c r="AF81" s="457">
        <v>606626</v>
      </c>
      <c r="AG81" s="20">
        <f t="shared" si="70"/>
        <v>44333038</v>
      </c>
      <c r="AH81" s="21">
        <f t="shared" si="71"/>
        <v>0</v>
      </c>
      <c r="AI81" s="17">
        <f t="shared" si="72"/>
        <v>0</v>
      </c>
      <c r="AJ81" s="18">
        <f t="shared" si="73"/>
        <v>12067465</v>
      </c>
      <c r="AK81" s="10"/>
      <c r="AL81" s="455">
        <v>0</v>
      </c>
      <c r="AM81" s="458">
        <v>0</v>
      </c>
      <c r="AN81" s="10"/>
      <c r="AO81" s="365"/>
      <c r="AP81" s="365"/>
      <c r="AQ81" s="365"/>
      <c r="AR81" s="365"/>
      <c r="AS81" s="365"/>
      <c r="AT81" s="365"/>
      <c r="AU81" s="365"/>
      <c r="AV81" s="365"/>
      <c r="AW81" s="365"/>
      <c r="AX81" s="365"/>
      <c r="AY81" s="365"/>
      <c r="AZ81" s="365"/>
      <c r="BA81" s="10"/>
      <c r="BC81" s="10"/>
      <c r="BD81" s="10"/>
      <c r="BE81" s="10"/>
    </row>
    <row r="82" spans="1:70" s="467" customFormat="1" ht="15.75" x14ac:dyDescent="0.2">
      <c r="A82" s="188" t="str">
        <f>+IF(AGOSTO!A82=0,"",AGOSTO!A82)</f>
        <v>1130119-1</v>
      </c>
      <c r="B82" s="189" t="str">
        <f>+CONCATENATE("Vigencia ",INSTRUCCIONES!$F$3)</f>
        <v>Vigencia 2014</v>
      </c>
      <c r="C82" s="456">
        <f>+ENERO!C82</f>
        <v>0</v>
      </c>
      <c r="D82" s="456">
        <f>AGOSTO!D82+SEPTIEMBRE!P82</f>
        <v>0</v>
      </c>
      <c r="E82" s="456">
        <f>AGOSTO!E82+SEPTIEMBRE!Q82</f>
        <v>0</v>
      </c>
      <c r="F82" s="170">
        <f t="shared" si="76"/>
        <v>0</v>
      </c>
      <c r="G82" s="283">
        <f>AGOSTO!I82</f>
        <v>0</v>
      </c>
      <c r="H82" s="457">
        <v>0</v>
      </c>
      <c r="I82" s="170">
        <f t="shared" si="77"/>
        <v>0</v>
      </c>
      <c r="J82" s="283">
        <f>AGOSTO!L82</f>
        <v>0</v>
      </c>
      <c r="K82" s="457">
        <v>0</v>
      </c>
      <c r="L82" s="170">
        <f t="shared" si="78"/>
        <v>0</v>
      </c>
      <c r="M82" s="283">
        <f t="shared" si="79"/>
        <v>0</v>
      </c>
      <c r="N82" s="170">
        <f t="shared" si="80"/>
        <v>0</v>
      </c>
      <c r="P82" s="455">
        <v>0</v>
      </c>
      <c r="Q82" s="458">
        <v>0</v>
      </c>
      <c r="R82" s="10"/>
      <c r="S82" s="448" t="str">
        <f>+IF(AGOSTO!S82=0,"",AGOSTO!S82)</f>
        <v/>
      </c>
      <c r="T82" s="649" t="str">
        <f>+IF(AGOSTO!T82=0,"",AGOSTO!T82)</f>
        <v/>
      </c>
      <c r="U82" s="193"/>
      <c r="V82" s="193"/>
      <c r="W82" s="193"/>
      <c r="X82" s="193"/>
      <c r="Y82" s="193"/>
      <c r="Z82" s="193"/>
      <c r="AA82" s="193"/>
      <c r="AB82" s="193"/>
      <c r="AC82" s="193"/>
      <c r="AD82" s="193"/>
      <c r="AE82" s="193"/>
      <c r="AF82" s="193"/>
      <c r="AG82" s="193"/>
      <c r="AH82" s="193"/>
      <c r="AI82" s="193"/>
      <c r="AJ82" s="207"/>
      <c r="AK82" s="10"/>
      <c r="AL82" s="213"/>
      <c r="AM82" s="214"/>
      <c r="AN82" s="10"/>
      <c r="AO82" s="365"/>
      <c r="AP82" s="365"/>
      <c r="AQ82" s="365"/>
      <c r="AR82" s="365"/>
      <c r="AS82" s="365"/>
      <c r="AT82" s="365"/>
      <c r="AU82" s="365"/>
      <c r="AV82" s="365"/>
      <c r="AW82" s="365"/>
      <c r="AX82" s="365"/>
      <c r="AY82" s="365"/>
      <c r="AZ82" s="365"/>
      <c r="BN82" s="10"/>
      <c r="BO82" s="10"/>
      <c r="BP82" s="10"/>
      <c r="BQ82" s="10"/>
      <c r="BR82" s="10"/>
    </row>
    <row r="83" spans="1:70" s="467" customFormat="1" ht="15" x14ac:dyDescent="0.2">
      <c r="A83" s="188" t="str">
        <f>+IF(AGOSTO!A83=0,"",AGOSTO!A83)</f>
        <v>1130119-2</v>
      </c>
      <c r="B83" s="189" t="str">
        <f>+IF(AGOSTO!B83=0,"",AGOSTO!B83)</f>
        <v>Vigencias Anteriores</v>
      </c>
      <c r="C83" s="456">
        <f>+ENERO!C83</f>
        <v>0</v>
      </c>
      <c r="D83" s="456">
        <f>AGOSTO!D83+SEPTIEMBRE!P83</f>
        <v>0</v>
      </c>
      <c r="E83" s="456">
        <f>AGOSTO!E83+SEPTIEMBRE!Q83</f>
        <v>0</v>
      </c>
      <c r="F83" s="170">
        <f t="shared" si="76"/>
        <v>0</v>
      </c>
      <c r="G83" s="283">
        <f>AGOSTO!I83</f>
        <v>0</v>
      </c>
      <c r="H83" s="457">
        <v>0</v>
      </c>
      <c r="I83" s="170">
        <f t="shared" si="77"/>
        <v>0</v>
      </c>
      <c r="J83" s="283">
        <f>AGOSTO!L83</f>
        <v>0</v>
      </c>
      <c r="K83" s="457">
        <v>0</v>
      </c>
      <c r="L83" s="170">
        <f t="shared" si="78"/>
        <v>0</v>
      </c>
      <c r="M83" s="283">
        <f t="shared" si="79"/>
        <v>0</v>
      </c>
      <c r="N83" s="170">
        <f t="shared" si="80"/>
        <v>0</v>
      </c>
      <c r="P83" s="455">
        <v>0</v>
      </c>
      <c r="Q83" s="458">
        <v>0</v>
      </c>
      <c r="R83" s="10"/>
      <c r="S83" s="34">
        <f>+IF(AGOSTO!S83=0,"",AGOSTO!S83)</f>
        <v>1020200</v>
      </c>
      <c r="T83" s="158" t="str">
        <f>+IF(AGOSTO!T83=0,"",AGOSTO!T83)</f>
        <v>Servicios Personales Indirectos</v>
      </c>
      <c r="U83" s="157">
        <f t="shared" ref="U83:AJ83" si="82">SUM(U84:U88)</f>
        <v>104000000</v>
      </c>
      <c r="V83" s="144">
        <f t="shared" si="82"/>
        <v>49000000</v>
      </c>
      <c r="W83" s="144">
        <f t="shared" si="82"/>
        <v>10261671</v>
      </c>
      <c r="X83" s="152">
        <f t="shared" si="82"/>
        <v>163261671</v>
      </c>
      <c r="Y83" s="151">
        <f t="shared" si="82"/>
        <v>115101541</v>
      </c>
      <c r="Z83" s="144">
        <f t="shared" si="82"/>
        <v>19986000</v>
      </c>
      <c r="AA83" s="152">
        <f t="shared" si="82"/>
        <v>135087541</v>
      </c>
      <c r="AB83" s="151">
        <f t="shared" si="82"/>
        <v>92220540</v>
      </c>
      <c r="AC83" s="144">
        <f t="shared" si="82"/>
        <v>9419000</v>
      </c>
      <c r="AD83" s="152">
        <f t="shared" si="82"/>
        <v>101639540</v>
      </c>
      <c r="AE83" s="151">
        <f t="shared" si="82"/>
        <v>85172540</v>
      </c>
      <c r="AF83" s="144">
        <f t="shared" si="82"/>
        <v>16467000</v>
      </c>
      <c r="AG83" s="152">
        <f t="shared" si="82"/>
        <v>101639540</v>
      </c>
      <c r="AH83" s="151">
        <f t="shared" si="82"/>
        <v>28174130</v>
      </c>
      <c r="AI83" s="144">
        <f t="shared" si="82"/>
        <v>61622131</v>
      </c>
      <c r="AJ83" s="153">
        <f t="shared" si="82"/>
        <v>61622131</v>
      </c>
      <c r="AK83" s="10"/>
      <c r="AL83" s="151">
        <f>SUM(AL84:AL88)</f>
        <v>29000000</v>
      </c>
      <c r="AM83" s="153">
        <f>SUM(AM84:AM88)</f>
        <v>0</v>
      </c>
      <c r="AN83" s="10"/>
      <c r="AO83" s="365"/>
      <c r="AP83" s="365"/>
      <c r="AQ83" s="365"/>
      <c r="AR83" s="365"/>
      <c r="AS83" s="365"/>
      <c r="AT83" s="365"/>
      <c r="AU83" s="365"/>
      <c r="AV83" s="365"/>
      <c r="AW83" s="365"/>
      <c r="AX83" s="365"/>
      <c r="AY83" s="365"/>
      <c r="AZ83" s="365"/>
      <c r="BM83" s="10"/>
    </row>
    <row r="84" spans="1:70" s="467" customFormat="1" x14ac:dyDescent="0.2">
      <c r="A84" s="200" t="str">
        <f>+IF(AGOSTO!A84=0,"",AGOSTO!A84)</f>
        <v/>
      </c>
      <c r="B84" s="557" t="str">
        <f>+IF(AGOSTO!B84=0,"",AGOSTO!B84)</f>
        <v/>
      </c>
      <c r="C84" s="495"/>
      <c r="D84" s="495"/>
      <c r="E84" s="495"/>
      <c r="F84" s="495"/>
      <c r="G84" s="495"/>
      <c r="H84" s="495"/>
      <c r="I84" s="495"/>
      <c r="J84" s="495"/>
      <c r="K84" s="495"/>
      <c r="L84" s="495"/>
      <c r="M84" s="495"/>
      <c r="N84" s="496"/>
      <c r="P84" s="497"/>
      <c r="Q84" s="496"/>
      <c r="R84" s="10"/>
      <c r="S84" s="155" t="str">
        <f>+IF(AGOSTO!S84=0,"",AGOSTO!S84)</f>
        <v>1020200-1</v>
      </c>
      <c r="T84" s="159" t="str">
        <f>+IF(AGOSTO!T84=0,"",AGOSTO!T84)</f>
        <v>Remuneración y Honorarios por Servicios Técnicos y Profesionales</v>
      </c>
      <c r="U84" s="29">
        <f>+ENERO!U84</f>
        <v>104000000</v>
      </c>
      <c r="V84" s="17">
        <f>AGOSTO!V84+SEPTIEMBRE!AL84</f>
        <v>49000000</v>
      </c>
      <c r="W84" s="17">
        <f>AGOSTO!W84+SEPTIEMBRE!AM84</f>
        <v>3000000</v>
      </c>
      <c r="X84" s="20">
        <f>SUM(U84:W84)</f>
        <v>156000000</v>
      </c>
      <c r="Y84" s="21">
        <f>AGOSTO!AA84</f>
        <v>107839870</v>
      </c>
      <c r="Z84" s="457">
        <v>19986000</v>
      </c>
      <c r="AA84" s="20">
        <f>SUM(Y84:Z84)</f>
        <v>127825870</v>
      </c>
      <c r="AB84" s="21">
        <f>AGOSTO!AD84</f>
        <v>84958869</v>
      </c>
      <c r="AC84" s="457">
        <v>9419000</v>
      </c>
      <c r="AD84" s="20">
        <f>SUM(AB84:AC84)</f>
        <v>94377869</v>
      </c>
      <c r="AE84" s="21">
        <f>AGOSTO!AG84</f>
        <v>77910869</v>
      </c>
      <c r="AF84" s="457">
        <v>16467000</v>
      </c>
      <c r="AG84" s="20">
        <f>SUM(AE84:AF84)</f>
        <v>94377869</v>
      </c>
      <c r="AH84" s="21">
        <f>X84-AA84</f>
        <v>28174130</v>
      </c>
      <c r="AI84" s="17">
        <f>X84-AD84</f>
        <v>61622131</v>
      </c>
      <c r="AJ84" s="18">
        <f>X84-AG84</f>
        <v>61622131</v>
      </c>
      <c r="AK84" s="10"/>
      <c r="AL84" s="455">
        <v>29000000</v>
      </c>
      <c r="AM84" s="458">
        <v>0</v>
      </c>
      <c r="AN84" s="10"/>
      <c r="AO84" s="365"/>
      <c r="AP84" s="365"/>
      <c r="AQ84" s="365"/>
      <c r="AR84" s="365"/>
      <c r="AS84" s="365"/>
      <c r="AT84" s="365"/>
      <c r="AU84" s="365"/>
      <c r="AV84" s="365"/>
      <c r="AW84" s="365"/>
      <c r="AX84" s="365"/>
      <c r="AY84" s="365"/>
      <c r="AZ84" s="365"/>
    </row>
    <row r="85" spans="1:70" s="467" customFormat="1" ht="15.75" x14ac:dyDescent="0.2">
      <c r="A85" s="459">
        <f>+IF(AGOSTO!A85=0,"",AGOSTO!A85)</f>
        <v>11302</v>
      </c>
      <c r="B85" s="460" t="str">
        <f>+IF(AGOSTO!B85=0,"",AGOSTO!B85)</f>
        <v>Venta de Otros Bienes y Servicios</v>
      </c>
      <c r="C85" s="559">
        <f t="shared" ref="C85:N85" si="83">SUM(C86:C93)</f>
        <v>306700000</v>
      </c>
      <c r="D85" s="559">
        <f t="shared" si="83"/>
        <v>0</v>
      </c>
      <c r="E85" s="559">
        <f t="shared" si="83"/>
        <v>1687500</v>
      </c>
      <c r="F85" s="560">
        <f t="shared" si="83"/>
        <v>308387500</v>
      </c>
      <c r="G85" s="558">
        <f t="shared" si="83"/>
        <v>87043757</v>
      </c>
      <c r="H85" s="559">
        <f t="shared" si="83"/>
        <v>18759700</v>
      </c>
      <c r="I85" s="560">
        <f t="shared" si="83"/>
        <v>105803457</v>
      </c>
      <c r="J85" s="558">
        <f t="shared" si="83"/>
        <v>76963757</v>
      </c>
      <c r="K85" s="559">
        <f t="shared" si="83"/>
        <v>28759700</v>
      </c>
      <c r="L85" s="560">
        <f t="shared" si="83"/>
        <v>105723457</v>
      </c>
      <c r="M85" s="558">
        <f t="shared" si="83"/>
        <v>202584043</v>
      </c>
      <c r="N85" s="560">
        <f t="shared" si="83"/>
        <v>202664043</v>
      </c>
      <c r="P85" s="52">
        <f>SUM(P86:P93)</f>
        <v>0</v>
      </c>
      <c r="Q85" s="54">
        <f>SUM(Q86:Q93)</f>
        <v>0</v>
      </c>
      <c r="R85" s="10"/>
      <c r="S85" s="155" t="str">
        <f>+IF(AGOSTO!S85=0,"",AGOSTO!S85)</f>
        <v>1020200-2</v>
      </c>
      <c r="T85" s="159" t="str">
        <f>+IF(AGOSTO!T85=0,"",AGOSTO!T85)</f>
        <v>Personal Supernumerario</v>
      </c>
      <c r="U85" s="29">
        <f>+ENERO!U85</f>
        <v>0</v>
      </c>
      <c r="V85" s="17">
        <f>AGOSTO!V85+SEPTIEMBRE!AL85</f>
        <v>0</v>
      </c>
      <c r="W85" s="17">
        <f>AGOSTO!W85+SEPTIEMBRE!AM85</f>
        <v>0</v>
      </c>
      <c r="X85" s="20">
        <f>SUM(U85:W85)</f>
        <v>0</v>
      </c>
      <c r="Y85" s="21">
        <f>AGOSTO!AA85</f>
        <v>0</v>
      </c>
      <c r="Z85" s="457">
        <v>0</v>
      </c>
      <c r="AA85" s="20">
        <f>SUM(Y85:Z85)</f>
        <v>0</v>
      </c>
      <c r="AB85" s="21">
        <f>AGOSTO!AD85</f>
        <v>0</v>
      </c>
      <c r="AC85" s="457">
        <v>0</v>
      </c>
      <c r="AD85" s="20">
        <f>SUM(AB85:AC85)</f>
        <v>0</v>
      </c>
      <c r="AE85" s="21">
        <f>AGOSTO!AG85</f>
        <v>0</v>
      </c>
      <c r="AF85" s="457">
        <v>0</v>
      </c>
      <c r="AG85" s="20">
        <f>SUM(AE85:AF85)</f>
        <v>0</v>
      </c>
      <c r="AH85" s="21">
        <f>X85-AA85</f>
        <v>0</v>
      </c>
      <c r="AI85" s="17">
        <f>X85-AD85</f>
        <v>0</v>
      </c>
      <c r="AJ85" s="18">
        <f>X85-AG85</f>
        <v>0</v>
      </c>
      <c r="AK85" s="10"/>
      <c r="AL85" s="455">
        <v>0</v>
      </c>
      <c r="AM85" s="458">
        <v>0</v>
      </c>
      <c r="AN85" s="10"/>
      <c r="AO85" s="365"/>
      <c r="AP85" s="365"/>
      <c r="AQ85" s="365"/>
      <c r="AR85" s="365"/>
      <c r="AS85" s="365"/>
      <c r="AT85" s="365"/>
      <c r="AU85" s="365"/>
      <c r="AV85" s="365"/>
      <c r="AW85" s="365"/>
      <c r="AX85" s="365"/>
      <c r="AY85" s="365"/>
      <c r="AZ85" s="365"/>
      <c r="BL85" s="10"/>
    </row>
    <row r="86" spans="1:70" s="10" customFormat="1" x14ac:dyDescent="0.2">
      <c r="A86" s="46">
        <f>+IF(AGOSTO!A86=0,"",AGOSTO!A86)</f>
        <v>1130201</v>
      </c>
      <c r="B86" s="55" t="str">
        <f>+IF(AGOSTO!B86=0,"",AGOSTO!B86)</f>
        <v>ARRENDAMIENTO Y ALQUILER DE BIENES MUEBLES E INMUEBLES</v>
      </c>
      <c r="C86" s="456">
        <f>+ENERO!C86</f>
        <v>1200000</v>
      </c>
      <c r="D86" s="456">
        <f>AGOSTO!D86+SEPTIEMBRE!P86</f>
        <v>0</v>
      </c>
      <c r="E86" s="456">
        <f>AGOSTO!E86+SEPTIEMBRE!Q86</f>
        <v>0</v>
      </c>
      <c r="F86" s="170">
        <f t="shared" ref="F86:F92" si="84">SUM(C86:E86)</f>
        <v>1200000</v>
      </c>
      <c r="G86" s="283">
        <f>AGOSTO!I86</f>
        <v>560000</v>
      </c>
      <c r="H86" s="457">
        <v>80000</v>
      </c>
      <c r="I86" s="170">
        <f t="shared" ref="I86:I92" si="85">SUM(G86:H86)</f>
        <v>640000</v>
      </c>
      <c r="J86" s="283">
        <f>AGOSTO!L86</f>
        <v>480000</v>
      </c>
      <c r="K86" s="457">
        <v>80000</v>
      </c>
      <c r="L86" s="170">
        <f t="shared" ref="L86:L92" si="86">SUM(J86:K86)</f>
        <v>560000</v>
      </c>
      <c r="M86" s="283">
        <f t="shared" ref="M86:M92" si="87">F86-I86</f>
        <v>560000</v>
      </c>
      <c r="N86" s="170">
        <f t="shared" ref="N86:N92" si="88">F86-L86</f>
        <v>640000</v>
      </c>
      <c r="O86" s="467"/>
      <c r="P86" s="455">
        <v>0</v>
      </c>
      <c r="Q86" s="458">
        <v>0</v>
      </c>
      <c r="S86" s="155" t="str">
        <f>+IF(AGOSTO!S86=0,"",AGOSTO!S86)</f>
        <v>1020200-4</v>
      </c>
      <c r="T86" s="159" t="str">
        <f>+IF(AGOSTO!T86=0,"",AGOSTO!T86)</f>
        <v>Otros Honorarios (Servicios de Cooperativa)</v>
      </c>
      <c r="U86" s="29">
        <f>+ENERO!U86</f>
        <v>0</v>
      </c>
      <c r="V86" s="17">
        <f>AGOSTO!V86+SEPTIEMBRE!AL86</f>
        <v>0</v>
      </c>
      <c r="W86" s="17">
        <f>AGOSTO!W86+SEPTIEMBRE!AM86</f>
        <v>0</v>
      </c>
      <c r="X86" s="20">
        <f>SUM(U86:W86)</f>
        <v>0</v>
      </c>
      <c r="Y86" s="21">
        <f>AGOSTO!AA86</f>
        <v>0</v>
      </c>
      <c r="Z86" s="457">
        <v>0</v>
      </c>
      <c r="AA86" s="20">
        <f>SUM(Y86:Z86)</f>
        <v>0</v>
      </c>
      <c r="AB86" s="21">
        <f>AGOSTO!AD86</f>
        <v>0</v>
      </c>
      <c r="AC86" s="457">
        <v>0</v>
      </c>
      <c r="AD86" s="20">
        <f>SUM(AB86:AC86)</f>
        <v>0</v>
      </c>
      <c r="AE86" s="21">
        <f>AGOSTO!AG86</f>
        <v>0</v>
      </c>
      <c r="AF86" s="457">
        <v>0</v>
      </c>
      <c r="AG86" s="20">
        <f>SUM(AE86:AF86)</f>
        <v>0</v>
      </c>
      <c r="AH86" s="21">
        <f>X86-AA86</f>
        <v>0</v>
      </c>
      <c r="AI86" s="17">
        <f>X86-AD86</f>
        <v>0</v>
      </c>
      <c r="AJ86" s="18">
        <f>X86-AG86</f>
        <v>0</v>
      </c>
      <c r="AL86" s="455">
        <v>0</v>
      </c>
      <c r="AM86" s="458">
        <v>0</v>
      </c>
      <c r="AO86" s="365"/>
      <c r="AP86" s="365"/>
      <c r="AQ86" s="365"/>
      <c r="AR86" s="365"/>
      <c r="AS86" s="365"/>
      <c r="AT86" s="365"/>
      <c r="AU86" s="365"/>
      <c r="AV86" s="365"/>
      <c r="AW86" s="365"/>
      <c r="AX86" s="365"/>
      <c r="AY86" s="365"/>
      <c r="AZ86" s="365"/>
      <c r="BA86" s="467"/>
      <c r="BC86" s="467"/>
      <c r="BD86" s="467"/>
      <c r="BE86" s="467"/>
      <c r="BF86" s="467"/>
      <c r="BL86" s="467"/>
      <c r="BM86" s="467"/>
      <c r="BN86" s="467"/>
      <c r="BO86" s="467"/>
      <c r="BP86" s="467"/>
      <c r="BQ86" s="467"/>
      <c r="BR86" s="467"/>
    </row>
    <row r="87" spans="1:70" s="467" customFormat="1" x14ac:dyDescent="0.2">
      <c r="A87" s="46">
        <f>+IF(AGOSTO!A87=0,"",AGOSTO!A87)</f>
        <v>1130202</v>
      </c>
      <c r="B87" s="55" t="str">
        <f>+IF(AGOSTO!B87=0,"",AGOSTO!B87)</f>
        <v>COMERCIALIZACIÓN DE MERCANCÍAS</v>
      </c>
      <c r="C87" s="456">
        <f>+ENERO!C87</f>
        <v>110500000</v>
      </c>
      <c r="D87" s="456">
        <f>AGOSTO!D87+SEPTIEMBRE!P87</f>
        <v>0</v>
      </c>
      <c r="E87" s="456">
        <f>AGOSTO!E87+SEPTIEMBRE!Q87</f>
        <v>0</v>
      </c>
      <c r="F87" s="170">
        <f t="shared" si="84"/>
        <v>110500000</v>
      </c>
      <c r="G87" s="283">
        <f>AGOSTO!I87</f>
        <v>67694032</v>
      </c>
      <c r="H87" s="457">
        <v>8574950</v>
      </c>
      <c r="I87" s="170">
        <f t="shared" si="85"/>
        <v>76268982</v>
      </c>
      <c r="J87" s="283">
        <f>AGOSTO!L87</f>
        <v>67694032</v>
      </c>
      <c r="K87" s="457">
        <v>8574950</v>
      </c>
      <c r="L87" s="170">
        <f t="shared" si="86"/>
        <v>76268982</v>
      </c>
      <c r="M87" s="283">
        <f t="shared" si="87"/>
        <v>34231018</v>
      </c>
      <c r="N87" s="170">
        <f t="shared" si="88"/>
        <v>34231018</v>
      </c>
      <c r="P87" s="455">
        <v>0</v>
      </c>
      <c r="Q87" s="458">
        <v>0</v>
      </c>
      <c r="R87" s="10"/>
      <c r="S87" s="155" t="str">
        <f>+IF(AGOSTO!S87=0,"",AGOSTO!S87)</f>
        <v/>
      </c>
      <c r="T87" s="159" t="str">
        <f>+IF(AGOSTO!T87=0,"",AGOSTO!T87)</f>
        <v/>
      </c>
      <c r="U87" s="29">
        <f>+ENERO!U87</f>
        <v>0</v>
      </c>
      <c r="V87" s="17">
        <f>AGOSTO!V87+SEPTIEMBRE!AL87</f>
        <v>0</v>
      </c>
      <c r="W87" s="17">
        <f>AGOSTO!W87+SEPTIEMBRE!AM87</f>
        <v>0</v>
      </c>
      <c r="X87" s="20">
        <f>SUM(U87:W87)</f>
        <v>0</v>
      </c>
      <c r="Y87" s="21">
        <f>AGOSTO!AA87</f>
        <v>0</v>
      </c>
      <c r="Z87" s="457">
        <v>0</v>
      </c>
      <c r="AA87" s="20">
        <f>SUM(Y87:Z87)</f>
        <v>0</v>
      </c>
      <c r="AB87" s="21">
        <f>AGOSTO!AD87</f>
        <v>0</v>
      </c>
      <c r="AC87" s="457">
        <v>0</v>
      </c>
      <c r="AD87" s="20">
        <f>SUM(AB87:AC87)</f>
        <v>0</v>
      </c>
      <c r="AE87" s="21">
        <f>AGOSTO!AG87</f>
        <v>0</v>
      </c>
      <c r="AF87" s="457">
        <v>0</v>
      </c>
      <c r="AG87" s="20">
        <f>SUM(AE87:AF87)</f>
        <v>0</v>
      </c>
      <c r="AH87" s="21">
        <f>X87-AA87</f>
        <v>0</v>
      </c>
      <c r="AI87" s="17">
        <f>X87-AD87</f>
        <v>0</v>
      </c>
      <c r="AJ87" s="18">
        <f>X87-AG87</f>
        <v>0</v>
      </c>
      <c r="AK87" s="10"/>
      <c r="AL87" s="455">
        <v>0</v>
      </c>
      <c r="AM87" s="458">
        <v>0</v>
      </c>
      <c r="AN87" s="10"/>
      <c r="AO87" s="365"/>
      <c r="AP87" s="365"/>
      <c r="AQ87" s="365"/>
      <c r="AR87" s="365"/>
      <c r="AS87" s="365"/>
      <c r="AT87" s="365"/>
      <c r="AU87" s="365"/>
      <c r="AV87" s="365"/>
      <c r="AW87" s="365"/>
      <c r="AX87" s="365"/>
      <c r="AY87" s="365"/>
      <c r="AZ87" s="365"/>
      <c r="BA87" s="10"/>
      <c r="BC87" s="10"/>
      <c r="BD87" s="10"/>
      <c r="BE87" s="10"/>
    </row>
    <row r="88" spans="1:70" s="467" customFormat="1" x14ac:dyDescent="0.2">
      <c r="A88" s="46">
        <f>+IF(AGOSTO!A88=0,"",AGOSTO!A88)</f>
        <v>1130203</v>
      </c>
      <c r="B88" s="55" t="str">
        <f>+IF(AGOSTO!B88=0,"",AGOSTO!B88)</f>
        <v>CONVENIOS CON LA NACION LIGADOS A LA VTA DE SERVICIOS</v>
      </c>
      <c r="C88" s="456">
        <f>+ENERO!C88</f>
        <v>0</v>
      </c>
      <c r="D88" s="456">
        <f>AGOSTO!D88+SEPTIEMBRE!P88</f>
        <v>0</v>
      </c>
      <c r="E88" s="456">
        <f>AGOSTO!E88+SEPTIEMBRE!Q88</f>
        <v>0</v>
      </c>
      <c r="F88" s="170">
        <f t="shared" si="84"/>
        <v>0</v>
      </c>
      <c r="G88" s="283">
        <f>AGOSTO!I88</f>
        <v>0</v>
      </c>
      <c r="H88" s="457">
        <v>0</v>
      </c>
      <c r="I88" s="170">
        <f t="shared" si="85"/>
        <v>0</v>
      </c>
      <c r="J88" s="283">
        <f>AGOSTO!L88</f>
        <v>0</v>
      </c>
      <c r="K88" s="457">
        <v>0</v>
      </c>
      <c r="L88" s="170">
        <f t="shared" si="86"/>
        <v>0</v>
      </c>
      <c r="M88" s="283">
        <f t="shared" si="87"/>
        <v>0</v>
      </c>
      <c r="N88" s="170">
        <f t="shared" si="88"/>
        <v>0</v>
      </c>
      <c r="P88" s="455">
        <v>0</v>
      </c>
      <c r="Q88" s="458">
        <v>0</v>
      </c>
      <c r="R88" s="10"/>
      <c r="S88" s="155">
        <f>+IF(AGOSTO!S88=0,"",AGOSTO!S88)</f>
        <v>1020299</v>
      </c>
      <c r="T88" s="159" t="str">
        <f>+IF(AGOSTO!T88=0,"",AGOSTO!T88)</f>
        <v>Vigencias Anteriores</v>
      </c>
      <c r="U88" s="29">
        <f>+ENERO!U88</f>
        <v>0</v>
      </c>
      <c r="V88" s="17">
        <f>AGOSTO!V88+SEPTIEMBRE!AL88</f>
        <v>0</v>
      </c>
      <c r="W88" s="17">
        <f>AGOSTO!W88+SEPTIEMBRE!AM88</f>
        <v>7261671</v>
      </c>
      <c r="X88" s="20">
        <f>SUM(U88:W88)</f>
        <v>7261671</v>
      </c>
      <c r="Y88" s="21">
        <f>AGOSTO!AA88</f>
        <v>7261671</v>
      </c>
      <c r="Z88" s="457">
        <v>0</v>
      </c>
      <c r="AA88" s="20">
        <f>SUM(Y88:Z88)</f>
        <v>7261671</v>
      </c>
      <c r="AB88" s="21">
        <f>AGOSTO!AD88</f>
        <v>7261671</v>
      </c>
      <c r="AC88" s="457">
        <v>0</v>
      </c>
      <c r="AD88" s="20">
        <f>SUM(AB88:AC88)</f>
        <v>7261671</v>
      </c>
      <c r="AE88" s="21">
        <f>AGOSTO!AG88</f>
        <v>7261671</v>
      </c>
      <c r="AF88" s="457">
        <v>0</v>
      </c>
      <c r="AG88" s="20">
        <f>SUM(AE88:AF88)</f>
        <v>7261671</v>
      </c>
      <c r="AH88" s="21">
        <f>X88-AA88</f>
        <v>0</v>
      </c>
      <c r="AI88" s="17">
        <f>X88-AD88</f>
        <v>0</v>
      </c>
      <c r="AJ88" s="18">
        <f>X88-AG88</f>
        <v>0</v>
      </c>
      <c r="AK88" s="10"/>
      <c r="AL88" s="455">
        <v>0</v>
      </c>
      <c r="AM88" s="458">
        <v>0</v>
      </c>
      <c r="AN88" s="10"/>
      <c r="AO88" s="365"/>
      <c r="AP88" s="365"/>
      <c r="AQ88" s="365"/>
      <c r="AR88" s="365"/>
      <c r="AS88" s="365"/>
      <c r="AT88" s="365"/>
      <c r="AU88" s="365"/>
      <c r="AV88" s="365"/>
      <c r="AW88" s="365"/>
      <c r="AX88" s="365"/>
      <c r="AY88" s="365"/>
      <c r="AZ88" s="365"/>
      <c r="BN88" s="10"/>
      <c r="BO88" s="10"/>
      <c r="BP88" s="10"/>
      <c r="BQ88" s="10"/>
      <c r="BR88" s="10"/>
    </row>
    <row r="89" spans="1:70" s="467" customFormat="1" ht="15.75" x14ac:dyDescent="0.2">
      <c r="A89" s="46">
        <f>+IF(AGOSTO!A89=0,"",AGOSTO!A89)</f>
        <v>1130204</v>
      </c>
      <c r="B89" s="55" t="str">
        <f>+IF(AGOSTO!B89=0,"",AGOSTO!B89)</f>
        <v>CONVENIOS CON EL DEPARTAMENTO LIGADOS A LA VTA SERVICIOS</v>
      </c>
      <c r="C89" s="456">
        <f>+ENERO!C89</f>
        <v>70000000</v>
      </c>
      <c r="D89" s="456">
        <f>AGOSTO!D89+SEPTIEMBRE!P89</f>
        <v>0</v>
      </c>
      <c r="E89" s="456">
        <f>AGOSTO!E89+SEPTIEMBRE!Q89</f>
        <v>0</v>
      </c>
      <c r="F89" s="170">
        <f t="shared" si="84"/>
        <v>70000000</v>
      </c>
      <c r="G89" s="283">
        <f>AGOSTO!I89</f>
        <v>15747550</v>
      </c>
      <c r="H89" s="457">
        <v>10000000</v>
      </c>
      <c r="I89" s="170">
        <f t="shared" si="85"/>
        <v>25747550</v>
      </c>
      <c r="J89" s="283">
        <f>AGOSTO!L89</f>
        <v>5747550</v>
      </c>
      <c r="K89" s="457">
        <v>20000000</v>
      </c>
      <c r="L89" s="170">
        <f t="shared" si="86"/>
        <v>25747550</v>
      </c>
      <c r="M89" s="283">
        <f t="shared" si="87"/>
        <v>44252450</v>
      </c>
      <c r="N89" s="170">
        <f t="shared" si="88"/>
        <v>44252450</v>
      </c>
      <c r="P89" s="455">
        <v>0</v>
      </c>
      <c r="Q89" s="458">
        <v>0</v>
      </c>
      <c r="R89" s="10"/>
      <c r="S89" s="448" t="str">
        <f>+IF(AGOSTO!S89=0,"",AGOSTO!S89)</f>
        <v/>
      </c>
      <c r="T89" s="649" t="str">
        <f>+IF(AGOSTO!T89=0,"",AGOSTO!T89)</f>
        <v/>
      </c>
      <c r="U89" s="193"/>
      <c r="V89" s="193"/>
      <c r="W89" s="193"/>
      <c r="X89" s="193"/>
      <c r="Y89" s="193"/>
      <c r="Z89" s="193"/>
      <c r="AA89" s="193"/>
      <c r="AB89" s="193"/>
      <c r="AC89" s="193"/>
      <c r="AD89" s="193"/>
      <c r="AE89" s="193"/>
      <c r="AF89" s="193"/>
      <c r="AG89" s="193"/>
      <c r="AH89" s="193"/>
      <c r="AI89" s="193"/>
      <c r="AJ89" s="207"/>
      <c r="AK89" s="10"/>
      <c r="AL89" s="213"/>
      <c r="AM89" s="214"/>
      <c r="AN89" s="10"/>
      <c r="AO89" s="365"/>
      <c r="AP89" s="365"/>
      <c r="AQ89" s="365"/>
      <c r="AR89" s="365"/>
      <c r="AS89" s="365"/>
      <c r="AT89" s="365"/>
      <c r="AU89" s="365"/>
      <c r="AV89" s="365"/>
      <c r="AW89" s="365"/>
      <c r="AX89" s="365"/>
      <c r="AY89" s="365"/>
      <c r="AZ89" s="365"/>
      <c r="BM89" s="10"/>
    </row>
    <row r="90" spans="1:70" s="562" customFormat="1" ht="15" x14ac:dyDescent="0.2">
      <c r="A90" s="46">
        <f>+IF(AGOSTO!A90=0,"",AGOSTO!A90)</f>
        <v>1130205</v>
      </c>
      <c r="B90" s="55" t="str">
        <f>+IF(AGOSTO!B90=0,"",AGOSTO!B90)</f>
        <v>CONVENIOS CON EL MUNICIPIO LIGADOS A LA VTA DE SERVICIOS</v>
      </c>
      <c r="C90" s="456">
        <f>+ENERO!C90</f>
        <v>94000000</v>
      </c>
      <c r="D90" s="456">
        <f>AGOSTO!D90+SEPTIEMBRE!P90</f>
        <v>0</v>
      </c>
      <c r="E90" s="456">
        <f>AGOSTO!E90+SEPTIEMBRE!Q90</f>
        <v>0</v>
      </c>
      <c r="F90" s="170">
        <f t="shared" si="84"/>
        <v>94000000</v>
      </c>
      <c r="G90" s="283">
        <f>AGOSTO!I90</f>
        <v>2250000</v>
      </c>
      <c r="H90" s="457">
        <v>0</v>
      </c>
      <c r="I90" s="170">
        <f t="shared" si="85"/>
        <v>2250000</v>
      </c>
      <c r="J90" s="283">
        <f>AGOSTO!L90</f>
        <v>2250000</v>
      </c>
      <c r="K90" s="457">
        <v>0</v>
      </c>
      <c r="L90" s="170">
        <f t="shared" si="86"/>
        <v>2250000</v>
      </c>
      <c r="M90" s="283">
        <f t="shared" si="87"/>
        <v>91750000</v>
      </c>
      <c r="N90" s="170">
        <f t="shared" si="88"/>
        <v>91750000</v>
      </c>
      <c r="O90" s="467"/>
      <c r="P90" s="455">
        <v>0</v>
      </c>
      <c r="Q90" s="458">
        <v>0</v>
      </c>
      <c r="R90" s="32"/>
      <c r="S90" s="34">
        <f>+IF(AGOSTO!S90=0,"",AGOSTO!S90)</f>
        <v>1020300</v>
      </c>
      <c r="T90" s="158" t="str">
        <f>+IF(AGOSTO!T90=0,"",AGOSTO!T90)</f>
        <v>Contribuciones Inherentes nómina al Sector Privado</v>
      </c>
      <c r="U90" s="157">
        <f t="shared" ref="U90:AJ90" si="89">U91+U96+U102</f>
        <v>338359465</v>
      </c>
      <c r="V90" s="144">
        <f t="shared" si="89"/>
        <v>-21800000</v>
      </c>
      <c r="W90" s="144">
        <f t="shared" si="89"/>
        <v>58780867</v>
      </c>
      <c r="X90" s="152">
        <f t="shared" si="89"/>
        <v>375340332</v>
      </c>
      <c r="Y90" s="151">
        <f t="shared" si="89"/>
        <v>190050532</v>
      </c>
      <c r="Z90" s="144">
        <f t="shared" si="89"/>
        <v>15938597</v>
      </c>
      <c r="AA90" s="152">
        <f t="shared" si="89"/>
        <v>205989129</v>
      </c>
      <c r="AB90" s="151">
        <f t="shared" si="89"/>
        <v>190050532</v>
      </c>
      <c r="AC90" s="144">
        <f t="shared" si="89"/>
        <v>15938597</v>
      </c>
      <c r="AD90" s="152">
        <f t="shared" si="89"/>
        <v>205989129</v>
      </c>
      <c r="AE90" s="151">
        <f t="shared" si="89"/>
        <v>173856779</v>
      </c>
      <c r="AF90" s="144">
        <f t="shared" si="89"/>
        <v>16720395</v>
      </c>
      <c r="AG90" s="152">
        <f t="shared" si="89"/>
        <v>190577174</v>
      </c>
      <c r="AH90" s="151">
        <f t="shared" si="89"/>
        <v>169351203</v>
      </c>
      <c r="AI90" s="144">
        <f t="shared" si="89"/>
        <v>169351203</v>
      </c>
      <c r="AJ90" s="153">
        <f t="shared" si="89"/>
        <v>184763158</v>
      </c>
      <c r="AK90" s="10"/>
      <c r="AL90" s="151">
        <f>AL91+AL96+AL102</f>
        <v>-21800000</v>
      </c>
      <c r="AM90" s="153">
        <f>AM91+AM96+AM102</f>
        <v>0</v>
      </c>
      <c r="AN90" s="32"/>
      <c r="AO90" s="561"/>
      <c r="AP90" s="561"/>
      <c r="AQ90" s="561"/>
      <c r="AR90" s="561"/>
      <c r="AS90" s="561"/>
      <c r="AT90" s="561"/>
      <c r="AU90" s="561"/>
      <c r="AV90" s="561"/>
      <c r="AW90" s="561"/>
      <c r="AX90" s="561"/>
      <c r="AY90" s="561"/>
      <c r="AZ90" s="561"/>
      <c r="BM90" s="467"/>
      <c r="BN90" s="467"/>
      <c r="BO90" s="467"/>
      <c r="BP90" s="467"/>
      <c r="BQ90" s="467"/>
      <c r="BR90" s="467"/>
    </row>
    <row r="91" spans="1:70" s="562" customFormat="1" x14ac:dyDescent="0.2">
      <c r="A91" s="46">
        <f>+IF(AGOSTO!A91=0,"",AGOSTO!A91)</f>
        <v>1130206</v>
      </c>
      <c r="B91" s="55" t="str">
        <f>+IF(AGOSTO!B91=0,"",AGOSTO!B91)</f>
        <v>OTROS CONVENIOS LIGADOS A LA VTA DE SERVICIOS</v>
      </c>
      <c r="C91" s="456">
        <f>+ENERO!C91</f>
        <v>23000000</v>
      </c>
      <c r="D91" s="456">
        <f>AGOSTO!D91+SEPTIEMBRE!P91</f>
        <v>0</v>
      </c>
      <c r="E91" s="456">
        <f>AGOSTO!E91+SEPTIEMBRE!Q91</f>
        <v>0</v>
      </c>
      <c r="F91" s="170">
        <f t="shared" si="84"/>
        <v>23000000</v>
      </c>
      <c r="G91" s="283">
        <f>AGOSTO!I91</f>
        <v>0</v>
      </c>
      <c r="H91" s="457">
        <v>0</v>
      </c>
      <c r="I91" s="170">
        <f t="shared" si="85"/>
        <v>0</v>
      </c>
      <c r="J91" s="283">
        <f>AGOSTO!L91</f>
        <v>0</v>
      </c>
      <c r="K91" s="457">
        <v>0</v>
      </c>
      <c r="L91" s="170">
        <f t="shared" si="86"/>
        <v>0</v>
      </c>
      <c r="M91" s="283">
        <f t="shared" si="87"/>
        <v>23000000</v>
      </c>
      <c r="N91" s="170">
        <f t="shared" si="88"/>
        <v>23000000</v>
      </c>
      <c r="O91" s="467"/>
      <c r="P91" s="455">
        <v>0</v>
      </c>
      <c r="Q91" s="458">
        <v>0</v>
      </c>
      <c r="R91" s="32"/>
      <c r="S91" s="155">
        <f>+IF(AGOSTO!S91=0,"",AGOSTO!S91)</f>
        <v>1020301</v>
      </c>
      <c r="T91" s="159" t="str">
        <f>+IF(AGOSTO!T91=0,"",AGOSTO!T91)</f>
        <v>Contribuciones - Sin Situación de Fondos</v>
      </c>
      <c r="U91" s="29">
        <f t="shared" ref="U91:AJ91" si="90">SUM(U92:U95)</f>
        <v>267353877</v>
      </c>
      <c r="V91" s="17">
        <f t="shared" si="90"/>
        <v>-21800000</v>
      </c>
      <c r="W91" s="17">
        <f t="shared" si="90"/>
        <v>0</v>
      </c>
      <c r="X91" s="20">
        <f t="shared" si="90"/>
        <v>245553877</v>
      </c>
      <c r="Y91" s="21">
        <f t="shared" si="90"/>
        <v>105225239</v>
      </c>
      <c r="Z91" s="169">
        <f t="shared" si="90"/>
        <v>13544392</v>
      </c>
      <c r="AA91" s="20">
        <f t="shared" si="90"/>
        <v>118769631</v>
      </c>
      <c r="AB91" s="21">
        <f t="shared" si="90"/>
        <v>105225239</v>
      </c>
      <c r="AC91" s="169">
        <f t="shared" si="90"/>
        <v>13544392</v>
      </c>
      <c r="AD91" s="20">
        <f t="shared" si="90"/>
        <v>118769631</v>
      </c>
      <c r="AE91" s="21">
        <f t="shared" si="90"/>
        <v>105225239</v>
      </c>
      <c r="AF91" s="169">
        <f t="shared" si="90"/>
        <v>13544392</v>
      </c>
      <c r="AG91" s="20">
        <f t="shared" si="90"/>
        <v>118769631</v>
      </c>
      <c r="AH91" s="21">
        <f t="shared" si="90"/>
        <v>126784246</v>
      </c>
      <c r="AI91" s="17">
        <f t="shared" si="90"/>
        <v>126784246</v>
      </c>
      <c r="AJ91" s="18">
        <f t="shared" si="90"/>
        <v>126784246</v>
      </c>
      <c r="AK91" s="10"/>
      <c r="AL91" s="31">
        <f>SUM(AL92:AL95)</f>
        <v>-21800000</v>
      </c>
      <c r="AM91" s="28">
        <f>SUM(AM92:AM95)</f>
        <v>0</v>
      </c>
      <c r="AN91" s="32"/>
      <c r="AO91" s="561"/>
      <c r="AP91" s="561"/>
      <c r="AQ91" s="561"/>
      <c r="AR91" s="561"/>
      <c r="AS91" s="561"/>
      <c r="AT91" s="561"/>
      <c r="AU91" s="561"/>
      <c r="AV91" s="561"/>
      <c r="AW91" s="561"/>
      <c r="AX91" s="561"/>
      <c r="AY91" s="561"/>
      <c r="AZ91" s="561"/>
      <c r="BL91" s="32"/>
      <c r="BM91" s="467"/>
      <c r="BN91" s="467"/>
      <c r="BO91" s="467"/>
      <c r="BP91" s="467"/>
      <c r="BQ91" s="467"/>
      <c r="BR91" s="467"/>
    </row>
    <row r="92" spans="1:70" s="562" customFormat="1" ht="14.25" x14ac:dyDescent="0.2">
      <c r="A92" s="46">
        <f>+IF(AGOSTO!A92=0,"",AGOSTO!A92)</f>
        <v>1130207</v>
      </c>
      <c r="B92" s="563" t="s">
        <v>482</v>
      </c>
      <c r="C92" s="456">
        <f>+ENERO!C92</f>
        <v>0</v>
      </c>
      <c r="D92" s="456">
        <f>AGOSTO!D92+SEPTIEMBRE!P92</f>
        <v>0</v>
      </c>
      <c r="E92" s="456">
        <f>AGOSTO!E92+SEPTIEMBRE!Q92</f>
        <v>1687500</v>
      </c>
      <c r="F92" s="170">
        <f t="shared" si="84"/>
        <v>1687500</v>
      </c>
      <c r="G92" s="283">
        <f>AGOSTO!I92</f>
        <v>0</v>
      </c>
      <c r="H92" s="457">
        <v>0</v>
      </c>
      <c r="I92" s="170">
        <f t="shared" si="85"/>
        <v>0</v>
      </c>
      <c r="J92" s="283">
        <f>AGOSTO!L92</f>
        <v>0</v>
      </c>
      <c r="K92" s="457">
        <v>0</v>
      </c>
      <c r="L92" s="170">
        <f t="shared" si="86"/>
        <v>0</v>
      </c>
      <c r="M92" s="283">
        <f t="shared" si="87"/>
        <v>1687500</v>
      </c>
      <c r="N92" s="170">
        <f t="shared" si="88"/>
        <v>1687500</v>
      </c>
      <c r="O92" s="467"/>
      <c r="P92" s="455">
        <v>0</v>
      </c>
      <c r="Q92" s="458">
        <v>0</v>
      </c>
      <c r="R92" s="32"/>
      <c r="S92" s="156" t="str">
        <f>+IF(AGOSTO!S92=0,"",AGOSTO!S92)</f>
        <v>1020301-1</v>
      </c>
      <c r="T92" s="55" t="str">
        <f>+IF(AGOSTO!T92=0,"",AGOSTO!T92)</f>
        <v>Aportes a E.P.S.- Sin sit. Fondos</v>
      </c>
      <c r="U92" s="29">
        <f>+ENERO!U92</f>
        <v>71284628</v>
      </c>
      <c r="V92" s="17">
        <f>AGOSTO!V92+SEPTIEMBRE!AL92</f>
        <v>-7800000</v>
      </c>
      <c r="W92" s="17">
        <f>AGOSTO!W92+SEPTIEMBRE!AM92</f>
        <v>0</v>
      </c>
      <c r="X92" s="20">
        <f>SUM(U92:W92)</f>
        <v>63484628</v>
      </c>
      <c r="Y92" s="21">
        <f>AGOSTO!AA92</f>
        <v>40396140</v>
      </c>
      <c r="Z92" s="457">
        <v>5033479</v>
      </c>
      <c r="AA92" s="20">
        <f>SUM(Y92:Z92)</f>
        <v>45429619</v>
      </c>
      <c r="AB92" s="21">
        <f>AGOSTO!AD92</f>
        <v>40396140</v>
      </c>
      <c r="AC92" s="457">
        <v>5033479</v>
      </c>
      <c r="AD92" s="20">
        <f>SUM(AB92:AC92)</f>
        <v>45429619</v>
      </c>
      <c r="AE92" s="21">
        <f>AGOSTO!AG92</f>
        <v>40396140</v>
      </c>
      <c r="AF92" s="457">
        <v>5033479</v>
      </c>
      <c r="AG92" s="20">
        <f>SUM(AE92:AF92)</f>
        <v>45429619</v>
      </c>
      <c r="AH92" s="21">
        <f>X92-AA92</f>
        <v>18055009</v>
      </c>
      <c r="AI92" s="17">
        <f>X92-AD92</f>
        <v>18055009</v>
      </c>
      <c r="AJ92" s="18">
        <f>X92-AG92</f>
        <v>18055009</v>
      </c>
      <c r="AK92" s="10"/>
      <c r="AL92" s="455">
        <v>-7800000</v>
      </c>
      <c r="AM92" s="458">
        <v>0</v>
      </c>
      <c r="AN92" s="32"/>
      <c r="AO92" s="561"/>
      <c r="AP92" s="561"/>
      <c r="AQ92" s="561"/>
      <c r="AR92" s="561"/>
      <c r="AS92" s="561"/>
      <c r="AT92" s="561"/>
      <c r="AU92" s="561"/>
      <c r="AV92" s="561"/>
      <c r="AW92" s="561"/>
      <c r="AX92" s="561"/>
      <c r="AY92" s="561"/>
      <c r="AZ92" s="561"/>
      <c r="BL92" s="32"/>
    </row>
    <row r="93" spans="1:70" s="562" customFormat="1" x14ac:dyDescent="0.2">
      <c r="A93" s="61">
        <f>+IF(AGOSTO!A93=0,"",AGOSTO!A93)</f>
        <v>1130209</v>
      </c>
      <c r="B93" s="170" t="str">
        <f>+IF(AGOSTO!B93=0,"",AGOSTO!B93)</f>
        <v>OTROS</v>
      </c>
      <c r="C93" s="172">
        <f t="shared" ref="C93:N93" si="91">SUM(C94:C97)</f>
        <v>8000000</v>
      </c>
      <c r="D93" s="172">
        <f t="shared" si="91"/>
        <v>0</v>
      </c>
      <c r="E93" s="172">
        <f t="shared" si="91"/>
        <v>0</v>
      </c>
      <c r="F93" s="173">
        <f t="shared" si="91"/>
        <v>8000000</v>
      </c>
      <c r="G93" s="171">
        <f t="shared" si="91"/>
        <v>792175</v>
      </c>
      <c r="H93" s="172">
        <f t="shared" si="91"/>
        <v>104750</v>
      </c>
      <c r="I93" s="173">
        <f t="shared" si="91"/>
        <v>896925</v>
      </c>
      <c r="J93" s="171">
        <f t="shared" si="91"/>
        <v>792175</v>
      </c>
      <c r="K93" s="172">
        <f t="shared" si="91"/>
        <v>104750</v>
      </c>
      <c r="L93" s="173">
        <f t="shared" si="91"/>
        <v>896925</v>
      </c>
      <c r="M93" s="171">
        <f t="shared" si="91"/>
        <v>7103075</v>
      </c>
      <c r="N93" s="173">
        <f t="shared" si="91"/>
        <v>7103075</v>
      </c>
      <c r="O93" s="467"/>
      <c r="P93" s="171">
        <f>SUM(P94:P97)</f>
        <v>0</v>
      </c>
      <c r="Q93" s="173">
        <f>SUM(Q94:Q97)</f>
        <v>0</v>
      </c>
      <c r="R93" s="32"/>
      <c r="S93" s="156" t="str">
        <f>+IF(AGOSTO!S93=0,"",AGOSTO!S93)</f>
        <v>1020301-2</v>
      </c>
      <c r="T93" s="55" t="str">
        <f>+IF(AGOSTO!T93=0,"",AGOSTO!T93)</f>
        <v>Aportes Fondos Pensionales - Sin Sit. Fondos</v>
      </c>
      <c r="U93" s="29">
        <f>+ENERO!U93</f>
        <v>100560974</v>
      </c>
      <c r="V93" s="17">
        <f>AGOSTO!V93+SEPTIEMBRE!AL93</f>
        <v>-14000000</v>
      </c>
      <c r="W93" s="17">
        <f>AGOSTO!W93+SEPTIEMBRE!AM93</f>
        <v>0</v>
      </c>
      <c r="X93" s="20">
        <f>SUM(U93:W93)</f>
        <v>86560974</v>
      </c>
      <c r="Y93" s="21">
        <f>AGOSTO!AA93</f>
        <v>53754021</v>
      </c>
      <c r="Z93" s="457">
        <f>4093780+3012306</f>
        <v>7106086</v>
      </c>
      <c r="AA93" s="20">
        <f>SUM(Y93:Z93)</f>
        <v>60860107</v>
      </c>
      <c r="AB93" s="21">
        <f>AGOSTO!AD93</f>
        <v>53754021</v>
      </c>
      <c r="AC93" s="457">
        <f>4093780+3012306</f>
        <v>7106086</v>
      </c>
      <c r="AD93" s="20">
        <f>SUM(AB93:AC93)</f>
        <v>60860107</v>
      </c>
      <c r="AE93" s="21">
        <f>AGOSTO!AG93</f>
        <v>53754021</v>
      </c>
      <c r="AF93" s="457">
        <f>4093780+3012306</f>
        <v>7106086</v>
      </c>
      <c r="AG93" s="20">
        <f>SUM(AE93:AF93)</f>
        <v>60860107</v>
      </c>
      <c r="AH93" s="21">
        <f>X93-AA93</f>
        <v>25700867</v>
      </c>
      <c r="AI93" s="17">
        <f>X93-AD93</f>
        <v>25700867</v>
      </c>
      <c r="AJ93" s="18">
        <f>X93-AG93</f>
        <v>25700867</v>
      </c>
      <c r="AK93" s="10"/>
      <c r="AL93" s="455">
        <v>-14000000</v>
      </c>
      <c r="AM93" s="458">
        <v>0</v>
      </c>
      <c r="AN93" s="32"/>
      <c r="AO93" s="561"/>
      <c r="AP93" s="561"/>
      <c r="AQ93" s="561"/>
      <c r="AR93" s="561"/>
      <c r="AS93" s="561"/>
      <c r="AT93" s="561"/>
      <c r="AU93" s="561"/>
      <c r="AV93" s="561"/>
      <c r="AW93" s="561"/>
      <c r="AX93" s="561"/>
      <c r="AY93" s="561"/>
      <c r="AZ93" s="561"/>
      <c r="BL93" s="32"/>
    </row>
    <row r="94" spans="1:70" s="562" customFormat="1" x14ac:dyDescent="0.2">
      <c r="A94" s="11" t="str">
        <f>+IF(AGOSTO!A94=0,"",AGOSTO!A94)</f>
        <v>1130209 - 1</v>
      </c>
      <c r="B94" s="58" t="str">
        <f>+IF(AGOSTO!B94=0,"",AGOSTO!B94)</f>
        <v>Bienestar Social</v>
      </c>
      <c r="C94" s="456">
        <f>+ENERO!C94</f>
        <v>0</v>
      </c>
      <c r="D94" s="456">
        <f>AGOSTO!D94+SEPTIEMBRE!P94</f>
        <v>0</v>
      </c>
      <c r="E94" s="456">
        <f>AGOSTO!E94+SEPTIEMBRE!Q94</f>
        <v>0</v>
      </c>
      <c r="F94" s="170">
        <f>SUM(C94:E94)</f>
        <v>0</v>
      </c>
      <c r="G94" s="283">
        <f>AGOSTO!I94</f>
        <v>0</v>
      </c>
      <c r="H94" s="457">
        <v>0</v>
      </c>
      <c r="I94" s="170">
        <f>SUM(G94:H94)</f>
        <v>0</v>
      </c>
      <c r="J94" s="283">
        <f>AGOSTO!L94</f>
        <v>0</v>
      </c>
      <c r="K94" s="457">
        <v>0</v>
      </c>
      <c r="L94" s="170">
        <f>SUM(J94:K94)</f>
        <v>0</v>
      </c>
      <c r="M94" s="283">
        <f>F94-I94</f>
        <v>0</v>
      </c>
      <c r="N94" s="170">
        <f>F94-L94</f>
        <v>0</v>
      </c>
      <c r="O94" s="467"/>
      <c r="P94" s="455">
        <v>0</v>
      </c>
      <c r="Q94" s="458">
        <v>0</v>
      </c>
      <c r="R94" s="32"/>
      <c r="S94" s="156" t="str">
        <f>+IF(AGOSTO!S94=0,"",AGOSTO!S94)</f>
        <v>1020301-3</v>
      </c>
      <c r="T94" s="55" t="str">
        <f>+IF(AGOSTO!T94=0,"",AGOSTO!T94)</f>
        <v xml:space="preserve">Aportes a Fondos de Cesantia - Sin Sit. de Fondos </v>
      </c>
      <c r="U94" s="29">
        <f>+ENERO!U94</f>
        <v>77231977</v>
      </c>
      <c r="V94" s="17">
        <f>AGOSTO!V94+SEPTIEMBRE!AL94</f>
        <v>0</v>
      </c>
      <c r="W94" s="17">
        <f>AGOSTO!W94+SEPTIEMBRE!AM94</f>
        <v>0</v>
      </c>
      <c r="X94" s="20">
        <f>SUM(U94:W94)</f>
        <v>77231977</v>
      </c>
      <c r="Y94" s="21">
        <f>AGOSTO!AA94</f>
        <v>0</v>
      </c>
      <c r="Z94" s="457">
        <v>0</v>
      </c>
      <c r="AA94" s="20">
        <f>SUM(Y94:Z94)</f>
        <v>0</v>
      </c>
      <c r="AB94" s="21">
        <f>AGOSTO!AD94</f>
        <v>0</v>
      </c>
      <c r="AC94" s="457">
        <v>0</v>
      </c>
      <c r="AD94" s="20">
        <f>SUM(AB94:AC94)</f>
        <v>0</v>
      </c>
      <c r="AE94" s="21">
        <f>AGOSTO!AG94</f>
        <v>0</v>
      </c>
      <c r="AF94" s="457">
        <v>0</v>
      </c>
      <c r="AG94" s="20">
        <f>SUM(AE94:AF94)</f>
        <v>0</v>
      </c>
      <c r="AH94" s="21">
        <f>X94-AA94</f>
        <v>77231977</v>
      </c>
      <c r="AI94" s="17">
        <f>X94-AD94</f>
        <v>77231977</v>
      </c>
      <c r="AJ94" s="18">
        <f>X94-AG94</f>
        <v>77231977</v>
      </c>
      <c r="AK94" s="10"/>
      <c r="AL94" s="455">
        <v>0</v>
      </c>
      <c r="AM94" s="458">
        <v>0</v>
      </c>
      <c r="AN94" s="32"/>
      <c r="AO94" s="561"/>
      <c r="AP94" s="561"/>
      <c r="AQ94" s="561"/>
      <c r="AR94" s="561"/>
      <c r="AS94" s="561"/>
      <c r="AT94" s="561"/>
      <c r="AU94" s="561"/>
      <c r="AV94" s="561"/>
      <c r="AW94" s="561"/>
      <c r="AX94" s="561"/>
      <c r="AY94" s="561"/>
      <c r="AZ94" s="561"/>
      <c r="BL94" s="32"/>
    </row>
    <row r="95" spans="1:70" s="562" customFormat="1" x14ac:dyDescent="0.2">
      <c r="A95" s="11" t="str">
        <f>+IF(AGOSTO!A95=0,"",AGOSTO!A95)</f>
        <v>1130209 - 2</v>
      </c>
      <c r="B95" s="58" t="str">
        <f>+IF(AGOSTO!B95=0,"",AGOSTO!B95)</f>
        <v>Fondo de la Vivienda</v>
      </c>
      <c r="C95" s="456">
        <f>+ENERO!C95</f>
        <v>0</v>
      </c>
      <c r="D95" s="456">
        <f>AGOSTO!D95+SEPTIEMBRE!P95</f>
        <v>0</v>
      </c>
      <c r="E95" s="456">
        <f>AGOSTO!E95+SEPTIEMBRE!Q95</f>
        <v>0</v>
      </c>
      <c r="F95" s="170">
        <f>SUM(C95:E95)</f>
        <v>0</v>
      </c>
      <c r="G95" s="283">
        <f>AGOSTO!I95</f>
        <v>0</v>
      </c>
      <c r="H95" s="457">
        <v>0</v>
      </c>
      <c r="I95" s="170">
        <f>SUM(G95:H95)</f>
        <v>0</v>
      </c>
      <c r="J95" s="283">
        <f>AGOSTO!L95</f>
        <v>0</v>
      </c>
      <c r="K95" s="457">
        <v>0</v>
      </c>
      <c r="L95" s="170">
        <f>SUM(J95:K95)</f>
        <v>0</v>
      </c>
      <c r="M95" s="283">
        <f>F95-I95</f>
        <v>0</v>
      </c>
      <c r="N95" s="170">
        <f>F95-L95</f>
        <v>0</v>
      </c>
      <c r="O95" s="467"/>
      <c r="P95" s="455">
        <v>0</v>
      </c>
      <c r="Q95" s="458">
        <v>0</v>
      </c>
      <c r="R95" s="32"/>
      <c r="S95" s="156" t="str">
        <f>+IF(AGOSTO!S95=0,"",AGOSTO!S95)</f>
        <v>1020301-4</v>
      </c>
      <c r="T95" s="55" t="str">
        <f>+IF(AGOSTO!T95=0,"",AGOSTO!T95)</f>
        <v>Aporte a ARL. - Sin Sit. de Fondos</v>
      </c>
      <c r="U95" s="29">
        <f>+ENERO!U95</f>
        <v>18276298</v>
      </c>
      <c r="V95" s="17">
        <f>AGOSTO!V95+SEPTIEMBRE!AL95</f>
        <v>0</v>
      </c>
      <c r="W95" s="17">
        <f>AGOSTO!W95+SEPTIEMBRE!AM95</f>
        <v>0</v>
      </c>
      <c r="X95" s="20">
        <f>SUM(U95:W95)</f>
        <v>18276298</v>
      </c>
      <c r="Y95" s="21">
        <f>AGOSTO!AA95</f>
        <v>11075078</v>
      </c>
      <c r="Z95" s="457">
        <v>1404827</v>
      </c>
      <c r="AA95" s="20">
        <f>SUM(Y95:Z95)</f>
        <v>12479905</v>
      </c>
      <c r="AB95" s="21">
        <f>AGOSTO!AD95</f>
        <v>11075078</v>
      </c>
      <c r="AC95" s="457">
        <v>1404827</v>
      </c>
      <c r="AD95" s="20">
        <f>SUM(AB95:AC95)</f>
        <v>12479905</v>
      </c>
      <c r="AE95" s="21">
        <f>AGOSTO!AG95</f>
        <v>11075078</v>
      </c>
      <c r="AF95" s="457">
        <v>1404827</v>
      </c>
      <c r="AG95" s="20">
        <f>SUM(AE95:AF95)</f>
        <v>12479905</v>
      </c>
      <c r="AH95" s="21">
        <f>X95-AA95</f>
        <v>5796393</v>
      </c>
      <c r="AI95" s="17">
        <f>X95-AD95</f>
        <v>5796393</v>
      </c>
      <c r="AJ95" s="18">
        <f>X95-AG95</f>
        <v>5796393</v>
      </c>
      <c r="AK95" s="10"/>
      <c r="AL95" s="455">
        <v>0</v>
      </c>
      <c r="AM95" s="458">
        <v>0</v>
      </c>
      <c r="AN95" s="32"/>
      <c r="AO95" s="561"/>
      <c r="AP95" s="561"/>
      <c r="AQ95" s="561"/>
      <c r="AR95" s="561"/>
      <c r="AS95" s="561"/>
      <c r="AT95" s="561"/>
      <c r="AU95" s="561"/>
      <c r="AV95" s="561"/>
      <c r="AW95" s="561"/>
      <c r="AX95" s="561"/>
      <c r="AY95" s="561"/>
      <c r="AZ95" s="561"/>
      <c r="BL95" s="32"/>
    </row>
    <row r="96" spans="1:70" s="32" customFormat="1" x14ac:dyDescent="0.2">
      <c r="A96" s="11" t="str">
        <f>+IF(AGOSTO!A96=0,"",AGOSTO!A96)</f>
        <v>1130209 - 3</v>
      </c>
      <c r="B96" s="58" t="str">
        <f>+IF(AGOSTO!B96=0,"",AGOSTO!B96)</f>
        <v xml:space="preserve">Aprovechamientos </v>
      </c>
      <c r="C96" s="456">
        <f>+ENERO!C96</f>
        <v>8000000</v>
      </c>
      <c r="D96" s="456">
        <f>AGOSTO!D96+SEPTIEMBRE!P96</f>
        <v>0</v>
      </c>
      <c r="E96" s="456">
        <f>AGOSTO!E96+SEPTIEMBRE!Q96</f>
        <v>0</v>
      </c>
      <c r="F96" s="170">
        <f>SUM(C96:E96)</f>
        <v>8000000</v>
      </c>
      <c r="G96" s="283">
        <f>AGOSTO!I96</f>
        <v>792175</v>
      </c>
      <c r="H96" s="457">
        <v>104750</v>
      </c>
      <c r="I96" s="170">
        <f>SUM(G96:H96)</f>
        <v>896925</v>
      </c>
      <c r="J96" s="283">
        <f>AGOSTO!L96</f>
        <v>792175</v>
      </c>
      <c r="K96" s="457">
        <v>104750</v>
      </c>
      <c r="L96" s="170">
        <f>SUM(J96:K96)</f>
        <v>896925</v>
      </c>
      <c r="M96" s="283">
        <f>F96-I96</f>
        <v>7103075</v>
      </c>
      <c r="N96" s="170">
        <f>F96-L96</f>
        <v>7103075</v>
      </c>
      <c r="O96" s="467"/>
      <c r="P96" s="455">
        <v>0</v>
      </c>
      <c r="Q96" s="458">
        <v>0</v>
      </c>
      <c r="S96" s="155">
        <f>+IF(AGOSTO!S96=0,"",AGOSTO!S96)</f>
        <v>1020302</v>
      </c>
      <c r="T96" s="159" t="str">
        <f>+IF(AGOSTO!T96=0,"",AGOSTO!T96)</f>
        <v>Contribuciones - Otros</v>
      </c>
      <c r="U96" s="29">
        <f t="shared" ref="U96:AJ96" si="92">SUM(U97:U101)</f>
        <v>71005588</v>
      </c>
      <c r="V96" s="17">
        <f t="shared" si="92"/>
        <v>0</v>
      </c>
      <c r="W96" s="17">
        <f t="shared" si="92"/>
        <v>0</v>
      </c>
      <c r="X96" s="20">
        <f t="shared" si="92"/>
        <v>71005588</v>
      </c>
      <c r="Y96" s="21">
        <f t="shared" si="92"/>
        <v>26044426</v>
      </c>
      <c r="Z96" s="169">
        <f t="shared" si="92"/>
        <v>2394205</v>
      </c>
      <c r="AA96" s="20">
        <f t="shared" si="92"/>
        <v>28438631</v>
      </c>
      <c r="AB96" s="21">
        <f t="shared" si="92"/>
        <v>26044426</v>
      </c>
      <c r="AC96" s="169">
        <f t="shared" si="92"/>
        <v>2394205</v>
      </c>
      <c r="AD96" s="20">
        <f t="shared" si="92"/>
        <v>28438631</v>
      </c>
      <c r="AE96" s="21">
        <f t="shared" si="92"/>
        <v>22868423</v>
      </c>
      <c r="AF96" s="169">
        <f t="shared" si="92"/>
        <v>3176003</v>
      </c>
      <c r="AG96" s="20">
        <f t="shared" si="92"/>
        <v>26044426</v>
      </c>
      <c r="AH96" s="21">
        <f t="shared" si="92"/>
        <v>42566957</v>
      </c>
      <c r="AI96" s="17">
        <f t="shared" si="92"/>
        <v>42566957</v>
      </c>
      <c r="AJ96" s="18">
        <f t="shared" si="92"/>
        <v>44961162</v>
      </c>
      <c r="AL96" s="36">
        <f>SUM(AL97:AL101)</f>
        <v>0</v>
      </c>
      <c r="AM96" s="37">
        <f>SUM(AM97:AM101)</f>
        <v>0</v>
      </c>
      <c r="AO96" s="561"/>
      <c r="AP96" s="561"/>
      <c r="AQ96" s="561"/>
      <c r="AR96" s="561"/>
      <c r="AS96" s="561"/>
      <c r="AT96" s="561"/>
      <c r="AU96" s="561"/>
      <c r="AV96" s="561"/>
      <c r="AW96" s="561"/>
      <c r="AX96" s="561"/>
      <c r="AY96" s="561"/>
      <c r="AZ96" s="561"/>
      <c r="BA96" s="562"/>
      <c r="BC96" s="562"/>
      <c r="BD96" s="562"/>
      <c r="BE96" s="562"/>
      <c r="BF96" s="562"/>
      <c r="BL96" s="562"/>
      <c r="BM96" s="562"/>
      <c r="BN96" s="562"/>
      <c r="BO96" s="562"/>
      <c r="BP96" s="562"/>
      <c r="BQ96" s="562"/>
      <c r="BR96" s="562"/>
    </row>
    <row r="97" spans="1:70" s="562" customFormat="1" ht="13.5" thickBot="1" x14ac:dyDescent="0.25">
      <c r="A97" s="218" t="str">
        <f>+IF(AGOSTO!A97=0,"",AGOSTO!A97)</f>
        <v>1130209 - 4</v>
      </c>
      <c r="B97" s="219" t="str">
        <f>+IF(AGOSTO!B97=0,"",AGOSTO!B97)</f>
        <v>Otros</v>
      </c>
      <c r="C97" s="564">
        <f>+ENERO!C97</f>
        <v>0</v>
      </c>
      <c r="D97" s="564">
        <f>AGOSTO!D97+SEPTIEMBRE!P97</f>
        <v>0</v>
      </c>
      <c r="E97" s="564">
        <f>AGOSTO!E97+SEPTIEMBRE!Q97</f>
        <v>0</v>
      </c>
      <c r="F97" s="565">
        <f>SUM(C97:E97)</f>
        <v>0</v>
      </c>
      <c r="G97" s="566">
        <f>AGOSTO!I97</f>
        <v>0</v>
      </c>
      <c r="H97" s="475">
        <v>0</v>
      </c>
      <c r="I97" s="565">
        <f>SUM(G97:H97)</f>
        <v>0</v>
      </c>
      <c r="J97" s="566">
        <f>AGOSTO!L97</f>
        <v>0</v>
      </c>
      <c r="K97" s="475">
        <v>0</v>
      </c>
      <c r="L97" s="565">
        <f>SUM(J97:K97)</f>
        <v>0</v>
      </c>
      <c r="M97" s="566">
        <f>F97-I97</f>
        <v>0</v>
      </c>
      <c r="N97" s="565">
        <f>F97-L97</f>
        <v>0</v>
      </c>
      <c r="O97" s="467"/>
      <c r="P97" s="471">
        <v>0</v>
      </c>
      <c r="Q97" s="476">
        <v>0</v>
      </c>
      <c r="R97" s="32"/>
      <c r="S97" s="156" t="str">
        <f>+IF(AGOSTO!S97=0,"",AGOSTO!S97)</f>
        <v>1020302-1</v>
      </c>
      <c r="T97" s="55" t="str">
        <f>+IF(AGOSTO!T97=0,"",AGOSTO!T97)</f>
        <v>Aportes a E.P.S.- Con sit. Fondos</v>
      </c>
      <c r="U97" s="29">
        <f>+ENERO!U97</f>
        <v>9531764</v>
      </c>
      <c r="V97" s="17">
        <f>AGOSTO!V97+SEPTIEMBRE!AL97</f>
        <v>0</v>
      </c>
      <c r="W97" s="17">
        <f>AGOSTO!W97+SEPTIEMBRE!AM97</f>
        <v>0</v>
      </c>
      <c r="X97" s="20">
        <f t="shared" ref="X97:X102" si="93">SUM(U97:W97)</f>
        <v>9531764</v>
      </c>
      <c r="Y97" s="21">
        <f>AGOSTO!AA97</f>
        <v>957300</v>
      </c>
      <c r="Z97" s="457">
        <v>0</v>
      </c>
      <c r="AA97" s="20">
        <f t="shared" ref="AA97:AA102" si="94">SUM(Y97:Z97)</f>
        <v>957300</v>
      </c>
      <c r="AB97" s="21">
        <f>AGOSTO!AD97</f>
        <v>957300</v>
      </c>
      <c r="AC97" s="457">
        <v>0</v>
      </c>
      <c r="AD97" s="20">
        <f t="shared" ref="AD97:AD102" si="95">SUM(AB97:AC97)</f>
        <v>957300</v>
      </c>
      <c r="AE97" s="21">
        <f>AGOSTO!AG97</f>
        <v>957300</v>
      </c>
      <c r="AF97" s="457">
        <v>0</v>
      </c>
      <c r="AG97" s="20">
        <f t="shared" ref="AG97:AG102" si="96">SUM(AE97:AF97)</f>
        <v>957300</v>
      </c>
      <c r="AH97" s="21">
        <f t="shared" ref="AH97:AH102" si="97">X97-AA97</f>
        <v>8574464</v>
      </c>
      <c r="AI97" s="17">
        <f t="shared" ref="AI97:AI102" si="98">X97-AD97</f>
        <v>8574464</v>
      </c>
      <c r="AJ97" s="18">
        <f t="shared" ref="AJ97:AJ102" si="99">X97-AG97</f>
        <v>8574464</v>
      </c>
      <c r="AK97" s="32"/>
      <c r="AL97" s="455">
        <v>0</v>
      </c>
      <c r="AM97" s="458">
        <v>0</v>
      </c>
      <c r="AN97" s="32"/>
      <c r="AO97" s="561"/>
      <c r="AP97" s="561"/>
      <c r="AQ97" s="561"/>
      <c r="AR97" s="561"/>
      <c r="AS97" s="561"/>
      <c r="AT97" s="561"/>
      <c r="AU97" s="561"/>
      <c r="AV97" s="561"/>
      <c r="AW97" s="561"/>
      <c r="AX97" s="561"/>
      <c r="AY97" s="561"/>
      <c r="AZ97" s="561"/>
      <c r="BC97" s="32"/>
      <c r="BD97" s="32"/>
      <c r="BE97" s="32"/>
    </row>
    <row r="98" spans="1:70" s="562" customFormat="1" ht="13.5" thickBot="1" x14ac:dyDescent="0.25">
      <c r="A98" s="217"/>
      <c r="B98" s="554"/>
      <c r="C98" s="365"/>
      <c r="D98" s="365"/>
      <c r="E98" s="365"/>
      <c r="F98" s="365"/>
      <c r="G98" s="365"/>
      <c r="H98" s="365"/>
      <c r="I98" s="365"/>
      <c r="J98" s="365"/>
      <c r="K98" s="365"/>
      <c r="L98" s="365"/>
      <c r="M98" s="365"/>
      <c r="N98" s="567"/>
      <c r="O98" s="467"/>
      <c r="P98" s="568"/>
      <c r="Q98" s="567"/>
      <c r="R98" s="32"/>
      <c r="S98" s="156" t="str">
        <f>+IF(AGOSTO!S98=0,"",AGOSTO!S98)</f>
        <v>1020302-2</v>
      </c>
      <c r="T98" s="55" t="str">
        <f>+IF(AGOSTO!T98=0,"",AGOSTO!T98)</f>
        <v>Aportes Fondos Pensionales - Con Sit. Fondos</v>
      </c>
      <c r="U98" s="29">
        <f>+ENERO!U98</f>
        <v>10473878</v>
      </c>
      <c r="V98" s="17">
        <f>AGOSTO!V98+SEPTIEMBRE!AL98</f>
        <v>0</v>
      </c>
      <c r="W98" s="17">
        <f>AGOSTO!W98+SEPTIEMBRE!AM98</f>
        <v>0</v>
      </c>
      <c r="X98" s="20">
        <f t="shared" si="93"/>
        <v>10473878</v>
      </c>
      <c r="Y98" s="21">
        <f>AGOSTO!AA98</f>
        <v>3462029</v>
      </c>
      <c r="Z98" s="457">
        <v>0</v>
      </c>
      <c r="AA98" s="20">
        <f t="shared" si="94"/>
        <v>3462029</v>
      </c>
      <c r="AB98" s="21">
        <f>AGOSTO!AD98</f>
        <v>3462029</v>
      </c>
      <c r="AC98" s="457">
        <v>0</v>
      </c>
      <c r="AD98" s="20">
        <f t="shared" si="95"/>
        <v>3462029</v>
      </c>
      <c r="AE98" s="21">
        <f>AGOSTO!AG98</f>
        <v>3462029</v>
      </c>
      <c r="AF98" s="457">
        <v>0</v>
      </c>
      <c r="AG98" s="20">
        <f t="shared" si="96"/>
        <v>3462029</v>
      </c>
      <c r="AH98" s="21">
        <f t="shared" si="97"/>
        <v>7011849</v>
      </c>
      <c r="AI98" s="17">
        <f t="shared" si="98"/>
        <v>7011849</v>
      </c>
      <c r="AJ98" s="18">
        <f t="shared" si="99"/>
        <v>7011849</v>
      </c>
      <c r="AK98" s="32"/>
      <c r="AL98" s="455">
        <v>0</v>
      </c>
      <c r="AM98" s="458">
        <v>0</v>
      </c>
      <c r="AN98" s="32"/>
      <c r="AO98" s="561"/>
      <c r="AP98" s="561"/>
      <c r="AQ98" s="561"/>
      <c r="AR98" s="561"/>
      <c r="AS98" s="561"/>
      <c r="AT98" s="561"/>
      <c r="AU98" s="561"/>
      <c r="AV98" s="561"/>
      <c r="AW98" s="561"/>
      <c r="AX98" s="561"/>
      <c r="AY98" s="561"/>
      <c r="AZ98" s="561"/>
      <c r="BN98" s="32"/>
      <c r="BO98" s="32"/>
      <c r="BP98" s="32"/>
      <c r="BQ98" s="32"/>
      <c r="BR98" s="32"/>
    </row>
    <row r="99" spans="1:70" s="562" customFormat="1" ht="15.75" x14ac:dyDescent="0.2">
      <c r="A99" s="569">
        <f>+IF(AGOSTO!A99=0,"",AGOSTO!A99)</f>
        <v>11303</v>
      </c>
      <c r="B99" s="570" t="str">
        <f>+IF(AGOSTO!B99=0,"",AGOSTO!B99)</f>
        <v>Aportes no ligados a venta servicios de salud</v>
      </c>
      <c r="C99" s="572">
        <f t="shared" ref="C99:N99" si="100">SUM(C100:C106)</f>
        <v>331695000</v>
      </c>
      <c r="D99" s="572">
        <f t="shared" si="100"/>
        <v>0</v>
      </c>
      <c r="E99" s="572">
        <f t="shared" si="100"/>
        <v>20000000</v>
      </c>
      <c r="F99" s="573">
        <f t="shared" si="100"/>
        <v>351695000</v>
      </c>
      <c r="G99" s="571">
        <f t="shared" si="100"/>
        <v>211515704</v>
      </c>
      <c r="H99" s="572">
        <f t="shared" si="100"/>
        <v>23939463</v>
      </c>
      <c r="I99" s="573">
        <f t="shared" si="100"/>
        <v>235455167</v>
      </c>
      <c r="J99" s="571">
        <f t="shared" si="100"/>
        <v>211515704</v>
      </c>
      <c r="K99" s="572">
        <f t="shared" si="100"/>
        <v>23939463</v>
      </c>
      <c r="L99" s="573">
        <f t="shared" si="100"/>
        <v>235455167</v>
      </c>
      <c r="M99" s="571">
        <f t="shared" si="100"/>
        <v>116239833</v>
      </c>
      <c r="N99" s="573">
        <f t="shared" si="100"/>
        <v>116239833</v>
      </c>
      <c r="P99" s="215">
        <f>SUM(P100:P106)</f>
        <v>0</v>
      </c>
      <c r="Q99" s="216">
        <f>SUM(Q100:Q106)</f>
        <v>0</v>
      </c>
      <c r="R99" s="32"/>
      <c r="S99" s="156" t="str">
        <f>+IF(AGOSTO!S99=0,"",AGOSTO!S99)</f>
        <v>1020302-3</v>
      </c>
      <c r="T99" s="55" t="str">
        <f>+IF(AGOSTO!T99=0,"",AGOSTO!T99)</f>
        <v xml:space="preserve">Aportes a Fondos de Cesantia - Con Sit. de Fondos </v>
      </c>
      <c r="U99" s="29">
        <f>+ENERO!U99</f>
        <v>10246285</v>
      </c>
      <c r="V99" s="17">
        <f>AGOSTO!V99+SEPTIEMBRE!AL99</f>
        <v>0</v>
      </c>
      <c r="W99" s="17">
        <f>AGOSTO!W99+SEPTIEMBRE!AM99</f>
        <v>0</v>
      </c>
      <c r="X99" s="20">
        <f t="shared" si="93"/>
        <v>10246285</v>
      </c>
      <c r="Y99" s="21">
        <f>AGOSTO!AA99</f>
        <v>2352293</v>
      </c>
      <c r="Z99" s="457">
        <v>0</v>
      </c>
      <c r="AA99" s="20">
        <f t="shared" si="94"/>
        <v>2352293</v>
      </c>
      <c r="AB99" s="21">
        <f>AGOSTO!AD99</f>
        <v>2352293</v>
      </c>
      <c r="AC99" s="457">
        <v>0</v>
      </c>
      <c r="AD99" s="20">
        <f t="shared" si="95"/>
        <v>2352293</v>
      </c>
      <c r="AE99" s="21">
        <f>AGOSTO!AG99</f>
        <v>1522729</v>
      </c>
      <c r="AF99" s="457">
        <v>829564</v>
      </c>
      <c r="AG99" s="20">
        <f t="shared" si="96"/>
        <v>2352293</v>
      </c>
      <c r="AH99" s="21">
        <f t="shared" si="97"/>
        <v>7893992</v>
      </c>
      <c r="AI99" s="17">
        <f t="shared" si="98"/>
        <v>7893992</v>
      </c>
      <c r="AJ99" s="18">
        <f t="shared" si="99"/>
        <v>7893992</v>
      </c>
      <c r="AK99" s="32"/>
      <c r="AL99" s="455">
        <v>0</v>
      </c>
      <c r="AM99" s="458">
        <v>0</v>
      </c>
      <c r="AN99" s="32"/>
      <c r="AO99" s="561"/>
      <c r="AP99" s="561"/>
      <c r="AQ99" s="561"/>
      <c r="AR99" s="561"/>
      <c r="AS99" s="561"/>
      <c r="AT99" s="561"/>
      <c r="AU99" s="561"/>
      <c r="AV99" s="561"/>
      <c r="AW99" s="561"/>
      <c r="AX99" s="561"/>
      <c r="AY99" s="561"/>
      <c r="AZ99" s="561"/>
      <c r="BM99" s="32"/>
    </row>
    <row r="100" spans="1:70" s="467" customFormat="1" x14ac:dyDescent="0.2">
      <c r="A100" s="33" t="str">
        <f>+IF(AGOSTO!A100=0,"",AGOSTO!A100)</f>
        <v>11303-1</v>
      </c>
      <c r="B100" s="59" t="str">
        <f>+IF(AGOSTO!B100=0,"",AGOSTO!B100)</f>
        <v xml:space="preserve">NACION </v>
      </c>
      <c r="C100" s="574">
        <f>+ENERO!C100</f>
        <v>0</v>
      </c>
      <c r="D100" s="574">
        <f>AGOSTO!D100+SEPTIEMBRE!P100</f>
        <v>0</v>
      </c>
      <c r="E100" s="574">
        <f>AGOSTO!E100+SEPTIEMBRE!Q100</f>
        <v>0</v>
      </c>
      <c r="F100" s="575">
        <f t="shared" ref="F100:F106" si="101">SUM(C100:E100)</f>
        <v>0</v>
      </c>
      <c r="G100" s="576">
        <f>AGOSTO!I100</f>
        <v>0</v>
      </c>
      <c r="H100" s="457">
        <v>0</v>
      </c>
      <c r="I100" s="575">
        <f t="shared" ref="I100:I106" si="102">SUM(G100:H100)</f>
        <v>0</v>
      </c>
      <c r="J100" s="576">
        <f>AGOSTO!L100</f>
        <v>0</v>
      </c>
      <c r="K100" s="457">
        <v>0</v>
      </c>
      <c r="L100" s="575">
        <f t="shared" ref="L100:L106" si="103">SUM(J100:K100)</f>
        <v>0</v>
      </c>
      <c r="M100" s="576">
        <f t="shared" ref="M100:M106" si="104">F100-I100</f>
        <v>0</v>
      </c>
      <c r="N100" s="575">
        <f t="shared" ref="N100:N106" si="105">F100-L100</f>
        <v>0</v>
      </c>
      <c r="O100" s="562"/>
      <c r="P100" s="455">
        <v>0</v>
      </c>
      <c r="Q100" s="458">
        <v>0</v>
      </c>
      <c r="R100" s="10"/>
      <c r="S100" s="156" t="str">
        <f>+IF(AGOSTO!S100=0,"",AGOSTO!S100)</f>
        <v>1020302-4</v>
      </c>
      <c r="T100" s="55" t="str">
        <f>+IF(AGOSTO!T100=0,"",AGOSTO!T100)</f>
        <v>Aporte a ARL. - Con Sit. de Fondos</v>
      </c>
      <c r="U100" s="29">
        <f>+ENERO!U100</f>
        <v>1811777</v>
      </c>
      <c r="V100" s="17">
        <f>AGOSTO!V100+SEPTIEMBRE!AL100</f>
        <v>0</v>
      </c>
      <c r="W100" s="17">
        <f>AGOSTO!W100+SEPTIEMBRE!AM100</f>
        <v>0</v>
      </c>
      <c r="X100" s="20">
        <f t="shared" si="93"/>
        <v>1811777</v>
      </c>
      <c r="Y100" s="21">
        <f>AGOSTO!AA100</f>
        <v>0</v>
      </c>
      <c r="Z100" s="457">
        <v>0</v>
      </c>
      <c r="AA100" s="20">
        <f t="shared" si="94"/>
        <v>0</v>
      </c>
      <c r="AB100" s="21">
        <f>AGOSTO!AD100</f>
        <v>0</v>
      </c>
      <c r="AC100" s="457">
        <v>0</v>
      </c>
      <c r="AD100" s="20">
        <f t="shared" si="95"/>
        <v>0</v>
      </c>
      <c r="AE100" s="21">
        <f>AGOSTO!AG100</f>
        <v>0</v>
      </c>
      <c r="AF100" s="457">
        <v>0</v>
      </c>
      <c r="AG100" s="20">
        <f t="shared" si="96"/>
        <v>0</v>
      </c>
      <c r="AH100" s="21">
        <f t="shared" si="97"/>
        <v>1811777</v>
      </c>
      <c r="AI100" s="17">
        <f t="shared" si="98"/>
        <v>1811777</v>
      </c>
      <c r="AJ100" s="18">
        <f t="shared" si="99"/>
        <v>1811777</v>
      </c>
      <c r="AK100" s="32"/>
      <c r="AL100" s="455">
        <v>0</v>
      </c>
      <c r="AM100" s="458">
        <v>0</v>
      </c>
      <c r="AN100" s="10"/>
      <c r="AO100" s="365"/>
      <c r="AP100" s="365"/>
      <c r="AQ100" s="365"/>
      <c r="AR100" s="365"/>
      <c r="AS100" s="365"/>
      <c r="AT100" s="365"/>
      <c r="AU100" s="365"/>
      <c r="AV100" s="365"/>
      <c r="AW100" s="365"/>
      <c r="AX100" s="365"/>
      <c r="AY100" s="365"/>
      <c r="AZ100" s="365"/>
      <c r="BM100" s="562"/>
      <c r="BN100" s="562"/>
      <c r="BO100" s="562"/>
      <c r="BP100" s="562"/>
      <c r="BQ100" s="562"/>
      <c r="BR100" s="562"/>
    </row>
    <row r="101" spans="1:70" s="467" customFormat="1" x14ac:dyDescent="0.2">
      <c r="A101" s="33" t="str">
        <f>+IF(AGOSTO!A101=0,"",AGOSTO!A101)</f>
        <v>11303-2</v>
      </c>
      <c r="B101" s="59" t="str">
        <f>+IF(AGOSTO!B101=0,"",AGOSTO!B101)</f>
        <v>DEPARTAMENTO</v>
      </c>
      <c r="C101" s="574">
        <f>+ENERO!C101</f>
        <v>0</v>
      </c>
      <c r="D101" s="574">
        <f>AGOSTO!D101+SEPTIEMBRE!P101</f>
        <v>0</v>
      </c>
      <c r="E101" s="574">
        <f>AGOSTO!E101+SEPTIEMBRE!Q101</f>
        <v>0</v>
      </c>
      <c r="F101" s="575">
        <f t="shared" si="101"/>
        <v>0</v>
      </c>
      <c r="G101" s="576">
        <f>AGOSTO!I101</f>
        <v>0</v>
      </c>
      <c r="H101" s="457">
        <v>0</v>
      </c>
      <c r="I101" s="575">
        <f t="shared" si="102"/>
        <v>0</v>
      </c>
      <c r="J101" s="576">
        <f>AGOSTO!L101</f>
        <v>0</v>
      </c>
      <c r="K101" s="457">
        <v>0</v>
      </c>
      <c r="L101" s="575">
        <f t="shared" si="103"/>
        <v>0</v>
      </c>
      <c r="M101" s="576">
        <f t="shared" si="104"/>
        <v>0</v>
      </c>
      <c r="N101" s="575">
        <f t="shared" si="105"/>
        <v>0</v>
      </c>
      <c r="O101" s="562"/>
      <c r="P101" s="455">
        <v>0</v>
      </c>
      <c r="Q101" s="458">
        <v>0</v>
      </c>
      <c r="R101" s="10"/>
      <c r="S101" s="156" t="str">
        <f>+IF(AGOSTO!S101=0,"",AGOSTO!S101)</f>
        <v>1020302-5</v>
      </c>
      <c r="T101" s="55" t="str">
        <f>+IF(AGOSTO!T101=0,"",AGOSTO!T101)</f>
        <v>Aporte a Caja Compensación Familiar</v>
      </c>
      <c r="U101" s="29">
        <f>+ENERO!U101</f>
        <v>38941884</v>
      </c>
      <c r="V101" s="17">
        <f>AGOSTO!V101+SEPTIEMBRE!AL101</f>
        <v>0</v>
      </c>
      <c r="W101" s="17">
        <f>AGOSTO!W101+SEPTIEMBRE!AM101</f>
        <v>0</v>
      </c>
      <c r="X101" s="20">
        <f t="shared" si="93"/>
        <v>38941884</v>
      </c>
      <c r="Y101" s="21">
        <f>AGOSTO!AA101</f>
        <v>19272804</v>
      </c>
      <c r="Z101" s="457">
        <v>2394205</v>
      </c>
      <c r="AA101" s="20">
        <f t="shared" si="94"/>
        <v>21667009</v>
      </c>
      <c r="AB101" s="21">
        <f>AGOSTO!AD101</f>
        <v>19272804</v>
      </c>
      <c r="AC101" s="457">
        <v>2394205</v>
      </c>
      <c r="AD101" s="20">
        <f t="shared" si="95"/>
        <v>21667009</v>
      </c>
      <c r="AE101" s="21">
        <f>AGOSTO!AG101</f>
        <v>16926365</v>
      </c>
      <c r="AF101" s="457">
        <v>2346439</v>
      </c>
      <c r="AG101" s="20">
        <f t="shared" si="96"/>
        <v>19272804</v>
      </c>
      <c r="AH101" s="21">
        <f t="shared" si="97"/>
        <v>17274875</v>
      </c>
      <c r="AI101" s="17">
        <f t="shared" si="98"/>
        <v>17274875</v>
      </c>
      <c r="AJ101" s="18">
        <f t="shared" si="99"/>
        <v>19669080</v>
      </c>
      <c r="AK101" s="32"/>
      <c r="AL101" s="455">
        <v>0</v>
      </c>
      <c r="AM101" s="458">
        <v>0</v>
      </c>
      <c r="AN101" s="10"/>
      <c r="AO101" s="365"/>
      <c r="AP101" s="365"/>
      <c r="AQ101" s="365"/>
      <c r="AR101" s="365"/>
      <c r="AS101" s="365"/>
      <c r="AT101" s="365"/>
      <c r="AU101" s="365"/>
      <c r="AV101" s="365"/>
      <c r="AW101" s="365"/>
      <c r="AX101" s="365"/>
      <c r="AY101" s="365"/>
      <c r="AZ101" s="365"/>
      <c r="BM101" s="562"/>
      <c r="BN101" s="562"/>
      <c r="BO101" s="562"/>
      <c r="BP101" s="562"/>
      <c r="BQ101" s="562"/>
      <c r="BR101" s="562"/>
    </row>
    <row r="102" spans="1:70" s="467" customFormat="1" x14ac:dyDescent="0.2">
      <c r="A102" s="33" t="str">
        <f>+IF(AGOSTO!A102=0,"",AGOSTO!A102)</f>
        <v>11303-3</v>
      </c>
      <c r="B102" s="59" t="str">
        <f>+IF(AGOSTO!B102=0,"",AGOSTO!B102)</f>
        <v>MUNICIPIO</v>
      </c>
      <c r="C102" s="574">
        <f>+ENERO!C102</f>
        <v>0</v>
      </c>
      <c r="D102" s="574">
        <f>AGOSTO!D102+SEPTIEMBRE!P102</f>
        <v>0</v>
      </c>
      <c r="E102" s="574">
        <f>AGOSTO!E102+SEPTIEMBRE!Q102</f>
        <v>20000000</v>
      </c>
      <c r="F102" s="575">
        <f t="shared" si="101"/>
        <v>20000000</v>
      </c>
      <c r="G102" s="576">
        <f>AGOSTO!I102</f>
        <v>20000000</v>
      </c>
      <c r="H102" s="457">
        <v>0</v>
      </c>
      <c r="I102" s="575">
        <f t="shared" si="102"/>
        <v>20000000</v>
      </c>
      <c r="J102" s="576">
        <f>AGOSTO!L102</f>
        <v>20000000</v>
      </c>
      <c r="K102" s="457">
        <v>0</v>
      </c>
      <c r="L102" s="575">
        <f t="shared" si="103"/>
        <v>20000000</v>
      </c>
      <c r="M102" s="576">
        <f t="shared" si="104"/>
        <v>0</v>
      </c>
      <c r="N102" s="575">
        <f t="shared" si="105"/>
        <v>0</v>
      </c>
      <c r="O102" s="562"/>
      <c r="P102" s="455">
        <v>0</v>
      </c>
      <c r="Q102" s="458">
        <v>0</v>
      </c>
      <c r="R102" s="10"/>
      <c r="S102" s="155">
        <f>+IF(AGOSTO!S102=0,"",AGOSTO!S102)</f>
        <v>1020399</v>
      </c>
      <c r="T102" s="159" t="str">
        <f>+IF(AGOSTO!T102=0,"",AGOSTO!T102)</f>
        <v>Vigencias Anteriores</v>
      </c>
      <c r="U102" s="29">
        <f>+ENERO!U102</f>
        <v>0</v>
      </c>
      <c r="V102" s="17">
        <f>AGOSTO!V102+SEPTIEMBRE!AL102</f>
        <v>0</v>
      </c>
      <c r="W102" s="17">
        <f>AGOSTO!W102+SEPTIEMBRE!AM102</f>
        <v>58780867</v>
      </c>
      <c r="X102" s="20">
        <f t="shared" si="93"/>
        <v>58780867</v>
      </c>
      <c r="Y102" s="21">
        <f>AGOSTO!AA102</f>
        <v>58780867</v>
      </c>
      <c r="Z102" s="457">
        <v>0</v>
      </c>
      <c r="AA102" s="20">
        <f t="shared" si="94"/>
        <v>58780867</v>
      </c>
      <c r="AB102" s="21">
        <f>AGOSTO!AD102</f>
        <v>58780867</v>
      </c>
      <c r="AC102" s="457">
        <v>0</v>
      </c>
      <c r="AD102" s="20">
        <f t="shared" si="95"/>
        <v>58780867</v>
      </c>
      <c r="AE102" s="21">
        <f>AGOSTO!AG102</f>
        <v>45763117</v>
      </c>
      <c r="AF102" s="457">
        <v>0</v>
      </c>
      <c r="AG102" s="20">
        <f t="shared" si="96"/>
        <v>45763117</v>
      </c>
      <c r="AH102" s="21">
        <f t="shared" si="97"/>
        <v>0</v>
      </c>
      <c r="AI102" s="17">
        <f t="shared" si="98"/>
        <v>0</v>
      </c>
      <c r="AJ102" s="18">
        <f t="shared" si="99"/>
        <v>13017750</v>
      </c>
      <c r="AK102" s="10"/>
      <c r="AL102" s="455">
        <v>0</v>
      </c>
      <c r="AM102" s="458">
        <v>0</v>
      </c>
      <c r="AN102" s="10"/>
      <c r="AO102" s="365"/>
      <c r="AP102" s="365"/>
      <c r="AQ102" s="365"/>
      <c r="AR102" s="365"/>
      <c r="AS102" s="365"/>
      <c r="AT102" s="365"/>
      <c r="AU102" s="365"/>
      <c r="AV102" s="365"/>
      <c r="AW102" s="365"/>
      <c r="AX102" s="365"/>
      <c r="AY102" s="365"/>
      <c r="AZ102" s="365"/>
    </row>
    <row r="103" spans="1:70" s="467" customFormat="1" ht="15.75" x14ac:dyDescent="0.2">
      <c r="A103" s="33" t="str">
        <f>+IF(AGOSTO!A103=0,"",AGOSTO!A103)</f>
        <v>11303-4</v>
      </c>
      <c r="B103" s="59" t="str">
        <f>+IF(AGOSTO!B103=0,"",AGOSTO!B103)</f>
        <v>CONVENIOS (EMPRESTITO)</v>
      </c>
      <c r="C103" s="574">
        <f>+ENERO!C103</f>
        <v>0</v>
      </c>
      <c r="D103" s="574">
        <f>AGOSTO!D103+SEPTIEMBRE!P103</f>
        <v>0</v>
      </c>
      <c r="E103" s="574">
        <f>AGOSTO!E103+SEPTIEMBRE!Q103</f>
        <v>0</v>
      </c>
      <c r="F103" s="575">
        <f t="shared" si="101"/>
        <v>0</v>
      </c>
      <c r="G103" s="576">
        <f>AGOSTO!I103</f>
        <v>0</v>
      </c>
      <c r="H103" s="457">
        <v>0</v>
      </c>
      <c r="I103" s="575">
        <f t="shared" si="102"/>
        <v>0</v>
      </c>
      <c r="J103" s="576">
        <f>AGOSTO!L103</f>
        <v>0</v>
      </c>
      <c r="K103" s="457">
        <v>0</v>
      </c>
      <c r="L103" s="575">
        <f t="shared" si="103"/>
        <v>0</v>
      </c>
      <c r="M103" s="576">
        <f t="shared" si="104"/>
        <v>0</v>
      </c>
      <c r="N103" s="575">
        <f t="shared" si="105"/>
        <v>0</v>
      </c>
      <c r="O103" s="562"/>
      <c r="P103" s="455">
        <v>0</v>
      </c>
      <c r="Q103" s="458">
        <v>0</v>
      </c>
      <c r="R103" s="10"/>
      <c r="S103" s="448" t="str">
        <f>+IF(AGOSTO!S103=0,"",AGOSTO!S103)</f>
        <v/>
      </c>
      <c r="T103" s="649" t="str">
        <f>+IF(AGOSTO!T103=0,"",AGOSTO!T103)</f>
        <v/>
      </c>
      <c r="U103" s="193"/>
      <c r="V103" s="193"/>
      <c r="W103" s="193"/>
      <c r="X103" s="193"/>
      <c r="Y103" s="193"/>
      <c r="Z103" s="193"/>
      <c r="AA103" s="193"/>
      <c r="AB103" s="193"/>
      <c r="AC103" s="193"/>
      <c r="AD103" s="193"/>
      <c r="AE103" s="193"/>
      <c r="AF103" s="193"/>
      <c r="AG103" s="193"/>
      <c r="AH103" s="193"/>
      <c r="AI103" s="193"/>
      <c r="AJ103" s="207"/>
      <c r="AK103" s="10"/>
      <c r="AL103" s="213"/>
      <c r="AM103" s="214"/>
      <c r="AN103" s="10"/>
      <c r="AO103" s="365"/>
      <c r="AP103" s="365"/>
      <c r="AQ103" s="365"/>
      <c r="AR103" s="365"/>
      <c r="AS103" s="365"/>
      <c r="AT103" s="365"/>
      <c r="AU103" s="365"/>
      <c r="AV103" s="365"/>
      <c r="AW103" s="365"/>
      <c r="AX103" s="365"/>
      <c r="AY103" s="365"/>
      <c r="AZ103" s="365"/>
    </row>
    <row r="104" spans="1:70" s="467" customFormat="1" ht="15" x14ac:dyDescent="0.2">
      <c r="A104" s="33" t="str">
        <f>+IF(AGOSTO!A104=0,"",AGOSTO!A104)</f>
        <v>11303-5</v>
      </c>
      <c r="B104" s="59" t="str">
        <f>+IF(AGOSTO!B104=0,"",AGOSTO!B104)</f>
        <v>OTROS CONVENIOS</v>
      </c>
      <c r="C104" s="574">
        <f>+ENERO!C104</f>
        <v>0</v>
      </c>
      <c r="D104" s="574">
        <f>AGOSTO!D104+SEPTIEMBRE!P104</f>
        <v>0</v>
      </c>
      <c r="E104" s="574">
        <f>AGOSTO!E104+SEPTIEMBRE!Q104</f>
        <v>0</v>
      </c>
      <c r="F104" s="575">
        <f t="shared" si="101"/>
        <v>0</v>
      </c>
      <c r="G104" s="576">
        <f>AGOSTO!I104</f>
        <v>0</v>
      </c>
      <c r="H104" s="457">
        <v>0</v>
      </c>
      <c r="I104" s="575">
        <f t="shared" si="102"/>
        <v>0</v>
      </c>
      <c r="J104" s="576">
        <f>AGOSTO!L104</f>
        <v>0</v>
      </c>
      <c r="K104" s="457">
        <v>0</v>
      </c>
      <c r="L104" s="575">
        <f t="shared" si="103"/>
        <v>0</v>
      </c>
      <c r="M104" s="576">
        <f t="shared" si="104"/>
        <v>0</v>
      </c>
      <c r="N104" s="575">
        <f t="shared" si="105"/>
        <v>0</v>
      </c>
      <c r="O104" s="562"/>
      <c r="P104" s="455">
        <v>0</v>
      </c>
      <c r="Q104" s="458">
        <v>0</v>
      </c>
      <c r="R104" s="10"/>
      <c r="S104" s="34">
        <f>+IF(AGOSTO!S104=0,"",AGOSTO!S104)</f>
        <v>1020400</v>
      </c>
      <c r="T104" s="158" t="str">
        <f>+IF(AGOSTO!T104=0,"",AGOSTO!T104)</f>
        <v>Contribuciones Inherentes nómina del Sector Publico</v>
      </c>
      <c r="U104" s="157">
        <f t="shared" ref="U104:AJ104" si="106">U105+U108</f>
        <v>98677355</v>
      </c>
      <c r="V104" s="144">
        <f t="shared" si="106"/>
        <v>0</v>
      </c>
      <c r="W104" s="144">
        <f t="shared" si="106"/>
        <v>2947323</v>
      </c>
      <c r="X104" s="152">
        <f t="shared" si="106"/>
        <v>101624678</v>
      </c>
      <c r="Y104" s="151">
        <f t="shared" si="106"/>
        <v>27038331</v>
      </c>
      <c r="Z104" s="144">
        <f t="shared" si="106"/>
        <v>2992756</v>
      </c>
      <c r="AA104" s="152">
        <f t="shared" si="106"/>
        <v>30031087</v>
      </c>
      <c r="AB104" s="151">
        <f t="shared" si="106"/>
        <v>27038331</v>
      </c>
      <c r="AC104" s="144">
        <f t="shared" si="106"/>
        <v>2992756</v>
      </c>
      <c r="AD104" s="152">
        <f t="shared" si="106"/>
        <v>30031087</v>
      </c>
      <c r="AE104" s="151">
        <f t="shared" si="106"/>
        <v>24105281</v>
      </c>
      <c r="AF104" s="144">
        <f t="shared" si="106"/>
        <v>2933050</v>
      </c>
      <c r="AG104" s="152">
        <f t="shared" si="106"/>
        <v>27038331</v>
      </c>
      <c r="AH104" s="151">
        <f t="shared" si="106"/>
        <v>71593591</v>
      </c>
      <c r="AI104" s="144">
        <f t="shared" si="106"/>
        <v>71593591</v>
      </c>
      <c r="AJ104" s="153">
        <f t="shared" si="106"/>
        <v>74586347</v>
      </c>
      <c r="AK104" s="10"/>
      <c r="AL104" s="151">
        <f>AL105+AL108</f>
        <v>0</v>
      </c>
      <c r="AM104" s="153">
        <f>AM105+AM108</f>
        <v>0</v>
      </c>
      <c r="AN104" s="10"/>
      <c r="AO104" s="365"/>
      <c r="AP104" s="365"/>
      <c r="AQ104" s="365"/>
      <c r="AR104" s="365"/>
      <c r="AS104" s="365"/>
      <c r="AT104" s="365"/>
      <c r="AU104" s="365"/>
      <c r="AV104" s="365"/>
      <c r="AW104" s="365"/>
      <c r="AX104" s="365"/>
      <c r="AY104" s="365"/>
      <c r="AZ104" s="365"/>
    </row>
    <row r="105" spans="1:70" s="467" customFormat="1" x14ac:dyDescent="0.2">
      <c r="A105" s="33" t="str">
        <f>+IF(AGOSTO!A105=0,"",AGOSTO!A105)</f>
        <v>11303-6</v>
      </c>
      <c r="B105" s="59" t="str">
        <f>+IF(AGOSTO!B105=0,"",AGOSTO!B105)</f>
        <v>APORTES PATRONALES MUNICIPIO / DEPARTAMENTO</v>
      </c>
      <c r="C105" s="574">
        <f>+ENERO!C105</f>
        <v>331695000</v>
      </c>
      <c r="D105" s="574">
        <f>AGOSTO!D105+SEPTIEMBRE!P105</f>
        <v>0</v>
      </c>
      <c r="E105" s="574">
        <f>AGOSTO!E105+SEPTIEMBRE!Q105</f>
        <v>0</v>
      </c>
      <c r="F105" s="575">
        <f t="shared" si="101"/>
        <v>331695000</v>
      </c>
      <c r="G105" s="576">
        <f>AGOSTO!I105</f>
        <v>191515704</v>
      </c>
      <c r="H105" s="457">
        <v>23939463</v>
      </c>
      <c r="I105" s="575">
        <f t="shared" si="102"/>
        <v>215455167</v>
      </c>
      <c r="J105" s="576">
        <f>AGOSTO!L105</f>
        <v>191515704</v>
      </c>
      <c r="K105" s="457">
        <v>23939463</v>
      </c>
      <c r="L105" s="575">
        <f t="shared" si="103"/>
        <v>215455167</v>
      </c>
      <c r="M105" s="576">
        <f t="shared" si="104"/>
        <v>116239833</v>
      </c>
      <c r="N105" s="575">
        <f t="shared" si="105"/>
        <v>116239833</v>
      </c>
      <c r="O105" s="562"/>
      <c r="P105" s="455">
        <v>0</v>
      </c>
      <c r="Q105" s="458">
        <v>0</v>
      </c>
      <c r="R105" s="10"/>
      <c r="S105" s="155">
        <f>+IF(AGOSTO!S105=0,"",AGOSTO!S105)</f>
        <v>1020402</v>
      </c>
      <c r="T105" s="159" t="str">
        <f>+IF(AGOSTO!T105=0,"",AGOSTO!T105)</f>
        <v>Contribuciones - Otros</v>
      </c>
      <c r="U105" s="29">
        <f t="shared" ref="U105:AJ105" si="107">SUM(U106:U107)</f>
        <v>98677355</v>
      </c>
      <c r="V105" s="17">
        <f t="shared" si="107"/>
        <v>0</v>
      </c>
      <c r="W105" s="17">
        <f t="shared" si="107"/>
        <v>0</v>
      </c>
      <c r="X105" s="20">
        <f t="shared" si="107"/>
        <v>98677355</v>
      </c>
      <c r="Y105" s="21">
        <f t="shared" si="107"/>
        <v>24091008</v>
      </c>
      <c r="Z105" s="169">
        <f t="shared" si="107"/>
        <v>2992756</v>
      </c>
      <c r="AA105" s="20">
        <f t="shared" si="107"/>
        <v>27083764</v>
      </c>
      <c r="AB105" s="21">
        <f t="shared" si="107"/>
        <v>24091008</v>
      </c>
      <c r="AC105" s="169">
        <f t="shared" si="107"/>
        <v>2992756</v>
      </c>
      <c r="AD105" s="20">
        <f t="shared" si="107"/>
        <v>27083764</v>
      </c>
      <c r="AE105" s="21">
        <f t="shared" si="107"/>
        <v>21157958</v>
      </c>
      <c r="AF105" s="169">
        <f t="shared" si="107"/>
        <v>2933050</v>
      </c>
      <c r="AG105" s="20">
        <f t="shared" si="107"/>
        <v>24091008</v>
      </c>
      <c r="AH105" s="21">
        <f t="shared" si="107"/>
        <v>71593591</v>
      </c>
      <c r="AI105" s="17">
        <f t="shared" si="107"/>
        <v>71593591</v>
      </c>
      <c r="AJ105" s="18">
        <f t="shared" si="107"/>
        <v>74586347</v>
      </c>
      <c r="AK105" s="12"/>
      <c r="AL105" s="31">
        <f>SUM(AL106:AL107)</f>
        <v>0</v>
      </c>
      <c r="AM105" s="28">
        <f>SUM(AM106:AM107)</f>
        <v>0</v>
      </c>
      <c r="AN105" s="10"/>
      <c r="AO105" s="365"/>
      <c r="AP105" s="365"/>
      <c r="AQ105" s="365"/>
      <c r="AR105" s="365"/>
      <c r="AS105" s="365"/>
      <c r="AT105" s="365"/>
      <c r="AU105" s="365"/>
      <c r="AV105" s="365"/>
      <c r="AW105" s="365"/>
      <c r="AX105" s="365"/>
      <c r="AY105" s="365"/>
      <c r="AZ105" s="365"/>
    </row>
    <row r="106" spans="1:70" s="467" customFormat="1" ht="15.75" thickBot="1" x14ac:dyDescent="0.25">
      <c r="A106" s="577" t="str">
        <f>+IF(AGOSTO!A106=0,"",AGOSTO!A106)</f>
        <v>11303-5</v>
      </c>
      <c r="B106" s="578" t="str">
        <f>+IF(AGOSTO!B106=0,"",AGOSTO!B106)</f>
        <v>Vigencias Anteriores</v>
      </c>
      <c r="C106" s="564">
        <f>+ENERO!C106</f>
        <v>0</v>
      </c>
      <c r="D106" s="564">
        <f>AGOSTO!D106+SEPTIEMBRE!P106</f>
        <v>0</v>
      </c>
      <c r="E106" s="564">
        <f>AGOSTO!E106+SEPTIEMBRE!Q106</f>
        <v>0</v>
      </c>
      <c r="F106" s="565">
        <f t="shared" si="101"/>
        <v>0</v>
      </c>
      <c r="G106" s="566">
        <f>AGOSTO!I106</f>
        <v>0</v>
      </c>
      <c r="H106" s="475">
        <v>0</v>
      </c>
      <c r="I106" s="565">
        <f t="shared" si="102"/>
        <v>0</v>
      </c>
      <c r="J106" s="566">
        <f>AGOSTO!L106</f>
        <v>0</v>
      </c>
      <c r="K106" s="475">
        <v>0</v>
      </c>
      <c r="L106" s="565">
        <f t="shared" si="103"/>
        <v>0</v>
      </c>
      <c r="M106" s="566">
        <f t="shared" si="104"/>
        <v>0</v>
      </c>
      <c r="N106" s="565">
        <f t="shared" si="105"/>
        <v>0</v>
      </c>
      <c r="O106" s="562"/>
      <c r="P106" s="471">
        <v>0</v>
      </c>
      <c r="Q106" s="476">
        <v>0</v>
      </c>
      <c r="R106" s="10"/>
      <c r="S106" s="156" t="str">
        <f>+IF(AGOSTO!S106=0,"",AGOSTO!S106)</f>
        <v>1020402-1</v>
      </c>
      <c r="T106" s="55" t="str">
        <f>+IF(AGOSTO!T106=0,"",AGOSTO!T106)</f>
        <v>S.E.N.A.</v>
      </c>
      <c r="U106" s="29">
        <f>+ENERO!U106</f>
        <v>39470942</v>
      </c>
      <c r="V106" s="17">
        <f>AGOSTO!V106+SEPTIEMBRE!AL106</f>
        <v>0</v>
      </c>
      <c r="W106" s="17">
        <f>AGOSTO!W106+SEPTIEMBRE!AM106</f>
        <v>0</v>
      </c>
      <c r="X106" s="20">
        <f>SUM(U106:W106)</f>
        <v>39470942</v>
      </c>
      <c r="Y106" s="21">
        <f>AGOSTO!AA106</f>
        <v>9636404</v>
      </c>
      <c r="Z106" s="457">
        <v>1197102</v>
      </c>
      <c r="AA106" s="20">
        <f>SUM(Y106:Z106)</f>
        <v>10833506</v>
      </c>
      <c r="AB106" s="21">
        <f>AGOSTO!AD106</f>
        <v>9636404</v>
      </c>
      <c r="AC106" s="457">
        <v>1197102</v>
      </c>
      <c r="AD106" s="20">
        <f>SUM(AB106:AC106)</f>
        <v>10833506</v>
      </c>
      <c r="AE106" s="21">
        <f>AGOSTO!AG106</f>
        <v>8463184</v>
      </c>
      <c r="AF106" s="457">
        <v>1173220</v>
      </c>
      <c r="AG106" s="20">
        <f>SUM(AE106:AF106)</f>
        <v>9636404</v>
      </c>
      <c r="AH106" s="21">
        <f>X106-AA106</f>
        <v>28637436</v>
      </c>
      <c r="AI106" s="17">
        <f>X106-AD106</f>
        <v>28637436</v>
      </c>
      <c r="AJ106" s="18">
        <f>X106-AG106</f>
        <v>29834538</v>
      </c>
      <c r="AK106" s="10"/>
      <c r="AL106" s="455">
        <v>0</v>
      </c>
      <c r="AM106" s="458">
        <v>0</v>
      </c>
      <c r="AN106" s="10"/>
      <c r="AO106" s="365"/>
      <c r="AP106" s="365"/>
      <c r="AQ106" s="365"/>
      <c r="AR106" s="365"/>
      <c r="AS106" s="365"/>
      <c r="AT106" s="365"/>
      <c r="AU106" s="365"/>
      <c r="AV106" s="365"/>
      <c r="AW106" s="365"/>
      <c r="AX106" s="365"/>
      <c r="AY106" s="365"/>
      <c r="AZ106" s="365"/>
    </row>
    <row r="107" spans="1:70" s="467" customFormat="1" ht="13.5" thickBot="1" x14ac:dyDescent="0.25">
      <c r="A107" s="217"/>
      <c r="B107" s="554"/>
      <c r="C107" s="365"/>
      <c r="D107" s="365"/>
      <c r="E107" s="365"/>
      <c r="F107" s="365"/>
      <c r="G107" s="365"/>
      <c r="H107" s="365"/>
      <c r="I107" s="365"/>
      <c r="J107" s="365"/>
      <c r="K107" s="365"/>
      <c r="L107" s="365"/>
      <c r="M107" s="365"/>
      <c r="N107" s="567"/>
      <c r="O107" s="562"/>
      <c r="P107" s="579"/>
      <c r="Q107" s="479"/>
      <c r="R107" s="10"/>
      <c r="S107" s="156" t="str">
        <f>+IF(AGOSTO!S107=0,"",AGOSTO!S107)</f>
        <v>1020402-2</v>
      </c>
      <c r="T107" s="55" t="str">
        <f>+IF(AGOSTO!T107=0,"",AGOSTO!T107)</f>
        <v>I.C.B.F.</v>
      </c>
      <c r="U107" s="29">
        <f>+ENERO!U107</f>
        <v>59206413</v>
      </c>
      <c r="V107" s="17">
        <f>AGOSTO!V107+SEPTIEMBRE!AL107</f>
        <v>0</v>
      </c>
      <c r="W107" s="17">
        <f>AGOSTO!W107+SEPTIEMBRE!AM107</f>
        <v>0</v>
      </c>
      <c r="X107" s="20">
        <f>SUM(U107:W107)</f>
        <v>59206413</v>
      </c>
      <c r="Y107" s="21">
        <f>AGOSTO!AA107</f>
        <v>14454604</v>
      </c>
      <c r="Z107" s="457">
        <v>1795654</v>
      </c>
      <c r="AA107" s="20">
        <f>SUM(Y107:Z107)</f>
        <v>16250258</v>
      </c>
      <c r="AB107" s="21">
        <f>AGOSTO!AD107</f>
        <v>14454604</v>
      </c>
      <c r="AC107" s="457">
        <v>1795654</v>
      </c>
      <c r="AD107" s="20">
        <f>SUM(AB107:AC107)</f>
        <v>16250258</v>
      </c>
      <c r="AE107" s="21">
        <f>AGOSTO!AG107</f>
        <v>12694774</v>
      </c>
      <c r="AF107" s="457">
        <v>1759830</v>
      </c>
      <c r="AG107" s="20">
        <f>SUM(AE107:AF107)</f>
        <v>14454604</v>
      </c>
      <c r="AH107" s="21">
        <f>X107-AA107</f>
        <v>42956155</v>
      </c>
      <c r="AI107" s="17">
        <f>X107-AD107</f>
        <v>42956155</v>
      </c>
      <c r="AJ107" s="18">
        <f>X107-AG107</f>
        <v>44751809</v>
      </c>
      <c r="AK107" s="10"/>
      <c r="AL107" s="455">
        <v>0</v>
      </c>
      <c r="AM107" s="458">
        <v>0</v>
      </c>
      <c r="AN107" s="10"/>
      <c r="AO107" s="365"/>
      <c r="AP107" s="365"/>
      <c r="AQ107" s="365"/>
      <c r="AR107" s="365"/>
      <c r="AS107" s="365"/>
      <c r="AT107" s="365"/>
      <c r="AU107" s="365"/>
      <c r="AV107" s="365"/>
      <c r="AW107" s="365"/>
      <c r="AX107" s="365"/>
      <c r="AY107" s="365"/>
      <c r="AZ107" s="365"/>
    </row>
    <row r="108" spans="1:70" s="467" customFormat="1" ht="16.5" x14ac:dyDescent="0.2">
      <c r="A108" s="703">
        <f>+IF(AGOSTO!A108=0,"",AGOSTO!A108)</f>
        <v>2000</v>
      </c>
      <c r="B108" s="704" t="str">
        <f>+IF(AGOSTO!B108=0,"",AGOSTO!B108)</f>
        <v>INGRESOS DE CAPITAL</v>
      </c>
      <c r="C108" s="215">
        <f t="shared" ref="C108:N108" si="108">SUM(C109:C117)</f>
        <v>10400000</v>
      </c>
      <c r="D108" s="435">
        <f t="shared" si="108"/>
        <v>0</v>
      </c>
      <c r="E108" s="435">
        <f t="shared" si="108"/>
        <v>110315337</v>
      </c>
      <c r="F108" s="216">
        <f t="shared" si="108"/>
        <v>120715337</v>
      </c>
      <c r="G108" s="215">
        <f t="shared" si="108"/>
        <v>49963943</v>
      </c>
      <c r="H108" s="435">
        <f t="shared" si="108"/>
        <v>31013138</v>
      </c>
      <c r="I108" s="216">
        <f t="shared" si="108"/>
        <v>80977081</v>
      </c>
      <c r="J108" s="215">
        <f t="shared" si="108"/>
        <v>49963943</v>
      </c>
      <c r="K108" s="435">
        <f t="shared" si="108"/>
        <v>31013138</v>
      </c>
      <c r="L108" s="216">
        <f t="shared" si="108"/>
        <v>80977081</v>
      </c>
      <c r="M108" s="215">
        <f t="shared" si="108"/>
        <v>39738256</v>
      </c>
      <c r="N108" s="216">
        <f t="shared" si="108"/>
        <v>39738256</v>
      </c>
      <c r="O108" s="562"/>
      <c r="P108" s="215">
        <f>SUM(P109:P117)</f>
        <v>0</v>
      </c>
      <c r="Q108" s="216">
        <f>SUM(Q109:Q117)</f>
        <v>0</v>
      </c>
      <c r="R108" s="10"/>
      <c r="S108" s="155">
        <f>+IF(AGOSTO!S108=0,"",AGOSTO!S108)</f>
        <v>1020499</v>
      </c>
      <c r="T108" s="159" t="str">
        <f>+IF(AGOSTO!T108=0,"",AGOSTO!T108)</f>
        <v>Vigencias Anteriores</v>
      </c>
      <c r="U108" s="29">
        <f>+ENERO!U108</f>
        <v>0</v>
      </c>
      <c r="V108" s="17">
        <f>AGOSTO!V108+SEPTIEMBRE!AL108</f>
        <v>0</v>
      </c>
      <c r="W108" s="17">
        <f>AGOSTO!W108+SEPTIEMBRE!AM108</f>
        <v>2947323</v>
      </c>
      <c r="X108" s="20">
        <f>SUM(U108:W108)</f>
        <v>2947323</v>
      </c>
      <c r="Y108" s="21">
        <f>AGOSTO!AA108</f>
        <v>2947323</v>
      </c>
      <c r="Z108" s="457">
        <v>0</v>
      </c>
      <c r="AA108" s="20">
        <f>SUM(Y108:Z108)</f>
        <v>2947323</v>
      </c>
      <c r="AB108" s="21">
        <f>AGOSTO!AD108</f>
        <v>2947323</v>
      </c>
      <c r="AC108" s="457">
        <v>0</v>
      </c>
      <c r="AD108" s="20">
        <f>SUM(AB108:AC108)</f>
        <v>2947323</v>
      </c>
      <c r="AE108" s="21">
        <f>AGOSTO!AG108</f>
        <v>2947323</v>
      </c>
      <c r="AF108" s="457">
        <v>0</v>
      </c>
      <c r="AG108" s="20">
        <f>SUM(AE108:AF108)</f>
        <v>2947323</v>
      </c>
      <c r="AH108" s="21">
        <f>X108-AA108</f>
        <v>0</v>
      </c>
      <c r="AI108" s="17">
        <f>X108-AD108</f>
        <v>0</v>
      </c>
      <c r="AJ108" s="18">
        <f>X108-AG108</f>
        <v>0</v>
      </c>
      <c r="AK108" s="10"/>
      <c r="AL108" s="455">
        <v>0</v>
      </c>
      <c r="AM108" s="458">
        <v>0</v>
      </c>
      <c r="AN108" s="10"/>
      <c r="AO108" s="365"/>
      <c r="AP108" s="365"/>
      <c r="AQ108" s="365"/>
      <c r="AR108" s="365"/>
      <c r="AS108" s="365"/>
      <c r="AT108" s="365"/>
      <c r="AU108" s="365"/>
      <c r="AV108" s="365"/>
      <c r="AW108" s="365"/>
      <c r="AX108" s="365"/>
      <c r="AY108" s="365"/>
      <c r="AZ108" s="365"/>
    </row>
    <row r="109" spans="1:70" s="467" customFormat="1" ht="15.75" x14ac:dyDescent="0.2">
      <c r="A109" s="47">
        <f>+IF(AGOSTO!A109=0,"",AGOSTO!A109)</f>
        <v>2100</v>
      </c>
      <c r="B109" s="56" t="str">
        <f>+IF(AGOSTO!B109=0,"",AGOSTO!B109)</f>
        <v>CREDITO INTERNO</v>
      </c>
      <c r="C109" s="576">
        <f>+ENERO!C109</f>
        <v>0</v>
      </c>
      <c r="D109" s="574">
        <f>AGOSTO!D109+SEPTIEMBRE!P109</f>
        <v>0</v>
      </c>
      <c r="E109" s="574">
        <f>AGOSTO!E109+SEPTIEMBRE!Q109</f>
        <v>0</v>
      </c>
      <c r="F109" s="575">
        <f t="shared" ref="F109:F116" si="109">SUM(C109:E109)</f>
        <v>0</v>
      </c>
      <c r="G109" s="576">
        <f>AGOSTO!I109</f>
        <v>0</v>
      </c>
      <c r="H109" s="457">
        <v>0</v>
      </c>
      <c r="I109" s="575">
        <f t="shared" ref="I109:I116" si="110">SUM(G109:H109)</f>
        <v>0</v>
      </c>
      <c r="J109" s="576">
        <f>AGOSTO!L109</f>
        <v>0</v>
      </c>
      <c r="K109" s="457">
        <v>0</v>
      </c>
      <c r="L109" s="575">
        <f t="shared" ref="L109:L116" si="111">SUM(J109:K109)</f>
        <v>0</v>
      </c>
      <c r="M109" s="576">
        <f t="shared" ref="M109:M116" si="112">F109-I109</f>
        <v>0</v>
      </c>
      <c r="N109" s="575">
        <f t="shared" ref="N109:N116" si="113">F109-L109</f>
        <v>0</v>
      </c>
      <c r="O109" s="562"/>
      <c r="P109" s="455">
        <v>0</v>
      </c>
      <c r="Q109" s="458">
        <v>0</v>
      </c>
      <c r="R109" s="10"/>
      <c r="S109" s="448" t="str">
        <f>+IF(AGOSTO!S109=0,"",AGOSTO!S109)</f>
        <v/>
      </c>
      <c r="T109" s="649" t="str">
        <f>+IF(AGOSTO!T109=0,"",AGOSTO!T109)</f>
        <v/>
      </c>
      <c r="U109" s="193"/>
      <c r="V109" s="193"/>
      <c r="W109" s="193"/>
      <c r="X109" s="193"/>
      <c r="Y109" s="193"/>
      <c r="Z109" s="193"/>
      <c r="AA109" s="193"/>
      <c r="AB109" s="193"/>
      <c r="AC109" s="193"/>
      <c r="AD109" s="193"/>
      <c r="AE109" s="193"/>
      <c r="AF109" s="193"/>
      <c r="AG109" s="193"/>
      <c r="AH109" s="193"/>
      <c r="AI109" s="193"/>
      <c r="AJ109" s="207"/>
      <c r="AK109" s="12"/>
      <c r="AL109" s="213"/>
      <c r="AM109" s="214"/>
      <c r="AN109" s="10"/>
      <c r="AO109" s="365"/>
      <c r="AP109" s="365"/>
      <c r="AQ109" s="365"/>
      <c r="AR109" s="365"/>
      <c r="AS109" s="365"/>
      <c r="AT109" s="365"/>
      <c r="AU109" s="365"/>
      <c r="AV109" s="365"/>
      <c r="AW109" s="365"/>
      <c r="AX109" s="365"/>
      <c r="AY109" s="365"/>
      <c r="AZ109" s="365"/>
    </row>
    <row r="110" spans="1:70" s="467" customFormat="1" ht="15.75" x14ac:dyDescent="0.2">
      <c r="A110" s="586" t="str">
        <f>+IF(AGOSTO!A110=0,"",AGOSTO!A110)</f>
        <v>2100-1</v>
      </c>
      <c r="B110" s="705" t="s">
        <v>482</v>
      </c>
      <c r="C110" s="576">
        <f>+ENERO!C110</f>
        <v>0</v>
      </c>
      <c r="D110" s="574">
        <f>AGOSTO!D110+SEPTIEMBRE!P110</f>
        <v>0</v>
      </c>
      <c r="E110" s="574">
        <f>AGOSTO!E110+SEPTIEMBRE!Q110</f>
        <v>0</v>
      </c>
      <c r="F110" s="575">
        <f t="shared" si="109"/>
        <v>0</v>
      </c>
      <c r="G110" s="576">
        <f>AGOSTO!I110</f>
        <v>0</v>
      </c>
      <c r="H110" s="457">
        <v>0</v>
      </c>
      <c r="I110" s="575">
        <f t="shared" si="110"/>
        <v>0</v>
      </c>
      <c r="J110" s="576">
        <f>AGOSTO!L110</f>
        <v>0</v>
      </c>
      <c r="K110" s="457">
        <v>0</v>
      </c>
      <c r="L110" s="575">
        <f t="shared" si="111"/>
        <v>0</v>
      </c>
      <c r="M110" s="576">
        <f t="shared" si="112"/>
        <v>0</v>
      </c>
      <c r="N110" s="575">
        <f t="shared" si="113"/>
        <v>0</v>
      </c>
      <c r="O110" s="562"/>
      <c r="P110" s="455">
        <v>0</v>
      </c>
      <c r="Q110" s="458">
        <v>0</v>
      </c>
      <c r="R110" s="10"/>
      <c r="S110" s="469">
        <f>+IF(AGOSTO!S110=0,"",AGOSTO!S110)</f>
        <v>2000000</v>
      </c>
      <c r="T110" s="588" t="str">
        <f>+IF(AGOSTO!T110=0,"",AGOSTO!T110)</f>
        <v>GASTOS GENERALES</v>
      </c>
      <c r="U110" s="589">
        <f t="shared" ref="U110:AJ110" si="114">U112+U145</f>
        <v>529227966</v>
      </c>
      <c r="V110" s="590">
        <f t="shared" si="114"/>
        <v>0</v>
      </c>
      <c r="W110" s="590">
        <f t="shared" si="114"/>
        <v>191718676</v>
      </c>
      <c r="X110" s="591">
        <f t="shared" si="114"/>
        <v>720946642</v>
      </c>
      <c r="Y110" s="464">
        <f t="shared" si="114"/>
        <v>452125063.06999999</v>
      </c>
      <c r="Z110" s="590">
        <f t="shared" si="114"/>
        <v>65631650</v>
      </c>
      <c r="AA110" s="591">
        <f t="shared" si="114"/>
        <v>517756713.06999999</v>
      </c>
      <c r="AB110" s="464">
        <f t="shared" si="114"/>
        <v>434377880.06999999</v>
      </c>
      <c r="AC110" s="590">
        <f t="shared" si="114"/>
        <v>41990270</v>
      </c>
      <c r="AD110" s="591">
        <f t="shared" si="114"/>
        <v>476368150.06999999</v>
      </c>
      <c r="AE110" s="464">
        <f t="shared" si="114"/>
        <v>335987117</v>
      </c>
      <c r="AF110" s="590">
        <f t="shared" si="114"/>
        <v>72489034</v>
      </c>
      <c r="AG110" s="591">
        <f t="shared" si="114"/>
        <v>408476151</v>
      </c>
      <c r="AH110" s="464">
        <f t="shared" si="114"/>
        <v>203189928.93000001</v>
      </c>
      <c r="AI110" s="590">
        <f t="shared" si="114"/>
        <v>244578491.93000001</v>
      </c>
      <c r="AJ110" s="465">
        <f t="shared" si="114"/>
        <v>312470491</v>
      </c>
      <c r="AK110" s="12"/>
      <c r="AL110" s="151">
        <f>AL112+AL145</f>
        <v>0</v>
      </c>
      <c r="AM110" s="153">
        <f>AM112+AM145</f>
        <v>283040</v>
      </c>
      <c r="AN110" s="10"/>
      <c r="AO110" s="365"/>
      <c r="AP110" s="365"/>
      <c r="AQ110" s="365"/>
      <c r="AR110" s="365"/>
      <c r="AS110" s="365"/>
      <c r="AT110" s="365"/>
      <c r="AU110" s="365"/>
      <c r="AV110" s="365"/>
      <c r="AW110" s="365"/>
      <c r="AX110" s="365"/>
      <c r="AY110" s="365"/>
      <c r="AZ110" s="365"/>
    </row>
    <row r="111" spans="1:70" s="467" customFormat="1" ht="15.75" x14ac:dyDescent="0.2">
      <c r="A111" s="47">
        <f>+IF(AGOSTO!A111=0,"",AGOSTO!A111)</f>
        <v>2200</v>
      </c>
      <c r="B111" s="56" t="str">
        <f>+IF(AGOSTO!B111=0,"",AGOSTO!B111)</f>
        <v>CREDITO EXTERNO</v>
      </c>
      <c r="C111" s="576">
        <f>+ENERO!C111</f>
        <v>0</v>
      </c>
      <c r="D111" s="574">
        <f>AGOSTO!D111+SEPTIEMBRE!P111</f>
        <v>0</v>
      </c>
      <c r="E111" s="574">
        <f>AGOSTO!E111+SEPTIEMBRE!Q111</f>
        <v>0</v>
      </c>
      <c r="F111" s="575">
        <f t="shared" si="109"/>
        <v>0</v>
      </c>
      <c r="G111" s="576">
        <f>AGOSTO!I111</f>
        <v>0</v>
      </c>
      <c r="H111" s="457">
        <v>0</v>
      </c>
      <c r="I111" s="575">
        <f t="shared" si="110"/>
        <v>0</v>
      </c>
      <c r="J111" s="576">
        <f>AGOSTO!L111</f>
        <v>0</v>
      </c>
      <c r="K111" s="457">
        <v>0</v>
      </c>
      <c r="L111" s="575">
        <f t="shared" si="111"/>
        <v>0</v>
      </c>
      <c r="M111" s="576">
        <f t="shared" si="112"/>
        <v>0</v>
      </c>
      <c r="N111" s="575">
        <f t="shared" si="113"/>
        <v>0</v>
      </c>
      <c r="O111" s="562"/>
      <c r="P111" s="455">
        <v>0</v>
      </c>
      <c r="Q111" s="458">
        <v>0</v>
      </c>
      <c r="R111" s="10"/>
      <c r="S111" s="448" t="str">
        <f>+IF(AGOSTO!S111=0,"",AGOSTO!S111)</f>
        <v/>
      </c>
      <c r="T111" s="649" t="str">
        <f>+IF(AGOSTO!T111=0,"",AGOSTO!T111)</f>
        <v/>
      </c>
      <c r="U111" s="193"/>
      <c r="V111" s="193"/>
      <c r="W111" s="193"/>
      <c r="X111" s="193"/>
      <c r="Y111" s="193"/>
      <c r="Z111" s="193"/>
      <c r="AA111" s="193"/>
      <c r="AB111" s="193"/>
      <c r="AC111" s="193"/>
      <c r="AD111" s="193"/>
      <c r="AE111" s="193"/>
      <c r="AF111" s="193"/>
      <c r="AG111" s="193"/>
      <c r="AH111" s="193"/>
      <c r="AI111" s="193"/>
      <c r="AJ111" s="207"/>
      <c r="AK111" s="10"/>
      <c r="AL111" s="451"/>
      <c r="AM111" s="452"/>
      <c r="AN111" s="10"/>
      <c r="AO111" s="365"/>
      <c r="AP111" s="365"/>
      <c r="AQ111" s="365"/>
      <c r="AR111" s="365"/>
      <c r="AS111" s="365"/>
      <c r="AT111" s="365"/>
      <c r="AU111" s="365"/>
      <c r="AV111" s="365"/>
      <c r="AW111" s="365"/>
      <c r="AX111" s="365"/>
      <c r="AY111" s="365"/>
      <c r="AZ111" s="365"/>
    </row>
    <row r="112" spans="1:70" s="467" customFormat="1" ht="15.75" x14ac:dyDescent="0.2">
      <c r="A112" s="592" t="str">
        <f>+IF(AGOSTO!A112=0,"",AGOSTO!A112)</f>
        <v>2200-1</v>
      </c>
      <c r="B112" s="705" t="s">
        <v>482</v>
      </c>
      <c r="C112" s="576">
        <f>+ENERO!C112</f>
        <v>0</v>
      </c>
      <c r="D112" s="574">
        <f>AGOSTO!D112+SEPTIEMBRE!P112</f>
        <v>0</v>
      </c>
      <c r="E112" s="574">
        <f>AGOSTO!E112+SEPTIEMBRE!Q112</f>
        <v>0</v>
      </c>
      <c r="F112" s="575">
        <f t="shared" si="109"/>
        <v>0</v>
      </c>
      <c r="G112" s="576">
        <f>AGOSTO!I112</f>
        <v>0</v>
      </c>
      <c r="H112" s="457">
        <v>0</v>
      </c>
      <c r="I112" s="575">
        <f t="shared" si="110"/>
        <v>0</v>
      </c>
      <c r="J112" s="576">
        <f>AGOSTO!L112</f>
        <v>0</v>
      </c>
      <c r="K112" s="457">
        <v>0</v>
      </c>
      <c r="L112" s="575">
        <f t="shared" si="111"/>
        <v>0</v>
      </c>
      <c r="M112" s="576">
        <f t="shared" si="112"/>
        <v>0</v>
      </c>
      <c r="N112" s="575">
        <f t="shared" si="113"/>
        <v>0</v>
      </c>
      <c r="O112" s="562"/>
      <c r="P112" s="455">
        <v>0</v>
      </c>
      <c r="Q112" s="458">
        <v>0</v>
      </c>
      <c r="R112" s="10"/>
      <c r="S112" s="469">
        <f>+IF(AGOSTO!S112=0,"",AGOSTO!S112)</f>
        <v>2010000</v>
      </c>
      <c r="T112" s="470" t="str">
        <f>+IF(AGOSTO!T112=0,"",AGOSTO!T112)</f>
        <v>Gastos de Administración</v>
      </c>
      <c r="U112" s="157">
        <f t="shared" ref="U112:AJ112" si="115">U114+U123+U141</f>
        <v>200148216</v>
      </c>
      <c r="V112" s="144">
        <f t="shared" si="115"/>
        <v>-600000</v>
      </c>
      <c r="W112" s="144">
        <f t="shared" si="115"/>
        <v>82236567</v>
      </c>
      <c r="X112" s="152">
        <f t="shared" si="115"/>
        <v>281784783</v>
      </c>
      <c r="Y112" s="151">
        <f t="shared" si="115"/>
        <v>151843591.06999999</v>
      </c>
      <c r="Z112" s="144">
        <f t="shared" si="115"/>
        <v>18693616</v>
      </c>
      <c r="AA112" s="152">
        <f t="shared" si="115"/>
        <v>170537207.06999999</v>
      </c>
      <c r="AB112" s="151">
        <f t="shared" si="115"/>
        <v>150808922.06999999</v>
      </c>
      <c r="AC112" s="144">
        <f t="shared" si="115"/>
        <v>19013616</v>
      </c>
      <c r="AD112" s="152">
        <f t="shared" si="115"/>
        <v>169822538.06999999</v>
      </c>
      <c r="AE112" s="151">
        <f t="shared" si="115"/>
        <v>113442960</v>
      </c>
      <c r="AF112" s="144">
        <f t="shared" si="115"/>
        <v>24464698</v>
      </c>
      <c r="AG112" s="152">
        <f t="shared" si="115"/>
        <v>137907658</v>
      </c>
      <c r="AH112" s="151">
        <f t="shared" si="115"/>
        <v>111247575.93000001</v>
      </c>
      <c r="AI112" s="144">
        <f t="shared" si="115"/>
        <v>111962244.93000001</v>
      </c>
      <c r="AJ112" s="153">
        <f t="shared" si="115"/>
        <v>143877125</v>
      </c>
      <c r="AK112" s="10"/>
      <c r="AL112" s="151">
        <f>AL114+AL123+AL141</f>
        <v>-600000</v>
      </c>
      <c r="AM112" s="153">
        <f>AM114+AM123+AM141</f>
        <v>0</v>
      </c>
      <c r="AN112" s="10"/>
      <c r="AO112" s="365"/>
      <c r="AP112" s="365"/>
      <c r="AQ112" s="365"/>
      <c r="AR112" s="365"/>
      <c r="AS112" s="365"/>
      <c r="AT112" s="365"/>
      <c r="AU112" s="365"/>
      <c r="AV112" s="365"/>
      <c r="AW112" s="365"/>
      <c r="AX112" s="365"/>
      <c r="AY112" s="365"/>
      <c r="AZ112" s="365"/>
    </row>
    <row r="113" spans="1:52" s="467" customFormat="1" ht="15.75" x14ac:dyDescent="0.2">
      <c r="A113" s="47">
        <f>+IF(AGOSTO!A113=0,"",AGOSTO!A113)</f>
        <v>2300</v>
      </c>
      <c r="B113" s="56" t="str">
        <f>+IF(AGOSTO!B113=0,"",AGOSTO!B113)</f>
        <v>RENDIMIENTOS FINANCIEROS</v>
      </c>
      <c r="C113" s="576">
        <f>+ENERO!C113</f>
        <v>2000000</v>
      </c>
      <c r="D113" s="574">
        <f>AGOSTO!D113+SEPTIEMBRE!P113</f>
        <v>0</v>
      </c>
      <c r="E113" s="574">
        <f>AGOSTO!E113+SEPTIEMBRE!Q113</f>
        <v>0</v>
      </c>
      <c r="F113" s="575">
        <f t="shared" si="109"/>
        <v>2000000</v>
      </c>
      <c r="G113" s="576">
        <f>AGOSTO!I113</f>
        <v>294350</v>
      </c>
      <c r="H113" s="457">
        <v>95676</v>
      </c>
      <c r="I113" s="575">
        <f t="shared" si="110"/>
        <v>390026</v>
      </c>
      <c r="J113" s="576">
        <f>AGOSTO!L113</f>
        <v>294350</v>
      </c>
      <c r="K113" s="457">
        <v>95676</v>
      </c>
      <c r="L113" s="575">
        <f t="shared" si="111"/>
        <v>390026</v>
      </c>
      <c r="M113" s="576">
        <f t="shared" si="112"/>
        <v>1609974</v>
      </c>
      <c r="N113" s="575">
        <f t="shared" si="113"/>
        <v>1609974</v>
      </c>
      <c r="O113" s="562"/>
      <c r="P113" s="455">
        <v>0</v>
      </c>
      <c r="Q113" s="458">
        <v>0</v>
      </c>
      <c r="R113" s="10"/>
      <c r="S113" s="448" t="str">
        <f>+IF(AGOSTO!S113=0,"",AGOSTO!S113)</f>
        <v/>
      </c>
      <c r="T113" s="649" t="str">
        <f>+IF(AGOSTO!T113=0,"",AGOSTO!T113)</f>
        <v/>
      </c>
      <c r="U113" s="193"/>
      <c r="V113" s="193"/>
      <c r="W113" s="193"/>
      <c r="X113" s="193"/>
      <c r="Y113" s="193"/>
      <c r="Z113" s="193"/>
      <c r="AA113" s="193"/>
      <c r="AB113" s="193"/>
      <c r="AC113" s="193"/>
      <c r="AD113" s="193"/>
      <c r="AE113" s="193"/>
      <c r="AF113" s="193"/>
      <c r="AG113" s="193"/>
      <c r="AH113" s="193"/>
      <c r="AI113" s="193"/>
      <c r="AJ113" s="207"/>
      <c r="AK113" s="10"/>
      <c r="AL113" s="451"/>
      <c r="AM113" s="452"/>
      <c r="AN113" s="10"/>
      <c r="AO113" s="365"/>
      <c r="AP113" s="365"/>
      <c r="AQ113" s="365"/>
      <c r="AR113" s="365"/>
      <c r="AS113" s="365"/>
      <c r="AT113" s="365"/>
      <c r="AU113" s="365"/>
      <c r="AV113" s="365"/>
      <c r="AW113" s="365"/>
      <c r="AX113" s="365"/>
      <c r="AY113" s="365"/>
      <c r="AZ113" s="365"/>
    </row>
    <row r="114" spans="1:52" s="467" customFormat="1" ht="15" x14ac:dyDescent="0.2">
      <c r="A114" s="47">
        <f>+IF(AGOSTO!A114=0,"",AGOSTO!A114)</f>
        <v>2400</v>
      </c>
      <c r="B114" s="56" t="str">
        <f>+IF(AGOSTO!B114=0,"",AGOSTO!B114)</f>
        <v>VENTA DE ACTIVOS</v>
      </c>
      <c r="C114" s="283">
        <f>+ENERO!C114</f>
        <v>0</v>
      </c>
      <c r="D114" s="456">
        <f>AGOSTO!D114+SEPTIEMBRE!P114</f>
        <v>0</v>
      </c>
      <c r="E114" s="456">
        <f>AGOSTO!E114+SEPTIEMBRE!Q114</f>
        <v>0</v>
      </c>
      <c r="F114" s="170">
        <f t="shared" si="109"/>
        <v>0</v>
      </c>
      <c r="G114" s="283">
        <f>AGOSTO!I114</f>
        <v>14000000</v>
      </c>
      <c r="H114" s="457">
        <v>0</v>
      </c>
      <c r="I114" s="170">
        <f t="shared" si="110"/>
        <v>14000000</v>
      </c>
      <c r="J114" s="283">
        <f>AGOSTO!L114</f>
        <v>14000000</v>
      </c>
      <c r="K114" s="457">
        <v>0</v>
      </c>
      <c r="L114" s="170">
        <f t="shared" si="111"/>
        <v>14000000</v>
      </c>
      <c r="M114" s="822">
        <f t="shared" si="112"/>
        <v>-14000000</v>
      </c>
      <c r="N114" s="170">
        <f t="shared" si="113"/>
        <v>-14000000</v>
      </c>
      <c r="O114" s="562"/>
      <c r="P114" s="455">
        <v>0</v>
      </c>
      <c r="Q114" s="458">
        <v>0</v>
      </c>
      <c r="R114" s="10"/>
      <c r="S114" s="34">
        <f>+IF(AGOSTO!S114=0,"",AGOSTO!S114)</f>
        <v>2010100</v>
      </c>
      <c r="T114" s="158" t="str">
        <f>+IF(AGOSTO!T114=0,"",AGOSTO!T114)</f>
        <v>Adquisición de bienes</v>
      </c>
      <c r="U114" s="157">
        <f t="shared" ref="U114:AJ114" si="116">SUM(U115:U121)</f>
        <v>32720788</v>
      </c>
      <c r="V114" s="144">
        <f t="shared" si="116"/>
        <v>3000000</v>
      </c>
      <c r="W114" s="144">
        <f t="shared" si="116"/>
        <v>48408177</v>
      </c>
      <c r="X114" s="152">
        <f t="shared" si="116"/>
        <v>84128965</v>
      </c>
      <c r="Y114" s="151">
        <f t="shared" si="116"/>
        <v>31659131</v>
      </c>
      <c r="Z114" s="144">
        <f t="shared" si="116"/>
        <v>8851411</v>
      </c>
      <c r="AA114" s="152">
        <f t="shared" si="116"/>
        <v>40510542</v>
      </c>
      <c r="AB114" s="151">
        <f t="shared" si="116"/>
        <v>31659131</v>
      </c>
      <c r="AC114" s="144">
        <f t="shared" si="116"/>
        <v>8851411</v>
      </c>
      <c r="AD114" s="152">
        <f t="shared" si="116"/>
        <v>40510542</v>
      </c>
      <c r="AE114" s="151">
        <f t="shared" si="116"/>
        <v>27555056</v>
      </c>
      <c r="AF114" s="144">
        <f t="shared" si="116"/>
        <v>3061954</v>
      </c>
      <c r="AG114" s="152">
        <f t="shared" si="116"/>
        <v>30617010</v>
      </c>
      <c r="AH114" s="151">
        <f t="shared" si="116"/>
        <v>43618423</v>
      </c>
      <c r="AI114" s="144">
        <f t="shared" si="116"/>
        <v>43618423</v>
      </c>
      <c r="AJ114" s="153">
        <f t="shared" si="116"/>
        <v>53511955</v>
      </c>
      <c r="AK114" s="10"/>
      <c r="AL114" s="151">
        <f>SUM(AL115:AL121)</f>
        <v>3000000</v>
      </c>
      <c r="AM114" s="153">
        <f>SUM(AM115:AM121)</f>
        <v>0</v>
      </c>
      <c r="AN114" s="10"/>
      <c r="AO114" s="365"/>
      <c r="AP114" s="365"/>
      <c r="AQ114" s="365"/>
      <c r="AR114" s="365"/>
      <c r="AS114" s="365"/>
      <c r="AT114" s="365"/>
      <c r="AU114" s="365"/>
      <c r="AV114" s="365"/>
      <c r="AW114" s="365"/>
      <c r="AX114" s="365"/>
      <c r="AY114" s="365"/>
      <c r="AZ114" s="365"/>
    </row>
    <row r="115" spans="1:52" s="467" customFormat="1" x14ac:dyDescent="0.2">
      <c r="A115" s="47">
        <f>+IF(AGOSTO!A115=0,"",AGOSTO!A115)</f>
        <v>2500</v>
      </c>
      <c r="B115" s="56" t="str">
        <f>+IF(AGOSTO!B115=0,"",AGOSTO!B115)</f>
        <v>DONACIONES</v>
      </c>
      <c r="C115" s="283">
        <f>+ENERO!C115</f>
        <v>400000</v>
      </c>
      <c r="D115" s="456">
        <f>AGOSTO!D115+SEPTIEMBRE!P115</f>
        <v>0</v>
      </c>
      <c r="E115" s="456">
        <f>AGOSTO!E115+SEPTIEMBRE!Q115</f>
        <v>0</v>
      </c>
      <c r="F115" s="170">
        <f t="shared" si="109"/>
        <v>400000</v>
      </c>
      <c r="G115" s="283">
        <f>AGOSTO!I115</f>
        <v>0</v>
      </c>
      <c r="H115" s="457">
        <v>0</v>
      </c>
      <c r="I115" s="170">
        <f t="shared" si="110"/>
        <v>0</v>
      </c>
      <c r="J115" s="283">
        <f>AGOSTO!L115</f>
        <v>0</v>
      </c>
      <c r="K115" s="457">
        <v>0</v>
      </c>
      <c r="L115" s="170">
        <f t="shared" si="111"/>
        <v>0</v>
      </c>
      <c r="M115" s="283">
        <f t="shared" si="112"/>
        <v>400000</v>
      </c>
      <c r="N115" s="170">
        <f t="shared" si="113"/>
        <v>400000</v>
      </c>
      <c r="P115" s="455">
        <v>0</v>
      </c>
      <c r="Q115" s="458">
        <v>0</v>
      </c>
      <c r="R115" s="10"/>
      <c r="S115" s="155" t="str">
        <f>+IF(AGOSTO!S115=0,"",AGOSTO!S115)</f>
        <v>2010100-1</v>
      </c>
      <c r="T115" s="159" t="str">
        <f>+IF(AGOSTO!T115=0,"",AGOSTO!T115)</f>
        <v>Compra de Equipos</v>
      </c>
      <c r="U115" s="29">
        <f>+ENERO!U115</f>
        <v>15475371</v>
      </c>
      <c r="V115" s="17">
        <f>AGOSTO!V115+SEPTIEMBRE!AL115</f>
        <v>0</v>
      </c>
      <c r="W115" s="17">
        <f>AGOSTO!W115+SEPTIEMBRE!AM115</f>
        <v>30000000</v>
      </c>
      <c r="X115" s="20">
        <f t="shared" ref="X115:X121" si="117">SUM(U115:W115)</f>
        <v>45475371</v>
      </c>
      <c r="Y115" s="21">
        <f>AGOSTO!AA115</f>
        <v>5473286</v>
      </c>
      <c r="Z115" s="457">
        <v>3808000</v>
      </c>
      <c r="AA115" s="20">
        <f t="shared" ref="AA115:AA121" si="118">SUM(Y115:Z115)</f>
        <v>9281286</v>
      </c>
      <c r="AB115" s="21">
        <f>AGOSTO!AD115</f>
        <v>5473286</v>
      </c>
      <c r="AC115" s="457">
        <v>3808000</v>
      </c>
      <c r="AD115" s="20">
        <f t="shared" ref="AD115:AD121" si="119">SUM(AB115:AC115)</f>
        <v>9281286</v>
      </c>
      <c r="AE115" s="21">
        <f>AGOSTO!AG115</f>
        <v>5473286</v>
      </c>
      <c r="AF115" s="457">
        <v>0</v>
      </c>
      <c r="AG115" s="20">
        <f t="shared" ref="AG115:AG121" si="120">SUM(AE115:AF115)</f>
        <v>5473286</v>
      </c>
      <c r="AH115" s="21">
        <f t="shared" ref="AH115:AH121" si="121">X115-AA115</f>
        <v>36194085</v>
      </c>
      <c r="AI115" s="17">
        <f t="shared" ref="AI115:AI121" si="122">X115-AD115</f>
        <v>36194085</v>
      </c>
      <c r="AJ115" s="18">
        <f t="shared" ref="AJ115:AJ121" si="123">X115-AG115</f>
        <v>40002085</v>
      </c>
      <c r="AK115" s="10"/>
      <c r="AL115" s="455">
        <v>0</v>
      </c>
      <c r="AM115" s="458">
        <v>0</v>
      </c>
      <c r="AN115" s="10"/>
      <c r="AO115" s="365"/>
      <c r="AP115" s="365"/>
      <c r="AQ115" s="365"/>
      <c r="AR115" s="365"/>
      <c r="AS115" s="365"/>
      <c r="AT115" s="365"/>
      <c r="AU115" s="365"/>
      <c r="AV115" s="365"/>
      <c r="AW115" s="365"/>
      <c r="AX115" s="365"/>
      <c r="AY115" s="365"/>
      <c r="AZ115" s="365"/>
    </row>
    <row r="116" spans="1:52" s="467" customFormat="1" x14ac:dyDescent="0.2">
      <c r="A116" s="47">
        <f>+IF(AGOSTO!A116=0,"",AGOSTO!A116)</f>
        <v>2600</v>
      </c>
      <c r="B116" s="56" t="str">
        <f>+IF(AGOSTO!B116=0,"",AGOSTO!B116)</f>
        <v>RECUPERACIÓN DE CARTERA (AÑO 2012 Y ANTERIORES)</v>
      </c>
      <c r="C116" s="283">
        <f>+ENERO!C116</f>
        <v>0</v>
      </c>
      <c r="D116" s="456">
        <f>AGOSTO!D116+SEPTIEMBRE!P116</f>
        <v>0</v>
      </c>
      <c r="E116" s="456">
        <f>AGOSTO!E116+SEPTIEMBRE!Q116</f>
        <v>110315337</v>
      </c>
      <c r="F116" s="170">
        <f t="shared" si="109"/>
        <v>110315337</v>
      </c>
      <c r="G116" s="283">
        <f>AGOSTO!I116</f>
        <v>31501809</v>
      </c>
      <c r="H116" s="457">
        <v>29581815</v>
      </c>
      <c r="I116" s="170">
        <f t="shared" si="110"/>
        <v>61083624</v>
      </c>
      <c r="J116" s="283">
        <f>AGOSTO!L116</f>
        <v>31501809</v>
      </c>
      <c r="K116" s="457">
        <v>29581815</v>
      </c>
      <c r="L116" s="170">
        <f t="shared" si="111"/>
        <v>61083624</v>
      </c>
      <c r="M116" s="283">
        <f t="shared" si="112"/>
        <v>49231713</v>
      </c>
      <c r="N116" s="170">
        <f t="shared" si="113"/>
        <v>49231713</v>
      </c>
      <c r="P116" s="455">
        <v>0</v>
      </c>
      <c r="Q116" s="458">
        <v>0</v>
      </c>
      <c r="R116" s="10"/>
      <c r="S116" s="155" t="str">
        <f>+IF(AGOSTO!S116=0,"",AGOSTO!S116)</f>
        <v>2010100-2</v>
      </c>
      <c r="T116" s="159" t="str">
        <f>+IF(AGOSTO!T116=0,"",AGOSTO!T116)</f>
        <v>Materiales</v>
      </c>
      <c r="U116" s="29">
        <f>+ENERO!U116</f>
        <v>12245417</v>
      </c>
      <c r="V116" s="17">
        <f>AGOSTO!V116+SEPTIEMBRE!AL116</f>
        <v>3000000</v>
      </c>
      <c r="W116" s="17">
        <f>AGOSTO!W116+SEPTIEMBRE!AM116</f>
        <v>7073166</v>
      </c>
      <c r="X116" s="20">
        <f t="shared" si="117"/>
        <v>22318583</v>
      </c>
      <c r="Y116" s="21">
        <f>AGOSTO!AA116</f>
        <v>14850834</v>
      </c>
      <c r="Z116" s="457">
        <v>5043411</v>
      </c>
      <c r="AA116" s="20">
        <f t="shared" si="118"/>
        <v>19894245</v>
      </c>
      <c r="AB116" s="21">
        <f>AGOSTO!AD116</f>
        <v>14850834</v>
      </c>
      <c r="AC116" s="457">
        <v>5043411</v>
      </c>
      <c r="AD116" s="20">
        <f t="shared" si="119"/>
        <v>19894245</v>
      </c>
      <c r="AE116" s="21">
        <f>AGOSTO!AG116</f>
        <v>10749379</v>
      </c>
      <c r="AF116" s="457">
        <v>3061954</v>
      </c>
      <c r="AG116" s="20">
        <f t="shared" si="120"/>
        <v>13811333</v>
      </c>
      <c r="AH116" s="21">
        <f t="shared" si="121"/>
        <v>2424338</v>
      </c>
      <c r="AI116" s="17">
        <f t="shared" si="122"/>
        <v>2424338</v>
      </c>
      <c r="AJ116" s="18">
        <f t="shared" si="123"/>
        <v>8507250</v>
      </c>
      <c r="AK116" s="10"/>
      <c r="AL116" s="455">
        <v>3000000</v>
      </c>
      <c r="AM116" s="458">
        <v>0</v>
      </c>
      <c r="AN116" s="10"/>
      <c r="AO116" s="365"/>
      <c r="AP116" s="365"/>
      <c r="AQ116" s="365"/>
      <c r="AR116" s="365"/>
      <c r="AS116" s="365"/>
      <c r="AT116" s="365"/>
      <c r="AU116" s="365"/>
      <c r="AV116" s="365"/>
      <c r="AW116" s="365"/>
      <c r="AX116" s="365"/>
      <c r="AY116" s="365"/>
      <c r="AZ116" s="365"/>
    </row>
    <row r="117" spans="1:52" s="467" customFormat="1" x14ac:dyDescent="0.2">
      <c r="A117" s="47">
        <f>+IF(AGOSTO!A117=0,"",AGOSTO!A117)</f>
        <v>2700</v>
      </c>
      <c r="B117" s="56" t="str">
        <f>+IF(AGOSTO!B117=0,"",AGOSTO!B117)</f>
        <v>OTROS INGRESOS DE CAPITAL</v>
      </c>
      <c r="C117" s="283">
        <f>SUM(C118:C119)</f>
        <v>8000000</v>
      </c>
      <c r="D117" s="456">
        <f t="shared" ref="D117:N117" si="124">SUM(D118:D119)</f>
        <v>0</v>
      </c>
      <c r="E117" s="456">
        <f t="shared" si="124"/>
        <v>0</v>
      </c>
      <c r="F117" s="170">
        <f t="shared" si="124"/>
        <v>8000000</v>
      </c>
      <c r="G117" s="283">
        <f t="shared" si="124"/>
        <v>4167784</v>
      </c>
      <c r="H117" s="169">
        <f t="shared" si="124"/>
        <v>1335647</v>
      </c>
      <c r="I117" s="170">
        <f t="shared" si="124"/>
        <v>5503431</v>
      </c>
      <c r="J117" s="283">
        <f t="shared" si="124"/>
        <v>4167784</v>
      </c>
      <c r="K117" s="169">
        <f t="shared" si="124"/>
        <v>1335647</v>
      </c>
      <c r="L117" s="170">
        <f t="shared" si="124"/>
        <v>5503431</v>
      </c>
      <c r="M117" s="283">
        <f t="shared" si="124"/>
        <v>2496569</v>
      </c>
      <c r="N117" s="170">
        <f t="shared" si="124"/>
        <v>2496569</v>
      </c>
      <c r="P117" s="36">
        <f>SUM(P118:P119)</f>
        <v>0</v>
      </c>
      <c r="Q117" s="37">
        <f>SUM(Q118:Q119)</f>
        <v>0</v>
      </c>
      <c r="R117" s="10"/>
      <c r="S117" s="155" t="str">
        <f>+IF(AGOSTO!S117=0,"",AGOSTO!S117)</f>
        <v>2010100-3</v>
      </c>
      <c r="T117" s="159" t="str">
        <f>+IF(AGOSTO!T117=0,"",AGOSTO!T117)</f>
        <v>Salud Ocupacional</v>
      </c>
      <c r="U117" s="29">
        <f>+ENERO!U117</f>
        <v>5000000</v>
      </c>
      <c r="V117" s="17">
        <f>AGOSTO!V117+SEPTIEMBRE!AL117</f>
        <v>0</v>
      </c>
      <c r="W117" s="17">
        <f>AGOSTO!W117+SEPTIEMBRE!AM117</f>
        <v>0</v>
      </c>
      <c r="X117" s="20">
        <f t="shared" si="117"/>
        <v>5000000</v>
      </c>
      <c r="Y117" s="21">
        <f>AGOSTO!AA117</f>
        <v>0</v>
      </c>
      <c r="Z117" s="457">
        <v>0</v>
      </c>
      <c r="AA117" s="20">
        <f t="shared" si="118"/>
        <v>0</v>
      </c>
      <c r="AB117" s="21">
        <f>AGOSTO!AD117</f>
        <v>0</v>
      </c>
      <c r="AC117" s="457">
        <v>0</v>
      </c>
      <c r="AD117" s="20">
        <f t="shared" si="119"/>
        <v>0</v>
      </c>
      <c r="AE117" s="21">
        <f>AGOSTO!AG117</f>
        <v>0</v>
      </c>
      <c r="AF117" s="457">
        <v>0</v>
      </c>
      <c r="AG117" s="20">
        <f t="shared" si="120"/>
        <v>0</v>
      </c>
      <c r="AH117" s="21">
        <f t="shared" si="121"/>
        <v>5000000</v>
      </c>
      <c r="AI117" s="17">
        <f t="shared" si="122"/>
        <v>5000000</v>
      </c>
      <c r="AJ117" s="18">
        <f t="shared" si="123"/>
        <v>5000000</v>
      </c>
      <c r="AK117" s="10"/>
      <c r="AL117" s="455">
        <v>0</v>
      </c>
      <c r="AM117" s="458">
        <v>0</v>
      </c>
      <c r="AN117" s="10"/>
      <c r="AO117" s="365"/>
      <c r="AP117" s="365"/>
      <c r="AQ117" s="365"/>
      <c r="AR117" s="365"/>
      <c r="AS117" s="365"/>
      <c r="AT117" s="365"/>
      <c r="AU117" s="365"/>
      <c r="AV117" s="365"/>
      <c r="AW117" s="365"/>
      <c r="AX117" s="365"/>
      <c r="AY117" s="365"/>
      <c r="AZ117" s="365"/>
    </row>
    <row r="118" spans="1:52" s="467" customFormat="1" x14ac:dyDescent="0.2">
      <c r="A118" s="47" t="str">
        <f>+IF(AGOSTO!A118=0,"",AGOSTO!A118)</f>
        <v>2700-1</v>
      </c>
      <c r="B118" s="59" t="str">
        <f>+IF(AGOSTO!B118=0,"",AGOSTO!B118)</f>
        <v>Descuentos por pronto pago</v>
      </c>
      <c r="C118" s="283">
        <f>+ENERO!C118</f>
        <v>0</v>
      </c>
      <c r="D118" s="456">
        <f>AGOSTO!D118+SEPTIEMBRE!P118</f>
        <v>0</v>
      </c>
      <c r="E118" s="456">
        <f>AGOSTO!E118+SEPTIEMBRE!Q118</f>
        <v>0</v>
      </c>
      <c r="F118" s="170">
        <f>SUM(C118:E118)</f>
        <v>0</v>
      </c>
      <c r="G118" s="283">
        <f>AGOSTO!I118</f>
        <v>0</v>
      </c>
      <c r="H118" s="457">
        <v>0</v>
      </c>
      <c r="I118" s="170">
        <f>SUM(G118:H118)</f>
        <v>0</v>
      </c>
      <c r="J118" s="283">
        <f>AGOSTO!L118</f>
        <v>0</v>
      </c>
      <c r="K118" s="457">
        <v>0</v>
      </c>
      <c r="L118" s="170">
        <f>SUM(J118:K118)</f>
        <v>0</v>
      </c>
      <c r="M118" s="283">
        <f>F118-I118</f>
        <v>0</v>
      </c>
      <c r="N118" s="170">
        <f>F118-L118</f>
        <v>0</v>
      </c>
      <c r="P118" s="455">
        <v>0</v>
      </c>
      <c r="Q118" s="458">
        <v>0</v>
      </c>
      <c r="R118" s="10"/>
      <c r="S118" s="155" t="str">
        <f>+IF(AGOSTO!S118=0,"",AGOSTO!S118)</f>
        <v>2010100-4</v>
      </c>
      <c r="T118" s="159" t="str">
        <f>+IF(AGOSTO!T118=0,"",AGOSTO!T118)</f>
        <v/>
      </c>
      <c r="U118" s="29">
        <f>+ENERO!U118</f>
        <v>0</v>
      </c>
      <c r="V118" s="17">
        <f>AGOSTO!V118+SEPTIEMBRE!AL118</f>
        <v>0</v>
      </c>
      <c r="W118" s="17">
        <f>AGOSTO!W118+SEPTIEMBRE!AM118</f>
        <v>0</v>
      </c>
      <c r="X118" s="20">
        <f t="shared" si="117"/>
        <v>0</v>
      </c>
      <c r="Y118" s="21">
        <f>AGOSTO!AA118</f>
        <v>0</v>
      </c>
      <c r="Z118" s="457">
        <v>0</v>
      </c>
      <c r="AA118" s="20">
        <f t="shared" si="118"/>
        <v>0</v>
      </c>
      <c r="AB118" s="21">
        <f>AGOSTO!AD118</f>
        <v>0</v>
      </c>
      <c r="AC118" s="457">
        <v>0</v>
      </c>
      <c r="AD118" s="20">
        <f t="shared" si="119"/>
        <v>0</v>
      </c>
      <c r="AE118" s="21">
        <f>AGOSTO!AG118</f>
        <v>0</v>
      </c>
      <c r="AF118" s="457">
        <v>0</v>
      </c>
      <c r="AG118" s="20">
        <f t="shared" si="120"/>
        <v>0</v>
      </c>
      <c r="AH118" s="21">
        <f t="shared" si="121"/>
        <v>0</v>
      </c>
      <c r="AI118" s="17">
        <f t="shared" si="122"/>
        <v>0</v>
      </c>
      <c r="AJ118" s="18">
        <f t="shared" si="123"/>
        <v>0</v>
      </c>
      <c r="AK118" s="10"/>
      <c r="AL118" s="455">
        <v>0</v>
      </c>
      <c r="AM118" s="458">
        <v>0</v>
      </c>
      <c r="AN118" s="10"/>
      <c r="AO118" s="365"/>
      <c r="AP118" s="365"/>
      <c r="AQ118" s="365"/>
      <c r="AR118" s="365"/>
      <c r="AS118" s="365"/>
      <c r="AT118" s="365"/>
      <c r="AU118" s="365"/>
      <c r="AV118" s="365"/>
      <c r="AW118" s="365"/>
      <c r="AX118" s="365"/>
      <c r="AY118" s="365"/>
      <c r="AZ118" s="365"/>
    </row>
    <row r="119" spans="1:52" s="467" customFormat="1" ht="13.5" thickBot="1" x14ac:dyDescent="0.25">
      <c r="A119" s="253" t="str">
        <f>+IF(AGOSTO!A119=0,"",AGOSTO!A119)</f>
        <v>2700-2</v>
      </c>
      <c r="B119" s="219" t="str">
        <f>+IF(AGOSTO!B119=0,"",AGOSTO!B119)</f>
        <v>Otros</v>
      </c>
      <c r="C119" s="474">
        <f>+ENERO!C119</f>
        <v>8000000</v>
      </c>
      <c r="D119" s="472">
        <f>AGOSTO!D119+SEPTIEMBRE!P119</f>
        <v>0</v>
      </c>
      <c r="E119" s="472">
        <f>AGOSTO!E119+SEPTIEMBRE!Q119</f>
        <v>0</v>
      </c>
      <c r="F119" s="473">
        <f>SUM(C119:E119)</f>
        <v>8000000</v>
      </c>
      <c r="G119" s="474">
        <f>AGOSTO!I119</f>
        <v>4167784</v>
      </c>
      <c r="H119" s="475">
        <v>1335647</v>
      </c>
      <c r="I119" s="473">
        <f>SUM(G119:H119)</f>
        <v>5503431</v>
      </c>
      <c r="J119" s="474">
        <f>AGOSTO!L119</f>
        <v>4167784</v>
      </c>
      <c r="K119" s="475">
        <v>1335647</v>
      </c>
      <c r="L119" s="473">
        <f>SUM(J119:K119)</f>
        <v>5503431</v>
      </c>
      <c r="M119" s="474">
        <f>F119-I119</f>
        <v>2496569</v>
      </c>
      <c r="N119" s="473">
        <f>F119-L119</f>
        <v>2496569</v>
      </c>
      <c r="P119" s="471">
        <v>0</v>
      </c>
      <c r="Q119" s="476">
        <v>0</v>
      </c>
      <c r="R119" s="10"/>
      <c r="S119" s="155" t="str">
        <f>+IF(AGOSTO!S119=0,"",AGOSTO!S119)</f>
        <v>2010100-5</v>
      </c>
      <c r="T119" s="159" t="str">
        <f>+IF(AGOSTO!T119=0,"",AGOSTO!T119)</f>
        <v/>
      </c>
      <c r="U119" s="29">
        <f>+ENERO!U119</f>
        <v>0</v>
      </c>
      <c r="V119" s="17">
        <f>AGOSTO!V119+SEPTIEMBRE!AL119</f>
        <v>0</v>
      </c>
      <c r="W119" s="17">
        <f>AGOSTO!W119+SEPTIEMBRE!AM119</f>
        <v>0</v>
      </c>
      <c r="X119" s="20">
        <f t="shared" si="117"/>
        <v>0</v>
      </c>
      <c r="Y119" s="21">
        <f>AGOSTO!AA119</f>
        <v>0</v>
      </c>
      <c r="Z119" s="457">
        <v>0</v>
      </c>
      <c r="AA119" s="20">
        <f t="shared" si="118"/>
        <v>0</v>
      </c>
      <c r="AB119" s="21">
        <f>AGOSTO!AD119</f>
        <v>0</v>
      </c>
      <c r="AC119" s="457">
        <v>0</v>
      </c>
      <c r="AD119" s="20">
        <f t="shared" si="119"/>
        <v>0</v>
      </c>
      <c r="AE119" s="21">
        <f>AGOSTO!AG119</f>
        <v>0</v>
      </c>
      <c r="AF119" s="457">
        <v>0</v>
      </c>
      <c r="AG119" s="20">
        <f t="shared" si="120"/>
        <v>0</v>
      </c>
      <c r="AH119" s="21">
        <f t="shared" si="121"/>
        <v>0</v>
      </c>
      <c r="AI119" s="17">
        <f t="shared" si="122"/>
        <v>0</v>
      </c>
      <c r="AJ119" s="18">
        <f t="shared" si="123"/>
        <v>0</v>
      </c>
      <c r="AK119" s="10"/>
      <c r="AL119" s="455">
        <v>0</v>
      </c>
      <c r="AM119" s="458">
        <v>0</v>
      </c>
      <c r="AN119" s="10"/>
      <c r="AO119" s="365"/>
      <c r="AP119" s="365"/>
      <c r="AQ119" s="365"/>
      <c r="AR119" s="365"/>
      <c r="AS119" s="365"/>
      <c r="AT119" s="365"/>
      <c r="AU119" s="365"/>
      <c r="AV119" s="365"/>
      <c r="AW119" s="365"/>
      <c r="AX119" s="365"/>
      <c r="AY119" s="365"/>
      <c r="AZ119" s="365"/>
    </row>
    <row r="120" spans="1:52" s="467" customFormat="1" ht="13.5" thickBot="1" x14ac:dyDescent="0.25">
      <c r="A120" s="199"/>
      <c r="B120" s="681"/>
      <c r="C120" s="363"/>
      <c r="D120" s="363"/>
      <c r="E120" s="363"/>
      <c r="F120" s="363"/>
      <c r="G120" s="363"/>
      <c r="H120" s="363"/>
      <c r="I120" s="363"/>
      <c r="J120" s="363"/>
      <c r="K120" s="363"/>
      <c r="L120" s="363"/>
      <c r="M120" s="363"/>
      <c r="N120" s="599"/>
      <c r="P120" s="547"/>
      <c r="Q120" s="599"/>
      <c r="R120" s="10"/>
      <c r="S120" s="155" t="str">
        <f>+IF(AGOSTO!S120=0,"",AGOSTO!S120)</f>
        <v>2010100-6</v>
      </c>
      <c r="T120" s="159" t="str">
        <f>+IF(AGOSTO!T120=0,"",AGOSTO!T120)</f>
        <v/>
      </c>
      <c r="U120" s="29">
        <f>+ENERO!U120</f>
        <v>0</v>
      </c>
      <c r="V120" s="17">
        <f>AGOSTO!V120+SEPTIEMBRE!AL120</f>
        <v>0</v>
      </c>
      <c r="W120" s="17">
        <f>AGOSTO!W120+SEPTIEMBRE!AM120</f>
        <v>0</v>
      </c>
      <c r="X120" s="20">
        <f t="shared" si="117"/>
        <v>0</v>
      </c>
      <c r="Y120" s="21">
        <f>AGOSTO!AA120</f>
        <v>0</v>
      </c>
      <c r="Z120" s="457">
        <v>0</v>
      </c>
      <c r="AA120" s="20">
        <f t="shared" si="118"/>
        <v>0</v>
      </c>
      <c r="AB120" s="21">
        <f>AGOSTO!AD120</f>
        <v>0</v>
      </c>
      <c r="AC120" s="457">
        <v>0</v>
      </c>
      <c r="AD120" s="20">
        <f t="shared" si="119"/>
        <v>0</v>
      </c>
      <c r="AE120" s="21">
        <f>AGOSTO!AG120</f>
        <v>0</v>
      </c>
      <c r="AF120" s="457">
        <v>0</v>
      </c>
      <c r="AG120" s="20">
        <f t="shared" si="120"/>
        <v>0</v>
      </c>
      <c r="AH120" s="21">
        <f t="shared" si="121"/>
        <v>0</v>
      </c>
      <c r="AI120" s="17">
        <f t="shared" si="122"/>
        <v>0</v>
      </c>
      <c r="AJ120" s="18">
        <f t="shared" si="123"/>
        <v>0</v>
      </c>
      <c r="AK120" s="10"/>
      <c r="AL120" s="455">
        <v>0</v>
      </c>
      <c r="AM120" s="458">
        <v>0</v>
      </c>
      <c r="AN120" s="10"/>
      <c r="AO120" s="365"/>
      <c r="AP120" s="365"/>
      <c r="AQ120" s="365"/>
      <c r="AR120" s="365"/>
      <c r="AS120" s="365"/>
      <c r="AT120" s="365"/>
      <c r="AU120" s="365"/>
      <c r="AV120" s="365"/>
      <c r="AW120" s="365"/>
      <c r="AX120" s="365"/>
      <c r="AY120" s="365"/>
      <c r="AZ120" s="365"/>
    </row>
    <row r="121" spans="1:52" s="467" customFormat="1" ht="16.5" thickBot="1" x14ac:dyDescent="0.25">
      <c r="A121" s="600" t="str">
        <f>+IF(AGOSTO!A121=0,"",AGOSTO!A121)</f>
        <v>TOTAL INGRESOS DIFERENTES A CUENTAS POR COBRAR</v>
      </c>
      <c r="B121" s="682"/>
      <c r="C121" s="605">
        <f t="shared" ref="C121:N121" si="125">C8-C123</f>
        <v>3181595000</v>
      </c>
      <c r="D121" s="603">
        <f t="shared" si="125"/>
        <v>0</v>
      </c>
      <c r="E121" s="603">
        <f t="shared" si="125"/>
        <v>161347152</v>
      </c>
      <c r="F121" s="604">
        <f t="shared" si="125"/>
        <v>3342942152</v>
      </c>
      <c r="G121" s="602">
        <f t="shared" si="125"/>
        <v>2212146556</v>
      </c>
      <c r="H121" s="603">
        <f t="shared" si="125"/>
        <v>257623770</v>
      </c>
      <c r="I121" s="604">
        <f t="shared" si="125"/>
        <v>2469770326</v>
      </c>
      <c r="J121" s="602">
        <f t="shared" si="125"/>
        <v>1541973180</v>
      </c>
      <c r="K121" s="603">
        <f t="shared" si="125"/>
        <v>284173152</v>
      </c>
      <c r="L121" s="604">
        <f t="shared" si="125"/>
        <v>1826146332</v>
      </c>
      <c r="M121" s="602">
        <f t="shared" si="125"/>
        <v>873171826</v>
      </c>
      <c r="N121" s="604">
        <f t="shared" si="125"/>
        <v>1516795820</v>
      </c>
      <c r="P121" s="605">
        <f>P8-P123</f>
        <v>0</v>
      </c>
      <c r="Q121" s="606">
        <f>Q8-Q123</f>
        <v>283040</v>
      </c>
      <c r="R121" s="10"/>
      <c r="S121" s="155">
        <f>+IF(AGOSTO!S121=0,"",AGOSTO!S121)</f>
        <v>2010199</v>
      </c>
      <c r="T121" s="159" t="str">
        <f>+IF(AGOSTO!T121=0,"",AGOSTO!T121)</f>
        <v>Vigencias Anteriores</v>
      </c>
      <c r="U121" s="29">
        <f>+ENERO!U121</f>
        <v>0</v>
      </c>
      <c r="V121" s="17">
        <f>AGOSTO!V121+SEPTIEMBRE!AL121</f>
        <v>0</v>
      </c>
      <c r="W121" s="17">
        <f>AGOSTO!W121+SEPTIEMBRE!AM121</f>
        <v>11335011</v>
      </c>
      <c r="X121" s="20">
        <f t="shared" si="117"/>
        <v>11335011</v>
      </c>
      <c r="Y121" s="21">
        <f>AGOSTO!AA121</f>
        <v>11335011</v>
      </c>
      <c r="Z121" s="457">
        <v>0</v>
      </c>
      <c r="AA121" s="20">
        <f t="shared" si="118"/>
        <v>11335011</v>
      </c>
      <c r="AB121" s="21">
        <f>AGOSTO!AD121</f>
        <v>11335011</v>
      </c>
      <c r="AC121" s="457">
        <v>0</v>
      </c>
      <c r="AD121" s="20">
        <f t="shared" si="119"/>
        <v>11335011</v>
      </c>
      <c r="AE121" s="21">
        <f>AGOSTO!AG121</f>
        <v>11332391</v>
      </c>
      <c r="AF121" s="457">
        <v>0</v>
      </c>
      <c r="AG121" s="20">
        <f t="shared" si="120"/>
        <v>11332391</v>
      </c>
      <c r="AH121" s="21">
        <f t="shared" si="121"/>
        <v>0</v>
      </c>
      <c r="AI121" s="17">
        <f t="shared" si="122"/>
        <v>0</v>
      </c>
      <c r="AJ121" s="18">
        <f t="shared" si="123"/>
        <v>2620</v>
      </c>
      <c r="AK121" s="10"/>
      <c r="AL121" s="455">
        <v>0</v>
      </c>
      <c r="AM121" s="458">
        <v>0</v>
      </c>
      <c r="AN121" s="10"/>
      <c r="AO121" s="365"/>
      <c r="AP121" s="365"/>
      <c r="AQ121" s="365"/>
      <c r="AR121" s="365"/>
      <c r="AS121" s="365"/>
      <c r="AT121" s="365"/>
      <c r="AU121" s="365"/>
      <c r="AV121" s="365"/>
      <c r="AW121" s="365"/>
      <c r="AX121" s="365"/>
      <c r="AY121" s="365"/>
      <c r="AZ121" s="365"/>
    </row>
    <row r="122" spans="1:52" s="467" customFormat="1" ht="16.5" thickBot="1" x14ac:dyDescent="0.25">
      <c r="A122" s="607"/>
      <c r="B122" s="617"/>
      <c r="C122" s="609"/>
      <c r="D122" s="609"/>
      <c r="E122" s="609"/>
      <c r="F122" s="609"/>
      <c r="G122" s="609"/>
      <c r="H122" s="609"/>
      <c r="I122" s="609"/>
      <c r="J122" s="609"/>
      <c r="K122" s="609"/>
      <c r="L122" s="609"/>
      <c r="M122" s="609"/>
      <c r="N122" s="610"/>
      <c r="P122" s="611"/>
      <c r="Q122" s="610"/>
      <c r="R122" s="10"/>
      <c r="S122" s="448" t="str">
        <f>+IF(AGOSTO!S122=0,"",AGOSTO!S122)</f>
        <v/>
      </c>
      <c r="T122" s="649" t="str">
        <f>+IF(AGOSTO!T122=0,"",AGOSTO!T122)</f>
        <v/>
      </c>
      <c r="U122" s="193"/>
      <c r="V122" s="193"/>
      <c r="W122" s="193"/>
      <c r="X122" s="193"/>
      <c r="Y122" s="193"/>
      <c r="Z122" s="193"/>
      <c r="AA122" s="193"/>
      <c r="AB122" s="193"/>
      <c r="AC122" s="193"/>
      <c r="AD122" s="193"/>
      <c r="AE122" s="193"/>
      <c r="AF122" s="193"/>
      <c r="AG122" s="193"/>
      <c r="AH122" s="193"/>
      <c r="AI122" s="193"/>
      <c r="AJ122" s="207"/>
      <c r="AK122" s="10"/>
      <c r="AL122" s="213"/>
      <c r="AM122" s="214"/>
      <c r="AN122" s="10"/>
      <c r="AO122" s="365"/>
      <c r="AP122" s="365"/>
      <c r="AQ122" s="365"/>
      <c r="AR122" s="365"/>
      <c r="AS122" s="365"/>
      <c r="AT122" s="365"/>
      <c r="AU122" s="365"/>
      <c r="AV122" s="365"/>
      <c r="AW122" s="365"/>
      <c r="AX122" s="365"/>
      <c r="AY122" s="365"/>
      <c r="AZ122" s="365"/>
    </row>
    <row r="123" spans="1:52" s="467" customFormat="1" ht="16.5" thickBot="1" x14ac:dyDescent="0.25">
      <c r="A123" s="683" t="str">
        <f>+IF(AGOSTO!A123=0,"",AGOSTO!A123)</f>
        <v>TOTAL INGRESOS DE VIGENCIAS ANTERIORES</v>
      </c>
      <c r="B123" s="684"/>
      <c r="C123" s="605">
        <f>SUMIF($B8:$B$117,$B$24,C8:C117)+C116</f>
        <v>0</v>
      </c>
      <c r="D123" s="685">
        <f>SUMIF($B8:$B$117,$B$24,D8:D117)+D116</f>
        <v>0</v>
      </c>
      <c r="E123" s="685">
        <f>SUMIF($B8:$B$117,$B$24,E8:E117)+E116</f>
        <v>735142918</v>
      </c>
      <c r="F123" s="686">
        <f>SUMIF($B8:$B$117,$B$24,F8:F117)+F116</f>
        <v>735142918</v>
      </c>
      <c r="G123" s="687">
        <f>SUMIF($B8:$B$117,$B$24,G8:G117)+G116</f>
        <v>566157477</v>
      </c>
      <c r="H123" s="685">
        <f>SUMIF($B8:$B$117,$B$24,H8:H117)+H116</f>
        <v>33750771</v>
      </c>
      <c r="I123" s="686">
        <f>SUMIF($B8:$B$117,$B$24,I8:I117)+I116</f>
        <v>599908248</v>
      </c>
      <c r="J123" s="687">
        <f>SUMIF($B8:$B$117,$B$24,J8:J117)+J116</f>
        <v>566157477</v>
      </c>
      <c r="K123" s="685">
        <f>SUMIF($B8:$B$117,$B$24,K8:K117)+K116</f>
        <v>33750771</v>
      </c>
      <c r="L123" s="686">
        <f>SUMIF($B8:$B$117,$B$24,L8:L117)+L116</f>
        <v>599908248</v>
      </c>
      <c r="M123" s="687">
        <f>SUMIF($B8:$B$117,$B$24,M8:M117)+M116</f>
        <v>135234670</v>
      </c>
      <c r="N123" s="686">
        <f>SUMIF($B8:$B$117,$B$24,N8:N117)+N116</f>
        <v>135234670</v>
      </c>
      <c r="P123" s="687">
        <f>SUMIF($B8:$B$117,$B$24,P8:P117)+P116</f>
        <v>0</v>
      </c>
      <c r="Q123" s="686">
        <f>SUMIF($B8:$B$117,$B$24,Q8:Q117)+Q116</f>
        <v>0</v>
      </c>
      <c r="R123" s="10"/>
      <c r="S123" s="34">
        <f>+IF(AGOSTO!S123=0,"",AGOSTO!S123)</f>
        <v>2010200</v>
      </c>
      <c r="T123" s="158" t="str">
        <f>+IF(AGOSTO!T123=0,"",AGOSTO!T123)</f>
        <v>Adquisición de Servicios</v>
      </c>
      <c r="U123" s="157">
        <f t="shared" ref="U123:AJ123" si="126">SUM(U124:U139)</f>
        <v>157427428</v>
      </c>
      <c r="V123" s="144">
        <f t="shared" si="126"/>
        <v>-3600000</v>
      </c>
      <c r="W123" s="144">
        <f t="shared" si="126"/>
        <v>25641138</v>
      </c>
      <c r="X123" s="152">
        <f t="shared" si="126"/>
        <v>179468566</v>
      </c>
      <c r="Y123" s="151">
        <f t="shared" si="126"/>
        <v>106532753.06999999</v>
      </c>
      <c r="Z123" s="144">
        <f t="shared" si="126"/>
        <v>7640740</v>
      </c>
      <c r="AA123" s="152">
        <f t="shared" si="126"/>
        <v>114173493.06999999</v>
      </c>
      <c r="AB123" s="151">
        <f t="shared" si="126"/>
        <v>105498084.06999999</v>
      </c>
      <c r="AC123" s="144">
        <f t="shared" si="126"/>
        <v>7960740</v>
      </c>
      <c r="AD123" s="152">
        <f t="shared" si="126"/>
        <v>113458824.06999999</v>
      </c>
      <c r="AE123" s="151">
        <f t="shared" si="126"/>
        <v>77424652</v>
      </c>
      <c r="AF123" s="144">
        <f t="shared" si="126"/>
        <v>14012824</v>
      </c>
      <c r="AG123" s="152">
        <f t="shared" si="126"/>
        <v>91437476</v>
      </c>
      <c r="AH123" s="151">
        <f t="shared" si="126"/>
        <v>65295072.93</v>
      </c>
      <c r="AI123" s="144">
        <f t="shared" si="126"/>
        <v>66009741.93</v>
      </c>
      <c r="AJ123" s="153">
        <f t="shared" si="126"/>
        <v>88031090</v>
      </c>
      <c r="AK123" s="10"/>
      <c r="AL123" s="151">
        <f>SUM(AL124:AL139)</f>
        <v>-3600000</v>
      </c>
      <c r="AM123" s="153">
        <f>SUM(AM124:AM139)</f>
        <v>0</v>
      </c>
      <c r="AN123" s="10"/>
      <c r="AO123" s="365"/>
      <c r="AP123" s="365"/>
      <c r="AQ123" s="365"/>
      <c r="AR123" s="365"/>
      <c r="AS123" s="365"/>
      <c r="AT123" s="365"/>
      <c r="AU123" s="365"/>
      <c r="AV123" s="365"/>
      <c r="AW123" s="365"/>
      <c r="AX123" s="365"/>
      <c r="AY123" s="365"/>
      <c r="AZ123" s="365"/>
    </row>
    <row r="124" spans="1:52" s="467" customFormat="1" ht="16.5" thickBot="1" x14ac:dyDescent="0.25">
      <c r="A124" s="607"/>
      <c r="B124" s="617"/>
      <c r="C124" s="609"/>
      <c r="D124" s="609"/>
      <c r="E124" s="609"/>
      <c r="F124" s="609"/>
      <c r="G124" s="609"/>
      <c r="H124" s="609"/>
      <c r="I124" s="609"/>
      <c r="J124" s="609"/>
      <c r="K124" s="609"/>
      <c r="L124" s="609"/>
      <c r="M124" s="609"/>
      <c r="N124" s="610"/>
      <c r="P124" s="611"/>
      <c r="Q124" s="610"/>
      <c r="R124" s="10"/>
      <c r="S124" s="155" t="str">
        <f>+IF(AGOSTO!S124=0,"",AGOSTO!S124)</f>
        <v>2010200-1</v>
      </c>
      <c r="T124" s="159" t="str">
        <f>+IF(AGOSTO!T124=0,"",AGOSTO!T124)</f>
        <v>Seguros</v>
      </c>
      <c r="U124" s="29">
        <f>+ENERO!U124</f>
        <v>20000000</v>
      </c>
      <c r="V124" s="17">
        <f>AGOSTO!V124+SEPTIEMBRE!AL124</f>
        <v>0</v>
      </c>
      <c r="W124" s="17">
        <f>AGOSTO!W124+SEPTIEMBRE!AM124</f>
        <v>0</v>
      </c>
      <c r="X124" s="20">
        <f t="shared" ref="X124:X139" si="127">SUM(U124:W124)</f>
        <v>20000000</v>
      </c>
      <c r="Y124" s="21">
        <f>AGOSTO!AA124</f>
        <v>14119488</v>
      </c>
      <c r="Z124" s="457">
        <v>669290</v>
      </c>
      <c r="AA124" s="20">
        <f t="shared" ref="AA124:AA139" si="128">SUM(Y124:Z124)</f>
        <v>14788778</v>
      </c>
      <c r="AB124" s="21">
        <f>AGOSTO!AD124</f>
        <v>14119488</v>
      </c>
      <c r="AC124" s="457">
        <v>669290</v>
      </c>
      <c r="AD124" s="20">
        <f t="shared" ref="AD124:AD139" si="129">SUM(AB124:AC124)</f>
        <v>14788778</v>
      </c>
      <c r="AE124" s="21">
        <f>AGOSTO!AG124</f>
        <v>8261870</v>
      </c>
      <c r="AF124" s="457">
        <v>2846014</v>
      </c>
      <c r="AG124" s="20">
        <f t="shared" ref="AG124:AG139" si="130">SUM(AE124:AF124)</f>
        <v>11107884</v>
      </c>
      <c r="AH124" s="21">
        <f t="shared" ref="AH124:AH139" si="131">X124-AA124</f>
        <v>5211222</v>
      </c>
      <c r="AI124" s="17">
        <f t="shared" ref="AI124:AI139" si="132">X124-AD124</f>
        <v>5211222</v>
      </c>
      <c r="AJ124" s="18">
        <f t="shared" ref="AJ124:AJ139" si="133">X124-AG124</f>
        <v>8892116</v>
      </c>
      <c r="AK124" s="10"/>
      <c r="AL124" s="455">
        <v>0</v>
      </c>
      <c r="AM124" s="458">
        <v>0</v>
      </c>
      <c r="AN124" s="10"/>
      <c r="AO124" s="365"/>
      <c r="AP124" s="365"/>
      <c r="AQ124" s="365"/>
      <c r="AR124" s="365"/>
      <c r="AS124" s="365"/>
      <c r="AT124" s="365"/>
      <c r="AU124" s="365"/>
      <c r="AV124" s="365"/>
      <c r="AW124" s="365"/>
      <c r="AX124" s="365"/>
      <c r="AY124" s="365"/>
      <c r="AZ124" s="365"/>
    </row>
    <row r="125" spans="1:52" s="467" customFormat="1" ht="16.5" thickBot="1" x14ac:dyDescent="0.25">
      <c r="A125" s="618" t="str">
        <f>+IF(AGOSTO!A125=0,"",AGOSTO!A125)</f>
        <v xml:space="preserve">TOTAL PRESUPUESTO DE INGRESOS </v>
      </c>
      <c r="B125" s="619"/>
      <c r="C125" s="605">
        <f t="shared" ref="C125:N125" si="134">C123+C121</f>
        <v>3181595000</v>
      </c>
      <c r="D125" s="621">
        <f t="shared" si="134"/>
        <v>0</v>
      </c>
      <c r="E125" s="621">
        <f t="shared" si="134"/>
        <v>896490070</v>
      </c>
      <c r="F125" s="622">
        <f t="shared" si="134"/>
        <v>4078085070</v>
      </c>
      <c r="G125" s="620">
        <f t="shared" si="134"/>
        <v>2778304033</v>
      </c>
      <c r="H125" s="621">
        <f t="shared" si="134"/>
        <v>291374541</v>
      </c>
      <c r="I125" s="622">
        <f t="shared" si="134"/>
        <v>3069678574</v>
      </c>
      <c r="J125" s="620">
        <f t="shared" si="134"/>
        <v>2108130657</v>
      </c>
      <c r="K125" s="621">
        <f t="shared" si="134"/>
        <v>317923923</v>
      </c>
      <c r="L125" s="622">
        <f t="shared" si="134"/>
        <v>2426054580</v>
      </c>
      <c r="M125" s="620">
        <f t="shared" si="134"/>
        <v>1008406496</v>
      </c>
      <c r="N125" s="622">
        <f t="shared" si="134"/>
        <v>1652030490</v>
      </c>
      <c r="P125" s="605">
        <f>P123+P121</f>
        <v>0</v>
      </c>
      <c r="Q125" s="606">
        <f>Q123+Q121</f>
        <v>283040</v>
      </c>
      <c r="R125" s="10"/>
      <c r="S125" s="155" t="str">
        <f>+IF(AGOSTO!S125=0,"",AGOSTO!S125)</f>
        <v>2010200-2</v>
      </c>
      <c r="T125" s="159" t="str">
        <f>+IF(AGOSTO!T125=0,"",AGOSTO!T125)</f>
        <v>Impresos y Publicaciones</v>
      </c>
      <c r="U125" s="29">
        <f>+ENERO!U125</f>
        <v>1618455</v>
      </c>
      <c r="V125" s="17">
        <f>AGOSTO!V125+SEPTIEMBRE!AL125</f>
        <v>0</v>
      </c>
      <c r="W125" s="17">
        <f>AGOSTO!W125+SEPTIEMBRE!AM125</f>
        <v>0</v>
      </c>
      <c r="X125" s="20">
        <f t="shared" si="127"/>
        <v>1618455</v>
      </c>
      <c r="Y125" s="21">
        <f>AGOSTO!AA125</f>
        <v>385886</v>
      </c>
      <c r="Z125" s="457">
        <v>9744</v>
      </c>
      <c r="AA125" s="20">
        <f t="shared" si="128"/>
        <v>395630</v>
      </c>
      <c r="AB125" s="21">
        <f>AGOSTO!AD125</f>
        <v>385886</v>
      </c>
      <c r="AC125" s="457">
        <v>9744</v>
      </c>
      <c r="AD125" s="20">
        <f t="shared" si="129"/>
        <v>395630</v>
      </c>
      <c r="AE125" s="21">
        <f>AGOSTO!AG125</f>
        <v>385886</v>
      </c>
      <c r="AF125" s="457">
        <v>9744</v>
      </c>
      <c r="AG125" s="20">
        <f t="shared" si="130"/>
        <v>395630</v>
      </c>
      <c r="AH125" s="21">
        <f t="shared" si="131"/>
        <v>1222825</v>
      </c>
      <c r="AI125" s="17">
        <f t="shared" si="132"/>
        <v>1222825</v>
      </c>
      <c r="AJ125" s="18">
        <f t="shared" si="133"/>
        <v>1222825</v>
      </c>
      <c r="AK125" s="10"/>
      <c r="AL125" s="455">
        <v>0</v>
      </c>
      <c r="AM125" s="458">
        <v>0</v>
      </c>
      <c r="AN125" s="10"/>
      <c r="AO125" s="365"/>
      <c r="AP125" s="365"/>
      <c r="AQ125" s="365"/>
      <c r="AR125" s="365"/>
      <c r="AS125" s="365"/>
      <c r="AT125" s="365"/>
      <c r="AU125" s="365"/>
      <c r="AV125" s="365"/>
      <c r="AW125" s="365"/>
      <c r="AX125" s="365"/>
      <c r="AY125" s="365"/>
      <c r="AZ125" s="365"/>
    </row>
    <row r="126" spans="1:52" s="467" customFormat="1" x14ac:dyDescent="0.2">
      <c r="A126" s="623"/>
      <c r="N126" s="10"/>
      <c r="R126" s="10"/>
      <c r="S126" s="155" t="str">
        <f>+IF(AGOSTO!S126=0,"",AGOSTO!S126)</f>
        <v>2010200-3</v>
      </c>
      <c r="T126" s="159" t="str">
        <f>+IF(AGOSTO!T126=0,"",AGOSTO!T126)</f>
        <v xml:space="preserve">Servicios Públicos </v>
      </c>
      <c r="U126" s="29">
        <f>+ENERO!U126</f>
        <v>59412000</v>
      </c>
      <c r="V126" s="17">
        <f>AGOSTO!V126+SEPTIEMBRE!AL126</f>
        <v>0</v>
      </c>
      <c r="W126" s="17">
        <f>AGOSTO!W126+SEPTIEMBRE!AM126</f>
        <v>0</v>
      </c>
      <c r="X126" s="20">
        <f t="shared" si="127"/>
        <v>59412000</v>
      </c>
      <c r="Y126" s="21">
        <f>AGOSTO!AA126</f>
        <v>35595991</v>
      </c>
      <c r="Z126" s="457">
        <v>4697533</v>
      </c>
      <c r="AA126" s="20">
        <f t="shared" si="128"/>
        <v>40293524</v>
      </c>
      <c r="AB126" s="21">
        <f>AGOSTO!AD126</f>
        <v>35595991</v>
      </c>
      <c r="AC126" s="457">
        <v>4697533</v>
      </c>
      <c r="AD126" s="20">
        <f t="shared" si="129"/>
        <v>40293524</v>
      </c>
      <c r="AE126" s="21">
        <f>AGOSTO!AG126</f>
        <v>32419932</v>
      </c>
      <c r="AF126" s="457">
        <v>5513143</v>
      </c>
      <c r="AG126" s="20">
        <f t="shared" si="130"/>
        <v>37933075</v>
      </c>
      <c r="AH126" s="21">
        <f t="shared" si="131"/>
        <v>19118476</v>
      </c>
      <c r="AI126" s="17">
        <f t="shared" si="132"/>
        <v>19118476</v>
      </c>
      <c r="AJ126" s="18">
        <f t="shared" si="133"/>
        <v>21478925</v>
      </c>
      <c r="AK126" s="10"/>
      <c r="AL126" s="455">
        <v>0</v>
      </c>
      <c r="AM126" s="458">
        <v>0</v>
      </c>
      <c r="AN126" s="10"/>
      <c r="AO126" s="365"/>
      <c r="AP126" s="365"/>
      <c r="AQ126" s="365"/>
      <c r="AR126" s="365"/>
      <c r="AS126" s="365"/>
      <c r="AT126" s="365"/>
      <c r="AU126" s="365"/>
      <c r="AV126" s="365"/>
      <c r="AW126" s="365"/>
      <c r="AX126" s="365"/>
      <c r="AY126" s="365"/>
      <c r="AZ126" s="365"/>
    </row>
    <row r="127" spans="1:52" s="467" customFormat="1" x14ac:dyDescent="0.2">
      <c r="A127" s="623"/>
      <c r="D127" s="562"/>
      <c r="N127" s="10"/>
      <c r="R127" s="10"/>
      <c r="S127" s="155" t="str">
        <f>+IF(AGOSTO!S127=0,"",AGOSTO!S127)</f>
        <v>2010200-4</v>
      </c>
      <c r="T127" s="159" t="str">
        <f>+IF(AGOSTO!T127=0,"",AGOSTO!T127)</f>
        <v>Comunicaciones y Transportes</v>
      </c>
      <c r="U127" s="29">
        <f>+ENERO!U127</f>
        <v>12125984</v>
      </c>
      <c r="V127" s="17">
        <f>AGOSTO!V127+SEPTIEMBRE!AL127</f>
        <v>0</v>
      </c>
      <c r="W127" s="17">
        <f>AGOSTO!W127+SEPTIEMBRE!AM127</f>
        <v>0</v>
      </c>
      <c r="X127" s="20">
        <f t="shared" si="127"/>
        <v>12125984</v>
      </c>
      <c r="Y127" s="21">
        <f>AGOSTO!AA127</f>
        <v>10060376</v>
      </c>
      <c r="Z127" s="457">
        <v>259000</v>
      </c>
      <c r="AA127" s="20">
        <f t="shared" si="128"/>
        <v>10319376</v>
      </c>
      <c r="AB127" s="21">
        <f>AGOSTO!AD127</f>
        <v>9025707</v>
      </c>
      <c r="AC127" s="457">
        <v>579000</v>
      </c>
      <c r="AD127" s="20">
        <f t="shared" si="129"/>
        <v>9604707</v>
      </c>
      <c r="AE127" s="21">
        <f>AGOSTO!AG127</f>
        <v>7864017</v>
      </c>
      <c r="AF127" s="457">
        <v>1100600</v>
      </c>
      <c r="AG127" s="20">
        <f t="shared" si="130"/>
        <v>8964617</v>
      </c>
      <c r="AH127" s="21">
        <f t="shared" si="131"/>
        <v>1806608</v>
      </c>
      <c r="AI127" s="17">
        <f t="shared" si="132"/>
        <v>2521277</v>
      </c>
      <c r="AJ127" s="18">
        <f t="shared" si="133"/>
        <v>3161367</v>
      </c>
      <c r="AK127" s="10"/>
      <c r="AL127" s="455">
        <v>0</v>
      </c>
      <c r="AM127" s="458">
        <v>0</v>
      </c>
      <c r="AN127" s="10"/>
      <c r="AO127" s="365"/>
      <c r="AP127" s="365"/>
      <c r="AQ127" s="365"/>
      <c r="AR127" s="365"/>
      <c r="AS127" s="365"/>
      <c r="AT127" s="365"/>
      <c r="AU127" s="365"/>
      <c r="AV127" s="365"/>
      <c r="AW127" s="365"/>
      <c r="AX127" s="365"/>
      <c r="AY127" s="365"/>
      <c r="AZ127" s="365"/>
    </row>
    <row r="128" spans="1:52" s="467" customFormat="1" x14ac:dyDescent="0.2">
      <c r="A128" s="623"/>
      <c r="N128" s="10"/>
      <c r="R128" s="10"/>
      <c r="S128" s="155" t="str">
        <f>+IF(AGOSTO!S128=0,"",AGOSTO!S128)</f>
        <v>2010200-5</v>
      </c>
      <c r="T128" s="159" t="str">
        <f>+IF(AGOSTO!T128=0,"",AGOSTO!T128)</f>
        <v>Viáticos y Gastos de Viaje</v>
      </c>
      <c r="U128" s="29">
        <f>+ENERO!U128</f>
        <v>10866029</v>
      </c>
      <c r="V128" s="17">
        <f>AGOSTO!V128+SEPTIEMBRE!AL128</f>
        <v>1000000</v>
      </c>
      <c r="W128" s="17">
        <f>AGOSTO!W128+SEPTIEMBRE!AM128</f>
        <v>0</v>
      </c>
      <c r="X128" s="20">
        <f t="shared" si="127"/>
        <v>11866029</v>
      </c>
      <c r="Y128" s="21">
        <f>AGOSTO!AA128</f>
        <v>7038429</v>
      </c>
      <c r="Z128" s="457">
        <v>1001323</v>
      </c>
      <c r="AA128" s="20">
        <f t="shared" si="128"/>
        <v>8039752</v>
      </c>
      <c r="AB128" s="21">
        <f>AGOSTO!AD128</f>
        <v>7038429</v>
      </c>
      <c r="AC128" s="457">
        <v>1001323</v>
      </c>
      <c r="AD128" s="20">
        <f t="shared" si="129"/>
        <v>8039752</v>
      </c>
      <c r="AE128" s="21">
        <f>AGOSTO!AG128</f>
        <v>7038426</v>
      </c>
      <c r="AF128" s="457">
        <v>1001323</v>
      </c>
      <c r="AG128" s="20">
        <f t="shared" si="130"/>
        <v>8039749</v>
      </c>
      <c r="AH128" s="21">
        <f t="shared" si="131"/>
        <v>3826277</v>
      </c>
      <c r="AI128" s="17">
        <f t="shared" si="132"/>
        <v>3826277</v>
      </c>
      <c r="AJ128" s="18">
        <f t="shared" si="133"/>
        <v>3826280</v>
      </c>
      <c r="AK128" s="10"/>
      <c r="AL128" s="455">
        <v>1000000</v>
      </c>
      <c r="AM128" s="458">
        <v>0</v>
      </c>
      <c r="AN128" s="10"/>
      <c r="AO128" s="365"/>
      <c r="AP128" s="365"/>
      <c r="AQ128" s="365"/>
      <c r="AR128" s="365"/>
      <c r="AS128" s="365"/>
      <c r="AT128" s="365"/>
      <c r="AU128" s="365"/>
      <c r="AV128" s="365"/>
      <c r="AW128" s="365"/>
      <c r="AX128" s="365"/>
      <c r="AY128" s="365"/>
      <c r="AZ128" s="365"/>
    </row>
    <row r="129" spans="1:52" s="467" customFormat="1" x14ac:dyDescent="0.2">
      <c r="A129" s="623"/>
      <c r="N129" s="10"/>
      <c r="R129" s="10"/>
      <c r="S129" s="155" t="str">
        <f>+IF(AGOSTO!S129=0,"",AGOSTO!S129)</f>
        <v>2010200-6</v>
      </c>
      <c r="T129" s="159" t="str">
        <f>+IF(AGOSTO!T129=0,"",AGOSTO!T129)</f>
        <v>Arrendamientos</v>
      </c>
      <c r="U129" s="29">
        <f>+ENERO!U129</f>
        <v>0</v>
      </c>
      <c r="V129" s="17">
        <f>AGOSTO!V129+SEPTIEMBRE!AL129</f>
        <v>0</v>
      </c>
      <c r="W129" s="17">
        <f>AGOSTO!W129+SEPTIEMBRE!AM129</f>
        <v>0</v>
      </c>
      <c r="X129" s="20">
        <f t="shared" si="127"/>
        <v>0</v>
      </c>
      <c r="Y129" s="21">
        <f>AGOSTO!AA129</f>
        <v>0</v>
      </c>
      <c r="Z129" s="457">
        <v>0</v>
      </c>
      <c r="AA129" s="20">
        <f t="shared" si="128"/>
        <v>0</v>
      </c>
      <c r="AB129" s="21">
        <f>AGOSTO!AD129</f>
        <v>0</v>
      </c>
      <c r="AC129" s="457">
        <v>0</v>
      </c>
      <c r="AD129" s="20">
        <f t="shared" si="129"/>
        <v>0</v>
      </c>
      <c r="AE129" s="21">
        <f>AGOSTO!AG129</f>
        <v>0</v>
      </c>
      <c r="AF129" s="457">
        <v>0</v>
      </c>
      <c r="AG129" s="20">
        <f t="shared" si="130"/>
        <v>0</v>
      </c>
      <c r="AH129" s="21">
        <f t="shared" si="131"/>
        <v>0</v>
      </c>
      <c r="AI129" s="17">
        <f t="shared" si="132"/>
        <v>0</v>
      </c>
      <c r="AJ129" s="18">
        <f t="shared" si="133"/>
        <v>0</v>
      </c>
      <c r="AK129" s="10"/>
      <c r="AL129" s="455">
        <v>0</v>
      </c>
      <c r="AM129" s="458">
        <v>0</v>
      </c>
      <c r="AN129" s="10"/>
      <c r="AO129" s="365"/>
      <c r="AP129" s="365"/>
      <c r="AQ129" s="365"/>
      <c r="AR129" s="365"/>
      <c r="AS129" s="365"/>
      <c r="AT129" s="365"/>
      <c r="AU129" s="365"/>
      <c r="AV129" s="365"/>
      <c r="AW129" s="365"/>
      <c r="AX129" s="365"/>
      <c r="AY129" s="365"/>
      <c r="AZ129" s="365"/>
    </row>
    <row r="130" spans="1:52" s="467" customFormat="1" x14ac:dyDescent="0.2">
      <c r="A130" s="623"/>
      <c r="N130" s="10"/>
      <c r="R130" s="10"/>
      <c r="S130" s="155" t="str">
        <f>+IF(AGOSTO!S130=0,"",AGOSTO!S130)</f>
        <v>2010200-7</v>
      </c>
      <c r="T130" s="159" t="str">
        <f>+IF(AGOSTO!T130=0,"",AGOSTO!T130)</f>
        <v>Vigilancia y Aseo</v>
      </c>
      <c r="U130" s="29">
        <f>+ENERO!U130</f>
        <v>3000000</v>
      </c>
      <c r="V130" s="17">
        <f>AGOSTO!V130+SEPTIEMBRE!AL130</f>
        <v>-3000000</v>
      </c>
      <c r="W130" s="17">
        <f>AGOSTO!W130+SEPTIEMBRE!AM130</f>
        <v>0</v>
      </c>
      <c r="X130" s="20">
        <f t="shared" si="127"/>
        <v>0</v>
      </c>
      <c r="Y130" s="21">
        <f>AGOSTO!AA130</f>
        <v>0</v>
      </c>
      <c r="Z130" s="457">
        <v>0</v>
      </c>
      <c r="AA130" s="20">
        <f t="shared" si="128"/>
        <v>0</v>
      </c>
      <c r="AB130" s="21">
        <f>AGOSTO!AD130</f>
        <v>0</v>
      </c>
      <c r="AC130" s="457">
        <v>0</v>
      </c>
      <c r="AD130" s="20">
        <f t="shared" si="129"/>
        <v>0</v>
      </c>
      <c r="AE130" s="21">
        <f>AGOSTO!AG130</f>
        <v>0</v>
      </c>
      <c r="AF130" s="457">
        <v>0</v>
      </c>
      <c r="AG130" s="20">
        <f t="shared" si="130"/>
        <v>0</v>
      </c>
      <c r="AH130" s="21">
        <f t="shared" si="131"/>
        <v>0</v>
      </c>
      <c r="AI130" s="17">
        <f t="shared" si="132"/>
        <v>0</v>
      </c>
      <c r="AJ130" s="18">
        <f t="shared" si="133"/>
        <v>0</v>
      </c>
      <c r="AK130" s="10"/>
      <c r="AL130" s="455">
        <v>-3000000</v>
      </c>
      <c r="AM130" s="458">
        <v>0</v>
      </c>
      <c r="AN130" s="10"/>
      <c r="AO130" s="365"/>
      <c r="AP130" s="365"/>
      <c r="AQ130" s="365"/>
      <c r="AR130" s="365"/>
      <c r="AS130" s="365"/>
      <c r="AT130" s="365"/>
      <c r="AU130" s="365"/>
      <c r="AV130" s="365"/>
      <c r="AW130" s="365"/>
      <c r="AX130" s="365"/>
      <c r="AY130" s="365"/>
      <c r="AZ130" s="365"/>
    </row>
    <row r="131" spans="1:52" s="467" customFormat="1" x14ac:dyDescent="0.2">
      <c r="A131" s="623"/>
      <c r="N131" s="10"/>
      <c r="R131" s="10"/>
      <c r="S131" s="155" t="str">
        <f>+IF(AGOSTO!S131=0,"",AGOSTO!S131)</f>
        <v>2010200-8</v>
      </c>
      <c r="T131" s="159" t="str">
        <f>+IF(AGOSTO!T131=0,"",AGOSTO!T131)</f>
        <v>Bienestar Social</v>
      </c>
      <c r="U131" s="29">
        <f>+ENERO!U131</f>
        <v>27404960</v>
      </c>
      <c r="V131" s="17">
        <f>AGOSTO!V131+SEPTIEMBRE!AL131</f>
        <v>0</v>
      </c>
      <c r="W131" s="17">
        <f>AGOSTO!W131+SEPTIEMBRE!AM131</f>
        <v>81553</v>
      </c>
      <c r="X131" s="20">
        <f t="shared" si="127"/>
        <v>27486513</v>
      </c>
      <c r="Y131" s="21">
        <f>AGOSTO!AA131</f>
        <v>7385423</v>
      </c>
      <c r="Z131" s="457">
        <v>1003850</v>
      </c>
      <c r="AA131" s="20">
        <f t="shared" si="128"/>
        <v>8389273</v>
      </c>
      <c r="AB131" s="21">
        <f>AGOSTO!AD131</f>
        <v>7385423</v>
      </c>
      <c r="AC131" s="457">
        <v>1003850</v>
      </c>
      <c r="AD131" s="20">
        <f t="shared" si="129"/>
        <v>8389273</v>
      </c>
      <c r="AE131" s="21">
        <f>AGOSTO!AG131</f>
        <v>4773223</v>
      </c>
      <c r="AF131" s="457">
        <v>3542000</v>
      </c>
      <c r="AG131" s="20">
        <f t="shared" si="130"/>
        <v>8315223</v>
      </c>
      <c r="AH131" s="21">
        <f t="shared" si="131"/>
        <v>19097240</v>
      </c>
      <c r="AI131" s="17">
        <f t="shared" si="132"/>
        <v>19097240</v>
      </c>
      <c r="AJ131" s="18">
        <f t="shared" si="133"/>
        <v>19171290</v>
      </c>
      <c r="AK131" s="10"/>
      <c r="AL131" s="455">
        <v>0</v>
      </c>
      <c r="AM131" s="458">
        <v>0</v>
      </c>
      <c r="AN131" s="10"/>
      <c r="AO131" s="365"/>
      <c r="AP131" s="365"/>
      <c r="AQ131" s="365"/>
      <c r="AR131" s="365"/>
      <c r="AS131" s="365"/>
      <c r="AT131" s="365"/>
      <c r="AU131" s="365"/>
      <c r="AV131" s="365"/>
      <c r="AW131" s="365"/>
      <c r="AX131" s="365"/>
      <c r="AY131" s="365"/>
      <c r="AZ131" s="365"/>
    </row>
    <row r="132" spans="1:52" s="467" customFormat="1" x14ac:dyDescent="0.2">
      <c r="A132" s="623"/>
      <c r="N132" s="10"/>
      <c r="R132" s="10"/>
      <c r="S132" s="155" t="str">
        <f>+IF(AGOSTO!S132=0,"",AGOSTO!S132)</f>
        <v>2010200-9</v>
      </c>
      <c r="T132" s="159" t="str">
        <f>+IF(AGOSTO!T132=0,"",AGOSTO!T132)</f>
        <v>Capacitación, estimulos, incentivos, programa de calidad</v>
      </c>
      <c r="U132" s="29">
        <f>+ENERO!U132</f>
        <v>9000000</v>
      </c>
      <c r="V132" s="17">
        <f>AGOSTO!V132+SEPTIEMBRE!AL132</f>
        <v>0</v>
      </c>
      <c r="W132" s="17">
        <f>AGOSTO!W132+SEPTIEMBRE!AM132</f>
        <v>0</v>
      </c>
      <c r="X132" s="20">
        <f t="shared" si="127"/>
        <v>9000000</v>
      </c>
      <c r="Y132" s="21">
        <f>AGOSTO!AA132</f>
        <v>2603720</v>
      </c>
      <c r="Z132" s="457">
        <v>0</v>
      </c>
      <c r="AA132" s="20">
        <f t="shared" si="128"/>
        <v>2603720</v>
      </c>
      <c r="AB132" s="21">
        <f>AGOSTO!AD132</f>
        <v>2603720</v>
      </c>
      <c r="AC132" s="457">
        <v>0</v>
      </c>
      <c r="AD132" s="20">
        <f t="shared" si="129"/>
        <v>2603720</v>
      </c>
      <c r="AE132" s="21">
        <f>AGOSTO!AG132</f>
        <v>1963720</v>
      </c>
      <c r="AF132" s="457">
        <v>0</v>
      </c>
      <c r="AG132" s="20">
        <f t="shared" si="130"/>
        <v>1963720</v>
      </c>
      <c r="AH132" s="21">
        <f t="shared" si="131"/>
        <v>6396280</v>
      </c>
      <c r="AI132" s="17">
        <f t="shared" si="132"/>
        <v>6396280</v>
      </c>
      <c r="AJ132" s="18">
        <f t="shared" si="133"/>
        <v>7036280</v>
      </c>
      <c r="AK132" s="10"/>
      <c r="AL132" s="455">
        <v>0</v>
      </c>
      <c r="AM132" s="458">
        <v>0</v>
      </c>
      <c r="AN132" s="10"/>
      <c r="AO132" s="365"/>
      <c r="AP132" s="365"/>
      <c r="AQ132" s="365"/>
      <c r="AR132" s="365"/>
      <c r="AS132" s="365"/>
      <c r="AT132" s="365"/>
      <c r="AU132" s="365"/>
      <c r="AV132" s="365"/>
      <c r="AW132" s="365"/>
      <c r="AX132" s="365"/>
      <c r="AY132" s="365"/>
      <c r="AZ132" s="365"/>
    </row>
    <row r="133" spans="1:52" s="467" customFormat="1" x14ac:dyDescent="0.2">
      <c r="A133" s="623"/>
      <c r="N133" s="10"/>
      <c r="R133" s="10"/>
      <c r="S133" s="155" t="str">
        <f>+IF(AGOSTO!S133=0,"",AGOSTO!S133)</f>
        <v>2010200-10</v>
      </c>
      <c r="T133" s="159" t="str">
        <f>+IF(AGOSTO!T133=0,"",AGOSTO!T133)</f>
        <v>Pagos otras IPS</v>
      </c>
      <c r="U133" s="29">
        <f>+ENERO!U133</f>
        <v>1000000</v>
      </c>
      <c r="V133" s="17">
        <f>AGOSTO!V133+SEPTIEMBRE!AL133</f>
        <v>0</v>
      </c>
      <c r="W133" s="17">
        <f>AGOSTO!W133+SEPTIEMBRE!AM133</f>
        <v>0</v>
      </c>
      <c r="X133" s="20">
        <f t="shared" si="127"/>
        <v>1000000</v>
      </c>
      <c r="Y133" s="21">
        <f>AGOSTO!AA133</f>
        <v>0</v>
      </c>
      <c r="Z133" s="457">
        <v>0</v>
      </c>
      <c r="AA133" s="20">
        <f t="shared" si="128"/>
        <v>0</v>
      </c>
      <c r="AB133" s="21">
        <f>AGOSTO!AD133</f>
        <v>0</v>
      </c>
      <c r="AC133" s="457">
        <v>0</v>
      </c>
      <c r="AD133" s="20">
        <f t="shared" si="129"/>
        <v>0</v>
      </c>
      <c r="AE133" s="21">
        <f>AGOSTO!AG133</f>
        <v>0</v>
      </c>
      <c r="AF133" s="457">
        <v>0</v>
      </c>
      <c r="AG133" s="20">
        <f t="shared" si="130"/>
        <v>0</v>
      </c>
      <c r="AH133" s="21">
        <f t="shared" si="131"/>
        <v>1000000</v>
      </c>
      <c r="AI133" s="17">
        <f t="shared" si="132"/>
        <v>1000000</v>
      </c>
      <c r="AJ133" s="18">
        <f t="shared" si="133"/>
        <v>1000000</v>
      </c>
      <c r="AK133" s="10"/>
      <c r="AL133" s="455">
        <v>0</v>
      </c>
      <c r="AM133" s="458">
        <v>0</v>
      </c>
      <c r="AN133" s="10"/>
      <c r="AO133" s="365"/>
      <c r="AP133" s="365"/>
      <c r="AQ133" s="365"/>
      <c r="AR133" s="365"/>
      <c r="AS133" s="365"/>
      <c r="AT133" s="365"/>
      <c r="AU133" s="365"/>
      <c r="AV133" s="365"/>
      <c r="AW133" s="365"/>
      <c r="AX133" s="365"/>
      <c r="AY133" s="365"/>
      <c r="AZ133" s="365"/>
    </row>
    <row r="134" spans="1:52" s="467" customFormat="1" x14ac:dyDescent="0.2">
      <c r="A134" s="623"/>
      <c r="N134" s="10"/>
      <c r="R134" s="10"/>
      <c r="S134" s="155" t="str">
        <f>+IF(AGOSTO!S134=0,"",AGOSTO!S134)</f>
        <v>2010200-11</v>
      </c>
      <c r="T134" s="159" t="str">
        <f>+IF(AGOSTO!T134=0,"",AGOSTO!T134)</f>
        <v>Gastos financieros</v>
      </c>
      <c r="U134" s="29">
        <f>+ENERO!U134</f>
        <v>8000000</v>
      </c>
      <c r="V134" s="17">
        <f>AGOSTO!V134+SEPTIEMBRE!AL134</f>
        <v>-1600000</v>
      </c>
      <c r="W134" s="17">
        <f>AGOSTO!W134+SEPTIEMBRE!AM134</f>
        <v>0</v>
      </c>
      <c r="X134" s="20">
        <f t="shared" si="127"/>
        <v>6400000</v>
      </c>
      <c r="Y134" s="21">
        <f>AGOSTO!AA134</f>
        <v>3783855.07</v>
      </c>
      <c r="Z134" s="457">
        <v>0</v>
      </c>
      <c r="AA134" s="20">
        <f t="shared" si="128"/>
        <v>3783855.07</v>
      </c>
      <c r="AB134" s="21">
        <f>AGOSTO!AD134</f>
        <v>3783855.07</v>
      </c>
      <c r="AC134" s="457">
        <v>0</v>
      </c>
      <c r="AD134" s="20">
        <f t="shared" si="129"/>
        <v>3783855.07</v>
      </c>
      <c r="AE134" s="21">
        <f>AGOSTO!AG134</f>
        <v>3783854</v>
      </c>
      <c r="AF134" s="457">
        <v>0</v>
      </c>
      <c r="AG134" s="20">
        <f t="shared" si="130"/>
        <v>3783854</v>
      </c>
      <c r="AH134" s="21">
        <f t="shared" si="131"/>
        <v>2616144.9300000002</v>
      </c>
      <c r="AI134" s="17">
        <f t="shared" si="132"/>
        <v>2616144.9300000002</v>
      </c>
      <c r="AJ134" s="18">
        <f t="shared" si="133"/>
        <v>2616146</v>
      </c>
      <c r="AK134" s="10"/>
      <c r="AL134" s="455">
        <v>-1600000</v>
      </c>
      <c r="AM134" s="458">
        <v>0</v>
      </c>
      <c r="AN134" s="10"/>
      <c r="AO134" s="365"/>
      <c r="AP134" s="365"/>
      <c r="AQ134" s="365"/>
      <c r="AR134" s="365"/>
      <c r="AS134" s="365"/>
      <c r="AT134" s="365"/>
      <c r="AU134" s="365"/>
      <c r="AV134" s="365"/>
      <c r="AW134" s="365"/>
      <c r="AX134" s="365"/>
      <c r="AY134" s="365"/>
      <c r="AZ134" s="365"/>
    </row>
    <row r="135" spans="1:52" s="467" customFormat="1" x14ac:dyDescent="0.2">
      <c r="A135" s="623"/>
      <c r="N135" s="10"/>
      <c r="R135" s="10"/>
      <c r="S135" s="155" t="str">
        <f>+IF(AGOSTO!S135=0,"",AGOSTO!S135)</f>
        <v>2010200-12</v>
      </c>
      <c r="T135" s="159" t="str">
        <f>+IF(AGOSTO!T135=0,"",AGOSTO!T135)</f>
        <v>Salud Ocupacional</v>
      </c>
      <c r="U135" s="29">
        <f>+ENERO!U135</f>
        <v>5000000</v>
      </c>
      <c r="V135" s="17">
        <f>AGOSTO!V135+SEPTIEMBRE!AL135</f>
        <v>0</v>
      </c>
      <c r="W135" s="17">
        <f>AGOSTO!W135+SEPTIEMBRE!AM135</f>
        <v>0</v>
      </c>
      <c r="X135" s="20">
        <f t="shared" si="127"/>
        <v>5000000</v>
      </c>
      <c r="Y135" s="21">
        <f>AGOSTO!AA135</f>
        <v>0</v>
      </c>
      <c r="Z135" s="457">
        <v>0</v>
      </c>
      <c r="AA135" s="20">
        <f t="shared" si="128"/>
        <v>0</v>
      </c>
      <c r="AB135" s="21">
        <f>AGOSTO!AD135</f>
        <v>0</v>
      </c>
      <c r="AC135" s="457">
        <v>0</v>
      </c>
      <c r="AD135" s="20">
        <f t="shared" si="129"/>
        <v>0</v>
      </c>
      <c r="AE135" s="21">
        <f>AGOSTO!AG135</f>
        <v>0</v>
      </c>
      <c r="AF135" s="457">
        <v>0</v>
      </c>
      <c r="AG135" s="20">
        <f t="shared" si="130"/>
        <v>0</v>
      </c>
      <c r="AH135" s="21">
        <f t="shared" si="131"/>
        <v>5000000</v>
      </c>
      <c r="AI135" s="17">
        <f t="shared" si="132"/>
        <v>5000000</v>
      </c>
      <c r="AJ135" s="18">
        <f t="shared" si="133"/>
        <v>5000000</v>
      </c>
      <c r="AK135" s="10"/>
      <c r="AL135" s="455">
        <v>0</v>
      </c>
      <c r="AM135" s="458">
        <v>0</v>
      </c>
      <c r="AN135" s="10"/>
      <c r="AO135" s="365"/>
      <c r="AP135" s="365"/>
      <c r="AQ135" s="365"/>
      <c r="AR135" s="365"/>
      <c r="AS135" s="365"/>
      <c r="AT135" s="365"/>
      <c r="AU135" s="365"/>
      <c r="AV135" s="365"/>
      <c r="AW135" s="365"/>
      <c r="AX135" s="365"/>
      <c r="AY135" s="365"/>
      <c r="AZ135" s="365"/>
    </row>
    <row r="136" spans="1:52" s="467" customFormat="1" x14ac:dyDescent="0.2">
      <c r="A136" s="623"/>
      <c r="N136" s="10"/>
      <c r="R136" s="10"/>
      <c r="S136" s="155" t="str">
        <f>+IF(AGOSTO!S136=0,"",AGOSTO!S136)</f>
        <v>2010200-13</v>
      </c>
      <c r="T136" s="159" t="str">
        <f>+IF(AGOSTO!T136=0,"",AGOSTO!T136)</f>
        <v>Liquidacion de Convenios</v>
      </c>
      <c r="U136" s="29">
        <f>+ENERO!U136</f>
        <v>0</v>
      </c>
      <c r="V136" s="17">
        <f>AGOSTO!V136+SEPTIEMBRE!AL136</f>
        <v>0</v>
      </c>
      <c r="W136" s="17">
        <f>AGOSTO!W136+SEPTIEMBRE!AM136</f>
        <v>13870561</v>
      </c>
      <c r="X136" s="20">
        <f t="shared" si="127"/>
        <v>13870561</v>
      </c>
      <c r="Y136" s="21">
        <f>AGOSTO!AA136</f>
        <v>13870561</v>
      </c>
      <c r="Z136" s="457">
        <v>0</v>
      </c>
      <c r="AA136" s="20">
        <f t="shared" si="128"/>
        <v>13870561</v>
      </c>
      <c r="AB136" s="21">
        <f>AGOSTO!AD136</f>
        <v>13870561</v>
      </c>
      <c r="AC136" s="457">
        <v>0</v>
      </c>
      <c r="AD136" s="20">
        <f t="shared" si="129"/>
        <v>13870561</v>
      </c>
      <c r="AE136" s="21">
        <f>AGOSTO!AG136</f>
        <v>0</v>
      </c>
      <c r="AF136" s="457">
        <v>0</v>
      </c>
      <c r="AG136" s="20">
        <f t="shared" si="130"/>
        <v>0</v>
      </c>
      <c r="AH136" s="21">
        <f t="shared" si="131"/>
        <v>0</v>
      </c>
      <c r="AI136" s="17">
        <f t="shared" si="132"/>
        <v>0</v>
      </c>
      <c r="AJ136" s="18">
        <f t="shared" si="133"/>
        <v>13870561</v>
      </c>
      <c r="AK136" s="10"/>
      <c r="AL136" s="455">
        <v>0</v>
      </c>
      <c r="AM136" s="458">
        <v>0</v>
      </c>
      <c r="AN136" s="10"/>
      <c r="AO136" s="365"/>
      <c r="AP136" s="365"/>
      <c r="AQ136" s="365"/>
      <c r="AR136" s="365"/>
      <c r="AS136" s="365"/>
      <c r="AT136" s="365"/>
      <c r="AU136" s="365"/>
      <c r="AV136" s="365"/>
      <c r="AW136" s="365"/>
      <c r="AX136" s="365"/>
      <c r="AY136" s="365"/>
      <c r="AZ136" s="365"/>
    </row>
    <row r="137" spans="1:52" s="467" customFormat="1" x14ac:dyDescent="0.2">
      <c r="A137" s="623"/>
      <c r="N137" s="10"/>
      <c r="R137" s="10"/>
      <c r="S137" s="155" t="str">
        <f>+IF(AGOSTO!S137=0,"",AGOSTO!S137)</f>
        <v>2010020-14</v>
      </c>
      <c r="T137" s="159" t="str">
        <f>+IF(AGOSTO!T137=0,"",AGOSTO!T137)</f>
        <v/>
      </c>
      <c r="U137" s="29">
        <f>+ENERO!U137</f>
        <v>0</v>
      </c>
      <c r="V137" s="17">
        <f>AGOSTO!V137+SEPTIEMBRE!AL137</f>
        <v>0</v>
      </c>
      <c r="W137" s="17">
        <f>AGOSTO!W137+SEPTIEMBRE!AM137</f>
        <v>0</v>
      </c>
      <c r="X137" s="20">
        <f t="shared" si="127"/>
        <v>0</v>
      </c>
      <c r="Y137" s="21">
        <f>AGOSTO!AA137</f>
        <v>0</v>
      </c>
      <c r="Z137" s="457">
        <v>0</v>
      </c>
      <c r="AA137" s="20">
        <f t="shared" si="128"/>
        <v>0</v>
      </c>
      <c r="AB137" s="21">
        <f>AGOSTO!AD137</f>
        <v>0</v>
      </c>
      <c r="AC137" s="457">
        <v>0</v>
      </c>
      <c r="AD137" s="20">
        <f t="shared" si="129"/>
        <v>0</v>
      </c>
      <c r="AE137" s="21">
        <f>AGOSTO!AG137</f>
        <v>0</v>
      </c>
      <c r="AF137" s="457">
        <v>0</v>
      </c>
      <c r="AG137" s="20">
        <f t="shared" si="130"/>
        <v>0</v>
      </c>
      <c r="AH137" s="21">
        <f t="shared" si="131"/>
        <v>0</v>
      </c>
      <c r="AI137" s="17">
        <f t="shared" si="132"/>
        <v>0</v>
      </c>
      <c r="AJ137" s="18">
        <f t="shared" si="133"/>
        <v>0</v>
      </c>
      <c r="AK137" s="10"/>
      <c r="AL137" s="455">
        <v>0</v>
      </c>
      <c r="AM137" s="458">
        <v>0</v>
      </c>
      <c r="AN137" s="10"/>
      <c r="AO137" s="365"/>
      <c r="AP137" s="365"/>
      <c r="AQ137" s="365"/>
      <c r="AR137" s="365"/>
      <c r="AS137" s="365"/>
      <c r="AT137" s="365"/>
      <c r="AU137" s="365"/>
      <c r="AV137" s="365"/>
      <c r="AW137" s="365"/>
      <c r="AX137" s="365"/>
      <c r="AY137" s="365"/>
      <c r="AZ137" s="365"/>
    </row>
    <row r="138" spans="1:52" s="467" customFormat="1" x14ac:dyDescent="0.2">
      <c r="A138" s="623"/>
      <c r="N138" s="10"/>
      <c r="R138" s="10"/>
      <c r="S138" s="155" t="str">
        <f>+IF(AGOSTO!S138=0,"",AGOSTO!S138)</f>
        <v>2010200-15</v>
      </c>
      <c r="T138" s="159" t="str">
        <f>+IF(AGOSTO!T138=0,"",AGOSTO!T138)</f>
        <v/>
      </c>
      <c r="U138" s="29">
        <f>+ENERO!U138</f>
        <v>0</v>
      </c>
      <c r="V138" s="17">
        <f>AGOSTO!V138+SEPTIEMBRE!AL138</f>
        <v>0</v>
      </c>
      <c r="W138" s="17">
        <f>AGOSTO!W138+SEPTIEMBRE!AM138</f>
        <v>0</v>
      </c>
      <c r="X138" s="20">
        <f t="shared" si="127"/>
        <v>0</v>
      </c>
      <c r="Y138" s="21">
        <f>AGOSTO!AA138</f>
        <v>0</v>
      </c>
      <c r="Z138" s="457">
        <v>0</v>
      </c>
      <c r="AA138" s="20">
        <f t="shared" si="128"/>
        <v>0</v>
      </c>
      <c r="AB138" s="21">
        <f>AGOSTO!AD138</f>
        <v>0</v>
      </c>
      <c r="AC138" s="457">
        <v>0</v>
      </c>
      <c r="AD138" s="20">
        <f t="shared" si="129"/>
        <v>0</v>
      </c>
      <c r="AE138" s="21">
        <f>AGOSTO!AG138</f>
        <v>0</v>
      </c>
      <c r="AF138" s="457">
        <v>0</v>
      </c>
      <c r="AG138" s="20">
        <f t="shared" si="130"/>
        <v>0</v>
      </c>
      <c r="AH138" s="21">
        <f t="shared" si="131"/>
        <v>0</v>
      </c>
      <c r="AI138" s="17">
        <f t="shared" si="132"/>
        <v>0</v>
      </c>
      <c r="AJ138" s="18">
        <f t="shared" si="133"/>
        <v>0</v>
      </c>
      <c r="AK138" s="10"/>
      <c r="AL138" s="455">
        <v>0</v>
      </c>
      <c r="AM138" s="458">
        <v>0</v>
      </c>
      <c r="AN138" s="10"/>
      <c r="AO138" s="365"/>
      <c r="AP138" s="365"/>
      <c r="AQ138" s="365"/>
      <c r="AR138" s="365"/>
      <c r="AS138" s="365"/>
      <c r="AT138" s="365"/>
      <c r="AU138" s="365"/>
      <c r="AV138" s="365"/>
      <c r="AW138" s="365"/>
      <c r="AX138" s="365"/>
      <c r="AY138" s="365"/>
      <c r="AZ138" s="365"/>
    </row>
    <row r="139" spans="1:52" s="467" customFormat="1" x14ac:dyDescent="0.2">
      <c r="A139" s="623"/>
      <c r="N139" s="10"/>
      <c r="R139" s="10"/>
      <c r="S139" s="155">
        <f>+IF(AGOSTO!S139=0,"",AGOSTO!S139)</f>
        <v>2010299</v>
      </c>
      <c r="T139" s="159" t="str">
        <f>+IF(AGOSTO!T139=0,"",AGOSTO!T139)</f>
        <v>Vigencias Anteriores</v>
      </c>
      <c r="U139" s="29">
        <f>+ENERO!U139</f>
        <v>0</v>
      </c>
      <c r="V139" s="17">
        <f>AGOSTO!V139+SEPTIEMBRE!AL139</f>
        <v>0</v>
      </c>
      <c r="W139" s="17">
        <f>AGOSTO!W139+SEPTIEMBRE!AM139</f>
        <v>11689024</v>
      </c>
      <c r="X139" s="20">
        <f t="shared" si="127"/>
        <v>11689024</v>
      </c>
      <c r="Y139" s="21">
        <f>AGOSTO!AA139</f>
        <v>11689024</v>
      </c>
      <c r="Z139" s="457">
        <v>0</v>
      </c>
      <c r="AA139" s="20">
        <f t="shared" si="128"/>
        <v>11689024</v>
      </c>
      <c r="AB139" s="21">
        <f>AGOSTO!AD139</f>
        <v>11689024</v>
      </c>
      <c r="AC139" s="457">
        <v>0</v>
      </c>
      <c r="AD139" s="20">
        <f t="shared" si="129"/>
        <v>11689024</v>
      </c>
      <c r="AE139" s="21">
        <f>AGOSTO!AG139</f>
        <v>10933724</v>
      </c>
      <c r="AF139" s="457">
        <v>0</v>
      </c>
      <c r="AG139" s="20">
        <f t="shared" si="130"/>
        <v>10933724</v>
      </c>
      <c r="AH139" s="21">
        <f t="shared" si="131"/>
        <v>0</v>
      </c>
      <c r="AI139" s="17">
        <f t="shared" si="132"/>
        <v>0</v>
      </c>
      <c r="AJ139" s="18">
        <f t="shared" si="133"/>
        <v>755300</v>
      </c>
      <c r="AK139" s="10"/>
      <c r="AL139" s="455">
        <v>0</v>
      </c>
      <c r="AM139" s="458">
        <v>0</v>
      </c>
      <c r="AN139" s="10"/>
      <c r="AO139" s="365"/>
      <c r="AP139" s="365"/>
      <c r="AQ139" s="365"/>
    </row>
    <row r="140" spans="1:52" s="467" customFormat="1" ht="15.75" x14ac:dyDescent="0.2">
      <c r="A140" s="623"/>
      <c r="N140" s="10"/>
      <c r="R140" s="10"/>
      <c r="S140" s="448" t="str">
        <f>+IF(AGOSTO!S140=0,"",AGOSTO!S140)</f>
        <v/>
      </c>
      <c r="T140" s="649" t="str">
        <f>+IF(AGOSTO!T140=0,"",AGOSTO!T140)</f>
        <v/>
      </c>
      <c r="U140" s="193"/>
      <c r="V140" s="193"/>
      <c r="W140" s="193"/>
      <c r="X140" s="193"/>
      <c r="Y140" s="193"/>
      <c r="Z140" s="193"/>
      <c r="AA140" s="193"/>
      <c r="AB140" s="193"/>
      <c r="AC140" s="193"/>
      <c r="AD140" s="193"/>
      <c r="AE140" s="193"/>
      <c r="AF140" s="193"/>
      <c r="AG140" s="193"/>
      <c r="AH140" s="193"/>
      <c r="AI140" s="193"/>
      <c r="AJ140" s="207"/>
      <c r="AK140" s="12"/>
      <c r="AL140" s="213"/>
      <c r="AM140" s="214"/>
      <c r="AN140" s="10"/>
    </row>
    <row r="141" spans="1:52" s="467" customFormat="1" ht="15" x14ac:dyDescent="0.2">
      <c r="A141" s="623"/>
      <c r="N141" s="10"/>
      <c r="R141" s="10"/>
      <c r="S141" s="34">
        <f>+IF(AGOSTO!S141=0,"",AGOSTO!S141)</f>
        <v>2010300</v>
      </c>
      <c r="T141" s="158" t="str">
        <f>+IF(AGOSTO!T141=0,"",AGOSTO!T141)</f>
        <v>Impuestos y Multas</v>
      </c>
      <c r="U141" s="157">
        <f t="shared" ref="U141:AJ141" si="135">U142+U143</f>
        <v>10000000</v>
      </c>
      <c r="V141" s="144">
        <f t="shared" si="135"/>
        <v>0</v>
      </c>
      <c r="W141" s="144">
        <f t="shared" si="135"/>
        <v>8187252</v>
      </c>
      <c r="X141" s="152">
        <f t="shared" si="135"/>
        <v>18187252</v>
      </c>
      <c r="Y141" s="151">
        <f t="shared" si="135"/>
        <v>13651707</v>
      </c>
      <c r="Z141" s="144">
        <f t="shared" si="135"/>
        <v>2201465</v>
      </c>
      <c r="AA141" s="152">
        <f t="shared" si="135"/>
        <v>15853172</v>
      </c>
      <c r="AB141" s="151">
        <f t="shared" si="135"/>
        <v>13651707</v>
      </c>
      <c r="AC141" s="144">
        <f t="shared" si="135"/>
        <v>2201465</v>
      </c>
      <c r="AD141" s="152">
        <f t="shared" si="135"/>
        <v>15853172</v>
      </c>
      <c r="AE141" s="151">
        <f t="shared" si="135"/>
        <v>8463252</v>
      </c>
      <c r="AF141" s="144">
        <f t="shared" si="135"/>
        <v>7389920</v>
      </c>
      <c r="AG141" s="152">
        <f t="shared" si="135"/>
        <v>15853172</v>
      </c>
      <c r="AH141" s="151">
        <f t="shared" si="135"/>
        <v>2334080</v>
      </c>
      <c r="AI141" s="144">
        <f t="shared" si="135"/>
        <v>2334080</v>
      </c>
      <c r="AJ141" s="153">
        <f t="shared" si="135"/>
        <v>2334080</v>
      </c>
      <c r="AK141" s="12"/>
      <c r="AL141" s="151">
        <f>AL142+AL143</f>
        <v>0</v>
      </c>
      <c r="AM141" s="153">
        <f>AM142+AM143</f>
        <v>0</v>
      </c>
      <c r="AN141" s="10"/>
    </row>
    <row r="142" spans="1:52" s="467" customFormat="1" x14ac:dyDescent="0.2">
      <c r="A142" s="623"/>
      <c r="N142" s="10"/>
      <c r="R142" s="10"/>
      <c r="S142" s="155" t="str">
        <f>+IF(AGOSTO!S142=0,"",AGOSTO!S142)</f>
        <v>2010300-1</v>
      </c>
      <c r="T142" s="159" t="str">
        <f>+IF(AGOSTO!T142=0,"",AGOSTO!T142)</f>
        <v>Impuestos (Predial, Vehiculos, Otros)</v>
      </c>
      <c r="U142" s="29">
        <f>+ENERO!U142</f>
        <v>10000000</v>
      </c>
      <c r="V142" s="17">
        <f>AGOSTO!V142+SEPTIEMBRE!AL142</f>
        <v>0</v>
      </c>
      <c r="W142" s="17">
        <f>AGOSTO!W142+SEPTIEMBRE!AM142</f>
        <v>0</v>
      </c>
      <c r="X142" s="20">
        <f>SUM(U142:W142)</f>
        <v>10000000</v>
      </c>
      <c r="Y142" s="21">
        <f>AGOSTO!AA142</f>
        <v>5464455</v>
      </c>
      <c r="Z142" s="457">
        <v>2201465</v>
      </c>
      <c r="AA142" s="20">
        <f>SUM(Y142:Z142)</f>
        <v>7665920</v>
      </c>
      <c r="AB142" s="21">
        <f>AGOSTO!AD142</f>
        <v>5464455</v>
      </c>
      <c r="AC142" s="457">
        <v>2201465</v>
      </c>
      <c r="AD142" s="20">
        <f>SUM(AB142:AC142)</f>
        <v>7665920</v>
      </c>
      <c r="AE142" s="21">
        <f>AGOSTO!AG142</f>
        <v>276000</v>
      </c>
      <c r="AF142" s="457">
        <v>7389920</v>
      </c>
      <c r="AG142" s="20">
        <f>SUM(AE142:AF142)</f>
        <v>7665920</v>
      </c>
      <c r="AH142" s="21">
        <f>X142-AA142</f>
        <v>2334080</v>
      </c>
      <c r="AI142" s="17">
        <f>X142-AD142</f>
        <v>2334080</v>
      </c>
      <c r="AJ142" s="18">
        <f>X142-AG142</f>
        <v>2334080</v>
      </c>
      <c r="AK142" s="10"/>
      <c r="AL142" s="455">
        <v>0</v>
      </c>
      <c r="AM142" s="458">
        <v>0</v>
      </c>
      <c r="AN142" s="10"/>
    </row>
    <row r="143" spans="1:52" s="467" customFormat="1" x14ac:dyDescent="0.2">
      <c r="A143" s="623"/>
      <c r="N143" s="10"/>
      <c r="R143" s="10"/>
      <c r="S143" s="155">
        <f>+IF(AGOSTO!S143=0,"",AGOSTO!S143)</f>
        <v>2010399</v>
      </c>
      <c r="T143" s="159" t="str">
        <f>+IF(AGOSTO!T143=0,"",AGOSTO!T143)</f>
        <v>Vigencias Anteriores</v>
      </c>
      <c r="U143" s="29">
        <f>+ENERO!U143</f>
        <v>0</v>
      </c>
      <c r="V143" s="17">
        <f>AGOSTO!V143+SEPTIEMBRE!AL143</f>
        <v>0</v>
      </c>
      <c r="W143" s="17">
        <f>AGOSTO!W143+SEPTIEMBRE!AM143</f>
        <v>8187252</v>
      </c>
      <c r="X143" s="20">
        <f>SUM(U143:W143)</f>
        <v>8187252</v>
      </c>
      <c r="Y143" s="21">
        <f>AGOSTO!AA143</f>
        <v>8187252</v>
      </c>
      <c r="Z143" s="457">
        <v>0</v>
      </c>
      <c r="AA143" s="20">
        <f>SUM(Y143:Z143)</f>
        <v>8187252</v>
      </c>
      <c r="AB143" s="21">
        <f>AGOSTO!AD143</f>
        <v>8187252</v>
      </c>
      <c r="AC143" s="457">
        <v>0</v>
      </c>
      <c r="AD143" s="20">
        <f>SUM(AB143:AC143)</f>
        <v>8187252</v>
      </c>
      <c r="AE143" s="21">
        <f>AGOSTO!AG143</f>
        <v>8187252</v>
      </c>
      <c r="AF143" s="457">
        <v>0</v>
      </c>
      <c r="AG143" s="20">
        <f>SUM(AE143:AF143)</f>
        <v>8187252</v>
      </c>
      <c r="AH143" s="21">
        <f>X143-AA143</f>
        <v>0</v>
      </c>
      <c r="AI143" s="17">
        <f>X143-AD143</f>
        <v>0</v>
      </c>
      <c r="AJ143" s="18">
        <f>X143-AG143</f>
        <v>0</v>
      </c>
      <c r="AK143" s="10"/>
      <c r="AL143" s="455">
        <v>0</v>
      </c>
      <c r="AM143" s="458">
        <v>0</v>
      </c>
      <c r="AN143" s="10"/>
    </row>
    <row r="144" spans="1:52" s="467" customFormat="1" ht="15.75" x14ac:dyDescent="0.2">
      <c r="A144" s="623"/>
      <c r="N144" s="10"/>
      <c r="R144" s="10"/>
      <c r="S144" s="448" t="str">
        <f>+IF(AGOSTO!S144=0,"",AGOSTO!S144)</f>
        <v/>
      </c>
      <c r="T144" s="649" t="str">
        <f>+IF(AGOSTO!T144=0,"",AGOSTO!T144)</f>
        <v/>
      </c>
      <c r="U144" s="193"/>
      <c r="V144" s="193"/>
      <c r="W144" s="193"/>
      <c r="X144" s="193"/>
      <c r="Y144" s="193"/>
      <c r="Z144" s="193"/>
      <c r="AA144" s="193"/>
      <c r="AB144" s="193"/>
      <c r="AC144" s="193"/>
      <c r="AD144" s="193"/>
      <c r="AE144" s="193"/>
      <c r="AF144" s="193"/>
      <c r="AG144" s="193"/>
      <c r="AH144" s="193"/>
      <c r="AI144" s="193"/>
      <c r="AJ144" s="207"/>
      <c r="AK144" s="10"/>
      <c r="AL144" s="213"/>
      <c r="AM144" s="214"/>
      <c r="AN144" s="10"/>
    </row>
    <row r="145" spans="1:40" s="467" customFormat="1" ht="15.75" x14ac:dyDescent="0.2">
      <c r="A145" s="623"/>
      <c r="N145" s="10"/>
      <c r="R145" s="10"/>
      <c r="S145" s="469">
        <f>+IF(AGOSTO!S145=0,"",AGOSTO!S145)</f>
        <v>2020010</v>
      </c>
      <c r="T145" s="470" t="str">
        <f>+IF(AGOSTO!T145=0,"",AGOSTO!T145)</f>
        <v>Gastos de Operación</v>
      </c>
      <c r="U145" s="157">
        <f t="shared" ref="U145:AJ145" si="136">U147+U155</f>
        <v>329079750</v>
      </c>
      <c r="V145" s="144">
        <f t="shared" si="136"/>
        <v>600000</v>
      </c>
      <c r="W145" s="144">
        <f t="shared" si="136"/>
        <v>109482109</v>
      </c>
      <c r="X145" s="152">
        <f t="shared" si="136"/>
        <v>439161859</v>
      </c>
      <c r="Y145" s="151">
        <f t="shared" si="136"/>
        <v>300281472</v>
      </c>
      <c r="Z145" s="144">
        <f t="shared" si="136"/>
        <v>46938034</v>
      </c>
      <c r="AA145" s="152">
        <f t="shared" si="136"/>
        <v>347219506</v>
      </c>
      <c r="AB145" s="151">
        <f t="shared" si="136"/>
        <v>283568958</v>
      </c>
      <c r="AC145" s="144">
        <f t="shared" si="136"/>
        <v>22976654</v>
      </c>
      <c r="AD145" s="152">
        <f t="shared" si="136"/>
        <v>306545612</v>
      </c>
      <c r="AE145" s="151">
        <f t="shared" si="136"/>
        <v>222544157</v>
      </c>
      <c r="AF145" s="144">
        <f t="shared" si="136"/>
        <v>48024336</v>
      </c>
      <c r="AG145" s="152">
        <f t="shared" si="136"/>
        <v>270568493</v>
      </c>
      <c r="AH145" s="151">
        <f t="shared" si="136"/>
        <v>91942353</v>
      </c>
      <c r="AI145" s="144">
        <f t="shared" si="136"/>
        <v>132616247</v>
      </c>
      <c r="AJ145" s="153">
        <f t="shared" si="136"/>
        <v>168593366</v>
      </c>
      <c r="AK145" s="12"/>
      <c r="AL145" s="151">
        <f>AL147+AL155</f>
        <v>600000</v>
      </c>
      <c r="AM145" s="153">
        <f>AM147+AM155</f>
        <v>283040</v>
      </c>
      <c r="AN145" s="10"/>
    </row>
    <row r="146" spans="1:40" s="467" customFormat="1" x14ac:dyDescent="0.2">
      <c r="A146" s="623"/>
      <c r="N146" s="10"/>
      <c r="R146" s="10"/>
      <c r="S146" s="11" t="str">
        <f>+IF(AGOSTO!S146=0,"",AGOSTO!S146)</f>
        <v/>
      </c>
      <c r="T146" s="55" t="str">
        <f>+IF(AGOSTO!T146=0,"",AGOSTO!T146)</f>
        <v/>
      </c>
      <c r="U146" s="19"/>
      <c r="V146" s="17"/>
      <c r="W146" s="17"/>
      <c r="X146" s="20"/>
      <c r="Y146" s="21"/>
      <c r="Z146" s="17"/>
      <c r="AA146" s="20"/>
      <c r="AB146" s="21"/>
      <c r="AC146" s="17"/>
      <c r="AD146" s="20"/>
      <c r="AE146" s="21"/>
      <c r="AF146" s="17"/>
      <c r="AG146" s="20"/>
      <c r="AH146" s="21"/>
      <c r="AI146" s="17"/>
      <c r="AJ146" s="18"/>
      <c r="AK146" s="10"/>
      <c r="AL146" s="213"/>
      <c r="AM146" s="214"/>
      <c r="AN146" s="10"/>
    </row>
    <row r="147" spans="1:40" s="467" customFormat="1" ht="15" x14ac:dyDescent="0.2">
      <c r="A147" s="623"/>
      <c r="N147" s="10"/>
      <c r="R147" s="10"/>
      <c r="S147" s="34">
        <f>+IF(AGOSTO!S147=0,"",AGOSTO!S147)</f>
        <v>2020100</v>
      </c>
      <c r="T147" s="158" t="str">
        <f>+IF(AGOSTO!T147=0,"",AGOSTO!T147)</f>
        <v>Adquisición de bienes</v>
      </c>
      <c r="U147" s="157">
        <f t="shared" ref="U147:AJ147" si="137">SUM(U148:U149)+U153</f>
        <v>126079750</v>
      </c>
      <c r="V147" s="144">
        <f t="shared" si="137"/>
        <v>600000</v>
      </c>
      <c r="W147" s="144">
        <f t="shared" si="137"/>
        <v>53025339</v>
      </c>
      <c r="X147" s="152">
        <f t="shared" si="137"/>
        <v>179705089</v>
      </c>
      <c r="Y147" s="151">
        <f t="shared" si="137"/>
        <v>102002574</v>
      </c>
      <c r="Z147" s="144">
        <f t="shared" si="137"/>
        <v>32347646</v>
      </c>
      <c r="AA147" s="152">
        <f t="shared" si="137"/>
        <v>134350220</v>
      </c>
      <c r="AB147" s="151">
        <f t="shared" si="137"/>
        <v>100359574</v>
      </c>
      <c r="AC147" s="144">
        <f t="shared" si="137"/>
        <v>11747646</v>
      </c>
      <c r="AD147" s="152">
        <f t="shared" si="137"/>
        <v>112107220</v>
      </c>
      <c r="AE147" s="151">
        <f t="shared" si="137"/>
        <v>78997693</v>
      </c>
      <c r="AF147" s="144">
        <f t="shared" si="137"/>
        <v>13225873</v>
      </c>
      <c r="AG147" s="152">
        <f t="shared" si="137"/>
        <v>92223566</v>
      </c>
      <c r="AH147" s="151">
        <f t="shared" si="137"/>
        <v>45354869</v>
      </c>
      <c r="AI147" s="144">
        <f t="shared" si="137"/>
        <v>67597869</v>
      </c>
      <c r="AJ147" s="153">
        <f t="shared" si="137"/>
        <v>87481523</v>
      </c>
      <c r="AK147" s="10"/>
      <c r="AL147" s="151">
        <f>SUM(AL148:AL149)+AL153</f>
        <v>600000</v>
      </c>
      <c r="AM147" s="153">
        <f>SUM(AM148:AM149)+AM153</f>
        <v>283040</v>
      </c>
      <c r="AN147" s="10"/>
    </row>
    <row r="148" spans="1:40" s="467" customFormat="1" x14ac:dyDescent="0.2">
      <c r="A148" s="623"/>
      <c r="N148" s="10"/>
      <c r="R148" s="10"/>
      <c r="S148" s="155">
        <f>+IF(AGOSTO!S148=0,"",AGOSTO!S148)</f>
        <v>2020101</v>
      </c>
      <c r="T148" s="159" t="str">
        <f>+IF(AGOSTO!T148=0,"",AGOSTO!T148)</f>
        <v>Mantenimiento Hospitalario</v>
      </c>
      <c r="U148" s="29">
        <f>+ENERO!U148</f>
        <v>79079750</v>
      </c>
      <c r="V148" s="17">
        <f>AGOSTO!V148+SEPTIEMBRE!AL148</f>
        <v>0</v>
      </c>
      <c r="W148" s="17">
        <f>AGOSTO!W148+SEPTIEMBRE!AM148</f>
        <v>0</v>
      </c>
      <c r="X148" s="20">
        <f>SUM(U148:W148)</f>
        <v>79079750</v>
      </c>
      <c r="Y148" s="21">
        <f>AGOSTO!AA148</f>
        <v>33550313</v>
      </c>
      <c r="Z148" s="457">
        <v>30227277</v>
      </c>
      <c r="AA148" s="20">
        <f>SUM(Y148:Z148)</f>
        <v>63777590</v>
      </c>
      <c r="AB148" s="21">
        <f>AGOSTO!AD148</f>
        <v>31907313</v>
      </c>
      <c r="AC148" s="457">
        <v>9627277</v>
      </c>
      <c r="AD148" s="20">
        <f>SUM(AB148:AC148)</f>
        <v>41534590</v>
      </c>
      <c r="AE148" s="21">
        <f>AGOSTO!AG148</f>
        <v>26206713</v>
      </c>
      <c r="AF148" s="457">
        <v>5901376</v>
      </c>
      <c r="AG148" s="20">
        <f>SUM(AE148:AF148)</f>
        <v>32108089</v>
      </c>
      <c r="AH148" s="21">
        <f>X148-AA148</f>
        <v>15302160</v>
      </c>
      <c r="AI148" s="17">
        <f>X148-AD148</f>
        <v>37545160</v>
      </c>
      <c r="AJ148" s="18">
        <f>X148-AG148</f>
        <v>46971661</v>
      </c>
      <c r="AK148" s="10"/>
      <c r="AL148" s="455">
        <v>0</v>
      </c>
      <c r="AM148" s="458">
        <v>0</v>
      </c>
      <c r="AN148" s="10"/>
    </row>
    <row r="149" spans="1:40" s="467" customFormat="1" x14ac:dyDescent="0.2">
      <c r="A149" s="623"/>
      <c r="N149" s="10"/>
      <c r="R149" s="10"/>
      <c r="S149" s="155">
        <f>+IF(AGOSTO!S149=0,"",AGOSTO!S149)</f>
        <v>2020102</v>
      </c>
      <c r="T149" s="159" t="str">
        <f>+IF(AGOSTO!T149=0,"",AGOSTO!T149)</f>
        <v>Otros</v>
      </c>
      <c r="U149" s="29">
        <f t="shared" ref="U149:AJ149" si="138">SUM(U150:U152)</f>
        <v>47000000</v>
      </c>
      <c r="V149" s="17">
        <f t="shared" si="138"/>
        <v>600000</v>
      </c>
      <c r="W149" s="17">
        <f t="shared" si="138"/>
        <v>30000000</v>
      </c>
      <c r="X149" s="20">
        <f t="shared" si="138"/>
        <v>77600000</v>
      </c>
      <c r="Y149" s="21">
        <f t="shared" si="138"/>
        <v>45426922</v>
      </c>
      <c r="Z149" s="169">
        <f t="shared" si="138"/>
        <v>2120369</v>
      </c>
      <c r="AA149" s="20">
        <f t="shared" si="138"/>
        <v>47547291</v>
      </c>
      <c r="AB149" s="21">
        <f t="shared" si="138"/>
        <v>45426922</v>
      </c>
      <c r="AC149" s="169">
        <f t="shared" si="138"/>
        <v>2120369</v>
      </c>
      <c r="AD149" s="20">
        <f t="shared" si="138"/>
        <v>47547291</v>
      </c>
      <c r="AE149" s="21">
        <f t="shared" si="138"/>
        <v>29765641</v>
      </c>
      <c r="AF149" s="169">
        <f t="shared" si="138"/>
        <v>7324497</v>
      </c>
      <c r="AG149" s="20">
        <f t="shared" si="138"/>
        <v>37090138</v>
      </c>
      <c r="AH149" s="21">
        <f t="shared" si="138"/>
        <v>30052709</v>
      </c>
      <c r="AI149" s="17">
        <f t="shared" si="138"/>
        <v>30052709</v>
      </c>
      <c r="AJ149" s="18">
        <f t="shared" si="138"/>
        <v>40509862</v>
      </c>
      <c r="AK149" s="10"/>
      <c r="AL149" s="31">
        <f>SUM(AL150:AL152)</f>
        <v>600000</v>
      </c>
      <c r="AM149" s="28">
        <f>SUM(AM150:AM152)</f>
        <v>0</v>
      </c>
      <c r="AN149" s="10"/>
    </row>
    <row r="150" spans="1:40" s="467" customFormat="1" x14ac:dyDescent="0.2">
      <c r="A150" s="623"/>
      <c r="N150" s="10"/>
      <c r="R150" s="10"/>
      <c r="S150" s="156" t="str">
        <f>+IF(AGOSTO!S150=0,"",AGOSTO!S150)</f>
        <v>2020102-1</v>
      </c>
      <c r="T150" s="159" t="str">
        <f>+IF(AGOSTO!T150=0,"",AGOSTO!T150)</f>
        <v>Compra de Equipo e Instr. Mco. y Laborat.</v>
      </c>
      <c r="U150" s="29">
        <f>+ENERO!U150</f>
        <v>15000000</v>
      </c>
      <c r="V150" s="17">
        <f>AGOSTO!V150+SEPTIEMBRE!AL150</f>
        <v>0</v>
      </c>
      <c r="W150" s="17">
        <f>AGOSTO!W150+SEPTIEMBRE!AM150</f>
        <v>30000000</v>
      </c>
      <c r="X150" s="20">
        <f>SUM(U150:W150)</f>
        <v>45000000</v>
      </c>
      <c r="Y150" s="21">
        <f>AGOSTO!AA150</f>
        <v>20881771</v>
      </c>
      <c r="Z150" s="457">
        <v>0</v>
      </c>
      <c r="AA150" s="20">
        <f>SUM(Y150:Z150)</f>
        <v>20881771</v>
      </c>
      <c r="AB150" s="21">
        <f>AGOSTO!AD150</f>
        <v>20881771</v>
      </c>
      <c r="AC150" s="457">
        <v>0</v>
      </c>
      <c r="AD150" s="20">
        <f>SUM(AB150:AC150)</f>
        <v>20881771</v>
      </c>
      <c r="AE150" s="21">
        <f>AGOSTO!AG150</f>
        <v>20881771</v>
      </c>
      <c r="AF150" s="457">
        <v>0</v>
      </c>
      <c r="AG150" s="20">
        <f>SUM(AE150:AF150)</f>
        <v>20881771</v>
      </c>
      <c r="AH150" s="21">
        <f>X150-AA150</f>
        <v>24118229</v>
      </c>
      <c r="AI150" s="17">
        <f>X150-AD150</f>
        <v>24118229</v>
      </c>
      <c r="AJ150" s="18">
        <f>X150-AG150</f>
        <v>24118229</v>
      </c>
      <c r="AK150" s="10"/>
      <c r="AL150" s="455">
        <v>0</v>
      </c>
      <c r="AM150" s="458">
        <v>0</v>
      </c>
      <c r="AN150" s="10"/>
    </row>
    <row r="151" spans="1:40" s="467" customFormat="1" x14ac:dyDescent="0.2">
      <c r="A151" s="623"/>
      <c r="N151" s="10"/>
      <c r="R151" s="10"/>
      <c r="S151" s="156" t="str">
        <f>+IF(AGOSTO!S151=0,"",AGOSTO!S151)</f>
        <v>2020102-2</v>
      </c>
      <c r="T151" s="159" t="str">
        <f>+IF(AGOSTO!T151=0,"",AGOSTO!T151)</f>
        <v>Materiales</v>
      </c>
      <c r="U151" s="29">
        <f>+ENERO!U151</f>
        <v>12000000</v>
      </c>
      <c r="V151" s="17">
        <f>AGOSTO!V151+SEPTIEMBRE!AL151</f>
        <v>600000</v>
      </c>
      <c r="W151" s="17">
        <f>AGOSTO!W151+SEPTIEMBRE!AM151</f>
        <v>0</v>
      </c>
      <c r="X151" s="20">
        <f>SUM(U151:W151)</f>
        <v>12600000</v>
      </c>
      <c r="Y151" s="21">
        <f>AGOSTO!AA151</f>
        <v>11909335</v>
      </c>
      <c r="Z151" s="457">
        <v>0</v>
      </c>
      <c r="AA151" s="20">
        <f>SUM(Y151:Z151)</f>
        <v>11909335</v>
      </c>
      <c r="AB151" s="21">
        <f>AGOSTO!AD151</f>
        <v>11909335</v>
      </c>
      <c r="AC151" s="457">
        <v>0</v>
      </c>
      <c r="AD151" s="20">
        <f>SUM(AB151:AC151)</f>
        <v>11909335</v>
      </c>
      <c r="AE151" s="21">
        <f>AGOSTO!AG151</f>
        <v>5764307</v>
      </c>
      <c r="AF151" s="457">
        <v>4330688</v>
      </c>
      <c r="AG151" s="20">
        <f>SUM(AE151:AF151)</f>
        <v>10094995</v>
      </c>
      <c r="AH151" s="21">
        <f>X151-AA151</f>
        <v>690665</v>
      </c>
      <c r="AI151" s="17">
        <f>X151-AD151</f>
        <v>690665</v>
      </c>
      <c r="AJ151" s="18">
        <f>X151-AG151</f>
        <v>2505005</v>
      </c>
      <c r="AK151" s="10"/>
      <c r="AL151" s="455">
        <v>600000</v>
      </c>
      <c r="AM151" s="458">
        <v>0</v>
      </c>
      <c r="AN151" s="10"/>
    </row>
    <row r="152" spans="1:40" s="467" customFormat="1" x14ac:dyDescent="0.2">
      <c r="A152" s="623"/>
      <c r="N152" s="10"/>
      <c r="R152" s="10"/>
      <c r="S152" s="11" t="str">
        <f>+IF(AGOSTO!S152=0,"",AGOSTO!S152)</f>
        <v>2020102-3</v>
      </c>
      <c r="T152" s="159" t="str">
        <f>+IF(AGOSTO!T152=0,"",AGOSTO!T152)</f>
        <v>Combustible</v>
      </c>
      <c r="U152" s="29">
        <f>+ENERO!U152</f>
        <v>20000000</v>
      </c>
      <c r="V152" s="17">
        <f>AGOSTO!V152+SEPTIEMBRE!AL152</f>
        <v>0</v>
      </c>
      <c r="W152" s="17">
        <f>AGOSTO!W152+SEPTIEMBRE!AM152</f>
        <v>0</v>
      </c>
      <c r="X152" s="20">
        <f>SUM(U152:W152)</f>
        <v>20000000</v>
      </c>
      <c r="Y152" s="21">
        <f>AGOSTO!AA152</f>
        <v>12635816</v>
      </c>
      <c r="Z152" s="457">
        <v>2120369</v>
      </c>
      <c r="AA152" s="20">
        <f>SUM(Y152:Z152)</f>
        <v>14756185</v>
      </c>
      <c r="AB152" s="21">
        <f>AGOSTO!AD152</f>
        <v>12635816</v>
      </c>
      <c r="AC152" s="457">
        <v>2120369</v>
      </c>
      <c r="AD152" s="20">
        <f>SUM(AB152:AC152)</f>
        <v>14756185</v>
      </c>
      <c r="AE152" s="21">
        <f>AGOSTO!AG152</f>
        <v>3119563</v>
      </c>
      <c r="AF152" s="457">
        <v>2993809</v>
      </c>
      <c r="AG152" s="20">
        <f>SUM(AE152:AF152)</f>
        <v>6113372</v>
      </c>
      <c r="AH152" s="21">
        <f>X152-AA152</f>
        <v>5243815</v>
      </c>
      <c r="AI152" s="17">
        <f>X152-AD152</f>
        <v>5243815</v>
      </c>
      <c r="AJ152" s="18">
        <f>X152-AG152</f>
        <v>13886628</v>
      </c>
      <c r="AK152" s="10"/>
      <c r="AL152" s="455">
        <v>0</v>
      </c>
      <c r="AM152" s="458">
        <v>0</v>
      </c>
      <c r="AN152" s="10"/>
    </row>
    <row r="153" spans="1:40" s="467" customFormat="1" x14ac:dyDescent="0.2">
      <c r="A153" s="623"/>
      <c r="N153" s="10"/>
      <c r="R153" s="10"/>
      <c r="S153" s="155">
        <f>+IF(AGOSTO!S153=0,"",AGOSTO!S153)</f>
        <v>2020199</v>
      </c>
      <c r="T153" s="159" t="str">
        <f>+IF(AGOSTO!T153=0,"",AGOSTO!T153)</f>
        <v>Vigencias Anteriores</v>
      </c>
      <c r="U153" s="29">
        <f>+ENERO!U153</f>
        <v>0</v>
      </c>
      <c r="V153" s="17">
        <f>AGOSTO!V153+SEPTIEMBRE!AL153</f>
        <v>0</v>
      </c>
      <c r="W153" s="17">
        <f>AGOSTO!W153+SEPTIEMBRE!AM153</f>
        <v>23025339</v>
      </c>
      <c r="X153" s="20">
        <f>SUM(U153:W153)</f>
        <v>23025339</v>
      </c>
      <c r="Y153" s="21">
        <f>AGOSTO!AA153</f>
        <v>23025339</v>
      </c>
      <c r="Z153" s="457">
        <v>0</v>
      </c>
      <c r="AA153" s="20">
        <f>SUM(Y153:Z153)</f>
        <v>23025339</v>
      </c>
      <c r="AB153" s="21">
        <f>AGOSTO!AD153</f>
        <v>23025339</v>
      </c>
      <c r="AC153" s="457">
        <v>0</v>
      </c>
      <c r="AD153" s="20">
        <f>SUM(AB153:AC153)</f>
        <v>23025339</v>
      </c>
      <c r="AE153" s="21">
        <f>AGOSTO!AG153</f>
        <v>23025339</v>
      </c>
      <c r="AF153" s="457">
        <v>0</v>
      </c>
      <c r="AG153" s="20">
        <f>SUM(AE153:AF153)</f>
        <v>23025339</v>
      </c>
      <c r="AH153" s="21">
        <f>X153-AA153</f>
        <v>0</v>
      </c>
      <c r="AI153" s="17">
        <f>X153-AD153</f>
        <v>0</v>
      </c>
      <c r="AJ153" s="18">
        <f>X153-AG153</f>
        <v>0</v>
      </c>
      <c r="AK153" s="10"/>
      <c r="AL153" s="455">
        <v>0</v>
      </c>
      <c r="AM153" s="458">
        <v>283040</v>
      </c>
      <c r="AN153" s="10"/>
    </row>
    <row r="154" spans="1:40" s="467" customFormat="1" ht="15.75" x14ac:dyDescent="0.2">
      <c r="A154" s="623"/>
      <c r="N154" s="10"/>
      <c r="R154" s="10"/>
      <c r="S154" s="448" t="str">
        <f>+IF(AGOSTO!S154=0,"",AGOSTO!S154)</f>
        <v/>
      </c>
      <c r="T154" s="649" t="str">
        <f>+IF(AGOSTO!T154=0,"",AGOSTO!T154)</f>
        <v/>
      </c>
      <c r="U154" s="193"/>
      <c r="V154" s="193"/>
      <c r="W154" s="193"/>
      <c r="X154" s="193"/>
      <c r="Y154" s="193"/>
      <c r="Z154" s="193"/>
      <c r="AA154" s="193"/>
      <c r="AB154" s="193"/>
      <c r="AC154" s="193"/>
      <c r="AD154" s="193"/>
      <c r="AE154" s="193"/>
      <c r="AF154" s="193"/>
      <c r="AG154" s="193"/>
      <c r="AH154" s="193"/>
      <c r="AI154" s="193"/>
      <c r="AJ154" s="207"/>
      <c r="AK154" s="10"/>
      <c r="AL154" s="213"/>
      <c r="AM154" s="214"/>
      <c r="AN154" s="10"/>
    </row>
    <row r="155" spans="1:40" s="467" customFormat="1" ht="15" x14ac:dyDescent="0.2">
      <c r="A155" s="623"/>
      <c r="N155" s="10"/>
      <c r="R155" s="10"/>
      <c r="S155" s="34">
        <f>+IF(AGOSTO!S155=0,"",AGOSTO!S155)</f>
        <v>2020200</v>
      </c>
      <c r="T155" s="158" t="str">
        <f>+IF(AGOSTO!T155=0,"",AGOSTO!T155)</f>
        <v>Adquisición de Servicios</v>
      </c>
      <c r="U155" s="157">
        <f t="shared" ref="U155:AJ155" si="139">SUM(U156:U157)+U168</f>
        <v>203000000</v>
      </c>
      <c r="V155" s="144">
        <f t="shared" si="139"/>
        <v>0</v>
      </c>
      <c r="W155" s="144">
        <f t="shared" si="139"/>
        <v>56456770</v>
      </c>
      <c r="X155" s="152">
        <f t="shared" si="139"/>
        <v>259456770</v>
      </c>
      <c r="Y155" s="151">
        <f t="shared" si="139"/>
        <v>198278898</v>
      </c>
      <c r="Z155" s="144">
        <f t="shared" si="139"/>
        <v>14590388</v>
      </c>
      <c r="AA155" s="152">
        <f t="shared" si="139"/>
        <v>212869286</v>
      </c>
      <c r="AB155" s="151">
        <f t="shared" si="139"/>
        <v>183209384</v>
      </c>
      <c r="AC155" s="144">
        <f t="shared" si="139"/>
        <v>11229008</v>
      </c>
      <c r="AD155" s="152">
        <f t="shared" si="139"/>
        <v>194438392</v>
      </c>
      <c r="AE155" s="151">
        <f t="shared" si="139"/>
        <v>143546464</v>
      </c>
      <c r="AF155" s="144">
        <f t="shared" si="139"/>
        <v>34798463</v>
      </c>
      <c r="AG155" s="152">
        <f t="shared" si="139"/>
        <v>178344927</v>
      </c>
      <c r="AH155" s="151">
        <f t="shared" si="139"/>
        <v>46587484</v>
      </c>
      <c r="AI155" s="144">
        <f t="shared" si="139"/>
        <v>65018378</v>
      </c>
      <c r="AJ155" s="153">
        <f t="shared" si="139"/>
        <v>81111843</v>
      </c>
      <c r="AK155" s="10"/>
      <c r="AL155" s="151">
        <f>SUM(AL156:AL157)+AL168</f>
        <v>0</v>
      </c>
      <c r="AM155" s="153">
        <f>SUM(AM156:AM157)+AM168</f>
        <v>0</v>
      </c>
      <c r="AN155" s="10"/>
    </row>
    <row r="156" spans="1:40" s="467" customFormat="1" x14ac:dyDescent="0.2">
      <c r="A156" s="623"/>
      <c r="N156" s="10"/>
      <c r="P156" s="10"/>
      <c r="Q156" s="10"/>
      <c r="R156" s="10"/>
      <c r="S156" s="155">
        <f>+IF(AGOSTO!S156=0,"",AGOSTO!S156)</f>
        <v>2020201</v>
      </c>
      <c r="T156" s="159" t="str">
        <f>+IF(AGOSTO!T156=0,"",AGOSTO!T156)</f>
        <v>Mantenimiento Hospitalario</v>
      </c>
      <c r="U156" s="29">
        <f>+ENERO!U156</f>
        <v>80000000</v>
      </c>
      <c r="V156" s="17">
        <f>AGOSTO!V156+SEPTIEMBRE!AL156</f>
        <v>0</v>
      </c>
      <c r="W156" s="17">
        <f>AGOSTO!W156+SEPTIEMBRE!AM156</f>
        <v>17500000</v>
      </c>
      <c r="X156" s="20">
        <f>SUM(U156:W156)</f>
        <v>97500000</v>
      </c>
      <c r="Y156" s="21">
        <f>AGOSTO!AA156</f>
        <v>74532602</v>
      </c>
      <c r="Z156" s="457">
        <v>350423</v>
      </c>
      <c r="AA156" s="20">
        <f>SUM(Y156:Z156)</f>
        <v>74883025</v>
      </c>
      <c r="AB156" s="21">
        <f>AGOSTO!AD156</f>
        <v>64864051</v>
      </c>
      <c r="AC156" s="457">
        <v>1750423</v>
      </c>
      <c r="AD156" s="20">
        <f>SUM(AB156:AC156)</f>
        <v>66614474</v>
      </c>
      <c r="AE156" s="21">
        <f>AGOSTO!AG156</f>
        <v>49271747</v>
      </c>
      <c r="AF156" s="457">
        <v>12008624</v>
      </c>
      <c r="AG156" s="20">
        <f>SUM(AE156:AF156)</f>
        <v>61280371</v>
      </c>
      <c r="AH156" s="21">
        <f>X156-AA156</f>
        <v>22616975</v>
      </c>
      <c r="AI156" s="17">
        <f>X156-AD156</f>
        <v>30885526</v>
      </c>
      <c r="AJ156" s="18">
        <f>X156-AG156</f>
        <v>36219629</v>
      </c>
      <c r="AK156" s="10"/>
      <c r="AL156" s="455">
        <v>0</v>
      </c>
      <c r="AM156" s="458">
        <v>0</v>
      </c>
      <c r="AN156" s="10"/>
    </row>
    <row r="157" spans="1:40" s="467" customFormat="1" x14ac:dyDescent="0.2">
      <c r="A157" s="623"/>
      <c r="N157" s="10"/>
      <c r="P157" s="10"/>
      <c r="Q157" s="10"/>
      <c r="R157" s="10"/>
      <c r="S157" s="155">
        <f>+IF(AGOSTO!S157=0,"",AGOSTO!S157)</f>
        <v>2020202</v>
      </c>
      <c r="T157" s="159" t="str">
        <f>+IF(AGOSTO!T157=0,"",AGOSTO!T157)</f>
        <v>Otros</v>
      </c>
      <c r="U157" s="29">
        <f t="shared" ref="U157:AJ157" si="140">SUM(U158:U167)</f>
        <v>123000000</v>
      </c>
      <c r="V157" s="17">
        <f t="shared" si="140"/>
        <v>0</v>
      </c>
      <c r="W157" s="17">
        <f t="shared" si="140"/>
        <v>0</v>
      </c>
      <c r="X157" s="20">
        <f t="shared" si="140"/>
        <v>123000000</v>
      </c>
      <c r="Y157" s="21">
        <f t="shared" si="140"/>
        <v>84789526</v>
      </c>
      <c r="Z157" s="169">
        <f t="shared" si="140"/>
        <v>14239965</v>
      </c>
      <c r="AA157" s="20">
        <f t="shared" si="140"/>
        <v>99029491</v>
      </c>
      <c r="AB157" s="21">
        <f t="shared" si="140"/>
        <v>79388563</v>
      </c>
      <c r="AC157" s="169">
        <f t="shared" si="140"/>
        <v>9478585</v>
      </c>
      <c r="AD157" s="20">
        <f t="shared" si="140"/>
        <v>88867148</v>
      </c>
      <c r="AE157" s="21">
        <f t="shared" si="140"/>
        <v>60447347</v>
      </c>
      <c r="AF157" s="169">
        <f t="shared" si="140"/>
        <v>22192839</v>
      </c>
      <c r="AG157" s="20">
        <f t="shared" si="140"/>
        <v>82640186</v>
      </c>
      <c r="AH157" s="21">
        <f t="shared" si="140"/>
        <v>23970509</v>
      </c>
      <c r="AI157" s="17">
        <f t="shared" si="140"/>
        <v>34132852</v>
      </c>
      <c r="AJ157" s="18">
        <f t="shared" si="140"/>
        <v>40359814</v>
      </c>
      <c r="AK157" s="12"/>
      <c r="AL157" s="31">
        <f>SUM(AL158:AL167)</f>
        <v>0</v>
      </c>
      <c r="AM157" s="28">
        <f>SUM(AM158:AM167)</f>
        <v>0</v>
      </c>
      <c r="AN157" s="10"/>
    </row>
    <row r="158" spans="1:40" s="467" customFormat="1" x14ac:dyDescent="0.2">
      <c r="A158" s="623"/>
      <c r="N158" s="10"/>
      <c r="P158" s="10"/>
      <c r="Q158" s="10"/>
      <c r="R158" s="10"/>
      <c r="S158" s="156" t="str">
        <f>+IF(AGOSTO!S158=0,"",AGOSTO!S158)</f>
        <v>2020202-1</v>
      </c>
      <c r="T158" s="55" t="str">
        <f>+IF(AGOSTO!T158=0,"",AGOSTO!T158)</f>
        <v>Seguros</v>
      </c>
      <c r="U158" s="29">
        <f>+ENERO!U158</f>
        <v>12000000</v>
      </c>
      <c r="V158" s="17">
        <f>AGOSTO!V158+SEPTIEMBRE!AL158</f>
        <v>0</v>
      </c>
      <c r="W158" s="17">
        <f>AGOSTO!W158+SEPTIEMBRE!AM158</f>
        <v>0</v>
      </c>
      <c r="X158" s="20">
        <f t="shared" ref="X158:X168" si="141">SUM(U158:W158)</f>
        <v>12000000</v>
      </c>
      <c r="Y158" s="21">
        <f>AGOSTO!AA158</f>
        <v>12000000</v>
      </c>
      <c r="Z158" s="457">
        <v>0</v>
      </c>
      <c r="AA158" s="20">
        <f t="shared" ref="AA158:AA168" si="142">SUM(Y158:Z158)</f>
        <v>12000000</v>
      </c>
      <c r="AB158" s="21">
        <f>AGOSTO!AD158</f>
        <v>12000000</v>
      </c>
      <c r="AC158" s="457">
        <v>0</v>
      </c>
      <c r="AD158" s="20">
        <f t="shared" ref="AD158:AD168" si="143">SUM(AB158:AC158)</f>
        <v>12000000</v>
      </c>
      <c r="AE158" s="21">
        <f>AGOSTO!AG158</f>
        <v>7440737</v>
      </c>
      <c r="AF158" s="457">
        <v>3627203</v>
      </c>
      <c r="AG158" s="20">
        <f t="shared" ref="AG158:AG168" si="144">SUM(AE158:AF158)</f>
        <v>11067940</v>
      </c>
      <c r="AH158" s="21">
        <f t="shared" ref="AH158:AH168" si="145">X158-AA158</f>
        <v>0</v>
      </c>
      <c r="AI158" s="17">
        <f t="shared" ref="AI158:AI168" si="146">X158-AD158</f>
        <v>0</v>
      </c>
      <c r="AJ158" s="18">
        <f t="shared" ref="AJ158:AJ168" si="147">X158-AG158</f>
        <v>932060</v>
      </c>
      <c r="AK158" s="10"/>
      <c r="AL158" s="455">
        <v>0</v>
      </c>
      <c r="AM158" s="458">
        <v>0</v>
      </c>
      <c r="AN158" s="10"/>
    </row>
    <row r="159" spans="1:40" s="467" customFormat="1" x14ac:dyDescent="0.2">
      <c r="A159" s="623"/>
      <c r="N159" s="10"/>
      <c r="P159" s="10"/>
      <c r="Q159" s="10"/>
      <c r="R159" s="10"/>
      <c r="S159" s="156" t="str">
        <f>+IF(AGOSTO!S159=0,"",AGOSTO!S159)</f>
        <v>2020202-2</v>
      </c>
      <c r="T159" s="55" t="str">
        <f>+IF(AGOSTO!T159=0,"",AGOSTO!T159)</f>
        <v>Impresos y Publicaciones</v>
      </c>
      <c r="U159" s="29">
        <f>+ENERO!U159</f>
        <v>1000000</v>
      </c>
      <c r="V159" s="17">
        <f>AGOSTO!V159+SEPTIEMBRE!AL159</f>
        <v>0</v>
      </c>
      <c r="W159" s="17">
        <f>AGOSTO!W159+SEPTIEMBRE!AM159</f>
        <v>0</v>
      </c>
      <c r="X159" s="20">
        <f t="shared" si="141"/>
        <v>1000000</v>
      </c>
      <c r="Y159" s="21">
        <f>AGOSTO!AA159</f>
        <v>0</v>
      </c>
      <c r="Z159" s="457">
        <v>0</v>
      </c>
      <c r="AA159" s="20">
        <f t="shared" si="142"/>
        <v>0</v>
      </c>
      <c r="AB159" s="21">
        <f>AGOSTO!AD159</f>
        <v>0</v>
      </c>
      <c r="AC159" s="457">
        <v>0</v>
      </c>
      <c r="AD159" s="20">
        <f t="shared" si="143"/>
        <v>0</v>
      </c>
      <c r="AE159" s="21">
        <f>AGOSTO!AG159</f>
        <v>0</v>
      </c>
      <c r="AF159" s="457">
        <v>0</v>
      </c>
      <c r="AG159" s="20">
        <f t="shared" si="144"/>
        <v>0</v>
      </c>
      <c r="AH159" s="21">
        <f t="shared" si="145"/>
        <v>1000000</v>
      </c>
      <c r="AI159" s="17">
        <f t="shared" si="146"/>
        <v>1000000</v>
      </c>
      <c r="AJ159" s="18">
        <f t="shared" si="147"/>
        <v>1000000</v>
      </c>
      <c r="AK159" s="10"/>
      <c r="AL159" s="455">
        <v>0</v>
      </c>
      <c r="AM159" s="458">
        <v>0</v>
      </c>
      <c r="AN159" s="10"/>
    </row>
    <row r="160" spans="1:40" s="467" customFormat="1" x14ac:dyDescent="0.2">
      <c r="A160" s="623"/>
      <c r="N160" s="10"/>
      <c r="P160" s="10"/>
      <c r="Q160" s="10"/>
      <c r="R160" s="10"/>
      <c r="S160" s="156" t="str">
        <f>+IF(AGOSTO!S160=0,"",AGOSTO!S160)</f>
        <v>2020202-3</v>
      </c>
      <c r="T160" s="55" t="str">
        <f>+IF(AGOSTO!T160=0,"",AGOSTO!T160)</f>
        <v>Pago a otras IPS</v>
      </c>
      <c r="U160" s="29">
        <f>+ENERO!U160</f>
        <v>2000000</v>
      </c>
      <c r="V160" s="17">
        <f>AGOSTO!V160+SEPTIEMBRE!AL160</f>
        <v>0</v>
      </c>
      <c r="W160" s="17">
        <f>AGOSTO!W160+SEPTIEMBRE!AM160</f>
        <v>0</v>
      </c>
      <c r="X160" s="20">
        <f t="shared" si="141"/>
        <v>2000000</v>
      </c>
      <c r="Y160" s="21">
        <f>AGOSTO!AA160</f>
        <v>343700</v>
      </c>
      <c r="Z160" s="457">
        <v>0</v>
      </c>
      <c r="AA160" s="20">
        <f t="shared" si="142"/>
        <v>343700</v>
      </c>
      <c r="AB160" s="21">
        <f>AGOSTO!AD160</f>
        <v>343700</v>
      </c>
      <c r="AC160" s="457">
        <v>0</v>
      </c>
      <c r="AD160" s="20">
        <f t="shared" si="143"/>
        <v>343700</v>
      </c>
      <c r="AE160" s="21">
        <f>AGOSTO!AG160</f>
        <v>0</v>
      </c>
      <c r="AF160" s="457">
        <v>0</v>
      </c>
      <c r="AG160" s="20">
        <f t="shared" si="144"/>
        <v>0</v>
      </c>
      <c r="AH160" s="21">
        <f t="shared" si="145"/>
        <v>1656300</v>
      </c>
      <c r="AI160" s="17">
        <f t="shared" si="146"/>
        <v>1656300</v>
      </c>
      <c r="AJ160" s="18">
        <f t="shared" si="147"/>
        <v>2000000</v>
      </c>
      <c r="AK160" s="10"/>
      <c r="AL160" s="455">
        <v>0</v>
      </c>
      <c r="AM160" s="458">
        <v>0</v>
      </c>
      <c r="AN160" s="10"/>
    </row>
    <row r="161" spans="1:40" s="467" customFormat="1" x14ac:dyDescent="0.2">
      <c r="A161" s="623"/>
      <c r="N161" s="10"/>
      <c r="P161" s="10"/>
      <c r="Q161" s="10"/>
      <c r="R161" s="10"/>
      <c r="S161" s="156" t="str">
        <f>+IF(AGOSTO!S161=0,"",AGOSTO!S161)</f>
        <v>2020202-4</v>
      </c>
      <c r="T161" s="55" t="str">
        <f>+IF(AGOSTO!T161=0,"",AGOSTO!T161)</f>
        <v>Comunicaciones y Transportes</v>
      </c>
      <c r="U161" s="29">
        <f>+ENERO!U161</f>
        <v>15000000</v>
      </c>
      <c r="V161" s="17">
        <f>AGOSTO!V161+SEPTIEMBRE!AL161</f>
        <v>0</v>
      </c>
      <c r="W161" s="17">
        <f>AGOSTO!W161+SEPTIEMBRE!AM161</f>
        <v>0</v>
      </c>
      <c r="X161" s="20">
        <f t="shared" si="141"/>
        <v>15000000</v>
      </c>
      <c r="Y161" s="21">
        <f>AGOSTO!AA161</f>
        <v>5683950</v>
      </c>
      <c r="Z161" s="457">
        <v>543400</v>
      </c>
      <c r="AA161" s="20">
        <f t="shared" si="142"/>
        <v>6227350</v>
      </c>
      <c r="AB161" s="21">
        <f>AGOSTO!AD161</f>
        <v>5683950</v>
      </c>
      <c r="AC161" s="457">
        <v>543400</v>
      </c>
      <c r="AD161" s="20">
        <f t="shared" si="143"/>
        <v>6227350</v>
      </c>
      <c r="AE161" s="21">
        <f>AGOSTO!AG161</f>
        <v>5674350</v>
      </c>
      <c r="AF161" s="457">
        <v>1294800</v>
      </c>
      <c r="AG161" s="20">
        <f t="shared" si="144"/>
        <v>6969150</v>
      </c>
      <c r="AH161" s="21">
        <f t="shared" si="145"/>
        <v>8772650</v>
      </c>
      <c r="AI161" s="17">
        <f t="shared" si="146"/>
        <v>8772650</v>
      </c>
      <c r="AJ161" s="18">
        <f t="shared" si="147"/>
        <v>8030850</v>
      </c>
      <c r="AK161" s="10"/>
      <c r="AL161" s="455">
        <v>0</v>
      </c>
      <c r="AM161" s="458">
        <v>0</v>
      </c>
      <c r="AN161" s="10"/>
    </row>
    <row r="162" spans="1:40" s="467" customFormat="1" x14ac:dyDescent="0.2">
      <c r="A162" s="623"/>
      <c r="N162" s="10"/>
      <c r="P162" s="10"/>
      <c r="Q162" s="10"/>
      <c r="R162" s="10"/>
      <c r="S162" s="156" t="str">
        <f>+IF(AGOSTO!S162=0,"",AGOSTO!S162)</f>
        <v>2020202-5</v>
      </c>
      <c r="T162" s="55" t="str">
        <f>+IF(AGOSTO!T162=0,"",AGOSTO!T162)</f>
        <v>Viáticos y Gastos de Viaje</v>
      </c>
      <c r="U162" s="29">
        <f>+ENERO!U162</f>
        <v>4000000</v>
      </c>
      <c r="V162" s="17">
        <f>AGOSTO!V162+SEPTIEMBRE!AL162</f>
        <v>0</v>
      </c>
      <c r="W162" s="17">
        <f>AGOSTO!W162+SEPTIEMBRE!AM162</f>
        <v>0</v>
      </c>
      <c r="X162" s="20">
        <f t="shared" si="141"/>
        <v>4000000</v>
      </c>
      <c r="Y162" s="21">
        <f>AGOSTO!AA162</f>
        <v>1903199</v>
      </c>
      <c r="Z162" s="457">
        <v>410665</v>
      </c>
      <c r="AA162" s="20">
        <f t="shared" si="142"/>
        <v>2313864</v>
      </c>
      <c r="AB162" s="21">
        <f>AGOSTO!AD162</f>
        <v>1903199</v>
      </c>
      <c r="AC162" s="457">
        <v>410665</v>
      </c>
      <c r="AD162" s="20">
        <f t="shared" si="143"/>
        <v>2313864</v>
      </c>
      <c r="AE162" s="21">
        <f>AGOSTO!AG162</f>
        <v>1903199</v>
      </c>
      <c r="AF162" s="457">
        <v>410665</v>
      </c>
      <c r="AG162" s="20">
        <f t="shared" si="144"/>
        <v>2313864</v>
      </c>
      <c r="AH162" s="21">
        <f t="shared" si="145"/>
        <v>1686136</v>
      </c>
      <c r="AI162" s="17">
        <f t="shared" si="146"/>
        <v>1686136</v>
      </c>
      <c r="AJ162" s="18">
        <f t="shared" si="147"/>
        <v>1686136</v>
      </c>
      <c r="AK162" s="10"/>
      <c r="AL162" s="455">
        <v>0</v>
      </c>
      <c r="AM162" s="458">
        <v>0</v>
      </c>
      <c r="AN162" s="10"/>
    </row>
    <row r="163" spans="1:40" s="467" customFormat="1" x14ac:dyDescent="0.2">
      <c r="A163" s="623"/>
      <c r="N163" s="10"/>
      <c r="P163" s="10"/>
      <c r="Q163" s="10"/>
      <c r="R163" s="10"/>
      <c r="S163" s="156" t="str">
        <f>+IF(AGOSTO!S163=0,"",AGOSTO!S163)</f>
        <v>2020202-6</v>
      </c>
      <c r="T163" s="55" t="str">
        <f>+IF(AGOSTO!T163=0,"",AGOSTO!T163)</f>
        <v>Plan Integral de Manejo de Residuos Sólidos Hospitalarios</v>
      </c>
      <c r="U163" s="29">
        <f>+ENERO!U163</f>
        <v>13000000</v>
      </c>
      <c r="V163" s="17">
        <f>AGOSTO!V163+SEPTIEMBRE!AL163</f>
        <v>0</v>
      </c>
      <c r="W163" s="17">
        <f>AGOSTO!W163+SEPTIEMBRE!AM163</f>
        <v>0</v>
      </c>
      <c r="X163" s="20">
        <f t="shared" si="141"/>
        <v>13000000</v>
      </c>
      <c r="Y163" s="21">
        <f>AGOSTO!AA163</f>
        <v>9176680</v>
      </c>
      <c r="Z163" s="457">
        <v>0</v>
      </c>
      <c r="AA163" s="20">
        <f t="shared" si="142"/>
        <v>9176680</v>
      </c>
      <c r="AB163" s="21">
        <f>AGOSTO!AD163</f>
        <v>4976564</v>
      </c>
      <c r="AC163" s="457">
        <v>576390</v>
      </c>
      <c r="AD163" s="20">
        <f t="shared" si="143"/>
        <v>5552954</v>
      </c>
      <c r="AE163" s="21">
        <f>AGOSTO!AG163</f>
        <v>3132294</v>
      </c>
      <c r="AF163" s="457">
        <v>1259870</v>
      </c>
      <c r="AG163" s="20">
        <f t="shared" si="144"/>
        <v>4392164</v>
      </c>
      <c r="AH163" s="21">
        <f t="shared" si="145"/>
        <v>3823320</v>
      </c>
      <c r="AI163" s="17">
        <f t="shared" si="146"/>
        <v>7447046</v>
      </c>
      <c r="AJ163" s="18">
        <f t="shared" si="147"/>
        <v>8607836</v>
      </c>
      <c r="AK163" s="10"/>
      <c r="AL163" s="455">
        <v>0</v>
      </c>
      <c r="AM163" s="458">
        <v>0</v>
      </c>
      <c r="AN163" s="10"/>
    </row>
    <row r="164" spans="1:40" s="467" customFormat="1" x14ac:dyDescent="0.2">
      <c r="A164" s="623"/>
      <c r="N164" s="10"/>
      <c r="P164" s="10"/>
      <c r="Q164" s="10"/>
      <c r="R164" s="10"/>
      <c r="S164" s="156" t="str">
        <f>+IF(AGOSTO!S164=0,"",AGOSTO!S164)</f>
        <v>2020202-7</v>
      </c>
      <c r="T164" s="55" t="str">
        <f>+IF(AGOSTO!T164=0,"",AGOSTO!T164)</f>
        <v>Servicios de Laboratorio contratados con terceros</v>
      </c>
      <c r="U164" s="29">
        <f>+ENERO!U164</f>
        <v>18000000</v>
      </c>
      <c r="V164" s="17">
        <f>AGOSTO!V164+SEPTIEMBRE!AL164</f>
        <v>0</v>
      </c>
      <c r="W164" s="17">
        <f>AGOSTO!W164+SEPTIEMBRE!AM164</f>
        <v>0</v>
      </c>
      <c r="X164" s="20">
        <f t="shared" si="141"/>
        <v>18000000</v>
      </c>
      <c r="Y164" s="21">
        <f>AGOSTO!AA164</f>
        <v>14010000</v>
      </c>
      <c r="Z164" s="457">
        <v>1285900</v>
      </c>
      <c r="AA164" s="20">
        <f t="shared" si="142"/>
        <v>15295900</v>
      </c>
      <c r="AB164" s="21">
        <f>AGOSTO!AD164</f>
        <v>13234600</v>
      </c>
      <c r="AC164" s="457">
        <v>2061300</v>
      </c>
      <c r="AD164" s="20">
        <f t="shared" si="143"/>
        <v>15295900</v>
      </c>
      <c r="AE164" s="21">
        <f>AGOSTO!AG164</f>
        <v>7486500</v>
      </c>
      <c r="AF164" s="457">
        <v>3786800</v>
      </c>
      <c r="AG164" s="20">
        <f t="shared" si="144"/>
        <v>11273300</v>
      </c>
      <c r="AH164" s="21">
        <f t="shared" si="145"/>
        <v>2704100</v>
      </c>
      <c r="AI164" s="17">
        <f t="shared" si="146"/>
        <v>2704100</v>
      </c>
      <c r="AJ164" s="18">
        <f t="shared" si="147"/>
        <v>6726700</v>
      </c>
      <c r="AK164" s="10"/>
      <c r="AL164" s="455">
        <v>0</v>
      </c>
      <c r="AM164" s="458">
        <v>0</v>
      </c>
      <c r="AN164" s="10"/>
    </row>
    <row r="165" spans="1:40" s="467" customFormat="1" x14ac:dyDescent="0.2">
      <c r="A165" s="623"/>
      <c r="N165" s="10"/>
      <c r="P165" s="10"/>
      <c r="Q165" s="10"/>
      <c r="R165" s="10"/>
      <c r="S165" s="156" t="str">
        <f>+IF(AGOSTO!S165=0,"",AGOSTO!S165)</f>
        <v>2020202-8</v>
      </c>
      <c r="T165" s="55" t="str">
        <f>+IF(AGOSTO!T165=0,"",AGOSTO!T165)</f>
        <v>Servicios de Rayos X e Imaginología contratado con terceros</v>
      </c>
      <c r="U165" s="29">
        <f>+ENERO!U165</f>
        <v>0</v>
      </c>
      <c r="V165" s="17">
        <f>AGOSTO!V165+SEPTIEMBRE!AL165</f>
        <v>0</v>
      </c>
      <c r="W165" s="17">
        <f>AGOSTO!W165+SEPTIEMBRE!AM165</f>
        <v>0</v>
      </c>
      <c r="X165" s="20">
        <f t="shared" si="141"/>
        <v>0</v>
      </c>
      <c r="Y165" s="21">
        <f>AGOSTO!AA165</f>
        <v>0</v>
      </c>
      <c r="Z165" s="457">
        <v>0</v>
      </c>
      <c r="AA165" s="20">
        <f t="shared" si="142"/>
        <v>0</v>
      </c>
      <c r="AB165" s="21">
        <f>AGOSTO!AD165</f>
        <v>0</v>
      </c>
      <c r="AC165" s="457">
        <v>0</v>
      </c>
      <c r="AD165" s="20">
        <f t="shared" si="143"/>
        <v>0</v>
      </c>
      <c r="AE165" s="21">
        <f>AGOSTO!AG165</f>
        <v>0</v>
      </c>
      <c r="AF165" s="457">
        <v>0</v>
      </c>
      <c r="AG165" s="20">
        <f t="shared" si="144"/>
        <v>0</v>
      </c>
      <c r="AH165" s="21">
        <f t="shared" si="145"/>
        <v>0</v>
      </c>
      <c r="AI165" s="17">
        <f t="shared" si="146"/>
        <v>0</v>
      </c>
      <c r="AJ165" s="18">
        <f t="shared" si="147"/>
        <v>0</v>
      </c>
      <c r="AK165" s="10"/>
      <c r="AL165" s="455">
        <v>0</v>
      </c>
      <c r="AM165" s="458">
        <v>0</v>
      </c>
      <c r="AN165" s="10"/>
    </row>
    <row r="166" spans="1:40" s="467" customFormat="1" x14ac:dyDescent="0.2">
      <c r="A166" s="623"/>
      <c r="N166" s="10"/>
      <c r="P166" s="10"/>
      <c r="Q166" s="10"/>
      <c r="R166" s="10"/>
      <c r="S166" s="156" t="str">
        <f>+IF(AGOSTO!S166=0,"",AGOSTO!S166)</f>
        <v>2020202-9</v>
      </c>
      <c r="T166" s="55" t="str">
        <f>+IF(AGOSTO!T166=0,"",AGOSTO!T166)</f>
        <v>Arrendamientos</v>
      </c>
      <c r="U166" s="29">
        <f>+ENERO!U166</f>
        <v>58000000</v>
      </c>
      <c r="V166" s="17">
        <f>AGOSTO!V166+SEPTIEMBRE!AL166</f>
        <v>0</v>
      </c>
      <c r="W166" s="17">
        <f>AGOSTO!W166+SEPTIEMBRE!AM166</f>
        <v>0</v>
      </c>
      <c r="X166" s="20">
        <f t="shared" si="141"/>
        <v>58000000</v>
      </c>
      <c r="Y166" s="21">
        <f>AGOSTO!AA166</f>
        <v>41671997</v>
      </c>
      <c r="Z166" s="457">
        <v>12000000</v>
      </c>
      <c r="AA166" s="20">
        <f t="shared" si="142"/>
        <v>53671997</v>
      </c>
      <c r="AB166" s="21">
        <f>AGOSTO!AD166</f>
        <v>41246550</v>
      </c>
      <c r="AC166" s="457">
        <v>5886830</v>
      </c>
      <c r="AD166" s="20">
        <f t="shared" si="143"/>
        <v>47133380</v>
      </c>
      <c r="AE166" s="21">
        <f>AGOSTO!AG166</f>
        <v>34810267</v>
      </c>
      <c r="AF166" s="457">
        <v>11813501</v>
      </c>
      <c r="AG166" s="20">
        <f t="shared" si="144"/>
        <v>46623768</v>
      </c>
      <c r="AH166" s="21">
        <f t="shared" si="145"/>
        <v>4328003</v>
      </c>
      <c r="AI166" s="17">
        <f t="shared" si="146"/>
        <v>10866620</v>
      </c>
      <c r="AJ166" s="18">
        <f t="shared" si="147"/>
        <v>11376232</v>
      </c>
      <c r="AK166" s="10"/>
      <c r="AL166" s="455">
        <v>0</v>
      </c>
      <c r="AM166" s="458">
        <v>0</v>
      </c>
      <c r="AN166" s="10"/>
    </row>
    <row r="167" spans="1:40" s="467" customFormat="1" x14ac:dyDescent="0.2">
      <c r="A167" s="623"/>
      <c r="N167" s="10"/>
      <c r="P167" s="10"/>
      <c r="Q167" s="10"/>
      <c r="R167" s="10"/>
      <c r="S167" s="156" t="str">
        <f>+IF(AGOSTO!S167=0,"",AGOSTO!S167)</f>
        <v>2020202-10</v>
      </c>
      <c r="T167" s="55" t="str">
        <f>+IF(AGOSTO!T167=0,"",AGOSTO!T167)</f>
        <v>Servicios Públicos</v>
      </c>
      <c r="U167" s="29">
        <f>+ENERO!U167</f>
        <v>0</v>
      </c>
      <c r="V167" s="17">
        <f>AGOSTO!V167+SEPTIEMBRE!AL167</f>
        <v>0</v>
      </c>
      <c r="W167" s="17">
        <f>AGOSTO!W167+SEPTIEMBRE!AM167</f>
        <v>0</v>
      </c>
      <c r="X167" s="20">
        <f>SUM(U167:W167)</f>
        <v>0</v>
      </c>
      <c r="Y167" s="21">
        <f>AGOSTO!AA167</f>
        <v>0</v>
      </c>
      <c r="Z167" s="457">
        <v>0</v>
      </c>
      <c r="AA167" s="20">
        <f>SUM(Y167:Z167)</f>
        <v>0</v>
      </c>
      <c r="AB167" s="21">
        <f>AGOSTO!AD167</f>
        <v>0</v>
      </c>
      <c r="AC167" s="457">
        <v>0</v>
      </c>
      <c r="AD167" s="20">
        <f>SUM(AB167:AC167)</f>
        <v>0</v>
      </c>
      <c r="AE167" s="21">
        <f>AGOSTO!AG167</f>
        <v>0</v>
      </c>
      <c r="AF167" s="457">
        <v>0</v>
      </c>
      <c r="AG167" s="20">
        <f>SUM(AE167:AF167)</f>
        <v>0</v>
      </c>
      <c r="AH167" s="21">
        <f>X167-AA167</f>
        <v>0</v>
      </c>
      <c r="AI167" s="17">
        <f>X167-AD167</f>
        <v>0</v>
      </c>
      <c r="AJ167" s="18">
        <f>X167-AG167</f>
        <v>0</v>
      </c>
      <c r="AK167" s="10"/>
      <c r="AL167" s="455">
        <v>0</v>
      </c>
      <c r="AM167" s="458">
        <v>0</v>
      </c>
      <c r="AN167" s="10"/>
    </row>
    <row r="168" spans="1:40" s="467" customFormat="1" x14ac:dyDescent="0.2">
      <c r="A168" s="623"/>
      <c r="N168" s="10"/>
      <c r="P168" s="10"/>
      <c r="Q168" s="10"/>
      <c r="R168" s="10"/>
      <c r="S168" s="155">
        <f>+IF(AGOSTO!S168=0,"",AGOSTO!S168)</f>
        <v>2020299</v>
      </c>
      <c r="T168" s="159" t="str">
        <f>+IF(AGOSTO!T168=0,"",AGOSTO!T168)</f>
        <v>Vigencias Anteriores</v>
      </c>
      <c r="U168" s="29">
        <f>+ENERO!U168</f>
        <v>0</v>
      </c>
      <c r="V168" s="17">
        <f>AGOSTO!V168+SEPTIEMBRE!AL168</f>
        <v>0</v>
      </c>
      <c r="W168" s="17">
        <f>AGOSTO!W168+SEPTIEMBRE!AM168</f>
        <v>38956770</v>
      </c>
      <c r="X168" s="20">
        <f t="shared" si="141"/>
        <v>38956770</v>
      </c>
      <c r="Y168" s="21">
        <f>AGOSTO!AA168</f>
        <v>38956770</v>
      </c>
      <c r="Z168" s="457">
        <v>0</v>
      </c>
      <c r="AA168" s="20">
        <f t="shared" si="142"/>
        <v>38956770</v>
      </c>
      <c r="AB168" s="21">
        <f>AGOSTO!AD168</f>
        <v>38956770</v>
      </c>
      <c r="AC168" s="457">
        <v>0</v>
      </c>
      <c r="AD168" s="20">
        <f t="shared" si="143"/>
        <v>38956770</v>
      </c>
      <c r="AE168" s="21">
        <f>AGOSTO!AG168</f>
        <v>33827370</v>
      </c>
      <c r="AF168" s="457">
        <v>597000</v>
      </c>
      <c r="AG168" s="20">
        <f t="shared" si="144"/>
        <v>34424370</v>
      </c>
      <c r="AH168" s="21">
        <f t="shared" si="145"/>
        <v>0</v>
      </c>
      <c r="AI168" s="17">
        <f t="shared" si="146"/>
        <v>0</v>
      </c>
      <c r="AJ168" s="18">
        <f t="shared" si="147"/>
        <v>4532400</v>
      </c>
      <c r="AK168" s="10"/>
      <c r="AL168" s="455">
        <v>0</v>
      </c>
      <c r="AM168" s="458">
        <v>0</v>
      </c>
      <c r="AN168" s="10"/>
    </row>
    <row r="169" spans="1:40" s="467" customFormat="1" ht="15.75" x14ac:dyDescent="0.2">
      <c r="A169" s="623"/>
      <c r="N169" s="10"/>
      <c r="P169" s="10"/>
      <c r="Q169" s="10"/>
      <c r="R169" s="10"/>
      <c r="S169" s="448" t="str">
        <f>+IF(AGOSTO!S169=0,"",AGOSTO!S169)</f>
        <v/>
      </c>
      <c r="T169" s="649" t="str">
        <f>+IF(AGOSTO!T169=0,"",AGOSTO!T169)</f>
        <v/>
      </c>
      <c r="U169" s="193"/>
      <c r="V169" s="193"/>
      <c r="W169" s="193"/>
      <c r="X169" s="193"/>
      <c r="Y169" s="193"/>
      <c r="Z169" s="193"/>
      <c r="AA169" s="193"/>
      <c r="AB169" s="193"/>
      <c r="AC169" s="193"/>
      <c r="AD169" s="193"/>
      <c r="AE169" s="193"/>
      <c r="AF169" s="193">
        <v>0</v>
      </c>
      <c r="AG169" s="193"/>
      <c r="AH169" s="193"/>
      <c r="AI169" s="193"/>
      <c r="AJ169" s="207"/>
      <c r="AK169" s="10"/>
      <c r="AL169" s="213"/>
      <c r="AM169" s="214"/>
      <c r="AN169" s="10"/>
    </row>
    <row r="170" spans="1:40" s="467" customFormat="1" ht="15.75" x14ac:dyDescent="0.2">
      <c r="A170" s="623"/>
      <c r="N170" s="10"/>
      <c r="P170" s="10"/>
      <c r="Q170" s="10"/>
      <c r="R170" s="10"/>
      <c r="S170" s="469">
        <f>+IF(AGOSTO!S170=0,"",AGOSTO!S170)</f>
        <v>3000000</v>
      </c>
      <c r="T170" s="588" t="str">
        <f>+IF(AGOSTO!T170=0,"",AGOSTO!T170)</f>
        <v>TRANSFERENCIAS CORRIENTES</v>
      </c>
      <c r="U170" s="589">
        <f t="shared" ref="U170:AJ170" si="148">U172+U176+U185</f>
        <v>55451506</v>
      </c>
      <c r="V170" s="590">
        <f t="shared" si="148"/>
        <v>0</v>
      </c>
      <c r="W170" s="590">
        <f t="shared" si="148"/>
        <v>14388253</v>
      </c>
      <c r="X170" s="591">
        <f t="shared" si="148"/>
        <v>69839759</v>
      </c>
      <c r="Y170" s="464">
        <f t="shared" si="148"/>
        <v>39913298</v>
      </c>
      <c r="Z170" s="590">
        <f t="shared" si="148"/>
        <v>2944279</v>
      </c>
      <c r="AA170" s="591">
        <f t="shared" si="148"/>
        <v>42857577</v>
      </c>
      <c r="AB170" s="464">
        <f t="shared" si="148"/>
        <v>39913298</v>
      </c>
      <c r="AC170" s="590">
        <f t="shared" si="148"/>
        <v>2944279</v>
      </c>
      <c r="AD170" s="591">
        <f t="shared" si="148"/>
        <v>42857577</v>
      </c>
      <c r="AE170" s="464">
        <f t="shared" si="148"/>
        <v>35331006</v>
      </c>
      <c r="AF170" s="590">
        <f t="shared" si="148"/>
        <v>6649277</v>
      </c>
      <c r="AG170" s="591">
        <f t="shared" si="148"/>
        <v>41980283</v>
      </c>
      <c r="AH170" s="464">
        <f t="shared" si="148"/>
        <v>26982182</v>
      </c>
      <c r="AI170" s="590">
        <f t="shared" si="148"/>
        <v>26982182</v>
      </c>
      <c r="AJ170" s="465">
        <f t="shared" si="148"/>
        <v>27859476</v>
      </c>
      <c r="AK170" s="10"/>
      <c r="AL170" s="151">
        <f>AL172+AL176+AL185</f>
        <v>0</v>
      </c>
      <c r="AM170" s="153">
        <f>AM172+AM176+AM185</f>
        <v>0</v>
      </c>
      <c r="AN170" s="10"/>
    </row>
    <row r="171" spans="1:40" s="467" customFormat="1" ht="15.75" x14ac:dyDescent="0.2">
      <c r="A171" s="623"/>
      <c r="N171" s="10"/>
      <c r="P171" s="10"/>
      <c r="Q171" s="10"/>
      <c r="R171" s="10"/>
      <c r="S171" s="448" t="str">
        <f>+IF(AGOSTO!S171=0,"",AGOSTO!S171)</f>
        <v/>
      </c>
      <c r="T171" s="649" t="str">
        <f>+IF(AGOSTO!T171=0,"",AGOSTO!T171)</f>
        <v/>
      </c>
      <c r="U171" s="193"/>
      <c r="V171" s="193"/>
      <c r="W171" s="193"/>
      <c r="X171" s="193"/>
      <c r="Y171" s="193"/>
      <c r="Z171" s="193"/>
      <c r="AA171" s="193"/>
      <c r="AB171" s="193"/>
      <c r="AC171" s="193"/>
      <c r="AD171" s="193"/>
      <c r="AE171" s="193"/>
      <c r="AF171" s="193"/>
      <c r="AG171" s="193"/>
      <c r="AH171" s="193"/>
      <c r="AI171" s="193"/>
      <c r="AJ171" s="207"/>
      <c r="AK171" s="10"/>
      <c r="AL171" s="213"/>
      <c r="AM171" s="214"/>
      <c r="AN171" s="10"/>
    </row>
    <row r="172" spans="1:40" s="467" customFormat="1" ht="15" x14ac:dyDescent="0.2">
      <c r="A172" s="623"/>
      <c r="N172" s="10"/>
      <c r="P172" s="10"/>
      <c r="Q172" s="10"/>
      <c r="R172" s="10"/>
      <c r="S172" s="34">
        <f>+IF(AGOSTO!S172=0,"",AGOSTO!S172)</f>
        <v>3100000</v>
      </c>
      <c r="T172" s="158" t="str">
        <f>+IF(AGOSTO!T172=0,"",AGOSTO!T172)</f>
        <v>Transferencias al Sector Público</v>
      </c>
      <c r="U172" s="157">
        <f t="shared" ref="U172:AJ172" si="149">SUM(U173:U174)</f>
        <v>4000000</v>
      </c>
      <c r="V172" s="144">
        <f t="shared" si="149"/>
        <v>0</v>
      </c>
      <c r="W172" s="144">
        <f t="shared" si="149"/>
        <v>868270</v>
      </c>
      <c r="X172" s="152">
        <f t="shared" si="149"/>
        <v>4868270</v>
      </c>
      <c r="Y172" s="151">
        <f t="shared" si="149"/>
        <v>3234605</v>
      </c>
      <c r="Z172" s="144">
        <f t="shared" si="149"/>
        <v>486280</v>
      </c>
      <c r="AA172" s="152">
        <f t="shared" si="149"/>
        <v>3720885</v>
      </c>
      <c r="AB172" s="151">
        <f t="shared" si="149"/>
        <v>3234605</v>
      </c>
      <c r="AC172" s="144">
        <f t="shared" si="149"/>
        <v>486280</v>
      </c>
      <c r="AD172" s="152">
        <f t="shared" si="149"/>
        <v>3720885</v>
      </c>
      <c r="AE172" s="151">
        <f t="shared" si="149"/>
        <v>1532625</v>
      </c>
      <c r="AF172" s="144">
        <f t="shared" si="149"/>
        <v>1458840</v>
      </c>
      <c r="AG172" s="152">
        <f t="shared" si="149"/>
        <v>2991465</v>
      </c>
      <c r="AH172" s="151">
        <f t="shared" si="149"/>
        <v>1147385</v>
      </c>
      <c r="AI172" s="144">
        <f t="shared" si="149"/>
        <v>1147385</v>
      </c>
      <c r="AJ172" s="153">
        <f t="shared" si="149"/>
        <v>1876805</v>
      </c>
      <c r="AK172" s="10"/>
      <c r="AL172" s="151">
        <f>SUM(AL173:AL174)</f>
        <v>0</v>
      </c>
      <c r="AM172" s="153">
        <f>SUM(AM173:AM174)</f>
        <v>0</v>
      </c>
      <c r="AN172" s="10"/>
    </row>
    <row r="173" spans="1:40" s="467" customFormat="1" x14ac:dyDescent="0.2">
      <c r="A173" s="623"/>
      <c r="N173" s="10"/>
      <c r="P173" s="10"/>
      <c r="Q173" s="10"/>
      <c r="R173" s="10"/>
      <c r="S173" s="155">
        <f>+IF(AGOSTO!S173=0,"",AGOSTO!S173)</f>
        <v>3100003</v>
      </c>
      <c r="T173" s="159" t="str">
        <f>+IF(AGOSTO!T173=0,"",AGOSTO!T173)</f>
        <v>Entidades Públicas (Contraloria, Supersalud,…)</v>
      </c>
      <c r="U173" s="29">
        <f>+ENERO!U173</f>
        <v>4000000</v>
      </c>
      <c r="V173" s="17">
        <f>AGOSTO!V173+SEPTIEMBRE!AL173</f>
        <v>0</v>
      </c>
      <c r="W173" s="17">
        <f>AGOSTO!W173+SEPTIEMBRE!AM173</f>
        <v>0</v>
      </c>
      <c r="X173" s="20">
        <f>SUM(U173:W173)</f>
        <v>4000000</v>
      </c>
      <c r="Y173" s="21">
        <f>AGOSTO!AA173</f>
        <v>2366335</v>
      </c>
      <c r="Z173" s="457">
        <v>486280</v>
      </c>
      <c r="AA173" s="20">
        <f>SUM(Y173:Z173)</f>
        <v>2852615</v>
      </c>
      <c r="AB173" s="21">
        <f>AGOSTO!AD173</f>
        <v>2366335</v>
      </c>
      <c r="AC173" s="457">
        <v>486280</v>
      </c>
      <c r="AD173" s="20">
        <f>SUM(AB173:AC173)</f>
        <v>2852615</v>
      </c>
      <c r="AE173" s="21">
        <f>AGOSTO!AG173</f>
        <v>664355</v>
      </c>
      <c r="AF173" s="457">
        <v>1458840</v>
      </c>
      <c r="AG173" s="20">
        <f>SUM(AE173:AF173)</f>
        <v>2123195</v>
      </c>
      <c r="AH173" s="21">
        <f>X173-AA173</f>
        <v>1147385</v>
      </c>
      <c r="AI173" s="17">
        <f>X173-AD173</f>
        <v>1147385</v>
      </c>
      <c r="AJ173" s="18">
        <f>X173-AG173</f>
        <v>1876805</v>
      </c>
      <c r="AK173" s="10"/>
      <c r="AL173" s="455">
        <v>0</v>
      </c>
      <c r="AM173" s="458">
        <v>0</v>
      </c>
      <c r="AN173" s="10"/>
    </row>
    <row r="174" spans="1:40" s="467" customFormat="1" x14ac:dyDescent="0.2">
      <c r="A174" s="623"/>
      <c r="N174" s="10"/>
      <c r="P174" s="10"/>
      <c r="Q174" s="10"/>
      <c r="R174" s="10"/>
      <c r="S174" s="155">
        <f>+IF(AGOSTO!S174=0,"",AGOSTO!S174)</f>
        <v>3199999</v>
      </c>
      <c r="T174" s="159" t="str">
        <f>+IF(AGOSTO!T174=0,"",AGOSTO!T174)</f>
        <v>Vigencias Anteriores</v>
      </c>
      <c r="U174" s="29">
        <f>+ENERO!U174</f>
        <v>0</v>
      </c>
      <c r="V174" s="17">
        <f>AGOSTO!V174+SEPTIEMBRE!AL174</f>
        <v>0</v>
      </c>
      <c r="W174" s="17">
        <f>AGOSTO!W174+SEPTIEMBRE!AM174</f>
        <v>868270</v>
      </c>
      <c r="X174" s="20">
        <f>SUM(U174:W174)</f>
        <v>868270</v>
      </c>
      <c r="Y174" s="21">
        <f>AGOSTO!AA174</f>
        <v>868270</v>
      </c>
      <c r="Z174" s="457">
        <v>0</v>
      </c>
      <c r="AA174" s="20">
        <f>SUM(Y174:Z174)</f>
        <v>868270</v>
      </c>
      <c r="AB174" s="21">
        <f>AGOSTO!AD174</f>
        <v>868270</v>
      </c>
      <c r="AC174" s="457">
        <v>0</v>
      </c>
      <c r="AD174" s="20">
        <f>SUM(AB174:AC174)</f>
        <v>868270</v>
      </c>
      <c r="AE174" s="21">
        <f>AGOSTO!AG174</f>
        <v>868270</v>
      </c>
      <c r="AF174" s="457">
        <v>0</v>
      </c>
      <c r="AG174" s="20">
        <f>SUM(AE174:AF174)</f>
        <v>868270</v>
      </c>
      <c r="AH174" s="21">
        <f>X174-AA174</f>
        <v>0</v>
      </c>
      <c r="AI174" s="17">
        <f>X174-AD174</f>
        <v>0</v>
      </c>
      <c r="AJ174" s="18">
        <f>X174-AG174</f>
        <v>0</v>
      </c>
      <c r="AK174" s="10"/>
      <c r="AL174" s="455">
        <v>0</v>
      </c>
      <c r="AM174" s="458">
        <v>0</v>
      </c>
      <c r="AN174" s="10"/>
    </row>
    <row r="175" spans="1:40" s="467" customFormat="1" ht="15.75" x14ac:dyDescent="0.2">
      <c r="A175" s="623"/>
      <c r="N175" s="10"/>
      <c r="P175" s="10"/>
      <c r="Q175" s="10"/>
      <c r="R175" s="10"/>
      <c r="S175" s="448" t="str">
        <f>+IF(AGOSTO!S175=0,"",AGOSTO!S175)</f>
        <v/>
      </c>
      <c r="T175" s="649" t="str">
        <f>+IF(AGOSTO!T175=0,"",AGOSTO!T175)</f>
        <v/>
      </c>
      <c r="U175" s="193"/>
      <c r="V175" s="193"/>
      <c r="W175" s="193"/>
      <c r="X175" s="193"/>
      <c r="Y175" s="193"/>
      <c r="Z175" s="193"/>
      <c r="AA175" s="193"/>
      <c r="AB175" s="193"/>
      <c r="AC175" s="193"/>
      <c r="AD175" s="193"/>
      <c r="AE175" s="193"/>
      <c r="AF175" s="193"/>
      <c r="AG175" s="193"/>
      <c r="AH175" s="193"/>
      <c r="AI175" s="193"/>
      <c r="AJ175" s="207"/>
      <c r="AK175" s="12"/>
      <c r="AL175" s="213"/>
      <c r="AM175" s="214"/>
      <c r="AN175" s="10"/>
    </row>
    <row r="176" spans="1:40" s="467" customFormat="1" ht="15" x14ac:dyDescent="0.2">
      <c r="A176" s="623"/>
      <c r="N176" s="10"/>
      <c r="P176" s="10"/>
      <c r="Q176" s="10"/>
      <c r="R176" s="10"/>
      <c r="S176" s="34">
        <f>+IF(AGOSTO!S176=0,"",AGOSTO!S176)</f>
        <v>320000</v>
      </c>
      <c r="T176" s="158" t="str">
        <f>+IF(AGOSTO!T176=0,"",AGOSTO!T176)</f>
        <v>Transf. Previsión y Seguridad Social</v>
      </c>
      <c r="U176" s="157">
        <f t="shared" ref="U176:AJ176" si="150">SUM(U177:U183)</f>
        <v>46951506</v>
      </c>
      <c r="V176" s="144">
        <f t="shared" si="150"/>
        <v>0</v>
      </c>
      <c r="W176" s="144">
        <f t="shared" si="150"/>
        <v>11003667</v>
      </c>
      <c r="X176" s="152">
        <f t="shared" si="150"/>
        <v>57955173</v>
      </c>
      <c r="Y176" s="151">
        <f t="shared" si="150"/>
        <v>31319118</v>
      </c>
      <c r="Z176" s="144">
        <f t="shared" si="150"/>
        <v>2457999</v>
      </c>
      <c r="AA176" s="152">
        <f t="shared" si="150"/>
        <v>33777117</v>
      </c>
      <c r="AB176" s="151">
        <f t="shared" si="150"/>
        <v>31319118</v>
      </c>
      <c r="AC176" s="144">
        <f t="shared" si="150"/>
        <v>2457999</v>
      </c>
      <c r="AD176" s="152">
        <f t="shared" si="150"/>
        <v>33777117</v>
      </c>
      <c r="AE176" s="151">
        <f t="shared" si="150"/>
        <v>31282065</v>
      </c>
      <c r="AF176" s="144">
        <f t="shared" si="150"/>
        <v>2495052</v>
      </c>
      <c r="AG176" s="152">
        <f t="shared" si="150"/>
        <v>33777117</v>
      </c>
      <c r="AH176" s="151">
        <f t="shared" si="150"/>
        <v>24178056</v>
      </c>
      <c r="AI176" s="144">
        <f t="shared" si="150"/>
        <v>24178056</v>
      </c>
      <c r="AJ176" s="153">
        <f t="shared" si="150"/>
        <v>24178056</v>
      </c>
      <c r="AK176" s="10"/>
      <c r="AL176" s="151">
        <f>SUM(AL177:AL183)</f>
        <v>0</v>
      </c>
      <c r="AM176" s="153">
        <f>SUM(AM177:AM183)</f>
        <v>0</v>
      </c>
      <c r="AN176" s="10"/>
    </row>
    <row r="177" spans="1:40" s="467" customFormat="1" x14ac:dyDescent="0.2">
      <c r="A177" s="623"/>
      <c r="N177" s="10"/>
      <c r="P177" s="10"/>
      <c r="Q177" s="10"/>
      <c r="R177" s="10"/>
      <c r="S177" s="155">
        <f>+IF(AGOSTO!S177=0,"",AGOSTO!S177)</f>
        <v>3200100</v>
      </c>
      <c r="T177" s="159" t="str">
        <f>+IF(AGOSTO!T177=0,"",AGOSTO!T177)</f>
        <v>Pensiones y Jubilaciones (Pago Directo)</v>
      </c>
      <c r="U177" s="29">
        <f>+ENERO!U177</f>
        <v>37951506</v>
      </c>
      <c r="V177" s="17">
        <f>AGOSTO!V177+SEPTIEMBRE!AL177</f>
        <v>0</v>
      </c>
      <c r="W177" s="17">
        <f>AGOSTO!W177+SEPTIEMBRE!AM177</f>
        <v>0</v>
      </c>
      <c r="X177" s="20">
        <f t="shared" ref="X177:X183" si="151">SUM(U177:W177)</f>
        <v>37951506</v>
      </c>
      <c r="Y177" s="21">
        <f>AGOSTO!AA177</f>
        <v>19663992</v>
      </c>
      <c r="Z177" s="457">
        <v>2457999</v>
      </c>
      <c r="AA177" s="20">
        <f t="shared" ref="AA177:AA183" si="152">SUM(Y177:Z177)</f>
        <v>22121991</v>
      </c>
      <c r="AB177" s="21">
        <f>AGOSTO!AD177</f>
        <v>19663992</v>
      </c>
      <c r="AC177" s="457">
        <v>2457999</v>
      </c>
      <c r="AD177" s="20">
        <f t="shared" ref="AD177:AD183" si="153">SUM(AB177:AC177)</f>
        <v>22121991</v>
      </c>
      <c r="AE177" s="21">
        <f>AGOSTO!AG177</f>
        <v>19663992</v>
      </c>
      <c r="AF177" s="457">
        <v>2457999</v>
      </c>
      <c r="AG177" s="20">
        <f t="shared" ref="AG177:AG183" si="154">SUM(AE177:AF177)</f>
        <v>22121991</v>
      </c>
      <c r="AH177" s="21">
        <f t="shared" ref="AH177:AH183" si="155">X177-AA177</f>
        <v>15829515</v>
      </c>
      <c r="AI177" s="17">
        <f t="shared" ref="AI177:AI183" si="156">X177-AD177</f>
        <v>15829515</v>
      </c>
      <c r="AJ177" s="18">
        <f t="shared" ref="AJ177:AJ183" si="157">X177-AG177</f>
        <v>15829515</v>
      </c>
      <c r="AK177" s="10"/>
      <c r="AL177" s="455">
        <v>0</v>
      </c>
      <c r="AM177" s="458">
        <v>0</v>
      </c>
      <c r="AN177" s="10"/>
    </row>
    <row r="178" spans="1:40" s="467" customFormat="1" x14ac:dyDescent="0.2">
      <c r="A178" s="623"/>
      <c r="N178" s="10"/>
      <c r="P178" s="10"/>
      <c r="Q178" s="10"/>
      <c r="R178" s="10"/>
      <c r="S178" s="155">
        <f>+IF(AGOSTO!S178=0,"",AGOSTO!S178)</f>
        <v>3200200</v>
      </c>
      <c r="T178" s="159" t="str">
        <f>+IF(AGOSTO!T178=0,"",AGOSTO!T178)</f>
        <v>Cesantías Pago Directo (Pago Directo)</v>
      </c>
      <c r="U178" s="29">
        <f>+ENERO!U178</f>
        <v>0</v>
      </c>
      <c r="V178" s="17">
        <f>AGOSTO!V178+SEPTIEMBRE!AL178</f>
        <v>0</v>
      </c>
      <c r="W178" s="17">
        <f>AGOSTO!W178+SEPTIEMBRE!AM178</f>
        <v>0</v>
      </c>
      <c r="X178" s="20">
        <f t="shared" si="151"/>
        <v>0</v>
      </c>
      <c r="Y178" s="21">
        <f>AGOSTO!AA178</f>
        <v>0</v>
      </c>
      <c r="Z178" s="457">
        <v>0</v>
      </c>
      <c r="AA178" s="20">
        <f t="shared" si="152"/>
        <v>0</v>
      </c>
      <c r="AB178" s="21">
        <f>AGOSTO!AD178</f>
        <v>0</v>
      </c>
      <c r="AC178" s="457">
        <v>0</v>
      </c>
      <c r="AD178" s="20">
        <f t="shared" si="153"/>
        <v>0</v>
      </c>
      <c r="AE178" s="21">
        <f>AGOSTO!AG178</f>
        <v>0</v>
      </c>
      <c r="AF178" s="457">
        <v>0</v>
      </c>
      <c r="AG178" s="20">
        <f t="shared" si="154"/>
        <v>0</v>
      </c>
      <c r="AH178" s="21">
        <f t="shared" si="155"/>
        <v>0</v>
      </c>
      <c r="AI178" s="17">
        <f t="shared" si="156"/>
        <v>0</v>
      </c>
      <c r="AJ178" s="18">
        <f t="shared" si="157"/>
        <v>0</v>
      </c>
      <c r="AK178" s="10"/>
      <c r="AL178" s="455">
        <v>0</v>
      </c>
      <c r="AM178" s="458">
        <v>0</v>
      </c>
      <c r="AN178" s="10"/>
    </row>
    <row r="179" spans="1:40" s="467" customFormat="1" x14ac:dyDescent="0.2">
      <c r="A179" s="623"/>
      <c r="N179" s="10"/>
      <c r="P179" s="10"/>
      <c r="Q179" s="10"/>
      <c r="R179" s="10"/>
      <c r="S179" s="155">
        <f>+IF(AGOSTO!S179=0,"",AGOSTO!S179)</f>
        <v>3200300</v>
      </c>
      <c r="T179" s="159" t="str">
        <f>+IF(AGOSTO!T179=0,"",AGOSTO!T179)</f>
        <v>Bonos, Cuotas de Bonos y cuotas partes jubilatorias</v>
      </c>
      <c r="U179" s="29">
        <f>+ENERO!U179</f>
        <v>0</v>
      </c>
      <c r="V179" s="17">
        <f>AGOSTO!V179+SEPTIEMBRE!AL179</f>
        <v>0</v>
      </c>
      <c r="W179" s="17">
        <f>AGOSTO!W179+SEPTIEMBRE!AM179</f>
        <v>0</v>
      </c>
      <c r="X179" s="20">
        <f t="shared" si="151"/>
        <v>0</v>
      </c>
      <c r="Y179" s="21">
        <f>AGOSTO!AA179</f>
        <v>0</v>
      </c>
      <c r="Z179" s="457">
        <v>0</v>
      </c>
      <c r="AA179" s="20">
        <f t="shared" si="152"/>
        <v>0</v>
      </c>
      <c r="AB179" s="21">
        <f>AGOSTO!AD179</f>
        <v>0</v>
      </c>
      <c r="AC179" s="457">
        <v>0</v>
      </c>
      <c r="AD179" s="20">
        <f t="shared" si="153"/>
        <v>0</v>
      </c>
      <c r="AE179" s="21">
        <f>AGOSTO!AG179</f>
        <v>0</v>
      </c>
      <c r="AF179" s="457">
        <v>0</v>
      </c>
      <c r="AG179" s="20">
        <f t="shared" si="154"/>
        <v>0</v>
      </c>
      <c r="AH179" s="21">
        <f t="shared" si="155"/>
        <v>0</v>
      </c>
      <c r="AI179" s="17">
        <f t="shared" si="156"/>
        <v>0</v>
      </c>
      <c r="AJ179" s="18">
        <f t="shared" si="157"/>
        <v>0</v>
      </c>
      <c r="AK179" s="10"/>
      <c r="AL179" s="455">
        <v>0</v>
      </c>
      <c r="AM179" s="458">
        <v>0</v>
      </c>
      <c r="AN179" s="10"/>
    </row>
    <row r="180" spans="1:40" s="467" customFormat="1" x14ac:dyDescent="0.2">
      <c r="A180" s="623"/>
      <c r="N180" s="10"/>
      <c r="P180" s="10"/>
      <c r="Q180" s="10"/>
      <c r="R180" s="10"/>
      <c r="S180" s="155">
        <f>+IF(AGOSTO!S180=0,"",AGOSTO!S180)</f>
        <v>3200400</v>
      </c>
      <c r="T180" s="159" t="str">
        <f>+IF(AGOSTO!T180=0,"",AGOSTO!T180)</f>
        <v>Intereses a las cesantias</v>
      </c>
      <c r="U180" s="29">
        <f>+ENERO!U180</f>
        <v>9000000</v>
      </c>
      <c r="V180" s="17">
        <f>AGOSTO!V180+SEPTIEMBRE!AL180</f>
        <v>0</v>
      </c>
      <c r="W180" s="17">
        <f>AGOSTO!W180+SEPTIEMBRE!AM180</f>
        <v>0</v>
      </c>
      <c r="X180" s="20">
        <f t="shared" si="151"/>
        <v>9000000</v>
      </c>
      <c r="Y180" s="21">
        <f>AGOSTO!AA180</f>
        <v>651459</v>
      </c>
      <c r="Z180" s="457">
        <v>0</v>
      </c>
      <c r="AA180" s="20">
        <f t="shared" si="152"/>
        <v>651459</v>
      </c>
      <c r="AB180" s="21">
        <f>AGOSTO!AD180</f>
        <v>651459</v>
      </c>
      <c r="AC180" s="457">
        <v>0</v>
      </c>
      <c r="AD180" s="20">
        <f t="shared" si="153"/>
        <v>651459</v>
      </c>
      <c r="AE180" s="21">
        <f>AGOSTO!AG180</f>
        <v>614406</v>
      </c>
      <c r="AF180" s="457">
        <v>37053</v>
      </c>
      <c r="AG180" s="20">
        <f t="shared" si="154"/>
        <v>651459</v>
      </c>
      <c r="AH180" s="21">
        <f t="shared" si="155"/>
        <v>8348541</v>
      </c>
      <c r="AI180" s="17">
        <f t="shared" si="156"/>
        <v>8348541</v>
      </c>
      <c r="AJ180" s="18">
        <f t="shared" si="157"/>
        <v>8348541</v>
      </c>
      <c r="AK180" s="10"/>
      <c r="AL180" s="455">
        <v>0</v>
      </c>
      <c r="AM180" s="458">
        <v>0</v>
      </c>
      <c r="AN180" s="10"/>
    </row>
    <row r="181" spans="1:40" s="467" customFormat="1" x14ac:dyDescent="0.2">
      <c r="A181" s="623"/>
      <c r="N181" s="10"/>
      <c r="P181" s="10"/>
      <c r="Q181" s="10"/>
      <c r="R181" s="10"/>
      <c r="S181" s="155" t="str">
        <f>+IF(AGOSTO!S181=0,"",AGOSTO!S181)</f>
        <v/>
      </c>
      <c r="T181" s="159" t="str">
        <f>+IF(AGOSTO!T181=0,"",AGOSTO!T181)</f>
        <v/>
      </c>
      <c r="U181" s="29">
        <f>+ENERO!U181</f>
        <v>0</v>
      </c>
      <c r="V181" s="17">
        <f>AGOSTO!V181+SEPTIEMBRE!AL181</f>
        <v>0</v>
      </c>
      <c r="W181" s="17">
        <f>AGOSTO!W181+SEPTIEMBRE!AM181</f>
        <v>0</v>
      </c>
      <c r="X181" s="20">
        <f t="shared" si="151"/>
        <v>0</v>
      </c>
      <c r="Y181" s="21">
        <f>AGOSTO!AA181</f>
        <v>0</v>
      </c>
      <c r="Z181" s="457">
        <v>0</v>
      </c>
      <c r="AA181" s="20">
        <f t="shared" si="152"/>
        <v>0</v>
      </c>
      <c r="AB181" s="21">
        <f>AGOSTO!AD181</f>
        <v>0</v>
      </c>
      <c r="AC181" s="457">
        <v>0</v>
      </c>
      <c r="AD181" s="20">
        <f t="shared" si="153"/>
        <v>0</v>
      </c>
      <c r="AE181" s="21">
        <f>AGOSTO!AG181</f>
        <v>0</v>
      </c>
      <c r="AF181" s="457">
        <v>0</v>
      </c>
      <c r="AG181" s="20">
        <f t="shared" si="154"/>
        <v>0</v>
      </c>
      <c r="AH181" s="21">
        <f t="shared" si="155"/>
        <v>0</v>
      </c>
      <c r="AI181" s="17">
        <f t="shared" si="156"/>
        <v>0</v>
      </c>
      <c r="AJ181" s="18">
        <f t="shared" si="157"/>
        <v>0</v>
      </c>
      <c r="AK181" s="10"/>
      <c r="AL181" s="455">
        <v>0</v>
      </c>
      <c r="AM181" s="458">
        <v>0</v>
      </c>
      <c r="AN181" s="10"/>
    </row>
    <row r="182" spans="1:40" s="467" customFormat="1" x14ac:dyDescent="0.2">
      <c r="A182" s="623"/>
      <c r="N182" s="10"/>
      <c r="P182" s="10"/>
      <c r="Q182" s="10"/>
      <c r="R182" s="10"/>
      <c r="S182" s="155" t="str">
        <f>+IF(AGOSTO!S182=0,"",AGOSTO!S182)</f>
        <v/>
      </c>
      <c r="T182" s="159" t="str">
        <f>+IF(AGOSTO!T182=0,"",AGOSTO!T182)</f>
        <v/>
      </c>
      <c r="U182" s="29">
        <f>+ENERO!U182</f>
        <v>0</v>
      </c>
      <c r="V182" s="17">
        <f>AGOSTO!V182+SEPTIEMBRE!AL182</f>
        <v>0</v>
      </c>
      <c r="W182" s="17">
        <f>AGOSTO!W182+SEPTIEMBRE!AM182</f>
        <v>0</v>
      </c>
      <c r="X182" s="20">
        <f t="shared" si="151"/>
        <v>0</v>
      </c>
      <c r="Y182" s="21">
        <f>AGOSTO!AA182</f>
        <v>0</v>
      </c>
      <c r="Z182" s="457">
        <v>0</v>
      </c>
      <c r="AA182" s="20">
        <f t="shared" si="152"/>
        <v>0</v>
      </c>
      <c r="AB182" s="21">
        <f>AGOSTO!AD182</f>
        <v>0</v>
      </c>
      <c r="AC182" s="457">
        <v>0</v>
      </c>
      <c r="AD182" s="20">
        <f t="shared" si="153"/>
        <v>0</v>
      </c>
      <c r="AE182" s="21">
        <f>AGOSTO!AG182</f>
        <v>0</v>
      </c>
      <c r="AF182" s="457">
        <v>0</v>
      </c>
      <c r="AG182" s="20">
        <f t="shared" si="154"/>
        <v>0</v>
      </c>
      <c r="AH182" s="21">
        <f t="shared" si="155"/>
        <v>0</v>
      </c>
      <c r="AI182" s="17">
        <f t="shared" si="156"/>
        <v>0</v>
      </c>
      <c r="AJ182" s="18">
        <f t="shared" si="157"/>
        <v>0</v>
      </c>
      <c r="AK182" s="10"/>
      <c r="AL182" s="455">
        <v>0</v>
      </c>
      <c r="AM182" s="458">
        <v>0</v>
      </c>
      <c r="AN182" s="10"/>
    </row>
    <row r="183" spans="1:40" s="467" customFormat="1" x14ac:dyDescent="0.2">
      <c r="A183" s="623"/>
      <c r="N183" s="10"/>
      <c r="P183" s="10"/>
      <c r="Q183" s="10"/>
      <c r="R183" s="10"/>
      <c r="S183" s="155">
        <f>+IF(AGOSTO!S183=0,"",AGOSTO!S183)</f>
        <v>3299999</v>
      </c>
      <c r="T183" s="159" t="str">
        <f>+IF(AGOSTO!T183=0,"",AGOSTO!T183)</f>
        <v>Vigencias Anteriores</v>
      </c>
      <c r="U183" s="29">
        <f>+ENERO!U183</f>
        <v>0</v>
      </c>
      <c r="V183" s="17">
        <f>AGOSTO!V183+SEPTIEMBRE!AL183</f>
        <v>0</v>
      </c>
      <c r="W183" s="17">
        <f>AGOSTO!W183+SEPTIEMBRE!AM183</f>
        <v>11003667</v>
      </c>
      <c r="X183" s="20">
        <f t="shared" si="151"/>
        <v>11003667</v>
      </c>
      <c r="Y183" s="21">
        <f>AGOSTO!AA183</f>
        <v>11003667</v>
      </c>
      <c r="Z183" s="457">
        <v>0</v>
      </c>
      <c r="AA183" s="20">
        <f t="shared" si="152"/>
        <v>11003667</v>
      </c>
      <c r="AB183" s="21">
        <f>AGOSTO!AD183</f>
        <v>11003667</v>
      </c>
      <c r="AC183" s="457">
        <v>0</v>
      </c>
      <c r="AD183" s="20">
        <f t="shared" si="153"/>
        <v>11003667</v>
      </c>
      <c r="AE183" s="21">
        <f>AGOSTO!AG183</f>
        <v>11003667</v>
      </c>
      <c r="AF183" s="457">
        <v>0</v>
      </c>
      <c r="AG183" s="20">
        <f t="shared" si="154"/>
        <v>11003667</v>
      </c>
      <c r="AH183" s="21">
        <f t="shared" si="155"/>
        <v>0</v>
      </c>
      <c r="AI183" s="17">
        <f t="shared" si="156"/>
        <v>0</v>
      </c>
      <c r="AJ183" s="18">
        <f t="shared" si="157"/>
        <v>0</v>
      </c>
      <c r="AK183" s="10"/>
      <c r="AL183" s="455">
        <v>0</v>
      </c>
      <c r="AM183" s="458">
        <v>0</v>
      </c>
      <c r="AN183" s="10"/>
    </row>
    <row r="184" spans="1:40" s="467" customFormat="1" ht="15.75" x14ac:dyDescent="0.2">
      <c r="A184" s="623"/>
      <c r="N184" s="10"/>
      <c r="P184" s="10"/>
      <c r="Q184" s="10"/>
      <c r="R184" s="10"/>
      <c r="S184" s="448" t="str">
        <f>+IF(AGOSTO!S184=0,"",AGOSTO!S184)</f>
        <v/>
      </c>
      <c r="T184" s="649" t="str">
        <f>+IF(AGOSTO!T184=0,"",AGOSTO!T184)</f>
        <v/>
      </c>
      <c r="U184" s="193"/>
      <c r="V184" s="193"/>
      <c r="W184" s="193"/>
      <c r="X184" s="193"/>
      <c r="Y184" s="193"/>
      <c r="Z184" s="193"/>
      <c r="AA184" s="193"/>
      <c r="AB184" s="193"/>
      <c r="AC184" s="193"/>
      <c r="AD184" s="193"/>
      <c r="AE184" s="193"/>
      <c r="AF184" s="193"/>
      <c r="AG184" s="193"/>
      <c r="AH184" s="193"/>
      <c r="AI184" s="193"/>
      <c r="AJ184" s="207"/>
      <c r="AK184" s="10"/>
      <c r="AL184" s="213"/>
      <c r="AM184" s="214"/>
      <c r="AN184" s="10"/>
    </row>
    <row r="185" spans="1:40" s="467" customFormat="1" ht="15" x14ac:dyDescent="0.2">
      <c r="A185" s="623"/>
      <c r="N185" s="10"/>
      <c r="P185" s="10"/>
      <c r="Q185" s="10"/>
      <c r="R185" s="10"/>
      <c r="S185" s="34">
        <f>+IF(AGOSTO!S185=0,"",AGOSTO!S185)</f>
        <v>3300000</v>
      </c>
      <c r="T185" s="158" t="str">
        <f>+IF(AGOSTO!T185=0,"",AGOSTO!T185)</f>
        <v>Otras Transferencias</v>
      </c>
      <c r="U185" s="157">
        <f t="shared" ref="U185:AJ185" si="158">U186+U187+U191</f>
        <v>4500000</v>
      </c>
      <c r="V185" s="144">
        <f t="shared" si="158"/>
        <v>0</v>
      </c>
      <c r="W185" s="144">
        <f t="shared" si="158"/>
        <v>2516316</v>
      </c>
      <c r="X185" s="152">
        <f t="shared" si="158"/>
        <v>7016316</v>
      </c>
      <c r="Y185" s="151">
        <f t="shared" si="158"/>
        <v>5359575</v>
      </c>
      <c r="Z185" s="144">
        <f t="shared" si="158"/>
        <v>0</v>
      </c>
      <c r="AA185" s="152">
        <f t="shared" si="158"/>
        <v>5359575</v>
      </c>
      <c r="AB185" s="151">
        <f t="shared" si="158"/>
        <v>5359575</v>
      </c>
      <c r="AC185" s="144">
        <f t="shared" si="158"/>
        <v>0</v>
      </c>
      <c r="AD185" s="152">
        <f t="shared" si="158"/>
        <v>5359575</v>
      </c>
      <c r="AE185" s="151">
        <f t="shared" si="158"/>
        <v>2516316</v>
      </c>
      <c r="AF185" s="144">
        <f t="shared" si="158"/>
        <v>2695385</v>
      </c>
      <c r="AG185" s="152">
        <f t="shared" si="158"/>
        <v>5211701</v>
      </c>
      <c r="AH185" s="151">
        <f t="shared" si="158"/>
        <v>1656741</v>
      </c>
      <c r="AI185" s="144">
        <f t="shared" si="158"/>
        <v>1656741</v>
      </c>
      <c r="AJ185" s="153">
        <f t="shared" si="158"/>
        <v>1804615</v>
      </c>
      <c r="AK185" s="10"/>
      <c r="AL185" s="151">
        <f>AL186+AL187+AL191</f>
        <v>0</v>
      </c>
      <c r="AM185" s="153">
        <f>AM186+AM187+AM191</f>
        <v>0</v>
      </c>
      <c r="AN185" s="10"/>
    </row>
    <row r="186" spans="1:40" s="467" customFormat="1" x14ac:dyDescent="0.2">
      <c r="A186" s="623"/>
      <c r="N186" s="10"/>
      <c r="P186" s="10"/>
      <c r="Q186" s="10"/>
      <c r="R186" s="10"/>
      <c r="S186" s="155">
        <f>+IF(AGOSTO!S186=0,"",AGOSTO!S186)</f>
        <v>3300100</v>
      </c>
      <c r="T186" s="159" t="str">
        <f>+IF(AGOSTO!T186=0,"",AGOSTO!T186)</f>
        <v>Sentencias y Conciliaciones</v>
      </c>
      <c r="U186" s="29">
        <f>+ENERO!U186</f>
        <v>0</v>
      </c>
      <c r="V186" s="17">
        <f>AGOSTO!V186+SEPTIEMBRE!AL186</f>
        <v>0</v>
      </c>
      <c r="W186" s="17">
        <f>AGOSTO!W186+SEPTIEMBRE!AM186</f>
        <v>0</v>
      </c>
      <c r="X186" s="20">
        <f>SUM(U186:W186)</f>
        <v>0</v>
      </c>
      <c r="Y186" s="21">
        <f>AGOSTO!AA186</f>
        <v>0</v>
      </c>
      <c r="Z186" s="457">
        <v>0</v>
      </c>
      <c r="AA186" s="20">
        <f>SUM(Y186:Z186)</f>
        <v>0</v>
      </c>
      <c r="AB186" s="21">
        <f>AGOSTO!AD186</f>
        <v>0</v>
      </c>
      <c r="AC186" s="457">
        <v>0</v>
      </c>
      <c r="AD186" s="20">
        <f>SUM(AB186:AC186)</f>
        <v>0</v>
      </c>
      <c r="AE186" s="21">
        <f>AGOSTO!AG186</f>
        <v>0</v>
      </c>
      <c r="AF186" s="457">
        <v>0</v>
      </c>
      <c r="AG186" s="20">
        <f>SUM(AE186:AF186)</f>
        <v>0</v>
      </c>
      <c r="AH186" s="21">
        <f>X186-AA186</f>
        <v>0</v>
      </c>
      <c r="AI186" s="17">
        <f>X186-AD186</f>
        <v>0</v>
      </c>
      <c r="AJ186" s="18">
        <f>X186-AG186</f>
        <v>0</v>
      </c>
      <c r="AK186" s="10"/>
      <c r="AL186" s="455">
        <v>0</v>
      </c>
      <c r="AM186" s="458">
        <v>0</v>
      </c>
      <c r="AN186" s="10"/>
    </row>
    <row r="187" spans="1:40" s="467" customFormat="1" x14ac:dyDescent="0.2">
      <c r="A187" s="623"/>
      <c r="N187" s="10"/>
      <c r="P187" s="10"/>
      <c r="Q187" s="10"/>
      <c r="R187" s="10"/>
      <c r="S187" s="155">
        <f>+IF(AGOSTO!S187=0,"",AGOSTO!S187)</f>
        <v>3300200</v>
      </c>
      <c r="T187" s="159" t="str">
        <f>+IF(AGOSTO!T187=0,"",AGOSTO!T187)</f>
        <v>Destinatarios de otras transferencias</v>
      </c>
      <c r="U187" s="29">
        <f t="shared" ref="U187:AM187" si="159">SUM(U188:U190)</f>
        <v>4500000</v>
      </c>
      <c r="V187" s="17">
        <f t="shared" si="159"/>
        <v>0</v>
      </c>
      <c r="W187" s="17">
        <f t="shared" si="159"/>
        <v>0</v>
      </c>
      <c r="X187" s="20">
        <f t="shared" si="159"/>
        <v>4500000</v>
      </c>
      <c r="Y187" s="21">
        <f t="shared" si="159"/>
        <v>2843259</v>
      </c>
      <c r="Z187" s="169">
        <f t="shared" si="159"/>
        <v>0</v>
      </c>
      <c r="AA187" s="20">
        <f t="shared" si="159"/>
        <v>2843259</v>
      </c>
      <c r="AB187" s="21">
        <f t="shared" si="159"/>
        <v>2843259</v>
      </c>
      <c r="AC187" s="169">
        <f t="shared" si="159"/>
        <v>0</v>
      </c>
      <c r="AD187" s="20">
        <f t="shared" si="159"/>
        <v>2843259</v>
      </c>
      <c r="AE187" s="21">
        <f t="shared" si="159"/>
        <v>0</v>
      </c>
      <c r="AF187" s="169">
        <f t="shared" si="159"/>
        <v>2695385</v>
      </c>
      <c r="AG187" s="20">
        <f t="shared" si="159"/>
        <v>2695385</v>
      </c>
      <c r="AH187" s="21">
        <f t="shared" si="159"/>
        <v>1656741</v>
      </c>
      <c r="AI187" s="17">
        <f t="shared" si="159"/>
        <v>1656741</v>
      </c>
      <c r="AJ187" s="18">
        <f t="shared" si="159"/>
        <v>1804615</v>
      </c>
      <c r="AK187" s="10"/>
      <c r="AL187" s="31">
        <f t="shared" si="159"/>
        <v>0</v>
      </c>
      <c r="AM187" s="28">
        <f t="shared" si="159"/>
        <v>0</v>
      </c>
      <c r="AN187" s="10"/>
    </row>
    <row r="188" spans="1:40" s="467" customFormat="1" x14ac:dyDescent="0.2">
      <c r="A188" s="623"/>
      <c r="B188" s="554"/>
      <c r="N188" s="10"/>
      <c r="P188" s="10"/>
      <c r="Q188" s="10"/>
      <c r="R188" s="10"/>
      <c r="S188" s="156" t="str">
        <f>+IF(AGOSTO!S188=0,"",AGOSTO!S188)</f>
        <v>3300200-1</v>
      </c>
      <c r="T188" s="159" t="str">
        <f>+IF(AGOSTO!T188=0,"",AGOSTO!T188)</f>
        <v>COHAN</v>
      </c>
      <c r="U188" s="29">
        <f>+ENERO!U188</f>
        <v>2000000</v>
      </c>
      <c r="V188" s="17">
        <f>AGOSTO!V188+SEPTIEMBRE!AL188</f>
        <v>0</v>
      </c>
      <c r="W188" s="17">
        <f>AGOSTO!W188+SEPTIEMBRE!AM188</f>
        <v>0</v>
      </c>
      <c r="X188" s="20">
        <f>SUM(U188:W188)</f>
        <v>2000000</v>
      </c>
      <c r="Y188" s="21">
        <f>AGOSTO!AA188</f>
        <v>379151</v>
      </c>
      <c r="Z188" s="457">
        <v>0</v>
      </c>
      <c r="AA188" s="20">
        <f>SUM(Y188:Z188)</f>
        <v>379151</v>
      </c>
      <c r="AB188" s="21">
        <f>AGOSTO!AD188</f>
        <v>379151</v>
      </c>
      <c r="AC188" s="457">
        <v>0</v>
      </c>
      <c r="AD188" s="20">
        <f>SUM(AB188:AC188)</f>
        <v>379151</v>
      </c>
      <c r="AE188" s="21">
        <f>AGOSTO!AG188</f>
        <v>0</v>
      </c>
      <c r="AF188" s="457">
        <v>231277</v>
      </c>
      <c r="AG188" s="20">
        <f>SUM(AE188:AF188)</f>
        <v>231277</v>
      </c>
      <c r="AH188" s="21">
        <f>X188-AA188</f>
        <v>1620849</v>
      </c>
      <c r="AI188" s="17">
        <f>X188-AD188</f>
        <v>1620849</v>
      </c>
      <c r="AJ188" s="18">
        <f>X188-AG188</f>
        <v>1768723</v>
      </c>
      <c r="AK188" s="10"/>
      <c r="AL188" s="455">
        <v>0</v>
      </c>
      <c r="AM188" s="458">
        <v>0</v>
      </c>
      <c r="AN188" s="10"/>
    </row>
    <row r="189" spans="1:40" s="467" customFormat="1" x14ac:dyDescent="0.2">
      <c r="A189" s="623"/>
      <c r="B189" s="554"/>
      <c r="N189" s="10"/>
      <c r="P189" s="10"/>
      <c r="Q189" s="10"/>
      <c r="R189" s="10"/>
      <c r="S189" s="156" t="str">
        <f>+IF(AGOSTO!S189=0,"",AGOSTO!S189)</f>
        <v>3300200-2</v>
      </c>
      <c r="T189" s="159" t="str">
        <f>+IF(AGOSTO!T189=0,"",AGOSTO!T189)</f>
        <v>AESA</v>
      </c>
      <c r="U189" s="29">
        <f>+ENERO!U189</f>
        <v>2500000</v>
      </c>
      <c r="V189" s="17">
        <f>AGOSTO!V189+SEPTIEMBRE!AL189</f>
        <v>0</v>
      </c>
      <c r="W189" s="17">
        <f>AGOSTO!W189+SEPTIEMBRE!AM189</f>
        <v>0</v>
      </c>
      <c r="X189" s="20">
        <f>SUM(U189:W189)</f>
        <v>2500000</v>
      </c>
      <c r="Y189" s="21">
        <f>AGOSTO!AA189</f>
        <v>2464108</v>
      </c>
      <c r="Z189" s="457">
        <v>0</v>
      </c>
      <c r="AA189" s="20">
        <f>SUM(Y189:Z189)</f>
        <v>2464108</v>
      </c>
      <c r="AB189" s="21">
        <f>AGOSTO!AD189</f>
        <v>2464108</v>
      </c>
      <c r="AC189" s="457">
        <v>0</v>
      </c>
      <c r="AD189" s="20">
        <f>SUM(AB189:AC189)</f>
        <v>2464108</v>
      </c>
      <c r="AE189" s="21">
        <f>AGOSTO!AG189</f>
        <v>0</v>
      </c>
      <c r="AF189" s="457">
        <v>2464108</v>
      </c>
      <c r="AG189" s="20">
        <f>SUM(AE189:AF189)</f>
        <v>2464108</v>
      </c>
      <c r="AH189" s="21">
        <f>X189-AA189</f>
        <v>35892</v>
      </c>
      <c r="AI189" s="17">
        <f>X189-AD189</f>
        <v>35892</v>
      </c>
      <c r="AJ189" s="18">
        <f>X189-AG189</f>
        <v>35892</v>
      </c>
      <c r="AK189" s="10"/>
      <c r="AL189" s="455">
        <v>0</v>
      </c>
      <c r="AM189" s="458">
        <v>0</v>
      </c>
      <c r="AN189" s="10"/>
    </row>
    <row r="190" spans="1:40" s="467" customFormat="1" x14ac:dyDescent="0.2">
      <c r="A190" s="623"/>
      <c r="B190" s="554"/>
      <c r="N190" s="10"/>
      <c r="P190" s="10"/>
      <c r="Q190" s="10"/>
      <c r="R190" s="10"/>
      <c r="S190" s="156" t="str">
        <f>+IF(AGOSTO!S190=0,"",AGOSTO!S190)</f>
        <v>3300200-3</v>
      </c>
      <c r="T190" s="159" t="str">
        <f>+IF(AGOSTO!T190=0,"",AGOSTO!T190)</f>
        <v xml:space="preserve">OTRAS </v>
      </c>
      <c r="U190" s="29">
        <f>+ENERO!U190</f>
        <v>0</v>
      </c>
      <c r="V190" s="17">
        <f>AGOSTO!V190+SEPTIEMBRE!AL190</f>
        <v>0</v>
      </c>
      <c r="W190" s="17">
        <f>AGOSTO!W190+SEPTIEMBRE!AM190</f>
        <v>0</v>
      </c>
      <c r="X190" s="20">
        <f>SUM(U190:W190)</f>
        <v>0</v>
      </c>
      <c r="Y190" s="21">
        <f>AGOSTO!AA190</f>
        <v>0</v>
      </c>
      <c r="Z190" s="457">
        <v>0</v>
      </c>
      <c r="AA190" s="20">
        <f>SUM(Y190:Z190)</f>
        <v>0</v>
      </c>
      <c r="AB190" s="21">
        <f>AGOSTO!AD190</f>
        <v>0</v>
      </c>
      <c r="AC190" s="457">
        <v>0</v>
      </c>
      <c r="AD190" s="20">
        <f>SUM(AB190:AC190)</f>
        <v>0</v>
      </c>
      <c r="AE190" s="21">
        <f>AGOSTO!AG190</f>
        <v>0</v>
      </c>
      <c r="AF190" s="457">
        <v>0</v>
      </c>
      <c r="AG190" s="20">
        <f>SUM(AE190:AF190)</f>
        <v>0</v>
      </c>
      <c r="AH190" s="21">
        <f>X190-AA190</f>
        <v>0</v>
      </c>
      <c r="AI190" s="17">
        <f>X190-AD190</f>
        <v>0</v>
      </c>
      <c r="AJ190" s="18">
        <f>X190-AG190</f>
        <v>0</v>
      </c>
      <c r="AK190" s="10"/>
      <c r="AL190" s="455">
        <v>0</v>
      </c>
      <c r="AM190" s="458">
        <v>0</v>
      </c>
      <c r="AN190" s="10"/>
    </row>
    <row r="191" spans="1:40" s="467" customFormat="1" x14ac:dyDescent="0.2">
      <c r="A191" s="623"/>
      <c r="B191" s="554"/>
      <c r="N191" s="10"/>
      <c r="P191" s="10"/>
      <c r="Q191" s="10"/>
      <c r="R191" s="10"/>
      <c r="S191" s="155">
        <f>+IF(AGOSTO!S191=0,"",AGOSTO!S191)</f>
        <v>3399999</v>
      </c>
      <c r="T191" s="159" t="str">
        <f>+IF(AGOSTO!T191=0,"",AGOSTO!T191)</f>
        <v>Vigencias Anteriores</v>
      </c>
      <c r="U191" s="29">
        <f>+ENERO!U191</f>
        <v>0</v>
      </c>
      <c r="V191" s="17">
        <f>AGOSTO!V191+SEPTIEMBRE!AL191</f>
        <v>0</v>
      </c>
      <c r="W191" s="17">
        <f>AGOSTO!W191+SEPTIEMBRE!AM191</f>
        <v>2516316</v>
      </c>
      <c r="X191" s="20">
        <f>SUM(U191:W191)</f>
        <v>2516316</v>
      </c>
      <c r="Y191" s="21">
        <f>AGOSTO!AA191</f>
        <v>2516316</v>
      </c>
      <c r="Z191" s="457">
        <v>0</v>
      </c>
      <c r="AA191" s="20">
        <f>SUM(Y191:Z191)</f>
        <v>2516316</v>
      </c>
      <c r="AB191" s="21">
        <f>AGOSTO!AD191</f>
        <v>2516316</v>
      </c>
      <c r="AC191" s="457">
        <v>0</v>
      </c>
      <c r="AD191" s="20">
        <f>SUM(AB191:AC191)</f>
        <v>2516316</v>
      </c>
      <c r="AE191" s="21">
        <f>AGOSTO!AG191</f>
        <v>2516316</v>
      </c>
      <c r="AF191" s="457">
        <v>0</v>
      </c>
      <c r="AG191" s="20">
        <f>SUM(AE191:AF191)</f>
        <v>2516316</v>
      </c>
      <c r="AH191" s="21">
        <f>X191-AA191</f>
        <v>0</v>
      </c>
      <c r="AI191" s="17">
        <f>X191-AD191</f>
        <v>0</v>
      </c>
      <c r="AJ191" s="18">
        <f>X191-AG191</f>
        <v>0</v>
      </c>
      <c r="AK191" s="10"/>
      <c r="AL191" s="455">
        <v>0</v>
      </c>
      <c r="AM191" s="458">
        <v>0</v>
      </c>
      <c r="AN191" s="10"/>
    </row>
    <row r="192" spans="1:40" s="467" customFormat="1" ht="15.75" x14ac:dyDescent="0.2">
      <c r="A192" s="623"/>
      <c r="B192" s="554"/>
      <c r="N192" s="10"/>
      <c r="P192" s="10"/>
      <c r="Q192" s="10"/>
      <c r="R192" s="10"/>
      <c r="S192" s="448" t="str">
        <f>+IF(AGOSTO!S192=0,"",AGOSTO!S192)</f>
        <v/>
      </c>
      <c r="T192" s="649" t="str">
        <f>+IF(AGOSTO!T192=0,"",AGOSTO!T192)</f>
        <v/>
      </c>
      <c r="U192" s="193"/>
      <c r="V192" s="193"/>
      <c r="W192" s="193"/>
      <c r="X192" s="193"/>
      <c r="Y192" s="193"/>
      <c r="Z192" s="193"/>
      <c r="AA192" s="193"/>
      <c r="AB192" s="193"/>
      <c r="AC192" s="193"/>
      <c r="AD192" s="193"/>
      <c r="AE192" s="193"/>
      <c r="AF192" s="193"/>
      <c r="AG192" s="193"/>
      <c r="AH192" s="193"/>
      <c r="AI192" s="193"/>
      <c r="AJ192" s="207"/>
      <c r="AK192" s="10"/>
      <c r="AL192" s="213"/>
      <c r="AM192" s="214"/>
      <c r="AN192" s="10"/>
    </row>
    <row r="193" spans="1:40" s="467" customFormat="1" ht="15.75" x14ac:dyDescent="0.2">
      <c r="A193" s="623"/>
      <c r="B193" s="554"/>
      <c r="N193" s="10"/>
      <c r="P193" s="10"/>
      <c r="Q193" s="10"/>
      <c r="R193" s="10"/>
      <c r="S193" s="469">
        <f>+IF(AGOSTO!S193=0,"",AGOSTO!S193)</f>
        <v>4000000</v>
      </c>
      <c r="T193" s="588" t="str">
        <f>+IF(AGOSTO!T193=0,"",AGOSTO!T193)</f>
        <v>GASTOS  DE PRESTACION DE SERVICIOS</v>
      </c>
      <c r="U193" s="589">
        <f t="shared" ref="U193:AJ193" si="160">U194</f>
        <v>235026726</v>
      </c>
      <c r="V193" s="590">
        <f t="shared" si="160"/>
        <v>0</v>
      </c>
      <c r="W193" s="590">
        <f t="shared" si="160"/>
        <v>189077679</v>
      </c>
      <c r="X193" s="591">
        <f t="shared" si="160"/>
        <v>424104405</v>
      </c>
      <c r="Y193" s="464">
        <f t="shared" si="160"/>
        <v>304487918</v>
      </c>
      <c r="Z193" s="590">
        <f t="shared" si="160"/>
        <v>24391513</v>
      </c>
      <c r="AA193" s="591">
        <f t="shared" si="160"/>
        <v>328879431</v>
      </c>
      <c r="AB193" s="464">
        <f t="shared" si="160"/>
        <v>293047791</v>
      </c>
      <c r="AC193" s="590">
        <f t="shared" si="160"/>
        <v>25145451</v>
      </c>
      <c r="AD193" s="591">
        <f t="shared" si="160"/>
        <v>318193242</v>
      </c>
      <c r="AE193" s="464">
        <f t="shared" si="160"/>
        <v>199513236</v>
      </c>
      <c r="AF193" s="590">
        <f t="shared" si="160"/>
        <v>41122269</v>
      </c>
      <c r="AG193" s="591">
        <f t="shared" si="160"/>
        <v>240635505</v>
      </c>
      <c r="AH193" s="464">
        <f t="shared" si="160"/>
        <v>95224974</v>
      </c>
      <c r="AI193" s="590">
        <f t="shared" si="160"/>
        <v>105911163</v>
      </c>
      <c r="AJ193" s="465">
        <f t="shared" si="160"/>
        <v>183468900</v>
      </c>
      <c r="AK193" s="10"/>
      <c r="AL193" s="151">
        <f>AL194</f>
        <v>0</v>
      </c>
      <c r="AM193" s="153">
        <f>AM194</f>
        <v>0</v>
      </c>
      <c r="AN193" s="10"/>
    </row>
    <row r="194" spans="1:40" s="467" customFormat="1" ht="15" x14ac:dyDescent="0.2">
      <c r="A194" s="623"/>
      <c r="B194" s="554"/>
      <c r="N194" s="10"/>
      <c r="P194" s="10"/>
      <c r="Q194" s="10"/>
      <c r="R194" s="10"/>
      <c r="S194" s="34">
        <f>+IF(AGOSTO!S194=0,"",AGOSTO!S194)</f>
        <v>4100000</v>
      </c>
      <c r="T194" s="158" t="str">
        <f>+IF(AGOSTO!T194=0,"",AGOSTO!T194)</f>
        <v>Insumos y Suministros Hospitalarios</v>
      </c>
      <c r="U194" s="157">
        <f t="shared" ref="U194:AJ194" si="161">U195+U203+U205</f>
        <v>235026726</v>
      </c>
      <c r="V194" s="144">
        <f t="shared" si="161"/>
        <v>0</v>
      </c>
      <c r="W194" s="144">
        <f t="shared" si="161"/>
        <v>189077679</v>
      </c>
      <c r="X194" s="152">
        <f t="shared" si="161"/>
        <v>424104405</v>
      </c>
      <c r="Y194" s="151">
        <f t="shared" si="161"/>
        <v>304487918</v>
      </c>
      <c r="Z194" s="144">
        <f t="shared" si="161"/>
        <v>24391513</v>
      </c>
      <c r="AA194" s="152">
        <f t="shared" si="161"/>
        <v>328879431</v>
      </c>
      <c r="AB194" s="151">
        <f t="shared" si="161"/>
        <v>293047791</v>
      </c>
      <c r="AC194" s="144">
        <f t="shared" si="161"/>
        <v>25145451</v>
      </c>
      <c r="AD194" s="152">
        <f t="shared" si="161"/>
        <v>318193242</v>
      </c>
      <c r="AE194" s="151">
        <f t="shared" si="161"/>
        <v>199513236</v>
      </c>
      <c r="AF194" s="144">
        <f t="shared" si="161"/>
        <v>41122269</v>
      </c>
      <c r="AG194" s="152">
        <f t="shared" si="161"/>
        <v>240635505</v>
      </c>
      <c r="AH194" s="151">
        <f t="shared" si="161"/>
        <v>95224974</v>
      </c>
      <c r="AI194" s="144">
        <f t="shared" si="161"/>
        <v>105911163</v>
      </c>
      <c r="AJ194" s="153">
        <f t="shared" si="161"/>
        <v>183468900</v>
      </c>
      <c r="AK194" s="12"/>
      <c r="AL194" s="151">
        <f>AL195+AL203+AL205</f>
        <v>0</v>
      </c>
      <c r="AM194" s="153">
        <f>AM195+AM203+AM205</f>
        <v>0</v>
      </c>
      <c r="AN194" s="10"/>
    </row>
    <row r="195" spans="1:40" s="467" customFormat="1" x14ac:dyDescent="0.2">
      <c r="A195" s="623"/>
      <c r="B195" s="554"/>
      <c r="N195" s="10"/>
      <c r="P195" s="10"/>
      <c r="Q195" s="10"/>
      <c r="R195" s="10"/>
      <c r="S195" s="155">
        <f>+IF(AGOSTO!S195=0,"",AGOSTO!S195)</f>
        <v>4100100</v>
      </c>
      <c r="T195" s="159" t="str">
        <f>+IF(AGOSTO!T195=0,"",AGOSTO!T195)</f>
        <v>Compra de Bienes para la Prestacion de servicios</v>
      </c>
      <c r="U195" s="29">
        <f t="shared" ref="U195:AJ195" si="162">SUM(U196:U202)</f>
        <v>198421389</v>
      </c>
      <c r="V195" s="17">
        <f t="shared" si="162"/>
        <v>0</v>
      </c>
      <c r="W195" s="17">
        <f t="shared" si="162"/>
        <v>100000000</v>
      </c>
      <c r="X195" s="20">
        <f t="shared" si="162"/>
        <v>298421389</v>
      </c>
      <c r="Y195" s="21">
        <f t="shared" si="162"/>
        <v>197432979</v>
      </c>
      <c r="Z195" s="169">
        <f t="shared" si="162"/>
        <v>18959563</v>
      </c>
      <c r="AA195" s="20">
        <f t="shared" si="162"/>
        <v>216392542</v>
      </c>
      <c r="AB195" s="21">
        <f t="shared" si="162"/>
        <v>185992852</v>
      </c>
      <c r="AC195" s="169">
        <f t="shared" si="162"/>
        <v>19713501</v>
      </c>
      <c r="AD195" s="20">
        <f t="shared" si="162"/>
        <v>205706353</v>
      </c>
      <c r="AE195" s="21">
        <f t="shared" si="162"/>
        <v>92870372</v>
      </c>
      <c r="AF195" s="169">
        <f t="shared" si="162"/>
        <v>37748419</v>
      </c>
      <c r="AG195" s="20">
        <f t="shared" si="162"/>
        <v>130618791</v>
      </c>
      <c r="AH195" s="21">
        <f t="shared" si="162"/>
        <v>82028847</v>
      </c>
      <c r="AI195" s="17">
        <f t="shared" si="162"/>
        <v>92715036</v>
      </c>
      <c r="AJ195" s="18">
        <f t="shared" si="162"/>
        <v>167802598</v>
      </c>
      <c r="AK195" s="10"/>
      <c r="AL195" s="31">
        <f>SUM(AL196:AL202)</f>
        <v>0</v>
      </c>
      <c r="AM195" s="28">
        <f>SUM(AM196:AM202)</f>
        <v>0</v>
      </c>
      <c r="AN195" s="10"/>
    </row>
    <row r="196" spans="1:40" s="467" customFormat="1" x14ac:dyDescent="0.2">
      <c r="A196" s="623"/>
      <c r="B196" s="554"/>
      <c r="N196" s="10"/>
      <c r="P196" s="10"/>
      <c r="Q196" s="10"/>
      <c r="R196" s="10"/>
      <c r="S196" s="156" t="str">
        <f>+IF(AGOSTO!S196=0,"",AGOSTO!S196)</f>
        <v>4100100-1</v>
      </c>
      <c r="T196" s="55" t="str">
        <f>+IF(AGOSTO!T196=0,"",AGOSTO!T196)</f>
        <v>Productos Farmaceuticos</v>
      </c>
      <c r="U196" s="29">
        <f>+ENERO!U196</f>
        <v>100589698</v>
      </c>
      <c r="V196" s="17">
        <f>AGOSTO!V196+SEPTIEMBRE!AL196</f>
        <v>0</v>
      </c>
      <c r="W196" s="17">
        <f>AGOSTO!W196+SEPTIEMBRE!AM196</f>
        <v>100000000</v>
      </c>
      <c r="X196" s="20">
        <f t="shared" ref="X196:X202" si="163">SUM(U196:W196)</f>
        <v>200589698</v>
      </c>
      <c r="Y196" s="21">
        <f>AGOSTO!AA196</f>
        <v>139274381</v>
      </c>
      <c r="Z196" s="457">
        <v>10991522</v>
      </c>
      <c r="AA196" s="20">
        <f t="shared" ref="AA196:AA202" si="164">SUM(Y196:Z196)</f>
        <v>150265903</v>
      </c>
      <c r="AB196" s="21">
        <f>AGOSTO!AD196</f>
        <v>127834254</v>
      </c>
      <c r="AC196" s="457">
        <v>11745460</v>
      </c>
      <c r="AD196" s="20">
        <f t="shared" ref="AD196:AD202" si="165">SUM(AB196:AC196)</f>
        <v>139579714</v>
      </c>
      <c r="AE196" s="21">
        <f>AGOSTO!AG196</f>
        <v>63719445</v>
      </c>
      <c r="AF196" s="457">
        <v>26780110</v>
      </c>
      <c r="AG196" s="20">
        <f t="shared" ref="AG196:AG202" si="166">SUM(AE196:AF196)</f>
        <v>90499555</v>
      </c>
      <c r="AH196" s="21">
        <f t="shared" ref="AH196:AH202" si="167">X196-AA196</f>
        <v>50323795</v>
      </c>
      <c r="AI196" s="17">
        <f t="shared" ref="AI196:AI202" si="168">X196-AD196</f>
        <v>61009984</v>
      </c>
      <c r="AJ196" s="18">
        <f t="shared" ref="AJ196:AJ202" si="169">X196-AG196</f>
        <v>110090143</v>
      </c>
      <c r="AK196" s="10"/>
      <c r="AL196" s="455">
        <v>0</v>
      </c>
      <c r="AM196" s="458">
        <v>0</v>
      </c>
      <c r="AN196" s="10"/>
    </row>
    <row r="197" spans="1:40" s="467" customFormat="1" x14ac:dyDescent="0.2">
      <c r="A197" s="623"/>
      <c r="B197" s="554"/>
      <c r="N197" s="10"/>
      <c r="P197" s="10"/>
      <c r="Q197" s="10"/>
      <c r="R197" s="10"/>
      <c r="S197" s="156" t="str">
        <f>+IF(AGOSTO!S197=0,"",AGOSTO!S197)</f>
        <v>4100100-2</v>
      </c>
      <c r="T197" s="55" t="str">
        <f>+IF(AGOSTO!T197=0,"",AGOSTO!T197)</f>
        <v>Material Médico Quirúrgico</v>
      </c>
      <c r="U197" s="29">
        <f>+ENERO!U197</f>
        <v>54520540</v>
      </c>
      <c r="V197" s="17">
        <f>AGOSTO!V197+SEPTIEMBRE!AL197</f>
        <v>0</v>
      </c>
      <c r="W197" s="17">
        <f>AGOSTO!W197+SEPTIEMBRE!AM197</f>
        <v>0</v>
      </c>
      <c r="X197" s="20">
        <f t="shared" si="163"/>
        <v>54520540</v>
      </c>
      <c r="Y197" s="21">
        <f>AGOSTO!AA197</f>
        <v>30525103</v>
      </c>
      <c r="Z197" s="457">
        <v>3722109</v>
      </c>
      <c r="AA197" s="20">
        <f t="shared" si="164"/>
        <v>34247212</v>
      </c>
      <c r="AB197" s="21">
        <f>AGOSTO!AD197</f>
        <v>30525103</v>
      </c>
      <c r="AC197" s="457">
        <v>3722109</v>
      </c>
      <c r="AD197" s="20">
        <f t="shared" si="165"/>
        <v>34247212</v>
      </c>
      <c r="AE197" s="21">
        <f>AGOSTO!AG197</f>
        <v>12631628</v>
      </c>
      <c r="AF197" s="457">
        <v>5109569</v>
      </c>
      <c r="AG197" s="20">
        <f t="shared" si="166"/>
        <v>17741197</v>
      </c>
      <c r="AH197" s="21">
        <f t="shared" si="167"/>
        <v>20273328</v>
      </c>
      <c r="AI197" s="17">
        <f t="shared" si="168"/>
        <v>20273328</v>
      </c>
      <c r="AJ197" s="18">
        <f t="shared" si="169"/>
        <v>36779343</v>
      </c>
      <c r="AK197" s="10"/>
      <c r="AL197" s="455">
        <v>0</v>
      </c>
      <c r="AM197" s="458">
        <v>0</v>
      </c>
      <c r="AN197" s="10"/>
    </row>
    <row r="198" spans="1:40" s="467" customFormat="1" x14ac:dyDescent="0.2">
      <c r="A198" s="623"/>
      <c r="B198" s="554"/>
      <c r="N198" s="10"/>
      <c r="P198" s="10"/>
      <c r="Q198" s="10"/>
      <c r="R198" s="10"/>
      <c r="S198" s="156" t="str">
        <f>+IF(AGOSTO!S198=0,"",AGOSTO!S198)</f>
        <v>4100100-3</v>
      </c>
      <c r="T198" s="55" t="str">
        <f>+IF(AGOSTO!T198=0,"",AGOSTO!T198)</f>
        <v>Material de Laboratorio</v>
      </c>
      <c r="U198" s="29">
        <f>+ENERO!U198</f>
        <v>15745580</v>
      </c>
      <c r="V198" s="17">
        <f>AGOSTO!V198+SEPTIEMBRE!AL198</f>
        <v>0</v>
      </c>
      <c r="W198" s="17">
        <f>AGOSTO!W198+SEPTIEMBRE!AM198</f>
        <v>0</v>
      </c>
      <c r="X198" s="20">
        <f t="shared" si="163"/>
        <v>15745580</v>
      </c>
      <c r="Y198" s="21">
        <f>AGOSTO!AA198</f>
        <v>11823692</v>
      </c>
      <c r="Z198" s="457">
        <v>1953410</v>
      </c>
      <c r="AA198" s="20">
        <f t="shared" si="164"/>
        <v>13777102</v>
      </c>
      <c r="AB198" s="21">
        <f>AGOSTO!AD198</f>
        <v>11823692</v>
      </c>
      <c r="AC198" s="457">
        <v>1953410</v>
      </c>
      <c r="AD198" s="20">
        <f t="shared" si="165"/>
        <v>13777102</v>
      </c>
      <c r="AE198" s="21">
        <f>AGOSTO!AG198</f>
        <v>5172650</v>
      </c>
      <c r="AF198" s="457">
        <v>4091902</v>
      </c>
      <c r="AG198" s="20">
        <f t="shared" si="166"/>
        <v>9264552</v>
      </c>
      <c r="AH198" s="21">
        <f t="shared" si="167"/>
        <v>1968478</v>
      </c>
      <c r="AI198" s="17">
        <f t="shared" si="168"/>
        <v>1968478</v>
      </c>
      <c r="AJ198" s="18">
        <f t="shared" si="169"/>
        <v>6481028</v>
      </c>
      <c r="AK198" s="10"/>
      <c r="AL198" s="455">
        <v>0</v>
      </c>
      <c r="AM198" s="458">
        <v>0</v>
      </c>
      <c r="AN198" s="10"/>
    </row>
    <row r="199" spans="1:40" s="467" customFormat="1" x14ac:dyDescent="0.2">
      <c r="A199" s="623"/>
      <c r="B199" s="554"/>
      <c r="N199" s="10"/>
      <c r="P199" s="10"/>
      <c r="Q199" s="10"/>
      <c r="R199" s="10"/>
      <c r="S199" s="156" t="str">
        <f>+IF(AGOSTO!S199=0,"",AGOSTO!S199)</f>
        <v>4100100-4</v>
      </c>
      <c r="T199" s="55" t="str">
        <f>+IF(AGOSTO!T199=0,"",AGOSTO!T199)</f>
        <v>Material para Odontologia</v>
      </c>
      <c r="U199" s="29">
        <f>+ENERO!U199</f>
        <v>19604413</v>
      </c>
      <c r="V199" s="17">
        <f>AGOSTO!V199+SEPTIEMBRE!AL199</f>
        <v>0</v>
      </c>
      <c r="W199" s="17">
        <f>AGOSTO!W199+SEPTIEMBRE!AM199</f>
        <v>0</v>
      </c>
      <c r="X199" s="20">
        <f t="shared" si="163"/>
        <v>19604413</v>
      </c>
      <c r="Y199" s="21">
        <f>AGOSTO!AA199</f>
        <v>14466523</v>
      </c>
      <c r="Z199" s="457">
        <v>2292522</v>
      </c>
      <c r="AA199" s="20">
        <f t="shared" si="164"/>
        <v>16759045</v>
      </c>
      <c r="AB199" s="21">
        <f>AGOSTO!AD199</f>
        <v>14466523</v>
      </c>
      <c r="AC199" s="457">
        <v>2292522</v>
      </c>
      <c r="AD199" s="20">
        <f t="shared" si="165"/>
        <v>16759045</v>
      </c>
      <c r="AE199" s="21">
        <f>AGOSTO!AG199</f>
        <v>10003369</v>
      </c>
      <c r="AF199" s="457">
        <v>1766838</v>
      </c>
      <c r="AG199" s="20">
        <f t="shared" si="166"/>
        <v>11770207</v>
      </c>
      <c r="AH199" s="21">
        <f t="shared" si="167"/>
        <v>2845368</v>
      </c>
      <c r="AI199" s="17">
        <f t="shared" si="168"/>
        <v>2845368</v>
      </c>
      <c r="AJ199" s="18">
        <f t="shared" si="169"/>
        <v>7834206</v>
      </c>
      <c r="AK199" s="10"/>
      <c r="AL199" s="455">
        <v>0</v>
      </c>
      <c r="AM199" s="458">
        <v>0</v>
      </c>
      <c r="AN199" s="10"/>
    </row>
    <row r="200" spans="1:40" s="467" customFormat="1" x14ac:dyDescent="0.2">
      <c r="A200" s="623"/>
      <c r="B200" s="554"/>
      <c r="N200" s="10"/>
      <c r="P200" s="10"/>
      <c r="Q200" s="10"/>
      <c r="R200" s="10"/>
      <c r="S200" s="156" t="str">
        <f>+IF(AGOSTO!S200=0,"",AGOSTO!S200)</f>
        <v>4100100-5</v>
      </c>
      <c r="T200" s="55" t="str">
        <f>+IF(AGOSTO!T200=0,"",AGOSTO!T200)</f>
        <v>Material para Rayos X</v>
      </c>
      <c r="U200" s="29">
        <f>+ENERO!U200</f>
        <v>7961158</v>
      </c>
      <c r="V200" s="17">
        <f>AGOSTO!V200+SEPTIEMBRE!AL200</f>
        <v>0</v>
      </c>
      <c r="W200" s="17">
        <f>AGOSTO!W200+SEPTIEMBRE!AM200</f>
        <v>0</v>
      </c>
      <c r="X200" s="20">
        <f t="shared" si="163"/>
        <v>7961158</v>
      </c>
      <c r="Y200" s="21">
        <f>AGOSTO!AA200</f>
        <v>1343280</v>
      </c>
      <c r="Z200" s="457">
        <v>0</v>
      </c>
      <c r="AA200" s="20">
        <f t="shared" si="164"/>
        <v>1343280</v>
      </c>
      <c r="AB200" s="21">
        <f>AGOSTO!AD200</f>
        <v>1343280</v>
      </c>
      <c r="AC200" s="457">
        <v>0</v>
      </c>
      <c r="AD200" s="20">
        <f t="shared" si="165"/>
        <v>1343280</v>
      </c>
      <c r="AE200" s="21">
        <f>AGOSTO!AG200</f>
        <v>1343280</v>
      </c>
      <c r="AF200" s="457">
        <v>0</v>
      </c>
      <c r="AG200" s="20">
        <f t="shared" si="166"/>
        <v>1343280</v>
      </c>
      <c r="AH200" s="21">
        <f t="shared" si="167"/>
        <v>6617878</v>
      </c>
      <c r="AI200" s="17">
        <f t="shared" si="168"/>
        <v>6617878</v>
      </c>
      <c r="AJ200" s="18">
        <f t="shared" si="169"/>
        <v>6617878</v>
      </c>
      <c r="AK200" s="10"/>
      <c r="AL200" s="455">
        <v>0</v>
      </c>
      <c r="AM200" s="458">
        <v>0</v>
      </c>
      <c r="AN200" s="10"/>
    </row>
    <row r="201" spans="1:40" s="467" customFormat="1" x14ac:dyDescent="0.2">
      <c r="A201" s="623"/>
      <c r="B201" s="554"/>
      <c r="N201" s="10"/>
      <c r="P201" s="10"/>
      <c r="Q201" s="10"/>
      <c r="R201" s="10"/>
      <c r="S201" s="156" t="str">
        <f>+IF(AGOSTO!S201=0,"",AGOSTO!S201)</f>
        <v/>
      </c>
      <c r="T201" s="55" t="str">
        <f>+IF(AGOSTO!T201=0,"",AGOSTO!T201)</f>
        <v/>
      </c>
      <c r="U201" s="29">
        <f>+ENERO!U201</f>
        <v>0</v>
      </c>
      <c r="V201" s="17">
        <f>AGOSTO!V201+SEPTIEMBRE!AL201</f>
        <v>0</v>
      </c>
      <c r="W201" s="17">
        <f>AGOSTO!W201+SEPTIEMBRE!AM201</f>
        <v>0</v>
      </c>
      <c r="X201" s="20">
        <f t="shared" si="163"/>
        <v>0</v>
      </c>
      <c r="Y201" s="21">
        <f>AGOSTO!AA201</f>
        <v>0</v>
      </c>
      <c r="Z201" s="457">
        <v>0</v>
      </c>
      <c r="AA201" s="20">
        <f t="shared" si="164"/>
        <v>0</v>
      </c>
      <c r="AB201" s="21">
        <f>AGOSTO!AD201</f>
        <v>0</v>
      </c>
      <c r="AC201" s="457">
        <v>0</v>
      </c>
      <c r="AD201" s="20">
        <f t="shared" si="165"/>
        <v>0</v>
      </c>
      <c r="AE201" s="21">
        <f>AGOSTO!AG201</f>
        <v>0</v>
      </c>
      <c r="AF201" s="457">
        <v>0</v>
      </c>
      <c r="AG201" s="20">
        <f t="shared" si="166"/>
        <v>0</v>
      </c>
      <c r="AH201" s="21">
        <f t="shared" si="167"/>
        <v>0</v>
      </c>
      <c r="AI201" s="17">
        <f t="shared" si="168"/>
        <v>0</v>
      </c>
      <c r="AJ201" s="18">
        <f t="shared" si="169"/>
        <v>0</v>
      </c>
      <c r="AK201" s="10"/>
      <c r="AL201" s="455">
        <v>0</v>
      </c>
      <c r="AM201" s="458">
        <v>0</v>
      </c>
      <c r="AN201" s="10"/>
    </row>
    <row r="202" spans="1:40" s="467" customFormat="1" x14ac:dyDescent="0.2">
      <c r="A202" s="623"/>
      <c r="B202" s="554"/>
      <c r="N202" s="10"/>
      <c r="P202" s="10"/>
      <c r="Q202" s="10"/>
      <c r="R202" s="10"/>
      <c r="S202" s="156" t="str">
        <f>+IF(AGOSTO!S202=0,"",AGOSTO!S202)</f>
        <v/>
      </c>
      <c r="T202" s="55" t="str">
        <f>+IF(AGOSTO!T202=0,"",AGOSTO!T202)</f>
        <v/>
      </c>
      <c r="U202" s="29">
        <f>+ENERO!U202</f>
        <v>0</v>
      </c>
      <c r="V202" s="17">
        <f>AGOSTO!V202+SEPTIEMBRE!AL202</f>
        <v>0</v>
      </c>
      <c r="W202" s="17">
        <f>AGOSTO!W202+SEPTIEMBRE!AM202</f>
        <v>0</v>
      </c>
      <c r="X202" s="20">
        <f t="shared" si="163"/>
        <v>0</v>
      </c>
      <c r="Y202" s="21">
        <f>AGOSTO!AA202</f>
        <v>0</v>
      </c>
      <c r="Z202" s="457">
        <v>0</v>
      </c>
      <c r="AA202" s="20">
        <f t="shared" si="164"/>
        <v>0</v>
      </c>
      <c r="AB202" s="21">
        <f>AGOSTO!AD202</f>
        <v>0</v>
      </c>
      <c r="AC202" s="457">
        <v>0</v>
      </c>
      <c r="AD202" s="20">
        <f t="shared" si="165"/>
        <v>0</v>
      </c>
      <c r="AE202" s="21">
        <f>AGOSTO!AG202</f>
        <v>0</v>
      </c>
      <c r="AF202" s="457">
        <v>0</v>
      </c>
      <c r="AG202" s="20">
        <f t="shared" si="166"/>
        <v>0</v>
      </c>
      <c r="AH202" s="21">
        <f t="shared" si="167"/>
        <v>0</v>
      </c>
      <c r="AI202" s="17">
        <f t="shared" si="168"/>
        <v>0</v>
      </c>
      <c r="AJ202" s="18">
        <f t="shared" si="169"/>
        <v>0</v>
      </c>
      <c r="AK202" s="10"/>
      <c r="AL202" s="455">
        <v>0</v>
      </c>
      <c r="AM202" s="458">
        <v>0</v>
      </c>
      <c r="AN202" s="10"/>
    </row>
    <row r="203" spans="1:40" s="467" customFormat="1" x14ac:dyDescent="0.2">
      <c r="A203" s="623"/>
      <c r="B203" s="554"/>
      <c r="N203" s="10"/>
      <c r="P203" s="10"/>
      <c r="Q203" s="10"/>
      <c r="R203" s="10"/>
      <c r="S203" s="155">
        <f>+IF(AGOSTO!S203=0,"",AGOSTO!S203)</f>
        <v>4100200</v>
      </c>
      <c r="T203" s="159" t="str">
        <f>+IF(AGOSTO!T203=0,"",AGOSTO!T203)</f>
        <v>Gastos Complementarios e Intermedios</v>
      </c>
      <c r="U203" s="29">
        <f t="shared" ref="U203:AJ203" si="170">U204</f>
        <v>36605337</v>
      </c>
      <c r="V203" s="17">
        <f t="shared" si="170"/>
        <v>0</v>
      </c>
      <c r="W203" s="17">
        <f t="shared" si="170"/>
        <v>0</v>
      </c>
      <c r="X203" s="20">
        <f t="shared" si="170"/>
        <v>36605337</v>
      </c>
      <c r="Y203" s="21">
        <f t="shared" si="170"/>
        <v>17977260</v>
      </c>
      <c r="Z203" s="169">
        <f t="shared" si="170"/>
        <v>5431950</v>
      </c>
      <c r="AA203" s="20">
        <f t="shared" si="170"/>
        <v>23409210</v>
      </c>
      <c r="AB203" s="21">
        <f t="shared" si="170"/>
        <v>17977260</v>
      </c>
      <c r="AC203" s="169">
        <f t="shared" si="170"/>
        <v>5431950</v>
      </c>
      <c r="AD203" s="20">
        <f t="shared" si="170"/>
        <v>23409210</v>
      </c>
      <c r="AE203" s="21">
        <f t="shared" si="170"/>
        <v>17565185</v>
      </c>
      <c r="AF203" s="169">
        <f t="shared" si="170"/>
        <v>3373850</v>
      </c>
      <c r="AG203" s="20">
        <f t="shared" si="170"/>
        <v>20939035</v>
      </c>
      <c r="AH203" s="21">
        <f t="shared" si="170"/>
        <v>13196127</v>
      </c>
      <c r="AI203" s="17">
        <f t="shared" si="170"/>
        <v>13196127</v>
      </c>
      <c r="AJ203" s="18">
        <f t="shared" si="170"/>
        <v>15666302</v>
      </c>
      <c r="AK203" s="10"/>
      <c r="AL203" s="31">
        <f>AL204</f>
        <v>0</v>
      </c>
      <c r="AM203" s="28">
        <f>AM204</f>
        <v>0</v>
      </c>
      <c r="AN203" s="10"/>
    </row>
    <row r="204" spans="1:40" s="467" customFormat="1" x14ac:dyDescent="0.2">
      <c r="A204" s="623"/>
      <c r="B204" s="554"/>
      <c r="N204" s="10"/>
      <c r="P204" s="10"/>
      <c r="Q204" s="10"/>
      <c r="R204" s="10"/>
      <c r="S204" s="156" t="str">
        <f>+IF(AGOSTO!S204=0,"",AGOSTO!S204)</f>
        <v>4100200-1</v>
      </c>
      <c r="T204" s="55" t="str">
        <f>+IF(AGOSTO!T204=0,"",AGOSTO!T204)</f>
        <v>Alimentación</v>
      </c>
      <c r="U204" s="29">
        <f>+ENERO!U204</f>
        <v>36605337</v>
      </c>
      <c r="V204" s="17">
        <f>AGOSTO!V204+SEPTIEMBRE!AL204</f>
        <v>0</v>
      </c>
      <c r="W204" s="17">
        <f>AGOSTO!W204+SEPTIEMBRE!AM204</f>
        <v>0</v>
      </c>
      <c r="X204" s="20">
        <f>SUM(U204:W204)</f>
        <v>36605337</v>
      </c>
      <c r="Y204" s="21">
        <f>AGOSTO!AA204</f>
        <v>17977260</v>
      </c>
      <c r="Z204" s="457">
        <v>5431950</v>
      </c>
      <c r="AA204" s="20">
        <f>SUM(Y204:Z204)</f>
        <v>23409210</v>
      </c>
      <c r="AB204" s="21">
        <f>AGOSTO!AD204</f>
        <v>17977260</v>
      </c>
      <c r="AC204" s="457">
        <v>5431950</v>
      </c>
      <c r="AD204" s="20">
        <f>SUM(AB204:AC204)</f>
        <v>23409210</v>
      </c>
      <c r="AE204" s="21">
        <f>AGOSTO!AG204</f>
        <v>17565185</v>
      </c>
      <c r="AF204" s="457">
        <v>3373850</v>
      </c>
      <c r="AG204" s="20">
        <f>SUM(AE204:AF204)</f>
        <v>20939035</v>
      </c>
      <c r="AH204" s="21">
        <f>X204-AA204</f>
        <v>13196127</v>
      </c>
      <c r="AI204" s="17">
        <f>X204-AD204</f>
        <v>13196127</v>
      </c>
      <c r="AJ204" s="18">
        <f>X204-AG204</f>
        <v>15666302</v>
      </c>
      <c r="AK204" s="10"/>
      <c r="AL204" s="455">
        <v>0</v>
      </c>
      <c r="AM204" s="458">
        <v>0</v>
      </c>
      <c r="AN204" s="10"/>
    </row>
    <row r="205" spans="1:40" s="467" customFormat="1" ht="13.5" thickBot="1" x14ac:dyDescent="0.25">
      <c r="A205" s="623"/>
      <c r="B205" s="554"/>
      <c r="N205" s="10"/>
      <c r="P205" s="10"/>
      <c r="Q205" s="10"/>
      <c r="R205" s="10"/>
      <c r="S205" s="624">
        <f>+IF(AGOSTO!S205=0,"",AGOSTO!S205)</f>
        <v>4199999</v>
      </c>
      <c r="T205" s="625" t="str">
        <f>+IF(AGOSTO!T205=0,"",AGOSTO!T205)</f>
        <v>Vigencias Anteriores</v>
      </c>
      <c r="U205" s="160">
        <f>+ENERO!U205</f>
        <v>0</v>
      </c>
      <c r="V205" s="143">
        <f>AGOSTO!V205+SEPTIEMBRE!AL205</f>
        <v>0</v>
      </c>
      <c r="W205" s="143">
        <f>AGOSTO!W205+SEPTIEMBRE!AM205</f>
        <v>89077679</v>
      </c>
      <c r="X205" s="149">
        <f>SUM(U205:W205)</f>
        <v>89077679</v>
      </c>
      <c r="Y205" s="147">
        <f>AGOSTO!AA205</f>
        <v>89077679</v>
      </c>
      <c r="Z205" s="475">
        <v>0</v>
      </c>
      <c r="AA205" s="149">
        <f>SUM(Y205:Z205)</f>
        <v>89077679</v>
      </c>
      <c r="AB205" s="147">
        <f>AGOSTO!AD205</f>
        <v>89077679</v>
      </c>
      <c r="AC205" s="475">
        <v>0</v>
      </c>
      <c r="AD205" s="149">
        <f>SUM(AB205:AC205)</f>
        <v>89077679</v>
      </c>
      <c r="AE205" s="147">
        <f>AGOSTO!AG205</f>
        <v>89077679</v>
      </c>
      <c r="AF205" s="475">
        <v>0</v>
      </c>
      <c r="AG205" s="149">
        <f>SUM(AE205:AF205)</f>
        <v>89077679</v>
      </c>
      <c r="AH205" s="147">
        <f>X205-AA205</f>
        <v>0</v>
      </c>
      <c r="AI205" s="143">
        <f>X205-AD205</f>
        <v>0</v>
      </c>
      <c r="AJ205" s="148">
        <f>X205-AG205</f>
        <v>0</v>
      </c>
      <c r="AK205" s="10"/>
      <c r="AL205" s="471">
        <v>0</v>
      </c>
      <c r="AM205" s="476">
        <v>0</v>
      </c>
      <c r="AN205" s="10"/>
    </row>
    <row r="206" spans="1:40" s="467" customFormat="1" ht="15.75" x14ac:dyDescent="0.2">
      <c r="A206" s="623"/>
      <c r="B206" s="554"/>
      <c r="N206" s="10"/>
      <c r="P206" s="10"/>
      <c r="Q206" s="10"/>
      <c r="R206" s="10"/>
      <c r="S206" s="627" t="str">
        <f>+IF(AGOSTO!S206=0,"",AGOSTO!S206)</f>
        <v/>
      </c>
      <c r="T206" s="628" t="str">
        <f>+IF(AGOSTO!T206=0,"",AGOSTO!T206)</f>
        <v/>
      </c>
      <c r="U206" s="208"/>
      <c r="V206" s="208"/>
      <c r="W206" s="208"/>
      <c r="X206" s="208"/>
      <c r="Y206" s="208"/>
      <c r="Z206" s="208"/>
      <c r="AA206" s="208"/>
      <c r="AB206" s="208"/>
      <c r="AC206" s="208"/>
      <c r="AD206" s="208"/>
      <c r="AE206" s="208"/>
      <c r="AF206" s="208"/>
      <c r="AG206" s="208"/>
      <c r="AH206" s="208"/>
      <c r="AI206" s="208"/>
      <c r="AJ206" s="209"/>
      <c r="AK206" s="10"/>
      <c r="AL206" s="630"/>
      <c r="AM206" s="631"/>
      <c r="AN206" s="10"/>
    </row>
    <row r="207" spans="1:40" s="467" customFormat="1" ht="19.5" x14ac:dyDescent="0.2">
      <c r="A207" s="623"/>
      <c r="B207" s="554"/>
      <c r="N207" s="10"/>
      <c r="P207" s="10"/>
      <c r="Q207" s="10"/>
      <c r="R207" s="10"/>
      <c r="S207" s="654" t="str">
        <f>+IF(AGOSTO!S207=0,"",AGOSTO!S207)</f>
        <v>B</v>
      </c>
      <c r="T207" s="655" t="str">
        <f>+IF(AGOSTO!T207=0,"",AGOSTO!T207)</f>
        <v>GASTOS DE OPERACION COMERCIAL</v>
      </c>
      <c r="U207" s="589">
        <f t="shared" ref="U207:AJ207" si="171">U209</f>
        <v>0</v>
      </c>
      <c r="V207" s="590">
        <f t="shared" si="171"/>
        <v>0</v>
      </c>
      <c r="W207" s="590">
        <f t="shared" si="171"/>
        <v>20000000</v>
      </c>
      <c r="X207" s="591">
        <f t="shared" si="171"/>
        <v>20000000</v>
      </c>
      <c r="Y207" s="464">
        <f t="shared" si="171"/>
        <v>2237931</v>
      </c>
      <c r="Z207" s="590">
        <f t="shared" si="171"/>
        <v>0</v>
      </c>
      <c r="AA207" s="591">
        <f t="shared" si="171"/>
        <v>2237931</v>
      </c>
      <c r="AB207" s="464">
        <f t="shared" si="171"/>
        <v>2237931</v>
      </c>
      <c r="AC207" s="590">
        <f t="shared" si="171"/>
        <v>0</v>
      </c>
      <c r="AD207" s="591">
        <f t="shared" si="171"/>
        <v>2237931</v>
      </c>
      <c r="AE207" s="464">
        <f t="shared" si="171"/>
        <v>2237931</v>
      </c>
      <c r="AF207" s="590">
        <f t="shared" si="171"/>
        <v>0</v>
      </c>
      <c r="AG207" s="591">
        <f t="shared" si="171"/>
        <v>2237931</v>
      </c>
      <c r="AH207" s="464">
        <f t="shared" si="171"/>
        <v>17762069</v>
      </c>
      <c r="AI207" s="590">
        <f t="shared" si="171"/>
        <v>17762069</v>
      </c>
      <c r="AJ207" s="465">
        <f t="shared" si="171"/>
        <v>17762069</v>
      </c>
      <c r="AK207" s="10"/>
      <c r="AL207" s="464">
        <f>AL209</f>
        <v>0</v>
      </c>
      <c r="AM207" s="465">
        <f>AM209</f>
        <v>0</v>
      </c>
      <c r="AN207" s="10"/>
    </row>
    <row r="208" spans="1:40" s="467" customFormat="1" ht="15.75" x14ac:dyDescent="0.2">
      <c r="A208" s="623"/>
      <c r="B208" s="554"/>
      <c r="N208" s="10"/>
      <c r="P208" s="10"/>
      <c r="Q208" s="10"/>
      <c r="R208" s="10"/>
      <c r="S208" s="448"/>
      <c r="T208" s="649"/>
      <c r="U208" s="193"/>
      <c r="V208" s="193"/>
      <c r="W208" s="193"/>
      <c r="X208" s="193"/>
      <c r="Y208" s="193"/>
      <c r="Z208" s="193"/>
      <c r="AA208" s="193"/>
      <c r="AB208" s="193"/>
      <c r="AC208" s="193"/>
      <c r="AD208" s="193"/>
      <c r="AE208" s="193"/>
      <c r="AF208" s="193"/>
      <c r="AG208" s="193"/>
      <c r="AH208" s="193"/>
      <c r="AI208" s="193"/>
      <c r="AJ208" s="207"/>
      <c r="AK208" s="10"/>
      <c r="AL208" s="637"/>
      <c r="AM208" s="638"/>
      <c r="AN208" s="10"/>
    </row>
    <row r="209" spans="1:40" s="467" customFormat="1" ht="15.75" x14ac:dyDescent="0.2">
      <c r="A209" s="623"/>
      <c r="B209" s="554"/>
      <c r="N209" s="10"/>
      <c r="P209" s="10"/>
      <c r="Q209" s="10"/>
      <c r="R209" s="10"/>
      <c r="S209" s="469">
        <f>+IF(AGOSTO!S209=0,"",AGOSTO!S209)</f>
        <v>5000000</v>
      </c>
      <c r="T209" s="588" t="s">
        <v>480</v>
      </c>
      <c r="U209" s="589">
        <f t="shared" ref="U209:AJ209" si="172">U210</f>
        <v>0</v>
      </c>
      <c r="V209" s="590">
        <f t="shared" si="172"/>
        <v>0</v>
      </c>
      <c r="W209" s="590">
        <f t="shared" si="172"/>
        <v>20000000</v>
      </c>
      <c r="X209" s="591">
        <f t="shared" si="172"/>
        <v>20000000</v>
      </c>
      <c r="Y209" s="464">
        <f t="shared" si="172"/>
        <v>2237931</v>
      </c>
      <c r="Z209" s="590">
        <f t="shared" si="172"/>
        <v>0</v>
      </c>
      <c r="AA209" s="591">
        <f t="shared" si="172"/>
        <v>2237931</v>
      </c>
      <c r="AB209" s="464">
        <f t="shared" si="172"/>
        <v>2237931</v>
      </c>
      <c r="AC209" s="590">
        <f t="shared" si="172"/>
        <v>0</v>
      </c>
      <c r="AD209" s="591">
        <f t="shared" si="172"/>
        <v>2237931</v>
      </c>
      <c r="AE209" s="464">
        <f t="shared" si="172"/>
        <v>2237931</v>
      </c>
      <c r="AF209" s="590">
        <f t="shared" si="172"/>
        <v>0</v>
      </c>
      <c r="AG209" s="591">
        <f t="shared" si="172"/>
        <v>2237931</v>
      </c>
      <c r="AH209" s="464">
        <f t="shared" si="172"/>
        <v>17762069</v>
      </c>
      <c r="AI209" s="590">
        <f t="shared" si="172"/>
        <v>17762069</v>
      </c>
      <c r="AJ209" s="465">
        <f t="shared" si="172"/>
        <v>17762069</v>
      </c>
      <c r="AK209" s="10"/>
      <c r="AL209" s="151">
        <f>AL210</f>
        <v>0</v>
      </c>
      <c r="AM209" s="153">
        <f>AM210</f>
        <v>0</v>
      </c>
      <c r="AN209" s="10"/>
    </row>
    <row r="210" spans="1:40" s="467" customFormat="1" ht="15" x14ac:dyDescent="0.2">
      <c r="A210" s="623"/>
      <c r="B210" s="554"/>
      <c r="N210" s="10"/>
      <c r="P210" s="10"/>
      <c r="Q210" s="10"/>
      <c r="R210" s="10"/>
      <c r="S210" s="34">
        <f>+IF(AGOSTO!S210=0,"",AGOSTO!S210)</f>
        <v>5100000</v>
      </c>
      <c r="T210" s="158" t="str">
        <f>+IF(AGOSTO!T210=0,"",AGOSTO!T210)</f>
        <v>Insumos y Suministros para Venta al Público</v>
      </c>
      <c r="U210" s="157">
        <f t="shared" ref="U210:AJ210" si="173">U211+U218</f>
        <v>0</v>
      </c>
      <c r="V210" s="144">
        <f t="shared" si="173"/>
        <v>0</v>
      </c>
      <c r="W210" s="144">
        <f t="shared" si="173"/>
        <v>20000000</v>
      </c>
      <c r="X210" s="152">
        <f t="shared" si="173"/>
        <v>20000000</v>
      </c>
      <c r="Y210" s="151">
        <f t="shared" si="173"/>
        <v>2237931</v>
      </c>
      <c r="Z210" s="144">
        <f t="shared" si="173"/>
        <v>0</v>
      </c>
      <c r="AA210" s="152">
        <f t="shared" si="173"/>
        <v>2237931</v>
      </c>
      <c r="AB210" s="151">
        <f t="shared" si="173"/>
        <v>2237931</v>
      </c>
      <c r="AC210" s="144">
        <f t="shared" si="173"/>
        <v>0</v>
      </c>
      <c r="AD210" s="152">
        <f t="shared" si="173"/>
        <v>2237931</v>
      </c>
      <c r="AE210" s="151">
        <f t="shared" si="173"/>
        <v>2237931</v>
      </c>
      <c r="AF210" s="144">
        <f t="shared" si="173"/>
        <v>0</v>
      </c>
      <c r="AG210" s="152">
        <f t="shared" si="173"/>
        <v>2237931</v>
      </c>
      <c r="AH210" s="151">
        <f t="shared" si="173"/>
        <v>17762069</v>
      </c>
      <c r="AI210" s="144">
        <f t="shared" si="173"/>
        <v>17762069</v>
      </c>
      <c r="AJ210" s="153">
        <f t="shared" si="173"/>
        <v>17762069</v>
      </c>
      <c r="AK210" s="10"/>
      <c r="AL210" s="151">
        <f>AL211+AL218</f>
        <v>0</v>
      </c>
      <c r="AM210" s="153">
        <f>AM211+AM218</f>
        <v>0</v>
      </c>
      <c r="AN210" s="10"/>
    </row>
    <row r="211" spans="1:40" s="467" customFormat="1" x14ac:dyDescent="0.2">
      <c r="A211" s="623"/>
      <c r="B211" s="554"/>
      <c r="N211" s="10"/>
      <c r="P211" s="10"/>
      <c r="Q211" s="10"/>
      <c r="R211" s="10"/>
      <c r="S211" s="155">
        <f>+IF(AGOSTO!S211=0,"",AGOSTO!S211)</f>
        <v>5100100</v>
      </c>
      <c r="T211" s="159" t="str">
        <f>+IF(AGOSTO!T211=0,"",AGOSTO!T211)</f>
        <v>Compra de Bienes para la venta</v>
      </c>
      <c r="U211" s="29">
        <f t="shared" ref="U211:AJ211" si="174">SUM(U212:U217)</f>
        <v>0</v>
      </c>
      <c r="V211" s="17">
        <f t="shared" si="174"/>
        <v>0</v>
      </c>
      <c r="W211" s="17">
        <f t="shared" si="174"/>
        <v>20000000</v>
      </c>
      <c r="X211" s="20">
        <f t="shared" si="174"/>
        <v>20000000</v>
      </c>
      <c r="Y211" s="21">
        <f t="shared" si="174"/>
        <v>2237931</v>
      </c>
      <c r="Z211" s="169">
        <f t="shared" si="174"/>
        <v>0</v>
      </c>
      <c r="AA211" s="20">
        <f t="shared" si="174"/>
        <v>2237931</v>
      </c>
      <c r="AB211" s="21">
        <f t="shared" si="174"/>
        <v>2237931</v>
      </c>
      <c r="AC211" s="169">
        <f t="shared" si="174"/>
        <v>0</v>
      </c>
      <c r="AD211" s="20">
        <f t="shared" si="174"/>
        <v>2237931</v>
      </c>
      <c r="AE211" s="21">
        <f t="shared" si="174"/>
        <v>2237931</v>
      </c>
      <c r="AF211" s="169">
        <f t="shared" si="174"/>
        <v>0</v>
      </c>
      <c r="AG211" s="20">
        <f t="shared" si="174"/>
        <v>2237931</v>
      </c>
      <c r="AH211" s="21">
        <f t="shared" si="174"/>
        <v>17762069</v>
      </c>
      <c r="AI211" s="17">
        <f t="shared" si="174"/>
        <v>17762069</v>
      </c>
      <c r="AJ211" s="18">
        <f t="shared" si="174"/>
        <v>17762069</v>
      </c>
      <c r="AK211" s="12"/>
      <c r="AL211" s="31">
        <f>SUM(AL212:AL217)</f>
        <v>0</v>
      </c>
      <c r="AM211" s="28">
        <f>SUM(AM212:AM217)</f>
        <v>0</v>
      </c>
      <c r="AN211" s="10"/>
    </row>
    <row r="212" spans="1:40" s="467" customFormat="1" x14ac:dyDescent="0.2">
      <c r="A212" s="623"/>
      <c r="B212" s="554"/>
      <c r="N212" s="10"/>
      <c r="P212" s="10"/>
      <c r="Q212" s="10"/>
      <c r="R212" s="10"/>
      <c r="S212" s="156" t="str">
        <f>+IF(AGOSTO!S212=0,"",AGOSTO!S212)</f>
        <v>5100100-1</v>
      </c>
      <c r="T212" s="55" t="str">
        <f>+IF(AGOSTO!T212=0,"",AGOSTO!T212)</f>
        <v>Productos Farmaceuticos</v>
      </c>
      <c r="U212" s="29">
        <f>+ENERO!U212</f>
        <v>0</v>
      </c>
      <c r="V212" s="17">
        <f>AGOSTO!V212+SEPTIEMBRE!AL212</f>
        <v>0</v>
      </c>
      <c r="W212" s="17">
        <f>AGOSTO!W212+SEPTIEMBRE!AM212</f>
        <v>20000000</v>
      </c>
      <c r="X212" s="20">
        <f t="shared" ref="X212:X218" si="175">SUM(U212:W212)</f>
        <v>20000000</v>
      </c>
      <c r="Y212" s="21">
        <f>AGOSTO!AA212</f>
        <v>2237931</v>
      </c>
      <c r="Z212" s="457">
        <v>0</v>
      </c>
      <c r="AA212" s="20">
        <f t="shared" ref="AA212:AA218" si="176">SUM(Y212:Z212)</f>
        <v>2237931</v>
      </c>
      <c r="AB212" s="21">
        <f>AGOSTO!AD212</f>
        <v>2237931</v>
      </c>
      <c r="AC212" s="457">
        <v>0</v>
      </c>
      <c r="AD212" s="20">
        <f t="shared" ref="AD212:AD218" si="177">SUM(AB212:AC212)</f>
        <v>2237931</v>
      </c>
      <c r="AE212" s="21">
        <f>AGOSTO!AG212</f>
        <v>2237931</v>
      </c>
      <c r="AF212" s="457">
        <v>0</v>
      </c>
      <c r="AG212" s="20">
        <f t="shared" ref="AG212:AG218" si="178">SUM(AE212:AF212)</f>
        <v>2237931</v>
      </c>
      <c r="AH212" s="21">
        <f t="shared" ref="AH212:AH218" si="179">X212-AA212</f>
        <v>17762069</v>
      </c>
      <c r="AI212" s="17">
        <f t="shared" ref="AI212:AI218" si="180">X212-AD212</f>
        <v>17762069</v>
      </c>
      <c r="AJ212" s="18">
        <f t="shared" ref="AJ212:AJ218" si="181">X212-AG212</f>
        <v>17762069</v>
      </c>
      <c r="AK212" s="10"/>
      <c r="AL212" s="455">
        <v>0</v>
      </c>
      <c r="AM212" s="458">
        <v>0</v>
      </c>
      <c r="AN212" s="10"/>
    </row>
    <row r="213" spans="1:40" s="467" customFormat="1" x14ac:dyDescent="0.2">
      <c r="A213" s="623"/>
      <c r="B213" s="554"/>
      <c r="N213" s="10"/>
      <c r="P213" s="10"/>
      <c r="Q213" s="10"/>
      <c r="R213" s="10"/>
      <c r="S213" s="156" t="str">
        <f>+IF(AGOSTO!S213=0,"",AGOSTO!S213)</f>
        <v>5100100-2</v>
      </c>
      <c r="T213" s="55" t="str">
        <f>+IF(AGOSTO!T213=0,"",AGOSTO!T213)</f>
        <v>Material Médico Quirúrgico</v>
      </c>
      <c r="U213" s="29">
        <f>+ENERO!U213</f>
        <v>0</v>
      </c>
      <c r="V213" s="17">
        <f>AGOSTO!V213+SEPTIEMBRE!AL213</f>
        <v>0</v>
      </c>
      <c r="W213" s="17">
        <f>AGOSTO!W213+SEPTIEMBRE!AM213</f>
        <v>0</v>
      </c>
      <c r="X213" s="20">
        <f t="shared" si="175"/>
        <v>0</v>
      </c>
      <c r="Y213" s="21">
        <f>AGOSTO!AA213</f>
        <v>0</v>
      </c>
      <c r="Z213" s="457">
        <v>0</v>
      </c>
      <c r="AA213" s="20">
        <f t="shared" si="176"/>
        <v>0</v>
      </c>
      <c r="AB213" s="21">
        <f>AGOSTO!AD213</f>
        <v>0</v>
      </c>
      <c r="AC213" s="457">
        <v>0</v>
      </c>
      <c r="AD213" s="20">
        <f t="shared" si="177"/>
        <v>0</v>
      </c>
      <c r="AE213" s="21">
        <f>AGOSTO!AG213</f>
        <v>0</v>
      </c>
      <c r="AF213" s="457">
        <v>0</v>
      </c>
      <c r="AG213" s="20">
        <f t="shared" si="178"/>
        <v>0</v>
      </c>
      <c r="AH213" s="21">
        <f t="shared" si="179"/>
        <v>0</v>
      </c>
      <c r="AI213" s="17">
        <f t="shared" si="180"/>
        <v>0</v>
      </c>
      <c r="AJ213" s="18">
        <f t="shared" si="181"/>
        <v>0</v>
      </c>
      <c r="AK213" s="10"/>
      <c r="AL213" s="455">
        <v>0</v>
      </c>
      <c r="AM213" s="458">
        <v>0</v>
      </c>
      <c r="AN213" s="10"/>
    </row>
    <row r="214" spans="1:40" s="467" customFormat="1" x14ac:dyDescent="0.2">
      <c r="A214" s="623"/>
      <c r="B214" s="554"/>
      <c r="N214" s="10"/>
      <c r="P214" s="10"/>
      <c r="Q214" s="10"/>
      <c r="R214" s="10"/>
      <c r="S214" s="156" t="str">
        <f>+IF(AGOSTO!S214=0,"",AGOSTO!S214)</f>
        <v>5100100-3</v>
      </c>
      <c r="T214" s="55" t="str">
        <f>+IF(AGOSTO!T214=0,"",AGOSTO!T214)</f>
        <v>Material de Laboratorio</v>
      </c>
      <c r="U214" s="29">
        <f>+ENERO!U214</f>
        <v>0</v>
      </c>
      <c r="V214" s="17">
        <f>AGOSTO!V214+SEPTIEMBRE!AL214</f>
        <v>0</v>
      </c>
      <c r="W214" s="17">
        <f>AGOSTO!W214+SEPTIEMBRE!AM214</f>
        <v>0</v>
      </c>
      <c r="X214" s="20">
        <f t="shared" si="175"/>
        <v>0</v>
      </c>
      <c r="Y214" s="21">
        <f>AGOSTO!AA214</f>
        <v>0</v>
      </c>
      <c r="Z214" s="457">
        <v>0</v>
      </c>
      <c r="AA214" s="20">
        <f t="shared" si="176"/>
        <v>0</v>
      </c>
      <c r="AB214" s="21">
        <f>AGOSTO!AD214</f>
        <v>0</v>
      </c>
      <c r="AC214" s="457">
        <v>0</v>
      </c>
      <c r="AD214" s="20">
        <f t="shared" si="177"/>
        <v>0</v>
      </c>
      <c r="AE214" s="21">
        <f>AGOSTO!AG214</f>
        <v>0</v>
      </c>
      <c r="AF214" s="457">
        <v>0</v>
      </c>
      <c r="AG214" s="20">
        <f t="shared" si="178"/>
        <v>0</v>
      </c>
      <c r="AH214" s="21">
        <f t="shared" si="179"/>
        <v>0</v>
      </c>
      <c r="AI214" s="17">
        <f t="shared" si="180"/>
        <v>0</v>
      </c>
      <c r="AJ214" s="18">
        <f t="shared" si="181"/>
        <v>0</v>
      </c>
      <c r="AK214" s="10"/>
      <c r="AL214" s="455">
        <v>0</v>
      </c>
      <c r="AM214" s="458">
        <v>0</v>
      </c>
      <c r="AN214" s="10"/>
    </row>
    <row r="215" spans="1:40" s="467" customFormat="1" x14ac:dyDescent="0.2">
      <c r="A215" s="623"/>
      <c r="B215" s="554"/>
      <c r="N215" s="10"/>
      <c r="P215" s="10"/>
      <c r="Q215" s="10"/>
      <c r="R215" s="10"/>
      <c r="S215" s="156" t="str">
        <f>+IF(AGOSTO!S215=0,"",AGOSTO!S215)</f>
        <v>5100100-4</v>
      </c>
      <c r="T215" s="55" t="str">
        <f>+IF(AGOSTO!T215=0,"",AGOSTO!T215)</f>
        <v>Material para Odontologia</v>
      </c>
      <c r="U215" s="29">
        <f>+ENERO!U215</f>
        <v>0</v>
      </c>
      <c r="V215" s="17">
        <f>AGOSTO!V215+SEPTIEMBRE!AL215</f>
        <v>0</v>
      </c>
      <c r="W215" s="17">
        <f>AGOSTO!W215+SEPTIEMBRE!AM215</f>
        <v>0</v>
      </c>
      <c r="X215" s="20">
        <f t="shared" si="175"/>
        <v>0</v>
      </c>
      <c r="Y215" s="21">
        <f>AGOSTO!AA215</f>
        <v>0</v>
      </c>
      <c r="Z215" s="457">
        <v>0</v>
      </c>
      <c r="AA215" s="20">
        <f t="shared" si="176"/>
        <v>0</v>
      </c>
      <c r="AB215" s="21">
        <f>AGOSTO!AD215</f>
        <v>0</v>
      </c>
      <c r="AC215" s="457">
        <v>0</v>
      </c>
      <c r="AD215" s="20">
        <f t="shared" si="177"/>
        <v>0</v>
      </c>
      <c r="AE215" s="21">
        <f>AGOSTO!AG215</f>
        <v>0</v>
      </c>
      <c r="AF215" s="457">
        <v>0</v>
      </c>
      <c r="AG215" s="20">
        <f t="shared" si="178"/>
        <v>0</v>
      </c>
      <c r="AH215" s="21">
        <f t="shared" si="179"/>
        <v>0</v>
      </c>
      <c r="AI215" s="17">
        <f t="shared" si="180"/>
        <v>0</v>
      </c>
      <c r="AJ215" s="18">
        <f t="shared" si="181"/>
        <v>0</v>
      </c>
      <c r="AK215" s="10"/>
      <c r="AL215" s="455">
        <v>0</v>
      </c>
      <c r="AM215" s="458">
        <v>0</v>
      </c>
      <c r="AN215" s="10"/>
    </row>
    <row r="216" spans="1:40" s="467" customFormat="1" x14ac:dyDescent="0.2">
      <c r="A216" s="623"/>
      <c r="B216" s="554"/>
      <c r="N216" s="10"/>
      <c r="P216" s="10"/>
      <c r="Q216" s="10"/>
      <c r="R216" s="10"/>
      <c r="S216" s="156" t="str">
        <f>+IF(AGOSTO!S216=0,"",AGOSTO!S216)</f>
        <v>5100100-5</v>
      </c>
      <c r="T216" s="55" t="str">
        <f>+IF(AGOSTO!T216=0,"",AGOSTO!T216)</f>
        <v>Material para Rayos X</v>
      </c>
      <c r="U216" s="29">
        <f>+ENERO!U216</f>
        <v>0</v>
      </c>
      <c r="V216" s="17">
        <f>AGOSTO!V216+SEPTIEMBRE!AL216</f>
        <v>0</v>
      </c>
      <c r="W216" s="17">
        <f>AGOSTO!W216+SEPTIEMBRE!AM216</f>
        <v>0</v>
      </c>
      <c r="X216" s="20">
        <f t="shared" si="175"/>
        <v>0</v>
      </c>
      <c r="Y216" s="21">
        <f>AGOSTO!AA216</f>
        <v>0</v>
      </c>
      <c r="Z216" s="457">
        <v>0</v>
      </c>
      <c r="AA216" s="20">
        <f t="shared" si="176"/>
        <v>0</v>
      </c>
      <c r="AB216" s="21">
        <f>AGOSTO!AD216</f>
        <v>0</v>
      </c>
      <c r="AC216" s="457">
        <v>0</v>
      </c>
      <c r="AD216" s="20">
        <f t="shared" si="177"/>
        <v>0</v>
      </c>
      <c r="AE216" s="21">
        <f>AGOSTO!AG216</f>
        <v>0</v>
      </c>
      <c r="AF216" s="457">
        <v>0</v>
      </c>
      <c r="AG216" s="20">
        <f t="shared" si="178"/>
        <v>0</v>
      </c>
      <c r="AH216" s="21">
        <f t="shared" si="179"/>
        <v>0</v>
      </c>
      <c r="AI216" s="17">
        <f t="shared" si="180"/>
        <v>0</v>
      </c>
      <c r="AJ216" s="18">
        <f t="shared" si="181"/>
        <v>0</v>
      </c>
      <c r="AK216" s="10"/>
      <c r="AL216" s="455">
        <v>0</v>
      </c>
      <c r="AM216" s="458">
        <v>0</v>
      </c>
      <c r="AN216" s="10"/>
    </row>
    <row r="217" spans="1:40" s="467" customFormat="1" x14ac:dyDescent="0.2">
      <c r="A217" s="623"/>
      <c r="B217" s="554"/>
      <c r="N217" s="10"/>
      <c r="P217" s="10"/>
      <c r="Q217" s="10"/>
      <c r="R217" s="10"/>
      <c r="S217" s="156" t="str">
        <f>+IF(AGOSTO!S217=0,"",AGOSTO!S217)</f>
        <v>5100100-6</v>
      </c>
      <c r="T217" s="55" t="str">
        <f>+IF(AGOSTO!T217=0,"",AGOSTO!T217)</f>
        <v>Material aseo personal, etc.</v>
      </c>
      <c r="U217" s="29">
        <f>+ENERO!U217</f>
        <v>0</v>
      </c>
      <c r="V217" s="17">
        <f>AGOSTO!V217+SEPTIEMBRE!AL217</f>
        <v>0</v>
      </c>
      <c r="W217" s="17">
        <f>AGOSTO!W217+SEPTIEMBRE!AM217</f>
        <v>0</v>
      </c>
      <c r="X217" s="20">
        <f t="shared" si="175"/>
        <v>0</v>
      </c>
      <c r="Y217" s="21">
        <f>AGOSTO!AA217</f>
        <v>0</v>
      </c>
      <c r="Z217" s="457">
        <v>0</v>
      </c>
      <c r="AA217" s="20">
        <f t="shared" si="176"/>
        <v>0</v>
      </c>
      <c r="AB217" s="21">
        <f>AGOSTO!AD217</f>
        <v>0</v>
      </c>
      <c r="AC217" s="457">
        <v>0</v>
      </c>
      <c r="AD217" s="20">
        <f t="shared" si="177"/>
        <v>0</v>
      </c>
      <c r="AE217" s="21">
        <f>AGOSTO!AG217</f>
        <v>0</v>
      </c>
      <c r="AF217" s="457">
        <v>0</v>
      </c>
      <c r="AG217" s="20">
        <f t="shared" si="178"/>
        <v>0</v>
      </c>
      <c r="AH217" s="21">
        <f t="shared" si="179"/>
        <v>0</v>
      </c>
      <c r="AI217" s="17">
        <f t="shared" si="180"/>
        <v>0</v>
      </c>
      <c r="AJ217" s="18">
        <f t="shared" si="181"/>
        <v>0</v>
      </c>
      <c r="AK217" s="10"/>
      <c r="AL217" s="455">
        <v>0</v>
      </c>
      <c r="AM217" s="458">
        <v>0</v>
      </c>
      <c r="AN217" s="10"/>
    </row>
    <row r="218" spans="1:40" s="467" customFormat="1" ht="15" thickBot="1" x14ac:dyDescent="0.25">
      <c r="A218" s="623"/>
      <c r="B218" s="554"/>
      <c r="N218" s="10"/>
      <c r="P218" s="10"/>
      <c r="Q218" s="10"/>
      <c r="R218" s="10"/>
      <c r="S218" s="657">
        <f>+IF(AGOSTO!S218=0,"",AGOSTO!S218)</f>
        <v>5199999</v>
      </c>
      <c r="T218" s="658" t="str">
        <f>+IF(AGOSTO!T218=0,"",AGOSTO!T218)</f>
        <v>Vigencias Anteriores</v>
      </c>
      <c r="U218" s="160">
        <f>+ENERO!U218</f>
        <v>0</v>
      </c>
      <c r="V218" s="143">
        <f>AGOSTO!V218+SEPTIEMBRE!AL218</f>
        <v>0</v>
      </c>
      <c r="W218" s="143">
        <f>AGOSTO!W218+SEPTIEMBRE!AM218</f>
        <v>0</v>
      </c>
      <c r="X218" s="149">
        <f t="shared" si="175"/>
        <v>0</v>
      </c>
      <c r="Y218" s="147">
        <f>AGOSTO!AA218</f>
        <v>0</v>
      </c>
      <c r="Z218" s="475">
        <v>0</v>
      </c>
      <c r="AA218" s="149">
        <f t="shared" si="176"/>
        <v>0</v>
      </c>
      <c r="AB218" s="147">
        <f>AGOSTO!AD218</f>
        <v>0</v>
      </c>
      <c r="AC218" s="475">
        <v>0</v>
      </c>
      <c r="AD218" s="149">
        <f t="shared" si="177"/>
        <v>0</v>
      </c>
      <c r="AE218" s="147">
        <f>AGOSTO!AG218</f>
        <v>0</v>
      </c>
      <c r="AF218" s="475">
        <v>0</v>
      </c>
      <c r="AG218" s="149">
        <f t="shared" si="178"/>
        <v>0</v>
      </c>
      <c r="AH218" s="147">
        <f t="shared" si="179"/>
        <v>0</v>
      </c>
      <c r="AI218" s="143">
        <f t="shared" si="180"/>
        <v>0</v>
      </c>
      <c r="AJ218" s="148">
        <f t="shared" si="181"/>
        <v>0</v>
      </c>
      <c r="AK218" s="10"/>
      <c r="AL218" s="650">
        <v>0</v>
      </c>
      <c r="AM218" s="651">
        <v>0</v>
      </c>
      <c r="AN218" s="10"/>
    </row>
    <row r="219" spans="1:40" s="467" customFormat="1" ht="16.5" thickBot="1" x14ac:dyDescent="0.25">
      <c r="A219" s="623"/>
      <c r="B219" s="554"/>
      <c r="N219" s="10"/>
      <c r="P219" s="10"/>
      <c r="Q219" s="10"/>
      <c r="R219" s="10"/>
      <c r="S219" s="643" t="str">
        <f>+IF(AGOSTO!S219=0,"",AGOSTO!S219)</f>
        <v/>
      </c>
      <c r="T219" s="357" t="str">
        <f>+IF(AGOSTO!T219=0,"",AGOSTO!T219)</f>
        <v/>
      </c>
      <c r="U219" s="192"/>
      <c r="V219" s="192"/>
      <c r="W219" s="192"/>
      <c r="X219" s="192"/>
      <c r="Y219" s="192"/>
      <c r="Z219" s="192"/>
      <c r="AA219" s="192"/>
      <c r="AB219" s="192"/>
      <c r="AC219" s="192"/>
      <c r="AD219" s="192"/>
      <c r="AE219" s="192"/>
      <c r="AF219" s="192"/>
      <c r="AG219" s="192"/>
      <c r="AH219" s="192"/>
      <c r="AI219" s="192"/>
      <c r="AJ219" s="210"/>
      <c r="AK219" s="12"/>
      <c r="AL219" s="645"/>
      <c r="AM219" s="646"/>
      <c r="AN219" s="10"/>
    </row>
    <row r="220" spans="1:40" s="467" customFormat="1" ht="19.5" x14ac:dyDescent="0.2">
      <c r="A220" s="623"/>
      <c r="B220" s="554"/>
      <c r="N220" s="10"/>
      <c r="P220" s="10"/>
      <c r="Q220" s="10"/>
      <c r="R220" s="10"/>
      <c r="S220" s="438" t="str">
        <f>+IF(AGOSTO!S220=0,"",AGOSTO!S220)</f>
        <v>C</v>
      </c>
      <c r="T220" s="439" t="str">
        <f>+IF(AGOSTO!T220=0,"",AGOSTO!T220)</f>
        <v xml:space="preserve">SERVICIO DE LA DEUDA </v>
      </c>
      <c r="U220" s="440">
        <f t="shared" ref="U220:AJ220" si="182">U222+U227</f>
        <v>0</v>
      </c>
      <c r="V220" s="441">
        <f t="shared" si="182"/>
        <v>0</v>
      </c>
      <c r="W220" s="441">
        <f t="shared" si="182"/>
        <v>0</v>
      </c>
      <c r="X220" s="444">
        <f t="shared" si="182"/>
        <v>0</v>
      </c>
      <c r="Y220" s="443">
        <f t="shared" si="182"/>
        <v>0</v>
      </c>
      <c r="Z220" s="441">
        <f t="shared" si="182"/>
        <v>0</v>
      </c>
      <c r="AA220" s="444">
        <f t="shared" si="182"/>
        <v>0</v>
      </c>
      <c r="AB220" s="443">
        <f t="shared" si="182"/>
        <v>0</v>
      </c>
      <c r="AC220" s="441">
        <f t="shared" si="182"/>
        <v>0</v>
      </c>
      <c r="AD220" s="444">
        <f t="shared" si="182"/>
        <v>0</v>
      </c>
      <c r="AE220" s="443">
        <f t="shared" si="182"/>
        <v>0</v>
      </c>
      <c r="AF220" s="441">
        <f t="shared" si="182"/>
        <v>0</v>
      </c>
      <c r="AG220" s="444">
        <f t="shared" si="182"/>
        <v>0</v>
      </c>
      <c r="AH220" s="443">
        <f t="shared" si="182"/>
        <v>0</v>
      </c>
      <c r="AI220" s="441">
        <f t="shared" si="182"/>
        <v>0</v>
      </c>
      <c r="AJ220" s="442">
        <f t="shared" si="182"/>
        <v>0</v>
      </c>
      <c r="AK220" s="648"/>
      <c r="AL220" s="443">
        <f>AL222+AL227</f>
        <v>0</v>
      </c>
      <c r="AM220" s="442">
        <f>AM222+AM227</f>
        <v>0</v>
      </c>
      <c r="AN220" s="10"/>
    </row>
    <row r="221" spans="1:40" s="467" customFormat="1" ht="15.75" x14ac:dyDescent="0.2">
      <c r="A221" s="623"/>
      <c r="B221" s="554"/>
      <c r="N221" s="10"/>
      <c r="P221" s="10"/>
      <c r="Q221" s="10"/>
      <c r="R221" s="10"/>
      <c r="S221" s="448" t="str">
        <f>+IF(AGOSTO!S221=0,"",AGOSTO!S221)</f>
        <v/>
      </c>
      <c r="T221" s="649" t="str">
        <f>+IF(AGOSTO!T221=0,"",AGOSTO!T221)</f>
        <v/>
      </c>
      <c r="U221" s="193"/>
      <c r="V221" s="193"/>
      <c r="W221" s="193"/>
      <c r="X221" s="193"/>
      <c r="Y221" s="193"/>
      <c r="Z221" s="193"/>
      <c r="AA221" s="193"/>
      <c r="AB221" s="193"/>
      <c r="AC221" s="193"/>
      <c r="AD221" s="193"/>
      <c r="AE221" s="193"/>
      <c r="AF221" s="193"/>
      <c r="AG221" s="193"/>
      <c r="AH221" s="193"/>
      <c r="AI221" s="193"/>
      <c r="AJ221" s="207"/>
      <c r="AK221" s="10"/>
      <c r="AL221" s="213"/>
      <c r="AM221" s="214"/>
      <c r="AN221" s="10"/>
    </row>
    <row r="222" spans="1:40" s="467" customFormat="1" ht="15" x14ac:dyDescent="0.2">
      <c r="A222" s="623"/>
      <c r="B222" s="554"/>
      <c r="N222" s="10"/>
      <c r="P222" s="10"/>
      <c r="Q222" s="10"/>
      <c r="R222" s="10"/>
      <c r="S222" s="34">
        <f>+IF(AGOSTO!S222=0,"",AGOSTO!S222)</f>
        <v>7001000</v>
      </c>
      <c r="T222" s="158" t="str">
        <f>+IF(AGOSTO!T222=0,"",AGOSTO!T222)</f>
        <v>SERVICIO DE LA DEUDA INTERNA</v>
      </c>
      <c r="U222" s="157">
        <f t="shared" ref="U222:AJ222" si="183">SUM(U223:U225)</f>
        <v>0</v>
      </c>
      <c r="V222" s="144">
        <f t="shared" si="183"/>
        <v>0</v>
      </c>
      <c r="W222" s="144">
        <f t="shared" si="183"/>
        <v>0</v>
      </c>
      <c r="X222" s="152">
        <f t="shared" si="183"/>
        <v>0</v>
      </c>
      <c r="Y222" s="151">
        <f t="shared" si="183"/>
        <v>0</v>
      </c>
      <c r="Z222" s="144">
        <f t="shared" si="183"/>
        <v>0</v>
      </c>
      <c r="AA222" s="152">
        <f t="shared" si="183"/>
        <v>0</v>
      </c>
      <c r="AB222" s="151">
        <f t="shared" si="183"/>
        <v>0</v>
      </c>
      <c r="AC222" s="144">
        <f t="shared" si="183"/>
        <v>0</v>
      </c>
      <c r="AD222" s="152">
        <f t="shared" si="183"/>
        <v>0</v>
      </c>
      <c r="AE222" s="151">
        <f t="shared" si="183"/>
        <v>0</v>
      </c>
      <c r="AF222" s="144">
        <f t="shared" si="183"/>
        <v>0</v>
      </c>
      <c r="AG222" s="152">
        <f t="shared" si="183"/>
        <v>0</v>
      </c>
      <c r="AH222" s="151">
        <f t="shared" si="183"/>
        <v>0</v>
      </c>
      <c r="AI222" s="144">
        <f t="shared" si="183"/>
        <v>0</v>
      </c>
      <c r="AJ222" s="153">
        <f t="shared" si="183"/>
        <v>0</v>
      </c>
      <c r="AK222" s="10"/>
      <c r="AL222" s="151">
        <f>SUM(AL223:AL225)</f>
        <v>0</v>
      </c>
      <c r="AM222" s="153">
        <f>SUM(AM223:AM225)</f>
        <v>0</v>
      </c>
      <c r="AN222" s="10"/>
    </row>
    <row r="223" spans="1:40" s="467" customFormat="1" x14ac:dyDescent="0.2">
      <c r="A223" s="623"/>
      <c r="B223" s="554"/>
      <c r="N223" s="10"/>
      <c r="P223" s="10"/>
      <c r="Q223" s="10"/>
      <c r="R223" s="10"/>
      <c r="S223" s="155">
        <f>+IF(AGOSTO!S223=0,"",AGOSTO!S223)</f>
        <v>7001100</v>
      </c>
      <c r="T223" s="159" t="str">
        <f>+IF(AGOSTO!T223=0,"",AGOSTO!T223)</f>
        <v>Amortización deuda Pública Interna</v>
      </c>
      <c r="U223" s="29">
        <f>+ENERO!U223</f>
        <v>0</v>
      </c>
      <c r="V223" s="17">
        <f>AGOSTO!V223+SEPTIEMBRE!AL223</f>
        <v>0</v>
      </c>
      <c r="W223" s="17">
        <f>AGOSTO!W223+SEPTIEMBRE!AM223</f>
        <v>0</v>
      </c>
      <c r="X223" s="20">
        <f>SUM(U223:W223)</f>
        <v>0</v>
      </c>
      <c r="Y223" s="21">
        <f>AGOSTO!AA223</f>
        <v>0</v>
      </c>
      <c r="Z223" s="457">
        <v>0</v>
      </c>
      <c r="AA223" s="20">
        <f>SUM(Y223:Z223)</f>
        <v>0</v>
      </c>
      <c r="AB223" s="21">
        <f>AGOSTO!AD223</f>
        <v>0</v>
      </c>
      <c r="AC223" s="457">
        <v>0</v>
      </c>
      <c r="AD223" s="20">
        <f>SUM(AB223:AC223)</f>
        <v>0</v>
      </c>
      <c r="AE223" s="21">
        <f>AGOSTO!AG223</f>
        <v>0</v>
      </c>
      <c r="AF223" s="457">
        <v>0</v>
      </c>
      <c r="AG223" s="20">
        <f>SUM(AE223:AF223)</f>
        <v>0</v>
      </c>
      <c r="AH223" s="21">
        <f>X223-AA223</f>
        <v>0</v>
      </c>
      <c r="AI223" s="17">
        <f>X223-AD223</f>
        <v>0</v>
      </c>
      <c r="AJ223" s="18">
        <f>X223-AG223</f>
        <v>0</v>
      </c>
      <c r="AK223" s="10"/>
      <c r="AL223" s="455">
        <v>0</v>
      </c>
      <c r="AM223" s="458">
        <v>0</v>
      </c>
      <c r="AN223" s="10"/>
    </row>
    <row r="224" spans="1:40" s="467" customFormat="1" x14ac:dyDescent="0.2">
      <c r="A224" s="623"/>
      <c r="B224" s="554"/>
      <c r="N224" s="10"/>
      <c r="P224" s="10"/>
      <c r="Q224" s="10"/>
      <c r="R224" s="10"/>
      <c r="S224" s="155">
        <f>+IF(AGOSTO!S224=0,"",AGOSTO!S224)</f>
        <v>7001200</v>
      </c>
      <c r="T224" s="159" t="str">
        <f>+IF(AGOSTO!T224=0,"",AGOSTO!T224)</f>
        <v>Intereses Comisiones y gastos de la Deuda Pública</v>
      </c>
      <c r="U224" s="29">
        <f>+ENERO!U224</f>
        <v>0</v>
      </c>
      <c r="V224" s="17">
        <f>AGOSTO!V224+SEPTIEMBRE!AL224</f>
        <v>0</v>
      </c>
      <c r="W224" s="17">
        <f>AGOSTO!W224+SEPTIEMBRE!AM224</f>
        <v>0</v>
      </c>
      <c r="X224" s="20">
        <f>SUM(U224:W224)</f>
        <v>0</v>
      </c>
      <c r="Y224" s="21">
        <f>AGOSTO!AA224</f>
        <v>0</v>
      </c>
      <c r="Z224" s="457">
        <v>0</v>
      </c>
      <c r="AA224" s="20">
        <f>SUM(Y224:Z224)</f>
        <v>0</v>
      </c>
      <c r="AB224" s="21">
        <f>AGOSTO!AD224</f>
        <v>0</v>
      </c>
      <c r="AC224" s="457">
        <v>0</v>
      </c>
      <c r="AD224" s="20">
        <f>SUM(AB224:AC224)</f>
        <v>0</v>
      </c>
      <c r="AE224" s="21">
        <f>AGOSTO!AG224</f>
        <v>0</v>
      </c>
      <c r="AF224" s="457">
        <v>0</v>
      </c>
      <c r="AG224" s="20">
        <f>SUM(AE224:AF224)</f>
        <v>0</v>
      </c>
      <c r="AH224" s="21">
        <f>X224-AA224</f>
        <v>0</v>
      </c>
      <c r="AI224" s="17">
        <f>X224-AD224</f>
        <v>0</v>
      </c>
      <c r="AJ224" s="18">
        <f>X224-AG224</f>
        <v>0</v>
      </c>
      <c r="AK224" s="10"/>
      <c r="AL224" s="455">
        <v>0</v>
      </c>
      <c r="AM224" s="458">
        <v>0</v>
      </c>
      <c r="AN224" s="10"/>
    </row>
    <row r="225" spans="1:40" s="467" customFormat="1" x14ac:dyDescent="0.2">
      <c r="A225" s="623"/>
      <c r="B225" s="554"/>
      <c r="N225" s="10"/>
      <c r="P225" s="10"/>
      <c r="Q225" s="10"/>
      <c r="R225" s="10"/>
      <c r="S225" s="155">
        <f>+IF(AGOSTO!S225=0,"",AGOSTO!S225)</f>
        <v>7001999</v>
      </c>
      <c r="T225" s="159" t="str">
        <f>+IF(AGOSTO!T225=0,"",AGOSTO!T225)</f>
        <v>Vigencias Anteriores</v>
      </c>
      <c r="U225" s="29">
        <f>+ENERO!U225</f>
        <v>0</v>
      </c>
      <c r="V225" s="17">
        <f>AGOSTO!V225+SEPTIEMBRE!AL225</f>
        <v>0</v>
      </c>
      <c r="W225" s="17">
        <f>AGOSTO!W225+SEPTIEMBRE!AM225</f>
        <v>0</v>
      </c>
      <c r="X225" s="20">
        <f>SUM(U225:W225)</f>
        <v>0</v>
      </c>
      <c r="Y225" s="21">
        <f>AGOSTO!AA225</f>
        <v>0</v>
      </c>
      <c r="Z225" s="457">
        <v>0</v>
      </c>
      <c r="AA225" s="20">
        <f>SUM(Y225:Z225)</f>
        <v>0</v>
      </c>
      <c r="AB225" s="21">
        <f>AGOSTO!AD225</f>
        <v>0</v>
      </c>
      <c r="AC225" s="457">
        <v>0</v>
      </c>
      <c r="AD225" s="20">
        <f>SUM(AB225:AC225)</f>
        <v>0</v>
      </c>
      <c r="AE225" s="21">
        <f>AGOSTO!AG225</f>
        <v>0</v>
      </c>
      <c r="AF225" s="457">
        <v>0</v>
      </c>
      <c r="AG225" s="20">
        <f>SUM(AE225:AF225)</f>
        <v>0</v>
      </c>
      <c r="AH225" s="21">
        <f>X225-AA225</f>
        <v>0</v>
      </c>
      <c r="AI225" s="17">
        <f>X225-AD225</f>
        <v>0</v>
      </c>
      <c r="AJ225" s="18">
        <f>X225-AG225</f>
        <v>0</v>
      </c>
      <c r="AK225" s="10"/>
      <c r="AL225" s="455">
        <v>0</v>
      </c>
      <c r="AM225" s="458">
        <v>0</v>
      </c>
      <c r="AN225" s="10"/>
    </row>
    <row r="226" spans="1:40" s="467" customFormat="1" ht="15.75" x14ac:dyDescent="0.2">
      <c r="A226" s="623"/>
      <c r="B226" s="554"/>
      <c r="N226" s="10"/>
      <c r="P226" s="10"/>
      <c r="Q226" s="10"/>
      <c r="R226" s="10"/>
      <c r="S226" s="448" t="str">
        <f>+IF(AGOSTO!S226=0,"",AGOSTO!S226)</f>
        <v/>
      </c>
      <c r="T226" s="649" t="str">
        <f>+IF(AGOSTO!T226=0,"",AGOSTO!T226)</f>
        <v/>
      </c>
      <c r="U226" s="193"/>
      <c r="V226" s="193"/>
      <c r="W226" s="193"/>
      <c r="X226" s="193"/>
      <c r="Y226" s="193"/>
      <c r="Z226" s="193"/>
      <c r="AA226" s="193"/>
      <c r="AB226" s="193"/>
      <c r="AC226" s="193"/>
      <c r="AD226" s="193"/>
      <c r="AE226" s="193"/>
      <c r="AF226" s="193"/>
      <c r="AG226" s="193"/>
      <c r="AH226" s="193"/>
      <c r="AI226" s="193"/>
      <c r="AJ226" s="207"/>
      <c r="AK226" s="12"/>
      <c r="AL226" s="213"/>
      <c r="AM226" s="214"/>
      <c r="AN226" s="10"/>
    </row>
    <row r="227" spans="1:40" s="467" customFormat="1" ht="15" x14ac:dyDescent="0.2">
      <c r="A227" s="623"/>
      <c r="B227" s="554"/>
      <c r="N227" s="10"/>
      <c r="P227" s="10"/>
      <c r="Q227" s="10"/>
      <c r="R227" s="10"/>
      <c r="S227" s="34">
        <f>+IF(AGOSTO!S227=0,"",AGOSTO!S227)</f>
        <v>7002001</v>
      </c>
      <c r="T227" s="158" t="str">
        <f>+IF(AGOSTO!T227=0,"",AGOSTO!T227)</f>
        <v>SERVICIO DE LA DEUDA EXTERNA</v>
      </c>
      <c r="U227" s="157">
        <f t="shared" ref="U227:AJ227" si="184">SUM(U228:U230)</f>
        <v>0</v>
      </c>
      <c r="V227" s="144">
        <f t="shared" si="184"/>
        <v>0</v>
      </c>
      <c r="W227" s="144">
        <f t="shared" si="184"/>
        <v>0</v>
      </c>
      <c r="X227" s="152">
        <f t="shared" si="184"/>
        <v>0</v>
      </c>
      <c r="Y227" s="151">
        <f t="shared" si="184"/>
        <v>0</v>
      </c>
      <c r="Z227" s="144">
        <f t="shared" si="184"/>
        <v>0</v>
      </c>
      <c r="AA227" s="152">
        <f t="shared" si="184"/>
        <v>0</v>
      </c>
      <c r="AB227" s="151">
        <f t="shared" si="184"/>
        <v>0</v>
      </c>
      <c r="AC227" s="144">
        <f t="shared" si="184"/>
        <v>0</v>
      </c>
      <c r="AD227" s="152">
        <f t="shared" si="184"/>
        <v>0</v>
      </c>
      <c r="AE227" s="151">
        <f t="shared" si="184"/>
        <v>0</v>
      </c>
      <c r="AF227" s="144">
        <f t="shared" si="184"/>
        <v>0</v>
      </c>
      <c r="AG227" s="152">
        <f t="shared" si="184"/>
        <v>0</v>
      </c>
      <c r="AH227" s="151">
        <f t="shared" si="184"/>
        <v>0</v>
      </c>
      <c r="AI227" s="144">
        <f t="shared" si="184"/>
        <v>0</v>
      </c>
      <c r="AJ227" s="153">
        <f t="shared" si="184"/>
        <v>0</v>
      </c>
      <c r="AK227" s="12"/>
      <c r="AL227" s="151">
        <f>SUM(AL228:AL230)</f>
        <v>0</v>
      </c>
      <c r="AM227" s="153">
        <f>SUM(AM228:AM230)</f>
        <v>0</v>
      </c>
      <c r="AN227" s="10"/>
    </row>
    <row r="228" spans="1:40" s="467" customFormat="1" x14ac:dyDescent="0.2">
      <c r="A228" s="623"/>
      <c r="B228" s="554"/>
      <c r="N228" s="10"/>
      <c r="P228" s="10"/>
      <c r="Q228" s="10"/>
      <c r="R228" s="10"/>
      <c r="S228" s="155">
        <f>+IF(AGOSTO!S228=0,"",AGOSTO!S228)</f>
        <v>7002100</v>
      </c>
      <c r="T228" s="159" t="str">
        <f>+IF(AGOSTO!T228=0,"",AGOSTO!T228)</f>
        <v>Amortización deuda Pública Externa</v>
      </c>
      <c r="U228" s="29">
        <f>+ENERO!U228</f>
        <v>0</v>
      </c>
      <c r="V228" s="17">
        <f>AGOSTO!V228+SEPTIEMBRE!AL228</f>
        <v>0</v>
      </c>
      <c r="W228" s="17">
        <f>AGOSTO!W228+SEPTIEMBRE!AM228</f>
        <v>0</v>
      </c>
      <c r="X228" s="20">
        <f>SUM(U228:W228)</f>
        <v>0</v>
      </c>
      <c r="Y228" s="21">
        <f>AGOSTO!AA228</f>
        <v>0</v>
      </c>
      <c r="Z228" s="457">
        <v>0</v>
      </c>
      <c r="AA228" s="20">
        <f>SUM(Y228:Z228)</f>
        <v>0</v>
      </c>
      <c r="AB228" s="21">
        <f>AGOSTO!AD228</f>
        <v>0</v>
      </c>
      <c r="AC228" s="457">
        <v>0</v>
      </c>
      <c r="AD228" s="20">
        <f>SUM(AB228:AC228)</f>
        <v>0</v>
      </c>
      <c r="AE228" s="21">
        <f>AGOSTO!AG228</f>
        <v>0</v>
      </c>
      <c r="AF228" s="457">
        <v>0</v>
      </c>
      <c r="AG228" s="20">
        <f>SUM(AE228:AF228)</f>
        <v>0</v>
      </c>
      <c r="AH228" s="21">
        <f>X228-AA228</f>
        <v>0</v>
      </c>
      <c r="AI228" s="17">
        <f>X228-AD228</f>
        <v>0</v>
      </c>
      <c r="AJ228" s="18">
        <f>X228-AG228</f>
        <v>0</v>
      </c>
      <c r="AK228" s="10"/>
      <c r="AL228" s="455">
        <v>0</v>
      </c>
      <c r="AM228" s="458">
        <v>0</v>
      </c>
      <c r="AN228" s="10"/>
    </row>
    <row r="229" spans="1:40" s="467" customFormat="1" x14ac:dyDescent="0.2">
      <c r="A229" s="623"/>
      <c r="B229" s="554"/>
      <c r="N229" s="10"/>
      <c r="P229" s="10"/>
      <c r="Q229" s="10"/>
      <c r="R229" s="10"/>
      <c r="S229" s="155">
        <f>+IF(AGOSTO!S229=0,"",AGOSTO!S229)</f>
        <v>7002200</v>
      </c>
      <c r="T229" s="159" t="str">
        <f>+IF(AGOSTO!T229=0,"",AGOSTO!T229)</f>
        <v>Intereses Comisiones y gastos de la Deuda Pública</v>
      </c>
      <c r="U229" s="29">
        <f>+ENERO!U229</f>
        <v>0</v>
      </c>
      <c r="V229" s="17">
        <f>AGOSTO!V229+SEPTIEMBRE!AL229</f>
        <v>0</v>
      </c>
      <c r="W229" s="17">
        <f>AGOSTO!W229+SEPTIEMBRE!AM229</f>
        <v>0</v>
      </c>
      <c r="X229" s="20">
        <f>SUM(U229:W229)</f>
        <v>0</v>
      </c>
      <c r="Y229" s="21">
        <f>AGOSTO!AA229</f>
        <v>0</v>
      </c>
      <c r="Z229" s="457">
        <v>0</v>
      </c>
      <c r="AA229" s="20">
        <f>SUM(Y229:Z229)</f>
        <v>0</v>
      </c>
      <c r="AB229" s="21">
        <f>AGOSTO!AD229</f>
        <v>0</v>
      </c>
      <c r="AC229" s="457">
        <v>0</v>
      </c>
      <c r="AD229" s="20">
        <f>SUM(AB229:AC229)</f>
        <v>0</v>
      </c>
      <c r="AE229" s="21">
        <f>AGOSTO!AG229</f>
        <v>0</v>
      </c>
      <c r="AF229" s="457">
        <v>0</v>
      </c>
      <c r="AG229" s="20">
        <f>SUM(AE229:AF229)</f>
        <v>0</v>
      </c>
      <c r="AH229" s="21">
        <f>X229-AA229</f>
        <v>0</v>
      </c>
      <c r="AI229" s="17">
        <f>X229-AD229</f>
        <v>0</v>
      </c>
      <c r="AJ229" s="18">
        <f>X229-AG229</f>
        <v>0</v>
      </c>
      <c r="AK229" s="10"/>
      <c r="AL229" s="455">
        <v>0</v>
      </c>
      <c r="AM229" s="458">
        <v>0</v>
      </c>
      <c r="AN229" s="10"/>
    </row>
    <row r="230" spans="1:40" s="467" customFormat="1" ht="13.5" thickBot="1" x14ac:dyDescent="0.25">
      <c r="A230" s="623"/>
      <c r="B230" s="554"/>
      <c r="N230" s="10"/>
      <c r="P230" s="10"/>
      <c r="Q230" s="10"/>
      <c r="R230" s="10"/>
      <c r="S230" s="624">
        <f>+IF(AGOSTO!S230=0,"",AGOSTO!S230)</f>
        <v>7002999</v>
      </c>
      <c r="T230" s="625" t="str">
        <f>+IF(AGOSTO!T230=0,"",AGOSTO!T230)</f>
        <v>Vigencias Anteriores</v>
      </c>
      <c r="U230" s="160">
        <f>+ENERO!U230</f>
        <v>0</v>
      </c>
      <c r="V230" s="143">
        <f>AGOSTO!V230+SEPTIEMBRE!AL230</f>
        <v>0</v>
      </c>
      <c r="W230" s="143">
        <f>AGOSTO!W230+SEPTIEMBRE!AM230</f>
        <v>0</v>
      </c>
      <c r="X230" s="149">
        <f>SUM(U230:W230)</f>
        <v>0</v>
      </c>
      <c r="Y230" s="147">
        <f>AGOSTO!AA230</f>
        <v>0</v>
      </c>
      <c r="Z230" s="475">
        <v>0</v>
      </c>
      <c r="AA230" s="149">
        <f>SUM(Y230:Z230)</f>
        <v>0</v>
      </c>
      <c r="AB230" s="147">
        <f>AGOSTO!AD230</f>
        <v>0</v>
      </c>
      <c r="AC230" s="475">
        <v>0</v>
      </c>
      <c r="AD230" s="149">
        <f>SUM(AB230:AC230)</f>
        <v>0</v>
      </c>
      <c r="AE230" s="147">
        <f>AGOSTO!AG230</f>
        <v>0</v>
      </c>
      <c r="AF230" s="475">
        <v>0</v>
      </c>
      <c r="AG230" s="149">
        <f>SUM(AE230:AF230)</f>
        <v>0</v>
      </c>
      <c r="AH230" s="147">
        <f>X230-AA230</f>
        <v>0</v>
      </c>
      <c r="AI230" s="143">
        <f>X230-AD230</f>
        <v>0</v>
      </c>
      <c r="AJ230" s="148">
        <f>X230-AG230</f>
        <v>0</v>
      </c>
      <c r="AK230" s="10"/>
      <c r="AL230" s="650">
        <v>0</v>
      </c>
      <c r="AM230" s="651">
        <v>0</v>
      </c>
      <c r="AN230" s="10"/>
    </row>
    <row r="231" spans="1:40" s="467" customFormat="1" ht="15.75" x14ac:dyDescent="0.2">
      <c r="A231" s="623"/>
      <c r="B231" s="554"/>
      <c r="N231" s="10"/>
      <c r="P231" s="10"/>
      <c r="Q231" s="10"/>
      <c r="R231" s="10"/>
      <c r="S231" s="627" t="str">
        <f>+IF(AGOSTO!S231=0,"",AGOSTO!S231)</f>
        <v/>
      </c>
      <c r="T231" s="628" t="str">
        <f>+IF(AGOSTO!T231=0,"",AGOSTO!T231)</f>
        <v/>
      </c>
      <c r="U231" s="208"/>
      <c r="V231" s="208"/>
      <c r="W231" s="208"/>
      <c r="X231" s="208"/>
      <c r="Y231" s="208"/>
      <c r="Z231" s="208"/>
      <c r="AA231" s="208"/>
      <c r="AB231" s="208"/>
      <c r="AC231" s="208"/>
      <c r="AD231" s="208"/>
      <c r="AE231" s="208"/>
      <c r="AF231" s="208"/>
      <c r="AG231" s="208"/>
      <c r="AH231" s="208"/>
      <c r="AI231" s="208"/>
      <c r="AJ231" s="209"/>
      <c r="AK231" s="10"/>
      <c r="AL231" s="652"/>
      <c r="AM231" s="653"/>
      <c r="AN231" s="10"/>
    </row>
    <row r="232" spans="1:40" s="467" customFormat="1" ht="19.5" x14ac:dyDescent="0.2">
      <c r="A232" s="623"/>
      <c r="B232" s="554"/>
      <c r="N232" s="10"/>
      <c r="P232" s="10"/>
      <c r="Q232" s="10"/>
      <c r="R232" s="10"/>
      <c r="S232" s="654" t="str">
        <f>+IF(AGOSTO!S232=0,"",AGOSTO!S232)</f>
        <v>D</v>
      </c>
      <c r="T232" s="655" t="str">
        <f>+IF(AGOSTO!T232=0,"",AGOSTO!T232)</f>
        <v>INVERSION</v>
      </c>
      <c r="U232" s="589">
        <f t="shared" ref="U232:AJ232" si="185">U234</f>
        <v>331500000</v>
      </c>
      <c r="V232" s="590">
        <f t="shared" si="185"/>
        <v>0</v>
      </c>
      <c r="W232" s="590">
        <f t="shared" si="185"/>
        <v>212807480</v>
      </c>
      <c r="X232" s="591">
        <f t="shared" si="185"/>
        <v>544307480</v>
      </c>
      <c r="Y232" s="464">
        <f t="shared" si="185"/>
        <v>320435814</v>
      </c>
      <c r="Z232" s="590">
        <f t="shared" si="185"/>
        <v>-7070000</v>
      </c>
      <c r="AA232" s="591">
        <f t="shared" si="185"/>
        <v>313365814</v>
      </c>
      <c r="AB232" s="464">
        <f t="shared" si="185"/>
        <v>260650814</v>
      </c>
      <c r="AC232" s="590">
        <f t="shared" si="185"/>
        <v>10700000</v>
      </c>
      <c r="AD232" s="591">
        <f t="shared" si="185"/>
        <v>271350814</v>
      </c>
      <c r="AE232" s="464">
        <f t="shared" si="185"/>
        <v>219804340</v>
      </c>
      <c r="AF232" s="590">
        <f t="shared" si="185"/>
        <v>12913334</v>
      </c>
      <c r="AG232" s="591">
        <f t="shared" si="185"/>
        <v>232717674</v>
      </c>
      <c r="AH232" s="464">
        <f t="shared" si="185"/>
        <v>230941666</v>
      </c>
      <c r="AI232" s="590">
        <f t="shared" si="185"/>
        <v>272956666</v>
      </c>
      <c r="AJ232" s="465">
        <f t="shared" si="185"/>
        <v>311589806</v>
      </c>
      <c r="AK232" s="648"/>
      <c r="AL232" s="464">
        <f>AL234</f>
        <v>0</v>
      </c>
      <c r="AM232" s="465">
        <f>AM234</f>
        <v>0</v>
      </c>
      <c r="AN232" s="10"/>
    </row>
    <row r="233" spans="1:40" s="467" customFormat="1" ht="15.75" x14ac:dyDescent="0.2">
      <c r="A233" s="623"/>
      <c r="B233" s="554"/>
      <c r="N233" s="10"/>
      <c r="P233" s="10"/>
      <c r="Q233" s="10"/>
      <c r="R233" s="10"/>
      <c r="S233" s="448" t="str">
        <f>+IF(AGOSTO!S233=0,"",AGOSTO!S233)</f>
        <v/>
      </c>
      <c r="T233" s="649" t="str">
        <f>+IF(AGOSTO!T233=0,"",AGOSTO!T233)</f>
        <v/>
      </c>
      <c r="U233" s="193"/>
      <c r="V233" s="193"/>
      <c r="W233" s="193"/>
      <c r="X233" s="193"/>
      <c r="Y233" s="193"/>
      <c r="Z233" s="193"/>
      <c r="AA233" s="193"/>
      <c r="AB233" s="193"/>
      <c r="AC233" s="193"/>
      <c r="AD233" s="193"/>
      <c r="AE233" s="193"/>
      <c r="AF233" s="193"/>
      <c r="AG233" s="193"/>
      <c r="AH233" s="193"/>
      <c r="AI233" s="193"/>
      <c r="AJ233" s="207"/>
      <c r="AK233" s="10"/>
      <c r="AL233" s="213"/>
      <c r="AM233" s="214"/>
      <c r="AN233" s="10"/>
    </row>
    <row r="234" spans="1:40" s="467" customFormat="1" ht="15" x14ac:dyDescent="0.2">
      <c r="A234" s="623"/>
      <c r="B234" s="554"/>
      <c r="N234" s="10"/>
      <c r="P234" s="10"/>
      <c r="Q234" s="10"/>
      <c r="R234" s="10"/>
      <c r="S234" s="34">
        <f>+IF(AGOSTO!S234=0,"",AGOSTO!S234)</f>
        <v>8000000</v>
      </c>
      <c r="T234" s="158" t="str">
        <f>+IF(AGOSTO!T234=0,"",AGOSTO!T234)</f>
        <v>Programas de Inversión</v>
      </c>
      <c r="U234" s="157">
        <f t="shared" ref="U234:AJ234" si="186">U235+U243</f>
        <v>331500000</v>
      </c>
      <c r="V234" s="144">
        <f t="shared" si="186"/>
        <v>0</v>
      </c>
      <c r="W234" s="144">
        <f t="shared" si="186"/>
        <v>212807480</v>
      </c>
      <c r="X234" s="152">
        <f t="shared" si="186"/>
        <v>544307480</v>
      </c>
      <c r="Y234" s="151">
        <f t="shared" si="186"/>
        <v>320435814</v>
      </c>
      <c r="Z234" s="144">
        <f t="shared" si="186"/>
        <v>-7070000</v>
      </c>
      <c r="AA234" s="152">
        <f t="shared" si="186"/>
        <v>313365814</v>
      </c>
      <c r="AB234" s="151">
        <f t="shared" si="186"/>
        <v>260650814</v>
      </c>
      <c r="AC234" s="144">
        <f t="shared" si="186"/>
        <v>10700000</v>
      </c>
      <c r="AD234" s="152">
        <f t="shared" si="186"/>
        <v>271350814</v>
      </c>
      <c r="AE234" s="151">
        <f t="shared" si="186"/>
        <v>219804340</v>
      </c>
      <c r="AF234" s="144">
        <f t="shared" si="186"/>
        <v>12913334</v>
      </c>
      <c r="AG234" s="152">
        <f t="shared" si="186"/>
        <v>232717674</v>
      </c>
      <c r="AH234" s="151">
        <f t="shared" si="186"/>
        <v>230941666</v>
      </c>
      <c r="AI234" s="144">
        <f t="shared" si="186"/>
        <v>272956666</v>
      </c>
      <c r="AJ234" s="153">
        <f t="shared" si="186"/>
        <v>311589806</v>
      </c>
      <c r="AK234" s="10"/>
      <c r="AL234" s="151">
        <f>AL235+AL243</f>
        <v>0</v>
      </c>
      <c r="AM234" s="153">
        <f>AM235+AM243</f>
        <v>0</v>
      </c>
      <c r="AN234" s="10"/>
    </row>
    <row r="235" spans="1:40" s="467" customFormat="1" x14ac:dyDescent="0.2">
      <c r="A235" s="623"/>
      <c r="B235" s="554"/>
      <c r="N235" s="10"/>
      <c r="P235" s="10"/>
      <c r="Q235" s="10"/>
      <c r="R235" s="10"/>
      <c r="S235" s="155">
        <f>+IF(AGOSTO!S235=0,"",AGOSTO!S235)</f>
        <v>8001000</v>
      </c>
      <c r="T235" s="159" t="str">
        <f>+IF(AGOSTO!T235=0,"",AGOSTO!T235)</f>
        <v>Formación Bruta del Capital</v>
      </c>
      <c r="U235" s="29">
        <f t="shared" ref="U235:AJ235" si="187">SUM(U236:U241)</f>
        <v>50000000</v>
      </c>
      <c r="V235" s="17">
        <f t="shared" si="187"/>
        <v>0</v>
      </c>
      <c r="W235" s="17">
        <f t="shared" si="187"/>
        <v>173060726</v>
      </c>
      <c r="X235" s="20">
        <f t="shared" si="187"/>
        <v>223060726</v>
      </c>
      <c r="Y235" s="21">
        <f t="shared" si="187"/>
        <v>75455718</v>
      </c>
      <c r="Z235" s="169">
        <f t="shared" si="187"/>
        <v>0</v>
      </c>
      <c r="AA235" s="20">
        <f t="shared" si="187"/>
        <v>75455718</v>
      </c>
      <c r="AB235" s="21">
        <f t="shared" si="187"/>
        <v>75455718</v>
      </c>
      <c r="AC235" s="169">
        <f t="shared" si="187"/>
        <v>0</v>
      </c>
      <c r="AD235" s="20">
        <f t="shared" si="187"/>
        <v>75455718</v>
      </c>
      <c r="AE235" s="21">
        <f t="shared" si="187"/>
        <v>43989246</v>
      </c>
      <c r="AF235" s="169">
        <f t="shared" si="187"/>
        <v>0</v>
      </c>
      <c r="AG235" s="20">
        <f t="shared" si="187"/>
        <v>43989246</v>
      </c>
      <c r="AH235" s="21">
        <f t="shared" si="187"/>
        <v>147605008</v>
      </c>
      <c r="AI235" s="17">
        <f t="shared" si="187"/>
        <v>147605008</v>
      </c>
      <c r="AJ235" s="18">
        <f t="shared" si="187"/>
        <v>179071480</v>
      </c>
      <c r="AK235" s="10"/>
      <c r="AL235" s="31">
        <f>SUM(AL236:AL241)</f>
        <v>0</v>
      </c>
      <c r="AM235" s="28">
        <f>SUM(AM236:AM241)</f>
        <v>0</v>
      </c>
      <c r="AN235" s="10"/>
    </row>
    <row r="236" spans="1:40" s="467" customFormat="1" x14ac:dyDescent="0.2">
      <c r="A236" s="623"/>
      <c r="B236" s="554"/>
      <c r="N236" s="10"/>
      <c r="P236" s="10"/>
      <c r="Q236" s="10"/>
      <c r="R236" s="10"/>
      <c r="S236" s="156" t="str">
        <f>+IF(AGOSTO!S236=0,"",AGOSTO!S236)</f>
        <v>8001000-1</v>
      </c>
      <c r="T236" s="55" t="str">
        <f>+IF(AGOSTO!T236=0,"",AGOSTO!T236)</f>
        <v>Subprogr.Construc. Remodelac. Adecuación y Apliac.1</v>
      </c>
      <c r="U236" s="29">
        <f>+ENERO!U236</f>
        <v>50000000</v>
      </c>
      <c r="V236" s="17">
        <f>AGOSTO!V236+SEPTIEMBRE!AL236</f>
        <v>0</v>
      </c>
      <c r="W236" s="17">
        <f>AGOSTO!W236+SEPTIEMBRE!AM236</f>
        <v>100000000</v>
      </c>
      <c r="X236" s="20">
        <f t="shared" ref="X236:X241" si="188">SUM(U236:W236)</f>
        <v>150000000</v>
      </c>
      <c r="Y236" s="21">
        <f>AGOSTO!AA236</f>
        <v>2394992</v>
      </c>
      <c r="Z236" s="457">
        <v>0</v>
      </c>
      <c r="AA236" s="20">
        <f t="shared" ref="AA236:AA241" si="189">SUM(Y236:Z236)</f>
        <v>2394992</v>
      </c>
      <c r="AB236" s="21">
        <f>AGOSTO!AD236</f>
        <v>2394992</v>
      </c>
      <c r="AC236" s="457">
        <v>0</v>
      </c>
      <c r="AD236" s="20">
        <f t="shared" ref="AD236:AD241" si="190">SUM(AB236:AC236)</f>
        <v>2394992</v>
      </c>
      <c r="AE236" s="21">
        <f>AGOSTO!AG236</f>
        <v>2394992</v>
      </c>
      <c r="AF236" s="457">
        <v>0</v>
      </c>
      <c r="AG236" s="20">
        <f t="shared" ref="AG236:AG241" si="191">SUM(AE236:AF236)</f>
        <v>2394992</v>
      </c>
      <c r="AH236" s="21">
        <f t="shared" ref="AH236:AH241" si="192">X236-AA236</f>
        <v>147605008</v>
      </c>
      <c r="AI236" s="17">
        <f t="shared" ref="AI236:AI241" si="193">X236-AD236</f>
        <v>147605008</v>
      </c>
      <c r="AJ236" s="18">
        <f t="shared" ref="AJ236:AJ241" si="194">X236-AG236</f>
        <v>147605008</v>
      </c>
      <c r="AK236" s="10"/>
      <c r="AL236" s="455">
        <v>0</v>
      </c>
      <c r="AM236" s="458">
        <v>0</v>
      </c>
      <c r="AN236" s="10"/>
    </row>
    <row r="237" spans="1:40" s="467" customFormat="1" x14ac:dyDescent="0.2">
      <c r="A237" s="623"/>
      <c r="B237" s="554"/>
      <c r="N237" s="10"/>
      <c r="P237" s="10"/>
      <c r="Q237" s="10"/>
      <c r="R237" s="10"/>
      <c r="S237" s="156" t="str">
        <f>+IF(AGOSTO!S237=0,"",AGOSTO!S237)</f>
        <v>8001000-2</v>
      </c>
      <c r="T237" s="55" t="str">
        <f>+IF(AGOSTO!T237=0,"",AGOSTO!T237)</f>
        <v>Subprogr.Construc. Remodelac. Adecuación y Apliac.2</v>
      </c>
      <c r="U237" s="29">
        <f>+ENERO!U237</f>
        <v>0</v>
      </c>
      <c r="V237" s="17">
        <f>AGOSTO!V237+SEPTIEMBRE!AL237</f>
        <v>0</v>
      </c>
      <c r="W237" s="17">
        <f>AGOSTO!W237+SEPTIEMBRE!AM237</f>
        <v>0</v>
      </c>
      <c r="X237" s="20">
        <f t="shared" si="188"/>
        <v>0</v>
      </c>
      <c r="Y237" s="21">
        <f>AGOSTO!AA237</f>
        <v>0</v>
      </c>
      <c r="Z237" s="457">
        <v>0</v>
      </c>
      <c r="AA237" s="20">
        <f t="shared" si="189"/>
        <v>0</v>
      </c>
      <c r="AB237" s="21">
        <f>AGOSTO!AD237</f>
        <v>0</v>
      </c>
      <c r="AC237" s="457">
        <v>0</v>
      </c>
      <c r="AD237" s="20">
        <f t="shared" si="190"/>
        <v>0</v>
      </c>
      <c r="AE237" s="21">
        <f>AGOSTO!AG237</f>
        <v>0</v>
      </c>
      <c r="AF237" s="457">
        <v>0</v>
      </c>
      <c r="AG237" s="20">
        <f t="shared" si="191"/>
        <v>0</v>
      </c>
      <c r="AH237" s="21">
        <f t="shared" si="192"/>
        <v>0</v>
      </c>
      <c r="AI237" s="17">
        <f t="shared" si="193"/>
        <v>0</v>
      </c>
      <c r="AJ237" s="18">
        <f t="shared" si="194"/>
        <v>0</v>
      </c>
      <c r="AK237" s="10"/>
      <c r="AL237" s="455">
        <v>0</v>
      </c>
      <c r="AM237" s="458">
        <v>0</v>
      </c>
      <c r="AN237" s="10"/>
    </row>
    <row r="238" spans="1:40" s="467" customFormat="1" x14ac:dyDescent="0.2">
      <c r="A238" s="623"/>
      <c r="B238" s="554"/>
      <c r="N238" s="10"/>
      <c r="P238" s="10"/>
      <c r="Q238" s="10"/>
      <c r="R238" s="10"/>
      <c r="S238" s="156" t="str">
        <f>+IF(AGOSTO!S238=0,"",AGOSTO!S238)</f>
        <v>8001000-3</v>
      </c>
      <c r="T238" s="55" t="str">
        <f>+IF(AGOSTO!T238=0,"",AGOSTO!T238)</f>
        <v>Subprogr.Construc. Remodelac. Adecuación y Apliac.3</v>
      </c>
      <c r="U238" s="29">
        <f>+ENERO!U238</f>
        <v>0</v>
      </c>
      <c r="V238" s="17">
        <f>AGOSTO!V238+SEPTIEMBRE!AL238</f>
        <v>0</v>
      </c>
      <c r="W238" s="17">
        <f>AGOSTO!W238+SEPTIEMBRE!AM238</f>
        <v>0</v>
      </c>
      <c r="X238" s="20">
        <f t="shared" si="188"/>
        <v>0</v>
      </c>
      <c r="Y238" s="21">
        <f>AGOSTO!AA238</f>
        <v>0</v>
      </c>
      <c r="Z238" s="457">
        <v>0</v>
      </c>
      <c r="AA238" s="20">
        <f t="shared" si="189"/>
        <v>0</v>
      </c>
      <c r="AB238" s="21">
        <f>AGOSTO!AD238</f>
        <v>0</v>
      </c>
      <c r="AC238" s="457">
        <v>0</v>
      </c>
      <c r="AD238" s="20">
        <f t="shared" si="190"/>
        <v>0</v>
      </c>
      <c r="AE238" s="21">
        <f>AGOSTO!AG238</f>
        <v>0</v>
      </c>
      <c r="AF238" s="457">
        <v>0</v>
      </c>
      <c r="AG238" s="20">
        <f t="shared" si="191"/>
        <v>0</v>
      </c>
      <c r="AH238" s="21">
        <f t="shared" si="192"/>
        <v>0</v>
      </c>
      <c r="AI238" s="17">
        <f t="shared" si="193"/>
        <v>0</v>
      </c>
      <c r="AJ238" s="18">
        <f t="shared" si="194"/>
        <v>0</v>
      </c>
      <c r="AK238" s="10"/>
      <c r="AL238" s="455">
        <v>0</v>
      </c>
      <c r="AM238" s="458">
        <v>0</v>
      </c>
      <c r="AN238" s="10"/>
    </row>
    <row r="239" spans="1:40" s="467" customFormat="1" x14ac:dyDescent="0.2">
      <c r="A239" s="623"/>
      <c r="B239" s="554"/>
      <c r="N239" s="10"/>
      <c r="P239" s="10"/>
      <c r="Q239" s="10"/>
      <c r="S239" s="156" t="str">
        <f>+IF(AGOSTO!S239=0,"",AGOSTO!S239)</f>
        <v>8001000-4</v>
      </c>
      <c r="T239" s="55" t="str">
        <f>+IF(AGOSTO!T239=0,"",AGOSTO!T239)</f>
        <v>Subprogr.Construc. Remodelac. Adecuación y Apliac.4</v>
      </c>
      <c r="U239" s="29">
        <f>+ENERO!U239</f>
        <v>0</v>
      </c>
      <c r="V239" s="17">
        <f>AGOSTO!V239+SEPTIEMBRE!AL239</f>
        <v>0</v>
      </c>
      <c r="W239" s="17">
        <f>AGOSTO!W239+SEPTIEMBRE!AM239</f>
        <v>0</v>
      </c>
      <c r="X239" s="20">
        <f t="shared" si="188"/>
        <v>0</v>
      </c>
      <c r="Y239" s="21">
        <f>AGOSTO!AA239</f>
        <v>0</v>
      </c>
      <c r="Z239" s="457">
        <v>0</v>
      </c>
      <c r="AA239" s="20">
        <f t="shared" si="189"/>
        <v>0</v>
      </c>
      <c r="AB239" s="21">
        <f>AGOSTO!AD239</f>
        <v>0</v>
      </c>
      <c r="AC239" s="457">
        <v>0</v>
      </c>
      <c r="AD239" s="20">
        <f t="shared" si="190"/>
        <v>0</v>
      </c>
      <c r="AE239" s="21">
        <f>AGOSTO!AG239</f>
        <v>0</v>
      </c>
      <c r="AF239" s="457">
        <v>0</v>
      </c>
      <c r="AG239" s="20">
        <f t="shared" si="191"/>
        <v>0</v>
      </c>
      <c r="AH239" s="21">
        <f t="shared" si="192"/>
        <v>0</v>
      </c>
      <c r="AI239" s="17">
        <f t="shared" si="193"/>
        <v>0</v>
      </c>
      <c r="AJ239" s="18">
        <f t="shared" si="194"/>
        <v>0</v>
      </c>
      <c r="AK239" s="10"/>
      <c r="AL239" s="455">
        <v>0</v>
      </c>
      <c r="AM239" s="458">
        <v>0</v>
      </c>
      <c r="AN239" s="10"/>
    </row>
    <row r="240" spans="1:40" s="467" customFormat="1" x14ac:dyDescent="0.2">
      <c r="A240" s="623"/>
      <c r="B240" s="554"/>
      <c r="N240" s="10"/>
      <c r="P240" s="10"/>
      <c r="Q240" s="10"/>
      <c r="S240" s="156" t="str">
        <f>+IF(AGOSTO!S240=0,"",AGOSTO!S240)</f>
        <v>8001000-7</v>
      </c>
      <c r="T240" s="55" t="str">
        <f>+IF(AGOSTO!T240=0,"",AGOSTO!T240)</f>
        <v>Subprogr.Construc. Remodelac. Adecuación y Apliac.5</v>
      </c>
      <c r="U240" s="29">
        <f>+ENERO!U240</f>
        <v>0</v>
      </c>
      <c r="V240" s="17">
        <f>AGOSTO!V240+SEPTIEMBRE!AL240</f>
        <v>0</v>
      </c>
      <c r="W240" s="17">
        <f>AGOSTO!W240+SEPTIEMBRE!AM240</f>
        <v>0</v>
      </c>
      <c r="X240" s="20">
        <f t="shared" si="188"/>
        <v>0</v>
      </c>
      <c r="Y240" s="21">
        <f>AGOSTO!AA240</f>
        <v>0</v>
      </c>
      <c r="Z240" s="457">
        <v>0</v>
      </c>
      <c r="AA240" s="20">
        <f t="shared" si="189"/>
        <v>0</v>
      </c>
      <c r="AB240" s="21">
        <f>AGOSTO!AD240</f>
        <v>0</v>
      </c>
      <c r="AC240" s="457">
        <v>0</v>
      </c>
      <c r="AD240" s="20">
        <f t="shared" si="190"/>
        <v>0</v>
      </c>
      <c r="AE240" s="21">
        <f>AGOSTO!AG240</f>
        <v>0</v>
      </c>
      <c r="AF240" s="457">
        <v>0</v>
      </c>
      <c r="AG240" s="20">
        <f t="shared" si="191"/>
        <v>0</v>
      </c>
      <c r="AH240" s="21">
        <f t="shared" si="192"/>
        <v>0</v>
      </c>
      <c r="AI240" s="17">
        <f t="shared" si="193"/>
        <v>0</v>
      </c>
      <c r="AJ240" s="18">
        <f t="shared" si="194"/>
        <v>0</v>
      </c>
      <c r="AK240" s="10"/>
      <c r="AL240" s="455">
        <v>0</v>
      </c>
      <c r="AM240" s="458">
        <v>0</v>
      </c>
      <c r="AN240" s="10"/>
    </row>
    <row r="241" spans="1:70" ht="14.25" x14ac:dyDescent="0.2">
      <c r="A241" s="623"/>
      <c r="B241" s="554"/>
      <c r="C241" s="467"/>
      <c r="D241" s="467"/>
      <c r="E241" s="467"/>
      <c r="F241" s="467"/>
      <c r="G241" s="467"/>
      <c r="H241" s="467"/>
      <c r="I241" s="467"/>
      <c r="J241" s="467"/>
      <c r="K241" s="467"/>
      <c r="L241" s="467"/>
      <c r="M241" s="467"/>
      <c r="N241" s="10"/>
      <c r="O241" s="467"/>
      <c r="P241" s="10"/>
      <c r="Q241" s="10"/>
      <c r="S241" s="656">
        <f>+IF(AGOSTO!S241=0,"",AGOSTO!S241)</f>
        <v>8001999</v>
      </c>
      <c r="T241" s="55" t="str">
        <f>+IF(AGOSTO!T241=0,"",AGOSTO!T241)</f>
        <v>Vigencias Anteriores</v>
      </c>
      <c r="U241" s="29">
        <f>+ENERO!U241</f>
        <v>0</v>
      </c>
      <c r="V241" s="17">
        <f>AGOSTO!V241+SEPTIEMBRE!AL241</f>
        <v>0</v>
      </c>
      <c r="W241" s="17">
        <f>AGOSTO!W241+SEPTIEMBRE!AM241</f>
        <v>73060726</v>
      </c>
      <c r="X241" s="20">
        <f t="shared" si="188"/>
        <v>73060726</v>
      </c>
      <c r="Y241" s="21">
        <f>AGOSTO!AA241</f>
        <v>73060726</v>
      </c>
      <c r="Z241" s="457">
        <v>0</v>
      </c>
      <c r="AA241" s="20">
        <f t="shared" si="189"/>
        <v>73060726</v>
      </c>
      <c r="AB241" s="21">
        <f>AGOSTO!AD241</f>
        <v>73060726</v>
      </c>
      <c r="AC241" s="457">
        <v>0</v>
      </c>
      <c r="AD241" s="20">
        <f t="shared" si="190"/>
        <v>73060726</v>
      </c>
      <c r="AE241" s="21">
        <f>AGOSTO!AG241</f>
        <v>41594254</v>
      </c>
      <c r="AF241" s="457">
        <v>0</v>
      </c>
      <c r="AG241" s="20">
        <f t="shared" si="191"/>
        <v>41594254</v>
      </c>
      <c r="AH241" s="21">
        <f t="shared" si="192"/>
        <v>0</v>
      </c>
      <c r="AI241" s="17">
        <f t="shared" si="193"/>
        <v>0</v>
      </c>
      <c r="AJ241" s="18">
        <f t="shared" si="194"/>
        <v>31466472</v>
      </c>
      <c r="AK241" s="10"/>
      <c r="AL241" s="455">
        <v>0</v>
      </c>
      <c r="AM241" s="458">
        <v>0</v>
      </c>
      <c r="BM241" s="467"/>
      <c r="BN241" s="467"/>
      <c r="BO241" s="467"/>
      <c r="BP241" s="467"/>
      <c r="BQ241" s="467"/>
      <c r="BR241" s="467"/>
    </row>
    <row r="242" spans="1:70" ht="15.75" x14ac:dyDescent="0.2">
      <c r="A242" s="623"/>
      <c r="B242" s="554"/>
      <c r="C242" s="467"/>
      <c r="D242" s="467"/>
      <c r="E242" s="467"/>
      <c r="F242" s="467"/>
      <c r="G242" s="467"/>
      <c r="H242" s="467"/>
      <c r="I242" s="467"/>
      <c r="J242" s="467"/>
      <c r="K242" s="467"/>
      <c r="L242" s="467"/>
      <c r="M242" s="467"/>
      <c r="N242" s="10"/>
      <c r="O242" s="467"/>
      <c r="P242" s="10"/>
      <c r="Q242" s="10"/>
      <c r="S242" s="448" t="str">
        <f>+IF(AGOSTO!S242=0,"",AGOSTO!S242)</f>
        <v/>
      </c>
      <c r="T242" s="649" t="str">
        <f>+IF(AGOSTO!T242=0,"",AGOSTO!T242)</f>
        <v/>
      </c>
      <c r="U242" s="193"/>
      <c r="V242" s="193"/>
      <c r="W242" s="193"/>
      <c r="X242" s="193"/>
      <c r="Y242" s="193"/>
      <c r="Z242" s="193"/>
      <c r="AA242" s="193"/>
      <c r="AB242" s="193"/>
      <c r="AC242" s="193"/>
      <c r="AD242" s="193"/>
      <c r="AE242" s="193"/>
      <c r="AF242" s="193"/>
      <c r="AG242" s="193"/>
      <c r="AH242" s="193"/>
      <c r="AI242" s="193"/>
      <c r="AJ242" s="207"/>
      <c r="AK242" s="10"/>
      <c r="AL242" s="213"/>
      <c r="AM242" s="214"/>
      <c r="BM242" s="467"/>
      <c r="BN242" s="467"/>
      <c r="BO242" s="467"/>
      <c r="BP242" s="467"/>
      <c r="BQ242" s="467"/>
      <c r="BR242" s="467"/>
    </row>
    <row r="243" spans="1:70" x14ac:dyDescent="0.2">
      <c r="A243" s="623"/>
      <c r="B243" s="554"/>
      <c r="C243" s="467"/>
      <c r="D243" s="467"/>
      <c r="E243" s="467"/>
      <c r="F243" s="467"/>
      <c r="G243" s="467"/>
      <c r="H243" s="467"/>
      <c r="I243" s="467"/>
      <c r="J243" s="467"/>
      <c r="K243" s="467"/>
      <c r="L243" s="467"/>
      <c r="M243" s="467"/>
      <c r="N243" s="10"/>
      <c r="O243" s="467"/>
      <c r="P243" s="10"/>
      <c r="Q243" s="10"/>
      <c r="S243" s="155">
        <f>+IF(AGOSTO!S243=0,"",AGOSTO!S243)</f>
        <v>8002001</v>
      </c>
      <c r="T243" s="159" t="str">
        <f>+IF(AGOSTO!T243=0,"",AGOSTO!T243)</f>
        <v>Gastos Operativos de Inversion   (Programas Especiales)</v>
      </c>
      <c r="U243" s="29">
        <f t="shared" ref="U243:AJ243" si="195">SUM(U244:U256)</f>
        <v>281500000</v>
      </c>
      <c r="V243" s="17">
        <f t="shared" si="195"/>
        <v>0</v>
      </c>
      <c r="W243" s="17">
        <f t="shared" si="195"/>
        <v>39746754</v>
      </c>
      <c r="X243" s="20">
        <f t="shared" si="195"/>
        <v>321246754</v>
      </c>
      <c r="Y243" s="21">
        <f t="shared" si="195"/>
        <v>244980096</v>
      </c>
      <c r="Z243" s="169">
        <f t="shared" si="195"/>
        <v>-7070000</v>
      </c>
      <c r="AA243" s="20">
        <f t="shared" si="195"/>
        <v>237910096</v>
      </c>
      <c r="AB243" s="21">
        <f t="shared" si="195"/>
        <v>185195096</v>
      </c>
      <c r="AC243" s="169">
        <f t="shared" si="195"/>
        <v>10700000</v>
      </c>
      <c r="AD243" s="20">
        <f t="shared" si="195"/>
        <v>195895096</v>
      </c>
      <c r="AE243" s="21">
        <f t="shared" si="195"/>
        <v>175815094</v>
      </c>
      <c r="AF243" s="169">
        <f t="shared" si="195"/>
        <v>12913334</v>
      </c>
      <c r="AG243" s="20">
        <f t="shared" si="195"/>
        <v>188728428</v>
      </c>
      <c r="AH243" s="21">
        <f t="shared" si="195"/>
        <v>83336658</v>
      </c>
      <c r="AI243" s="17">
        <f t="shared" si="195"/>
        <v>125351658</v>
      </c>
      <c r="AJ243" s="18">
        <f t="shared" si="195"/>
        <v>132518326</v>
      </c>
      <c r="AK243" s="10"/>
      <c r="AL243" s="21">
        <f>SUM(AL244:AL256)</f>
        <v>0</v>
      </c>
      <c r="AM243" s="18">
        <f>SUM(AM244:AM256)</f>
        <v>0</v>
      </c>
    </row>
    <row r="244" spans="1:70" x14ac:dyDescent="0.2">
      <c r="A244" s="623"/>
      <c r="B244" s="554"/>
      <c r="C244" s="467"/>
      <c r="D244" s="467"/>
      <c r="E244" s="467"/>
      <c r="F244" s="467"/>
      <c r="G244" s="467"/>
      <c r="H244" s="467"/>
      <c r="I244" s="467"/>
      <c r="J244" s="467"/>
      <c r="K244" s="467"/>
      <c r="L244" s="467"/>
      <c r="M244" s="467"/>
      <c r="N244" s="10"/>
      <c r="O244" s="467"/>
      <c r="P244" s="10"/>
      <c r="Q244" s="10"/>
      <c r="S244" s="156" t="str">
        <f>+IF(AGOSTO!S244=0,"",AGOSTO!S244)</f>
        <v>8002100-1</v>
      </c>
      <c r="T244" s="55" t="str">
        <f>+IF(AGOSTO!T244=0,"",AGOSTO!T244)</f>
        <v>Fondo de la Vivienda</v>
      </c>
      <c r="U244" s="29">
        <f>+ENERO!U244</f>
        <v>0</v>
      </c>
      <c r="V244" s="17">
        <f>AGOSTO!V244+SEPTIEMBRE!AL244</f>
        <v>0</v>
      </c>
      <c r="W244" s="17">
        <f>AGOSTO!W244+SEPTIEMBRE!AM244</f>
        <v>0</v>
      </c>
      <c r="X244" s="20">
        <f t="shared" ref="X244:X256" si="196">SUM(U244:W244)</f>
        <v>0</v>
      </c>
      <c r="Y244" s="21">
        <f>AGOSTO!AA244</f>
        <v>0</v>
      </c>
      <c r="Z244" s="457">
        <v>0</v>
      </c>
      <c r="AA244" s="20">
        <f t="shared" ref="AA244:AA256" si="197">SUM(Y244:Z244)</f>
        <v>0</v>
      </c>
      <c r="AB244" s="21">
        <f>AGOSTO!AD244</f>
        <v>0</v>
      </c>
      <c r="AC244" s="457">
        <v>0</v>
      </c>
      <c r="AD244" s="20">
        <f t="shared" ref="AD244:AD256" si="198">SUM(AB244:AC244)</f>
        <v>0</v>
      </c>
      <c r="AE244" s="21">
        <f>AGOSTO!AG244</f>
        <v>0</v>
      </c>
      <c r="AF244" s="457">
        <v>0</v>
      </c>
      <c r="AG244" s="20">
        <f t="shared" ref="AG244:AG256" si="199">SUM(AE244:AF244)</f>
        <v>0</v>
      </c>
      <c r="AH244" s="21">
        <f t="shared" ref="AH244:AH256" si="200">X244-AA244</f>
        <v>0</v>
      </c>
      <c r="AI244" s="17">
        <f t="shared" ref="AI244:AI256" si="201">X244-AD244</f>
        <v>0</v>
      </c>
      <c r="AJ244" s="18">
        <f t="shared" ref="AJ244:AJ256" si="202">X244-AG244</f>
        <v>0</v>
      </c>
      <c r="AK244" s="10"/>
      <c r="AL244" s="455">
        <v>0</v>
      </c>
      <c r="AM244" s="458">
        <v>0</v>
      </c>
    </row>
    <row r="245" spans="1:70" x14ac:dyDescent="0.2">
      <c r="A245" s="623"/>
      <c r="B245" s="554"/>
      <c r="C245" s="467"/>
      <c r="D245" s="467"/>
      <c r="E245" s="467"/>
      <c r="F245" s="467"/>
      <c r="G245" s="467"/>
      <c r="H245" s="467"/>
      <c r="I245" s="467"/>
      <c r="J245" s="467"/>
      <c r="K245" s="467"/>
      <c r="L245" s="467"/>
      <c r="M245" s="467"/>
      <c r="N245" s="10"/>
      <c r="O245" s="467"/>
      <c r="P245" s="10"/>
      <c r="Q245" s="10"/>
      <c r="S245" s="156" t="str">
        <f>+IF(AGOSTO!S245=0,"",AGOSTO!S245)</f>
        <v>8002100-2</v>
      </c>
      <c r="T245" s="55" t="str">
        <f>+IF(AGOSTO!T245=0,"",AGOSTO!T245)</f>
        <v>Programas Especial 01 Convenio APS Municipio</v>
      </c>
      <c r="U245" s="29">
        <f>+ENERO!U245</f>
        <v>103500000</v>
      </c>
      <c r="V245" s="17">
        <f>AGOSTO!V245+SEPTIEMBRE!AL245</f>
        <v>0</v>
      </c>
      <c r="W245" s="17">
        <f>AGOSTO!W245+SEPTIEMBRE!AM245</f>
        <v>4000000</v>
      </c>
      <c r="X245" s="20">
        <f t="shared" si="196"/>
        <v>107500000</v>
      </c>
      <c r="Y245" s="21">
        <f>AGOSTO!AA245</f>
        <v>102033340</v>
      </c>
      <c r="Z245" s="457">
        <v>-7070000</v>
      </c>
      <c r="AA245" s="20">
        <f t="shared" si="197"/>
        <v>94963340</v>
      </c>
      <c r="AB245" s="21">
        <f>AGOSTO!AD245</f>
        <v>34348340</v>
      </c>
      <c r="AC245" s="457">
        <v>7100000</v>
      </c>
      <c r="AD245" s="20">
        <f t="shared" si="198"/>
        <v>41448340</v>
      </c>
      <c r="AE245" s="21">
        <f>AGOSTO!AG245</f>
        <v>25410222</v>
      </c>
      <c r="AF245" s="457">
        <v>8780000</v>
      </c>
      <c r="AG245" s="20">
        <f t="shared" si="199"/>
        <v>34190222</v>
      </c>
      <c r="AH245" s="21">
        <f t="shared" si="200"/>
        <v>12536660</v>
      </c>
      <c r="AI245" s="17">
        <f t="shared" si="201"/>
        <v>66051660</v>
      </c>
      <c r="AJ245" s="18">
        <f t="shared" si="202"/>
        <v>73309778</v>
      </c>
      <c r="AK245" s="10"/>
      <c r="AL245" s="455">
        <v>0</v>
      </c>
      <c r="AM245" s="458">
        <v>0</v>
      </c>
    </row>
    <row r="246" spans="1:70" x14ac:dyDescent="0.2">
      <c r="A246" s="623"/>
      <c r="B246" s="554"/>
      <c r="C246" s="467"/>
      <c r="D246" s="467"/>
      <c r="E246" s="467"/>
      <c r="F246" s="467"/>
      <c r="G246" s="467"/>
      <c r="H246" s="467"/>
      <c r="I246" s="467"/>
      <c r="J246" s="467"/>
      <c r="K246" s="467"/>
      <c r="L246" s="467"/>
      <c r="M246" s="467"/>
      <c r="N246" s="10"/>
      <c r="O246" s="467"/>
      <c r="P246" s="10"/>
      <c r="Q246" s="10"/>
      <c r="S246" s="156" t="str">
        <f>+IF(AGOSTO!S246=0,"",AGOSTO!S246)</f>
        <v>8002100-3</v>
      </c>
      <c r="T246" s="55" t="str">
        <f>+IF(AGOSTO!T246=0,"",AGOSTO!T246)</f>
        <v>Programas Especial 02Convenio Gobernacion</v>
      </c>
      <c r="U246" s="29">
        <f>+ENERO!U246</f>
        <v>55000000</v>
      </c>
      <c r="V246" s="17">
        <f>AGOSTO!V246+SEPTIEMBRE!AL246</f>
        <v>0</v>
      </c>
      <c r="W246" s="17">
        <f>AGOSTO!W246+SEPTIEMBRE!AM246</f>
        <v>0</v>
      </c>
      <c r="X246" s="20">
        <f t="shared" si="196"/>
        <v>55000000</v>
      </c>
      <c r="Y246" s="21">
        <f>AGOSTO!AA246</f>
        <v>13200002</v>
      </c>
      <c r="Z246" s="457">
        <v>0</v>
      </c>
      <c r="AA246" s="20">
        <f t="shared" si="197"/>
        <v>13200002</v>
      </c>
      <c r="AB246" s="21">
        <f>AGOSTO!AD246</f>
        <v>600002</v>
      </c>
      <c r="AC246" s="457">
        <v>3600000</v>
      </c>
      <c r="AD246" s="20">
        <f t="shared" si="198"/>
        <v>4200002</v>
      </c>
      <c r="AE246" s="21">
        <f>AGOSTO!AG246</f>
        <v>0</v>
      </c>
      <c r="AF246" s="457">
        <v>4133334</v>
      </c>
      <c r="AG246" s="20">
        <f t="shared" si="199"/>
        <v>4133334</v>
      </c>
      <c r="AH246" s="21">
        <f t="shared" si="200"/>
        <v>41799998</v>
      </c>
      <c r="AI246" s="17">
        <f t="shared" si="201"/>
        <v>50799998</v>
      </c>
      <c r="AJ246" s="18">
        <f t="shared" si="202"/>
        <v>50866666</v>
      </c>
      <c r="AK246" s="10"/>
      <c r="AL246" s="455">
        <v>0</v>
      </c>
      <c r="AM246" s="458">
        <v>0</v>
      </c>
    </row>
    <row r="247" spans="1:70" x14ac:dyDescent="0.2">
      <c r="A247" s="623"/>
      <c r="B247" s="554"/>
      <c r="C247" s="467"/>
      <c r="D247" s="467"/>
      <c r="E247" s="467"/>
      <c r="F247" s="467"/>
      <c r="G247" s="467"/>
      <c r="H247" s="467"/>
      <c r="I247" s="467"/>
      <c r="J247" s="467"/>
      <c r="K247" s="467"/>
      <c r="L247" s="467"/>
      <c r="M247" s="467"/>
      <c r="N247" s="10"/>
      <c r="O247" s="467"/>
      <c r="P247" s="10"/>
      <c r="Q247" s="10"/>
      <c r="S247" s="156" t="str">
        <f>+IF(AGOSTO!S247=0,"",AGOSTO!S247)</f>
        <v>8002100-4</v>
      </c>
      <c r="T247" s="55" t="str">
        <f>+IF(AGOSTO!T247=0,"",AGOSTO!T247)</f>
        <v>Programas Especial 03 Adquisicion Equipo Rayos x - Convenio Ministerio</v>
      </c>
      <c r="U247" s="29">
        <f>+ENERO!U247</f>
        <v>100000000</v>
      </c>
      <c r="V247" s="17">
        <f>AGOSTO!V247+SEPTIEMBRE!AL247</f>
        <v>0</v>
      </c>
      <c r="W247" s="17">
        <f>AGOSTO!W247+SEPTIEMBRE!AM247</f>
        <v>20000000</v>
      </c>
      <c r="X247" s="20">
        <f t="shared" si="196"/>
        <v>120000000</v>
      </c>
      <c r="Y247" s="21">
        <f>AGOSTO!AA247</f>
        <v>120000000</v>
      </c>
      <c r="Z247" s="457">
        <v>0</v>
      </c>
      <c r="AA247" s="20">
        <f t="shared" si="197"/>
        <v>120000000</v>
      </c>
      <c r="AB247" s="21">
        <f>AGOSTO!AD247</f>
        <v>120000000</v>
      </c>
      <c r="AC247" s="457">
        <v>0</v>
      </c>
      <c r="AD247" s="20">
        <f t="shared" si="198"/>
        <v>120000000</v>
      </c>
      <c r="AE247" s="21">
        <f>AGOSTO!AG247</f>
        <v>120000000</v>
      </c>
      <c r="AF247" s="457">
        <v>0</v>
      </c>
      <c r="AG247" s="20">
        <f t="shared" si="199"/>
        <v>120000000</v>
      </c>
      <c r="AH247" s="21">
        <f t="shared" si="200"/>
        <v>0</v>
      </c>
      <c r="AI247" s="17">
        <f t="shared" si="201"/>
        <v>0</v>
      </c>
      <c r="AJ247" s="18">
        <f t="shared" si="202"/>
        <v>0</v>
      </c>
      <c r="AK247" s="10"/>
      <c r="AL247" s="455">
        <v>0</v>
      </c>
      <c r="AM247" s="458">
        <v>0</v>
      </c>
    </row>
    <row r="248" spans="1:70" x14ac:dyDescent="0.2">
      <c r="A248" s="623"/>
      <c r="B248" s="554"/>
      <c r="C248" s="467"/>
      <c r="D248" s="467"/>
      <c r="E248" s="467"/>
      <c r="F248" s="467"/>
      <c r="G248" s="467"/>
      <c r="H248" s="467"/>
      <c r="I248" s="467"/>
      <c r="J248" s="467"/>
      <c r="K248" s="467"/>
      <c r="L248" s="467"/>
      <c r="M248" s="467"/>
      <c r="N248" s="10"/>
      <c r="O248" s="467"/>
      <c r="P248" s="10"/>
      <c r="Q248" s="10"/>
      <c r="S248" s="156" t="str">
        <f>+IF(AGOSTO!S248=0,"",AGOSTO!S248)</f>
        <v>8002100-5</v>
      </c>
      <c r="T248" s="55" t="str">
        <f>+IF(AGOSTO!T248=0,"",AGOSTO!T248)</f>
        <v xml:space="preserve">Programas Especial 04 Convenio Puestos de Salud </v>
      </c>
      <c r="U248" s="29">
        <f>+ENERO!U248</f>
        <v>23000000</v>
      </c>
      <c r="V248" s="17">
        <f>AGOSTO!V248+SEPTIEMBRE!AL248</f>
        <v>0</v>
      </c>
      <c r="W248" s="17">
        <f>AGOSTO!W248+SEPTIEMBRE!AM248</f>
        <v>6000000</v>
      </c>
      <c r="X248" s="20">
        <f t="shared" si="196"/>
        <v>29000000</v>
      </c>
      <c r="Y248" s="21">
        <f>AGOSTO!AA248</f>
        <v>0</v>
      </c>
      <c r="Z248" s="457">
        <v>0</v>
      </c>
      <c r="AA248" s="20">
        <f t="shared" si="197"/>
        <v>0</v>
      </c>
      <c r="AB248" s="21">
        <f>AGOSTO!AD248</f>
        <v>20500000</v>
      </c>
      <c r="AC248" s="457">
        <v>0</v>
      </c>
      <c r="AD248" s="20">
        <f t="shared" si="198"/>
        <v>20500000</v>
      </c>
      <c r="AE248" s="21">
        <f>AGOSTO!AG248</f>
        <v>20658118</v>
      </c>
      <c r="AF248" s="457">
        <v>0</v>
      </c>
      <c r="AG248" s="20">
        <f t="shared" si="199"/>
        <v>20658118</v>
      </c>
      <c r="AH248" s="21">
        <f t="shared" si="200"/>
        <v>29000000</v>
      </c>
      <c r="AI248" s="17">
        <f t="shared" si="201"/>
        <v>8500000</v>
      </c>
      <c r="AJ248" s="18">
        <f t="shared" si="202"/>
        <v>8341882</v>
      </c>
      <c r="AK248" s="10"/>
      <c r="AL248" s="455">
        <v>0</v>
      </c>
      <c r="AM248" s="458">
        <v>0</v>
      </c>
    </row>
    <row r="249" spans="1:70" x14ac:dyDescent="0.2">
      <c r="A249" s="623"/>
      <c r="B249" s="554"/>
      <c r="C249" s="467"/>
      <c r="D249" s="467"/>
      <c r="E249" s="467"/>
      <c r="F249" s="467"/>
      <c r="G249" s="467"/>
      <c r="H249" s="467"/>
      <c r="I249" s="467"/>
      <c r="J249" s="467"/>
      <c r="K249" s="467"/>
      <c r="L249" s="467"/>
      <c r="M249" s="467"/>
      <c r="N249" s="10"/>
      <c r="O249" s="467"/>
      <c r="P249" s="10"/>
      <c r="Q249" s="10"/>
      <c r="S249" s="156" t="str">
        <f>+IF(AGOSTO!S249=0,"",AGOSTO!S249)</f>
        <v>8002100-6</v>
      </c>
      <c r="T249" s="55" t="str">
        <f>+IF(AGOSTO!T249=0,"",AGOSTO!T249)</f>
        <v>Programas Especial 05</v>
      </c>
      <c r="U249" s="29">
        <f>+ENERO!U249</f>
        <v>0</v>
      </c>
      <c r="V249" s="17">
        <f>AGOSTO!V249+SEPTIEMBRE!AL249</f>
        <v>0</v>
      </c>
      <c r="W249" s="17">
        <f>AGOSTO!W249+SEPTIEMBRE!AM249</f>
        <v>0</v>
      </c>
      <c r="X249" s="20">
        <f t="shared" si="196"/>
        <v>0</v>
      </c>
      <c r="Y249" s="21">
        <f>AGOSTO!AA249</f>
        <v>0</v>
      </c>
      <c r="Z249" s="457">
        <v>0</v>
      </c>
      <c r="AA249" s="20">
        <f t="shared" si="197"/>
        <v>0</v>
      </c>
      <c r="AB249" s="21">
        <f>AGOSTO!AD249</f>
        <v>0</v>
      </c>
      <c r="AC249" s="457">
        <v>0</v>
      </c>
      <c r="AD249" s="20">
        <f t="shared" si="198"/>
        <v>0</v>
      </c>
      <c r="AE249" s="21">
        <f>AGOSTO!AG249</f>
        <v>0</v>
      </c>
      <c r="AF249" s="457">
        <v>0</v>
      </c>
      <c r="AG249" s="20">
        <f t="shared" si="199"/>
        <v>0</v>
      </c>
      <c r="AH249" s="21">
        <f t="shared" si="200"/>
        <v>0</v>
      </c>
      <c r="AI249" s="17">
        <f t="shared" si="201"/>
        <v>0</v>
      </c>
      <c r="AJ249" s="18">
        <f t="shared" si="202"/>
        <v>0</v>
      </c>
      <c r="AK249" s="10"/>
      <c r="AL249" s="455">
        <v>0</v>
      </c>
      <c r="AM249" s="458">
        <v>0</v>
      </c>
    </row>
    <row r="250" spans="1:70" x14ac:dyDescent="0.2">
      <c r="A250" s="623"/>
      <c r="B250" s="554"/>
      <c r="C250" s="467"/>
      <c r="D250" s="467"/>
      <c r="E250" s="467"/>
      <c r="F250" s="467"/>
      <c r="G250" s="467"/>
      <c r="H250" s="467"/>
      <c r="I250" s="467"/>
      <c r="J250" s="467"/>
      <c r="K250" s="467"/>
      <c r="L250" s="467"/>
      <c r="M250" s="467"/>
      <c r="N250" s="10"/>
      <c r="O250" s="467"/>
      <c r="P250" s="10"/>
      <c r="Q250" s="10"/>
      <c r="S250" s="156" t="str">
        <f>+IF(AGOSTO!S250=0,"",AGOSTO!S250)</f>
        <v>8002100-7</v>
      </c>
      <c r="T250" s="55" t="str">
        <f>+IF(AGOSTO!T250=0,"",AGOSTO!T250)</f>
        <v>Programas Especial 06</v>
      </c>
      <c r="U250" s="29">
        <f>+ENERO!U250</f>
        <v>0</v>
      </c>
      <c r="V250" s="17">
        <f>AGOSTO!V250+SEPTIEMBRE!AL250</f>
        <v>0</v>
      </c>
      <c r="W250" s="17">
        <f>AGOSTO!W250+SEPTIEMBRE!AM250</f>
        <v>0</v>
      </c>
      <c r="X250" s="20">
        <f>SUM(U250:W250)</f>
        <v>0</v>
      </c>
      <c r="Y250" s="21">
        <f>AGOSTO!AA250</f>
        <v>0</v>
      </c>
      <c r="Z250" s="457">
        <v>0</v>
      </c>
      <c r="AA250" s="20">
        <f>SUM(Y250:Z250)</f>
        <v>0</v>
      </c>
      <c r="AB250" s="21">
        <f>AGOSTO!AD250</f>
        <v>0</v>
      </c>
      <c r="AC250" s="457">
        <v>0</v>
      </c>
      <c r="AD250" s="20">
        <f>SUM(AB250:AC250)</f>
        <v>0</v>
      </c>
      <c r="AE250" s="21">
        <f>AGOSTO!AG250</f>
        <v>0</v>
      </c>
      <c r="AF250" s="457">
        <v>0</v>
      </c>
      <c r="AG250" s="20">
        <f>SUM(AE250:AF250)</f>
        <v>0</v>
      </c>
      <c r="AH250" s="21">
        <f>X250-AA250</f>
        <v>0</v>
      </c>
      <c r="AI250" s="17">
        <f>X250-AD250</f>
        <v>0</v>
      </c>
      <c r="AJ250" s="18">
        <f>X250-AG250</f>
        <v>0</v>
      </c>
      <c r="AK250" s="10"/>
      <c r="AL250" s="455">
        <v>0</v>
      </c>
      <c r="AM250" s="458">
        <v>0</v>
      </c>
    </row>
    <row r="251" spans="1:70" x14ac:dyDescent="0.2">
      <c r="A251" s="623"/>
      <c r="B251" s="554"/>
      <c r="C251" s="467"/>
      <c r="D251" s="467"/>
      <c r="E251" s="467"/>
      <c r="F251" s="467"/>
      <c r="G251" s="467"/>
      <c r="H251" s="467"/>
      <c r="I251" s="467"/>
      <c r="J251" s="467"/>
      <c r="K251" s="467"/>
      <c r="L251" s="467"/>
      <c r="M251" s="467"/>
      <c r="N251" s="10"/>
      <c r="O251" s="467"/>
      <c r="P251" s="10"/>
      <c r="Q251" s="10"/>
      <c r="S251" s="156" t="str">
        <f>+IF(AGOSTO!S251=0,"",AGOSTO!S251)</f>
        <v>8002100-8</v>
      </c>
      <c r="T251" s="55" t="str">
        <f>+IF(AGOSTO!T251=0,"",AGOSTO!T251)</f>
        <v>Programas Especial 07</v>
      </c>
      <c r="U251" s="29">
        <f>+ENERO!U251</f>
        <v>0</v>
      </c>
      <c r="V251" s="17">
        <f>AGOSTO!V251+SEPTIEMBRE!AL251</f>
        <v>0</v>
      </c>
      <c r="W251" s="17">
        <f>AGOSTO!W251+SEPTIEMBRE!AM251</f>
        <v>0</v>
      </c>
      <c r="X251" s="20">
        <f>SUM(U251:W251)</f>
        <v>0</v>
      </c>
      <c r="Y251" s="21">
        <f>AGOSTO!AA251</f>
        <v>0</v>
      </c>
      <c r="Z251" s="457">
        <v>0</v>
      </c>
      <c r="AA251" s="20">
        <f>SUM(Y251:Z251)</f>
        <v>0</v>
      </c>
      <c r="AB251" s="21">
        <f>AGOSTO!AD251</f>
        <v>0</v>
      </c>
      <c r="AC251" s="457">
        <v>0</v>
      </c>
      <c r="AD251" s="20">
        <f>SUM(AB251:AC251)</f>
        <v>0</v>
      </c>
      <c r="AE251" s="21">
        <f>AGOSTO!AG251</f>
        <v>0</v>
      </c>
      <c r="AF251" s="457">
        <v>0</v>
      </c>
      <c r="AG251" s="20">
        <f>SUM(AE251:AF251)</f>
        <v>0</v>
      </c>
      <c r="AH251" s="21">
        <f>X251-AA251</f>
        <v>0</v>
      </c>
      <c r="AI251" s="17">
        <f>X251-AD251</f>
        <v>0</v>
      </c>
      <c r="AJ251" s="18">
        <f>X251-AG251</f>
        <v>0</v>
      </c>
      <c r="AK251" s="10"/>
      <c r="AL251" s="455">
        <v>0</v>
      </c>
      <c r="AM251" s="458">
        <v>0</v>
      </c>
    </row>
    <row r="252" spans="1:70" x14ac:dyDescent="0.2">
      <c r="A252" s="623"/>
      <c r="B252" s="554"/>
      <c r="C252" s="467"/>
      <c r="D252" s="467"/>
      <c r="E252" s="467"/>
      <c r="F252" s="467"/>
      <c r="G252" s="467"/>
      <c r="H252" s="467"/>
      <c r="I252" s="467"/>
      <c r="J252" s="467"/>
      <c r="K252" s="467"/>
      <c r="L252" s="467"/>
      <c r="M252" s="467"/>
      <c r="N252" s="10"/>
      <c r="O252" s="467"/>
      <c r="P252" s="10"/>
      <c r="Q252" s="10"/>
      <c r="S252" s="156" t="str">
        <f>+IF(AGOSTO!S252=0,"",AGOSTO!S252)</f>
        <v>8002100-9</v>
      </c>
      <c r="T252" s="55" t="str">
        <f>+IF(AGOSTO!T252=0,"",AGOSTO!T252)</f>
        <v>Programas Especial 08</v>
      </c>
      <c r="U252" s="29">
        <f>+ENERO!U252</f>
        <v>0</v>
      </c>
      <c r="V252" s="17">
        <f>AGOSTO!V252+SEPTIEMBRE!AL252</f>
        <v>0</v>
      </c>
      <c r="W252" s="17">
        <f>AGOSTO!W252+SEPTIEMBRE!AM252</f>
        <v>0</v>
      </c>
      <c r="X252" s="20">
        <f>SUM(U252:W252)</f>
        <v>0</v>
      </c>
      <c r="Y252" s="21">
        <f>AGOSTO!AA252</f>
        <v>0</v>
      </c>
      <c r="Z252" s="457">
        <v>0</v>
      </c>
      <c r="AA252" s="20">
        <f>SUM(Y252:Z252)</f>
        <v>0</v>
      </c>
      <c r="AB252" s="21">
        <f>AGOSTO!AD252</f>
        <v>0</v>
      </c>
      <c r="AC252" s="457">
        <v>0</v>
      </c>
      <c r="AD252" s="20">
        <f>SUM(AB252:AC252)</f>
        <v>0</v>
      </c>
      <c r="AE252" s="21">
        <f>AGOSTO!AG252</f>
        <v>0</v>
      </c>
      <c r="AF252" s="457">
        <v>0</v>
      </c>
      <c r="AG252" s="20">
        <f>SUM(AE252:AF252)</f>
        <v>0</v>
      </c>
      <c r="AH252" s="21">
        <f>X252-AA252</f>
        <v>0</v>
      </c>
      <c r="AI252" s="17">
        <f>X252-AD252</f>
        <v>0</v>
      </c>
      <c r="AJ252" s="18">
        <f>X252-AG252</f>
        <v>0</v>
      </c>
      <c r="AK252" s="10"/>
      <c r="AL252" s="455">
        <v>0</v>
      </c>
      <c r="AM252" s="458">
        <v>0</v>
      </c>
    </row>
    <row r="253" spans="1:70" x14ac:dyDescent="0.2">
      <c r="A253" s="623"/>
      <c r="B253" s="554"/>
      <c r="C253" s="467"/>
      <c r="D253" s="467"/>
      <c r="E253" s="467"/>
      <c r="F253" s="467"/>
      <c r="G253" s="467"/>
      <c r="H253" s="467"/>
      <c r="I253" s="467"/>
      <c r="J253" s="467"/>
      <c r="K253" s="467"/>
      <c r="L253" s="467"/>
      <c r="M253" s="467"/>
      <c r="N253" s="10"/>
      <c r="O253" s="467"/>
      <c r="P253" s="10"/>
      <c r="Q253" s="10"/>
      <c r="S253" s="156" t="str">
        <f>+IF(AGOSTO!S253=0,"",AGOSTO!S253)</f>
        <v>8002100-10</v>
      </c>
      <c r="T253" s="55" t="str">
        <f>+IF(AGOSTO!T253=0,"",AGOSTO!T253)</f>
        <v>Programas Especial 09</v>
      </c>
      <c r="U253" s="29">
        <f>+ENERO!U253</f>
        <v>0</v>
      </c>
      <c r="V253" s="17">
        <f>AGOSTO!V253+SEPTIEMBRE!AL253</f>
        <v>0</v>
      </c>
      <c r="W253" s="17">
        <f>AGOSTO!W253+SEPTIEMBRE!AM253</f>
        <v>0</v>
      </c>
      <c r="X253" s="20">
        <f>SUM(U253:W253)</f>
        <v>0</v>
      </c>
      <c r="Y253" s="21">
        <f>AGOSTO!AA253</f>
        <v>0</v>
      </c>
      <c r="Z253" s="457">
        <v>0</v>
      </c>
      <c r="AA253" s="20">
        <f>SUM(Y253:Z253)</f>
        <v>0</v>
      </c>
      <c r="AB253" s="21">
        <f>AGOSTO!AD253</f>
        <v>0</v>
      </c>
      <c r="AC253" s="457">
        <v>0</v>
      </c>
      <c r="AD253" s="20">
        <f>SUM(AB253:AC253)</f>
        <v>0</v>
      </c>
      <c r="AE253" s="21">
        <f>AGOSTO!AG253</f>
        <v>0</v>
      </c>
      <c r="AF253" s="457">
        <v>0</v>
      </c>
      <c r="AG253" s="20">
        <f>SUM(AE253:AF253)</f>
        <v>0</v>
      </c>
      <c r="AH253" s="21">
        <f>X253-AA253</f>
        <v>0</v>
      </c>
      <c r="AI253" s="17">
        <f>X253-AD253</f>
        <v>0</v>
      </c>
      <c r="AJ253" s="18">
        <f>X253-AG253</f>
        <v>0</v>
      </c>
      <c r="AK253" s="10"/>
      <c r="AL253" s="455">
        <v>0</v>
      </c>
      <c r="AM253" s="458">
        <v>0</v>
      </c>
    </row>
    <row r="254" spans="1:70" x14ac:dyDescent="0.2">
      <c r="A254" s="623"/>
      <c r="B254" s="554"/>
      <c r="C254" s="467"/>
      <c r="D254" s="467"/>
      <c r="E254" s="467"/>
      <c r="F254" s="467"/>
      <c r="G254" s="467"/>
      <c r="H254" s="467"/>
      <c r="I254" s="467"/>
      <c r="J254" s="467"/>
      <c r="K254" s="467"/>
      <c r="L254" s="467"/>
      <c r="M254" s="467"/>
      <c r="N254" s="10"/>
      <c r="O254" s="467"/>
      <c r="P254" s="10"/>
      <c r="Q254" s="10"/>
      <c r="S254" s="156" t="str">
        <f>+IF(AGOSTO!S254=0,"",AGOSTO!S254)</f>
        <v>8002100-11</v>
      </c>
      <c r="T254" s="55" t="str">
        <f>+IF(AGOSTO!T254=0,"",AGOSTO!T254)</f>
        <v>Programas Especial 10</v>
      </c>
      <c r="U254" s="29">
        <f>+ENERO!U254</f>
        <v>0</v>
      </c>
      <c r="V254" s="17">
        <f>AGOSTO!V254+SEPTIEMBRE!AL254</f>
        <v>0</v>
      </c>
      <c r="W254" s="17">
        <f>AGOSTO!W254+SEPTIEMBRE!AM254</f>
        <v>0</v>
      </c>
      <c r="X254" s="20">
        <f>SUM(U254:W254)</f>
        <v>0</v>
      </c>
      <c r="Y254" s="21">
        <f>AGOSTO!AA254</f>
        <v>0</v>
      </c>
      <c r="Z254" s="457">
        <v>0</v>
      </c>
      <c r="AA254" s="20">
        <f>SUM(Y254:Z254)</f>
        <v>0</v>
      </c>
      <c r="AB254" s="21">
        <f>AGOSTO!AD254</f>
        <v>0</v>
      </c>
      <c r="AC254" s="457">
        <v>0</v>
      </c>
      <c r="AD254" s="20">
        <f>SUM(AB254:AC254)</f>
        <v>0</v>
      </c>
      <c r="AE254" s="21">
        <f>AGOSTO!AG254</f>
        <v>0</v>
      </c>
      <c r="AF254" s="457">
        <v>0</v>
      </c>
      <c r="AG254" s="20">
        <f>SUM(AE254:AF254)</f>
        <v>0</v>
      </c>
      <c r="AH254" s="21">
        <f>X254-AA254</f>
        <v>0</v>
      </c>
      <c r="AI254" s="17">
        <f>X254-AD254</f>
        <v>0</v>
      </c>
      <c r="AJ254" s="18">
        <f>X254-AG254</f>
        <v>0</v>
      </c>
      <c r="AK254" s="10"/>
      <c r="AL254" s="455">
        <v>0</v>
      </c>
      <c r="AM254" s="458">
        <v>0</v>
      </c>
    </row>
    <row r="255" spans="1:70" x14ac:dyDescent="0.2">
      <c r="A255" s="623"/>
      <c r="B255" s="554"/>
      <c r="C255" s="467"/>
      <c r="D255" s="467"/>
      <c r="E255" s="467"/>
      <c r="F255" s="467"/>
      <c r="G255" s="467"/>
      <c r="H255" s="467"/>
      <c r="I255" s="467"/>
      <c r="J255" s="467"/>
      <c r="K255" s="467"/>
      <c r="L255" s="467"/>
      <c r="M255" s="467"/>
      <c r="N255" s="10"/>
      <c r="O255" s="467"/>
      <c r="P255" s="10"/>
      <c r="Q255" s="10"/>
      <c r="S255" s="156" t="str">
        <f>+IF(AGOSTO!S255=0,"",AGOSTO!S255)</f>
        <v>8002100-12</v>
      </c>
      <c r="T255" s="55" t="str">
        <f>+IF(AGOSTO!T255=0,"",AGOSTO!T255)</f>
        <v>Programas Especial 11</v>
      </c>
      <c r="U255" s="29">
        <f>+ENERO!U255</f>
        <v>0</v>
      </c>
      <c r="V255" s="17">
        <f>AGOSTO!V255+SEPTIEMBRE!AL255</f>
        <v>0</v>
      </c>
      <c r="W255" s="17">
        <f>AGOSTO!W255+SEPTIEMBRE!AM255</f>
        <v>0</v>
      </c>
      <c r="X255" s="20">
        <f t="shared" si="196"/>
        <v>0</v>
      </c>
      <c r="Y255" s="21">
        <f>AGOSTO!AA255</f>
        <v>0</v>
      </c>
      <c r="Z255" s="457">
        <v>0</v>
      </c>
      <c r="AA255" s="20">
        <f t="shared" si="197"/>
        <v>0</v>
      </c>
      <c r="AB255" s="21">
        <f>AGOSTO!AD255</f>
        <v>0</v>
      </c>
      <c r="AC255" s="457">
        <v>0</v>
      </c>
      <c r="AD255" s="20">
        <f t="shared" si="198"/>
        <v>0</v>
      </c>
      <c r="AE255" s="21">
        <f>AGOSTO!AG255</f>
        <v>0</v>
      </c>
      <c r="AF255" s="457">
        <v>0</v>
      </c>
      <c r="AG255" s="20">
        <f t="shared" si="199"/>
        <v>0</v>
      </c>
      <c r="AH255" s="21">
        <f t="shared" si="200"/>
        <v>0</v>
      </c>
      <c r="AI255" s="17">
        <f t="shared" si="201"/>
        <v>0</v>
      </c>
      <c r="AJ255" s="18">
        <f t="shared" si="202"/>
        <v>0</v>
      </c>
      <c r="AK255" s="10"/>
      <c r="AL255" s="455">
        <v>0</v>
      </c>
      <c r="AM255" s="458">
        <v>0</v>
      </c>
    </row>
    <row r="256" spans="1:70" ht="15" thickBot="1" x14ac:dyDescent="0.25">
      <c r="A256" s="623"/>
      <c r="B256" s="554"/>
      <c r="C256" s="467"/>
      <c r="D256" s="467"/>
      <c r="E256" s="467"/>
      <c r="F256" s="467"/>
      <c r="G256" s="467"/>
      <c r="H256" s="467"/>
      <c r="I256" s="467"/>
      <c r="J256" s="467"/>
      <c r="K256" s="467"/>
      <c r="L256" s="467"/>
      <c r="M256" s="467"/>
      <c r="N256" s="10"/>
      <c r="O256" s="467"/>
      <c r="P256" s="10"/>
      <c r="Q256" s="10"/>
      <c r="S256" s="657">
        <f>+IF(AGOSTO!S256=0,"",AGOSTO!S256)</f>
        <v>8002999</v>
      </c>
      <c r="T256" s="658" t="str">
        <f>+IF(AGOSTO!T256=0,"",AGOSTO!T256)</f>
        <v>Vigencias Anteriores</v>
      </c>
      <c r="U256" s="160">
        <f>+ENERO!U256</f>
        <v>0</v>
      </c>
      <c r="V256" s="143">
        <f>AGOSTO!V256+SEPTIEMBRE!AL256</f>
        <v>0</v>
      </c>
      <c r="W256" s="143">
        <f>AGOSTO!W256+SEPTIEMBRE!AM256</f>
        <v>9746754</v>
      </c>
      <c r="X256" s="149">
        <f t="shared" si="196"/>
        <v>9746754</v>
      </c>
      <c r="Y256" s="147">
        <f>AGOSTO!AA256</f>
        <v>9746754</v>
      </c>
      <c r="Z256" s="475">
        <v>0</v>
      </c>
      <c r="AA256" s="149">
        <f t="shared" si="197"/>
        <v>9746754</v>
      </c>
      <c r="AB256" s="147">
        <f>AGOSTO!AD256</f>
        <v>9746754</v>
      </c>
      <c r="AC256" s="475">
        <v>0</v>
      </c>
      <c r="AD256" s="149">
        <f t="shared" si="198"/>
        <v>9746754</v>
      </c>
      <c r="AE256" s="147">
        <f>AGOSTO!AG256</f>
        <v>9746754</v>
      </c>
      <c r="AF256" s="475">
        <v>0</v>
      </c>
      <c r="AG256" s="149">
        <f t="shared" si="199"/>
        <v>9746754</v>
      </c>
      <c r="AH256" s="147">
        <f t="shared" si="200"/>
        <v>0</v>
      </c>
      <c r="AI256" s="143">
        <f t="shared" si="201"/>
        <v>0</v>
      </c>
      <c r="AJ256" s="148">
        <f t="shared" si="202"/>
        <v>0</v>
      </c>
      <c r="AK256" s="10"/>
      <c r="AL256" s="471">
        <v>0</v>
      </c>
      <c r="AM256" s="476">
        <v>0</v>
      </c>
    </row>
    <row r="257" spans="1:39" ht="16.5" thickBot="1" x14ac:dyDescent="0.25">
      <c r="A257" s="623"/>
      <c r="B257" s="554"/>
      <c r="C257" s="467"/>
      <c r="D257" s="467"/>
      <c r="E257" s="467"/>
      <c r="F257" s="467"/>
      <c r="G257" s="467"/>
      <c r="H257" s="467"/>
      <c r="I257" s="467"/>
      <c r="J257" s="467"/>
      <c r="K257" s="467"/>
      <c r="L257" s="467"/>
      <c r="M257" s="467"/>
      <c r="N257" s="10"/>
      <c r="O257" s="467"/>
      <c r="P257" s="10"/>
      <c r="Q257" s="10"/>
      <c r="S257" s="643" t="str">
        <f>+IF(AGOSTO!S257=0,"",AGOSTO!S257)</f>
        <v/>
      </c>
      <c r="T257" s="357" t="str">
        <f>+IF(AGOSTO!T257=0,"",AGOSTO!T257)</f>
        <v/>
      </c>
      <c r="U257" s="192"/>
      <c r="V257" s="192"/>
      <c r="W257" s="192"/>
      <c r="X257" s="192"/>
      <c r="Y257" s="192"/>
      <c r="Z257" s="192"/>
      <c r="AA257" s="192"/>
      <c r="AB257" s="192"/>
      <c r="AC257" s="192"/>
      <c r="AD257" s="192"/>
      <c r="AE257" s="192"/>
      <c r="AF257" s="192"/>
      <c r="AG257" s="192"/>
      <c r="AH257" s="192"/>
      <c r="AI257" s="192"/>
      <c r="AJ257" s="210"/>
      <c r="AK257" s="12"/>
      <c r="AL257" s="661"/>
      <c r="AM257" s="662"/>
    </row>
    <row r="258" spans="1:39" ht="20.25" thickBot="1" x14ac:dyDescent="0.25">
      <c r="S258" s="663" t="str">
        <f>+IF(AGOSTO!S258=0,"",AGOSTO!S258)</f>
        <v>E</v>
      </c>
      <c r="T258" s="664" t="str">
        <f>+IF(AGOSTO!T258=0,"",AGOSTO!T258)</f>
        <v>DISPONIBILIDAD FINAL</v>
      </c>
      <c r="U258" s="415">
        <f>+(C10+C17+C108)-(U10+U207+U220+U232)</f>
        <v>0</v>
      </c>
      <c r="V258" s="415">
        <f t="shared" ref="V258:AJ258" si="203">+(D10+D17+D108)-(V10+V207+V220+V232)</f>
        <v>0</v>
      </c>
      <c r="W258" s="415">
        <f t="shared" si="203"/>
        <v>0</v>
      </c>
      <c r="X258" s="415">
        <f t="shared" si="203"/>
        <v>0</v>
      </c>
      <c r="Y258" s="415">
        <f t="shared" si="203"/>
        <v>264224625.93000031</v>
      </c>
      <c r="Z258" s="415">
        <f t="shared" si="203"/>
        <v>68592135</v>
      </c>
      <c r="AA258" s="415">
        <f t="shared" si="203"/>
        <v>332816760.93000031</v>
      </c>
      <c r="AB258" s="415">
        <f t="shared" si="203"/>
        <v>-233469947.06999969</v>
      </c>
      <c r="AC258" s="415">
        <f t="shared" si="203"/>
        <v>96188095</v>
      </c>
      <c r="AD258" s="415">
        <f t="shared" si="203"/>
        <v>-137281852.06999969</v>
      </c>
      <c r="AE258" s="415">
        <f t="shared" si="203"/>
        <v>-1009961058</v>
      </c>
      <c r="AF258" s="415">
        <f t="shared" si="203"/>
        <v>1352517542</v>
      </c>
      <c r="AG258" s="415">
        <f t="shared" si="203"/>
        <v>-2317880502</v>
      </c>
      <c r="AH258" s="415">
        <f t="shared" si="203"/>
        <v>-1341223256.9300001</v>
      </c>
      <c r="AI258" s="415">
        <f t="shared" si="203"/>
        <v>-1514465597.9300001</v>
      </c>
      <c r="AJ258" s="415">
        <f t="shared" si="203"/>
        <v>-1760204568</v>
      </c>
      <c r="AK258" s="10"/>
      <c r="AL258" s="415">
        <v>0</v>
      </c>
      <c r="AM258" s="416">
        <v>0</v>
      </c>
    </row>
    <row r="259" spans="1:39" ht="17.25" thickBot="1" x14ac:dyDescent="0.25">
      <c r="S259" s="968" t="str">
        <f>+IF(AGOSTO!S259=0,"",AGOSTO!S259)</f>
        <v>TOTAL VIGENCIAS ANTERIORES</v>
      </c>
      <c r="T259" s="969"/>
      <c r="U259" s="145">
        <f t="shared" ref="U259:AJ259" si="204">+SUMIF($T$8:$T$256,$T$33,U8:U256)</f>
        <v>0</v>
      </c>
      <c r="V259" s="133">
        <f t="shared" si="204"/>
        <v>0</v>
      </c>
      <c r="W259" s="133">
        <f t="shared" si="204"/>
        <v>466957946</v>
      </c>
      <c r="X259" s="146">
        <f t="shared" si="204"/>
        <v>466957946</v>
      </c>
      <c r="Y259" s="145">
        <f t="shared" si="204"/>
        <v>466957946</v>
      </c>
      <c r="Z259" s="133">
        <f t="shared" si="204"/>
        <v>0</v>
      </c>
      <c r="AA259" s="146">
        <f t="shared" si="204"/>
        <v>466957946</v>
      </c>
      <c r="AB259" s="145">
        <f t="shared" si="204"/>
        <v>466957946</v>
      </c>
      <c r="AC259" s="133">
        <f t="shared" si="204"/>
        <v>0</v>
      </c>
      <c r="AD259" s="146">
        <f t="shared" si="204"/>
        <v>466957946</v>
      </c>
      <c r="AE259" s="145">
        <f t="shared" si="204"/>
        <v>384915630</v>
      </c>
      <c r="AF259" s="133">
        <f t="shared" si="204"/>
        <v>2203626</v>
      </c>
      <c r="AG259" s="146">
        <f t="shared" si="204"/>
        <v>387119256</v>
      </c>
      <c r="AH259" s="145">
        <f t="shared" si="204"/>
        <v>0</v>
      </c>
      <c r="AI259" s="133">
        <f t="shared" si="204"/>
        <v>0</v>
      </c>
      <c r="AJ259" s="134">
        <f t="shared" si="204"/>
        <v>79838690</v>
      </c>
      <c r="AK259" s="12"/>
      <c r="AL259" s="145">
        <f>+SUMIF(AK8:AK256,AK33,AL8:AL256)</f>
        <v>0</v>
      </c>
      <c r="AM259" s="134">
        <f>+SUMIF(AL8:AL256,AL33,AM8:AM256)</f>
        <v>1132160</v>
      </c>
    </row>
    <row r="260" spans="1:39" x14ac:dyDescent="0.2">
      <c r="U260" s="140"/>
      <c r="V260" s="467"/>
      <c r="W260" s="467"/>
      <c r="X260" s="467"/>
      <c r="Y260" s="467"/>
      <c r="Z260" s="467"/>
      <c r="AA260" s="467"/>
      <c r="AB260" s="467"/>
      <c r="AC260" s="467"/>
      <c r="AD260" s="467"/>
      <c r="AE260" s="467"/>
      <c r="AF260" s="467"/>
      <c r="AG260" s="467"/>
      <c r="AH260" s="467"/>
      <c r="AI260" s="467"/>
      <c r="AJ260" s="467"/>
      <c r="AK260" s="12"/>
      <c r="AL260" s="467"/>
      <c r="AM260" s="467"/>
    </row>
  </sheetData>
  <sheetProtection password="C637" sheet="1" objects="1" scenarios="1" formatCells="0"/>
  <mergeCells count="48">
    <mergeCell ref="BM2:BO2"/>
    <mergeCell ref="BF5:BF6"/>
    <mergeCell ref="AH3:AI4"/>
    <mergeCell ref="AJ3:AJ4"/>
    <mergeCell ref="BM3:BO3"/>
    <mergeCell ref="BM5:BM6"/>
    <mergeCell ref="AL2:AM2"/>
    <mergeCell ref="AH2:AI2"/>
    <mergeCell ref="BG3:BI3"/>
    <mergeCell ref="BL5:BL6"/>
    <mergeCell ref="AL3:AL5"/>
    <mergeCell ref="BH5:BK5"/>
    <mergeCell ref="BG2:BI2"/>
    <mergeCell ref="BB2:BC2"/>
    <mergeCell ref="BB3:BC3"/>
    <mergeCell ref="AM3:AM5"/>
    <mergeCell ref="Y3:AG4"/>
    <mergeCell ref="AE5:AG5"/>
    <mergeCell ref="AW4:AZ4"/>
    <mergeCell ref="S259:T259"/>
    <mergeCell ref="AH5:AJ5"/>
    <mergeCell ref="T5:T6"/>
    <mergeCell ref="AB5:AD5"/>
    <mergeCell ref="AW19:AZ19"/>
    <mergeCell ref="P2:Q2"/>
    <mergeCell ref="V2:X2"/>
    <mergeCell ref="T3:T4"/>
    <mergeCell ref="S5:S6"/>
    <mergeCell ref="Y2:AG2"/>
    <mergeCell ref="V3:X4"/>
    <mergeCell ref="A5:A6"/>
    <mergeCell ref="B5:B6"/>
    <mergeCell ref="C5:F5"/>
    <mergeCell ref="J5:L5"/>
    <mergeCell ref="Q3:Q5"/>
    <mergeCell ref="N3:N4"/>
    <mergeCell ref="G5:I5"/>
    <mergeCell ref="P3:P5"/>
    <mergeCell ref="M5:N5"/>
    <mergeCell ref="L3:M4"/>
    <mergeCell ref="C1:J1"/>
    <mergeCell ref="B3:B4"/>
    <mergeCell ref="D3:E4"/>
    <mergeCell ref="F3:K4"/>
    <mergeCell ref="A1:B1"/>
    <mergeCell ref="K1:N1"/>
    <mergeCell ref="D2:E2"/>
    <mergeCell ref="L2:M2"/>
  </mergeCells>
  <phoneticPr fontId="1" type="noConversion"/>
  <conditionalFormatting sqref="B5:B7">
    <cfRule type="expression" dxfId="3"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80" orientation="landscape" blackAndWhite="1" r:id="rId1"/>
  <headerFooter alignWithMargins="0">
    <oddFooter>&amp;CPágina &amp;P de &amp;N&amp;RDireccion Financiera y Administrativa DSSA</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dimension ref="A1:BS261"/>
  <sheetViews>
    <sheetView showGridLines="0" topLeftCell="A54" zoomScale="80" zoomScaleNormal="80" workbookViewId="0">
      <selection activeCell="H71" sqref="H71"/>
    </sheetView>
  </sheetViews>
  <sheetFormatPr baseColWidth="10" defaultColWidth="0" defaultRowHeight="12.75" x14ac:dyDescent="0.2"/>
  <cols>
    <col min="1" max="1" width="11.7109375" style="659" customWidth="1"/>
    <col min="2" max="2" width="55.85546875" style="660" customWidth="1"/>
    <col min="3" max="3" width="14.42578125" style="339" customWidth="1"/>
    <col min="4" max="4" width="16.140625" style="339" customWidth="1"/>
    <col min="5" max="12" width="14.42578125" style="339" customWidth="1"/>
    <col min="13" max="13" width="16.7109375" style="339" customWidth="1"/>
    <col min="14" max="14" width="16.7109375" style="35" customWidth="1"/>
    <col min="15" max="15" width="2.85546875" style="339" customWidth="1"/>
    <col min="16" max="17" width="23.7109375" style="35" customWidth="1"/>
    <col min="18" max="18" width="5.42578125" style="339" customWidth="1"/>
    <col min="19" max="19" width="18.85546875" style="1" customWidth="1"/>
    <col min="20" max="20" width="60.140625" style="339" customWidth="1"/>
    <col min="21" max="33" width="14.7109375" style="339" customWidth="1"/>
    <col min="34" max="36" width="16.7109375" style="339" customWidth="1"/>
    <col min="37" max="37" width="8.85546875" style="2" customWidth="1"/>
    <col min="38" max="39" width="23.7109375" style="339" customWidth="1"/>
    <col min="40" max="40" width="4.85546875" style="339" customWidth="1"/>
    <col min="41" max="41" width="12.28515625" style="339" customWidth="1"/>
    <col min="42" max="42" width="51" style="339" customWidth="1"/>
    <col min="43" max="45" width="16.85546875" style="339" customWidth="1"/>
    <col min="46" max="46" width="12.7109375" style="339" customWidth="1"/>
    <col min="47" max="47" width="27.42578125" style="339" customWidth="1"/>
    <col min="48" max="48" width="25" style="339" customWidth="1"/>
    <col min="49" max="52" width="16.85546875" style="339" customWidth="1"/>
    <col min="53" max="53" width="11" style="339" customWidth="1"/>
    <col min="54" max="54" width="65.140625" style="339" customWidth="1"/>
    <col min="55" max="57" width="18.85546875" style="339" customWidth="1"/>
    <col min="58" max="58" width="6.140625" style="339" customWidth="1"/>
    <col min="59" max="59" width="72.7109375" style="339" customWidth="1"/>
    <col min="60" max="63" width="17.5703125" style="339" customWidth="1"/>
    <col min="64" max="64" width="11" style="339" customWidth="1"/>
    <col min="65" max="65" width="76" style="339" customWidth="1"/>
    <col min="66" max="66" width="19.7109375" style="339" customWidth="1"/>
    <col min="67" max="67" width="14.85546875" style="339" customWidth="1"/>
    <col min="68" max="68" width="15.140625" style="339" customWidth="1"/>
    <col min="69" max="69" width="16" style="339" customWidth="1"/>
    <col min="70" max="70" width="11" style="339" customWidth="1"/>
    <col min="71" max="71" width="2.28515625" style="339" customWidth="1"/>
    <col min="72" max="16384" width="11" style="339" hidden="1"/>
  </cols>
  <sheetData>
    <row r="1" spans="1:69" ht="21" thickBot="1" x14ac:dyDescent="0.3">
      <c r="A1" s="940" t="str">
        <f>IF($F$8-$X$8=0," ","OJO: PRESUPUESTO DESEQUILIBRADO")</f>
        <v xml:space="preserve"> </v>
      </c>
      <c r="B1" s="940"/>
      <c r="C1" s="978"/>
      <c r="D1" s="978"/>
      <c r="E1" s="978"/>
      <c r="F1" s="978"/>
      <c r="G1" s="978"/>
      <c r="H1" s="978"/>
      <c r="I1" s="978"/>
      <c r="J1" s="978"/>
      <c r="K1" s="941" t="str">
        <f>+IF(L8&gt;I8,"OJO - SUS RECAUDOS SON SUPERIORES A SUS RECONOCIMIENTOS, VERIFIQUE","")</f>
        <v/>
      </c>
      <c r="L1" s="941"/>
      <c r="M1" s="941"/>
      <c r="N1" s="941"/>
      <c r="U1" s="340" t="str">
        <f>+IF(AA8&gt;X8,"OJO - HA COMPROMETIDO MUCHO MAS DE LO QUE TIENE PRESUPUESTADO","")</f>
        <v/>
      </c>
      <c r="X1" s="340"/>
      <c r="Y1" s="340" t="str">
        <f>+IF(AD8&gt;AA8,"OJO - SUS OBLIGACIONES SUPERAN SUS COMPROMISOS, VERIFIQUE","")</f>
        <v/>
      </c>
      <c r="AC1" s="340" t="str">
        <f>+IF(AG8&gt;AD8,"OJO - SUS PAGOS NO PUEDEN SUPERAR SUS OBLIGACIONES, VERIFIQUE","")</f>
        <v/>
      </c>
    </row>
    <row r="2" spans="1:69" ht="21" thickBot="1" x14ac:dyDescent="0.3">
      <c r="A2" s="341"/>
      <c r="B2" s="342" t="s">
        <v>515</v>
      </c>
      <c r="C2" s="343"/>
      <c r="D2" s="950" t="str">
        <f>+IF(F2="","","MUNICIPIO:")</f>
        <v>MUNICIPIO:</v>
      </c>
      <c r="E2" s="950"/>
      <c r="F2" s="344" t="str">
        <f>IF(INSTRUCCIONES!B3=0,"",INSTRUCCIONES!B3)</f>
        <v>TITIRIBI</v>
      </c>
      <c r="G2" s="345"/>
      <c r="H2" s="345"/>
      <c r="I2" s="345"/>
      <c r="J2" s="345"/>
      <c r="K2" s="346"/>
      <c r="L2" s="954" t="s">
        <v>409</v>
      </c>
      <c r="M2" s="907"/>
      <c r="N2" s="347" t="s">
        <v>410</v>
      </c>
      <c r="P2" s="916" t="s">
        <v>501</v>
      </c>
      <c r="Q2" s="917"/>
      <c r="R2" s="348"/>
      <c r="S2" s="63"/>
      <c r="T2" s="342" t="s">
        <v>515</v>
      </c>
      <c r="U2" s="343"/>
      <c r="V2" s="906" t="str">
        <f>+IF(Y2="","","M U N I C I P I O:")</f>
        <v>M U N I C I P I O:</v>
      </c>
      <c r="W2" s="906"/>
      <c r="X2" s="906"/>
      <c r="Y2" s="904" t="str">
        <f>IF(INSTRUCCIONES!B3=0,"",INSTRUCCIONES!B3)</f>
        <v>TITIRIBI</v>
      </c>
      <c r="Z2" s="904"/>
      <c r="AA2" s="904"/>
      <c r="AB2" s="904"/>
      <c r="AC2" s="904"/>
      <c r="AD2" s="904"/>
      <c r="AE2" s="904"/>
      <c r="AF2" s="904"/>
      <c r="AG2" s="905"/>
      <c r="AH2" s="907" t="s">
        <v>409</v>
      </c>
      <c r="AI2" s="908"/>
      <c r="AJ2" s="347" t="s">
        <v>410</v>
      </c>
      <c r="AL2" s="916" t="s">
        <v>501</v>
      </c>
      <c r="AM2" s="917"/>
      <c r="AO2" s="3">
        <v>10</v>
      </c>
      <c r="AP2" s="349" t="s">
        <v>8</v>
      </c>
      <c r="AQ2" s="350"/>
      <c r="AR2" s="4"/>
      <c r="AS2" s="4"/>
      <c r="AT2" s="4"/>
      <c r="AU2" s="4"/>
      <c r="AV2" s="4"/>
      <c r="AW2" s="4"/>
      <c r="AX2" s="4"/>
      <c r="AY2" s="4"/>
      <c r="AZ2" s="5"/>
      <c r="BB2" s="916" t="s">
        <v>423</v>
      </c>
      <c r="BC2" s="951"/>
      <c r="BD2" s="69" t="s">
        <v>409</v>
      </c>
      <c r="BE2" s="347" t="str">
        <f>+L3</f>
        <v>OCTUBRE</v>
      </c>
      <c r="BF2" s="340"/>
      <c r="BG2" s="916" t="s">
        <v>424</v>
      </c>
      <c r="BH2" s="951"/>
      <c r="BI2" s="951"/>
      <c r="BJ2" s="69" t="s">
        <v>409</v>
      </c>
      <c r="BK2" s="347" t="str">
        <f>+BE2</f>
        <v>OCTUBRE</v>
      </c>
      <c r="BM2" s="916" t="s">
        <v>424</v>
      </c>
      <c r="BN2" s="951"/>
      <c r="BO2" s="951"/>
      <c r="BP2" s="69" t="s">
        <v>409</v>
      </c>
      <c r="BQ2" s="347" t="str">
        <f>+BK2</f>
        <v>OCTUBRE</v>
      </c>
    </row>
    <row r="3" spans="1:69" ht="17.25" thickBot="1" x14ac:dyDescent="0.3">
      <c r="A3" s="351"/>
      <c r="B3" s="946" t="s">
        <v>9</v>
      </c>
      <c r="C3" s="352"/>
      <c r="D3" s="936" t="str">
        <f>+IF(F3="","","INSTITUCION:")</f>
        <v>INSTITUCION:</v>
      </c>
      <c r="E3" s="936"/>
      <c r="F3" s="942" t="str">
        <f>IF(INSTRUCCIONES!B5=0,"",INSTRUCCIONES!B5)</f>
        <v>ESE HOSPITAL SAN JUAN DE DIOS</v>
      </c>
      <c r="G3" s="942"/>
      <c r="H3" s="942"/>
      <c r="I3" s="942"/>
      <c r="J3" s="942"/>
      <c r="K3" s="943"/>
      <c r="L3" s="924" t="s">
        <v>394</v>
      </c>
      <c r="M3" s="925"/>
      <c r="N3" s="948">
        <f>+INSTRUCCIONES!F3</f>
        <v>2014</v>
      </c>
      <c r="P3" s="918" t="s">
        <v>570</v>
      </c>
      <c r="Q3" s="921" t="s">
        <v>577</v>
      </c>
      <c r="R3" s="348"/>
      <c r="S3" s="64"/>
      <c r="T3" s="946" t="s">
        <v>11</v>
      </c>
      <c r="U3" s="353"/>
      <c r="V3" s="898" t="str">
        <f>+IF(Y3="","","E.S.E. H O S P I T A L:")</f>
        <v>E.S.E. H O S P I T A L:</v>
      </c>
      <c r="W3" s="898"/>
      <c r="X3" s="898"/>
      <c r="Y3" s="900" t="str">
        <f>IF(INSTRUCCIONES!B5=0,"",INSTRUCCIONES!B5)</f>
        <v>ESE HOSPITAL SAN JUAN DE DIOS</v>
      </c>
      <c r="Z3" s="900"/>
      <c r="AA3" s="900"/>
      <c r="AB3" s="900"/>
      <c r="AC3" s="900"/>
      <c r="AD3" s="900"/>
      <c r="AE3" s="900"/>
      <c r="AF3" s="900"/>
      <c r="AG3" s="901"/>
      <c r="AH3" s="974" t="str">
        <f>+L3</f>
        <v>OCTUBRE</v>
      </c>
      <c r="AI3" s="975"/>
      <c r="AJ3" s="955">
        <f>+N3</f>
        <v>2014</v>
      </c>
      <c r="AL3" s="918" t="s">
        <v>578</v>
      </c>
      <c r="AM3" s="921" t="s">
        <v>577</v>
      </c>
      <c r="AO3" s="6"/>
      <c r="AP3" s="354" t="s">
        <v>13</v>
      </c>
      <c r="AQ3" s="355"/>
      <c r="AR3" s="355"/>
      <c r="AS3" s="355"/>
      <c r="AT3" s="355"/>
      <c r="AU3" s="355"/>
      <c r="AV3" s="355"/>
      <c r="AW3" s="355"/>
      <c r="AX3" s="355"/>
      <c r="AY3" s="355"/>
      <c r="AZ3" s="356"/>
      <c r="BB3" s="952" t="str">
        <f>+CONCATENATE(INSTRUCCIONES!B5, " - ", INSTRUCCIONES!B3)</f>
        <v>ESE HOSPITAL SAN JUAN DE DIOS - TITIRIBI</v>
      </c>
      <c r="BC3" s="953"/>
      <c r="BD3" s="70" t="s">
        <v>410</v>
      </c>
      <c r="BE3" s="68">
        <f>+N3</f>
        <v>2014</v>
      </c>
      <c r="BF3" s="7" t="s">
        <v>14</v>
      </c>
      <c r="BG3" s="952" t="str">
        <f>+CONCATENATE(INSTRUCCIONES!B5, " - ", INSTRUCCIONES!B3)</f>
        <v>ESE HOSPITAL SAN JUAN DE DIOS - TITIRIBI</v>
      </c>
      <c r="BH3" s="953"/>
      <c r="BI3" s="953"/>
      <c r="BJ3" s="70" t="s">
        <v>410</v>
      </c>
      <c r="BK3" s="68">
        <f>+BE3</f>
        <v>2014</v>
      </c>
      <c r="BM3" s="952" t="str">
        <f>+CONCATENATE(INSTRUCCIONES!B5, " - ", INSTRUCCIONES!B3)</f>
        <v>ESE HOSPITAL SAN JUAN DE DIOS - TITIRIBI</v>
      </c>
      <c r="BN3" s="953"/>
      <c r="BO3" s="953"/>
      <c r="BP3" s="70" t="s">
        <v>410</v>
      </c>
      <c r="BQ3" s="68">
        <f>+BK3</f>
        <v>2014</v>
      </c>
    </row>
    <row r="4" spans="1:69" ht="16.5" thickBot="1" x14ac:dyDescent="0.25">
      <c r="A4" s="351"/>
      <c r="B4" s="947"/>
      <c r="C4" s="358"/>
      <c r="D4" s="937"/>
      <c r="E4" s="937"/>
      <c r="F4" s="944"/>
      <c r="G4" s="944"/>
      <c r="H4" s="944"/>
      <c r="I4" s="944"/>
      <c r="J4" s="944"/>
      <c r="K4" s="945"/>
      <c r="L4" s="926"/>
      <c r="M4" s="927"/>
      <c r="N4" s="949"/>
      <c r="P4" s="919"/>
      <c r="Q4" s="922"/>
      <c r="R4" s="348"/>
      <c r="S4" s="64"/>
      <c r="T4" s="946"/>
      <c r="U4" s="358"/>
      <c r="V4" s="899"/>
      <c r="W4" s="899"/>
      <c r="X4" s="899"/>
      <c r="Y4" s="902"/>
      <c r="Z4" s="902"/>
      <c r="AA4" s="902"/>
      <c r="AB4" s="902"/>
      <c r="AC4" s="902"/>
      <c r="AD4" s="902"/>
      <c r="AE4" s="902"/>
      <c r="AF4" s="902"/>
      <c r="AG4" s="903"/>
      <c r="AH4" s="976"/>
      <c r="AI4" s="977"/>
      <c r="AJ4" s="956"/>
      <c r="AL4" s="919"/>
      <c r="AM4" s="922"/>
      <c r="AO4" s="6"/>
      <c r="AP4" s="359"/>
      <c r="AQ4" s="360" t="s">
        <v>15</v>
      </c>
      <c r="AR4" s="360" t="s">
        <v>16</v>
      </c>
      <c r="AS4" s="360" t="s">
        <v>17</v>
      </c>
      <c r="AT4" s="360" t="s">
        <v>18</v>
      </c>
      <c r="AU4" s="360" t="s">
        <v>18</v>
      </c>
      <c r="AV4" s="361" t="s">
        <v>18</v>
      </c>
      <c r="AW4" s="960" t="str">
        <f>+CONCATENATE("PROYECCION A DICIEMBRE 31 DEL ",N3)</f>
        <v>PROYECCION A DICIEMBRE 31 DEL 2014</v>
      </c>
      <c r="AX4" s="961"/>
      <c r="AY4" s="961"/>
      <c r="AZ4" s="962"/>
      <c r="BB4" s="362"/>
      <c r="BC4" s="363"/>
      <c r="BD4" s="363"/>
      <c r="BE4" s="65"/>
      <c r="BF4" s="8"/>
      <c r="BG4" s="362"/>
      <c r="BH4" s="363"/>
      <c r="BI4" s="363"/>
      <c r="BJ4" s="66"/>
      <c r="BK4" s="364"/>
      <c r="BL4" s="9"/>
      <c r="BM4" s="362"/>
      <c r="BN4" s="365"/>
      <c r="BO4" s="365"/>
      <c r="BP4" s="67"/>
      <c r="BQ4" s="366"/>
    </row>
    <row r="5" spans="1:69" ht="31.5" thickBot="1" x14ac:dyDescent="0.3">
      <c r="A5" s="909" t="s">
        <v>19</v>
      </c>
      <c r="B5" s="911" t="s">
        <v>20</v>
      </c>
      <c r="C5" s="913" t="s">
        <v>21</v>
      </c>
      <c r="D5" s="914"/>
      <c r="E5" s="914"/>
      <c r="F5" s="915"/>
      <c r="G5" s="928" t="s">
        <v>574</v>
      </c>
      <c r="H5" s="929"/>
      <c r="I5" s="930"/>
      <c r="J5" s="931" t="str">
        <f>+IF(L8&gt;I8,"OJO - RECAUDOS MAYORES QUE RECONOCIMIENTOS","RECAUDO")</f>
        <v>RECAUDO</v>
      </c>
      <c r="K5" s="932"/>
      <c r="L5" s="933"/>
      <c r="M5" s="934" t="s">
        <v>23</v>
      </c>
      <c r="N5" s="935"/>
      <c r="P5" s="920"/>
      <c r="Q5" s="923"/>
      <c r="R5" s="348"/>
      <c r="S5" s="970" t="s">
        <v>516</v>
      </c>
      <c r="T5" s="972" t="s">
        <v>20</v>
      </c>
      <c r="U5" s="367" t="s">
        <v>21</v>
      </c>
      <c r="V5" s="368"/>
      <c r="W5" s="368"/>
      <c r="X5" s="369"/>
      <c r="Y5" s="370" t="s">
        <v>575</v>
      </c>
      <c r="Z5" s="368"/>
      <c r="AA5" s="368"/>
      <c r="AB5" s="895" t="s">
        <v>576</v>
      </c>
      <c r="AC5" s="896"/>
      <c r="AD5" s="897"/>
      <c r="AE5" s="895" t="s">
        <v>24</v>
      </c>
      <c r="AF5" s="896"/>
      <c r="AG5" s="897"/>
      <c r="AH5" s="895" t="s">
        <v>25</v>
      </c>
      <c r="AI5" s="896"/>
      <c r="AJ5" s="897"/>
      <c r="AL5" s="920"/>
      <c r="AM5" s="923"/>
      <c r="AO5" s="371"/>
      <c r="AP5" s="372" t="s">
        <v>26</v>
      </c>
      <c r="AQ5" s="360"/>
      <c r="AR5" s="360" t="s">
        <v>27</v>
      </c>
      <c r="AS5" s="360" t="s">
        <v>27</v>
      </c>
      <c r="AT5" s="360" t="s">
        <v>28</v>
      </c>
      <c r="AU5" s="360" t="s">
        <v>29</v>
      </c>
      <c r="AV5" s="360" t="s">
        <v>29</v>
      </c>
      <c r="AW5" s="360" t="s">
        <v>30</v>
      </c>
      <c r="AX5" s="360" t="s">
        <v>31</v>
      </c>
      <c r="AY5" s="360" t="s">
        <v>32</v>
      </c>
      <c r="AZ5" s="373" t="s">
        <v>32</v>
      </c>
      <c r="BB5" s="374" t="s">
        <v>33</v>
      </c>
      <c r="BC5" s="666" t="str">
        <f>+CONCATENATE("ACUMULADO ",N3)</f>
        <v>ACUMULADO 2014</v>
      </c>
      <c r="BD5" s="376"/>
      <c r="BE5" s="667"/>
      <c r="BF5" s="378" t="s">
        <v>14</v>
      </c>
      <c r="BG5" s="689" t="s">
        <v>34</v>
      </c>
      <c r="BH5" s="963" t="str">
        <f>+CONCATENATE("ACUMULADO ",N3)</f>
        <v>ACUMULADO 2014</v>
      </c>
      <c r="BI5" s="964"/>
      <c r="BJ5" s="964"/>
      <c r="BK5" s="965"/>
      <c r="BM5" s="938" t="s">
        <v>34</v>
      </c>
      <c r="BN5" s="379" t="str">
        <f>+CONCATENATE("ACUMULADO ",BQ3)</f>
        <v>ACUMULADO 2014</v>
      </c>
      <c r="BO5" s="380"/>
      <c r="BP5" s="381"/>
      <c r="BQ5" s="382"/>
    </row>
    <row r="6" spans="1:69" ht="15.75" thickBot="1" x14ac:dyDescent="0.25">
      <c r="A6" s="910"/>
      <c r="B6" s="912"/>
      <c r="C6" s="150" t="s">
        <v>35</v>
      </c>
      <c r="D6" s="141" t="s">
        <v>36</v>
      </c>
      <c r="E6" s="141" t="s">
        <v>37</v>
      </c>
      <c r="F6" s="142" t="s">
        <v>38</v>
      </c>
      <c r="G6" s="150" t="s">
        <v>39</v>
      </c>
      <c r="H6" s="141" t="s">
        <v>40</v>
      </c>
      <c r="I6" s="142" t="s">
        <v>41</v>
      </c>
      <c r="J6" s="150" t="s">
        <v>39</v>
      </c>
      <c r="K6" s="141" t="s">
        <v>40</v>
      </c>
      <c r="L6" s="142" t="s">
        <v>41</v>
      </c>
      <c r="M6" s="150" t="s">
        <v>42</v>
      </c>
      <c r="N6" s="142" t="s">
        <v>22</v>
      </c>
      <c r="P6" s="191" t="s">
        <v>43</v>
      </c>
      <c r="Q6" s="190" t="s">
        <v>502</v>
      </c>
      <c r="R6" s="348"/>
      <c r="S6" s="971" t="s">
        <v>44</v>
      </c>
      <c r="T6" s="973"/>
      <c r="U6" s="383" t="s">
        <v>35</v>
      </c>
      <c r="V6" s="50" t="s">
        <v>36</v>
      </c>
      <c r="W6" s="50" t="s">
        <v>37</v>
      </c>
      <c r="X6" s="51" t="s">
        <v>38</v>
      </c>
      <c r="Y6" s="384" t="s">
        <v>39</v>
      </c>
      <c r="Z6" s="50" t="s">
        <v>40</v>
      </c>
      <c r="AA6" s="50" t="s">
        <v>41</v>
      </c>
      <c r="AB6" s="384" t="s">
        <v>39</v>
      </c>
      <c r="AC6" s="50" t="s">
        <v>40</v>
      </c>
      <c r="AD6" s="50" t="s">
        <v>41</v>
      </c>
      <c r="AE6" s="384" t="s">
        <v>39</v>
      </c>
      <c r="AF6" s="50" t="s">
        <v>40</v>
      </c>
      <c r="AG6" s="50" t="s">
        <v>41</v>
      </c>
      <c r="AH6" s="384" t="s">
        <v>45</v>
      </c>
      <c r="AI6" s="50" t="s">
        <v>46</v>
      </c>
      <c r="AJ6" s="51" t="s">
        <v>24</v>
      </c>
      <c r="AL6" s="150" t="s">
        <v>43</v>
      </c>
      <c r="AM6" s="142" t="s">
        <v>502</v>
      </c>
      <c r="AO6" s="385"/>
      <c r="AP6" s="386"/>
      <c r="AQ6" s="387" t="s">
        <v>38</v>
      </c>
      <c r="AR6" s="387" t="str">
        <f>+L3</f>
        <v>OCTUBRE</v>
      </c>
      <c r="AS6" s="387" t="str">
        <f>AR6</f>
        <v>OCTUBRE</v>
      </c>
      <c r="AT6" s="387" t="str">
        <f>AR6</f>
        <v>OCTUBRE</v>
      </c>
      <c r="AU6" s="387" t="s">
        <v>16</v>
      </c>
      <c r="AV6" s="387" t="s">
        <v>31</v>
      </c>
      <c r="AW6" s="387"/>
      <c r="AX6" s="387"/>
      <c r="AY6" s="387" t="s">
        <v>16</v>
      </c>
      <c r="AZ6" s="388" t="s">
        <v>31</v>
      </c>
      <c r="BB6" s="389"/>
      <c r="BC6" s="390" t="s">
        <v>47</v>
      </c>
      <c r="BD6" s="391" t="s">
        <v>48</v>
      </c>
      <c r="BE6" s="392" t="s">
        <v>49</v>
      </c>
      <c r="BF6" s="393"/>
      <c r="BG6" s="691"/>
      <c r="BH6" s="692" t="s">
        <v>47</v>
      </c>
      <c r="BI6" s="692" t="s">
        <v>50</v>
      </c>
      <c r="BJ6" s="692" t="s">
        <v>51</v>
      </c>
      <c r="BK6" s="693" t="s">
        <v>52</v>
      </c>
      <c r="BM6" s="939"/>
      <c r="BN6" s="396" t="s">
        <v>47</v>
      </c>
      <c r="BO6" s="394" t="s">
        <v>50</v>
      </c>
      <c r="BP6" s="394" t="s">
        <v>51</v>
      </c>
      <c r="BQ6" s="395" t="s">
        <v>52</v>
      </c>
    </row>
    <row r="7" spans="1:69" s="10" customFormat="1" ht="16.5" thickBot="1" x14ac:dyDescent="0.3">
      <c r="A7" s="668"/>
      <c r="B7" s="669"/>
      <c r="C7" s="196"/>
      <c r="D7" s="196"/>
      <c r="E7" s="196"/>
      <c r="F7" s="196"/>
      <c r="G7" s="196"/>
      <c r="H7" s="196"/>
      <c r="I7" s="196"/>
      <c r="J7" s="196"/>
      <c r="K7" s="196"/>
      <c r="L7" s="196"/>
      <c r="M7" s="196"/>
      <c r="N7" s="195"/>
      <c r="O7" s="348"/>
      <c r="P7" s="194"/>
      <c r="Q7" s="195"/>
      <c r="S7" s="399"/>
      <c r="T7" s="400"/>
      <c r="U7" s="196"/>
      <c r="V7" s="196"/>
      <c r="W7" s="196"/>
      <c r="X7" s="196"/>
      <c r="Y7" s="196"/>
      <c r="Z7" s="196"/>
      <c r="AA7" s="196"/>
      <c r="AB7" s="196"/>
      <c r="AC7" s="196"/>
      <c r="AD7" s="196"/>
      <c r="AE7" s="196"/>
      <c r="AF7" s="196"/>
      <c r="AG7" s="196"/>
      <c r="AH7" s="196"/>
      <c r="AI7" s="196"/>
      <c r="AJ7" s="195"/>
      <c r="AK7" s="2"/>
      <c r="AL7" s="226"/>
      <c r="AM7" s="227"/>
      <c r="AO7" s="23"/>
      <c r="AP7" s="13" t="s">
        <v>54</v>
      </c>
      <c r="AQ7" s="401">
        <f>F22</f>
        <v>1829377516</v>
      </c>
      <c r="AR7" s="401">
        <f>I22</f>
        <v>1524903136</v>
      </c>
      <c r="AS7" s="401">
        <f>L22</f>
        <v>1084340496</v>
      </c>
      <c r="AT7" s="15"/>
      <c r="AU7" s="402">
        <f t="shared" ref="AU7:AU17" si="0">IF(AQ7=0," ",AR7/AQ7)</f>
        <v>0.83356394328834638</v>
      </c>
      <c r="AV7" s="402">
        <f t="shared" ref="AV7:AV17" si="1">IF(AQ7=0," ",AS7/AQ7)</f>
        <v>0.59273741287197501</v>
      </c>
      <c r="AW7" s="401">
        <f>I23/AO$2*12+I24</f>
        <v>1737535130.5999999</v>
      </c>
      <c r="AX7" s="401">
        <f>L23/AO$2*12+L24</f>
        <v>1208859962.5999999</v>
      </c>
      <c r="AY7" s="401">
        <f t="shared" ref="AY7:AY16" si="2">AW7-AQ7</f>
        <v>-91842385.400000095</v>
      </c>
      <c r="AZ7" s="403">
        <f t="shared" ref="AZ7:AZ16" si="3">AX7-AQ7</f>
        <v>-620517553.4000001</v>
      </c>
      <c r="BB7" s="404" t="s">
        <v>55</v>
      </c>
      <c r="BC7" s="72">
        <f>F10</f>
        <v>226569855</v>
      </c>
      <c r="BD7" s="73">
        <f>I10</f>
        <v>226569855</v>
      </c>
      <c r="BE7" s="74">
        <f>K10</f>
        <v>0</v>
      </c>
      <c r="BF7" s="75"/>
      <c r="BG7" s="109" t="s">
        <v>56</v>
      </c>
      <c r="BH7" s="135">
        <f>+SUM(BH8:BH11)</f>
        <v>2821914365</v>
      </c>
      <c r="BI7" s="135">
        <f>+SUM(BI8:BI11)</f>
        <v>2006104078.0699999</v>
      </c>
      <c r="BJ7" s="135">
        <f>+SUM(BJ8:BJ11)</f>
        <v>1930547905.0699999</v>
      </c>
      <c r="BK7" s="135">
        <f>+SUM(BK8:BK11)</f>
        <v>232192171</v>
      </c>
      <c r="BM7" s="79" t="s">
        <v>56</v>
      </c>
      <c r="BN7" s="80">
        <f>BN8+BN15+BN22</f>
        <v>2821914365</v>
      </c>
      <c r="BO7" s="81">
        <f>BO8+BO15+BO22</f>
        <v>2006104078.0699999</v>
      </c>
      <c r="BP7" s="81">
        <f>BP8+BP15+BP22</f>
        <v>1930547905.0699999</v>
      </c>
      <c r="BQ7" s="82">
        <f>BQ8+BQ15+BQ22</f>
        <v>232192171</v>
      </c>
    </row>
    <row r="8" spans="1:69" s="10" customFormat="1" ht="24" thickBot="1" x14ac:dyDescent="0.3">
      <c r="A8" s="405">
        <f>+IF(SEPTIEMBRE!A8=0,"",SEPTIEMBRE!A8)</f>
        <v>1</v>
      </c>
      <c r="B8" s="670" t="str">
        <f>+IF(SEPTIEMBRE!B8=0,"",SEPTIEMBRE!B8)</f>
        <v>INGRESOS</v>
      </c>
      <c r="C8" s="407">
        <f>C10+C17+C108</f>
        <v>3181595000</v>
      </c>
      <c r="D8" s="407">
        <f t="shared" ref="D8:N8" si="4">D10+D17+D108</f>
        <v>0</v>
      </c>
      <c r="E8" s="407">
        <f t="shared" si="4"/>
        <v>923804037</v>
      </c>
      <c r="F8" s="407">
        <f t="shared" si="4"/>
        <v>4105399037</v>
      </c>
      <c r="G8" s="407">
        <f t="shared" si="4"/>
        <v>3069678574</v>
      </c>
      <c r="H8" s="407">
        <f t="shared" si="4"/>
        <v>270662458</v>
      </c>
      <c r="I8" s="407">
        <f t="shared" si="4"/>
        <v>3340341032</v>
      </c>
      <c r="J8" s="407">
        <f t="shared" si="4"/>
        <v>2426054580</v>
      </c>
      <c r="K8" s="407">
        <f t="shared" si="4"/>
        <v>285253214</v>
      </c>
      <c r="L8" s="407">
        <f t="shared" si="4"/>
        <v>2711307794</v>
      </c>
      <c r="M8" s="407">
        <f t="shared" si="4"/>
        <v>765058005</v>
      </c>
      <c r="N8" s="408">
        <f t="shared" si="4"/>
        <v>1394091243</v>
      </c>
      <c r="O8" s="409"/>
      <c r="P8" s="410">
        <f>P10+P17+P108</f>
        <v>0</v>
      </c>
      <c r="Q8" s="408">
        <f>Q10+Q17+Q108</f>
        <v>27313967</v>
      </c>
      <c r="S8" s="206" t="str">
        <f>+IF(SEPTIEMBRE!S8=0,"",SEPTIEMBRE!S8)</f>
        <v/>
      </c>
      <c r="T8" s="411" t="str">
        <f>+IF(SEPTIEMBRE!T8=0,"",SEPTIEMBRE!T8)</f>
        <v>GASTOS</v>
      </c>
      <c r="U8" s="412">
        <f t="shared" ref="U8:AM8" si="5">U10+U207+U220+U232</f>
        <v>3181595000</v>
      </c>
      <c r="V8" s="413">
        <f t="shared" si="5"/>
        <v>0</v>
      </c>
      <c r="W8" s="413">
        <f t="shared" si="5"/>
        <v>923804037</v>
      </c>
      <c r="X8" s="414">
        <f t="shared" si="5"/>
        <v>4105399037</v>
      </c>
      <c r="Y8" s="415">
        <f t="shared" si="5"/>
        <v>2736861813.0699997</v>
      </c>
      <c r="Z8" s="413">
        <f t="shared" si="5"/>
        <v>231560155</v>
      </c>
      <c r="AA8" s="414">
        <f t="shared" si="5"/>
        <v>2968421968.0699997</v>
      </c>
      <c r="AB8" s="415">
        <f t="shared" si="5"/>
        <v>2563336432.0699997</v>
      </c>
      <c r="AC8" s="413">
        <f t="shared" si="5"/>
        <v>287311804</v>
      </c>
      <c r="AD8" s="414">
        <f t="shared" si="5"/>
        <v>2850648236.0700002</v>
      </c>
      <c r="AE8" s="415">
        <f t="shared" si="5"/>
        <v>2317880502</v>
      </c>
      <c r="AF8" s="413">
        <f t="shared" si="5"/>
        <v>272531380</v>
      </c>
      <c r="AG8" s="414">
        <f t="shared" si="5"/>
        <v>2590411882</v>
      </c>
      <c r="AH8" s="415">
        <f t="shared" si="5"/>
        <v>1136977068.9300001</v>
      </c>
      <c r="AI8" s="413">
        <f t="shared" si="5"/>
        <v>1254750800.9300001</v>
      </c>
      <c r="AJ8" s="416">
        <f t="shared" si="5"/>
        <v>1514987155</v>
      </c>
      <c r="AL8" s="417">
        <f t="shared" si="5"/>
        <v>0</v>
      </c>
      <c r="AM8" s="418">
        <f t="shared" si="5"/>
        <v>27313967</v>
      </c>
      <c r="AO8" s="23"/>
      <c r="AP8" s="13" t="s">
        <v>58</v>
      </c>
      <c r="AQ8" s="14">
        <f>F25</f>
        <v>861960723</v>
      </c>
      <c r="AR8" s="14">
        <f>I25</f>
        <v>741024964</v>
      </c>
      <c r="AS8" s="14">
        <f>L25</f>
        <v>642618549</v>
      </c>
      <c r="AT8" s="15"/>
      <c r="AU8" s="419">
        <f t="shared" si="0"/>
        <v>0.85969690291793033</v>
      </c>
      <c r="AV8" s="419">
        <f t="shared" si="1"/>
        <v>0.74553112671237109</v>
      </c>
      <c r="AW8" s="14">
        <f>I26/AO$2*12+I27</f>
        <v>881495237.19999993</v>
      </c>
      <c r="AX8" s="14">
        <f>L26/AO$2*12+L27</f>
        <v>763407539.20000005</v>
      </c>
      <c r="AY8" s="14">
        <f t="shared" si="2"/>
        <v>19534514.199999928</v>
      </c>
      <c r="AZ8" s="420">
        <f t="shared" si="3"/>
        <v>-98553183.799999952</v>
      </c>
      <c r="BB8" s="167" t="s">
        <v>59</v>
      </c>
      <c r="BC8" s="83">
        <f>BC9+BC19</f>
        <v>3133286264</v>
      </c>
      <c r="BD8" s="84">
        <f>BD9+BD19</f>
        <v>2479998817</v>
      </c>
      <c r="BE8" s="85">
        <f>BE9+BE19</f>
        <v>271282559</v>
      </c>
      <c r="BF8" s="75"/>
      <c r="BG8" s="86" t="s">
        <v>60</v>
      </c>
      <c r="BH8" s="87">
        <f>BN9+BN13</f>
        <v>1776866769</v>
      </c>
      <c r="BI8" s="87">
        <f>BO9+BO13</f>
        <v>1213920311</v>
      </c>
      <c r="BJ8" s="87">
        <f>BP9+BP13</f>
        <v>1213920311</v>
      </c>
      <c r="BK8" s="87">
        <f>BQ9+BQ13</f>
        <v>169240812</v>
      </c>
      <c r="BM8" s="89" t="s">
        <v>61</v>
      </c>
      <c r="BN8" s="90">
        <f>BN9+BN14+BN13</f>
        <v>2138709613</v>
      </c>
      <c r="BO8" s="87">
        <f>BO9+BO14+BO13</f>
        <v>1526434461</v>
      </c>
      <c r="BP8" s="87">
        <f>BP9+BP14+BP13</f>
        <v>1464553196</v>
      </c>
      <c r="BQ8" s="88">
        <f>BQ9+BQ14+BQ13</f>
        <v>194415676</v>
      </c>
    </row>
    <row r="9" spans="1:69" s="10" customFormat="1" ht="20.25" thickBot="1" x14ac:dyDescent="0.25">
      <c r="A9" s="671"/>
      <c r="B9" s="672"/>
      <c r="C9" s="673"/>
      <c r="D9" s="673"/>
      <c r="E9" s="673"/>
      <c r="F9" s="673"/>
      <c r="G9" s="673"/>
      <c r="H9" s="673"/>
      <c r="I9" s="673"/>
      <c r="J9" s="673"/>
      <c r="K9" s="673"/>
      <c r="L9" s="673"/>
      <c r="M9" s="673"/>
      <c r="N9" s="674"/>
      <c r="O9" s="409"/>
      <c r="P9" s="425"/>
      <c r="Q9" s="424"/>
      <c r="S9" s="399"/>
      <c r="T9" s="400"/>
      <c r="U9" s="196"/>
      <c r="V9" s="196"/>
      <c r="W9" s="196"/>
      <c r="X9" s="196"/>
      <c r="Y9" s="196"/>
      <c r="Z9" s="196"/>
      <c r="AA9" s="196"/>
      <c r="AB9" s="196"/>
      <c r="AC9" s="196"/>
      <c r="AD9" s="196"/>
      <c r="AE9" s="196"/>
      <c r="AF9" s="196"/>
      <c r="AG9" s="196"/>
      <c r="AH9" s="196"/>
      <c r="AI9" s="196"/>
      <c r="AJ9" s="195"/>
      <c r="AL9" s="426"/>
      <c r="AM9" s="427"/>
      <c r="AO9" s="428"/>
      <c r="AP9" s="13" t="s">
        <v>63</v>
      </c>
      <c r="AQ9" s="14">
        <f>F28+F75</f>
        <v>0</v>
      </c>
      <c r="AR9" s="14">
        <f>I28+I75</f>
        <v>20007037</v>
      </c>
      <c r="AS9" s="14">
        <f>L28+L75</f>
        <v>0</v>
      </c>
      <c r="AT9" s="15"/>
      <c r="AU9" s="429" t="str">
        <f t="shared" si="0"/>
        <v xml:space="preserve"> </v>
      </c>
      <c r="AV9" s="429" t="str">
        <f t="shared" si="1"/>
        <v xml:space="preserve"> </v>
      </c>
      <c r="AW9" s="430">
        <f>(I30+I33+I36+I76)/AO$2*12+I31+I34+I37+I38+I39+I40+I77</f>
        <v>24008444.399999999</v>
      </c>
      <c r="AX9" s="430">
        <f>(L30+L33+L36+L76)/AO$2*12+L31+L34+L37+L38+L39+L40+L77</f>
        <v>0</v>
      </c>
      <c r="AY9" s="430">
        <f t="shared" si="2"/>
        <v>24008444.399999999</v>
      </c>
      <c r="AZ9" s="431">
        <f t="shared" si="3"/>
        <v>0</v>
      </c>
      <c r="BB9" s="432" t="s">
        <v>456</v>
      </c>
      <c r="BC9" s="91">
        <f>BC10+BC18</f>
        <v>3013586264</v>
      </c>
      <c r="BD9" s="92">
        <f>BD10+BD18</f>
        <v>2394021910</v>
      </c>
      <c r="BE9" s="93">
        <f>BE10+BE18</f>
        <v>263111559</v>
      </c>
      <c r="BF9" s="94"/>
      <c r="BG9" s="95" t="s">
        <v>64</v>
      </c>
      <c r="BH9" s="96">
        <f t="shared" ref="BH9:BK10" si="6">BN14</f>
        <v>361842844</v>
      </c>
      <c r="BI9" s="96">
        <f t="shared" si="6"/>
        <v>312514150</v>
      </c>
      <c r="BJ9" s="96">
        <f t="shared" si="6"/>
        <v>250632885</v>
      </c>
      <c r="BK9" s="96">
        <f t="shared" si="6"/>
        <v>25174864</v>
      </c>
      <c r="BM9" s="164" t="s">
        <v>65</v>
      </c>
      <c r="BN9" s="98">
        <f>SUM(BN10:BN12)</f>
        <v>1182313747</v>
      </c>
      <c r="BO9" s="96">
        <f>SUM(BO10:BO12)</f>
        <v>930350758</v>
      </c>
      <c r="BP9" s="96">
        <f>SUM(BP10:BP12)</f>
        <v>930350758</v>
      </c>
      <c r="BQ9" s="97">
        <f>SUM(BQ10:BQ12)</f>
        <v>129296499</v>
      </c>
    </row>
    <row r="10" spans="1:69" s="10" customFormat="1" ht="19.5" x14ac:dyDescent="0.2">
      <c r="A10" s="433">
        <f>+IF(SEPTIEMBRE!A10=0,"",SEPTIEMBRE!A10)</f>
        <v>10</v>
      </c>
      <c r="B10" s="434" t="str">
        <f>+IF(SEPTIEMBRE!B10=0,"",SEPTIEMBRE!B10)</f>
        <v>DISPONIBILIDAD INICIAL</v>
      </c>
      <c r="C10" s="215">
        <f t="shared" ref="C10:N10" si="7">SUM(C12:C15)</f>
        <v>100000000</v>
      </c>
      <c r="D10" s="435">
        <f t="shared" si="7"/>
        <v>0</v>
      </c>
      <c r="E10" s="435">
        <f t="shared" si="7"/>
        <v>126569855</v>
      </c>
      <c r="F10" s="216">
        <f t="shared" si="7"/>
        <v>226569855</v>
      </c>
      <c r="G10" s="436">
        <f t="shared" si="7"/>
        <v>226569855</v>
      </c>
      <c r="H10" s="435">
        <f t="shared" si="7"/>
        <v>0</v>
      </c>
      <c r="I10" s="437">
        <f t="shared" si="7"/>
        <v>226569855</v>
      </c>
      <c r="J10" s="215">
        <f t="shared" si="7"/>
        <v>226569855</v>
      </c>
      <c r="K10" s="435">
        <f t="shared" si="7"/>
        <v>0</v>
      </c>
      <c r="L10" s="216">
        <f t="shared" si="7"/>
        <v>226569855</v>
      </c>
      <c r="M10" s="215">
        <f t="shared" si="7"/>
        <v>0</v>
      </c>
      <c r="N10" s="216">
        <f t="shared" si="7"/>
        <v>0</v>
      </c>
      <c r="O10" s="15"/>
      <c r="P10" s="215">
        <f>SUM(P12:P15)</f>
        <v>0</v>
      </c>
      <c r="Q10" s="216">
        <f>SUM(Q12:Q15)</f>
        <v>0</v>
      </c>
      <c r="S10" s="438" t="str">
        <f>+IF(SEPTIEMBRE!S10=0,"",SEPTIEMBRE!S10)</f>
        <v>A</v>
      </c>
      <c r="T10" s="439" t="str">
        <f>+IF(SEPTIEMBRE!T10=0,"",SEPTIEMBRE!T10)</f>
        <v>GASTOS DE FUNCIONAMIENTO</v>
      </c>
      <c r="U10" s="440">
        <f t="shared" ref="U10:AJ10" si="8">U12+U110+U170+U193</f>
        <v>2850095000</v>
      </c>
      <c r="V10" s="441">
        <f t="shared" si="8"/>
        <v>0</v>
      </c>
      <c r="W10" s="441">
        <f t="shared" si="8"/>
        <v>690996557</v>
      </c>
      <c r="X10" s="444">
        <f t="shared" si="8"/>
        <v>3541091557</v>
      </c>
      <c r="Y10" s="443">
        <f t="shared" si="8"/>
        <v>2421258068.0699997</v>
      </c>
      <c r="Z10" s="441">
        <f t="shared" si="8"/>
        <v>229385155</v>
      </c>
      <c r="AA10" s="444">
        <f t="shared" si="8"/>
        <v>2650643223.0699997</v>
      </c>
      <c r="AB10" s="443">
        <f t="shared" si="8"/>
        <v>2289747687.0699997</v>
      </c>
      <c r="AC10" s="441">
        <f t="shared" si="8"/>
        <v>275741804</v>
      </c>
      <c r="AD10" s="444">
        <f t="shared" si="8"/>
        <v>2565489491.0700002</v>
      </c>
      <c r="AE10" s="443">
        <f t="shared" si="8"/>
        <v>2082924897</v>
      </c>
      <c r="AF10" s="441">
        <f t="shared" si="8"/>
        <v>260961380</v>
      </c>
      <c r="AG10" s="444">
        <f t="shared" si="8"/>
        <v>2343886277</v>
      </c>
      <c r="AH10" s="443">
        <f t="shared" si="8"/>
        <v>890448333.93000007</v>
      </c>
      <c r="AI10" s="441">
        <f t="shared" si="8"/>
        <v>975602065.93000007</v>
      </c>
      <c r="AJ10" s="442">
        <f t="shared" si="8"/>
        <v>1197205280</v>
      </c>
      <c r="AL10" s="445">
        <f>AL12+AL110+AL170+AL193</f>
        <v>0</v>
      </c>
      <c r="AM10" s="446">
        <f>AM12+AM110+AM170+AM193</f>
        <v>27313967</v>
      </c>
      <c r="AO10" s="428"/>
      <c r="AP10" s="13" t="s">
        <v>67</v>
      </c>
      <c r="AQ10" s="14">
        <f>F42</f>
        <v>115073169</v>
      </c>
      <c r="AR10" s="14">
        <f>I42</f>
        <v>100821916</v>
      </c>
      <c r="AS10" s="14">
        <f>L42</f>
        <v>89840861</v>
      </c>
      <c r="AT10" s="15"/>
      <c r="AU10" s="429">
        <f t="shared" si="0"/>
        <v>0.87615485761063905</v>
      </c>
      <c r="AV10" s="429">
        <f t="shared" si="1"/>
        <v>0.78072813828565024</v>
      </c>
      <c r="AW10" s="430">
        <f>I43/AO$2*12+I44</f>
        <v>117971665.39999999</v>
      </c>
      <c r="AX10" s="430">
        <f>L43/AO$2*12+L44</f>
        <v>104794399.40000001</v>
      </c>
      <c r="AY10" s="430">
        <f t="shared" si="2"/>
        <v>2898496.3999999911</v>
      </c>
      <c r="AZ10" s="431">
        <f t="shared" si="3"/>
        <v>-10278769.599999994</v>
      </c>
      <c r="BB10" s="447" t="s">
        <v>457</v>
      </c>
      <c r="BC10" s="91">
        <f>BC11+BC12+BC13+BC14+BC16+BC17+BC15</f>
        <v>2661891264</v>
      </c>
      <c r="BD10" s="92">
        <f>BD11+BD12+BD13+BD14+BD16+BD17+BD15</f>
        <v>2134627280</v>
      </c>
      <c r="BE10" s="93">
        <f>BE11+BE12+BE13+BE14+BE16+BE17+BE15</f>
        <v>239172096</v>
      </c>
      <c r="BF10" s="94"/>
      <c r="BG10" s="86" t="s">
        <v>68</v>
      </c>
      <c r="BH10" s="99">
        <f t="shared" si="6"/>
        <v>627753246</v>
      </c>
      <c r="BI10" s="99">
        <f t="shared" si="6"/>
        <v>447492479.06999999</v>
      </c>
      <c r="BJ10" s="99">
        <f t="shared" si="6"/>
        <v>433817571.06999999</v>
      </c>
      <c r="BK10" s="99">
        <f t="shared" si="6"/>
        <v>34136943</v>
      </c>
      <c r="BM10" s="161" t="s">
        <v>470</v>
      </c>
      <c r="BN10" s="101">
        <f>X17+X66</f>
        <v>913498656</v>
      </c>
      <c r="BO10" s="99">
        <f>AA17+AA66</f>
        <v>755001037</v>
      </c>
      <c r="BP10" s="99">
        <f>AD17+AD66</f>
        <v>755001037</v>
      </c>
      <c r="BQ10" s="100">
        <f>AF17+AF66</f>
        <v>73781419</v>
      </c>
    </row>
    <row r="11" spans="1:69" s="10" customFormat="1" ht="25.5" x14ac:dyDescent="0.2">
      <c r="A11" s="421"/>
      <c r="B11" s="422"/>
      <c r="C11" s="423"/>
      <c r="D11" s="423"/>
      <c r="E11" s="423"/>
      <c r="F11" s="423"/>
      <c r="G11" s="423"/>
      <c r="H11" s="423"/>
      <c r="I11" s="423"/>
      <c r="J11" s="423"/>
      <c r="K11" s="423"/>
      <c r="L11" s="423"/>
      <c r="M11" s="423"/>
      <c r="N11" s="424"/>
      <c r="O11" s="409"/>
      <c r="P11" s="425"/>
      <c r="Q11" s="424"/>
      <c r="S11" s="448"/>
      <c r="T11" s="649"/>
      <c r="U11" s="193"/>
      <c r="V11" s="193"/>
      <c r="W11" s="193"/>
      <c r="X11" s="193"/>
      <c r="Y11" s="193"/>
      <c r="Z11" s="193"/>
      <c r="AA11" s="193"/>
      <c r="AB11" s="193"/>
      <c r="AC11" s="193"/>
      <c r="AD11" s="193"/>
      <c r="AE11" s="193"/>
      <c r="AF11" s="193"/>
      <c r="AG11" s="193"/>
      <c r="AH11" s="193"/>
      <c r="AI11" s="193"/>
      <c r="AJ11" s="207"/>
      <c r="AL11" s="451"/>
      <c r="AM11" s="452"/>
      <c r="AO11" s="453" t="s">
        <v>13</v>
      </c>
      <c r="AP11" s="717" t="s">
        <v>588</v>
      </c>
      <c r="AQ11" s="14">
        <f>F88</f>
        <v>0</v>
      </c>
      <c r="AR11" s="14">
        <f>I88</f>
        <v>0</v>
      </c>
      <c r="AS11" s="14">
        <f>L88</f>
        <v>0</v>
      </c>
      <c r="AT11" s="454">
        <f>AO2/12</f>
        <v>0.83333333333333337</v>
      </c>
      <c r="AU11" s="429" t="str">
        <f t="shared" si="0"/>
        <v xml:space="preserve"> </v>
      </c>
      <c r="AV11" s="429" t="str">
        <f t="shared" si="1"/>
        <v xml:space="preserve"> </v>
      </c>
      <c r="AW11" s="430">
        <f>I88</f>
        <v>0</v>
      </c>
      <c r="AX11" s="430">
        <f>L88</f>
        <v>0</v>
      </c>
      <c r="AY11" s="430">
        <f t="shared" si="2"/>
        <v>0</v>
      </c>
      <c r="AZ11" s="431">
        <f t="shared" si="3"/>
        <v>0</v>
      </c>
      <c r="BB11" s="447" t="s">
        <v>458</v>
      </c>
      <c r="BC11" s="91">
        <f>F26</f>
        <v>799494257</v>
      </c>
      <c r="BD11" s="92">
        <f>I26</f>
        <v>702351366</v>
      </c>
      <c r="BE11" s="93">
        <f>K26</f>
        <v>65532728</v>
      </c>
      <c r="BF11" s="94"/>
      <c r="BG11" s="86" t="s">
        <v>69</v>
      </c>
      <c r="BH11" s="102">
        <f>BN22</f>
        <v>55451506</v>
      </c>
      <c r="BI11" s="102">
        <f>BO22</f>
        <v>32177138</v>
      </c>
      <c r="BJ11" s="102">
        <f>BP22</f>
        <v>32177138</v>
      </c>
      <c r="BK11" s="102">
        <f>BQ22</f>
        <v>3639552</v>
      </c>
      <c r="BM11" s="162" t="s">
        <v>471</v>
      </c>
      <c r="BN11" s="104">
        <f>X18+X67</f>
        <v>132080894</v>
      </c>
      <c r="BO11" s="102">
        <f>AA18+AA67</f>
        <v>119093866</v>
      </c>
      <c r="BP11" s="102">
        <f>AD18+AD67</f>
        <v>119093866</v>
      </c>
      <c r="BQ11" s="103">
        <f>AF18+AF67</f>
        <v>25343269</v>
      </c>
    </row>
    <row r="12" spans="1:69" s="10" customFormat="1" ht="25.5" x14ac:dyDescent="0.2">
      <c r="A12" s="203">
        <f>+IF(SEPTIEMBRE!A12=0,"",SEPTIEMBRE!A12)</f>
        <v>1001</v>
      </c>
      <c r="B12" s="251" t="str">
        <f>+IF(SEPTIEMBRE!B12=0,"",SEPTIEMBRE!B12)</f>
        <v>Bienestar Social (Caja, Bancos, Inversiones Tempor.) a Dic-31-2013</v>
      </c>
      <c r="C12" s="283">
        <f>+ENERO!C12</f>
        <v>0</v>
      </c>
      <c r="D12" s="456">
        <f>SEPTIEMBRE!D12+OCTUBRE!P12</f>
        <v>0</v>
      </c>
      <c r="E12" s="456">
        <f>SEPTIEMBRE!E12+OCTUBRE!Q12</f>
        <v>81553</v>
      </c>
      <c r="F12" s="170">
        <f>SUM(C12:E12)</f>
        <v>81553</v>
      </c>
      <c r="G12" s="283">
        <f>SEPTIEMBRE!I12</f>
        <v>81553</v>
      </c>
      <c r="H12" s="154">
        <v>0</v>
      </c>
      <c r="I12" s="170">
        <f>SUM(G12:H12)</f>
        <v>81553</v>
      </c>
      <c r="J12" s="283">
        <f>SEPTIEMBRE!L12</f>
        <v>81553</v>
      </c>
      <c r="K12" s="154">
        <v>0</v>
      </c>
      <c r="L12" s="170">
        <f>SUM(J12:K12)</f>
        <v>81553</v>
      </c>
      <c r="M12" s="283">
        <f>F12-I12</f>
        <v>0</v>
      </c>
      <c r="N12" s="170">
        <f>F12-L12</f>
        <v>0</v>
      </c>
      <c r="O12" s="365"/>
      <c r="P12" s="455">
        <v>0</v>
      </c>
      <c r="Q12" s="458">
        <v>0</v>
      </c>
      <c r="S12" s="459">
        <f>+IF(SEPTIEMBRE!S12=0,"",SEPTIEMBRE!S12)</f>
        <v>1000000</v>
      </c>
      <c r="T12" s="460" t="str">
        <f>+IF(SEPTIEMBRE!T12=0,"",SEPTIEMBRE!T12)</f>
        <v>GASTOS DE PERSONAL</v>
      </c>
      <c r="U12" s="461">
        <f t="shared" ref="U12:AJ12" si="9">U14+U63</f>
        <v>2030388802</v>
      </c>
      <c r="V12" s="462">
        <f t="shared" si="9"/>
        <v>0</v>
      </c>
      <c r="W12" s="462">
        <f t="shared" si="9"/>
        <v>295811949</v>
      </c>
      <c r="X12" s="463">
        <f t="shared" si="9"/>
        <v>2326200751</v>
      </c>
      <c r="Y12" s="445">
        <f t="shared" si="9"/>
        <v>1531764347</v>
      </c>
      <c r="Z12" s="462">
        <f t="shared" si="9"/>
        <v>182161252</v>
      </c>
      <c r="AA12" s="463">
        <f t="shared" si="9"/>
        <v>1713925599</v>
      </c>
      <c r="AB12" s="445">
        <f t="shared" si="9"/>
        <v>1452328718</v>
      </c>
      <c r="AC12" s="462">
        <f t="shared" si="9"/>
        <v>199715616</v>
      </c>
      <c r="AD12" s="463">
        <f t="shared" si="9"/>
        <v>1652044334</v>
      </c>
      <c r="AE12" s="445">
        <f t="shared" si="9"/>
        <v>1391832958</v>
      </c>
      <c r="AF12" s="462">
        <f t="shared" si="9"/>
        <v>195339254</v>
      </c>
      <c r="AG12" s="463">
        <f t="shared" si="9"/>
        <v>1587172212</v>
      </c>
      <c r="AH12" s="445">
        <f t="shared" si="9"/>
        <v>612275152</v>
      </c>
      <c r="AI12" s="462">
        <f t="shared" si="9"/>
        <v>674156417</v>
      </c>
      <c r="AJ12" s="446">
        <f t="shared" si="9"/>
        <v>739028539</v>
      </c>
      <c r="AK12" s="12"/>
      <c r="AL12" s="464">
        <f>AL14+AL63</f>
        <v>0</v>
      </c>
      <c r="AM12" s="465">
        <f>AM14+AM63</f>
        <v>27313967</v>
      </c>
      <c r="AO12" s="453"/>
      <c r="AP12" s="729" t="s">
        <v>589</v>
      </c>
      <c r="AQ12" s="14">
        <f>F89</f>
        <v>70000000</v>
      </c>
      <c r="AR12" s="14">
        <f>I89</f>
        <v>35747550</v>
      </c>
      <c r="AS12" s="14">
        <f>L89</f>
        <v>25747550</v>
      </c>
      <c r="AT12" s="15"/>
      <c r="AU12" s="429">
        <f t="shared" si="0"/>
        <v>0.51067928571428567</v>
      </c>
      <c r="AV12" s="429">
        <f t="shared" si="1"/>
        <v>0.36782214285714288</v>
      </c>
      <c r="AW12" s="430">
        <f>I89</f>
        <v>35747550</v>
      </c>
      <c r="AX12" s="430">
        <f>L89</f>
        <v>25747550</v>
      </c>
      <c r="AY12" s="430">
        <f t="shared" si="2"/>
        <v>-34252450</v>
      </c>
      <c r="AZ12" s="431">
        <f t="shared" si="3"/>
        <v>-44252450</v>
      </c>
      <c r="BB12" s="447" t="s">
        <v>459</v>
      </c>
      <c r="BC12" s="91">
        <f>F23</f>
        <v>1322313967</v>
      </c>
      <c r="BD12" s="92">
        <f>I23</f>
        <v>1063159973</v>
      </c>
      <c r="BE12" s="93">
        <f>K23</f>
        <v>150625551</v>
      </c>
      <c r="BF12" s="94"/>
      <c r="BG12" s="466" t="s">
        <v>412</v>
      </c>
      <c r="BH12" s="102">
        <f>BN25</f>
        <v>355026726</v>
      </c>
      <c r="BI12" s="17">
        <f>BO25</f>
        <v>262626610</v>
      </c>
      <c r="BJ12" s="102">
        <f>BP25</f>
        <v>253029051</v>
      </c>
      <c r="BK12" s="102">
        <f>BQ25</f>
        <v>27845631</v>
      </c>
      <c r="BM12" s="163" t="s">
        <v>472</v>
      </c>
      <c r="BN12" s="104">
        <f>X16+X65-X81-X33-BN10-BN11</f>
        <v>136734197</v>
      </c>
      <c r="BO12" s="102">
        <f>AA16+AA65-AA81-AA33-BO10-BO11</f>
        <v>56255855</v>
      </c>
      <c r="BP12" s="102">
        <f>AD16+AD65-AD81-AD33-BP10-BP11</f>
        <v>56255855</v>
      </c>
      <c r="BQ12" s="103">
        <f>AF16+AF65-AF81-AF33-BQ10-BQ11</f>
        <v>30171811</v>
      </c>
    </row>
    <row r="13" spans="1:69" s="10" customFormat="1" ht="27.75" customHeight="1" x14ac:dyDescent="0.25">
      <c r="A13" s="203">
        <f>+IF(SEPTIEMBRE!A13=0,"",SEPTIEMBRE!A13)</f>
        <v>1002</v>
      </c>
      <c r="B13" s="251" t="str">
        <f>+IF(SEPTIEMBRE!B13=0,"",SEPTIEMBRE!B13)</f>
        <v>Fondo Vivienda (Caja, Bancos, Inversiones Tempor.) a Dic-31-2013</v>
      </c>
      <c r="C13" s="283">
        <f>+ENERO!C13</f>
        <v>0</v>
      </c>
      <c r="D13" s="456">
        <f>SEPTIEMBRE!D13+OCTUBRE!P13</f>
        <v>0</v>
      </c>
      <c r="E13" s="456">
        <f>SEPTIEMBRE!E13+OCTUBRE!Q13</f>
        <v>0</v>
      </c>
      <c r="F13" s="170">
        <f>SUM(C13:E13)</f>
        <v>0</v>
      </c>
      <c r="G13" s="283">
        <f>SEPTIEMBRE!I13</f>
        <v>0</v>
      </c>
      <c r="H13" s="154">
        <v>0</v>
      </c>
      <c r="I13" s="170">
        <f>SUM(G13:H13)</f>
        <v>0</v>
      </c>
      <c r="J13" s="283">
        <f>SEPTIEMBRE!L13</f>
        <v>0</v>
      </c>
      <c r="K13" s="154">
        <v>0</v>
      </c>
      <c r="L13" s="170">
        <f>SUM(J13:K13)</f>
        <v>0</v>
      </c>
      <c r="M13" s="283">
        <f>F13-I13</f>
        <v>0</v>
      </c>
      <c r="N13" s="170">
        <f>F13-L13</f>
        <v>0</v>
      </c>
      <c r="O13" s="467"/>
      <c r="P13" s="455">
        <v>0</v>
      </c>
      <c r="Q13" s="458">
        <v>0</v>
      </c>
      <c r="S13" s="448"/>
      <c r="T13" s="649"/>
      <c r="U13" s="193"/>
      <c r="V13" s="193"/>
      <c r="W13" s="193"/>
      <c r="X13" s="193"/>
      <c r="Y13" s="193"/>
      <c r="Z13" s="193"/>
      <c r="AA13" s="193"/>
      <c r="AB13" s="193"/>
      <c r="AC13" s="193"/>
      <c r="AD13" s="193"/>
      <c r="AE13" s="193"/>
      <c r="AF13" s="193"/>
      <c r="AG13" s="193"/>
      <c r="AH13" s="193"/>
      <c r="AI13" s="193"/>
      <c r="AJ13" s="207"/>
      <c r="AK13" s="12"/>
      <c r="AL13" s="451"/>
      <c r="AM13" s="452"/>
      <c r="AO13" s="22"/>
      <c r="AP13" s="729" t="s">
        <v>590</v>
      </c>
      <c r="AQ13" s="14">
        <f>F90</f>
        <v>94000000</v>
      </c>
      <c r="AR13" s="14">
        <f>I90</f>
        <v>0</v>
      </c>
      <c r="AS13" s="14">
        <f>L90</f>
        <v>0</v>
      </c>
      <c r="AT13" s="15"/>
      <c r="AU13" s="429">
        <f t="shared" si="0"/>
        <v>0</v>
      </c>
      <c r="AV13" s="429">
        <f t="shared" si="1"/>
        <v>0</v>
      </c>
      <c r="AW13" s="430">
        <f>I90</f>
        <v>0</v>
      </c>
      <c r="AX13" s="430">
        <f>L90</f>
        <v>0</v>
      </c>
      <c r="AY13" s="430">
        <f t="shared" si="2"/>
        <v>-94000000</v>
      </c>
      <c r="AZ13" s="431">
        <f t="shared" si="3"/>
        <v>-94000000</v>
      </c>
      <c r="BA13" s="467"/>
      <c r="BB13" s="468" t="s">
        <v>460</v>
      </c>
      <c r="BC13" s="105">
        <f>+F30+F33+F36+F38+F39+F40</f>
        <v>0</v>
      </c>
      <c r="BD13" s="106">
        <f>+I30+I33+I36+I38+I39+I40</f>
        <v>20007037</v>
      </c>
      <c r="BE13" s="107">
        <f>+K30+K33+K36+K38+K39+K40</f>
        <v>0</v>
      </c>
      <c r="BF13" s="108"/>
      <c r="BG13" s="109" t="s">
        <v>72</v>
      </c>
      <c r="BH13" s="102">
        <f t="shared" ref="BH13:BK15" si="10">BN29</f>
        <v>461500000</v>
      </c>
      <c r="BI13" s="102">
        <f t="shared" si="10"/>
        <v>232733334</v>
      </c>
      <c r="BJ13" s="102">
        <f t="shared" si="10"/>
        <v>200113334</v>
      </c>
      <c r="BK13" s="102">
        <f t="shared" si="10"/>
        <v>11570000</v>
      </c>
      <c r="BM13" s="166" t="s">
        <v>473</v>
      </c>
      <c r="BN13" s="101">
        <f>X43-X55+X57-X61+X90-X102+X104-X108</f>
        <v>594553022</v>
      </c>
      <c r="BO13" s="99">
        <f>AA43-AA55+AA57-AA61+AA90-AA102+AA104-AA108</f>
        <v>283569553</v>
      </c>
      <c r="BP13" s="99">
        <f>AD43-AD55+AD57-AD61+AD90-AD102+AD104-AD108</f>
        <v>283569553</v>
      </c>
      <c r="BQ13" s="100">
        <f>AF43-AF55+AF57-AF61+AF90-AF102+AF104-AF108</f>
        <v>39944313</v>
      </c>
    </row>
    <row r="14" spans="1:69" s="10" customFormat="1" ht="15.75" x14ac:dyDescent="0.25">
      <c r="A14" s="203">
        <f>+IF(SEPTIEMBRE!A14=0,"",SEPTIEMBRE!A14)</f>
        <v>1003</v>
      </c>
      <c r="B14" s="251" t="str">
        <f>+IF(SEPTIEMBRE!B14=0,"",SEPTIEMBRE!B14)</f>
        <v>Fondos Comunes y Especiales (Caja, Bancos, Invers. Tempor.) a Dic-31-2013</v>
      </c>
      <c r="C14" s="283">
        <f>+ENERO!C14</f>
        <v>100000000</v>
      </c>
      <c r="D14" s="456">
        <f>SEPTIEMBRE!D14+OCTUBRE!P14</f>
        <v>0</v>
      </c>
      <c r="E14" s="456">
        <f>SEPTIEMBRE!E14+OCTUBRE!Q14</f>
        <v>3640555</v>
      </c>
      <c r="F14" s="170">
        <f>SUM(C14:E14)</f>
        <v>103640555</v>
      </c>
      <c r="G14" s="283">
        <f>SEPTIEMBRE!I14</f>
        <v>103640555</v>
      </c>
      <c r="H14" s="154">
        <v>0</v>
      </c>
      <c r="I14" s="170">
        <f>SUM(G14:H14)</f>
        <v>103640555</v>
      </c>
      <c r="J14" s="283">
        <f>SEPTIEMBRE!L14</f>
        <v>103640555</v>
      </c>
      <c r="K14" s="154">
        <v>0</v>
      </c>
      <c r="L14" s="170">
        <f>SUM(J14:K14)</f>
        <v>103640555</v>
      </c>
      <c r="M14" s="283">
        <f>F14-I14</f>
        <v>0</v>
      </c>
      <c r="N14" s="170">
        <f>F14-L14</f>
        <v>0</v>
      </c>
      <c r="O14" s="467"/>
      <c r="P14" s="455">
        <v>0</v>
      </c>
      <c r="Q14" s="458">
        <v>0</v>
      </c>
      <c r="S14" s="469">
        <f>+IF(SEPTIEMBRE!S14=0,"",SEPTIEMBRE!S14)</f>
        <v>1010000</v>
      </c>
      <c r="T14" s="470" t="str">
        <f>+IF(SEPTIEMBRE!T14=0,"",SEPTIEMBRE!T14)</f>
        <v>Gastos de Administración</v>
      </c>
      <c r="U14" s="157">
        <f t="shared" ref="U14:AJ14" si="11">U16+U35+U43+U57</f>
        <v>692714475</v>
      </c>
      <c r="V14" s="144">
        <f t="shared" si="11"/>
        <v>-27200000</v>
      </c>
      <c r="W14" s="144">
        <f t="shared" si="11"/>
        <v>128107618</v>
      </c>
      <c r="X14" s="152">
        <f t="shared" si="11"/>
        <v>793622093</v>
      </c>
      <c r="Y14" s="151">
        <f t="shared" si="11"/>
        <v>543948933</v>
      </c>
      <c r="Z14" s="144">
        <f t="shared" si="11"/>
        <v>46339750</v>
      </c>
      <c r="AA14" s="152">
        <f t="shared" si="11"/>
        <v>590288683</v>
      </c>
      <c r="AB14" s="151">
        <f t="shared" si="11"/>
        <v>497961305</v>
      </c>
      <c r="AC14" s="144">
        <f t="shared" si="11"/>
        <v>52436114</v>
      </c>
      <c r="AD14" s="152">
        <f t="shared" si="11"/>
        <v>550397419</v>
      </c>
      <c r="AE14" s="151">
        <f t="shared" si="11"/>
        <v>468440650</v>
      </c>
      <c r="AF14" s="144">
        <f t="shared" si="11"/>
        <v>49876339</v>
      </c>
      <c r="AG14" s="152">
        <f t="shared" si="11"/>
        <v>518316989</v>
      </c>
      <c r="AH14" s="151">
        <f t="shared" si="11"/>
        <v>203333410</v>
      </c>
      <c r="AI14" s="144">
        <f t="shared" si="11"/>
        <v>243224674</v>
      </c>
      <c r="AJ14" s="153">
        <f t="shared" si="11"/>
        <v>275305104</v>
      </c>
      <c r="AK14" s="12"/>
      <c r="AL14" s="151">
        <f>AL16+AL35+AL43+AL57</f>
        <v>0</v>
      </c>
      <c r="AM14" s="153">
        <f>AM16+AM35+AM43+AM57</f>
        <v>0</v>
      </c>
      <c r="AO14" s="23"/>
      <c r="AP14" s="13" t="s">
        <v>75</v>
      </c>
      <c r="AQ14" s="14">
        <f>F19-AQ7-AQ8-AQ9-AQ10-AQ11-AQ12-AQ13</f>
        <v>436007437</v>
      </c>
      <c r="AR14" s="14">
        <f>I19-AR7-AR8-AR9-AR10-AR11-AR12-AR13</f>
        <v>347543376</v>
      </c>
      <c r="AS14" s="14">
        <f>L19-AS7-AS8-AS9-AS10-AS11-AS12-AS13</f>
        <v>298467285</v>
      </c>
      <c r="AT14" s="467"/>
      <c r="AU14" s="429">
        <f t="shared" si="0"/>
        <v>0.79710423838481448</v>
      </c>
      <c r="AV14" s="429">
        <f t="shared" si="1"/>
        <v>0.68454631658037524</v>
      </c>
      <c r="AW14" s="430">
        <f>(I41+I46+I49+I52+I55+I58+I61+I64+I67+I70+I73+I78+I81+I82+I83+I86+I87+I93)/AO$2*12+I47+I50+I53+I56+I59+I62+I65+I68+I71+I74</f>
        <v>407898778.79999995</v>
      </c>
      <c r="AX14" s="430">
        <f>(L41+L46+L49+L52+L55+L58+L61+L64+L67+L70+L73+L78+L81+L82+L83+L86+L87+L93)/AO$2*12+L47+L50+L53+L56+L59+L62+L65+L68+L71+L74</f>
        <v>349007469.60000002</v>
      </c>
      <c r="AY14" s="430">
        <f t="shared" si="2"/>
        <v>-28108658.200000048</v>
      </c>
      <c r="AZ14" s="431">
        <f t="shared" si="3"/>
        <v>-86999967.399999976</v>
      </c>
      <c r="BB14" s="468" t="s">
        <v>461</v>
      </c>
      <c r="BC14" s="110">
        <f>+F64</f>
        <v>22000000</v>
      </c>
      <c r="BD14" s="111">
        <f>+I64</f>
        <v>18317537</v>
      </c>
      <c r="BE14" s="112">
        <f>K64</f>
        <v>4108150</v>
      </c>
      <c r="BF14" s="113"/>
      <c r="BG14" s="109" t="s">
        <v>76</v>
      </c>
      <c r="BH14" s="99">
        <f t="shared" si="10"/>
        <v>0</v>
      </c>
      <c r="BI14" s="99">
        <f t="shared" si="10"/>
        <v>0</v>
      </c>
      <c r="BJ14" s="99">
        <f t="shared" si="10"/>
        <v>0</v>
      </c>
      <c r="BK14" s="99">
        <f t="shared" si="10"/>
        <v>0</v>
      </c>
      <c r="BM14" s="165" t="s">
        <v>469</v>
      </c>
      <c r="BN14" s="104">
        <f>X35-X41+X83-X88</f>
        <v>361842844</v>
      </c>
      <c r="BO14" s="102">
        <f>AA35-AA41+AA83-AA88</f>
        <v>312514150</v>
      </c>
      <c r="BP14" s="102">
        <f>AD35-AD41+AD83-AD88</f>
        <v>250632885</v>
      </c>
      <c r="BQ14" s="103">
        <f>AF35-AF41+AF83-AF88</f>
        <v>25174864</v>
      </c>
    </row>
    <row r="15" spans="1:69" s="10" customFormat="1" ht="16.5" thickBot="1" x14ac:dyDescent="0.3">
      <c r="A15" s="204">
        <f>+IF(SEPTIEMBRE!A15=0,"",SEPTIEMBRE!A15)</f>
        <v>1004</v>
      </c>
      <c r="B15" s="677" t="str">
        <f>+IF(SEPTIEMBRE!B15=0,"",SEPTIEMBRE!B15)</f>
        <v>Cesantias Ley 50/1990 a Dic-31-2013</v>
      </c>
      <c r="C15" s="474">
        <f>+ENERO!C15</f>
        <v>0</v>
      </c>
      <c r="D15" s="472">
        <f>SEPTIEMBRE!D15+OCTUBRE!P15</f>
        <v>0</v>
      </c>
      <c r="E15" s="472">
        <f>SEPTIEMBRE!E15+OCTUBRE!Q15</f>
        <v>122847747</v>
      </c>
      <c r="F15" s="473">
        <f>SUM(C15:E15)</f>
        <v>122847747</v>
      </c>
      <c r="G15" s="474">
        <f>SEPTIEMBRE!I15</f>
        <v>122847747</v>
      </c>
      <c r="H15" s="197">
        <v>0</v>
      </c>
      <c r="I15" s="473">
        <f>SUM(G15:H15)</f>
        <v>122847747</v>
      </c>
      <c r="J15" s="474">
        <f>SEPTIEMBRE!L15</f>
        <v>122847747</v>
      </c>
      <c r="K15" s="197">
        <v>0</v>
      </c>
      <c r="L15" s="473">
        <f>SUM(J15:K15)</f>
        <v>122847747</v>
      </c>
      <c r="M15" s="474">
        <f>F15-I15</f>
        <v>0</v>
      </c>
      <c r="N15" s="473">
        <f>F15-L15</f>
        <v>0</v>
      </c>
      <c r="O15" s="467"/>
      <c r="P15" s="471">
        <v>0</v>
      </c>
      <c r="Q15" s="476">
        <v>0</v>
      </c>
      <c r="S15" s="448" t="str">
        <f>+IF(SEPTIEMBRE!S15=0,"",SEPTIEMBRE!S15)</f>
        <v/>
      </c>
      <c r="T15" s="649" t="str">
        <f>+IF(SEPTIEMBRE!T15=0,"",SEPTIEMBRE!T15)</f>
        <v xml:space="preserve"> </v>
      </c>
      <c r="U15" s="193"/>
      <c r="V15" s="193"/>
      <c r="W15" s="193"/>
      <c r="X15" s="193"/>
      <c r="Y15" s="193"/>
      <c r="Z15" s="193"/>
      <c r="AA15" s="193"/>
      <c r="AB15" s="193"/>
      <c r="AC15" s="193"/>
      <c r="AD15" s="193"/>
      <c r="AE15" s="193"/>
      <c r="AF15" s="193"/>
      <c r="AG15" s="193"/>
      <c r="AH15" s="193"/>
      <c r="AI15" s="193"/>
      <c r="AJ15" s="207"/>
      <c r="AK15" s="12"/>
      <c r="AL15" s="211"/>
      <c r="AM15" s="212"/>
      <c r="AO15" s="22"/>
      <c r="AP15" s="13" t="s">
        <v>78</v>
      </c>
      <c r="AQ15" s="14">
        <f>F108</f>
        <v>120715337</v>
      </c>
      <c r="AR15" s="14">
        <f>I108</f>
        <v>84328568</v>
      </c>
      <c r="AS15" s="14">
        <f>L108</f>
        <v>84328568</v>
      </c>
      <c r="AT15" s="15"/>
      <c r="AU15" s="429">
        <f t="shared" si="0"/>
        <v>0.69857376946228467</v>
      </c>
      <c r="AV15" s="429">
        <f t="shared" si="1"/>
        <v>0.69857376946228467</v>
      </c>
      <c r="AW15" s="14">
        <f>AQ15</f>
        <v>120715337</v>
      </c>
      <c r="AX15" s="14">
        <f>AR15</f>
        <v>84328568</v>
      </c>
      <c r="AY15" s="14">
        <f t="shared" si="2"/>
        <v>0</v>
      </c>
      <c r="AZ15" s="420">
        <f t="shared" si="3"/>
        <v>-36386769</v>
      </c>
      <c r="BA15" s="467"/>
      <c r="BB15" s="468" t="s">
        <v>79</v>
      </c>
      <c r="BC15" s="110">
        <f>F46+F49</f>
        <v>0</v>
      </c>
      <c r="BD15" s="111">
        <f>I46+I49</f>
        <v>0</v>
      </c>
      <c r="BE15" s="112">
        <f>K46+K49</f>
        <v>0</v>
      </c>
      <c r="BF15" s="113"/>
      <c r="BG15" s="109" t="s">
        <v>80</v>
      </c>
      <c r="BH15" s="99">
        <f t="shared" si="10"/>
        <v>466957946</v>
      </c>
      <c r="BI15" s="99">
        <f t="shared" si="10"/>
        <v>466957946</v>
      </c>
      <c r="BJ15" s="99">
        <f t="shared" si="10"/>
        <v>466957946</v>
      </c>
      <c r="BK15" s="99">
        <f t="shared" si="10"/>
        <v>923578</v>
      </c>
      <c r="BM15" s="89" t="s">
        <v>68</v>
      </c>
      <c r="BN15" s="101">
        <f>SUM(BN16:BN21)</f>
        <v>627753246</v>
      </c>
      <c r="BO15" s="99">
        <f>SUM(BO16:BO21)</f>
        <v>447492479.06999999</v>
      </c>
      <c r="BP15" s="99">
        <f>SUM(BP16:BP21)</f>
        <v>433817571.06999999</v>
      </c>
      <c r="BQ15" s="100">
        <f>SUM(BQ16:BQ21)</f>
        <v>34136943</v>
      </c>
    </row>
    <row r="16" spans="1:69" s="10" customFormat="1" ht="15.75" thickBot="1" x14ac:dyDescent="0.3">
      <c r="A16" s="198" t="str">
        <f>+IF(SEPTIEMBRE!A16=0,"",SEPTIEMBRE!A16)</f>
        <v/>
      </c>
      <c r="B16" s="477" t="str">
        <f>+IF(SEPTIEMBRE!B16=0,"",SEPTIEMBRE!B16)</f>
        <v/>
      </c>
      <c r="C16" s="478"/>
      <c r="D16" s="478"/>
      <c r="E16" s="478"/>
      <c r="F16" s="478"/>
      <c r="G16" s="478"/>
      <c r="H16" s="478"/>
      <c r="I16" s="478"/>
      <c r="J16" s="478"/>
      <c r="K16" s="478"/>
      <c r="L16" s="478"/>
      <c r="M16" s="478"/>
      <c r="N16" s="479"/>
      <c r="O16" s="467"/>
      <c r="P16" s="480"/>
      <c r="Q16" s="481"/>
      <c r="S16" s="34">
        <f>+IF(SEPTIEMBRE!S16=0,"",SEPTIEMBRE!S16)</f>
        <v>1010100</v>
      </c>
      <c r="T16" s="158" t="str">
        <f>+IF(SEPTIEMBRE!T16=0,"",SEPTIEMBRE!T16)</f>
        <v>Servicios Personales Asociados a Nómina</v>
      </c>
      <c r="U16" s="157">
        <f t="shared" ref="U16:AJ16" si="12">SUM(U17:U20)+U33</f>
        <v>343362273</v>
      </c>
      <c r="V16" s="144">
        <f t="shared" si="12"/>
        <v>0</v>
      </c>
      <c r="W16" s="144">
        <f t="shared" si="12"/>
        <v>4568593</v>
      </c>
      <c r="X16" s="152">
        <f t="shared" si="12"/>
        <v>347930866</v>
      </c>
      <c r="Y16" s="151">
        <f t="shared" si="12"/>
        <v>240721272</v>
      </c>
      <c r="Z16" s="144">
        <f t="shared" si="12"/>
        <v>28076089</v>
      </c>
      <c r="AA16" s="152">
        <f t="shared" si="12"/>
        <v>268797361</v>
      </c>
      <c r="AB16" s="151">
        <f t="shared" si="12"/>
        <v>240721272</v>
      </c>
      <c r="AC16" s="144">
        <f t="shared" si="12"/>
        <v>28076089</v>
      </c>
      <c r="AD16" s="152">
        <f t="shared" si="12"/>
        <v>268797361</v>
      </c>
      <c r="AE16" s="151">
        <f t="shared" si="12"/>
        <v>240713722</v>
      </c>
      <c r="AF16" s="144">
        <f t="shared" si="12"/>
        <v>28076089</v>
      </c>
      <c r="AG16" s="152">
        <f t="shared" si="12"/>
        <v>268789811</v>
      </c>
      <c r="AH16" s="151">
        <f t="shared" si="12"/>
        <v>79133505</v>
      </c>
      <c r="AI16" s="144">
        <f t="shared" si="12"/>
        <v>79133505</v>
      </c>
      <c r="AJ16" s="153">
        <f t="shared" si="12"/>
        <v>79141055</v>
      </c>
      <c r="AK16" s="12"/>
      <c r="AL16" s="151">
        <f>SUM(AL17:AL20)+AL33</f>
        <v>0</v>
      </c>
      <c r="AM16" s="153">
        <f>SUM(AM17:AM20)+AM33</f>
        <v>0</v>
      </c>
      <c r="AO16" s="23"/>
      <c r="AP16" s="482" t="s">
        <v>83</v>
      </c>
      <c r="AQ16" s="483">
        <f>F10</f>
        <v>226569855</v>
      </c>
      <c r="AR16" s="483">
        <f>I10</f>
        <v>226569855</v>
      </c>
      <c r="AS16" s="483">
        <f>L10</f>
        <v>226569855</v>
      </c>
      <c r="AT16" s="467"/>
      <c r="AU16" s="484">
        <f t="shared" si="0"/>
        <v>1</v>
      </c>
      <c r="AV16" s="484">
        <f t="shared" si="1"/>
        <v>1</v>
      </c>
      <c r="AW16" s="483">
        <f>AQ16</f>
        <v>226569855</v>
      </c>
      <c r="AX16" s="483">
        <f>AR16</f>
        <v>226569855</v>
      </c>
      <c r="AY16" s="14">
        <f t="shared" si="2"/>
        <v>0</v>
      </c>
      <c r="AZ16" s="485">
        <f t="shared" si="3"/>
        <v>0</v>
      </c>
      <c r="BA16" s="467"/>
      <c r="BB16" s="447" t="s">
        <v>462</v>
      </c>
      <c r="BC16" s="91">
        <f>F43</f>
        <v>100000000</v>
      </c>
      <c r="BD16" s="92">
        <f>I43</f>
        <v>85748747</v>
      </c>
      <c r="BE16" s="93">
        <f>K43</f>
        <v>8881099</v>
      </c>
      <c r="BF16" s="94"/>
      <c r="BG16" s="109" t="s">
        <v>84</v>
      </c>
      <c r="BH16" s="114">
        <f>BH7+BH12+BH13+BH14+BH15</f>
        <v>4105399037</v>
      </c>
      <c r="BI16" s="114">
        <f>BI7+BI12+BI13+BI14+BI15</f>
        <v>2968421968.0699997</v>
      </c>
      <c r="BJ16" s="114">
        <f>BJ7+BJ12+BJ13+BJ14+BJ15</f>
        <v>2850648236.0699997</v>
      </c>
      <c r="BK16" s="114">
        <f>BK7+BK12+BK13+BK14+BK15</f>
        <v>272531380</v>
      </c>
      <c r="BM16" s="164" t="s">
        <v>85</v>
      </c>
      <c r="BN16" s="101">
        <f>X114-X121+X147-X148-X153</f>
        <v>154393954</v>
      </c>
      <c r="BO16" s="99">
        <f>AA114-AA121+AA147-AA148-AA153</f>
        <v>83592193</v>
      </c>
      <c r="BP16" s="99">
        <f>AD114-AD121+AD147-AD148-AD153</f>
        <v>83592193</v>
      </c>
      <c r="BQ16" s="100">
        <f>AF114-AF121+AF147-AF148-AF153</f>
        <v>7035355</v>
      </c>
    </row>
    <row r="17" spans="1:70" s="467" customFormat="1" ht="17.25" thickBot="1" x14ac:dyDescent="0.3">
      <c r="A17" s="433">
        <f>+IF(SEPTIEMBRE!A17=0,"",SEPTIEMBRE!A17)</f>
        <v>11</v>
      </c>
      <c r="B17" s="439" t="str">
        <f>+IF(SEPTIEMBRE!B17=0,"",SEPTIEMBRE!B17)</f>
        <v>INGRESOS  CORRIENTES</v>
      </c>
      <c r="C17" s="435">
        <f>C19+C99</f>
        <v>3071195000</v>
      </c>
      <c r="D17" s="435">
        <f t="shared" ref="D17:N17" si="13">D19+D99</f>
        <v>0</v>
      </c>
      <c r="E17" s="435">
        <f t="shared" si="13"/>
        <v>686918845</v>
      </c>
      <c r="F17" s="435">
        <f t="shared" si="13"/>
        <v>3758113845</v>
      </c>
      <c r="G17" s="435">
        <f t="shared" si="13"/>
        <v>2762131638</v>
      </c>
      <c r="H17" s="435">
        <f t="shared" si="13"/>
        <v>267310971</v>
      </c>
      <c r="I17" s="435">
        <f t="shared" si="13"/>
        <v>3029442609</v>
      </c>
      <c r="J17" s="435">
        <f t="shared" si="13"/>
        <v>2118507644</v>
      </c>
      <c r="K17" s="435">
        <f t="shared" si="13"/>
        <v>281901727</v>
      </c>
      <c r="L17" s="435">
        <f t="shared" si="13"/>
        <v>2400409371</v>
      </c>
      <c r="M17" s="435">
        <f t="shared" si="13"/>
        <v>728671236</v>
      </c>
      <c r="N17" s="216">
        <f t="shared" si="13"/>
        <v>1357704474</v>
      </c>
      <c r="P17" s="215">
        <f>P19+P99</f>
        <v>0</v>
      </c>
      <c r="Q17" s="216">
        <f>Q19+Q99</f>
        <v>27313967</v>
      </c>
      <c r="R17" s="10"/>
      <c r="S17" s="155">
        <f>+IF(SEPTIEMBRE!S17=0,"",SEPTIEMBRE!S17)</f>
        <v>1010101</v>
      </c>
      <c r="T17" s="159" t="str">
        <f>+IF(SEPTIEMBRE!T17=0,"",SEPTIEMBRE!T17)</f>
        <v>Sueldos del Personal de nómina</v>
      </c>
      <c r="U17" s="29">
        <f>+ENERO!U17</f>
        <v>294111900</v>
      </c>
      <c r="V17" s="17">
        <f>SEPTIEMBRE!V17+OCTUBRE!AL17</f>
        <v>0</v>
      </c>
      <c r="W17" s="17">
        <f>SEPTIEMBRE!W17+OCTUBRE!AM17</f>
        <v>0</v>
      </c>
      <c r="X17" s="20">
        <f>SUM(U17:W17)</f>
        <v>294111900</v>
      </c>
      <c r="Y17" s="21">
        <f>SEPTIEMBRE!AA17</f>
        <v>218743721</v>
      </c>
      <c r="Z17" s="457">
        <v>24453541</v>
      </c>
      <c r="AA17" s="20">
        <f>SUM(Y17:Z17)</f>
        <v>243197262</v>
      </c>
      <c r="AB17" s="21">
        <f>SEPTIEMBRE!AD17</f>
        <v>218743721</v>
      </c>
      <c r="AC17" s="457">
        <v>24453541</v>
      </c>
      <c r="AD17" s="20">
        <f>SUM(AB17:AC17)</f>
        <v>243197262</v>
      </c>
      <c r="AE17" s="21">
        <f>SEPTIEMBRE!AG17</f>
        <v>218743721</v>
      </c>
      <c r="AF17" s="457">
        <v>24453541</v>
      </c>
      <c r="AG17" s="20">
        <f>SUM(AE17:AF17)</f>
        <v>243197262</v>
      </c>
      <c r="AH17" s="21">
        <f>X17-AA17</f>
        <v>50914638</v>
      </c>
      <c r="AI17" s="17">
        <f>X17-AD17</f>
        <v>50914638</v>
      </c>
      <c r="AJ17" s="18">
        <f>X17-AG17</f>
        <v>50914638</v>
      </c>
      <c r="AK17" s="10"/>
      <c r="AL17" s="455">
        <v>0</v>
      </c>
      <c r="AM17" s="458">
        <v>0</v>
      </c>
      <c r="AN17" s="10"/>
      <c r="AO17" s="428"/>
      <c r="AP17" s="488" t="s">
        <v>87</v>
      </c>
      <c r="AQ17" s="489">
        <f>SUM(AQ7:AQ16)</f>
        <v>3753704037</v>
      </c>
      <c r="AR17" s="490">
        <f>SUM(AR7:AR16)</f>
        <v>3080946402</v>
      </c>
      <c r="AS17" s="491">
        <f>SUM(AS7:AS16)</f>
        <v>2451913164</v>
      </c>
      <c r="AT17" s="492"/>
      <c r="AU17" s="490">
        <f t="shared" si="0"/>
        <v>0.82077499228264272</v>
      </c>
      <c r="AV17" s="490">
        <f t="shared" si="1"/>
        <v>0.65319831820294361</v>
      </c>
      <c r="AW17" s="493">
        <f>SUM(AX7:AX16)</f>
        <v>2762715343.8000002</v>
      </c>
      <c r="AX17" s="493">
        <f>SUM(AX7:AX16)</f>
        <v>2762715343.8000002</v>
      </c>
      <c r="AY17" s="493">
        <f>SUM(AY7:AY16)</f>
        <v>-201762038.60000023</v>
      </c>
      <c r="AZ17" s="494">
        <f>SUM(AZ7:AZ16)</f>
        <v>-990988693.20000005</v>
      </c>
      <c r="BA17" s="10"/>
      <c r="BB17" s="468" t="s">
        <v>463</v>
      </c>
      <c r="BC17" s="91">
        <f>F41+F52+F55+F58+F61+F67+F70+F73+F76+F79+F82+F88+F89+F90+F91</f>
        <v>418083040</v>
      </c>
      <c r="BD17" s="92">
        <f>I41+I52+I55+I58+I61+I67+I70+I73+I76+I79+I82+I88+I89+I90+I91</f>
        <v>245042620</v>
      </c>
      <c r="BE17" s="93">
        <f>K41+K52+K55+K58+K61+K67+K70+K73+K76+K79+K82+K88+K89+K90+K91</f>
        <v>10024568</v>
      </c>
      <c r="BF17" s="94"/>
      <c r="BG17" s="116" t="s">
        <v>88</v>
      </c>
      <c r="BH17" s="117">
        <f>BC23-BH16</f>
        <v>0</v>
      </c>
      <c r="BI17" s="117"/>
      <c r="BJ17" s="117"/>
      <c r="BK17" s="117"/>
      <c r="BM17" s="164" t="s">
        <v>479</v>
      </c>
      <c r="BN17" s="101">
        <f>X123-X126-X139+X155-X156-X167-X168</f>
        <v>227367542</v>
      </c>
      <c r="BO17" s="99">
        <f>AA123-AA126-AA139+AA155-AA156-AA167-AA168</f>
        <v>168725657.06999999</v>
      </c>
      <c r="BP17" s="99">
        <f>AD123-AD126-AD139+AD155-AD156-AD167-AD168</f>
        <v>164434126.06999999</v>
      </c>
      <c r="BQ17" s="100">
        <f>AF123-AF126-AF139+AF155-AF156-AF167-AF168</f>
        <v>11199291</v>
      </c>
      <c r="BR17" s="10"/>
    </row>
    <row r="18" spans="1:70" s="10" customFormat="1" ht="15" thickBot="1" x14ac:dyDescent="0.25">
      <c r="A18" s="202" t="str">
        <f>+IF(SEPTIEMBRE!A18=0,"",SEPTIEMBRE!A18)</f>
        <v/>
      </c>
      <c r="B18" s="201" t="str">
        <f>+IF(SEPTIEMBRE!B18=0,"",SEPTIEMBRE!B18)</f>
        <v/>
      </c>
      <c r="C18" s="495"/>
      <c r="D18" s="495"/>
      <c r="E18" s="495"/>
      <c r="F18" s="495"/>
      <c r="G18" s="495"/>
      <c r="H18" s="495"/>
      <c r="I18" s="495"/>
      <c r="J18" s="495"/>
      <c r="K18" s="495"/>
      <c r="L18" s="495"/>
      <c r="M18" s="495"/>
      <c r="N18" s="496"/>
      <c r="P18" s="497"/>
      <c r="Q18" s="496"/>
      <c r="S18" s="155">
        <f>+IF(SEPTIEMBRE!S18=0,"",SEPTIEMBRE!S18)</f>
        <v>1010102</v>
      </c>
      <c r="T18" s="159" t="str">
        <f>+IF(SEPTIEMBRE!T18=0,"",SEPTIEMBRE!T18)</f>
        <v>Horas Extras,Dominic.,Festivos y Rec. Nocturnos</v>
      </c>
      <c r="U18" s="29">
        <f>+ENERO!U18</f>
        <v>8931208</v>
      </c>
      <c r="V18" s="17">
        <f>SEPTIEMBRE!V18+OCTUBRE!AL18</f>
        <v>0</v>
      </c>
      <c r="W18" s="17">
        <f>SEPTIEMBRE!W18+OCTUBRE!AM18</f>
        <v>3000000</v>
      </c>
      <c r="X18" s="20">
        <f>SUM(U18:W18)</f>
        <v>11931208</v>
      </c>
      <c r="Y18" s="21">
        <f>SEPTIEMBRE!AA18</f>
        <v>10659713</v>
      </c>
      <c r="Z18" s="457">
        <v>1131496</v>
      </c>
      <c r="AA18" s="20">
        <f>SUM(Y18:Z18)</f>
        <v>11791209</v>
      </c>
      <c r="AB18" s="21">
        <f>SEPTIEMBRE!AD18</f>
        <v>10659713</v>
      </c>
      <c r="AC18" s="457">
        <v>1131496</v>
      </c>
      <c r="AD18" s="20">
        <f>SUM(AB18:AC18)</f>
        <v>11791209</v>
      </c>
      <c r="AE18" s="21">
        <f>SEPTIEMBRE!AG18</f>
        <v>10659713</v>
      </c>
      <c r="AF18" s="457">
        <v>1131496</v>
      </c>
      <c r="AG18" s="20">
        <f>SUM(AE18:AF18)</f>
        <v>11791209</v>
      </c>
      <c r="AH18" s="21">
        <f>X18-AA18</f>
        <v>139999</v>
      </c>
      <c r="AI18" s="17">
        <f>X18-AD18</f>
        <v>139999</v>
      </c>
      <c r="AJ18" s="18">
        <f>X18-AG18</f>
        <v>139999</v>
      </c>
      <c r="AL18" s="455">
        <v>0</v>
      </c>
      <c r="AM18" s="458">
        <v>0</v>
      </c>
      <c r="AO18" s="23"/>
      <c r="AP18" s="365" t="s">
        <v>53</v>
      </c>
      <c r="AQ18" s="365"/>
      <c r="AR18" s="365"/>
      <c r="AS18" s="365"/>
      <c r="AT18" s="365"/>
      <c r="AU18" s="365"/>
      <c r="AV18" s="365"/>
      <c r="AW18" s="365"/>
      <c r="AX18" s="365"/>
      <c r="AY18" s="365"/>
      <c r="AZ18" s="365"/>
      <c r="BA18" s="467"/>
      <c r="BB18" s="506" t="s">
        <v>464</v>
      </c>
      <c r="BC18" s="91">
        <f>F100+F101+F102+F105</f>
        <v>351695000</v>
      </c>
      <c r="BD18" s="92">
        <f>I100+I101+I102+I105</f>
        <v>259394630</v>
      </c>
      <c r="BE18" s="93">
        <f>K100+K101+K102+K105</f>
        <v>23939463</v>
      </c>
      <c r="BF18" s="113"/>
      <c r="BM18" s="164" t="s">
        <v>89</v>
      </c>
      <c r="BN18" s="101">
        <f>X148+X156</f>
        <v>176579750</v>
      </c>
      <c r="BO18" s="99">
        <f>AA148+AA156</f>
        <v>142422459</v>
      </c>
      <c r="BP18" s="99">
        <f>AD148+AD156</f>
        <v>133039082</v>
      </c>
      <c r="BQ18" s="100">
        <f>AF148+AF156</f>
        <v>11118024</v>
      </c>
      <c r="BR18" s="467"/>
    </row>
    <row r="19" spans="1:70" s="10" customFormat="1" ht="15.75" x14ac:dyDescent="0.25">
      <c r="A19" s="498">
        <f>+IF(SEPTIEMBRE!A19=0,"",SEPTIEMBRE!A19)</f>
        <v>113</v>
      </c>
      <c r="B19" s="499" t="str">
        <f>+IF(SEPTIEMBRE!B19=0,"",SEPTIEMBRE!B19)</f>
        <v>VENTA DE SERVICIOS</v>
      </c>
      <c r="C19" s="53">
        <f t="shared" ref="C19:N19" si="14">C21+C85</f>
        <v>2739500000</v>
      </c>
      <c r="D19" s="53">
        <f t="shared" si="14"/>
        <v>0</v>
      </c>
      <c r="E19" s="53">
        <f t="shared" si="14"/>
        <v>666918845</v>
      </c>
      <c r="F19" s="54">
        <f t="shared" si="14"/>
        <v>3406418845</v>
      </c>
      <c r="G19" s="52">
        <f t="shared" si="14"/>
        <v>2526676471</v>
      </c>
      <c r="H19" s="53">
        <f t="shared" si="14"/>
        <v>243371508</v>
      </c>
      <c r="I19" s="54">
        <f t="shared" si="14"/>
        <v>2770047979</v>
      </c>
      <c r="J19" s="52">
        <f t="shared" si="14"/>
        <v>1883052477</v>
      </c>
      <c r="K19" s="53">
        <f t="shared" si="14"/>
        <v>257962264</v>
      </c>
      <c r="L19" s="54">
        <f t="shared" si="14"/>
        <v>2141014741</v>
      </c>
      <c r="M19" s="52">
        <f t="shared" si="14"/>
        <v>636370866</v>
      </c>
      <c r="N19" s="54">
        <f t="shared" si="14"/>
        <v>1265404104</v>
      </c>
      <c r="O19" s="467"/>
      <c r="P19" s="52">
        <f>P21+P85</f>
        <v>0</v>
      </c>
      <c r="Q19" s="54">
        <f>Q21+Q85</f>
        <v>27313967</v>
      </c>
      <c r="S19" s="155">
        <f>+IF(SEPTIEMBRE!S19=0,"",SEPTIEMBRE!S19)</f>
        <v>1010103</v>
      </c>
      <c r="T19" s="159" t="str">
        <f>+IF(SEPTIEMBRE!T19=0,"",SEPTIEMBRE!T19)</f>
        <v>Prima Técnica</v>
      </c>
      <c r="U19" s="29">
        <f>+ENERO!U19</f>
        <v>0</v>
      </c>
      <c r="V19" s="17">
        <f>SEPTIEMBRE!V19+OCTUBRE!AL19</f>
        <v>0</v>
      </c>
      <c r="W19" s="17">
        <f>SEPTIEMBRE!W19+OCTUBRE!AM19</f>
        <v>0</v>
      </c>
      <c r="X19" s="20">
        <f>SUM(U19:W19)</f>
        <v>0</v>
      </c>
      <c r="Y19" s="21">
        <f>SEPTIEMBRE!AA19</f>
        <v>0</v>
      </c>
      <c r="Z19" s="457">
        <v>0</v>
      </c>
      <c r="AA19" s="20">
        <f>SUM(Y19:Z19)</f>
        <v>0</v>
      </c>
      <c r="AB19" s="21">
        <f>SEPTIEMBRE!AD19</f>
        <v>0</v>
      </c>
      <c r="AC19" s="457">
        <v>0</v>
      </c>
      <c r="AD19" s="20">
        <f>SUM(AB19:AC19)</f>
        <v>0</v>
      </c>
      <c r="AE19" s="21">
        <f>SEPTIEMBRE!AG19</f>
        <v>0</v>
      </c>
      <c r="AF19" s="457">
        <v>0</v>
      </c>
      <c r="AG19" s="20">
        <f>SUM(AE19:AF19)</f>
        <v>0</v>
      </c>
      <c r="AH19" s="21">
        <f>X19-AA19</f>
        <v>0</v>
      </c>
      <c r="AI19" s="17">
        <f>X19-AD19</f>
        <v>0</v>
      </c>
      <c r="AJ19" s="18">
        <f>X19-AG19</f>
        <v>0</v>
      </c>
      <c r="AL19" s="455">
        <v>0</v>
      </c>
      <c r="AM19" s="458">
        <v>0</v>
      </c>
      <c r="AO19" s="23"/>
      <c r="AP19" s="500"/>
      <c r="AQ19" s="501" t="s">
        <v>15</v>
      </c>
      <c r="AR19" s="502" t="s">
        <v>46</v>
      </c>
      <c r="AS19" s="503" t="s">
        <v>94</v>
      </c>
      <c r="AT19" s="502" t="s">
        <v>18</v>
      </c>
      <c r="AU19" s="504" t="s">
        <v>18</v>
      </c>
      <c r="AV19" s="505" t="s">
        <v>18</v>
      </c>
      <c r="AW19" s="957" t="str">
        <f>+CONCATENATE("PROYECCION A DICIEMBRE 31 DEL ",N3)</f>
        <v>PROYECCION A DICIEMBRE 31 DEL 2014</v>
      </c>
      <c r="AX19" s="958"/>
      <c r="AY19" s="958"/>
      <c r="AZ19" s="959"/>
      <c r="BA19" s="467"/>
      <c r="BB19" s="119" t="s">
        <v>95</v>
      </c>
      <c r="BC19" s="110">
        <f>F86+F87+F93+F103+F104</f>
        <v>119700000</v>
      </c>
      <c r="BD19" s="111">
        <f>I86+I87+I93+I103+I104</f>
        <v>85976907</v>
      </c>
      <c r="BE19" s="112">
        <f>K86+K87+K93+K103+K104</f>
        <v>8171000</v>
      </c>
      <c r="BF19" s="75"/>
      <c r="BG19" s="467"/>
      <c r="BH19" s="467">
        <f>BN33</f>
        <v>0</v>
      </c>
      <c r="BI19" s="467"/>
      <c r="BJ19" s="467"/>
      <c r="BK19" s="467"/>
      <c r="BM19" s="164" t="s">
        <v>96</v>
      </c>
      <c r="BN19" s="101">
        <f>X126+X167</f>
        <v>59412000</v>
      </c>
      <c r="BO19" s="99">
        <f>AA126+AA167</f>
        <v>45086250</v>
      </c>
      <c r="BP19" s="99">
        <f>AD126+AD167</f>
        <v>45086250</v>
      </c>
      <c r="BQ19" s="100">
        <f>AF126+AF167</f>
        <v>4784273</v>
      </c>
    </row>
    <row r="20" spans="1:70" s="514" customFormat="1" ht="15" x14ac:dyDescent="0.25">
      <c r="A20" s="202" t="str">
        <f>+IF(SEPTIEMBRE!A20=0,"",SEPTIEMBRE!A20)</f>
        <v/>
      </c>
      <c r="B20" s="201" t="str">
        <f>+IF(SEPTIEMBRE!B20=0,"",SEPTIEMBRE!B20)</f>
        <v/>
      </c>
      <c r="C20" s="495"/>
      <c r="D20" s="495"/>
      <c r="E20" s="495"/>
      <c r="F20" s="495"/>
      <c r="G20" s="495"/>
      <c r="H20" s="495"/>
      <c r="I20" s="495"/>
      <c r="J20" s="495"/>
      <c r="K20" s="495"/>
      <c r="L20" s="495"/>
      <c r="M20" s="495"/>
      <c r="N20" s="496"/>
      <c r="O20" s="10"/>
      <c r="P20" s="497"/>
      <c r="Q20" s="496"/>
      <c r="R20" s="10"/>
      <c r="S20" s="155">
        <f>+IF(SEPTIEMBRE!S20=0,"",SEPTIEMBRE!S20)</f>
        <v>1010104</v>
      </c>
      <c r="T20" s="159" t="str">
        <f>+IF(SEPTIEMBRE!T20=0,"",SEPTIEMBRE!T20)</f>
        <v>Otros</v>
      </c>
      <c r="U20" s="29">
        <f t="shared" ref="U20:AJ20" si="15">SUM(U21:U32)</f>
        <v>40319165</v>
      </c>
      <c r="V20" s="17">
        <f t="shared" si="15"/>
        <v>0</v>
      </c>
      <c r="W20" s="17">
        <f t="shared" si="15"/>
        <v>0</v>
      </c>
      <c r="X20" s="20">
        <f t="shared" si="15"/>
        <v>40319165</v>
      </c>
      <c r="Y20" s="21">
        <f t="shared" si="15"/>
        <v>9749245</v>
      </c>
      <c r="Z20" s="169">
        <f t="shared" si="15"/>
        <v>2491052</v>
      </c>
      <c r="AA20" s="20">
        <f t="shared" si="15"/>
        <v>12240297</v>
      </c>
      <c r="AB20" s="21">
        <f t="shared" si="15"/>
        <v>9749245</v>
      </c>
      <c r="AC20" s="169">
        <f t="shared" si="15"/>
        <v>2491052</v>
      </c>
      <c r="AD20" s="20">
        <f t="shared" si="15"/>
        <v>12240297</v>
      </c>
      <c r="AE20" s="21">
        <f t="shared" si="15"/>
        <v>9749245</v>
      </c>
      <c r="AF20" s="169">
        <f t="shared" si="15"/>
        <v>2491052</v>
      </c>
      <c r="AG20" s="20">
        <f t="shared" si="15"/>
        <v>12240297</v>
      </c>
      <c r="AH20" s="21">
        <f t="shared" si="15"/>
        <v>28078868</v>
      </c>
      <c r="AI20" s="17">
        <f t="shared" si="15"/>
        <v>28078868</v>
      </c>
      <c r="AJ20" s="18">
        <f t="shared" si="15"/>
        <v>28078868</v>
      </c>
      <c r="AK20" s="10"/>
      <c r="AL20" s="31">
        <f>SUM(AL21:AL32)</f>
        <v>0</v>
      </c>
      <c r="AM20" s="28">
        <f>SUM(AM21:AM32)</f>
        <v>0</v>
      </c>
      <c r="AN20" s="10"/>
      <c r="AO20" s="428"/>
      <c r="AP20" s="507" t="s">
        <v>26</v>
      </c>
      <c r="AQ20" s="508" t="s">
        <v>38</v>
      </c>
      <c r="AR20" s="509" t="s">
        <v>27</v>
      </c>
      <c r="AS20" s="510" t="s">
        <v>27</v>
      </c>
      <c r="AT20" s="509" t="s">
        <v>28</v>
      </c>
      <c r="AU20" s="511" t="s">
        <v>29</v>
      </c>
      <c r="AV20" s="511" t="s">
        <v>29</v>
      </c>
      <c r="AW20" s="512" t="s">
        <v>46</v>
      </c>
      <c r="AX20" s="512" t="s">
        <v>24</v>
      </c>
      <c r="AY20" s="511" t="s">
        <v>99</v>
      </c>
      <c r="AZ20" s="513" t="s">
        <v>99</v>
      </c>
      <c r="BA20" s="467"/>
      <c r="BB20" s="119" t="s">
        <v>465</v>
      </c>
      <c r="BC20" s="83">
        <f>+F109+F111+F113+F114+F115</f>
        <v>2400000</v>
      </c>
      <c r="BD20" s="84">
        <f>+I109+I111+I113+I114+I115</f>
        <v>14479252</v>
      </c>
      <c r="BE20" s="85">
        <f>+K109+K111+K113+K114+K115</f>
        <v>89226</v>
      </c>
      <c r="BF20" s="75"/>
      <c r="BG20" s="467"/>
      <c r="BH20" s="467">
        <f>BH19-BH16</f>
        <v>-4105399037</v>
      </c>
      <c r="BI20" s="467"/>
      <c r="BJ20" s="467"/>
      <c r="BK20" s="467"/>
      <c r="BL20" s="467"/>
      <c r="BM20" s="166" t="s">
        <v>474</v>
      </c>
      <c r="BN20" s="101">
        <f>+X141-X143</f>
        <v>10000000</v>
      </c>
      <c r="BO20" s="99">
        <f>+AA141-AA143</f>
        <v>7665920</v>
      </c>
      <c r="BP20" s="99">
        <f>+AD141-AD143</f>
        <v>7665920</v>
      </c>
      <c r="BQ20" s="100">
        <f>+AF141-AF143</f>
        <v>0</v>
      </c>
      <c r="BR20" s="10"/>
    </row>
    <row r="21" spans="1:70" s="514" customFormat="1" ht="16.5" thickBot="1" x14ac:dyDescent="0.3">
      <c r="A21" s="515">
        <f>+IF(SEPTIEMBRE!A21=0,"",SEPTIEMBRE!A21)</f>
        <v>11301</v>
      </c>
      <c r="B21" s="516" t="str">
        <f>+IF(SEPTIEMBRE!B21=0,"",SEPTIEMBRE!B21)</f>
        <v>Venta de Servicios de Salud</v>
      </c>
      <c r="C21" s="518">
        <f t="shared" ref="C21:N21" si="16">C22+C25+C28+C41+C42+C45+C48+C51+C54+C57+C60+C63+C66+C69+C72+C75+C78+C81</f>
        <v>2432800000</v>
      </c>
      <c r="D21" s="518">
        <f t="shared" si="16"/>
        <v>0</v>
      </c>
      <c r="E21" s="518">
        <f t="shared" si="16"/>
        <v>665231345</v>
      </c>
      <c r="F21" s="519">
        <f t="shared" si="16"/>
        <v>3098031345</v>
      </c>
      <c r="G21" s="517">
        <f t="shared" si="16"/>
        <v>2420873014</v>
      </c>
      <c r="H21" s="518">
        <f t="shared" si="16"/>
        <v>225200508</v>
      </c>
      <c r="I21" s="519">
        <f t="shared" si="16"/>
        <v>2646073522</v>
      </c>
      <c r="J21" s="517">
        <f t="shared" si="16"/>
        <v>1777329020</v>
      </c>
      <c r="K21" s="518">
        <f t="shared" si="16"/>
        <v>249791264</v>
      </c>
      <c r="L21" s="519">
        <f t="shared" si="16"/>
        <v>2027120284</v>
      </c>
      <c r="M21" s="517">
        <f t="shared" si="16"/>
        <v>451957823</v>
      </c>
      <c r="N21" s="519">
        <f t="shared" si="16"/>
        <v>1070911061</v>
      </c>
      <c r="O21" s="467"/>
      <c r="P21" s="52">
        <f>P22+P25+P28+P41+P42+P45+P48+P51+P54+P57+P60+P63+P66+P69+P72+P75+P78+P81</f>
        <v>0</v>
      </c>
      <c r="Q21" s="54">
        <f>Q22+Q25+Q28+Q41+Q42+Q45+Q48+Q51+Q54+Q57+Q60+Q63+Q66+Q69+Q72+Q75+Q78+Q81</f>
        <v>27313967</v>
      </c>
      <c r="R21" s="10"/>
      <c r="S21" s="156" t="str">
        <f>+IF(SEPTIEMBRE!S21=0,"",SEPTIEMBRE!S21)</f>
        <v>1010104-1</v>
      </c>
      <c r="T21" s="55" t="str">
        <f>+IF(SEPTIEMBRE!T21=0,"",SEPTIEMBRE!T21)</f>
        <v xml:space="preserve">Prima de Navidad </v>
      </c>
      <c r="U21" s="29">
        <f>+ENERO!U21</f>
        <v>25530547</v>
      </c>
      <c r="V21" s="17">
        <f>SEPTIEMBRE!V21+OCTUBRE!AL21</f>
        <v>0</v>
      </c>
      <c r="W21" s="17">
        <f>SEPTIEMBRE!W21+OCTUBRE!AM21</f>
        <v>0</v>
      </c>
      <c r="X21" s="20">
        <f t="shared" ref="X21:X33" si="17">SUM(U21:W21)</f>
        <v>25530547</v>
      </c>
      <c r="Y21" s="21">
        <f>SEPTIEMBRE!AA21</f>
        <v>0</v>
      </c>
      <c r="Z21" s="457">
        <v>554700</v>
      </c>
      <c r="AA21" s="20">
        <f t="shared" ref="AA21:AA33" si="18">SUM(Y21:Z21)</f>
        <v>554700</v>
      </c>
      <c r="AB21" s="21">
        <f>SEPTIEMBRE!AD21</f>
        <v>0</v>
      </c>
      <c r="AC21" s="457">
        <v>554700</v>
      </c>
      <c r="AD21" s="20">
        <f t="shared" ref="AD21:AD33" si="19">SUM(AB21:AC21)</f>
        <v>554700</v>
      </c>
      <c r="AE21" s="21">
        <f>SEPTIEMBRE!AG21</f>
        <v>0</v>
      </c>
      <c r="AF21" s="457">
        <v>554700</v>
      </c>
      <c r="AG21" s="20">
        <f t="shared" ref="AG21:AG33" si="20">SUM(AE21:AF21)</f>
        <v>554700</v>
      </c>
      <c r="AH21" s="21">
        <f t="shared" ref="AH21:AH33" si="21">X21-AA21</f>
        <v>24975847</v>
      </c>
      <c r="AI21" s="17">
        <f t="shared" ref="AI21:AI33" si="22">X21-AD21</f>
        <v>24975847</v>
      </c>
      <c r="AJ21" s="18">
        <f t="shared" ref="AJ21:AJ33" si="23">X21-AG21</f>
        <v>24975847</v>
      </c>
      <c r="AK21" s="10"/>
      <c r="AL21" s="455">
        <v>0</v>
      </c>
      <c r="AM21" s="458">
        <v>0</v>
      </c>
      <c r="AN21" s="10"/>
      <c r="AO21" s="428"/>
      <c r="AP21" s="520"/>
      <c r="AQ21" s="521"/>
      <c r="AR21" s="522" t="str">
        <f>AR6</f>
        <v>OCTUBRE</v>
      </c>
      <c r="AS21" s="523" t="str">
        <f>AR6</f>
        <v>OCTUBRE</v>
      </c>
      <c r="AT21" s="522" t="str">
        <f>AR6</f>
        <v>OCTUBRE</v>
      </c>
      <c r="AU21" s="522" t="s">
        <v>46</v>
      </c>
      <c r="AV21" s="522" t="s">
        <v>24</v>
      </c>
      <c r="AW21" s="524"/>
      <c r="AX21" s="524"/>
      <c r="AY21" s="522" t="s">
        <v>46</v>
      </c>
      <c r="AZ21" s="525" t="s">
        <v>24</v>
      </c>
      <c r="BA21" s="10"/>
      <c r="BB21" s="119" t="s">
        <v>466</v>
      </c>
      <c r="BC21" s="83">
        <f>+F117</f>
        <v>8000000</v>
      </c>
      <c r="BD21" s="84">
        <f>I117</f>
        <v>6029054</v>
      </c>
      <c r="BE21" s="85">
        <f>K117</f>
        <v>525623</v>
      </c>
      <c r="BF21" s="75"/>
      <c r="BG21" s="467"/>
      <c r="BH21" s="467"/>
      <c r="BI21" s="467"/>
      <c r="BJ21" s="467"/>
      <c r="BK21" s="467"/>
      <c r="BL21" s="467"/>
      <c r="BM21" s="164" t="s">
        <v>101</v>
      </c>
      <c r="BN21" s="101">
        <v>0</v>
      </c>
      <c r="BO21" s="99">
        <v>0</v>
      </c>
      <c r="BP21" s="99">
        <v>0</v>
      </c>
      <c r="BQ21" s="100">
        <v>0</v>
      </c>
      <c r="BR21" s="467"/>
    </row>
    <row r="22" spans="1:70" s="10" customFormat="1" ht="15" x14ac:dyDescent="0.25">
      <c r="A22" s="57">
        <f>+IF(SEPTIEMBRE!A22=0,"",SEPTIEMBRE!A22)</f>
        <v>1130101</v>
      </c>
      <c r="B22" s="45" t="str">
        <f>+IF(SEPTIEMBRE!B22=0,"",SEPTIEMBRE!B22)</f>
        <v>EPS - REGIMEN CONTRIBUTIVO</v>
      </c>
      <c r="C22" s="53">
        <f t="shared" ref="C22:N22" si="24">SUM(C23:C24)</f>
        <v>1295000000</v>
      </c>
      <c r="D22" s="53">
        <f t="shared" si="24"/>
        <v>0</v>
      </c>
      <c r="E22" s="53">
        <f t="shared" si="24"/>
        <v>534377516</v>
      </c>
      <c r="F22" s="54">
        <f t="shared" si="24"/>
        <v>1829377516</v>
      </c>
      <c r="G22" s="52">
        <f t="shared" si="24"/>
        <v>1399043821</v>
      </c>
      <c r="H22" s="53">
        <f t="shared" si="24"/>
        <v>125859315</v>
      </c>
      <c r="I22" s="54">
        <f t="shared" si="24"/>
        <v>1524903136</v>
      </c>
      <c r="J22" s="52">
        <f t="shared" si="24"/>
        <v>925036059</v>
      </c>
      <c r="K22" s="53">
        <f t="shared" si="24"/>
        <v>159304437</v>
      </c>
      <c r="L22" s="54">
        <f t="shared" si="24"/>
        <v>1084340496</v>
      </c>
      <c r="M22" s="52">
        <f t="shared" si="24"/>
        <v>304474380</v>
      </c>
      <c r="N22" s="54">
        <f t="shared" si="24"/>
        <v>745037020</v>
      </c>
      <c r="P22" s="52">
        <f>SUM(P23:P24)</f>
        <v>0</v>
      </c>
      <c r="Q22" s="54">
        <f>SUM(Q23:Q24)</f>
        <v>27313967</v>
      </c>
      <c r="S22" s="156" t="str">
        <f>+IF(SEPTIEMBRE!S22=0,"",SEPTIEMBRE!S22)</f>
        <v>1010104-2</v>
      </c>
      <c r="T22" s="55" t="str">
        <f>+IF(SEPTIEMBRE!T22=0,"",SEPTIEMBRE!T22)</f>
        <v>Prima Vida Cara</v>
      </c>
      <c r="U22" s="29">
        <f>+ENERO!U22</f>
        <v>0</v>
      </c>
      <c r="V22" s="17">
        <f>SEPTIEMBRE!V22+OCTUBRE!AL22</f>
        <v>0</v>
      </c>
      <c r="W22" s="17">
        <f>SEPTIEMBRE!W22+OCTUBRE!AM22</f>
        <v>0</v>
      </c>
      <c r="X22" s="20">
        <f t="shared" si="17"/>
        <v>0</v>
      </c>
      <c r="Y22" s="21">
        <f>SEPTIEMBRE!AA22</f>
        <v>0</v>
      </c>
      <c r="Z22" s="457">
        <v>0</v>
      </c>
      <c r="AA22" s="20">
        <f t="shared" si="18"/>
        <v>0</v>
      </c>
      <c r="AB22" s="21">
        <f>SEPTIEMBRE!AD22</f>
        <v>0</v>
      </c>
      <c r="AC22" s="457">
        <v>0</v>
      </c>
      <c r="AD22" s="20">
        <f t="shared" si="19"/>
        <v>0</v>
      </c>
      <c r="AE22" s="21">
        <f>SEPTIEMBRE!AG22</f>
        <v>0</v>
      </c>
      <c r="AF22" s="457">
        <v>0</v>
      </c>
      <c r="AG22" s="20">
        <f t="shared" si="20"/>
        <v>0</v>
      </c>
      <c r="AH22" s="21">
        <f t="shared" si="21"/>
        <v>0</v>
      </c>
      <c r="AI22" s="17">
        <f t="shared" si="22"/>
        <v>0</v>
      </c>
      <c r="AJ22" s="18">
        <f t="shared" si="23"/>
        <v>0</v>
      </c>
      <c r="AL22" s="455">
        <v>0</v>
      </c>
      <c r="AM22" s="458">
        <v>0</v>
      </c>
      <c r="AO22" s="23"/>
      <c r="AP22" s="526" t="s">
        <v>106</v>
      </c>
      <c r="AQ22" s="527">
        <f>X17+X66</f>
        <v>913498656</v>
      </c>
      <c r="AR22" s="527">
        <f>AD17+AD66</f>
        <v>755001037</v>
      </c>
      <c r="AS22" s="527">
        <f>AG17+AG66</f>
        <v>753670096</v>
      </c>
      <c r="AT22" s="528"/>
      <c r="AU22" s="529">
        <f t="shared" ref="AU22:AU32" si="25">IF(AQ22=0," ",AR22/AQ22)</f>
        <v>0.82649386733197339</v>
      </c>
      <c r="AV22" s="529">
        <f t="shared" ref="AV22:AV32" si="26">IF(AQ22=0," ",AS22/AQ22)</f>
        <v>0.82503689638707034</v>
      </c>
      <c r="AW22" s="530">
        <f>AR22/$AO$2*12</f>
        <v>906001244.4000001</v>
      </c>
      <c r="AX22" s="530">
        <f>AS22/$AO$2*12</f>
        <v>904404115.19999993</v>
      </c>
      <c r="AY22" s="530">
        <f t="shared" ref="AY22:AY31" si="27">AW22-AQ22</f>
        <v>-7497411.5999999046</v>
      </c>
      <c r="AZ22" s="531">
        <f t="shared" ref="AZ22:AZ31" si="28">AQ22-AX22</f>
        <v>9094540.8000000715</v>
      </c>
      <c r="BA22" s="467"/>
      <c r="BB22" s="119" t="s">
        <v>467</v>
      </c>
      <c r="BC22" s="83">
        <f>SUMIF($B8:B117,$B24,F8:F117)+F116</f>
        <v>735142918</v>
      </c>
      <c r="BD22" s="84">
        <f>SUMIF($B8:B117,$B24,I8:I117)+I116</f>
        <v>613264054</v>
      </c>
      <c r="BE22" s="85">
        <f>SUMIF($B8:B117,$B24,K8:K117)+K116</f>
        <v>13355806</v>
      </c>
      <c r="BF22" s="75"/>
      <c r="BG22" s="467"/>
      <c r="BH22" s="467"/>
      <c r="BI22" s="467"/>
      <c r="BJ22" s="467"/>
      <c r="BK22" s="467"/>
      <c r="BM22" s="89" t="s">
        <v>69</v>
      </c>
      <c r="BN22" s="101">
        <f>BN23+BN24</f>
        <v>55451506</v>
      </c>
      <c r="BO22" s="99">
        <f>BO23+BO24</f>
        <v>32177138</v>
      </c>
      <c r="BP22" s="99">
        <f>BP23+BP24</f>
        <v>32177138</v>
      </c>
      <c r="BQ22" s="100">
        <f>BQ23+BQ24</f>
        <v>3639552</v>
      </c>
      <c r="BR22" s="467"/>
    </row>
    <row r="23" spans="1:70" s="514" customFormat="1" ht="15.75" thickBot="1" x14ac:dyDescent="0.25">
      <c r="A23" s="188" t="str">
        <f>+IF(SEPTIEMBRE!A23=0,"",SEPTIEMBRE!A23)</f>
        <v>1130101-1</v>
      </c>
      <c r="B23" s="189" t="str">
        <f>+CONCATENATE("Vigencia ",INSTRUCCIONES!$F$3)</f>
        <v>Vigencia 2014</v>
      </c>
      <c r="C23" s="456">
        <f>+ENERO!C23</f>
        <v>1295000000</v>
      </c>
      <c r="D23" s="456">
        <f>SEPTIEMBRE!D23+OCTUBRE!P23</f>
        <v>0</v>
      </c>
      <c r="E23" s="456">
        <f>SEPTIEMBRE!E23+OCTUBRE!Q23</f>
        <v>27313967</v>
      </c>
      <c r="F23" s="170">
        <f>SUM(C23:E23)</f>
        <v>1322313967</v>
      </c>
      <c r="G23" s="283">
        <f>SEPTIEMBRE!I23</f>
        <v>945979544</v>
      </c>
      <c r="H23" s="457">
        <v>117180429</v>
      </c>
      <c r="I23" s="170">
        <f>SUM(G23:H23)</f>
        <v>1063159973</v>
      </c>
      <c r="J23" s="283">
        <f>SEPTIEMBRE!L23</f>
        <v>471971782</v>
      </c>
      <c r="K23" s="457">
        <v>150625551</v>
      </c>
      <c r="L23" s="170">
        <f>SUM(J23:K23)</f>
        <v>622597333</v>
      </c>
      <c r="M23" s="283">
        <f>F23-I23</f>
        <v>259153994</v>
      </c>
      <c r="N23" s="170">
        <f>F23-L23</f>
        <v>699716634</v>
      </c>
      <c r="O23" s="10"/>
      <c r="P23" s="455">
        <v>0</v>
      </c>
      <c r="Q23" s="458">
        <v>27313967</v>
      </c>
      <c r="R23" s="10"/>
      <c r="S23" s="156" t="str">
        <f>+IF(SEPTIEMBRE!S23=0,"",SEPTIEMBRE!S23)</f>
        <v>1010104-3</v>
      </c>
      <c r="T23" s="55" t="str">
        <f>+IF(SEPTIEMBRE!T23=0,"",SEPTIEMBRE!T23)</f>
        <v>Prima de Vacaciones</v>
      </c>
      <c r="U23" s="29">
        <f>+ENERO!U23</f>
        <v>12254663</v>
      </c>
      <c r="V23" s="17">
        <f>SEPTIEMBRE!V23+OCTUBRE!AL23</f>
        <v>0</v>
      </c>
      <c r="W23" s="17">
        <f>SEPTIEMBRE!W23+OCTUBRE!AM23</f>
        <v>0</v>
      </c>
      <c r="X23" s="20">
        <f t="shared" si="17"/>
        <v>12254663</v>
      </c>
      <c r="Y23" s="21">
        <f>SEPTIEMBRE!AA23</f>
        <v>8108875</v>
      </c>
      <c r="Z23" s="457">
        <v>1710275</v>
      </c>
      <c r="AA23" s="20">
        <f t="shared" si="18"/>
        <v>9819150</v>
      </c>
      <c r="AB23" s="21">
        <f>SEPTIEMBRE!AD23</f>
        <v>8108875</v>
      </c>
      <c r="AC23" s="457">
        <v>1710275</v>
      </c>
      <c r="AD23" s="20">
        <f t="shared" si="19"/>
        <v>9819150</v>
      </c>
      <c r="AE23" s="21">
        <f>SEPTIEMBRE!AG23</f>
        <v>8108875</v>
      </c>
      <c r="AF23" s="457">
        <v>1710275</v>
      </c>
      <c r="AG23" s="20">
        <f t="shared" si="20"/>
        <v>9819150</v>
      </c>
      <c r="AH23" s="21">
        <f t="shared" si="21"/>
        <v>2435513</v>
      </c>
      <c r="AI23" s="17">
        <f t="shared" si="22"/>
        <v>2435513</v>
      </c>
      <c r="AJ23" s="18">
        <f t="shared" si="23"/>
        <v>2435513</v>
      </c>
      <c r="AK23" s="10"/>
      <c r="AL23" s="455">
        <v>0</v>
      </c>
      <c r="AM23" s="458">
        <v>0</v>
      </c>
      <c r="AN23" s="10"/>
      <c r="AO23" s="453"/>
      <c r="AP23" s="532" t="s">
        <v>110</v>
      </c>
      <c r="AQ23" s="533">
        <f>X16+X65-AQ22</f>
        <v>326784187</v>
      </c>
      <c r="AR23" s="533">
        <f>AD16+AD65-AR22</f>
        <v>233318817</v>
      </c>
      <c r="AS23" s="533">
        <f>AG16+AG65-AS22</f>
        <v>221400966</v>
      </c>
      <c r="AT23" s="401"/>
      <c r="AU23" s="419">
        <f t="shared" si="25"/>
        <v>0.71398441626552756</v>
      </c>
      <c r="AV23" s="419">
        <f t="shared" si="26"/>
        <v>0.67751431925927308</v>
      </c>
      <c r="AW23" s="533">
        <f>(AR23-AD21-AD22-AD23-AD25-AD30-AD33-AD70-AD71-AD72-AD74-AD78-AD81)/$AO$2*12+AX22/12*2.5+AD30+AD33+AD78+AD81</f>
        <v>395365874.80000001</v>
      </c>
      <c r="AX23" s="533">
        <f>(AS23-AG21-AG22-AG23-AG25-AG30-AG33-AG70-AG71-AG72-AG74-AG78-AG81)/$AO$2*12+AX22/12*2.5+AG30+AG33+AG78+AG81</f>
        <v>383827253</v>
      </c>
      <c r="AY23" s="533">
        <f t="shared" si="27"/>
        <v>68581687.800000012</v>
      </c>
      <c r="AZ23" s="62">
        <f t="shared" si="28"/>
        <v>-57043066</v>
      </c>
      <c r="BA23" s="467"/>
      <c r="BB23" s="678" t="s">
        <v>111</v>
      </c>
      <c r="BC23" s="679">
        <f>BC7+BC8+BC20+BC21+BC22</f>
        <v>4105399037</v>
      </c>
      <c r="BD23" s="138">
        <f>BD7+BD8+BD20+BD21+BD22+BD92</f>
        <v>3340341032</v>
      </c>
      <c r="BE23" s="139">
        <f>BE7+BE8+BE20+BE21+BE22+BE92</f>
        <v>285253214</v>
      </c>
      <c r="BF23" s="467"/>
      <c r="BG23" s="467"/>
      <c r="BH23" s="467"/>
      <c r="BI23" s="467"/>
      <c r="BJ23" s="467"/>
      <c r="BK23" s="467"/>
      <c r="BL23" s="467"/>
      <c r="BM23" s="164" t="s">
        <v>107</v>
      </c>
      <c r="BN23" s="101">
        <f>X177</f>
        <v>37951506</v>
      </c>
      <c r="BO23" s="99">
        <f>AA177</f>
        <v>24579990</v>
      </c>
      <c r="BP23" s="99">
        <f>AD177</f>
        <v>24579990</v>
      </c>
      <c r="BQ23" s="100">
        <f>AF177</f>
        <v>2457999</v>
      </c>
      <c r="BR23" s="10"/>
    </row>
    <row r="24" spans="1:70" s="514" customFormat="1" ht="15" x14ac:dyDescent="0.2">
      <c r="A24" s="188" t="str">
        <f>+IF(SEPTIEMBRE!A24=0,"",SEPTIEMBRE!A24)</f>
        <v>1130101-2</v>
      </c>
      <c r="B24" s="189" t="str">
        <f>+IF(SEPTIEMBRE!B24=0,"",SEPTIEMBRE!B24)</f>
        <v>Vigencias Anteriores</v>
      </c>
      <c r="C24" s="456">
        <f>+ENERO!C24</f>
        <v>0</v>
      </c>
      <c r="D24" s="456">
        <f>SEPTIEMBRE!D24+OCTUBRE!P24</f>
        <v>0</v>
      </c>
      <c r="E24" s="456">
        <f>SEPTIEMBRE!E24+OCTUBRE!Q24</f>
        <v>507063549</v>
      </c>
      <c r="F24" s="170">
        <f>SUM(C24:E24)</f>
        <v>507063549</v>
      </c>
      <c r="G24" s="283">
        <f>SEPTIEMBRE!I24</f>
        <v>453064277</v>
      </c>
      <c r="H24" s="457">
        <v>8678886</v>
      </c>
      <c r="I24" s="170">
        <f>SUM(G24:H24)</f>
        <v>461743163</v>
      </c>
      <c r="J24" s="283">
        <f>SEPTIEMBRE!L24</f>
        <v>453064277</v>
      </c>
      <c r="K24" s="457">
        <v>8678886</v>
      </c>
      <c r="L24" s="170">
        <f>SUM(J24:K24)</f>
        <v>461743163</v>
      </c>
      <c r="M24" s="283">
        <f>F24-I24</f>
        <v>45320386</v>
      </c>
      <c r="N24" s="170">
        <f>F24-L24</f>
        <v>45320386</v>
      </c>
      <c r="O24" s="467"/>
      <c r="P24" s="455">
        <v>0</v>
      </c>
      <c r="Q24" s="458">
        <v>0</v>
      </c>
      <c r="R24" s="10"/>
      <c r="S24" s="156" t="str">
        <f>+IF(SEPTIEMBRE!S24=0,"",SEPTIEMBRE!S24)</f>
        <v>1010104-4</v>
      </c>
      <c r="T24" s="55" t="str">
        <f>+IF(SEPTIEMBRE!T24=0,"",SEPTIEMBRE!T24)</f>
        <v>Prima Clima</v>
      </c>
      <c r="U24" s="29">
        <f>+ENERO!U24</f>
        <v>0</v>
      </c>
      <c r="V24" s="17">
        <f>SEPTIEMBRE!V24+OCTUBRE!AL24</f>
        <v>0</v>
      </c>
      <c r="W24" s="17">
        <f>SEPTIEMBRE!W24+OCTUBRE!AM24</f>
        <v>0</v>
      </c>
      <c r="X24" s="20">
        <f t="shared" si="17"/>
        <v>0</v>
      </c>
      <c r="Y24" s="21">
        <f>SEPTIEMBRE!AA24</f>
        <v>0</v>
      </c>
      <c r="Z24" s="457">
        <v>0</v>
      </c>
      <c r="AA24" s="20">
        <f t="shared" si="18"/>
        <v>0</v>
      </c>
      <c r="AB24" s="21">
        <f>SEPTIEMBRE!AD24</f>
        <v>0</v>
      </c>
      <c r="AC24" s="457">
        <v>0</v>
      </c>
      <c r="AD24" s="20">
        <f t="shared" si="19"/>
        <v>0</v>
      </c>
      <c r="AE24" s="21">
        <f>SEPTIEMBRE!AG24</f>
        <v>0</v>
      </c>
      <c r="AF24" s="457">
        <v>0</v>
      </c>
      <c r="AG24" s="20">
        <f t="shared" si="20"/>
        <v>0</v>
      </c>
      <c r="AH24" s="21">
        <f t="shared" si="21"/>
        <v>0</v>
      </c>
      <c r="AI24" s="17">
        <f t="shared" si="22"/>
        <v>0</v>
      </c>
      <c r="AJ24" s="18">
        <f t="shared" si="23"/>
        <v>0</v>
      </c>
      <c r="AK24" s="10"/>
      <c r="AL24" s="455">
        <v>0</v>
      </c>
      <c r="AM24" s="458">
        <v>0</v>
      </c>
      <c r="AN24" s="10"/>
      <c r="AO24" s="453"/>
      <c r="AP24" s="507" t="s">
        <v>115</v>
      </c>
      <c r="AQ24" s="528">
        <f>X35+X83</f>
        <v>398858960</v>
      </c>
      <c r="AR24" s="528">
        <f>AD35+AD83</f>
        <v>287649001</v>
      </c>
      <c r="AS24" s="528">
        <f>AG35+AG83</f>
        <v>272022004</v>
      </c>
      <c r="AT24" s="528"/>
      <c r="AU24" s="456">
        <f t="shared" si="25"/>
        <v>0.72117973982582717</v>
      </c>
      <c r="AV24" s="456">
        <f t="shared" si="26"/>
        <v>0.68200048458231954</v>
      </c>
      <c r="AW24" s="456">
        <f>(AR24-AD41-AD88)/$AO$2*12+AD41+AD88</f>
        <v>337775578</v>
      </c>
      <c r="AX24" s="456">
        <f>(AS24-AG41-AG88)/$AO$2*12+AG41+AG88</f>
        <v>319542331.60000002</v>
      </c>
      <c r="AY24" s="456">
        <f t="shared" si="27"/>
        <v>-61083382</v>
      </c>
      <c r="AZ24" s="170">
        <f t="shared" si="28"/>
        <v>79316628.399999976</v>
      </c>
      <c r="BA24" s="10"/>
      <c r="BB24" s="534"/>
      <c r="BC24" s="467"/>
      <c r="BD24" s="467"/>
      <c r="BE24" s="467"/>
      <c r="BF24" s="467"/>
      <c r="BG24" s="467"/>
      <c r="BH24" s="467"/>
      <c r="BI24" s="467"/>
      <c r="BJ24" s="467"/>
      <c r="BK24" s="467"/>
      <c r="BL24" s="467"/>
      <c r="BM24" s="164" t="s">
        <v>112</v>
      </c>
      <c r="BN24" s="101">
        <f>X170-X177-X174-X183-X191</f>
        <v>17500000</v>
      </c>
      <c r="BO24" s="99">
        <f>AA170-AA177-AA174-AA183-AA191</f>
        <v>7597148</v>
      </c>
      <c r="BP24" s="99">
        <f>AD170-AD177-AD174-AD183-AD191</f>
        <v>7597148</v>
      </c>
      <c r="BQ24" s="100">
        <f>AF170-AF177-AF174-AF183-AF191</f>
        <v>1181553</v>
      </c>
      <c r="BR24" s="467"/>
    </row>
    <row r="25" spans="1:70" s="467" customFormat="1" ht="15" x14ac:dyDescent="0.25">
      <c r="A25" s="57">
        <f>+IF(SEPTIEMBRE!A25=0,"",SEPTIEMBRE!A25)</f>
        <v>1130102</v>
      </c>
      <c r="B25" s="45" t="str">
        <f>+IF(SEPTIEMBRE!B25=0,"",SEPTIEMBRE!B25)</f>
        <v>ARS - REGIMEN SUBSIDIADO</v>
      </c>
      <c r="C25" s="53">
        <f t="shared" ref="C25:N25" si="29">SUM(C26:C27)</f>
        <v>785000000</v>
      </c>
      <c r="D25" s="53">
        <f t="shared" si="29"/>
        <v>0</v>
      </c>
      <c r="E25" s="53">
        <f t="shared" si="29"/>
        <v>76960723</v>
      </c>
      <c r="F25" s="54">
        <f t="shared" si="29"/>
        <v>861960723</v>
      </c>
      <c r="G25" s="52">
        <f t="shared" si="29"/>
        <v>673873247</v>
      </c>
      <c r="H25" s="53">
        <f t="shared" si="29"/>
        <v>67151717</v>
      </c>
      <c r="I25" s="54">
        <f t="shared" si="29"/>
        <v>741024964</v>
      </c>
      <c r="J25" s="52">
        <f t="shared" si="29"/>
        <v>576833039</v>
      </c>
      <c r="K25" s="53">
        <f t="shared" si="29"/>
        <v>65785510</v>
      </c>
      <c r="L25" s="54">
        <f t="shared" si="29"/>
        <v>642618549</v>
      </c>
      <c r="M25" s="52">
        <f t="shared" si="29"/>
        <v>120935759</v>
      </c>
      <c r="N25" s="54">
        <f t="shared" si="29"/>
        <v>219342174</v>
      </c>
      <c r="P25" s="52">
        <f>SUM(P26:P27)</f>
        <v>0</v>
      </c>
      <c r="Q25" s="54">
        <f>SUM(Q26:Q27)</f>
        <v>0</v>
      </c>
      <c r="R25" s="10"/>
      <c r="S25" s="156" t="str">
        <f>+IF(SEPTIEMBRE!S25=0,"",SEPTIEMBRE!S25)</f>
        <v>1010104-5</v>
      </c>
      <c r="T25" s="55" t="str">
        <f>+IF(SEPTIEMBRE!T25=0,"",SEPTIEMBRE!T25)</f>
        <v>Prima de Servicios</v>
      </c>
      <c r="U25" s="29">
        <f>+ENERO!U25</f>
        <v>0</v>
      </c>
      <c r="V25" s="17">
        <f>SEPTIEMBRE!V25+OCTUBRE!AL25</f>
        <v>0</v>
      </c>
      <c r="W25" s="17">
        <f>SEPTIEMBRE!W25+OCTUBRE!AM25</f>
        <v>0</v>
      </c>
      <c r="X25" s="20">
        <f t="shared" si="17"/>
        <v>0</v>
      </c>
      <c r="Y25" s="21">
        <f>SEPTIEMBRE!AA25</f>
        <v>0</v>
      </c>
      <c r="Z25" s="457">
        <v>0</v>
      </c>
      <c r="AA25" s="20">
        <f t="shared" si="18"/>
        <v>0</v>
      </c>
      <c r="AB25" s="21">
        <f>SEPTIEMBRE!AD25</f>
        <v>0</v>
      </c>
      <c r="AC25" s="457">
        <v>0</v>
      </c>
      <c r="AD25" s="20">
        <f t="shared" si="19"/>
        <v>0</v>
      </c>
      <c r="AE25" s="21">
        <f>SEPTIEMBRE!AG25</f>
        <v>0</v>
      </c>
      <c r="AF25" s="457">
        <v>0</v>
      </c>
      <c r="AG25" s="20">
        <f t="shared" si="20"/>
        <v>0</v>
      </c>
      <c r="AH25" s="21">
        <f t="shared" si="21"/>
        <v>0</v>
      </c>
      <c r="AI25" s="17">
        <f t="shared" si="22"/>
        <v>0</v>
      </c>
      <c r="AJ25" s="18">
        <f t="shared" si="23"/>
        <v>0</v>
      </c>
      <c r="AK25" s="10"/>
      <c r="AL25" s="455">
        <v>0</v>
      </c>
      <c r="AM25" s="458">
        <v>0</v>
      </c>
      <c r="AN25" s="10"/>
      <c r="AO25" s="23"/>
      <c r="AP25" s="535" t="s">
        <v>118</v>
      </c>
      <c r="AQ25" s="456">
        <f>X43+X57+X90+X104</f>
        <v>687058948</v>
      </c>
      <c r="AR25" s="456">
        <f>AD43+AD57+AD90+AD104</f>
        <v>376075479</v>
      </c>
      <c r="AS25" s="456">
        <f>AG43+AG57+AG90+AG104</f>
        <v>340079146</v>
      </c>
      <c r="AT25" s="528"/>
      <c r="AU25" s="456">
        <f t="shared" si="25"/>
        <v>0.54737003294220976</v>
      </c>
      <c r="AV25" s="456">
        <f t="shared" si="26"/>
        <v>0.49497811940293657</v>
      </c>
      <c r="AW25" s="456">
        <f>(AR25-AD55-AD61-AD102-AD108)/$AO$2*12+AD55+AD61+AD102+AD108</f>
        <v>432789389.60000002</v>
      </c>
      <c r="AX25" s="456">
        <f>(AS25-AG55-AG61-AG102-AG108)/$AO$2*12+AG55+AG61+AG102+AG108</f>
        <v>395276016.60000002</v>
      </c>
      <c r="AY25" s="456">
        <f t="shared" si="27"/>
        <v>-254269558.39999998</v>
      </c>
      <c r="AZ25" s="170">
        <f t="shared" si="28"/>
        <v>291782931.39999998</v>
      </c>
      <c r="BM25" s="167" t="s">
        <v>475</v>
      </c>
      <c r="BN25" s="124">
        <f>+SUM(BN26:BN28)</f>
        <v>355026726</v>
      </c>
      <c r="BO25" s="125">
        <f>+SUM(BO26:BO28)</f>
        <v>262626610</v>
      </c>
      <c r="BP25" s="125">
        <f>+SUM(BP26:BP28)</f>
        <v>253029051</v>
      </c>
      <c r="BQ25" s="126">
        <f>+SUM(BQ26:BQ28)</f>
        <v>27845631</v>
      </c>
    </row>
    <row r="26" spans="1:70" s="10" customFormat="1" ht="15" x14ac:dyDescent="0.2">
      <c r="A26" s="188" t="str">
        <f>+IF(SEPTIEMBRE!A26=0,"",SEPTIEMBRE!A26)</f>
        <v>1130102-1</v>
      </c>
      <c r="B26" s="189" t="str">
        <f>+CONCATENATE("Vigencia ",INSTRUCCIONES!$F$3)</f>
        <v>Vigencia 2014</v>
      </c>
      <c r="C26" s="456">
        <f>+ENERO!C26</f>
        <v>785000000</v>
      </c>
      <c r="D26" s="456">
        <f>SEPTIEMBRE!D26+OCTUBRE!P26</f>
        <v>0</v>
      </c>
      <c r="E26" s="456">
        <f>SEPTIEMBRE!E26+OCTUBRE!Q26</f>
        <v>14494257</v>
      </c>
      <c r="F26" s="170">
        <f>SUM(C26:E26)</f>
        <v>799494257</v>
      </c>
      <c r="G26" s="283">
        <f>SEPTIEMBRE!I26</f>
        <v>635452431</v>
      </c>
      <c r="H26" s="457">
        <v>66898935</v>
      </c>
      <c r="I26" s="170">
        <f>SUM(G26:H26)</f>
        <v>702351366</v>
      </c>
      <c r="J26" s="283">
        <f>SEPTIEMBRE!L26</f>
        <v>538412223</v>
      </c>
      <c r="K26" s="457">
        <v>65532728</v>
      </c>
      <c r="L26" s="170">
        <f>SUM(J26:K26)</f>
        <v>603944951</v>
      </c>
      <c r="M26" s="283">
        <f>F26-I26</f>
        <v>97142891</v>
      </c>
      <c r="N26" s="170">
        <f>F26-L26</f>
        <v>195549306</v>
      </c>
      <c r="P26" s="455">
        <v>0</v>
      </c>
      <c r="Q26" s="458">
        <v>0</v>
      </c>
      <c r="S26" s="156" t="str">
        <f>+IF(SEPTIEMBRE!S26=0,"",SEPTIEMBRE!S26)</f>
        <v>1010104-8</v>
      </c>
      <c r="T26" s="55" t="str">
        <f>+IF(SEPTIEMBRE!T26=0,"",SEPTIEMBRE!T26)</f>
        <v>Bonific. por Servicios Prestados (Convencional)</v>
      </c>
      <c r="U26" s="29">
        <f>+ENERO!U26</f>
        <v>0</v>
      </c>
      <c r="V26" s="17">
        <f>SEPTIEMBRE!V26+OCTUBRE!AL26</f>
        <v>0</v>
      </c>
      <c r="W26" s="17">
        <f>SEPTIEMBRE!W26+OCTUBRE!AM26</f>
        <v>0</v>
      </c>
      <c r="X26" s="20">
        <f t="shared" si="17"/>
        <v>0</v>
      </c>
      <c r="Y26" s="21">
        <f>SEPTIEMBRE!AA26</f>
        <v>0</v>
      </c>
      <c r="Z26" s="457">
        <v>0</v>
      </c>
      <c r="AA26" s="20">
        <f t="shared" si="18"/>
        <v>0</v>
      </c>
      <c r="AB26" s="21">
        <f>SEPTIEMBRE!AD26</f>
        <v>0</v>
      </c>
      <c r="AC26" s="457">
        <v>0</v>
      </c>
      <c r="AD26" s="20">
        <f t="shared" si="19"/>
        <v>0</v>
      </c>
      <c r="AE26" s="21">
        <f>SEPTIEMBRE!AG26</f>
        <v>0</v>
      </c>
      <c r="AF26" s="457">
        <v>0</v>
      </c>
      <c r="AG26" s="20">
        <f t="shared" si="20"/>
        <v>0</v>
      </c>
      <c r="AH26" s="21">
        <f t="shared" si="21"/>
        <v>0</v>
      </c>
      <c r="AI26" s="17">
        <f t="shared" si="22"/>
        <v>0</v>
      </c>
      <c r="AJ26" s="18">
        <f t="shared" si="23"/>
        <v>0</v>
      </c>
      <c r="AL26" s="455">
        <v>0</v>
      </c>
      <c r="AM26" s="458">
        <v>0</v>
      </c>
      <c r="AO26" s="23"/>
      <c r="AP26" s="536" t="s">
        <v>122</v>
      </c>
      <c r="AQ26" s="401">
        <f>X110</f>
        <v>720946642</v>
      </c>
      <c r="AR26" s="401">
        <f>AD110</f>
        <v>527010967.06999999</v>
      </c>
      <c r="AS26" s="401">
        <f>AG110</f>
        <v>442613094</v>
      </c>
      <c r="AT26" s="454">
        <f>AO2/12</f>
        <v>0.83333333333333337</v>
      </c>
      <c r="AU26" s="419">
        <f t="shared" si="25"/>
        <v>0.73099857377517263</v>
      </c>
      <c r="AV26" s="419">
        <f t="shared" si="26"/>
        <v>0.6139332208721211</v>
      </c>
      <c r="AW26" s="533">
        <f>(AR26-AD121-AD139-AD143-AD153-AD168)/$AO$2*12+AD121+AD139+AD143+AD153+AD168</f>
        <v>613774481.28400004</v>
      </c>
      <c r="AX26" s="533">
        <f>(AS26-AG121-AG139-AG143-AG153-AG168)/$AO$2*12+AG121+AG139+AG143+AG153+AG168</f>
        <v>513555097.59999996</v>
      </c>
      <c r="AY26" s="533">
        <f t="shared" si="27"/>
        <v>-107172160.71599996</v>
      </c>
      <c r="AZ26" s="62">
        <f t="shared" si="28"/>
        <v>207391544.40000004</v>
      </c>
      <c r="BA26" s="467"/>
      <c r="BB26" s="467"/>
      <c r="BC26" s="467"/>
      <c r="BD26" s="467"/>
      <c r="BE26" s="467"/>
      <c r="BF26" s="467"/>
      <c r="BG26" s="467"/>
      <c r="BH26" s="467"/>
      <c r="BI26" s="467"/>
      <c r="BJ26" s="467"/>
      <c r="BK26" s="467"/>
      <c r="BM26" s="127" t="s">
        <v>476</v>
      </c>
      <c r="BN26" s="104">
        <f>+X196+X212</f>
        <v>220589698</v>
      </c>
      <c r="BO26" s="102">
        <f>+AA196+AA212</f>
        <v>164688447</v>
      </c>
      <c r="BP26" s="102">
        <f>+AD196+AD212</f>
        <v>155090888</v>
      </c>
      <c r="BQ26" s="103">
        <f>+AF196+AF212</f>
        <v>16992448</v>
      </c>
      <c r="BR26" s="467"/>
    </row>
    <row r="27" spans="1:70" s="514" customFormat="1" ht="15" x14ac:dyDescent="0.2">
      <c r="A27" s="188" t="str">
        <f>+IF(SEPTIEMBRE!A27=0,"",SEPTIEMBRE!A27)</f>
        <v>1130102-2</v>
      </c>
      <c r="B27" s="189" t="str">
        <f>+IF(SEPTIEMBRE!B27=0,"",SEPTIEMBRE!B27)</f>
        <v>Vigencias Anteriores</v>
      </c>
      <c r="C27" s="456">
        <f>+ENERO!C27</f>
        <v>0</v>
      </c>
      <c r="D27" s="456">
        <f>SEPTIEMBRE!D27+OCTUBRE!P27</f>
        <v>0</v>
      </c>
      <c r="E27" s="456">
        <f>SEPTIEMBRE!E27+OCTUBRE!Q27</f>
        <v>62466466</v>
      </c>
      <c r="F27" s="170">
        <f>SUM(C27:E27)</f>
        <v>62466466</v>
      </c>
      <c r="G27" s="283">
        <f>SEPTIEMBRE!I27</f>
        <v>38420816</v>
      </c>
      <c r="H27" s="457">
        <v>252782</v>
      </c>
      <c r="I27" s="170">
        <f>SUM(G27:H27)</f>
        <v>38673598</v>
      </c>
      <c r="J27" s="283">
        <f>SEPTIEMBRE!L27</f>
        <v>38420816</v>
      </c>
      <c r="K27" s="457">
        <v>252782</v>
      </c>
      <c r="L27" s="170">
        <f>SUM(J27:K27)</f>
        <v>38673598</v>
      </c>
      <c r="M27" s="283">
        <f>F27-I27</f>
        <v>23792868</v>
      </c>
      <c r="N27" s="170">
        <f>F27-L27</f>
        <v>23792868</v>
      </c>
      <c r="O27" s="467"/>
      <c r="P27" s="455">
        <v>0</v>
      </c>
      <c r="Q27" s="458">
        <v>0</v>
      </c>
      <c r="R27" s="10"/>
      <c r="S27" s="156" t="str">
        <f>+IF(SEPTIEMBRE!S27=0,"",SEPTIEMBRE!S27)</f>
        <v>1010104-9</v>
      </c>
      <c r="T27" s="55" t="str">
        <f>+IF(SEPTIEMBRE!T27=0,"",SEPTIEMBRE!T27)</f>
        <v>Auxilio de Transporte</v>
      </c>
      <c r="U27" s="29">
        <f>+ENERO!U27</f>
        <v>900000</v>
      </c>
      <c r="V27" s="17">
        <f>SEPTIEMBRE!V27+OCTUBRE!AL27</f>
        <v>0</v>
      </c>
      <c r="W27" s="17">
        <f>SEPTIEMBRE!W27+OCTUBRE!AM27</f>
        <v>0</v>
      </c>
      <c r="X27" s="20">
        <f t="shared" si="17"/>
        <v>900000</v>
      </c>
      <c r="Y27" s="21">
        <f>SEPTIEMBRE!AA27</f>
        <v>631200</v>
      </c>
      <c r="Z27" s="457">
        <v>72000</v>
      </c>
      <c r="AA27" s="20">
        <f t="shared" si="18"/>
        <v>703200</v>
      </c>
      <c r="AB27" s="21">
        <f>SEPTIEMBRE!AD27</f>
        <v>631200</v>
      </c>
      <c r="AC27" s="457">
        <v>72000</v>
      </c>
      <c r="AD27" s="20">
        <f t="shared" si="19"/>
        <v>703200</v>
      </c>
      <c r="AE27" s="21">
        <f>SEPTIEMBRE!AG27</f>
        <v>631200</v>
      </c>
      <c r="AF27" s="457">
        <v>72000</v>
      </c>
      <c r="AG27" s="20">
        <f t="shared" si="20"/>
        <v>703200</v>
      </c>
      <c r="AH27" s="21">
        <f t="shared" si="21"/>
        <v>196800</v>
      </c>
      <c r="AI27" s="17">
        <f t="shared" si="22"/>
        <v>196800</v>
      </c>
      <c r="AJ27" s="18">
        <f t="shared" si="23"/>
        <v>196800</v>
      </c>
      <c r="AK27" s="10"/>
      <c r="AL27" s="455">
        <v>0</v>
      </c>
      <c r="AM27" s="458">
        <v>0</v>
      </c>
      <c r="AN27" s="10"/>
      <c r="AO27" s="428"/>
      <c r="AP27" s="535" t="s">
        <v>126</v>
      </c>
      <c r="AQ27" s="456">
        <f>X170</f>
        <v>69839759</v>
      </c>
      <c r="AR27" s="456">
        <f>AD170</f>
        <v>46565391</v>
      </c>
      <c r="AS27" s="456">
        <f>AG170</f>
        <v>45619835</v>
      </c>
      <c r="AT27" s="528"/>
      <c r="AU27" s="456">
        <f t="shared" si="25"/>
        <v>0.66674615815899363</v>
      </c>
      <c r="AV27" s="456">
        <f t="shared" si="26"/>
        <v>0.65320722255069641</v>
      </c>
      <c r="AW27" s="456">
        <f>(AR27-AD174-AD183-AD191)/$AO$2*12+AD174+AD183+AD191</f>
        <v>53000818.599999994</v>
      </c>
      <c r="AX27" s="456">
        <f>(AS27-AG174-AG183-AG191)/$AO$2*12+AG174+AG183+AG191</f>
        <v>51866151.400000006</v>
      </c>
      <c r="AY27" s="456">
        <f t="shared" si="27"/>
        <v>-16838940.400000006</v>
      </c>
      <c r="AZ27" s="170">
        <f t="shared" si="28"/>
        <v>17973607.599999994</v>
      </c>
      <c r="BA27" s="10"/>
      <c r="BB27" s="467"/>
      <c r="BC27" s="467"/>
      <c r="BD27" s="467"/>
      <c r="BE27" s="467"/>
      <c r="BF27" s="467"/>
      <c r="BG27" s="467"/>
      <c r="BH27" s="467"/>
      <c r="BI27" s="467"/>
      <c r="BJ27" s="467"/>
      <c r="BK27" s="467"/>
      <c r="BL27" s="467"/>
      <c r="BM27" s="127" t="s">
        <v>477</v>
      </c>
      <c r="BN27" s="104">
        <f>+X209-X212-X218</f>
        <v>0</v>
      </c>
      <c r="BO27" s="102">
        <f>+AA209-AA212-AA218</f>
        <v>0</v>
      </c>
      <c r="BP27" s="102">
        <f>+AD209-AD212-AD218</f>
        <v>0</v>
      </c>
      <c r="BQ27" s="103">
        <f>+AF209-AF212-AF218</f>
        <v>0</v>
      </c>
      <c r="BR27" s="467"/>
    </row>
    <row r="28" spans="1:70" s="514" customFormat="1" ht="22.5" x14ac:dyDescent="0.2">
      <c r="A28" s="57">
        <f>+IF(SEPTIEMBRE!A28=0,"",SEPTIEMBRE!A28)</f>
        <v>1130103</v>
      </c>
      <c r="B28" s="60" t="str">
        <f>+IF(SEPTIEMBRE!B28=0,"",SEPTIEMBRE!B28)</f>
        <v>SUBSIDIO A LA OFERTA- ATENCION PERSONAS POBRES NO CUBIERTOS CON SUBSIDIO A LA DEMANDA</v>
      </c>
      <c r="C28" s="53">
        <f t="shared" ref="C28:N28" si="30">C29+C32+C35</f>
        <v>0</v>
      </c>
      <c r="D28" s="53">
        <f t="shared" si="30"/>
        <v>0</v>
      </c>
      <c r="E28" s="53">
        <f t="shared" si="30"/>
        <v>0</v>
      </c>
      <c r="F28" s="54">
        <f t="shared" si="30"/>
        <v>0</v>
      </c>
      <c r="G28" s="52">
        <f t="shared" si="30"/>
        <v>18599139</v>
      </c>
      <c r="H28" s="53">
        <f t="shared" si="30"/>
        <v>1407898</v>
      </c>
      <c r="I28" s="54">
        <f t="shared" si="30"/>
        <v>20007037</v>
      </c>
      <c r="J28" s="52">
        <f t="shared" si="30"/>
        <v>0</v>
      </c>
      <c r="K28" s="53">
        <f t="shared" si="30"/>
        <v>0</v>
      </c>
      <c r="L28" s="54">
        <f t="shared" si="30"/>
        <v>0</v>
      </c>
      <c r="M28" s="52">
        <f t="shared" si="30"/>
        <v>-20007037</v>
      </c>
      <c r="N28" s="54">
        <f t="shared" si="30"/>
        <v>0</v>
      </c>
      <c r="O28" s="467"/>
      <c r="P28" s="52">
        <f>P29+P32+P35</f>
        <v>0</v>
      </c>
      <c r="Q28" s="54">
        <f>Q29+Q32+Q35</f>
        <v>0</v>
      </c>
      <c r="R28" s="10"/>
      <c r="S28" s="156" t="str">
        <f>+IF(SEPTIEMBRE!S28=0,"",SEPTIEMBRE!S28)</f>
        <v>1010104-10</v>
      </c>
      <c r="T28" s="55" t="str">
        <f>+IF(SEPTIEMBRE!T28=0,"",SEPTIEMBRE!T28)</f>
        <v>Subsidio de Alimentación</v>
      </c>
      <c r="U28" s="29">
        <f>+ENERO!U28</f>
        <v>0</v>
      </c>
      <c r="V28" s="17">
        <f>SEPTIEMBRE!V28+OCTUBRE!AL28</f>
        <v>0</v>
      </c>
      <c r="W28" s="17">
        <f>SEPTIEMBRE!W28+OCTUBRE!AM28</f>
        <v>0</v>
      </c>
      <c r="X28" s="20">
        <f t="shared" si="17"/>
        <v>0</v>
      </c>
      <c r="Y28" s="21">
        <f>SEPTIEMBRE!AA28</f>
        <v>0</v>
      </c>
      <c r="Z28" s="457">
        <v>0</v>
      </c>
      <c r="AA28" s="20">
        <f t="shared" si="18"/>
        <v>0</v>
      </c>
      <c r="AB28" s="21">
        <f>SEPTIEMBRE!AD28</f>
        <v>0</v>
      </c>
      <c r="AC28" s="457">
        <v>0</v>
      </c>
      <c r="AD28" s="20">
        <f t="shared" si="19"/>
        <v>0</v>
      </c>
      <c r="AE28" s="21">
        <f>SEPTIEMBRE!AG28</f>
        <v>0</v>
      </c>
      <c r="AF28" s="457">
        <v>0</v>
      </c>
      <c r="AG28" s="20">
        <f t="shared" si="20"/>
        <v>0</v>
      </c>
      <c r="AH28" s="21">
        <f t="shared" si="21"/>
        <v>0</v>
      </c>
      <c r="AI28" s="17">
        <f t="shared" si="22"/>
        <v>0</v>
      </c>
      <c r="AJ28" s="18">
        <f t="shared" si="23"/>
        <v>0</v>
      </c>
      <c r="AK28" s="10"/>
      <c r="AL28" s="455">
        <v>0</v>
      </c>
      <c r="AM28" s="458">
        <v>0</v>
      </c>
      <c r="AN28" s="10"/>
      <c r="AO28" s="428"/>
      <c r="AP28" s="535" t="s">
        <v>129</v>
      </c>
      <c r="AQ28" s="528">
        <f>X193</f>
        <v>424104405</v>
      </c>
      <c r="AR28" s="528">
        <f>AD193</f>
        <v>339868799</v>
      </c>
      <c r="AS28" s="528">
        <f>AG193</f>
        <v>268481136</v>
      </c>
      <c r="AT28" s="528"/>
      <c r="AU28" s="456">
        <f t="shared" si="25"/>
        <v>0.80138002575097045</v>
      </c>
      <c r="AV28" s="456">
        <f t="shared" si="26"/>
        <v>0.63305434424808671</v>
      </c>
      <c r="AW28" s="456">
        <f>(AR28-AD205)/$AO$2*12+AD205</f>
        <v>390027023</v>
      </c>
      <c r="AX28" s="456">
        <f>(AS28-AG205)/$AO$2*12+AG205</f>
        <v>304361827.39999998</v>
      </c>
      <c r="AY28" s="456">
        <f t="shared" si="27"/>
        <v>-34077382</v>
      </c>
      <c r="AZ28" s="170">
        <f t="shared" si="28"/>
        <v>119742577.60000002</v>
      </c>
      <c r="BA28" s="467"/>
      <c r="BB28" s="467"/>
      <c r="BC28" s="467"/>
      <c r="BD28" s="467"/>
      <c r="BE28" s="467"/>
      <c r="BF28" s="467"/>
      <c r="BG28" s="467"/>
      <c r="BH28" s="467"/>
      <c r="BI28" s="467"/>
      <c r="BJ28" s="467"/>
      <c r="BK28" s="467"/>
      <c r="BL28" s="467"/>
      <c r="BM28" s="89" t="s">
        <v>478</v>
      </c>
      <c r="BN28" s="101">
        <f>+X194-X196-X205</f>
        <v>134437028</v>
      </c>
      <c r="BO28" s="99">
        <f>+AA194-AA196-AA205</f>
        <v>97938163</v>
      </c>
      <c r="BP28" s="99">
        <f>+AD194-AD196-AD205</f>
        <v>97938163</v>
      </c>
      <c r="BQ28" s="100">
        <f>+AF194-AF196-AF205</f>
        <v>10853183</v>
      </c>
      <c r="BR28" s="10"/>
    </row>
    <row r="29" spans="1:70" s="10" customFormat="1" ht="15" x14ac:dyDescent="0.25">
      <c r="A29" s="61" t="str">
        <f>+IF(SEPTIEMBRE!A29=0,"",SEPTIEMBRE!A29)</f>
        <v>1130103-1</v>
      </c>
      <c r="B29" s="62" t="str">
        <f>+IF(SEPTIEMBRE!B29=0,"",SEPTIEMBRE!B29)</f>
        <v>Prestación de Servicios de salud  1er Nivel</v>
      </c>
      <c r="C29" s="17">
        <f t="shared" ref="C29:N29" si="31">SUM(C30:C31)</f>
        <v>0</v>
      </c>
      <c r="D29" s="17">
        <f t="shared" si="31"/>
        <v>0</v>
      </c>
      <c r="E29" s="17">
        <f t="shared" si="31"/>
        <v>0</v>
      </c>
      <c r="F29" s="18">
        <f t="shared" si="31"/>
        <v>0</v>
      </c>
      <c r="G29" s="21">
        <f t="shared" si="31"/>
        <v>18599139</v>
      </c>
      <c r="H29" s="17">
        <f t="shared" si="31"/>
        <v>1407898</v>
      </c>
      <c r="I29" s="18">
        <f t="shared" si="31"/>
        <v>20007037</v>
      </c>
      <c r="J29" s="21">
        <f t="shared" si="31"/>
        <v>0</v>
      </c>
      <c r="K29" s="17">
        <f t="shared" si="31"/>
        <v>0</v>
      </c>
      <c r="L29" s="18">
        <f t="shared" si="31"/>
        <v>0</v>
      </c>
      <c r="M29" s="21">
        <f t="shared" si="31"/>
        <v>-20007037</v>
      </c>
      <c r="N29" s="18">
        <f t="shared" si="31"/>
        <v>0</v>
      </c>
      <c r="O29" s="467"/>
      <c r="P29" s="171">
        <f>SUM(P30:P31)</f>
        <v>0</v>
      </c>
      <c r="Q29" s="173">
        <f>SUM(Q30:Q31)</f>
        <v>0</v>
      </c>
      <c r="S29" s="156" t="str">
        <f>+IF(SEPTIEMBRE!S29=0,"",SEPTIEMBRE!S29)</f>
        <v>1010104-11</v>
      </c>
      <c r="T29" s="55" t="str">
        <f>+IF(SEPTIEMBRE!T29=0,"",SEPTIEMBRE!T29)</f>
        <v>Gastos de Representación</v>
      </c>
      <c r="U29" s="29">
        <f>+ENERO!U29</f>
        <v>0</v>
      </c>
      <c r="V29" s="17">
        <f>SEPTIEMBRE!V29+OCTUBRE!AL29</f>
        <v>0</v>
      </c>
      <c r="W29" s="17">
        <f>SEPTIEMBRE!W29+OCTUBRE!AM29</f>
        <v>0</v>
      </c>
      <c r="X29" s="20">
        <f t="shared" si="17"/>
        <v>0</v>
      </c>
      <c r="Y29" s="21">
        <f>SEPTIEMBRE!AA29</f>
        <v>0</v>
      </c>
      <c r="Z29" s="457">
        <v>0</v>
      </c>
      <c r="AA29" s="20">
        <f t="shared" si="18"/>
        <v>0</v>
      </c>
      <c r="AB29" s="21">
        <f>SEPTIEMBRE!AD29</f>
        <v>0</v>
      </c>
      <c r="AC29" s="457">
        <v>0</v>
      </c>
      <c r="AD29" s="20">
        <f t="shared" si="19"/>
        <v>0</v>
      </c>
      <c r="AE29" s="21">
        <f>SEPTIEMBRE!AG29</f>
        <v>0</v>
      </c>
      <c r="AF29" s="457">
        <v>0</v>
      </c>
      <c r="AG29" s="20">
        <f t="shared" si="20"/>
        <v>0</v>
      </c>
      <c r="AH29" s="21">
        <f t="shared" si="21"/>
        <v>0</v>
      </c>
      <c r="AI29" s="17">
        <f t="shared" si="22"/>
        <v>0</v>
      </c>
      <c r="AJ29" s="18">
        <f t="shared" si="23"/>
        <v>0</v>
      </c>
      <c r="AL29" s="455">
        <v>0</v>
      </c>
      <c r="AM29" s="458">
        <v>0</v>
      </c>
      <c r="AO29" s="23"/>
      <c r="AP29" s="536" t="s">
        <v>133</v>
      </c>
      <c r="AQ29" s="14">
        <f>X207</f>
        <v>20000000</v>
      </c>
      <c r="AR29" s="14">
        <f>AD207</f>
        <v>2237931</v>
      </c>
      <c r="AS29" s="14">
        <f>AG207</f>
        <v>2237931</v>
      </c>
      <c r="AT29" s="401"/>
      <c r="AU29" s="419">
        <f t="shared" si="25"/>
        <v>0.11189655</v>
      </c>
      <c r="AV29" s="419">
        <f t="shared" si="26"/>
        <v>0.11189655</v>
      </c>
      <c r="AW29" s="533">
        <f>(AR29-AD218)/$AO$2*12+AD218</f>
        <v>2685517.2</v>
      </c>
      <c r="AX29" s="533">
        <f>(AS29-AG218)/$AO$2*12+AG218</f>
        <v>2685517.2</v>
      </c>
      <c r="AY29" s="533">
        <f t="shared" si="27"/>
        <v>-17314482.800000001</v>
      </c>
      <c r="AZ29" s="62">
        <f t="shared" si="28"/>
        <v>17314482.800000001</v>
      </c>
      <c r="BA29" s="467"/>
      <c r="BB29" s="514"/>
      <c r="BC29" s="514"/>
      <c r="BD29" s="514"/>
      <c r="BE29" s="514"/>
      <c r="BF29" s="514"/>
      <c r="BG29" s="467"/>
      <c r="BH29" s="467"/>
      <c r="BI29" s="467"/>
      <c r="BJ29" s="467"/>
      <c r="BK29" s="467"/>
      <c r="BM29" s="128" t="s">
        <v>72</v>
      </c>
      <c r="BN29" s="124">
        <f>X232-X256-X241</f>
        <v>461500000</v>
      </c>
      <c r="BO29" s="125">
        <f>AA232-AA256-AA241</f>
        <v>232733334</v>
      </c>
      <c r="BP29" s="125">
        <f>AD232-AD256-AD241</f>
        <v>200113334</v>
      </c>
      <c r="BQ29" s="126">
        <f>AF232-AF256-AF241</f>
        <v>11570000</v>
      </c>
      <c r="BR29" s="467"/>
    </row>
    <row r="30" spans="1:70" s="514" customFormat="1" ht="15" x14ac:dyDescent="0.25">
      <c r="A30" s="188" t="str">
        <f>+IF(SEPTIEMBRE!A30=0,"",SEPTIEMBRE!A30)</f>
        <v>1130103-1-1</v>
      </c>
      <c r="B30" s="189" t="str">
        <f>+CONCATENATE("Vigencia ",INSTRUCCIONES!$F$3)</f>
        <v>Vigencia 2014</v>
      </c>
      <c r="C30" s="456">
        <f>+ENERO!C30</f>
        <v>0</v>
      </c>
      <c r="D30" s="456">
        <f>SEPTIEMBRE!D30+OCTUBRE!P30</f>
        <v>0</v>
      </c>
      <c r="E30" s="456">
        <f>SEPTIEMBRE!E30+OCTUBRE!Q30</f>
        <v>0</v>
      </c>
      <c r="F30" s="170">
        <f>SUM(C30:E30)</f>
        <v>0</v>
      </c>
      <c r="G30" s="283">
        <f>SEPTIEMBRE!I30</f>
        <v>18599139</v>
      </c>
      <c r="H30" s="457">
        <v>1407898</v>
      </c>
      <c r="I30" s="170">
        <f>SUM(G30:H30)</f>
        <v>20007037</v>
      </c>
      <c r="J30" s="283">
        <f>SEPTIEMBRE!L30</f>
        <v>0</v>
      </c>
      <c r="K30" s="457">
        <v>0</v>
      </c>
      <c r="L30" s="170">
        <f>SUM(J30:K30)</f>
        <v>0</v>
      </c>
      <c r="M30" s="283">
        <f>F30-I30</f>
        <v>-20007037</v>
      </c>
      <c r="N30" s="170">
        <f>F30-L30</f>
        <v>0</v>
      </c>
      <c r="O30" s="10"/>
      <c r="P30" s="455">
        <v>0</v>
      </c>
      <c r="Q30" s="458">
        <v>0</v>
      </c>
      <c r="R30" s="10"/>
      <c r="S30" s="156" t="str">
        <f>+IF(SEPTIEMBRE!S30=0,"",SEPTIEMBRE!S30)</f>
        <v>1010104-12</v>
      </c>
      <c r="T30" s="55" t="str">
        <f>+IF(SEPTIEMBRE!T30=0,"",SEPTIEMBRE!T30)</f>
        <v xml:space="preserve"> Indemnizaciones por Vacaciones o Supresión de Cargos por Reestructuración</v>
      </c>
      <c r="U30" s="29">
        <f>+ENERO!U30</f>
        <v>0</v>
      </c>
      <c r="V30" s="17">
        <f>SEPTIEMBRE!V30+OCTUBRE!AL30</f>
        <v>0</v>
      </c>
      <c r="W30" s="17">
        <f>SEPTIEMBRE!W30+OCTUBRE!AM30</f>
        <v>0</v>
      </c>
      <c r="X30" s="20">
        <f t="shared" si="17"/>
        <v>0</v>
      </c>
      <c r="Y30" s="21">
        <f>SEPTIEMBRE!AA30</f>
        <v>0</v>
      </c>
      <c r="Z30" s="457">
        <v>0</v>
      </c>
      <c r="AA30" s="20">
        <f t="shared" si="18"/>
        <v>0</v>
      </c>
      <c r="AB30" s="21">
        <f>SEPTIEMBRE!AD30</f>
        <v>0</v>
      </c>
      <c r="AC30" s="457">
        <v>0</v>
      </c>
      <c r="AD30" s="20">
        <f t="shared" si="19"/>
        <v>0</v>
      </c>
      <c r="AE30" s="21">
        <f>SEPTIEMBRE!AG30</f>
        <v>0</v>
      </c>
      <c r="AF30" s="457">
        <v>0</v>
      </c>
      <c r="AG30" s="20">
        <f t="shared" si="20"/>
        <v>0</v>
      </c>
      <c r="AH30" s="21">
        <f t="shared" si="21"/>
        <v>0</v>
      </c>
      <c r="AI30" s="17">
        <f t="shared" si="22"/>
        <v>0</v>
      </c>
      <c r="AJ30" s="18">
        <f t="shared" si="23"/>
        <v>0</v>
      </c>
      <c r="AK30" s="10"/>
      <c r="AL30" s="455">
        <v>0</v>
      </c>
      <c r="AM30" s="458">
        <v>0</v>
      </c>
      <c r="AN30" s="10"/>
      <c r="AO30" s="453" t="s">
        <v>53</v>
      </c>
      <c r="AP30" s="535" t="s">
        <v>136</v>
      </c>
      <c r="AQ30" s="456">
        <f>X220+X232</f>
        <v>544307480</v>
      </c>
      <c r="AR30" s="456">
        <f>AD220+AD232</f>
        <v>282920814</v>
      </c>
      <c r="AS30" s="456">
        <f>AG220+AG232</f>
        <v>244287674</v>
      </c>
      <c r="AT30" s="528"/>
      <c r="AU30" s="456">
        <f t="shared" si="25"/>
        <v>0.51978123468007453</v>
      </c>
      <c r="AV30" s="456">
        <f t="shared" si="26"/>
        <v>0.44880455069256076</v>
      </c>
      <c r="AW30" s="456">
        <f>(AR30-AD225-AD230-AD241-AD256)/$AO$2*12+AD225+AD230+AD241+AD256</f>
        <v>322943480.79999995</v>
      </c>
      <c r="AX30" s="456">
        <f>(AS30-AG225-AG230-AG241-AG256)/$AO$2*12+AG225+AG230+AG241+AG256</f>
        <v>282877007.20000005</v>
      </c>
      <c r="AY30" s="456">
        <f t="shared" si="27"/>
        <v>-221363999.20000005</v>
      </c>
      <c r="AZ30" s="170">
        <f t="shared" si="28"/>
        <v>261430472.79999995</v>
      </c>
      <c r="BA30" s="467"/>
      <c r="BG30" s="467"/>
      <c r="BH30" s="467"/>
      <c r="BI30" s="467"/>
      <c r="BJ30" s="467"/>
      <c r="BK30" s="467"/>
      <c r="BL30" s="467"/>
      <c r="BM30" s="128" t="s">
        <v>76</v>
      </c>
      <c r="BN30" s="124">
        <f>X220-X225-X230</f>
        <v>0</v>
      </c>
      <c r="BO30" s="125">
        <f>AA220-AA225-AA230</f>
        <v>0</v>
      </c>
      <c r="BP30" s="125">
        <f>AD220-AD225-AD230</f>
        <v>0</v>
      </c>
      <c r="BQ30" s="126">
        <f>AF220-AF225-AF230</f>
        <v>0</v>
      </c>
      <c r="BR30" s="467"/>
    </row>
    <row r="31" spans="1:70" s="514" customFormat="1" ht="15" x14ac:dyDescent="0.25">
      <c r="A31" s="188" t="str">
        <f>+IF(SEPTIEMBRE!A31=0,"",SEPTIEMBRE!A31)</f>
        <v>1130103-1-2</v>
      </c>
      <c r="B31" s="189" t="str">
        <f>+IF(SEPTIEMBRE!B31=0,"",SEPTIEMBRE!B31)</f>
        <v>Vigencias Anteriores</v>
      </c>
      <c r="C31" s="456">
        <f>+ENERO!C31</f>
        <v>0</v>
      </c>
      <c r="D31" s="456">
        <f>SEPTIEMBRE!D31+OCTUBRE!P31</f>
        <v>0</v>
      </c>
      <c r="E31" s="456">
        <f>SEPTIEMBRE!E31+OCTUBRE!Q31</f>
        <v>0</v>
      </c>
      <c r="F31" s="170">
        <f>SUM(C31:E31)</f>
        <v>0</v>
      </c>
      <c r="G31" s="283">
        <f>SEPTIEMBRE!I31</f>
        <v>0</v>
      </c>
      <c r="H31" s="457">
        <v>0</v>
      </c>
      <c r="I31" s="170">
        <f>SUM(G31:H31)</f>
        <v>0</v>
      </c>
      <c r="J31" s="283">
        <f>SEPTIEMBRE!L31</f>
        <v>0</v>
      </c>
      <c r="K31" s="457">
        <v>0</v>
      </c>
      <c r="L31" s="170">
        <f>SUM(J31:K31)</f>
        <v>0</v>
      </c>
      <c r="M31" s="283">
        <f>F31-I31</f>
        <v>0</v>
      </c>
      <c r="N31" s="170">
        <f>F31-L31</f>
        <v>0</v>
      </c>
      <c r="O31" s="467"/>
      <c r="P31" s="455">
        <v>0</v>
      </c>
      <c r="Q31" s="458">
        <v>0</v>
      </c>
      <c r="R31" s="10"/>
      <c r="S31" s="156" t="str">
        <f>+IF(SEPTIEMBRE!S31=0,"",SEPTIEMBRE!S31)</f>
        <v>1010104-13</v>
      </c>
      <c r="T31" s="55" t="str">
        <f>+IF(SEPTIEMBRE!T31=0,"",SEPTIEMBRE!T31)</f>
        <v>Bonificación Especial por Recreación</v>
      </c>
      <c r="U31" s="29">
        <f>+ENERO!U31</f>
        <v>1633955</v>
      </c>
      <c r="V31" s="17">
        <f>SEPTIEMBRE!V31+OCTUBRE!AL31</f>
        <v>0</v>
      </c>
      <c r="W31" s="17">
        <f>SEPTIEMBRE!W31+OCTUBRE!AM31</f>
        <v>0</v>
      </c>
      <c r="X31" s="20">
        <f t="shared" si="17"/>
        <v>1633955</v>
      </c>
      <c r="Y31" s="21">
        <f>SEPTIEMBRE!AA31</f>
        <v>1009170</v>
      </c>
      <c r="Z31" s="457">
        <v>154077</v>
      </c>
      <c r="AA31" s="20">
        <f t="shared" si="18"/>
        <v>1163247</v>
      </c>
      <c r="AB31" s="21">
        <f>SEPTIEMBRE!AD31</f>
        <v>1009170</v>
      </c>
      <c r="AC31" s="457">
        <v>154077</v>
      </c>
      <c r="AD31" s="20">
        <f t="shared" si="19"/>
        <v>1163247</v>
      </c>
      <c r="AE31" s="21">
        <f>SEPTIEMBRE!AG31</f>
        <v>1009170</v>
      </c>
      <c r="AF31" s="457">
        <v>154077</v>
      </c>
      <c r="AG31" s="20">
        <f t="shared" si="20"/>
        <v>1163247</v>
      </c>
      <c r="AH31" s="21">
        <f t="shared" si="21"/>
        <v>470708</v>
      </c>
      <c r="AI31" s="17">
        <f t="shared" si="22"/>
        <v>470708</v>
      </c>
      <c r="AJ31" s="18">
        <f t="shared" si="23"/>
        <v>470708</v>
      </c>
      <c r="AK31" s="10"/>
      <c r="AL31" s="455">
        <v>0</v>
      </c>
      <c r="AM31" s="458">
        <v>0</v>
      </c>
      <c r="AN31" s="10"/>
      <c r="AO31" s="428"/>
      <c r="AP31" s="507" t="s">
        <v>139</v>
      </c>
      <c r="AQ31" s="528">
        <f>X258</f>
        <v>0</v>
      </c>
      <c r="AR31" s="528">
        <f>AD258</f>
        <v>-139340442.07000017</v>
      </c>
      <c r="AS31" s="528">
        <f>AG258</f>
        <v>-2590411882</v>
      </c>
      <c r="AT31" s="528"/>
      <c r="AU31" s="456" t="str">
        <f t="shared" si="25"/>
        <v xml:space="preserve"> </v>
      </c>
      <c r="AV31" s="456" t="str">
        <f t="shared" si="26"/>
        <v xml:space="preserve"> </v>
      </c>
      <c r="AW31" s="456">
        <f>AQ31</f>
        <v>0</v>
      </c>
      <c r="AX31" s="456">
        <f>AQ31</f>
        <v>0</v>
      </c>
      <c r="AY31" s="456">
        <f t="shared" si="27"/>
        <v>0</v>
      </c>
      <c r="AZ31" s="170">
        <f t="shared" si="28"/>
        <v>0</v>
      </c>
      <c r="BA31" s="467"/>
      <c r="BB31" s="467"/>
      <c r="BC31" s="467"/>
      <c r="BD31" s="467"/>
      <c r="BE31" s="467"/>
      <c r="BF31" s="467"/>
      <c r="BG31" s="467"/>
      <c r="BH31" s="467"/>
      <c r="BI31" s="467"/>
      <c r="BJ31" s="467"/>
      <c r="BK31" s="467"/>
      <c r="BL31" s="467"/>
      <c r="BM31" s="128" t="s">
        <v>134</v>
      </c>
      <c r="BN31" s="124">
        <f>X33+X41+X55+X61+X81+X88+X102+X108+X121+X139+X143+X153+X168+X174+X183+X191+X205+X218+X230+X241+X256+X225</f>
        <v>466957946</v>
      </c>
      <c r="BO31" s="125">
        <f>AA33+AA41+AA55+AA61+AA81+AA88+AA102+AA108+AA121+AA139+AA143+AA153+AA168+AA174+AA183+AA191+AA205+AA218+AA230+AA241+AA256+AA225</f>
        <v>466957946</v>
      </c>
      <c r="BP31" s="125">
        <f>AD33+AD41+AD55+AD61+AD81+AD88+AD102+AD108+AD121+AD139+AD143+AD153+AD168+AD174+AD183+AD191+AD205+AD218+AD230+AD241+AD256+AD225</f>
        <v>466957946</v>
      </c>
      <c r="BQ31" s="126">
        <f>AF33+AF41+AF55+AF61+AF81+AF88+AF102+AF108+AF121+AF139+AF143+AF153+AF168+AF174+AF183+AF191+AF205+AF218+AF230+AF241+AF256+AF225</f>
        <v>923578</v>
      </c>
      <c r="BR31" s="10"/>
    </row>
    <row r="32" spans="1:70" s="10" customFormat="1" ht="15.75" thickBot="1" x14ac:dyDescent="0.3">
      <c r="A32" s="61" t="str">
        <f>+IF(SEPTIEMBRE!A32=0,"",SEPTIEMBRE!A32)</f>
        <v>1130103-2</v>
      </c>
      <c r="B32" s="62" t="str">
        <f>+IF(SEPTIEMBRE!B32=0,"",SEPTIEMBRE!B32)</f>
        <v>Prestación de Servicios de salud  2o. Nivel</v>
      </c>
      <c r="C32" s="17">
        <f t="shared" ref="C32:N32" si="32">SUM(C33:C34)</f>
        <v>0</v>
      </c>
      <c r="D32" s="17">
        <f t="shared" si="32"/>
        <v>0</v>
      </c>
      <c r="E32" s="17">
        <f t="shared" si="32"/>
        <v>0</v>
      </c>
      <c r="F32" s="18">
        <f t="shared" si="32"/>
        <v>0</v>
      </c>
      <c r="G32" s="21">
        <f t="shared" si="32"/>
        <v>0</v>
      </c>
      <c r="H32" s="17">
        <f t="shared" si="32"/>
        <v>0</v>
      </c>
      <c r="I32" s="18">
        <f t="shared" si="32"/>
        <v>0</v>
      </c>
      <c r="J32" s="21">
        <f t="shared" si="32"/>
        <v>0</v>
      </c>
      <c r="K32" s="17">
        <f t="shared" si="32"/>
        <v>0</v>
      </c>
      <c r="L32" s="18">
        <f t="shared" si="32"/>
        <v>0</v>
      </c>
      <c r="M32" s="21">
        <f t="shared" si="32"/>
        <v>0</v>
      </c>
      <c r="N32" s="18">
        <f t="shared" si="32"/>
        <v>0</v>
      </c>
      <c r="O32" s="467"/>
      <c r="P32" s="171">
        <f>SUM(P33:P34)</f>
        <v>0</v>
      </c>
      <c r="Q32" s="173">
        <f>SUM(Q33:Q34)</f>
        <v>0</v>
      </c>
      <c r="S32" s="156" t="str">
        <f>+IF(SEPTIEMBRE!S32=0,"",SEPTIEMBRE!S32)</f>
        <v>1010104-14</v>
      </c>
      <c r="T32" s="55" t="str">
        <f>+IF(SEPTIEMBRE!T32=0,"",SEPTIEMBRE!T32)</f>
        <v/>
      </c>
      <c r="U32" s="29">
        <f>+ENERO!U32</f>
        <v>0</v>
      </c>
      <c r="V32" s="17">
        <f>SEPTIEMBRE!V32+OCTUBRE!AL32</f>
        <v>0</v>
      </c>
      <c r="W32" s="17">
        <f>SEPTIEMBRE!W32+OCTUBRE!AM32</f>
        <v>0</v>
      </c>
      <c r="X32" s="20">
        <f t="shared" si="17"/>
        <v>0</v>
      </c>
      <c r="Y32" s="21">
        <f>SEPTIEMBRE!AA32</f>
        <v>0</v>
      </c>
      <c r="Z32" s="457">
        <v>0</v>
      </c>
      <c r="AA32" s="20">
        <f t="shared" si="18"/>
        <v>0</v>
      </c>
      <c r="AB32" s="21">
        <f>SEPTIEMBRE!AD32</f>
        <v>0</v>
      </c>
      <c r="AC32" s="457">
        <v>0</v>
      </c>
      <c r="AD32" s="20">
        <f t="shared" si="19"/>
        <v>0</v>
      </c>
      <c r="AE32" s="21">
        <f>SEPTIEMBRE!AG32</f>
        <v>0</v>
      </c>
      <c r="AF32" s="457">
        <v>0</v>
      </c>
      <c r="AG32" s="20">
        <f t="shared" si="20"/>
        <v>0</v>
      </c>
      <c r="AH32" s="21">
        <f t="shared" si="21"/>
        <v>0</v>
      </c>
      <c r="AI32" s="17">
        <f t="shared" si="22"/>
        <v>0</v>
      </c>
      <c r="AJ32" s="18">
        <f t="shared" si="23"/>
        <v>0</v>
      </c>
      <c r="AL32" s="455">
        <v>0</v>
      </c>
      <c r="AM32" s="458">
        <v>0</v>
      </c>
      <c r="AO32" s="23"/>
      <c r="AP32" s="537" t="s">
        <v>144</v>
      </c>
      <c r="AQ32" s="483">
        <f>SUM(AQ22:AQ31)</f>
        <v>4105399037</v>
      </c>
      <c r="AR32" s="483">
        <f>SUM(AR22:AR31)</f>
        <v>2711307794</v>
      </c>
      <c r="AS32" s="483">
        <f>SUM(AS22:AS31)</f>
        <v>0</v>
      </c>
      <c r="AT32" s="538"/>
      <c r="AU32" s="539">
        <f t="shared" si="25"/>
        <v>0.66042491109007395</v>
      </c>
      <c r="AV32" s="539">
        <f t="shared" si="26"/>
        <v>0</v>
      </c>
      <c r="AW32" s="430">
        <f>SUM(AW22:AW31)</f>
        <v>3454363407.684</v>
      </c>
      <c r="AX32" s="430">
        <f>SUM(AX22:AX31)</f>
        <v>3158395317.1999998</v>
      </c>
      <c r="AY32" s="430">
        <f>SUM(AY22:AY31)</f>
        <v>-651035629.31599998</v>
      </c>
      <c r="AZ32" s="431">
        <f>SUM(AZ22:AZ31)</f>
        <v>947003719.79999995</v>
      </c>
      <c r="BA32" s="467"/>
      <c r="BB32" s="514"/>
      <c r="BC32" s="514"/>
      <c r="BD32" s="514"/>
      <c r="BE32" s="514"/>
      <c r="BF32" s="514"/>
      <c r="BG32" s="467"/>
      <c r="BH32" s="467"/>
      <c r="BI32" s="467"/>
      <c r="BJ32" s="467"/>
      <c r="BK32" s="467"/>
      <c r="BM32" s="128" t="s">
        <v>140</v>
      </c>
      <c r="BN32" s="124">
        <f>+BN7+BN25+BN29+BN30+BN31</f>
        <v>4105399037</v>
      </c>
      <c r="BO32" s="125">
        <f>+BO7+BO25+BO29+BO30+BO31</f>
        <v>2968421968.0699997</v>
      </c>
      <c r="BP32" s="125">
        <f>+BP7+BP25+BP29+BP30+BP31</f>
        <v>2850648236.0699997</v>
      </c>
      <c r="BQ32" s="126">
        <f>+BQ7+BQ25+BQ29+BQ30+BQ31</f>
        <v>272531380</v>
      </c>
      <c r="BR32" s="467"/>
    </row>
    <row r="33" spans="1:70" s="514" customFormat="1" ht="15.75" thickBot="1" x14ac:dyDescent="0.3">
      <c r="A33" s="188" t="str">
        <f>+IF(SEPTIEMBRE!A33=0,"",SEPTIEMBRE!A33)</f>
        <v>1130103-2-1</v>
      </c>
      <c r="B33" s="189" t="str">
        <f>+CONCATENATE("Vigencia ",INSTRUCCIONES!$F$3)</f>
        <v>Vigencia 2014</v>
      </c>
      <c r="C33" s="456">
        <f>+ENERO!C33</f>
        <v>0</v>
      </c>
      <c r="D33" s="456">
        <f>SEPTIEMBRE!D33+OCTUBRE!P33</f>
        <v>0</v>
      </c>
      <c r="E33" s="456">
        <f>SEPTIEMBRE!E33+OCTUBRE!Q33</f>
        <v>0</v>
      </c>
      <c r="F33" s="170">
        <f>SUM(C33:E33)</f>
        <v>0</v>
      </c>
      <c r="G33" s="283">
        <f>SEPTIEMBRE!I33</f>
        <v>0</v>
      </c>
      <c r="H33" s="457">
        <v>0</v>
      </c>
      <c r="I33" s="170">
        <f>SUM(G33:H33)</f>
        <v>0</v>
      </c>
      <c r="J33" s="283">
        <f>SEPTIEMBRE!L33</f>
        <v>0</v>
      </c>
      <c r="K33" s="457">
        <v>0</v>
      </c>
      <c r="L33" s="170">
        <f>SUM(J33:K33)</f>
        <v>0</v>
      </c>
      <c r="M33" s="283">
        <f>F33-I33</f>
        <v>0</v>
      </c>
      <c r="N33" s="170">
        <f>F33-L33</f>
        <v>0</v>
      </c>
      <c r="O33" s="10"/>
      <c r="P33" s="455">
        <v>0</v>
      </c>
      <c r="Q33" s="458">
        <v>0</v>
      </c>
      <c r="R33" s="10"/>
      <c r="S33" s="155">
        <f>+IF(SEPTIEMBRE!S33=0,"",SEPTIEMBRE!S33)</f>
        <v>1010199</v>
      </c>
      <c r="T33" s="159" t="str">
        <f>+IF(SEPTIEMBRE!T33=0,"",SEPTIEMBRE!T33)</f>
        <v>Vigencias Anteriores</v>
      </c>
      <c r="U33" s="29">
        <f>+ENERO!U33</f>
        <v>0</v>
      </c>
      <c r="V33" s="17">
        <f>SEPTIEMBRE!V33+OCTUBRE!AL33</f>
        <v>0</v>
      </c>
      <c r="W33" s="17">
        <f>SEPTIEMBRE!W33+OCTUBRE!AM33</f>
        <v>1568593</v>
      </c>
      <c r="X33" s="20">
        <f t="shared" si="17"/>
        <v>1568593</v>
      </c>
      <c r="Y33" s="21">
        <f>SEPTIEMBRE!AA33</f>
        <v>1568593</v>
      </c>
      <c r="Z33" s="457">
        <v>0</v>
      </c>
      <c r="AA33" s="20">
        <f t="shared" si="18"/>
        <v>1568593</v>
      </c>
      <c r="AB33" s="21">
        <f>SEPTIEMBRE!AD33</f>
        <v>1568593</v>
      </c>
      <c r="AC33" s="457">
        <v>0</v>
      </c>
      <c r="AD33" s="20">
        <f t="shared" si="19"/>
        <v>1568593</v>
      </c>
      <c r="AE33" s="21">
        <f>SEPTIEMBRE!AG33</f>
        <v>1561043</v>
      </c>
      <c r="AF33" s="457">
        <v>0</v>
      </c>
      <c r="AG33" s="20">
        <f t="shared" si="20"/>
        <v>1561043</v>
      </c>
      <c r="AH33" s="21">
        <f t="shared" si="21"/>
        <v>0</v>
      </c>
      <c r="AI33" s="17">
        <f t="shared" si="22"/>
        <v>0</v>
      </c>
      <c r="AJ33" s="18">
        <f t="shared" si="23"/>
        <v>7550</v>
      </c>
      <c r="AK33" s="10"/>
      <c r="AL33" s="455">
        <v>0</v>
      </c>
      <c r="AM33" s="458">
        <v>0</v>
      </c>
      <c r="AN33" s="10"/>
      <c r="AO33" s="428"/>
      <c r="AP33" s="540"/>
      <c r="AQ33" s="541" t="str">
        <f>IF((AQ32-X8)&lt;&gt;0,(AQ32-X8),"")</f>
        <v/>
      </c>
      <c r="AR33" s="541"/>
      <c r="AS33" s="541"/>
      <c r="AT33" s="541"/>
      <c r="AU33" s="542"/>
      <c r="AV33" s="529"/>
      <c r="AW33" s="530"/>
      <c r="AX33" s="530"/>
      <c r="AY33" s="530"/>
      <c r="AZ33" s="531"/>
      <c r="BA33" s="467"/>
      <c r="BG33" s="467"/>
      <c r="BH33" s="467"/>
      <c r="BI33" s="467"/>
      <c r="BJ33" s="467"/>
      <c r="BK33" s="467"/>
      <c r="BL33" s="467"/>
      <c r="BM33" s="129" t="s">
        <v>137</v>
      </c>
      <c r="BN33" s="130">
        <f>X258</f>
        <v>0</v>
      </c>
      <c r="BO33" s="131">
        <f>AA258</f>
        <v>371919063.93000031</v>
      </c>
      <c r="BP33" s="131">
        <f>AD258</f>
        <v>-139340442.07000017</v>
      </c>
      <c r="BQ33" s="132">
        <f>AF258</f>
        <v>1121559863</v>
      </c>
      <c r="BR33" s="467"/>
    </row>
    <row r="34" spans="1:70" s="514" customFormat="1" ht="16.5" thickBot="1" x14ac:dyDescent="0.25">
      <c r="A34" s="188" t="str">
        <f>+IF(SEPTIEMBRE!A34=0,"",SEPTIEMBRE!A34)</f>
        <v>1130103-2-2</v>
      </c>
      <c r="B34" s="189" t="str">
        <f>+IF(SEPTIEMBRE!B34=0,"",SEPTIEMBRE!B34)</f>
        <v>Vigencias Anteriores</v>
      </c>
      <c r="C34" s="456">
        <f>+ENERO!C34</f>
        <v>0</v>
      </c>
      <c r="D34" s="456">
        <f>SEPTIEMBRE!D34+OCTUBRE!P34</f>
        <v>0</v>
      </c>
      <c r="E34" s="456">
        <f>SEPTIEMBRE!E34+OCTUBRE!Q34</f>
        <v>0</v>
      </c>
      <c r="F34" s="170">
        <f>SUM(C34:E34)</f>
        <v>0</v>
      </c>
      <c r="G34" s="283">
        <f>SEPTIEMBRE!I34</f>
        <v>0</v>
      </c>
      <c r="H34" s="457">
        <v>0</v>
      </c>
      <c r="I34" s="170">
        <f>SUM(G34:H34)</f>
        <v>0</v>
      </c>
      <c r="J34" s="283">
        <f>SEPTIEMBRE!L34</f>
        <v>0</v>
      </c>
      <c r="K34" s="457">
        <v>0</v>
      </c>
      <c r="L34" s="170">
        <f>SUM(J34:K34)</f>
        <v>0</v>
      </c>
      <c r="M34" s="283">
        <f>F34-I34</f>
        <v>0</v>
      </c>
      <c r="N34" s="170">
        <f>F34-L34</f>
        <v>0</v>
      </c>
      <c r="O34" s="467"/>
      <c r="P34" s="455">
        <v>0</v>
      </c>
      <c r="Q34" s="458">
        <v>0</v>
      </c>
      <c r="R34" s="10"/>
      <c r="S34" s="448" t="str">
        <f>+IF(SEPTIEMBRE!S34=0,"",SEPTIEMBRE!S34)</f>
        <v/>
      </c>
      <c r="T34" s="649" t="str">
        <f>+IF(SEPTIEMBRE!T34=0,"",SEPTIEMBRE!T34)</f>
        <v/>
      </c>
      <c r="U34" s="193"/>
      <c r="V34" s="193"/>
      <c r="W34" s="193"/>
      <c r="X34" s="193"/>
      <c r="Y34" s="193"/>
      <c r="Z34" s="193"/>
      <c r="AA34" s="193"/>
      <c r="AB34" s="193"/>
      <c r="AC34" s="193"/>
      <c r="AD34" s="193"/>
      <c r="AE34" s="193"/>
      <c r="AF34" s="193"/>
      <c r="AG34" s="193"/>
      <c r="AH34" s="193"/>
      <c r="AI34" s="193"/>
      <c r="AJ34" s="207"/>
      <c r="AK34" s="10"/>
      <c r="AL34" s="211"/>
      <c r="AM34" s="212"/>
      <c r="AN34" s="10"/>
      <c r="AO34" s="428"/>
      <c r="AP34" s="543"/>
      <c r="AQ34" s="15"/>
      <c r="AR34" s="15"/>
      <c r="AS34" s="15" t="s">
        <v>151</v>
      </c>
      <c r="AT34" s="15"/>
      <c r="AU34" s="544" t="s">
        <v>152</v>
      </c>
      <c r="AV34" s="545" t="s">
        <v>153</v>
      </c>
      <c r="AW34" s="472" t="s">
        <v>151</v>
      </c>
      <c r="AX34" s="546"/>
      <c r="AY34" s="472" t="s">
        <v>154</v>
      </c>
      <c r="AZ34" s="473" t="s">
        <v>155</v>
      </c>
      <c r="BA34" s="467"/>
      <c r="BB34" s="467"/>
      <c r="BC34" s="467"/>
      <c r="BD34" s="467"/>
      <c r="BE34" s="467"/>
      <c r="BF34" s="467"/>
      <c r="BG34" s="467"/>
      <c r="BH34" s="467"/>
      <c r="BI34" s="467"/>
      <c r="BJ34" s="467"/>
      <c r="BK34" s="467"/>
      <c r="BL34" s="467"/>
      <c r="BM34" s="10"/>
      <c r="BN34" s="10"/>
      <c r="BO34" s="10"/>
      <c r="BP34" s="10"/>
      <c r="BQ34" s="10"/>
      <c r="BR34" s="10"/>
    </row>
    <row r="35" spans="1:70" s="467" customFormat="1" ht="15.75" thickBot="1" x14ac:dyDescent="0.25">
      <c r="A35" s="61" t="str">
        <f>+IF(SEPTIEMBRE!A35=0,"",SEPTIEMBRE!A35)</f>
        <v>1130103-3</v>
      </c>
      <c r="B35" s="62" t="str">
        <f>+IF(SEPTIEMBRE!B35=0,"",SEPTIEMBRE!B35)</f>
        <v>Prestación de Servicios de salud  3o. Nivel</v>
      </c>
      <c r="C35" s="17">
        <f t="shared" ref="C35:N35" si="33">SUM(C36:C37)</f>
        <v>0</v>
      </c>
      <c r="D35" s="17">
        <f t="shared" si="33"/>
        <v>0</v>
      </c>
      <c r="E35" s="17">
        <f t="shared" si="33"/>
        <v>0</v>
      </c>
      <c r="F35" s="18">
        <f t="shared" si="33"/>
        <v>0</v>
      </c>
      <c r="G35" s="21">
        <f t="shared" si="33"/>
        <v>0</v>
      </c>
      <c r="H35" s="17">
        <f t="shared" si="33"/>
        <v>0</v>
      </c>
      <c r="I35" s="18">
        <f t="shared" si="33"/>
        <v>0</v>
      </c>
      <c r="J35" s="21">
        <f t="shared" si="33"/>
        <v>0</v>
      </c>
      <c r="K35" s="17">
        <f t="shared" si="33"/>
        <v>0</v>
      </c>
      <c r="L35" s="18">
        <f t="shared" si="33"/>
        <v>0</v>
      </c>
      <c r="M35" s="21">
        <f t="shared" si="33"/>
        <v>0</v>
      </c>
      <c r="N35" s="18">
        <f t="shared" si="33"/>
        <v>0</v>
      </c>
      <c r="P35" s="171">
        <f>SUM(P36:P37)</f>
        <v>0</v>
      </c>
      <c r="Q35" s="173">
        <f>SUM(Q36:Q37)</f>
        <v>0</v>
      </c>
      <c r="R35" s="10"/>
      <c r="S35" s="34">
        <f>+IF(SEPTIEMBRE!S35=0,"",SEPTIEMBRE!S35)</f>
        <v>1010200</v>
      </c>
      <c r="T35" s="158" t="str">
        <f>+IF(SEPTIEMBRE!T35=0,"",SEPTIEMBRE!T35)</f>
        <v>Servicios Personales Indirectos</v>
      </c>
      <c r="U35" s="157">
        <f t="shared" ref="U35:AJ35" si="34">SUM(U36:U41)</f>
        <v>191836000</v>
      </c>
      <c r="V35" s="144">
        <f t="shared" si="34"/>
        <v>-49000000</v>
      </c>
      <c r="W35" s="144">
        <f t="shared" si="34"/>
        <v>92761289</v>
      </c>
      <c r="X35" s="152">
        <f t="shared" si="34"/>
        <v>235597289</v>
      </c>
      <c r="Y35" s="151">
        <f t="shared" si="34"/>
        <v>202902725</v>
      </c>
      <c r="Z35" s="144">
        <f t="shared" si="34"/>
        <v>10000000</v>
      </c>
      <c r="AA35" s="152">
        <f t="shared" si="34"/>
        <v>212902725</v>
      </c>
      <c r="AB35" s="151">
        <f t="shared" si="34"/>
        <v>156915097</v>
      </c>
      <c r="AC35" s="144">
        <f t="shared" si="34"/>
        <v>16096364</v>
      </c>
      <c r="AD35" s="152">
        <f t="shared" si="34"/>
        <v>173011461</v>
      </c>
      <c r="AE35" s="151">
        <f t="shared" si="34"/>
        <v>145207600</v>
      </c>
      <c r="AF35" s="144">
        <f t="shared" si="34"/>
        <v>13426864</v>
      </c>
      <c r="AG35" s="152">
        <f t="shared" si="34"/>
        <v>158634464</v>
      </c>
      <c r="AH35" s="151">
        <f t="shared" si="34"/>
        <v>22694564</v>
      </c>
      <c r="AI35" s="144">
        <f t="shared" si="34"/>
        <v>62585828</v>
      </c>
      <c r="AJ35" s="153">
        <f t="shared" si="34"/>
        <v>76962825</v>
      </c>
      <c r="AK35" s="10"/>
      <c r="AL35" s="151">
        <f>SUM(AL36:AL41)</f>
        <v>0</v>
      </c>
      <c r="AM35" s="153">
        <f>SUM(AM36:AM41)</f>
        <v>0</v>
      </c>
      <c r="AN35" s="10"/>
      <c r="AO35" s="428"/>
      <c r="AP35" s="547"/>
      <c r="AQ35" s="363"/>
      <c r="AR35" s="548"/>
      <c r="AS35" s="548"/>
      <c r="AT35" s="548"/>
      <c r="AU35" s="549">
        <f>AR17-AR32</f>
        <v>369638608</v>
      </c>
      <c r="AV35" s="550">
        <f>AS17-AR32</f>
        <v>-259394630</v>
      </c>
      <c r="AW35" s="550" t="s">
        <v>158</v>
      </c>
      <c r="AX35" s="551"/>
      <c r="AY35" s="550">
        <f>AY17+AY32</f>
        <v>-852797667.91600025</v>
      </c>
      <c r="AZ35" s="552">
        <f>AZ17+AY32</f>
        <v>-1642024322.516</v>
      </c>
      <c r="BB35" s="514"/>
      <c r="BC35" s="514"/>
      <c r="BD35" s="514"/>
      <c r="BE35" s="514"/>
      <c r="BF35" s="514"/>
    </row>
    <row r="36" spans="1:70" s="467" customFormat="1" ht="15.75" thickBot="1" x14ac:dyDescent="0.25">
      <c r="A36" s="188" t="str">
        <f>+IF(SEPTIEMBRE!A36=0,"",SEPTIEMBRE!A36)</f>
        <v>1130103-3-1</v>
      </c>
      <c r="B36" s="189" t="str">
        <f>+CONCATENATE("Vigencia ",INSTRUCCIONES!$F$3)</f>
        <v>Vigencia 2014</v>
      </c>
      <c r="C36" s="456">
        <f>+ENERO!C36</f>
        <v>0</v>
      </c>
      <c r="D36" s="456">
        <f>SEPTIEMBRE!D36+OCTUBRE!P36</f>
        <v>0</v>
      </c>
      <c r="E36" s="456">
        <f>SEPTIEMBRE!E36+OCTUBRE!Q36</f>
        <v>0</v>
      </c>
      <c r="F36" s="170">
        <f>SUM(C36:E36)</f>
        <v>0</v>
      </c>
      <c r="G36" s="283">
        <f>SEPTIEMBRE!I36</f>
        <v>0</v>
      </c>
      <c r="H36" s="457">
        <v>0</v>
      </c>
      <c r="I36" s="170">
        <f>SUM(G36:H36)</f>
        <v>0</v>
      </c>
      <c r="J36" s="283">
        <f>SEPTIEMBRE!L36</f>
        <v>0</v>
      </c>
      <c r="K36" s="457">
        <v>0</v>
      </c>
      <c r="L36" s="170">
        <f>SUM(J36:K36)</f>
        <v>0</v>
      </c>
      <c r="M36" s="283">
        <f>F36-I36</f>
        <v>0</v>
      </c>
      <c r="N36" s="170">
        <f>F36-L36</f>
        <v>0</v>
      </c>
      <c r="O36" s="10"/>
      <c r="P36" s="455">
        <v>0</v>
      </c>
      <c r="Q36" s="458">
        <v>0</v>
      </c>
      <c r="R36" s="10"/>
      <c r="S36" s="155" t="str">
        <f>+IF(SEPTIEMBRE!S36=0,"",SEPTIEMBRE!S36)</f>
        <v>1010200-1</v>
      </c>
      <c r="T36" s="159" t="str">
        <f>+IF(SEPTIEMBRE!T36=0,"",SEPTIEMBRE!T36)</f>
        <v>Remuneración y Honorarios por Servicios Técnicos y Profesionales</v>
      </c>
      <c r="U36" s="29">
        <f>+ENERO!U36</f>
        <v>180000000</v>
      </c>
      <c r="V36" s="17">
        <f>SEPTIEMBRE!V36+OCTUBRE!AL36</f>
        <v>-49000000</v>
      </c>
      <c r="W36" s="17">
        <f>SEPTIEMBRE!W36+OCTUBRE!AM36</f>
        <v>63006844</v>
      </c>
      <c r="X36" s="20">
        <f t="shared" ref="X36:X41" si="35">SUM(U36:W36)</f>
        <v>194006844</v>
      </c>
      <c r="Y36" s="21">
        <f>SEPTIEMBRE!AA36</f>
        <v>173148280</v>
      </c>
      <c r="Z36" s="457">
        <v>10000000</v>
      </c>
      <c r="AA36" s="20">
        <f t="shared" ref="AA36:AA41" si="36">SUM(Y36:Z36)</f>
        <v>183148280</v>
      </c>
      <c r="AB36" s="21">
        <f>SEPTIEMBRE!AD36</f>
        <v>127160652</v>
      </c>
      <c r="AC36" s="457">
        <v>16096364</v>
      </c>
      <c r="AD36" s="20">
        <f t="shared" ref="AD36:AD41" si="37">SUM(AB36:AC36)</f>
        <v>143257016</v>
      </c>
      <c r="AE36" s="21">
        <f>SEPTIEMBRE!AG36</f>
        <v>118048905</v>
      </c>
      <c r="AF36" s="457">
        <v>13426864</v>
      </c>
      <c r="AG36" s="20">
        <f t="shared" ref="AG36:AG41" si="38">SUM(AE36:AF36)</f>
        <v>131475769</v>
      </c>
      <c r="AH36" s="21">
        <f t="shared" ref="AH36:AH41" si="39">X36-AA36</f>
        <v>10858564</v>
      </c>
      <c r="AI36" s="17">
        <f t="shared" ref="AI36:AI41" si="40">X36-AD36</f>
        <v>50749828</v>
      </c>
      <c r="AJ36" s="18">
        <f t="shared" ref="AJ36:AJ41" si="41">X36-AG36</f>
        <v>62531075</v>
      </c>
      <c r="AK36" s="10"/>
      <c r="AL36" s="455">
        <v>0</v>
      </c>
      <c r="AM36" s="458">
        <v>0</v>
      </c>
      <c r="AN36" s="10"/>
      <c r="AO36" s="553"/>
      <c r="AP36" s="24"/>
      <c r="AQ36" s="24"/>
      <c r="AR36" s="24"/>
      <c r="AS36" s="24"/>
      <c r="AT36" s="24"/>
      <c r="AU36" s="24"/>
      <c r="AV36" s="24"/>
      <c r="AW36" s="24"/>
      <c r="AX36" s="24"/>
      <c r="AY36" s="24"/>
      <c r="AZ36" s="25"/>
      <c r="BB36" s="514"/>
      <c r="BC36" s="514"/>
      <c r="BD36" s="514"/>
      <c r="BE36" s="514"/>
      <c r="BF36" s="514"/>
    </row>
    <row r="37" spans="1:70" s="467" customFormat="1" ht="15" x14ac:dyDescent="0.2">
      <c r="A37" s="188" t="str">
        <f>+IF(SEPTIEMBRE!A37=0,"",SEPTIEMBRE!A37)</f>
        <v>1130103-3-2</v>
      </c>
      <c r="B37" s="189" t="str">
        <f>+IF(SEPTIEMBRE!B37=0,"",SEPTIEMBRE!B37)</f>
        <v>Vigencias Anteriores</v>
      </c>
      <c r="C37" s="456">
        <f>+ENERO!C37</f>
        <v>0</v>
      </c>
      <c r="D37" s="456">
        <f>SEPTIEMBRE!D37+OCTUBRE!P37</f>
        <v>0</v>
      </c>
      <c r="E37" s="456">
        <f>SEPTIEMBRE!E37+OCTUBRE!Q37</f>
        <v>0</v>
      </c>
      <c r="F37" s="170">
        <f>SUM(C37:E37)</f>
        <v>0</v>
      </c>
      <c r="G37" s="283">
        <f>SEPTIEMBRE!I37</f>
        <v>0</v>
      </c>
      <c r="H37" s="457">
        <v>0</v>
      </c>
      <c r="I37" s="170">
        <f>SUM(G37:H37)</f>
        <v>0</v>
      </c>
      <c r="J37" s="283">
        <f>SEPTIEMBRE!L37</f>
        <v>0</v>
      </c>
      <c r="K37" s="457">
        <v>0</v>
      </c>
      <c r="L37" s="170">
        <f>SUM(J37:K37)</f>
        <v>0</v>
      </c>
      <c r="M37" s="283">
        <f>F37-I37</f>
        <v>0</v>
      </c>
      <c r="N37" s="170">
        <f>F37-L37</f>
        <v>0</v>
      </c>
      <c r="P37" s="455">
        <v>0</v>
      </c>
      <c r="Q37" s="458">
        <v>0</v>
      </c>
      <c r="R37" s="10"/>
      <c r="S37" s="155" t="str">
        <f>+IF(SEPTIEMBRE!S37=0,"",SEPTIEMBRE!S37)</f>
        <v>1010200-2</v>
      </c>
      <c r="T37" s="159" t="str">
        <f>+IF(SEPTIEMBRE!T37=0,"",SEPTIEMBRE!T37)</f>
        <v>Personal Supernumerario</v>
      </c>
      <c r="U37" s="29">
        <f>+ENERO!U37</f>
        <v>0</v>
      </c>
      <c r="V37" s="17">
        <f>SEPTIEMBRE!V37+OCTUBRE!AL37</f>
        <v>0</v>
      </c>
      <c r="W37" s="17">
        <f>SEPTIEMBRE!W37+OCTUBRE!AM37</f>
        <v>0</v>
      </c>
      <c r="X37" s="20">
        <f t="shared" si="35"/>
        <v>0</v>
      </c>
      <c r="Y37" s="21">
        <f>SEPTIEMBRE!AA37</f>
        <v>0</v>
      </c>
      <c r="Z37" s="457">
        <v>0</v>
      </c>
      <c r="AA37" s="20">
        <f t="shared" si="36"/>
        <v>0</v>
      </c>
      <c r="AB37" s="21">
        <f>SEPTIEMBRE!AD37</f>
        <v>0</v>
      </c>
      <c r="AC37" s="457">
        <v>0</v>
      </c>
      <c r="AD37" s="20">
        <f t="shared" si="37"/>
        <v>0</v>
      </c>
      <c r="AE37" s="21">
        <f>SEPTIEMBRE!AG37</f>
        <v>0</v>
      </c>
      <c r="AF37" s="457">
        <v>0</v>
      </c>
      <c r="AG37" s="20">
        <f t="shared" si="38"/>
        <v>0</v>
      </c>
      <c r="AH37" s="21">
        <f t="shared" si="39"/>
        <v>0</v>
      </c>
      <c r="AI37" s="17">
        <f t="shared" si="40"/>
        <v>0</v>
      </c>
      <c r="AJ37" s="18">
        <f t="shared" si="41"/>
        <v>0</v>
      </c>
      <c r="AK37" s="10"/>
      <c r="AL37" s="455">
        <v>0</v>
      </c>
      <c r="AM37" s="458">
        <v>0</v>
      </c>
      <c r="AN37" s="10"/>
      <c r="AO37" s="26" t="s">
        <v>161</v>
      </c>
    </row>
    <row r="38" spans="1:70" s="467" customFormat="1" x14ac:dyDescent="0.2">
      <c r="A38" s="718"/>
      <c r="B38" s="719"/>
      <c r="C38" s="720"/>
      <c r="D38" s="720"/>
      <c r="E38" s="720"/>
      <c r="F38" s="721"/>
      <c r="G38" s="722"/>
      <c r="H38" s="723"/>
      <c r="I38" s="721"/>
      <c r="J38" s="722"/>
      <c r="K38" s="723"/>
      <c r="L38" s="721"/>
      <c r="M38" s="722"/>
      <c r="N38" s="721"/>
      <c r="O38" s="726"/>
      <c r="P38" s="724"/>
      <c r="Q38" s="725"/>
      <c r="R38" s="10"/>
      <c r="S38" s="155" t="str">
        <f>+IF(SEPTIEMBRE!S38=0,"",SEPTIEMBRE!S38)</f>
        <v>1010200-3</v>
      </c>
      <c r="T38" s="159" t="str">
        <f>+IF(SEPTIEMBRE!T38=0,"",SEPTIEMBRE!T38)</f>
        <v>Honorarios de la Junta Directiva</v>
      </c>
      <c r="U38" s="29">
        <f>+ENERO!U38</f>
        <v>1836000</v>
      </c>
      <c r="V38" s="17">
        <f>SEPTIEMBRE!V38+OCTUBRE!AL38</f>
        <v>0</v>
      </c>
      <c r="W38" s="17">
        <f>SEPTIEMBRE!W38+OCTUBRE!AM38</f>
        <v>0</v>
      </c>
      <c r="X38" s="20">
        <f t="shared" si="35"/>
        <v>1836000</v>
      </c>
      <c r="Y38" s="21">
        <f>SEPTIEMBRE!AA38</f>
        <v>0</v>
      </c>
      <c r="Z38" s="457">
        <v>0</v>
      </c>
      <c r="AA38" s="20">
        <f t="shared" si="36"/>
        <v>0</v>
      </c>
      <c r="AB38" s="21">
        <f>SEPTIEMBRE!AD38</f>
        <v>0</v>
      </c>
      <c r="AC38" s="457">
        <v>0</v>
      </c>
      <c r="AD38" s="20">
        <f t="shared" si="37"/>
        <v>0</v>
      </c>
      <c r="AE38" s="21">
        <f>SEPTIEMBRE!AG38</f>
        <v>0</v>
      </c>
      <c r="AF38" s="457">
        <v>0</v>
      </c>
      <c r="AG38" s="20">
        <f t="shared" si="38"/>
        <v>0</v>
      </c>
      <c r="AH38" s="21">
        <f t="shared" si="39"/>
        <v>1836000</v>
      </c>
      <c r="AI38" s="17">
        <f t="shared" si="40"/>
        <v>1836000</v>
      </c>
      <c r="AJ38" s="18">
        <f t="shared" si="41"/>
        <v>1836000</v>
      </c>
      <c r="AK38" s="10"/>
      <c r="AL38" s="455">
        <v>0</v>
      </c>
      <c r="AM38" s="458">
        <v>0</v>
      </c>
      <c r="AN38" s="10"/>
      <c r="AO38" s="365"/>
      <c r="AP38" s="365"/>
      <c r="AQ38" s="365"/>
      <c r="AR38" s="365"/>
      <c r="AS38" s="365"/>
      <c r="AT38" s="365"/>
      <c r="AU38" s="365"/>
      <c r="AV38" s="365"/>
      <c r="AW38" s="365"/>
      <c r="AX38" s="365"/>
      <c r="AY38" s="365"/>
      <c r="AZ38" s="365"/>
    </row>
    <row r="39" spans="1:70" s="467" customFormat="1" x14ac:dyDescent="0.2">
      <c r="A39" s="718"/>
      <c r="B39" s="719"/>
      <c r="C39" s="720"/>
      <c r="D39" s="720"/>
      <c r="E39" s="720"/>
      <c r="F39" s="721"/>
      <c r="G39" s="722"/>
      <c r="H39" s="723"/>
      <c r="I39" s="721"/>
      <c r="J39" s="722"/>
      <c r="K39" s="723"/>
      <c r="L39" s="721"/>
      <c r="M39" s="722"/>
      <c r="N39" s="721"/>
      <c r="O39" s="726"/>
      <c r="P39" s="724"/>
      <c r="Q39" s="725"/>
      <c r="R39" s="10"/>
      <c r="S39" s="155" t="str">
        <f>+IF(SEPTIEMBRE!S39=0,"",SEPTIEMBRE!S39)</f>
        <v>1010200-4</v>
      </c>
      <c r="T39" s="159" t="str">
        <f>+IF(SEPTIEMBRE!T39=0,"",SEPTIEMBRE!T39)</f>
        <v>Otros Honorarios (Servicios de Cooperativa)</v>
      </c>
      <c r="U39" s="29">
        <f>+ENERO!U39</f>
        <v>0</v>
      </c>
      <c r="V39" s="17">
        <f>SEPTIEMBRE!V39+OCTUBRE!AL39</f>
        <v>0</v>
      </c>
      <c r="W39" s="17">
        <f>SEPTIEMBRE!W39+OCTUBRE!AM39</f>
        <v>0</v>
      </c>
      <c r="X39" s="20">
        <f t="shared" si="35"/>
        <v>0</v>
      </c>
      <c r="Y39" s="21">
        <f>SEPTIEMBRE!AA39</f>
        <v>0</v>
      </c>
      <c r="Z39" s="457">
        <v>0</v>
      </c>
      <c r="AA39" s="20">
        <f t="shared" si="36"/>
        <v>0</v>
      </c>
      <c r="AB39" s="21">
        <f>SEPTIEMBRE!AD39</f>
        <v>0</v>
      </c>
      <c r="AC39" s="457">
        <v>0</v>
      </c>
      <c r="AD39" s="20">
        <f t="shared" si="37"/>
        <v>0</v>
      </c>
      <c r="AE39" s="21">
        <f>SEPTIEMBRE!AG39</f>
        <v>0</v>
      </c>
      <c r="AF39" s="457">
        <v>0</v>
      </c>
      <c r="AG39" s="20">
        <f t="shared" si="38"/>
        <v>0</v>
      </c>
      <c r="AH39" s="21">
        <f t="shared" si="39"/>
        <v>0</v>
      </c>
      <c r="AI39" s="17">
        <f t="shared" si="40"/>
        <v>0</v>
      </c>
      <c r="AJ39" s="18">
        <f t="shared" si="41"/>
        <v>0</v>
      </c>
      <c r="AK39" s="10"/>
      <c r="AL39" s="455">
        <v>0</v>
      </c>
      <c r="AM39" s="458">
        <v>0</v>
      </c>
      <c r="AN39" s="10"/>
      <c r="AO39" s="365"/>
      <c r="AP39" s="365"/>
      <c r="AQ39" s="365"/>
      <c r="AR39" s="365"/>
      <c r="AS39" s="365"/>
      <c r="AT39" s="365"/>
      <c r="AU39" s="365"/>
      <c r="AV39" s="365"/>
      <c r="AW39" s="365"/>
      <c r="AX39" s="365"/>
      <c r="AY39" s="365"/>
      <c r="AZ39" s="365"/>
    </row>
    <row r="40" spans="1:70" s="514" customFormat="1" x14ac:dyDescent="0.2">
      <c r="A40" s="718"/>
      <c r="B40" s="719"/>
      <c r="C40" s="720"/>
      <c r="D40" s="720"/>
      <c r="E40" s="720"/>
      <c r="F40" s="721"/>
      <c r="G40" s="722"/>
      <c r="H40" s="723"/>
      <c r="I40" s="721"/>
      <c r="J40" s="722"/>
      <c r="K40" s="723"/>
      <c r="L40" s="721"/>
      <c r="M40" s="722"/>
      <c r="N40" s="721"/>
      <c r="O40" s="726"/>
      <c r="P40" s="724"/>
      <c r="Q40" s="725"/>
      <c r="R40" s="10"/>
      <c r="S40" s="155" t="str">
        <f>+IF(SEPTIEMBRE!S40=0,"",SEPTIEMBRE!S40)</f>
        <v>1010200-6</v>
      </c>
      <c r="T40" s="159" t="str">
        <f>+IF(SEPTIEMBRE!T40=0,"",SEPTIEMBRE!T40)</f>
        <v>Certificación, Habilitación y Acreditación</v>
      </c>
      <c r="U40" s="29">
        <f>+ENERO!U40</f>
        <v>10000000</v>
      </c>
      <c r="V40" s="17">
        <f>SEPTIEMBRE!V40+OCTUBRE!AL40</f>
        <v>0</v>
      </c>
      <c r="W40" s="17">
        <f>SEPTIEMBRE!W40+OCTUBRE!AM40</f>
        <v>0</v>
      </c>
      <c r="X40" s="20">
        <f t="shared" si="35"/>
        <v>10000000</v>
      </c>
      <c r="Y40" s="21">
        <f>SEPTIEMBRE!AA40</f>
        <v>0</v>
      </c>
      <c r="Z40" s="457">
        <v>0</v>
      </c>
      <c r="AA40" s="20">
        <f t="shared" si="36"/>
        <v>0</v>
      </c>
      <c r="AB40" s="21">
        <f>SEPTIEMBRE!AD40</f>
        <v>0</v>
      </c>
      <c r="AC40" s="457">
        <v>0</v>
      </c>
      <c r="AD40" s="20">
        <f t="shared" si="37"/>
        <v>0</v>
      </c>
      <c r="AE40" s="21">
        <f>SEPTIEMBRE!AG40</f>
        <v>0</v>
      </c>
      <c r="AF40" s="457">
        <v>0</v>
      </c>
      <c r="AG40" s="20">
        <f t="shared" si="38"/>
        <v>0</v>
      </c>
      <c r="AH40" s="21">
        <f t="shared" si="39"/>
        <v>10000000</v>
      </c>
      <c r="AI40" s="17">
        <f t="shared" si="40"/>
        <v>10000000</v>
      </c>
      <c r="AJ40" s="18">
        <f t="shared" si="41"/>
        <v>10000000</v>
      </c>
      <c r="AK40" s="10"/>
      <c r="AL40" s="455">
        <v>0</v>
      </c>
      <c r="AM40" s="458">
        <v>0</v>
      </c>
      <c r="AN40" s="10"/>
      <c r="AO40" s="467"/>
      <c r="AP40" s="467"/>
      <c r="AQ40" s="467"/>
      <c r="AR40" s="467"/>
      <c r="AS40" s="467"/>
      <c r="AT40" s="467"/>
      <c r="AU40" s="467"/>
      <c r="AV40" s="467"/>
      <c r="AW40" s="467"/>
      <c r="AX40" s="467"/>
      <c r="AY40" s="467"/>
      <c r="AZ40" s="467"/>
      <c r="BA40" s="467"/>
      <c r="BF40" s="467"/>
      <c r="BG40" s="467"/>
      <c r="BH40" s="467"/>
      <c r="BI40" s="467"/>
      <c r="BJ40" s="467"/>
      <c r="BK40" s="467"/>
      <c r="BL40" s="467"/>
      <c r="BM40" s="467"/>
      <c r="BN40" s="467"/>
      <c r="BO40" s="467"/>
      <c r="BP40" s="467"/>
      <c r="BQ40" s="467"/>
      <c r="BR40" s="467"/>
    </row>
    <row r="41" spans="1:70" s="514" customFormat="1" x14ac:dyDescent="0.2">
      <c r="A41" s="727"/>
      <c r="B41" s="728"/>
      <c r="C41" s="720"/>
      <c r="D41" s="720"/>
      <c r="E41" s="720"/>
      <c r="F41" s="721"/>
      <c r="G41" s="722"/>
      <c r="H41" s="723"/>
      <c r="I41" s="721"/>
      <c r="J41" s="722"/>
      <c r="K41" s="723"/>
      <c r="L41" s="721"/>
      <c r="M41" s="722"/>
      <c r="N41" s="721"/>
      <c r="O41" s="726"/>
      <c r="P41" s="724"/>
      <c r="Q41" s="725"/>
      <c r="R41" s="10"/>
      <c r="S41" s="155">
        <f>+IF(SEPTIEMBRE!S41=0,"",SEPTIEMBRE!S41)</f>
        <v>1010299</v>
      </c>
      <c r="T41" s="159" t="str">
        <f>+IF(SEPTIEMBRE!T41=0,"",SEPTIEMBRE!T41)</f>
        <v>Vigencias Anteriores</v>
      </c>
      <c r="U41" s="29">
        <f>+ENERO!U41</f>
        <v>0</v>
      </c>
      <c r="V41" s="17">
        <f>SEPTIEMBRE!V41+OCTUBRE!AL41</f>
        <v>0</v>
      </c>
      <c r="W41" s="17">
        <f>SEPTIEMBRE!W41+OCTUBRE!AM41</f>
        <v>29754445</v>
      </c>
      <c r="X41" s="20">
        <f t="shared" si="35"/>
        <v>29754445</v>
      </c>
      <c r="Y41" s="21">
        <f>SEPTIEMBRE!AA41</f>
        <v>29754445</v>
      </c>
      <c r="Z41" s="457">
        <v>0</v>
      </c>
      <c r="AA41" s="20">
        <f t="shared" si="36"/>
        <v>29754445</v>
      </c>
      <c r="AB41" s="21">
        <f>SEPTIEMBRE!AD41</f>
        <v>29754445</v>
      </c>
      <c r="AC41" s="457">
        <v>0</v>
      </c>
      <c r="AD41" s="20">
        <f t="shared" si="37"/>
        <v>29754445</v>
      </c>
      <c r="AE41" s="21">
        <f>SEPTIEMBRE!AG41</f>
        <v>27158695</v>
      </c>
      <c r="AF41" s="457">
        <v>0</v>
      </c>
      <c r="AG41" s="20">
        <f t="shared" si="38"/>
        <v>27158695</v>
      </c>
      <c r="AH41" s="21">
        <f t="shared" si="39"/>
        <v>0</v>
      </c>
      <c r="AI41" s="17">
        <f t="shared" si="40"/>
        <v>0</v>
      </c>
      <c r="AJ41" s="18">
        <f t="shared" si="41"/>
        <v>2595750</v>
      </c>
      <c r="AK41" s="10"/>
      <c r="AL41" s="455">
        <v>0</v>
      </c>
      <c r="AM41" s="458">
        <v>0</v>
      </c>
      <c r="AN41" s="10"/>
      <c r="AO41" s="365"/>
      <c r="AP41" s="365"/>
      <c r="AQ41" s="365"/>
      <c r="AR41" s="365"/>
      <c r="AS41" s="365"/>
      <c r="AT41" s="365"/>
      <c r="AU41" s="365"/>
      <c r="AV41" s="365"/>
      <c r="AW41" s="365"/>
      <c r="AX41" s="365"/>
      <c r="AY41" s="365"/>
      <c r="AZ41" s="365"/>
      <c r="BA41" s="467"/>
      <c r="BF41" s="467"/>
      <c r="BG41" s="467"/>
      <c r="BH41" s="467"/>
      <c r="BI41" s="467"/>
      <c r="BJ41" s="467"/>
      <c r="BK41" s="467"/>
      <c r="BL41" s="467"/>
    </row>
    <row r="42" spans="1:70" s="467" customFormat="1" ht="15.75" x14ac:dyDescent="0.2">
      <c r="A42" s="57">
        <f>+IF(SEPTIEMBRE!A42=0,"",SEPTIEMBRE!A42)</f>
        <v>1130106</v>
      </c>
      <c r="B42" s="45" t="str">
        <f>+IF(SEPTIEMBRE!B42=0,"",SEPTIEMBRE!B42)</f>
        <v>SALUD PUBLICA - PLAN DE INTERVENCIONES COLECTIVAS</v>
      </c>
      <c r="C42" s="53">
        <f t="shared" ref="C42:N42" si="42">SUM(C43:C44)</f>
        <v>100000000</v>
      </c>
      <c r="D42" s="53">
        <f t="shared" si="42"/>
        <v>0</v>
      </c>
      <c r="E42" s="53">
        <f t="shared" si="42"/>
        <v>15073169</v>
      </c>
      <c r="F42" s="54">
        <f t="shared" si="42"/>
        <v>115073169</v>
      </c>
      <c r="G42" s="52">
        <f t="shared" si="42"/>
        <v>91940817</v>
      </c>
      <c r="H42" s="53">
        <f t="shared" si="42"/>
        <v>8881099</v>
      </c>
      <c r="I42" s="54">
        <f t="shared" si="42"/>
        <v>100821916</v>
      </c>
      <c r="J42" s="52">
        <f t="shared" si="42"/>
        <v>80959762</v>
      </c>
      <c r="K42" s="53">
        <f t="shared" si="42"/>
        <v>8881099</v>
      </c>
      <c r="L42" s="54">
        <f t="shared" si="42"/>
        <v>89840861</v>
      </c>
      <c r="M42" s="52">
        <f t="shared" si="42"/>
        <v>14251253</v>
      </c>
      <c r="N42" s="54">
        <f t="shared" si="42"/>
        <v>25232308</v>
      </c>
      <c r="P42" s="52">
        <f>SUM(P43:P44)</f>
        <v>0</v>
      </c>
      <c r="Q42" s="54">
        <f>SUM(Q43:Q44)</f>
        <v>0</v>
      </c>
      <c r="R42" s="10"/>
      <c r="S42" s="448" t="str">
        <f>+IF(SEPTIEMBRE!S42=0,"",SEPTIEMBRE!S42)</f>
        <v/>
      </c>
      <c r="T42" s="649" t="str">
        <f>+IF(SEPTIEMBRE!T42=0,"",SEPTIEMBRE!T42)</f>
        <v/>
      </c>
      <c r="U42" s="193"/>
      <c r="V42" s="193"/>
      <c r="W42" s="193"/>
      <c r="X42" s="193"/>
      <c r="Y42" s="193"/>
      <c r="Z42" s="193"/>
      <c r="AA42" s="193"/>
      <c r="AB42" s="193"/>
      <c r="AC42" s="193"/>
      <c r="AD42" s="193"/>
      <c r="AE42" s="193"/>
      <c r="AF42" s="193"/>
      <c r="AG42" s="193"/>
      <c r="AH42" s="193"/>
      <c r="AI42" s="193"/>
      <c r="AJ42" s="207"/>
      <c r="AK42" s="12"/>
      <c r="AL42" s="213"/>
      <c r="AM42" s="214"/>
      <c r="AN42" s="10"/>
      <c r="AO42" s="365"/>
      <c r="AP42" s="365"/>
      <c r="AQ42" s="365"/>
      <c r="AR42" s="365"/>
      <c r="AS42" s="365"/>
      <c r="AT42" s="365"/>
      <c r="AU42" s="365"/>
      <c r="AV42" s="365"/>
      <c r="AW42" s="365"/>
      <c r="AX42" s="365"/>
      <c r="AY42" s="365"/>
      <c r="AZ42" s="365"/>
    </row>
    <row r="43" spans="1:70" s="514" customFormat="1" ht="15" x14ac:dyDescent="0.2">
      <c r="A43" s="188" t="str">
        <f>+IF(SEPTIEMBRE!A43=0,"",SEPTIEMBRE!A43)</f>
        <v>1130106-1</v>
      </c>
      <c r="B43" s="189" t="str">
        <f>+CONCATENATE("Vigencia ",INSTRUCCIONES!$F$3)</f>
        <v>Vigencia 2014</v>
      </c>
      <c r="C43" s="456">
        <f>+ENERO!C43</f>
        <v>100000000</v>
      </c>
      <c r="D43" s="456">
        <f>SEPTIEMBRE!D43+OCTUBRE!P43</f>
        <v>0</v>
      </c>
      <c r="E43" s="456">
        <f>SEPTIEMBRE!E43+OCTUBRE!Q43</f>
        <v>0</v>
      </c>
      <c r="F43" s="170">
        <f>SUM(C43:E43)</f>
        <v>100000000</v>
      </c>
      <c r="G43" s="283">
        <f>SEPTIEMBRE!I43</f>
        <v>76867648</v>
      </c>
      <c r="H43" s="457">
        <v>8881099</v>
      </c>
      <c r="I43" s="170">
        <f>SUM(G43:H43)</f>
        <v>85748747</v>
      </c>
      <c r="J43" s="283">
        <f>SEPTIEMBRE!L43</f>
        <v>65886593</v>
      </c>
      <c r="K43" s="457">
        <v>8881099</v>
      </c>
      <c r="L43" s="170">
        <f>SUM(J43:K43)</f>
        <v>74767692</v>
      </c>
      <c r="M43" s="283">
        <f>F43-I43</f>
        <v>14251253</v>
      </c>
      <c r="N43" s="170">
        <f>F43-L43</f>
        <v>25232308</v>
      </c>
      <c r="O43" s="467"/>
      <c r="P43" s="455">
        <v>0</v>
      </c>
      <c r="Q43" s="458">
        <v>0</v>
      </c>
      <c r="R43" s="10"/>
      <c r="S43" s="34">
        <f>+IF(SEPTIEMBRE!S43=0,"",SEPTIEMBRE!S43)</f>
        <v>1010300</v>
      </c>
      <c r="T43" s="158" t="str">
        <f>+IF(SEPTIEMBRE!T43=0,"",SEPTIEMBRE!T43)</f>
        <v>Contribuciones Inherentes nómina al Sector Privado</v>
      </c>
      <c r="U43" s="157">
        <f t="shared" ref="U43:AJ43" si="43">U44+U49+U55</f>
        <v>131901422</v>
      </c>
      <c r="V43" s="144">
        <f t="shared" si="43"/>
        <v>21800000</v>
      </c>
      <c r="W43" s="144">
        <f t="shared" si="43"/>
        <v>29357693</v>
      </c>
      <c r="X43" s="152">
        <f t="shared" si="43"/>
        <v>183059115</v>
      </c>
      <c r="Y43" s="151">
        <f t="shared" si="43"/>
        <v>87029280</v>
      </c>
      <c r="Z43" s="144">
        <f t="shared" si="43"/>
        <v>6984661</v>
      </c>
      <c r="AA43" s="152">
        <f t="shared" si="43"/>
        <v>94013941</v>
      </c>
      <c r="AB43" s="151">
        <f t="shared" si="43"/>
        <v>87029280</v>
      </c>
      <c r="AC43" s="144">
        <f t="shared" si="43"/>
        <v>6984661</v>
      </c>
      <c r="AD43" s="152">
        <f t="shared" si="43"/>
        <v>94013941</v>
      </c>
      <c r="AE43" s="151">
        <f t="shared" si="43"/>
        <v>70563797</v>
      </c>
      <c r="AF43" s="144">
        <f t="shared" si="43"/>
        <v>7033261</v>
      </c>
      <c r="AG43" s="152">
        <f t="shared" si="43"/>
        <v>77597058</v>
      </c>
      <c r="AH43" s="151">
        <f t="shared" si="43"/>
        <v>89045174</v>
      </c>
      <c r="AI43" s="144">
        <f t="shared" si="43"/>
        <v>89045174</v>
      </c>
      <c r="AJ43" s="153">
        <f t="shared" si="43"/>
        <v>105462057</v>
      </c>
      <c r="AK43" s="10"/>
      <c r="AL43" s="151">
        <f>AL44+AL49+AL55</f>
        <v>0</v>
      </c>
      <c r="AM43" s="153">
        <f>AM44+AM49+AM55</f>
        <v>0</v>
      </c>
      <c r="AN43" s="10"/>
      <c r="AO43" s="467"/>
      <c r="AP43" s="554"/>
      <c r="AQ43" s="365"/>
      <c r="AR43" s="365"/>
      <c r="AS43" s="365"/>
      <c r="AT43" s="365"/>
      <c r="AU43" s="365"/>
      <c r="AV43" s="365"/>
      <c r="AW43" s="365"/>
      <c r="AX43" s="365"/>
      <c r="AY43" s="365"/>
      <c r="AZ43" s="365"/>
      <c r="BA43" s="467"/>
      <c r="BF43" s="467"/>
      <c r="BG43" s="467"/>
      <c r="BH43" s="467"/>
      <c r="BI43" s="467"/>
      <c r="BJ43" s="467"/>
      <c r="BK43" s="467"/>
      <c r="BL43" s="467"/>
      <c r="BM43" s="467"/>
      <c r="BN43" s="467"/>
      <c r="BO43" s="467"/>
      <c r="BP43" s="467"/>
      <c r="BQ43" s="467"/>
      <c r="BR43" s="467"/>
    </row>
    <row r="44" spans="1:70" s="514" customFormat="1" ht="15" x14ac:dyDescent="0.2">
      <c r="A44" s="188" t="str">
        <f>+IF(SEPTIEMBRE!A44=0,"",SEPTIEMBRE!A44)</f>
        <v>1130106-2</v>
      </c>
      <c r="B44" s="189" t="str">
        <f>+IF(SEPTIEMBRE!B44=0,"",SEPTIEMBRE!B44)</f>
        <v>Vigencias Anteriores</v>
      </c>
      <c r="C44" s="456">
        <f>+ENERO!C44</f>
        <v>0</v>
      </c>
      <c r="D44" s="456">
        <f>SEPTIEMBRE!D44+OCTUBRE!P44</f>
        <v>0</v>
      </c>
      <c r="E44" s="456">
        <f>SEPTIEMBRE!E44+OCTUBRE!Q44</f>
        <v>15073169</v>
      </c>
      <c r="F44" s="170">
        <f>SUM(C44:E44)</f>
        <v>15073169</v>
      </c>
      <c r="G44" s="283">
        <f>SEPTIEMBRE!I44</f>
        <v>15073169</v>
      </c>
      <c r="H44" s="457">
        <v>0</v>
      </c>
      <c r="I44" s="170">
        <f>SUM(G44:H44)</f>
        <v>15073169</v>
      </c>
      <c r="J44" s="283">
        <f>SEPTIEMBRE!L44</f>
        <v>15073169</v>
      </c>
      <c r="K44" s="457">
        <v>0</v>
      </c>
      <c r="L44" s="170">
        <f>SUM(J44:K44)</f>
        <v>15073169</v>
      </c>
      <c r="M44" s="283">
        <f>F44-I44</f>
        <v>0</v>
      </c>
      <c r="N44" s="170">
        <f>F44-L44</f>
        <v>0</v>
      </c>
      <c r="O44" s="467"/>
      <c r="P44" s="455">
        <v>0</v>
      </c>
      <c r="Q44" s="458">
        <v>0</v>
      </c>
      <c r="R44" s="10"/>
      <c r="S44" s="155">
        <f>+IF(SEPTIEMBRE!S44=0,"",SEPTIEMBRE!S44)</f>
        <v>1010301</v>
      </c>
      <c r="T44" s="159" t="str">
        <f>+IF(SEPTIEMBRE!T44=0,"",SEPTIEMBRE!T44)</f>
        <v>Contribuciones - Sin Situación de Fondos</v>
      </c>
      <c r="U44" s="29">
        <f t="shared" ref="U44:AJ44" si="44">SUM(U45:U48)</f>
        <v>69341123</v>
      </c>
      <c r="V44" s="17">
        <f t="shared" si="44"/>
        <v>21800000</v>
      </c>
      <c r="W44" s="17">
        <f t="shared" si="44"/>
        <v>0</v>
      </c>
      <c r="X44" s="20">
        <f t="shared" si="44"/>
        <v>91141123</v>
      </c>
      <c r="Y44" s="21">
        <f t="shared" si="44"/>
        <v>48171095</v>
      </c>
      <c r="Z44" s="169">
        <f t="shared" si="44"/>
        <v>5961161</v>
      </c>
      <c r="AA44" s="20">
        <f t="shared" si="44"/>
        <v>54132256</v>
      </c>
      <c r="AB44" s="21">
        <f t="shared" si="44"/>
        <v>48171095</v>
      </c>
      <c r="AC44" s="169">
        <f t="shared" si="44"/>
        <v>5961161</v>
      </c>
      <c r="AD44" s="20">
        <f t="shared" si="44"/>
        <v>54132256</v>
      </c>
      <c r="AE44" s="21">
        <f t="shared" si="44"/>
        <v>48171095</v>
      </c>
      <c r="AF44" s="169">
        <f t="shared" si="44"/>
        <v>5961161</v>
      </c>
      <c r="AG44" s="20">
        <f t="shared" si="44"/>
        <v>54132256</v>
      </c>
      <c r="AH44" s="21">
        <f t="shared" si="44"/>
        <v>37008867</v>
      </c>
      <c r="AI44" s="17">
        <f t="shared" si="44"/>
        <v>37008867</v>
      </c>
      <c r="AJ44" s="18">
        <f t="shared" si="44"/>
        <v>37008867</v>
      </c>
      <c r="AK44" s="10"/>
      <c r="AL44" s="31">
        <f>SUM(AL45:AL48)</f>
        <v>0</v>
      </c>
      <c r="AM44" s="28">
        <f>SUM(AM45:AM48)</f>
        <v>0</v>
      </c>
      <c r="AN44" s="10"/>
      <c r="AO44" s="365"/>
      <c r="AP44" s="365"/>
      <c r="AQ44" s="365"/>
      <c r="AR44" s="365"/>
      <c r="AS44" s="365"/>
      <c r="AT44" s="365"/>
      <c r="AU44" s="365"/>
      <c r="AV44" s="365"/>
      <c r="AW44" s="365"/>
      <c r="AX44" s="365"/>
      <c r="AY44" s="365"/>
      <c r="AZ44" s="365"/>
      <c r="BA44" s="467"/>
      <c r="BF44" s="467"/>
      <c r="BG44" s="467"/>
      <c r="BH44" s="467"/>
      <c r="BI44" s="467"/>
      <c r="BJ44" s="467"/>
      <c r="BK44" s="467"/>
      <c r="BL44" s="467"/>
      <c r="BM44" s="467"/>
      <c r="BN44" s="467"/>
      <c r="BO44" s="467"/>
      <c r="BP44" s="467"/>
      <c r="BQ44" s="467"/>
      <c r="BR44" s="467"/>
    </row>
    <row r="45" spans="1:70" s="467" customFormat="1" x14ac:dyDescent="0.2">
      <c r="A45" s="57">
        <f>+IF(SEPTIEMBRE!A45=0,"",SEPTIEMBRE!A45)</f>
        <v>1130107</v>
      </c>
      <c r="B45" s="45" t="str">
        <f>+IF(SEPTIEMBRE!B45=0,"",SEPTIEMBRE!B45)</f>
        <v>MINSALUD-FOSYGA-RECLAMACIONES ECAT</v>
      </c>
      <c r="C45" s="53">
        <f t="shared" ref="C45:N45" si="45">SUM(C46:C47)</f>
        <v>0</v>
      </c>
      <c r="D45" s="53">
        <f t="shared" si="45"/>
        <v>0</v>
      </c>
      <c r="E45" s="53">
        <f t="shared" si="45"/>
        <v>0</v>
      </c>
      <c r="F45" s="54">
        <f t="shared" si="45"/>
        <v>0</v>
      </c>
      <c r="G45" s="52">
        <f t="shared" si="45"/>
        <v>0</v>
      </c>
      <c r="H45" s="53">
        <f t="shared" si="45"/>
        <v>0</v>
      </c>
      <c r="I45" s="54">
        <f t="shared" si="45"/>
        <v>0</v>
      </c>
      <c r="J45" s="52">
        <f t="shared" si="45"/>
        <v>0</v>
      </c>
      <c r="K45" s="53">
        <f t="shared" si="45"/>
        <v>0</v>
      </c>
      <c r="L45" s="54">
        <f t="shared" si="45"/>
        <v>0</v>
      </c>
      <c r="M45" s="52">
        <f t="shared" si="45"/>
        <v>0</v>
      </c>
      <c r="N45" s="54">
        <f t="shared" si="45"/>
        <v>0</v>
      </c>
      <c r="P45" s="52">
        <f>SUM(P46:P47)</f>
        <v>0</v>
      </c>
      <c r="Q45" s="54">
        <f>SUM(Q46:Q47)</f>
        <v>0</v>
      </c>
      <c r="R45" s="10"/>
      <c r="S45" s="156" t="str">
        <f>+IF(SEPTIEMBRE!S45=0,"",SEPTIEMBRE!S45)</f>
        <v>1010301-1</v>
      </c>
      <c r="T45" s="55" t="str">
        <f>+IF(SEPTIEMBRE!T45=0,"",SEPTIEMBRE!T45)</f>
        <v>Aportes a E.P.S.- Sin sit. Fondos</v>
      </c>
      <c r="U45" s="29">
        <f>+ENERO!U45</f>
        <v>17832372</v>
      </c>
      <c r="V45" s="17">
        <f>SEPTIEMBRE!V45+OCTUBRE!AL45</f>
        <v>7800000</v>
      </c>
      <c r="W45" s="17">
        <f>SEPTIEMBRE!W45+OCTUBRE!AM45</f>
        <v>0</v>
      </c>
      <c r="X45" s="20">
        <f>SUM(U45:W45)</f>
        <v>25632372</v>
      </c>
      <c r="Y45" s="21">
        <f>SEPTIEMBRE!AA45</f>
        <v>19499297</v>
      </c>
      <c r="Z45" s="457">
        <v>2174727</v>
      </c>
      <c r="AA45" s="20">
        <f>SUM(Y45:Z45)</f>
        <v>21674024</v>
      </c>
      <c r="AB45" s="21">
        <f>SEPTIEMBRE!AD45</f>
        <v>19499297</v>
      </c>
      <c r="AC45" s="457">
        <v>2174727</v>
      </c>
      <c r="AD45" s="20">
        <f>SUM(AB45:AC45)</f>
        <v>21674024</v>
      </c>
      <c r="AE45" s="21">
        <f>SEPTIEMBRE!AG45</f>
        <v>19499297</v>
      </c>
      <c r="AF45" s="457">
        <v>2174727</v>
      </c>
      <c r="AG45" s="20">
        <f>SUM(AE45:AF45)</f>
        <v>21674024</v>
      </c>
      <c r="AH45" s="21">
        <f>X45-AA45</f>
        <v>3958348</v>
      </c>
      <c r="AI45" s="17">
        <f>X45-AD45</f>
        <v>3958348</v>
      </c>
      <c r="AJ45" s="18">
        <f>X45-AG45</f>
        <v>3958348</v>
      </c>
      <c r="AK45" s="10"/>
      <c r="AL45" s="455">
        <v>0</v>
      </c>
      <c r="AM45" s="458">
        <v>0</v>
      </c>
      <c r="AN45" s="10"/>
      <c r="AO45" s="365"/>
      <c r="AP45" s="365"/>
      <c r="AQ45" s="365"/>
      <c r="AR45" s="365"/>
      <c r="AS45" s="365"/>
      <c r="AT45" s="365"/>
      <c r="AU45" s="365"/>
      <c r="AV45" s="365"/>
      <c r="AW45" s="365"/>
      <c r="AX45" s="365"/>
      <c r="AY45" s="365"/>
      <c r="AZ45" s="365"/>
    </row>
    <row r="46" spans="1:70" s="514" customFormat="1" ht="15" x14ac:dyDescent="0.2">
      <c r="A46" s="188" t="str">
        <f>+IF(SEPTIEMBRE!A46=0,"",SEPTIEMBRE!A46)</f>
        <v>1130107-1</v>
      </c>
      <c r="B46" s="189" t="str">
        <f>+CONCATENATE("Vigencia ",INSTRUCCIONES!$F$3)</f>
        <v>Vigencia 2014</v>
      </c>
      <c r="C46" s="456">
        <f>+ENERO!C46</f>
        <v>0</v>
      </c>
      <c r="D46" s="456">
        <f>SEPTIEMBRE!D46+OCTUBRE!P46</f>
        <v>0</v>
      </c>
      <c r="E46" s="456">
        <f>SEPTIEMBRE!E46+OCTUBRE!Q46</f>
        <v>0</v>
      </c>
      <c r="F46" s="170">
        <f>SUM(C46:E46)</f>
        <v>0</v>
      </c>
      <c r="G46" s="283">
        <f>SEPTIEMBRE!I46</f>
        <v>0</v>
      </c>
      <c r="H46" s="457">
        <v>0</v>
      </c>
      <c r="I46" s="170">
        <f>SUM(G46:H46)</f>
        <v>0</v>
      </c>
      <c r="J46" s="283">
        <f>SEPTIEMBRE!L46</f>
        <v>0</v>
      </c>
      <c r="K46" s="457">
        <v>0</v>
      </c>
      <c r="L46" s="170">
        <f>SUM(J46:K46)</f>
        <v>0</v>
      </c>
      <c r="M46" s="283">
        <f>F46-I46</f>
        <v>0</v>
      </c>
      <c r="N46" s="170">
        <f>F46-L46</f>
        <v>0</v>
      </c>
      <c r="O46" s="467"/>
      <c r="P46" s="455">
        <v>0</v>
      </c>
      <c r="Q46" s="458">
        <v>0</v>
      </c>
      <c r="R46" s="10"/>
      <c r="S46" s="156" t="str">
        <f>+IF(SEPTIEMBRE!S46=0,"",SEPTIEMBRE!S46)</f>
        <v>1010301-2</v>
      </c>
      <c r="T46" s="55" t="str">
        <f>+IF(SEPTIEMBRE!T46=0,"",SEPTIEMBRE!T46)</f>
        <v>Aportes Fondos Pensionales - Sin Sit. Fondos</v>
      </c>
      <c r="U46" s="29">
        <f>+ENERO!U46</f>
        <v>25156026</v>
      </c>
      <c r="V46" s="17">
        <f>SEPTIEMBRE!V46+OCTUBRE!AL46</f>
        <v>14000000</v>
      </c>
      <c r="W46" s="17">
        <f>SEPTIEMBRE!W46+OCTUBRE!AM46</f>
        <v>0</v>
      </c>
      <c r="X46" s="20">
        <f>SUM(U46:W46)</f>
        <v>39156026</v>
      </c>
      <c r="Y46" s="21">
        <f>SEPTIEMBRE!AA46</f>
        <v>27528411</v>
      </c>
      <c r="Z46" s="457">
        <v>3070203</v>
      </c>
      <c r="AA46" s="20">
        <f>SUM(Y46:Z46)</f>
        <v>30598614</v>
      </c>
      <c r="AB46" s="21">
        <f>SEPTIEMBRE!AD46</f>
        <v>27528411</v>
      </c>
      <c r="AC46" s="457">
        <v>3070203</v>
      </c>
      <c r="AD46" s="20">
        <f>SUM(AB46:AC46)</f>
        <v>30598614</v>
      </c>
      <c r="AE46" s="21">
        <f>SEPTIEMBRE!AG46</f>
        <v>27528411</v>
      </c>
      <c r="AF46" s="457">
        <v>3070203</v>
      </c>
      <c r="AG46" s="20">
        <f>SUM(AE46:AF46)</f>
        <v>30598614</v>
      </c>
      <c r="AH46" s="21">
        <f>X46-AA46</f>
        <v>8557412</v>
      </c>
      <c r="AI46" s="17">
        <f>X46-AD46</f>
        <v>8557412</v>
      </c>
      <c r="AJ46" s="18">
        <f>X46-AG46</f>
        <v>8557412</v>
      </c>
      <c r="AK46" s="10"/>
      <c r="AL46" s="455">
        <v>0</v>
      </c>
      <c r="AM46" s="458">
        <v>0</v>
      </c>
      <c r="AN46" s="10"/>
      <c r="AO46" s="555"/>
      <c r="AP46" s="554"/>
      <c r="AQ46" s="365"/>
      <c r="AR46" s="365"/>
      <c r="AS46" s="365"/>
      <c r="AT46" s="365"/>
      <c r="AU46" s="365"/>
      <c r="AV46" s="365"/>
      <c r="AW46" s="365"/>
      <c r="AX46" s="365"/>
      <c r="AY46" s="365"/>
      <c r="AZ46" s="365"/>
      <c r="BA46" s="467"/>
      <c r="BF46" s="467"/>
      <c r="BG46" s="467"/>
      <c r="BH46" s="467"/>
      <c r="BI46" s="467"/>
      <c r="BJ46" s="467"/>
      <c r="BK46" s="467"/>
      <c r="BL46" s="467"/>
    </row>
    <row r="47" spans="1:70" s="514" customFormat="1" ht="15" x14ac:dyDescent="0.2">
      <c r="A47" s="188" t="str">
        <f>+IF(SEPTIEMBRE!A47=0,"",SEPTIEMBRE!A47)</f>
        <v>1130107-2</v>
      </c>
      <c r="B47" s="189" t="str">
        <f>+IF(SEPTIEMBRE!B47=0,"",SEPTIEMBRE!B47)</f>
        <v>Vigencias Anteriores</v>
      </c>
      <c r="C47" s="456">
        <f>+ENERO!C47</f>
        <v>0</v>
      </c>
      <c r="D47" s="456">
        <f>SEPTIEMBRE!D47+OCTUBRE!P47</f>
        <v>0</v>
      </c>
      <c r="E47" s="456">
        <f>SEPTIEMBRE!E47+OCTUBRE!Q47</f>
        <v>0</v>
      </c>
      <c r="F47" s="170">
        <f>SUM(C47:E47)</f>
        <v>0</v>
      </c>
      <c r="G47" s="283">
        <f>SEPTIEMBRE!I47</f>
        <v>0</v>
      </c>
      <c r="H47" s="457">
        <v>0</v>
      </c>
      <c r="I47" s="170">
        <f>SUM(G47:H47)</f>
        <v>0</v>
      </c>
      <c r="J47" s="283">
        <f>SEPTIEMBRE!L47</f>
        <v>0</v>
      </c>
      <c r="K47" s="457">
        <v>0</v>
      </c>
      <c r="L47" s="170">
        <f>SUM(J47:K47)</f>
        <v>0</v>
      </c>
      <c r="M47" s="283">
        <f>F47-I47</f>
        <v>0</v>
      </c>
      <c r="N47" s="170">
        <f>F47-L47</f>
        <v>0</v>
      </c>
      <c r="O47" s="467"/>
      <c r="P47" s="455">
        <v>0</v>
      </c>
      <c r="Q47" s="458">
        <v>0</v>
      </c>
      <c r="R47" s="10"/>
      <c r="S47" s="156" t="str">
        <f>+IF(SEPTIEMBRE!S47=0,"",SEPTIEMBRE!S47)</f>
        <v>1010301-3</v>
      </c>
      <c r="T47" s="55" t="str">
        <f>+IF(SEPTIEMBRE!T47=0,"",SEPTIEMBRE!T47)</f>
        <v xml:space="preserve">Aportes a Fondos de Cesantia - Sin Sit. de Fondos </v>
      </c>
      <c r="U47" s="29">
        <f>+ENERO!U47</f>
        <v>20373023</v>
      </c>
      <c r="V47" s="17">
        <f>SEPTIEMBRE!V47+OCTUBRE!AL47</f>
        <v>0</v>
      </c>
      <c r="W47" s="17">
        <f>SEPTIEMBRE!W47+OCTUBRE!AM47</f>
        <v>0</v>
      </c>
      <c r="X47" s="20">
        <f>SUM(U47:W47)</f>
        <v>20373023</v>
      </c>
      <c r="Y47" s="21">
        <f>SEPTIEMBRE!AA47</f>
        <v>0</v>
      </c>
      <c r="Z47" s="457">
        <v>586232</v>
      </c>
      <c r="AA47" s="20">
        <f>SUM(Y47:Z47)</f>
        <v>586232</v>
      </c>
      <c r="AB47" s="21">
        <f>SEPTIEMBRE!AD47</f>
        <v>0</v>
      </c>
      <c r="AC47" s="457">
        <v>586232</v>
      </c>
      <c r="AD47" s="20">
        <f>SUM(AB47:AC47)</f>
        <v>586232</v>
      </c>
      <c r="AE47" s="21">
        <f>SEPTIEMBRE!AG47</f>
        <v>0</v>
      </c>
      <c r="AF47" s="457">
        <v>586232</v>
      </c>
      <c r="AG47" s="20">
        <f>SUM(AE47:AF47)</f>
        <v>586232</v>
      </c>
      <c r="AH47" s="21">
        <f>X47-AA47</f>
        <v>19786791</v>
      </c>
      <c r="AI47" s="17">
        <f>X47-AD47</f>
        <v>19786791</v>
      </c>
      <c r="AJ47" s="18">
        <f>X47-AG47</f>
        <v>19786791</v>
      </c>
      <c r="AK47" s="10"/>
      <c r="AL47" s="455">
        <v>0</v>
      </c>
      <c r="AM47" s="458">
        <v>0</v>
      </c>
      <c r="AN47" s="10"/>
      <c r="AO47" s="365"/>
      <c r="AP47" s="365"/>
      <c r="AQ47" s="365"/>
      <c r="AR47" s="365"/>
      <c r="AS47" s="365"/>
      <c r="AT47" s="365"/>
      <c r="AU47" s="365"/>
      <c r="AV47" s="365"/>
      <c r="AW47" s="365"/>
      <c r="AX47" s="365"/>
      <c r="AY47" s="365"/>
      <c r="AZ47" s="365"/>
      <c r="BA47" s="467"/>
      <c r="BF47" s="467"/>
      <c r="BG47" s="467"/>
      <c r="BH47" s="467"/>
      <c r="BI47" s="467"/>
      <c r="BJ47" s="467"/>
      <c r="BK47" s="467"/>
      <c r="BL47" s="467"/>
      <c r="BM47" s="467"/>
      <c r="BN47" s="467"/>
      <c r="BO47" s="467"/>
      <c r="BP47" s="467"/>
      <c r="BQ47" s="467"/>
      <c r="BR47" s="467"/>
    </row>
    <row r="48" spans="1:70" s="467" customFormat="1" x14ac:dyDescent="0.2">
      <c r="A48" s="57">
        <f>+IF(SEPTIEMBRE!A48=0,"",SEPTIEMBRE!A48)</f>
        <v>1130108</v>
      </c>
      <c r="B48" s="45" t="str">
        <f>+IF(SEPTIEMBRE!B48=0,"",SEPTIEMBRE!B48)</f>
        <v>MINSALUD-FOSYGA -TRAUMA MAYOR Y DESPLAZADOS</v>
      </c>
      <c r="C48" s="53">
        <f t="shared" ref="C48:N48" si="46">SUM(C49:C50)</f>
        <v>0</v>
      </c>
      <c r="D48" s="53">
        <f t="shared" si="46"/>
        <v>0</v>
      </c>
      <c r="E48" s="53">
        <f t="shared" si="46"/>
        <v>0</v>
      </c>
      <c r="F48" s="54">
        <f t="shared" si="46"/>
        <v>0</v>
      </c>
      <c r="G48" s="52">
        <f t="shared" si="46"/>
        <v>0</v>
      </c>
      <c r="H48" s="53">
        <f t="shared" si="46"/>
        <v>0</v>
      </c>
      <c r="I48" s="54">
        <f t="shared" si="46"/>
        <v>0</v>
      </c>
      <c r="J48" s="52">
        <f t="shared" si="46"/>
        <v>0</v>
      </c>
      <c r="K48" s="53">
        <f t="shared" si="46"/>
        <v>0</v>
      </c>
      <c r="L48" s="54">
        <f t="shared" si="46"/>
        <v>0</v>
      </c>
      <c r="M48" s="52">
        <f t="shared" si="46"/>
        <v>0</v>
      </c>
      <c r="N48" s="54">
        <f t="shared" si="46"/>
        <v>0</v>
      </c>
      <c r="P48" s="52">
        <f>SUM(P49:P50)</f>
        <v>0</v>
      </c>
      <c r="Q48" s="54">
        <f>SUM(Q49:Q50)</f>
        <v>0</v>
      </c>
      <c r="R48" s="10"/>
      <c r="S48" s="156" t="str">
        <f>+IF(SEPTIEMBRE!S48=0,"",SEPTIEMBRE!S48)</f>
        <v>1010301-4</v>
      </c>
      <c r="T48" s="55" t="str">
        <f>+IF(SEPTIEMBRE!T48=0,"",SEPTIEMBRE!T48)</f>
        <v xml:space="preserve">Aporte a ARL. - Sin Sit. de Fondos </v>
      </c>
      <c r="U48" s="29">
        <f>+ENERO!U48</f>
        <v>5979702</v>
      </c>
      <c r="V48" s="17">
        <f>SEPTIEMBRE!V48+OCTUBRE!AL48</f>
        <v>0</v>
      </c>
      <c r="W48" s="17">
        <f>SEPTIEMBRE!W48+OCTUBRE!AM48</f>
        <v>0</v>
      </c>
      <c r="X48" s="20">
        <f>SUM(U48:W48)</f>
        <v>5979702</v>
      </c>
      <c r="Y48" s="21">
        <f>SEPTIEMBRE!AA48</f>
        <v>1143387</v>
      </c>
      <c r="Z48" s="457">
        <v>129999</v>
      </c>
      <c r="AA48" s="20">
        <f>SUM(Y48:Z48)</f>
        <v>1273386</v>
      </c>
      <c r="AB48" s="21">
        <f>SEPTIEMBRE!AD48</f>
        <v>1143387</v>
      </c>
      <c r="AC48" s="457">
        <v>129999</v>
      </c>
      <c r="AD48" s="20">
        <f>SUM(AB48:AC48)</f>
        <v>1273386</v>
      </c>
      <c r="AE48" s="21">
        <f>SEPTIEMBRE!AG48</f>
        <v>1143387</v>
      </c>
      <c r="AF48" s="457">
        <v>129999</v>
      </c>
      <c r="AG48" s="20">
        <f>SUM(AE48:AF48)</f>
        <v>1273386</v>
      </c>
      <c r="AH48" s="21">
        <f>X48-AA48</f>
        <v>4706316</v>
      </c>
      <c r="AI48" s="17">
        <f>X48-AD48</f>
        <v>4706316</v>
      </c>
      <c r="AJ48" s="18">
        <f>X48-AG48</f>
        <v>4706316</v>
      </c>
      <c r="AK48" s="10"/>
      <c r="AL48" s="455">
        <v>0</v>
      </c>
      <c r="AM48" s="458">
        <v>0</v>
      </c>
      <c r="AN48" s="10"/>
      <c r="AO48" s="365"/>
      <c r="AP48" s="365"/>
      <c r="AQ48" s="365"/>
      <c r="AR48" s="365"/>
      <c r="AS48" s="365"/>
      <c r="AT48" s="365"/>
      <c r="AU48" s="365"/>
      <c r="AV48" s="365"/>
      <c r="AW48" s="365"/>
      <c r="AX48" s="365"/>
      <c r="AY48" s="365"/>
      <c r="AZ48" s="365"/>
    </row>
    <row r="49" spans="1:70" s="514" customFormat="1" ht="15" x14ac:dyDescent="0.2">
      <c r="A49" s="188" t="str">
        <f>+IF(SEPTIEMBRE!A49=0,"",SEPTIEMBRE!A49)</f>
        <v>1130108-1</v>
      </c>
      <c r="B49" s="189" t="str">
        <f>+CONCATENATE("Vigencia ",INSTRUCCIONES!$F$3)</f>
        <v>Vigencia 2014</v>
      </c>
      <c r="C49" s="456">
        <f>+ENERO!C49</f>
        <v>0</v>
      </c>
      <c r="D49" s="456">
        <f>SEPTIEMBRE!D49+OCTUBRE!P49</f>
        <v>0</v>
      </c>
      <c r="E49" s="456">
        <f>SEPTIEMBRE!E49+OCTUBRE!Q49</f>
        <v>0</v>
      </c>
      <c r="F49" s="170">
        <f>SUM(C49:E49)</f>
        <v>0</v>
      </c>
      <c r="G49" s="283">
        <f>SEPTIEMBRE!I49</f>
        <v>0</v>
      </c>
      <c r="H49" s="457">
        <v>0</v>
      </c>
      <c r="I49" s="170">
        <f>SUM(G49:H49)</f>
        <v>0</v>
      </c>
      <c r="J49" s="283">
        <f>SEPTIEMBRE!L49</f>
        <v>0</v>
      </c>
      <c r="K49" s="457">
        <v>0</v>
      </c>
      <c r="L49" s="170">
        <f>SUM(J49:K49)</f>
        <v>0</v>
      </c>
      <c r="M49" s="283">
        <f>F49-I49</f>
        <v>0</v>
      </c>
      <c r="N49" s="170">
        <f>F49-L49</f>
        <v>0</v>
      </c>
      <c r="O49" s="467"/>
      <c r="P49" s="455">
        <v>0</v>
      </c>
      <c r="Q49" s="458">
        <v>0</v>
      </c>
      <c r="R49" s="10"/>
      <c r="S49" s="155">
        <f>+IF(SEPTIEMBRE!S49=0,"",SEPTIEMBRE!S49)</f>
        <v>1010302</v>
      </c>
      <c r="T49" s="159" t="str">
        <f>+IF(SEPTIEMBRE!T49=0,"",SEPTIEMBRE!T49)</f>
        <v>Contribuciones - Otros</v>
      </c>
      <c r="U49" s="29">
        <f t="shared" ref="U49:AJ49" si="47">SUM(U50:U54)</f>
        <v>62560299</v>
      </c>
      <c r="V49" s="17">
        <f t="shared" si="47"/>
        <v>0</v>
      </c>
      <c r="W49" s="17">
        <f t="shared" si="47"/>
        <v>0</v>
      </c>
      <c r="X49" s="20">
        <f t="shared" si="47"/>
        <v>62560299</v>
      </c>
      <c r="Y49" s="21">
        <f t="shared" si="47"/>
        <v>9500492</v>
      </c>
      <c r="Z49" s="169">
        <f t="shared" si="47"/>
        <v>1023500</v>
      </c>
      <c r="AA49" s="20">
        <f t="shared" si="47"/>
        <v>10523992</v>
      </c>
      <c r="AB49" s="21">
        <f t="shared" si="47"/>
        <v>9500492</v>
      </c>
      <c r="AC49" s="169">
        <f t="shared" si="47"/>
        <v>1023500</v>
      </c>
      <c r="AD49" s="20">
        <f t="shared" si="47"/>
        <v>10523992</v>
      </c>
      <c r="AE49" s="21">
        <f t="shared" si="47"/>
        <v>8428392</v>
      </c>
      <c r="AF49" s="169">
        <f t="shared" si="47"/>
        <v>1072100</v>
      </c>
      <c r="AG49" s="20">
        <f t="shared" si="47"/>
        <v>9500492</v>
      </c>
      <c r="AH49" s="21">
        <f t="shared" si="47"/>
        <v>52036307</v>
      </c>
      <c r="AI49" s="17">
        <f t="shared" si="47"/>
        <v>52036307</v>
      </c>
      <c r="AJ49" s="18">
        <f t="shared" si="47"/>
        <v>53059807</v>
      </c>
      <c r="AK49" s="10"/>
      <c r="AL49" s="31">
        <f>SUM(AL50:AL54)</f>
        <v>0</v>
      </c>
      <c r="AM49" s="28">
        <f>SUM(AM50:AM54)</f>
        <v>0</v>
      </c>
      <c r="AN49" s="10"/>
      <c r="AO49" s="555"/>
      <c r="AP49" s="554"/>
      <c r="AQ49" s="365"/>
      <c r="AR49" s="365"/>
      <c r="AS49" s="365"/>
      <c r="AT49" s="365"/>
      <c r="AU49" s="365"/>
      <c r="AV49" s="365"/>
      <c r="AW49" s="365"/>
      <c r="AX49" s="365"/>
      <c r="AY49" s="365"/>
      <c r="AZ49" s="365"/>
      <c r="BA49" s="467"/>
      <c r="BF49" s="467"/>
      <c r="BG49" s="467"/>
      <c r="BH49" s="467"/>
      <c r="BI49" s="467"/>
      <c r="BJ49" s="467"/>
      <c r="BK49" s="467"/>
      <c r="BL49" s="467"/>
      <c r="BM49" s="467"/>
      <c r="BN49" s="467"/>
      <c r="BO49" s="467"/>
      <c r="BP49" s="467"/>
      <c r="BQ49" s="467"/>
      <c r="BR49" s="467"/>
    </row>
    <row r="50" spans="1:70" s="514" customFormat="1" ht="15" x14ac:dyDescent="0.2">
      <c r="A50" s="188" t="str">
        <f>+IF(SEPTIEMBRE!A50=0,"",SEPTIEMBRE!A50)</f>
        <v>1130108-2</v>
      </c>
      <c r="B50" s="189" t="str">
        <f>+IF(SEPTIEMBRE!B50=0,"",SEPTIEMBRE!B50)</f>
        <v>Vigencias Anteriores</v>
      </c>
      <c r="C50" s="456">
        <f>+ENERO!C50</f>
        <v>0</v>
      </c>
      <c r="D50" s="456">
        <f>SEPTIEMBRE!D50+OCTUBRE!P50</f>
        <v>0</v>
      </c>
      <c r="E50" s="456">
        <f>SEPTIEMBRE!E50+OCTUBRE!Q50</f>
        <v>0</v>
      </c>
      <c r="F50" s="170">
        <f>SUM(C50:E50)</f>
        <v>0</v>
      </c>
      <c r="G50" s="283">
        <f>SEPTIEMBRE!I50</f>
        <v>0</v>
      </c>
      <c r="H50" s="457">
        <v>0</v>
      </c>
      <c r="I50" s="170">
        <f>SUM(G50:H50)</f>
        <v>0</v>
      </c>
      <c r="J50" s="283">
        <f>SEPTIEMBRE!L50</f>
        <v>0</v>
      </c>
      <c r="K50" s="457">
        <v>0</v>
      </c>
      <c r="L50" s="170">
        <f>SUM(J50:K50)</f>
        <v>0</v>
      </c>
      <c r="M50" s="283">
        <f>F50-I50</f>
        <v>0</v>
      </c>
      <c r="N50" s="170">
        <f>F50-L50</f>
        <v>0</v>
      </c>
      <c r="O50" s="467"/>
      <c r="P50" s="455">
        <v>0</v>
      </c>
      <c r="Q50" s="458">
        <v>0</v>
      </c>
      <c r="R50" s="10"/>
      <c r="S50" s="156" t="str">
        <f>+IF(SEPTIEMBRE!S50=0,"",SEPTIEMBRE!S50)</f>
        <v>1010302-1</v>
      </c>
      <c r="T50" s="55" t="str">
        <f>+IF(SEPTIEMBRE!T50=0,"",SEPTIEMBRE!T50)</f>
        <v>Aportes a E.P.S.- Con sit. Fondos</v>
      </c>
      <c r="U50" s="29">
        <f>+ENERO!U50</f>
        <v>8397028</v>
      </c>
      <c r="V50" s="17">
        <f>SEPTIEMBRE!V50+OCTUBRE!AL50</f>
        <v>0</v>
      </c>
      <c r="W50" s="17">
        <f>SEPTIEMBRE!W50+OCTUBRE!AM50</f>
        <v>0</v>
      </c>
      <c r="X50" s="20">
        <f t="shared" ref="X50:X55" si="48">SUM(U50:W50)</f>
        <v>8397028</v>
      </c>
      <c r="Y50" s="21">
        <f>SEPTIEMBRE!AA50</f>
        <v>0</v>
      </c>
      <c r="Z50" s="457">
        <v>0</v>
      </c>
      <c r="AA50" s="20">
        <f t="shared" ref="AA50:AA55" si="49">SUM(Y50:Z50)</f>
        <v>0</v>
      </c>
      <c r="AB50" s="21">
        <f>SEPTIEMBRE!AD50</f>
        <v>0</v>
      </c>
      <c r="AC50" s="457">
        <v>0</v>
      </c>
      <c r="AD50" s="20">
        <f t="shared" ref="AD50:AD55" si="50">SUM(AB50:AC50)</f>
        <v>0</v>
      </c>
      <c r="AE50" s="21">
        <f>SEPTIEMBRE!AG50</f>
        <v>0</v>
      </c>
      <c r="AF50" s="457">
        <v>0</v>
      </c>
      <c r="AG50" s="20">
        <f t="shared" ref="AG50:AG55" si="51">SUM(AE50:AF50)</f>
        <v>0</v>
      </c>
      <c r="AH50" s="21">
        <f t="shared" ref="AH50:AH55" si="52">X50-AA50</f>
        <v>8397028</v>
      </c>
      <c r="AI50" s="17">
        <f t="shared" ref="AI50:AI55" si="53">X50-AD50</f>
        <v>8397028</v>
      </c>
      <c r="AJ50" s="18">
        <f t="shared" ref="AJ50:AJ55" si="54">X50-AG50</f>
        <v>8397028</v>
      </c>
      <c r="AK50" s="10"/>
      <c r="AL50" s="455">
        <v>0</v>
      </c>
      <c r="AM50" s="458">
        <v>0</v>
      </c>
      <c r="AN50" s="10"/>
      <c r="AO50" s="365"/>
      <c r="AP50" s="365"/>
      <c r="AQ50" s="365"/>
      <c r="AR50" s="365"/>
      <c r="AS50" s="365"/>
      <c r="AT50" s="365"/>
      <c r="AU50" s="365"/>
      <c r="AV50" s="365"/>
      <c r="AW50" s="365"/>
      <c r="AX50" s="365"/>
      <c r="AY50" s="365"/>
      <c r="AZ50" s="365"/>
      <c r="BA50" s="467"/>
      <c r="BF50" s="467"/>
      <c r="BG50" s="467"/>
      <c r="BH50" s="467"/>
      <c r="BI50" s="467"/>
      <c r="BJ50" s="467"/>
      <c r="BK50" s="467"/>
      <c r="BL50" s="467"/>
      <c r="BM50" s="467"/>
      <c r="BN50" s="467"/>
      <c r="BO50" s="467"/>
      <c r="BP50" s="467"/>
      <c r="BQ50" s="467"/>
      <c r="BR50" s="467"/>
    </row>
    <row r="51" spans="1:70" s="467" customFormat="1" x14ac:dyDescent="0.2">
      <c r="A51" s="57">
        <f>+IF(SEPTIEMBRE!A51=0,"",SEPTIEMBRE!A51)</f>
        <v>1130109</v>
      </c>
      <c r="B51" s="45" t="str">
        <f>+IF(SEPTIEMBRE!B51=0,"",SEPTIEMBRE!B51)</f>
        <v>EPS - PLANES COMPLEMENTARIOS</v>
      </c>
      <c r="C51" s="53">
        <f t="shared" ref="C51:N51" si="55">SUM(C52:C53)</f>
        <v>0</v>
      </c>
      <c r="D51" s="53">
        <f t="shared" si="55"/>
        <v>0</v>
      </c>
      <c r="E51" s="53">
        <f t="shared" si="55"/>
        <v>0</v>
      </c>
      <c r="F51" s="54">
        <f t="shared" si="55"/>
        <v>0</v>
      </c>
      <c r="G51" s="52">
        <f t="shared" si="55"/>
        <v>0</v>
      </c>
      <c r="H51" s="53">
        <f t="shared" si="55"/>
        <v>0</v>
      </c>
      <c r="I51" s="54">
        <f t="shared" si="55"/>
        <v>0</v>
      </c>
      <c r="J51" s="52">
        <f t="shared" si="55"/>
        <v>0</v>
      </c>
      <c r="K51" s="53">
        <f t="shared" si="55"/>
        <v>0</v>
      </c>
      <c r="L51" s="54">
        <f t="shared" si="55"/>
        <v>0</v>
      </c>
      <c r="M51" s="52">
        <f t="shared" si="55"/>
        <v>0</v>
      </c>
      <c r="N51" s="54">
        <f t="shared" si="55"/>
        <v>0</v>
      </c>
      <c r="P51" s="52">
        <f>SUM(P52:P53)</f>
        <v>0</v>
      </c>
      <c r="Q51" s="54">
        <f>SUM(Q52:Q53)</f>
        <v>0</v>
      </c>
      <c r="R51" s="10"/>
      <c r="S51" s="156" t="str">
        <f>+IF(SEPTIEMBRE!S51=0,"",SEPTIEMBRE!S51)</f>
        <v>1010302-2</v>
      </c>
      <c r="T51" s="55" t="str">
        <f>+IF(SEPTIEMBRE!T51=0,"",SEPTIEMBRE!T51)</f>
        <v>Aportes Fondos Pensionales - Con Sit. Fondos</v>
      </c>
      <c r="U51" s="29">
        <f>+ENERO!U51</f>
        <v>8638318</v>
      </c>
      <c r="V51" s="17">
        <f>SEPTIEMBRE!V51+OCTUBRE!AL51</f>
        <v>0</v>
      </c>
      <c r="W51" s="17">
        <f>SEPTIEMBRE!W51+OCTUBRE!AM51</f>
        <v>0</v>
      </c>
      <c r="X51" s="20">
        <f t="shared" si="48"/>
        <v>8638318</v>
      </c>
      <c r="Y51" s="21">
        <f>SEPTIEMBRE!AA51</f>
        <v>0</v>
      </c>
      <c r="Z51" s="457">
        <v>0</v>
      </c>
      <c r="AA51" s="20">
        <f t="shared" si="49"/>
        <v>0</v>
      </c>
      <c r="AB51" s="21">
        <f>SEPTIEMBRE!AD51</f>
        <v>0</v>
      </c>
      <c r="AC51" s="457">
        <v>0</v>
      </c>
      <c r="AD51" s="20">
        <f t="shared" si="50"/>
        <v>0</v>
      </c>
      <c r="AE51" s="21">
        <f>SEPTIEMBRE!AG51</f>
        <v>0</v>
      </c>
      <c r="AF51" s="457">
        <v>0</v>
      </c>
      <c r="AG51" s="20">
        <f t="shared" si="51"/>
        <v>0</v>
      </c>
      <c r="AH51" s="21">
        <f t="shared" si="52"/>
        <v>8638318</v>
      </c>
      <c r="AI51" s="17">
        <f t="shared" si="53"/>
        <v>8638318</v>
      </c>
      <c r="AJ51" s="18">
        <f t="shared" si="54"/>
        <v>8638318</v>
      </c>
      <c r="AK51" s="10"/>
      <c r="AL51" s="455">
        <v>0</v>
      </c>
      <c r="AM51" s="458">
        <v>0</v>
      </c>
      <c r="AN51" s="10"/>
      <c r="AO51" s="365"/>
      <c r="AP51" s="365"/>
      <c r="AQ51" s="365"/>
      <c r="AR51" s="365"/>
      <c r="AS51" s="365"/>
      <c r="AT51" s="365"/>
      <c r="AU51" s="365"/>
      <c r="AV51" s="365"/>
      <c r="AW51" s="365"/>
      <c r="AX51" s="365"/>
      <c r="AY51" s="365"/>
      <c r="AZ51" s="365"/>
    </row>
    <row r="52" spans="1:70" s="514" customFormat="1" ht="15" x14ac:dyDescent="0.2">
      <c r="A52" s="188" t="str">
        <f>+IF(SEPTIEMBRE!A52=0,"",SEPTIEMBRE!A52)</f>
        <v>1130109-1</v>
      </c>
      <c r="B52" s="189" t="str">
        <f>+CONCATENATE("Vigencia ",INSTRUCCIONES!$F$3)</f>
        <v>Vigencia 2014</v>
      </c>
      <c r="C52" s="456">
        <f>+ENERO!C52</f>
        <v>0</v>
      </c>
      <c r="D52" s="456">
        <f>SEPTIEMBRE!D52+OCTUBRE!P52</f>
        <v>0</v>
      </c>
      <c r="E52" s="456">
        <f>SEPTIEMBRE!E52+OCTUBRE!Q52</f>
        <v>0</v>
      </c>
      <c r="F52" s="170">
        <f>SUM(C52:E52)</f>
        <v>0</v>
      </c>
      <c r="G52" s="283">
        <f>SEPTIEMBRE!I52</f>
        <v>0</v>
      </c>
      <c r="H52" s="457">
        <v>0</v>
      </c>
      <c r="I52" s="170">
        <f>SUM(G52:H52)</f>
        <v>0</v>
      </c>
      <c r="J52" s="283">
        <f>SEPTIEMBRE!L52</f>
        <v>0</v>
      </c>
      <c r="K52" s="457">
        <v>0</v>
      </c>
      <c r="L52" s="170">
        <f>SUM(J52:K52)</f>
        <v>0</v>
      </c>
      <c r="M52" s="283">
        <f>F52-I52</f>
        <v>0</v>
      </c>
      <c r="N52" s="170">
        <f>F52-L52</f>
        <v>0</v>
      </c>
      <c r="O52" s="467"/>
      <c r="P52" s="455">
        <v>0</v>
      </c>
      <c r="Q52" s="458">
        <v>0</v>
      </c>
      <c r="R52" s="10"/>
      <c r="S52" s="156" t="str">
        <f>+IF(SEPTIEMBRE!S52=0,"",SEPTIEMBRE!S52)</f>
        <v>1010302-3</v>
      </c>
      <c r="T52" s="55" t="str">
        <f>+IF(SEPTIEMBRE!T52=0,"",SEPTIEMBRE!T52)</f>
        <v xml:space="preserve">Aportes a Fondos de Cesantia - Con Sit. de Fondos </v>
      </c>
      <c r="U52" s="29">
        <f>+ENERO!U52</f>
        <v>23542276</v>
      </c>
      <c r="V52" s="17">
        <f>SEPTIEMBRE!V52+OCTUBRE!AL52</f>
        <v>0</v>
      </c>
      <c r="W52" s="17">
        <f>SEPTIEMBRE!W52+OCTUBRE!AM52</f>
        <v>0</v>
      </c>
      <c r="X52" s="20">
        <f t="shared" si="48"/>
        <v>23542276</v>
      </c>
      <c r="Y52" s="21">
        <f>SEPTIEMBRE!AA52</f>
        <v>0</v>
      </c>
      <c r="Z52" s="457">
        <v>0</v>
      </c>
      <c r="AA52" s="20">
        <f t="shared" si="49"/>
        <v>0</v>
      </c>
      <c r="AB52" s="21">
        <f>SEPTIEMBRE!AD52</f>
        <v>0</v>
      </c>
      <c r="AC52" s="457">
        <v>0</v>
      </c>
      <c r="AD52" s="20">
        <f t="shared" si="50"/>
        <v>0</v>
      </c>
      <c r="AE52" s="21">
        <f>SEPTIEMBRE!AG52</f>
        <v>0</v>
      </c>
      <c r="AF52" s="457">
        <v>0</v>
      </c>
      <c r="AG52" s="20">
        <f t="shared" si="51"/>
        <v>0</v>
      </c>
      <c r="AH52" s="21">
        <f t="shared" si="52"/>
        <v>23542276</v>
      </c>
      <c r="AI52" s="17">
        <f t="shared" si="53"/>
        <v>23542276</v>
      </c>
      <c r="AJ52" s="18">
        <f t="shared" si="54"/>
        <v>23542276</v>
      </c>
      <c r="AK52" s="10"/>
      <c r="AL52" s="455">
        <v>0</v>
      </c>
      <c r="AM52" s="458">
        <v>0</v>
      </c>
      <c r="AN52" s="10"/>
      <c r="AO52" s="556"/>
      <c r="AP52" s="556"/>
      <c r="AQ52" s="556"/>
      <c r="AR52" s="365"/>
      <c r="AS52" s="555"/>
      <c r="AT52" s="555"/>
      <c r="AU52" s="555"/>
      <c r="AV52" s="555"/>
      <c r="AW52" s="555"/>
      <c r="AX52" s="555"/>
      <c r="AY52" s="555"/>
      <c r="AZ52" s="555"/>
      <c r="BA52" s="467"/>
      <c r="BF52" s="467"/>
      <c r="BG52" s="467"/>
      <c r="BH52" s="467"/>
      <c r="BI52" s="467"/>
      <c r="BJ52" s="467"/>
      <c r="BK52" s="467"/>
      <c r="BL52" s="467"/>
      <c r="BM52" s="467"/>
      <c r="BN52" s="467"/>
      <c r="BO52" s="467"/>
      <c r="BP52" s="467"/>
      <c r="BQ52" s="467"/>
      <c r="BR52" s="467"/>
    </row>
    <row r="53" spans="1:70" s="514" customFormat="1" ht="15" x14ac:dyDescent="0.2">
      <c r="A53" s="188" t="str">
        <f>+IF(SEPTIEMBRE!A53=0,"",SEPTIEMBRE!A53)</f>
        <v>1130109-2</v>
      </c>
      <c r="B53" s="189" t="str">
        <f>+IF(SEPTIEMBRE!B53=0,"",SEPTIEMBRE!B53)</f>
        <v>Vigencias Anteriores</v>
      </c>
      <c r="C53" s="456">
        <f>+ENERO!C53</f>
        <v>0</v>
      </c>
      <c r="D53" s="456">
        <f>SEPTIEMBRE!D53+OCTUBRE!P53</f>
        <v>0</v>
      </c>
      <c r="E53" s="456">
        <f>SEPTIEMBRE!E53+OCTUBRE!Q53</f>
        <v>0</v>
      </c>
      <c r="F53" s="170">
        <f>SUM(C53:E53)</f>
        <v>0</v>
      </c>
      <c r="G53" s="283">
        <f>SEPTIEMBRE!I53</f>
        <v>0</v>
      </c>
      <c r="H53" s="457">
        <v>0</v>
      </c>
      <c r="I53" s="170">
        <f>SUM(G53:H53)</f>
        <v>0</v>
      </c>
      <c r="J53" s="283">
        <f>SEPTIEMBRE!L53</f>
        <v>0</v>
      </c>
      <c r="K53" s="457">
        <v>0</v>
      </c>
      <c r="L53" s="170">
        <f>SUM(J53:K53)</f>
        <v>0</v>
      </c>
      <c r="M53" s="283">
        <f>F53-I53</f>
        <v>0</v>
      </c>
      <c r="N53" s="170">
        <f>F53-L53</f>
        <v>0</v>
      </c>
      <c r="O53" s="467"/>
      <c r="P53" s="455">
        <v>0</v>
      </c>
      <c r="Q53" s="458">
        <v>0</v>
      </c>
      <c r="R53" s="10"/>
      <c r="S53" s="156" t="str">
        <f>+IF(SEPTIEMBRE!S53=0,"",SEPTIEMBRE!S53)</f>
        <v>1010302-4</v>
      </c>
      <c r="T53" s="55" t="str">
        <f>+IF(SEPTIEMBRE!T53=0,"",SEPTIEMBRE!T53)</f>
        <v>Aporte a ARL. - Con Sit. de Fondos</v>
      </c>
      <c r="U53" s="29">
        <f>+ENERO!U53</f>
        <v>1490853</v>
      </c>
      <c r="V53" s="17">
        <f>SEPTIEMBRE!V53+OCTUBRE!AL53</f>
        <v>0</v>
      </c>
      <c r="W53" s="17">
        <f>SEPTIEMBRE!W53+OCTUBRE!AM53</f>
        <v>0</v>
      </c>
      <c r="X53" s="20">
        <f t="shared" si="48"/>
        <v>1490853</v>
      </c>
      <c r="Y53" s="21">
        <f>SEPTIEMBRE!AA53</f>
        <v>0</v>
      </c>
      <c r="Z53" s="457">
        <v>0</v>
      </c>
      <c r="AA53" s="20">
        <f t="shared" si="49"/>
        <v>0</v>
      </c>
      <c r="AB53" s="21">
        <f>SEPTIEMBRE!AD53</f>
        <v>0</v>
      </c>
      <c r="AC53" s="457">
        <v>0</v>
      </c>
      <c r="AD53" s="20">
        <f t="shared" si="50"/>
        <v>0</v>
      </c>
      <c r="AE53" s="21">
        <f>SEPTIEMBRE!AG53</f>
        <v>0</v>
      </c>
      <c r="AF53" s="457">
        <v>0</v>
      </c>
      <c r="AG53" s="20">
        <f t="shared" si="51"/>
        <v>0</v>
      </c>
      <c r="AH53" s="21">
        <f t="shared" si="52"/>
        <v>1490853</v>
      </c>
      <c r="AI53" s="17">
        <f t="shared" si="53"/>
        <v>1490853</v>
      </c>
      <c r="AJ53" s="18">
        <f t="shared" si="54"/>
        <v>1490853</v>
      </c>
      <c r="AK53" s="10"/>
      <c r="AL53" s="455">
        <v>0</v>
      </c>
      <c r="AM53" s="458">
        <v>0</v>
      </c>
      <c r="AN53" s="10"/>
      <c r="AO53" s="365"/>
      <c r="AP53" s="365"/>
      <c r="AQ53" s="365"/>
      <c r="AR53" s="365"/>
      <c r="AS53" s="365"/>
      <c r="AT53" s="365"/>
      <c r="AU53" s="365"/>
      <c r="AV53" s="365"/>
      <c r="AW53" s="365"/>
      <c r="AX53" s="365"/>
      <c r="AY53" s="365"/>
      <c r="AZ53" s="365"/>
      <c r="BA53" s="467"/>
      <c r="BF53" s="467"/>
      <c r="BG53" s="467"/>
      <c r="BH53" s="467"/>
      <c r="BI53" s="467"/>
      <c r="BJ53" s="467"/>
      <c r="BK53" s="467"/>
      <c r="BL53" s="467"/>
      <c r="BM53" s="467"/>
      <c r="BN53" s="467"/>
      <c r="BO53" s="467"/>
      <c r="BP53" s="467"/>
      <c r="BQ53" s="467"/>
      <c r="BR53" s="467"/>
    </row>
    <row r="54" spans="1:70" s="467" customFormat="1" x14ac:dyDescent="0.2">
      <c r="A54" s="57">
        <f>+IF(SEPTIEMBRE!A54=0,"",SEPTIEMBRE!A54)</f>
        <v>1130110</v>
      </c>
      <c r="B54" s="45" t="str">
        <f>+IF(SEPTIEMBRE!B54=0,"",SEPTIEMBRE!B54)</f>
        <v>EMPRESAS MEDICINA PREPAGADA</v>
      </c>
      <c r="C54" s="53">
        <f t="shared" ref="C54:N54" si="56">SUM(C55:C56)</f>
        <v>0</v>
      </c>
      <c r="D54" s="53">
        <f t="shared" si="56"/>
        <v>0</v>
      </c>
      <c r="E54" s="53">
        <f t="shared" si="56"/>
        <v>0</v>
      </c>
      <c r="F54" s="54">
        <f t="shared" si="56"/>
        <v>0</v>
      </c>
      <c r="G54" s="52">
        <f t="shared" si="56"/>
        <v>0</v>
      </c>
      <c r="H54" s="53">
        <f t="shared" si="56"/>
        <v>0</v>
      </c>
      <c r="I54" s="54">
        <f t="shared" si="56"/>
        <v>0</v>
      </c>
      <c r="J54" s="52">
        <f t="shared" si="56"/>
        <v>0</v>
      </c>
      <c r="K54" s="53">
        <f t="shared" si="56"/>
        <v>0</v>
      </c>
      <c r="L54" s="54">
        <f t="shared" si="56"/>
        <v>0</v>
      </c>
      <c r="M54" s="52">
        <f t="shared" si="56"/>
        <v>0</v>
      </c>
      <c r="N54" s="54">
        <f t="shared" si="56"/>
        <v>0</v>
      </c>
      <c r="P54" s="52">
        <f>SUM(P55:P56)</f>
        <v>0</v>
      </c>
      <c r="Q54" s="54">
        <f>SUM(Q55:Q56)</f>
        <v>0</v>
      </c>
      <c r="R54" s="10"/>
      <c r="S54" s="156" t="str">
        <f>+IF(SEPTIEMBRE!S54=0,"",SEPTIEMBRE!S54)</f>
        <v>1010302-5</v>
      </c>
      <c r="T54" s="55" t="str">
        <f>+IF(SEPTIEMBRE!T54=0,"",SEPTIEMBRE!T54)</f>
        <v>Aporte a Caja Compensación Familiar</v>
      </c>
      <c r="U54" s="29">
        <f>+ENERO!U54</f>
        <v>20491824</v>
      </c>
      <c r="V54" s="17">
        <f>SEPTIEMBRE!V54+OCTUBRE!AL54</f>
        <v>0</v>
      </c>
      <c r="W54" s="17">
        <f>SEPTIEMBRE!W54+OCTUBRE!AM54</f>
        <v>0</v>
      </c>
      <c r="X54" s="20">
        <f t="shared" si="48"/>
        <v>20491824</v>
      </c>
      <c r="Y54" s="21">
        <f>SEPTIEMBRE!AA54</f>
        <v>9500492</v>
      </c>
      <c r="Z54" s="457">
        <v>1023500</v>
      </c>
      <c r="AA54" s="20">
        <f t="shared" si="49"/>
        <v>10523992</v>
      </c>
      <c r="AB54" s="21">
        <f>SEPTIEMBRE!AD54</f>
        <v>9500492</v>
      </c>
      <c r="AC54" s="457">
        <v>1023500</v>
      </c>
      <c r="AD54" s="20">
        <f t="shared" si="50"/>
        <v>10523992</v>
      </c>
      <c r="AE54" s="21">
        <f>SEPTIEMBRE!AG54</f>
        <v>8428392</v>
      </c>
      <c r="AF54" s="457">
        <v>1072100</v>
      </c>
      <c r="AG54" s="20">
        <f t="shared" si="51"/>
        <v>9500492</v>
      </c>
      <c r="AH54" s="21">
        <f t="shared" si="52"/>
        <v>9967832</v>
      </c>
      <c r="AI54" s="17">
        <f t="shared" si="53"/>
        <v>9967832</v>
      </c>
      <c r="AJ54" s="18">
        <f t="shared" si="54"/>
        <v>10991332</v>
      </c>
      <c r="AK54" s="10"/>
      <c r="AL54" s="455">
        <v>0</v>
      </c>
      <c r="AM54" s="458">
        <v>0</v>
      </c>
      <c r="AN54" s="10"/>
      <c r="AO54" s="365"/>
      <c r="AP54" s="365"/>
      <c r="AQ54" s="365"/>
      <c r="AR54" s="365"/>
      <c r="AS54" s="365"/>
      <c r="AT54" s="365"/>
      <c r="AU54" s="365"/>
      <c r="AV54" s="365"/>
      <c r="AW54" s="365"/>
      <c r="AX54" s="365"/>
      <c r="AY54" s="365"/>
      <c r="AZ54" s="365"/>
    </row>
    <row r="55" spans="1:70" s="514" customFormat="1" ht="15" x14ac:dyDescent="0.2">
      <c r="A55" s="188" t="str">
        <f>+IF(SEPTIEMBRE!A55=0,"",SEPTIEMBRE!A55)</f>
        <v>1130110-1</v>
      </c>
      <c r="B55" s="189" t="str">
        <f>+CONCATENATE("Vigencia ",INSTRUCCIONES!$F$3)</f>
        <v>Vigencia 2014</v>
      </c>
      <c r="C55" s="456">
        <f>+ENERO!C55</f>
        <v>0</v>
      </c>
      <c r="D55" s="456">
        <f>SEPTIEMBRE!D55+OCTUBRE!P55</f>
        <v>0</v>
      </c>
      <c r="E55" s="456">
        <f>SEPTIEMBRE!E55+OCTUBRE!Q55</f>
        <v>0</v>
      </c>
      <c r="F55" s="170">
        <f>SUM(C55:E55)</f>
        <v>0</v>
      </c>
      <c r="G55" s="283">
        <f>SEPTIEMBRE!I55</f>
        <v>0</v>
      </c>
      <c r="H55" s="457">
        <v>0</v>
      </c>
      <c r="I55" s="170">
        <f>SUM(G55:H55)</f>
        <v>0</v>
      </c>
      <c r="J55" s="283">
        <f>SEPTIEMBRE!L55</f>
        <v>0</v>
      </c>
      <c r="K55" s="457">
        <v>0</v>
      </c>
      <c r="L55" s="170">
        <f>SUM(J55:K55)</f>
        <v>0</v>
      </c>
      <c r="M55" s="283">
        <f>F55-I55</f>
        <v>0</v>
      </c>
      <c r="N55" s="170">
        <f>F55-L55</f>
        <v>0</v>
      </c>
      <c r="O55" s="467"/>
      <c r="P55" s="455">
        <v>0</v>
      </c>
      <c r="Q55" s="458">
        <v>0</v>
      </c>
      <c r="R55" s="10"/>
      <c r="S55" s="155">
        <f>+IF(SEPTIEMBRE!S55=0,"",SEPTIEMBRE!S55)</f>
        <v>1010399</v>
      </c>
      <c r="T55" s="159" t="str">
        <f>+IF(SEPTIEMBRE!T55=0,"",SEPTIEMBRE!T55)</f>
        <v>Vigencias Anteriores</v>
      </c>
      <c r="U55" s="29">
        <f>+ENERO!U55</f>
        <v>0</v>
      </c>
      <c r="V55" s="17">
        <f>SEPTIEMBRE!V55+OCTUBRE!AL55</f>
        <v>0</v>
      </c>
      <c r="W55" s="17">
        <f>SEPTIEMBRE!W55+OCTUBRE!AM55</f>
        <v>29357693</v>
      </c>
      <c r="X55" s="20">
        <f t="shared" si="48"/>
        <v>29357693</v>
      </c>
      <c r="Y55" s="21">
        <f>SEPTIEMBRE!AA55</f>
        <v>29357693</v>
      </c>
      <c r="Z55" s="457">
        <v>0</v>
      </c>
      <c r="AA55" s="20">
        <f t="shared" si="49"/>
        <v>29357693</v>
      </c>
      <c r="AB55" s="21">
        <f>SEPTIEMBRE!AD55</f>
        <v>29357693</v>
      </c>
      <c r="AC55" s="457">
        <v>0</v>
      </c>
      <c r="AD55" s="20">
        <f t="shared" si="50"/>
        <v>29357693</v>
      </c>
      <c r="AE55" s="21">
        <f>SEPTIEMBRE!AG55</f>
        <v>13964310</v>
      </c>
      <c r="AF55" s="457">
        <v>0</v>
      </c>
      <c r="AG55" s="20">
        <f t="shared" si="51"/>
        <v>13964310</v>
      </c>
      <c r="AH55" s="21">
        <f t="shared" si="52"/>
        <v>0</v>
      </c>
      <c r="AI55" s="17">
        <f t="shared" si="53"/>
        <v>0</v>
      </c>
      <c r="AJ55" s="18">
        <f t="shared" si="54"/>
        <v>15393383</v>
      </c>
      <c r="AK55" s="10"/>
      <c r="AL55" s="455">
        <v>0</v>
      </c>
      <c r="AM55" s="458">
        <v>0</v>
      </c>
      <c r="AN55" s="10"/>
      <c r="AO55" s="365"/>
      <c r="AP55" s="554"/>
      <c r="AQ55" s="365"/>
      <c r="AR55" s="365"/>
      <c r="AS55" s="365"/>
      <c r="AT55" s="365"/>
      <c r="AU55" s="365"/>
      <c r="AV55" s="365"/>
      <c r="AW55" s="365"/>
      <c r="AX55" s="365"/>
      <c r="AY55" s="365"/>
      <c r="AZ55" s="365"/>
      <c r="BA55" s="467"/>
      <c r="BF55" s="467"/>
      <c r="BG55" s="467"/>
      <c r="BH55" s="467"/>
      <c r="BI55" s="467"/>
      <c r="BJ55" s="467"/>
      <c r="BK55" s="467"/>
      <c r="BL55" s="467"/>
      <c r="BM55" s="467"/>
      <c r="BN55" s="467"/>
      <c r="BO55" s="467"/>
      <c r="BP55" s="467"/>
      <c r="BQ55" s="467"/>
      <c r="BR55" s="467"/>
    </row>
    <row r="56" spans="1:70" s="514" customFormat="1" ht="15.75" x14ac:dyDescent="0.2">
      <c r="A56" s="188" t="str">
        <f>+IF(SEPTIEMBRE!A56=0,"",SEPTIEMBRE!A56)</f>
        <v>1130110-2</v>
      </c>
      <c r="B56" s="189" t="str">
        <f>+IF(SEPTIEMBRE!B56=0,"",SEPTIEMBRE!B56)</f>
        <v>Vigencias Anteriores</v>
      </c>
      <c r="C56" s="456">
        <f>+ENERO!C56</f>
        <v>0</v>
      </c>
      <c r="D56" s="456">
        <f>SEPTIEMBRE!D56+OCTUBRE!P56</f>
        <v>0</v>
      </c>
      <c r="E56" s="456">
        <f>SEPTIEMBRE!E56+OCTUBRE!Q56</f>
        <v>0</v>
      </c>
      <c r="F56" s="170">
        <f>SUM(C56:E56)</f>
        <v>0</v>
      </c>
      <c r="G56" s="283">
        <f>SEPTIEMBRE!I56</f>
        <v>0</v>
      </c>
      <c r="H56" s="457">
        <v>0</v>
      </c>
      <c r="I56" s="170">
        <f>SUM(G56:H56)</f>
        <v>0</v>
      </c>
      <c r="J56" s="283">
        <f>SEPTIEMBRE!L56</f>
        <v>0</v>
      </c>
      <c r="K56" s="457">
        <v>0</v>
      </c>
      <c r="L56" s="170">
        <f>SUM(J56:K56)</f>
        <v>0</v>
      </c>
      <c r="M56" s="283">
        <f>F56-I56</f>
        <v>0</v>
      </c>
      <c r="N56" s="170">
        <f>F56-L56</f>
        <v>0</v>
      </c>
      <c r="O56" s="467"/>
      <c r="P56" s="455">
        <v>0</v>
      </c>
      <c r="Q56" s="458">
        <v>0</v>
      </c>
      <c r="R56" s="10"/>
      <c r="S56" s="448" t="str">
        <f>+IF(SEPTIEMBRE!S56=0,"",SEPTIEMBRE!S56)</f>
        <v/>
      </c>
      <c r="T56" s="649" t="str">
        <f>+IF(SEPTIEMBRE!T56=0,"",SEPTIEMBRE!T56)</f>
        <v/>
      </c>
      <c r="U56" s="193"/>
      <c r="V56" s="193"/>
      <c r="W56" s="193"/>
      <c r="X56" s="193"/>
      <c r="Y56" s="193"/>
      <c r="Z56" s="193"/>
      <c r="AA56" s="193"/>
      <c r="AB56" s="193"/>
      <c r="AC56" s="193"/>
      <c r="AD56" s="193"/>
      <c r="AE56" s="193"/>
      <c r="AF56" s="193"/>
      <c r="AG56" s="193"/>
      <c r="AH56" s="193"/>
      <c r="AI56" s="193"/>
      <c r="AJ56" s="207"/>
      <c r="AK56" s="12"/>
      <c r="AL56" s="213"/>
      <c r="AM56" s="214"/>
      <c r="AN56" s="10"/>
      <c r="AO56" s="365"/>
      <c r="AP56" s="365"/>
      <c r="AQ56" s="365"/>
      <c r="AR56" s="365"/>
      <c r="AS56" s="365"/>
      <c r="AT56" s="365"/>
      <c r="AU56" s="365"/>
      <c r="AV56" s="365"/>
      <c r="AW56" s="365"/>
      <c r="AX56" s="365"/>
      <c r="AY56" s="365"/>
      <c r="AZ56" s="365"/>
      <c r="BA56" s="467"/>
      <c r="BF56" s="467"/>
      <c r="BG56" s="467"/>
      <c r="BH56" s="467"/>
      <c r="BI56" s="467"/>
      <c r="BJ56" s="467"/>
      <c r="BK56" s="467"/>
      <c r="BL56" s="467"/>
      <c r="BM56" s="467"/>
      <c r="BN56" s="467"/>
      <c r="BO56" s="467"/>
      <c r="BP56" s="467"/>
      <c r="BQ56" s="467"/>
      <c r="BR56" s="467"/>
    </row>
    <row r="57" spans="1:70" s="467" customFormat="1" ht="15" x14ac:dyDescent="0.2">
      <c r="A57" s="57">
        <f>+IF(SEPTIEMBRE!A57=0,"",SEPTIEMBRE!A57)</f>
        <v>1130111</v>
      </c>
      <c r="B57" s="45" t="str">
        <f>+IF(SEPTIEMBRE!B57=0,"",SEPTIEMBRE!B57)</f>
        <v>IPS PRIVADAS</v>
      </c>
      <c r="C57" s="53">
        <f t="shared" ref="C57:N57" si="57">SUM(C58:C59)</f>
        <v>0</v>
      </c>
      <c r="D57" s="53">
        <f t="shared" si="57"/>
        <v>0</v>
      </c>
      <c r="E57" s="53">
        <f t="shared" si="57"/>
        <v>0</v>
      </c>
      <c r="F57" s="54">
        <f t="shared" si="57"/>
        <v>0</v>
      </c>
      <c r="G57" s="52">
        <f t="shared" si="57"/>
        <v>0</v>
      </c>
      <c r="H57" s="53">
        <f t="shared" si="57"/>
        <v>0</v>
      </c>
      <c r="I57" s="54">
        <f t="shared" si="57"/>
        <v>0</v>
      </c>
      <c r="J57" s="52">
        <f t="shared" si="57"/>
        <v>0</v>
      </c>
      <c r="K57" s="53">
        <f t="shared" si="57"/>
        <v>0</v>
      </c>
      <c r="L57" s="54">
        <f t="shared" si="57"/>
        <v>0</v>
      </c>
      <c r="M57" s="52">
        <f t="shared" si="57"/>
        <v>0</v>
      </c>
      <c r="N57" s="54">
        <f t="shared" si="57"/>
        <v>0</v>
      </c>
      <c r="P57" s="52">
        <f>SUM(P58:P59)</f>
        <v>0</v>
      </c>
      <c r="Q57" s="54">
        <f>SUM(Q58:Q59)</f>
        <v>0</v>
      </c>
      <c r="R57" s="10"/>
      <c r="S57" s="34">
        <f>+IF(SEPTIEMBRE!S57=0,"",SEPTIEMBRE!S57)</f>
        <v>1010400</v>
      </c>
      <c r="T57" s="158" t="str">
        <f>+IF(SEPTIEMBRE!T57=0,"",SEPTIEMBRE!T57)</f>
        <v>Contribuciones Inherentes nómina del Sector Publico</v>
      </c>
      <c r="U57" s="157">
        <f t="shared" ref="U57:AJ57" si="58">U58+U61</f>
        <v>25614780</v>
      </c>
      <c r="V57" s="144">
        <f t="shared" si="58"/>
        <v>0</v>
      </c>
      <c r="W57" s="144">
        <f t="shared" si="58"/>
        <v>1420043</v>
      </c>
      <c r="X57" s="152">
        <f t="shared" si="58"/>
        <v>27034823</v>
      </c>
      <c r="Y57" s="151">
        <f t="shared" si="58"/>
        <v>13295656</v>
      </c>
      <c r="Z57" s="144">
        <f t="shared" si="58"/>
        <v>1279000</v>
      </c>
      <c r="AA57" s="152">
        <f t="shared" si="58"/>
        <v>14574656</v>
      </c>
      <c r="AB57" s="151">
        <f t="shared" si="58"/>
        <v>13295656</v>
      </c>
      <c r="AC57" s="144">
        <f t="shared" si="58"/>
        <v>1279000</v>
      </c>
      <c r="AD57" s="152">
        <f t="shared" si="58"/>
        <v>14574656</v>
      </c>
      <c r="AE57" s="151">
        <f t="shared" si="58"/>
        <v>11955531</v>
      </c>
      <c r="AF57" s="144">
        <f t="shared" si="58"/>
        <v>1340125</v>
      </c>
      <c r="AG57" s="152">
        <f t="shared" si="58"/>
        <v>13295656</v>
      </c>
      <c r="AH57" s="151">
        <f t="shared" si="58"/>
        <v>12460167</v>
      </c>
      <c r="AI57" s="144">
        <f t="shared" si="58"/>
        <v>12460167</v>
      </c>
      <c r="AJ57" s="153">
        <f t="shared" si="58"/>
        <v>13739167</v>
      </c>
      <c r="AK57" s="10"/>
      <c r="AL57" s="151">
        <f>AL58+AL61</f>
        <v>0</v>
      </c>
      <c r="AM57" s="153">
        <f>AM58+AM61</f>
        <v>0</v>
      </c>
      <c r="AN57" s="10"/>
      <c r="AO57" s="365"/>
      <c r="AP57" s="365"/>
      <c r="AQ57" s="365"/>
      <c r="AR57" s="365"/>
      <c r="AS57" s="365"/>
      <c r="AT57" s="365"/>
      <c r="AU57" s="365"/>
      <c r="AV57" s="365"/>
      <c r="AW57" s="365"/>
      <c r="AX57" s="365"/>
      <c r="AY57" s="365"/>
      <c r="AZ57" s="365"/>
    </row>
    <row r="58" spans="1:70" s="514" customFormat="1" ht="15" x14ac:dyDescent="0.2">
      <c r="A58" s="188" t="str">
        <f>+IF(SEPTIEMBRE!A58=0,"",SEPTIEMBRE!A58)</f>
        <v>1130111-1</v>
      </c>
      <c r="B58" s="189" t="str">
        <f>+CONCATENATE("Vigencia ",INSTRUCCIONES!$F$3)</f>
        <v>Vigencia 2014</v>
      </c>
      <c r="C58" s="456">
        <f>+ENERO!C58</f>
        <v>0</v>
      </c>
      <c r="D58" s="456">
        <f>SEPTIEMBRE!D58+OCTUBRE!P58</f>
        <v>0</v>
      </c>
      <c r="E58" s="456">
        <f>SEPTIEMBRE!E58+OCTUBRE!Q58</f>
        <v>0</v>
      </c>
      <c r="F58" s="170">
        <f>SUM(C58:E58)</f>
        <v>0</v>
      </c>
      <c r="G58" s="283">
        <f>SEPTIEMBRE!I58</f>
        <v>0</v>
      </c>
      <c r="H58" s="457">
        <v>0</v>
      </c>
      <c r="I58" s="170">
        <f>SUM(G58:H58)</f>
        <v>0</v>
      </c>
      <c r="J58" s="283">
        <f>SEPTIEMBRE!L58</f>
        <v>0</v>
      </c>
      <c r="K58" s="457">
        <v>0</v>
      </c>
      <c r="L58" s="170">
        <f>SUM(J58:K58)</f>
        <v>0</v>
      </c>
      <c r="M58" s="283">
        <f>F58-I58</f>
        <v>0</v>
      </c>
      <c r="N58" s="170">
        <f>F58-L58</f>
        <v>0</v>
      </c>
      <c r="O58" s="467"/>
      <c r="P58" s="455">
        <v>0</v>
      </c>
      <c r="Q58" s="458">
        <v>0</v>
      </c>
      <c r="R58" s="10"/>
      <c r="S58" s="155">
        <f>+IF(SEPTIEMBRE!S58=0,"",SEPTIEMBRE!S58)</f>
        <v>1010402</v>
      </c>
      <c r="T58" s="159" t="str">
        <f>+IF(SEPTIEMBRE!T58=0,"",SEPTIEMBRE!T58)</f>
        <v>Contribuciones - Otros</v>
      </c>
      <c r="U58" s="29">
        <f t="shared" ref="U58:AJ58" si="59">SUM(U59:U60)</f>
        <v>25614780</v>
      </c>
      <c r="V58" s="17">
        <f t="shared" si="59"/>
        <v>0</v>
      </c>
      <c r="W58" s="17">
        <f t="shared" si="59"/>
        <v>0</v>
      </c>
      <c r="X58" s="20">
        <f t="shared" si="59"/>
        <v>25614780</v>
      </c>
      <c r="Y58" s="21">
        <f t="shared" si="59"/>
        <v>11875613</v>
      </c>
      <c r="Z58" s="169">
        <f t="shared" si="59"/>
        <v>1279000</v>
      </c>
      <c r="AA58" s="20">
        <f t="shared" si="59"/>
        <v>13154613</v>
      </c>
      <c r="AB58" s="21">
        <f t="shared" si="59"/>
        <v>11875613</v>
      </c>
      <c r="AC58" s="169">
        <f t="shared" si="59"/>
        <v>1279000</v>
      </c>
      <c r="AD58" s="20">
        <f t="shared" si="59"/>
        <v>13154613</v>
      </c>
      <c r="AE58" s="21">
        <f t="shared" si="59"/>
        <v>10535488</v>
      </c>
      <c r="AF58" s="169">
        <f t="shared" si="59"/>
        <v>1340125</v>
      </c>
      <c r="AG58" s="20">
        <f t="shared" si="59"/>
        <v>11875613</v>
      </c>
      <c r="AH58" s="21">
        <f t="shared" si="59"/>
        <v>12460167</v>
      </c>
      <c r="AI58" s="17">
        <f t="shared" si="59"/>
        <v>12460167</v>
      </c>
      <c r="AJ58" s="18">
        <f t="shared" si="59"/>
        <v>13739167</v>
      </c>
      <c r="AK58" s="10"/>
      <c r="AL58" s="31">
        <f>SUM(AL59:AL60)</f>
        <v>0</v>
      </c>
      <c r="AM58" s="28">
        <f>SUM(AM59:AM60)</f>
        <v>0</v>
      </c>
      <c r="AN58" s="10"/>
      <c r="AO58" s="555"/>
      <c r="AP58" s="554"/>
      <c r="AQ58" s="365"/>
      <c r="AR58" s="365"/>
      <c r="AS58" s="365"/>
      <c r="AT58" s="365"/>
      <c r="AU58" s="365"/>
      <c r="AV58" s="365"/>
      <c r="AW58" s="365"/>
      <c r="AX58" s="365"/>
      <c r="AY58" s="365"/>
      <c r="AZ58" s="365"/>
      <c r="BA58" s="467"/>
      <c r="BF58" s="467"/>
      <c r="BG58" s="467"/>
      <c r="BH58" s="467"/>
      <c r="BI58" s="467"/>
      <c r="BJ58" s="467"/>
      <c r="BK58" s="467"/>
      <c r="BL58" s="467"/>
      <c r="BM58" s="467"/>
      <c r="BN58" s="467"/>
      <c r="BO58" s="467"/>
      <c r="BP58" s="467"/>
      <c r="BQ58" s="467"/>
      <c r="BR58" s="467"/>
    </row>
    <row r="59" spans="1:70" s="514" customFormat="1" ht="15" x14ac:dyDescent="0.2">
      <c r="A59" s="188" t="str">
        <f>+IF(SEPTIEMBRE!A59=0,"",SEPTIEMBRE!A59)</f>
        <v>1130111-2</v>
      </c>
      <c r="B59" s="189" t="str">
        <f>+IF(SEPTIEMBRE!B59=0,"",SEPTIEMBRE!B59)</f>
        <v>Vigencias Anteriores</v>
      </c>
      <c r="C59" s="456">
        <f>+ENERO!C59</f>
        <v>0</v>
      </c>
      <c r="D59" s="456">
        <f>SEPTIEMBRE!D59+OCTUBRE!P59</f>
        <v>0</v>
      </c>
      <c r="E59" s="456">
        <f>SEPTIEMBRE!E59+OCTUBRE!Q59</f>
        <v>0</v>
      </c>
      <c r="F59" s="170">
        <f>SUM(C59:E59)</f>
        <v>0</v>
      </c>
      <c r="G59" s="283">
        <f>SEPTIEMBRE!I59</f>
        <v>0</v>
      </c>
      <c r="H59" s="457">
        <v>0</v>
      </c>
      <c r="I59" s="170">
        <f>SUM(G59:H59)</f>
        <v>0</v>
      </c>
      <c r="J59" s="283">
        <f>SEPTIEMBRE!L59</f>
        <v>0</v>
      </c>
      <c r="K59" s="457">
        <v>0</v>
      </c>
      <c r="L59" s="170">
        <f>SUM(J59:K59)</f>
        <v>0</v>
      </c>
      <c r="M59" s="283">
        <f>F59-I59</f>
        <v>0</v>
      </c>
      <c r="N59" s="170">
        <f>F59-L59</f>
        <v>0</v>
      </c>
      <c r="O59" s="467"/>
      <c r="P59" s="455">
        <v>0</v>
      </c>
      <c r="Q59" s="458">
        <v>0</v>
      </c>
      <c r="R59" s="10"/>
      <c r="S59" s="156" t="str">
        <f>+IF(SEPTIEMBRE!S59=0,"",SEPTIEMBRE!S59)</f>
        <v>1010402-1</v>
      </c>
      <c r="T59" s="55" t="str">
        <f>+IF(SEPTIEMBRE!T59=0,"",SEPTIEMBRE!T59)</f>
        <v>S.E.N.A.</v>
      </c>
      <c r="U59" s="29">
        <f>+ENERO!U59</f>
        <v>10245912</v>
      </c>
      <c r="V59" s="17">
        <f>SEPTIEMBRE!V59+OCTUBRE!AL59</f>
        <v>0</v>
      </c>
      <c r="W59" s="17">
        <f>SEPTIEMBRE!W59+OCTUBRE!AM59</f>
        <v>0</v>
      </c>
      <c r="X59" s="20">
        <f>SUM(U59:W59)</f>
        <v>10245912</v>
      </c>
      <c r="Y59" s="21">
        <f>SEPTIEMBRE!AA59</f>
        <v>4750245</v>
      </c>
      <c r="Z59" s="457">
        <v>511600</v>
      </c>
      <c r="AA59" s="20">
        <f>SUM(Y59:Z59)</f>
        <v>5261845</v>
      </c>
      <c r="AB59" s="21">
        <f>SEPTIEMBRE!AD59</f>
        <v>4750245</v>
      </c>
      <c r="AC59" s="457">
        <v>511600</v>
      </c>
      <c r="AD59" s="20">
        <f>SUM(AB59:AC59)</f>
        <v>5261845</v>
      </c>
      <c r="AE59" s="21">
        <f>SEPTIEMBRE!AG59</f>
        <v>4214195</v>
      </c>
      <c r="AF59" s="457">
        <v>536050</v>
      </c>
      <c r="AG59" s="20">
        <f>SUM(AE59:AF59)</f>
        <v>4750245</v>
      </c>
      <c r="AH59" s="21">
        <f>X59-AA59</f>
        <v>4984067</v>
      </c>
      <c r="AI59" s="17">
        <f>X59-AD59</f>
        <v>4984067</v>
      </c>
      <c r="AJ59" s="18">
        <f>X59-AG59</f>
        <v>5495667</v>
      </c>
      <c r="AK59" s="10"/>
      <c r="AL59" s="455">
        <v>0</v>
      </c>
      <c r="AM59" s="458">
        <v>0</v>
      </c>
      <c r="AN59" s="10"/>
      <c r="AO59" s="365"/>
      <c r="AP59" s="365"/>
      <c r="AQ59" s="365"/>
      <c r="AR59" s="365"/>
      <c r="AS59" s="365"/>
      <c r="AT59" s="365"/>
      <c r="AU59" s="365"/>
      <c r="AV59" s="365"/>
      <c r="AW59" s="365"/>
      <c r="AX59" s="365"/>
      <c r="AY59" s="365"/>
      <c r="AZ59" s="365"/>
      <c r="BA59" s="467"/>
      <c r="BF59" s="467"/>
      <c r="BG59" s="467"/>
      <c r="BH59" s="467"/>
      <c r="BI59" s="467"/>
      <c r="BJ59" s="467"/>
      <c r="BK59" s="467"/>
      <c r="BL59" s="467"/>
      <c r="BM59" s="467"/>
      <c r="BN59" s="467"/>
      <c r="BO59" s="467"/>
      <c r="BP59" s="467"/>
      <c r="BQ59" s="467"/>
      <c r="BR59" s="467"/>
    </row>
    <row r="60" spans="1:70" s="467" customFormat="1" x14ac:dyDescent="0.2">
      <c r="A60" s="57">
        <f>+IF(SEPTIEMBRE!A60=0,"",SEPTIEMBRE!A60)</f>
        <v>1130112</v>
      </c>
      <c r="B60" s="45" t="str">
        <f>+IF(SEPTIEMBRE!B60=0,"",SEPTIEMBRE!B60)</f>
        <v>IPS PUBLICAS</v>
      </c>
      <c r="C60" s="53">
        <f t="shared" ref="C60:N60" si="60">SUM(C61:C62)</f>
        <v>2100000</v>
      </c>
      <c r="D60" s="53">
        <f t="shared" si="60"/>
        <v>0</v>
      </c>
      <c r="E60" s="53">
        <f t="shared" si="60"/>
        <v>918803</v>
      </c>
      <c r="F60" s="54">
        <f t="shared" si="60"/>
        <v>3018803</v>
      </c>
      <c r="G60" s="52">
        <f t="shared" si="60"/>
        <v>3008827</v>
      </c>
      <c r="H60" s="53">
        <f t="shared" si="60"/>
        <v>206945</v>
      </c>
      <c r="I60" s="54">
        <f t="shared" si="60"/>
        <v>3215772</v>
      </c>
      <c r="J60" s="52">
        <f t="shared" si="60"/>
        <v>1885818</v>
      </c>
      <c r="K60" s="53">
        <f t="shared" si="60"/>
        <v>147884</v>
      </c>
      <c r="L60" s="54">
        <f t="shared" si="60"/>
        <v>2033702</v>
      </c>
      <c r="M60" s="52">
        <f t="shared" si="60"/>
        <v>-196969</v>
      </c>
      <c r="N60" s="54">
        <f t="shared" si="60"/>
        <v>985101</v>
      </c>
      <c r="P60" s="52">
        <f>SUM(P61:P62)</f>
        <v>0</v>
      </c>
      <c r="Q60" s="54">
        <f>SUM(Q61:Q62)</f>
        <v>0</v>
      </c>
      <c r="R60" s="10"/>
      <c r="S60" s="156" t="str">
        <f>+IF(SEPTIEMBRE!S60=0,"",SEPTIEMBRE!S60)</f>
        <v>1010402-2</v>
      </c>
      <c r="T60" s="55" t="str">
        <f>+IF(SEPTIEMBRE!T60=0,"",SEPTIEMBRE!T60)</f>
        <v>I.C.B.F.</v>
      </c>
      <c r="U60" s="29">
        <f>+ENERO!U60</f>
        <v>15368868</v>
      </c>
      <c r="V60" s="17">
        <f>SEPTIEMBRE!V60+OCTUBRE!AL60</f>
        <v>0</v>
      </c>
      <c r="W60" s="17">
        <f>SEPTIEMBRE!W60+OCTUBRE!AM60</f>
        <v>0</v>
      </c>
      <c r="X60" s="20">
        <f>SUM(U60:W60)</f>
        <v>15368868</v>
      </c>
      <c r="Y60" s="21">
        <f>SEPTIEMBRE!AA60</f>
        <v>7125368</v>
      </c>
      <c r="Z60" s="457">
        <v>767400</v>
      </c>
      <c r="AA60" s="20">
        <f>SUM(Y60:Z60)</f>
        <v>7892768</v>
      </c>
      <c r="AB60" s="21">
        <f>SEPTIEMBRE!AD60</f>
        <v>7125368</v>
      </c>
      <c r="AC60" s="457">
        <v>767400</v>
      </c>
      <c r="AD60" s="20">
        <f>SUM(AB60:AC60)</f>
        <v>7892768</v>
      </c>
      <c r="AE60" s="21">
        <f>SEPTIEMBRE!AG60</f>
        <v>6321293</v>
      </c>
      <c r="AF60" s="457">
        <v>804075</v>
      </c>
      <c r="AG60" s="20">
        <f>SUM(AE60:AF60)</f>
        <v>7125368</v>
      </c>
      <c r="AH60" s="21">
        <f>X60-AA60</f>
        <v>7476100</v>
      </c>
      <c r="AI60" s="17">
        <f>X60-AD60</f>
        <v>7476100</v>
      </c>
      <c r="AJ60" s="18">
        <f>X60-AG60</f>
        <v>8243500</v>
      </c>
      <c r="AK60" s="10"/>
      <c r="AL60" s="455">
        <v>0</v>
      </c>
      <c r="AM60" s="458">
        <v>0</v>
      </c>
      <c r="AN60" s="10"/>
      <c r="AO60" s="365"/>
      <c r="AP60" s="365"/>
      <c r="AQ60" s="365"/>
      <c r="AR60" s="365"/>
      <c r="AS60" s="365"/>
      <c r="AT60" s="365"/>
      <c r="AU60" s="365"/>
      <c r="AV60" s="365"/>
      <c r="AW60" s="365"/>
      <c r="AX60" s="365"/>
      <c r="AY60" s="365"/>
      <c r="AZ60" s="365"/>
    </row>
    <row r="61" spans="1:70" s="514" customFormat="1" ht="15" x14ac:dyDescent="0.2">
      <c r="A61" s="188" t="str">
        <f>+IF(SEPTIEMBRE!A61=0,"",SEPTIEMBRE!A61)</f>
        <v>1130112-1</v>
      </c>
      <c r="B61" s="189" t="str">
        <f>+CONCATENATE("Vigencia ",INSTRUCCIONES!$F$3)</f>
        <v>Vigencia 2014</v>
      </c>
      <c r="C61" s="456">
        <f>+ENERO!C61</f>
        <v>2100000</v>
      </c>
      <c r="D61" s="456">
        <f>SEPTIEMBRE!D61+OCTUBRE!P61</f>
        <v>0</v>
      </c>
      <c r="E61" s="456">
        <f>SEPTIEMBRE!E61+OCTUBRE!Q61</f>
        <v>283040</v>
      </c>
      <c r="F61" s="170">
        <f>SUM(C61:E61)</f>
        <v>2383040</v>
      </c>
      <c r="G61" s="283">
        <f>SEPTIEMBRE!I61</f>
        <v>2649645</v>
      </c>
      <c r="H61" s="457">
        <v>206945</v>
      </c>
      <c r="I61" s="170">
        <f>SUM(G61:H61)</f>
        <v>2856590</v>
      </c>
      <c r="J61" s="283">
        <f>SEPTIEMBRE!L61</f>
        <v>1526636</v>
      </c>
      <c r="K61" s="457">
        <v>147884</v>
      </c>
      <c r="L61" s="170">
        <f>SUM(J61:K61)</f>
        <v>1674520</v>
      </c>
      <c r="M61" s="283">
        <f>F61-I61</f>
        <v>-473550</v>
      </c>
      <c r="N61" s="170">
        <f>F61-L61</f>
        <v>708520</v>
      </c>
      <c r="O61" s="467"/>
      <c r="P61" s="455">
        <v>0</v>
      </c>
      <c r="Q61" s="458">
        <v>0</v>
      </c>
      <c r="R61" s="10"/>
      <c r="S61" s="155">
        <f>+IF(SEPTIEMBRE!S61=0,"",SEPTIEMBRE!S61)</f>
        <v>1010499</v>
      </c>
      <c r="T61" s="159" t="str">
        <f>+IF(SEPTIEMBRE!T61=0,"",SEPTIEMBRE!T61)</f>
        <v>Vigencias Anteriores</v>
      </c>
      <c r="U61" s="29">
        <f>+ENERO!U61</f>
        <v>0</v>
      </c>
      <c r="V61" s="17">
        <f>SEPTIEMBRE!V61+OCTUBRE!AL61</f>
        <v>0</v>
      </c>
      <c r="W61" s="17">
        <f>SEPTIEMBRE!W61+OCTUBRE!AM61</f>
        <v>1420043</v>
      </c>
      <c r="X61" s="20">
        <f>SUM(U61:W61)</f>
        <v>1420043</v>
      </c>
      <c r="Y61" s="21">
        <f>SEPTIEMBRE!AA61</f>
        <v>1420043</v>
      </c>
      <c r="Z61" s="457">
        <v>0</v>
      </c>
      <c r="AA61" s="20">
        <f>SUM(Y61:Z61)</f>
        <v>1420043</v>
      </c>
      <c r="AB61" s="21">
        <f>SEPTIEMBRE!AD61</f>
        <v>1420043</v>
      </c>
      <c r="AC61" s="457">
        <v>0</v>
      </c>
      <c r="AD61" s="20">
        <f>SUM(AB61:AC61)</f>
        <v>1420043</v>
      </c>
      <c r="AE61" s="21">
        <f>SEPTIEMBRE!AG61</f>
        <v>1420043</v>
      </c>
      <c r="AF61" s="457">
        <v>0</v>
      </c>
      <c r="AG61" s="20">
        <f>SUM(AE61:AF61)</f>
        <v>1420043</v>
      </c>
      <c r="AH61" s="21">
        <f>X61-AA61</f>
        <v>0</v>
      </c>
      <c r="AI61" s="17">
        <f>X61-AD61</f>
        <v>0</v>
      </c>
      <c r="AJ61" s="18">
        <f>X61-AG61</f>
        <v>0</v>
      </c>
      <c r="AK61" s="10"/>
      <c r="AL61" s="455">
        <v>0</v>
      </c>
      <c r="AM61" s="458">
        <v>0</v>
      </c>
      <c r="AN61" s="10"/>
      <c r="AO61" s="365"/>
      <c r="AP61" s="554"/>
      <c r="AQ61" s="365"/>
      <c r="AR61" s="365"/>
      <c r="AS61" s="365"/>
      <c r="AT61" s="365"/>
      <c r="AU61" s="554"/>
      <c r="AV61" s="554"/>
      <c r="AW61" s="365"/>
      <c r="AX61" s="365"/>
      <c r="AY61" s="365"/>
      <c r="AZ61" s="365"/>
      <c r="BA61" s="467"/>
      <c r="BF61" s="467"/>
      <c r="BG61" s="467"/>
      <c r="BH61" s="467"/>
      <c r="BI61" s="467"/>
      <c r="BJ61" s="467"/>
      <c r="BK61" s="467"/>
      <c r="BL61" s="467"/>
      <c r="BM61" s="467"/>
      <c r="BN61" s="467"/>
      <c r="BO61" s="467"/>
      <c r="BP61" s="467"/>
      <c r="BQ61" s="467"/>
      <c r="BR61" s="467"/>
    </row>
    <row r="62" spans="1:70" s="514" customFormat="1" ht="15.75" x14ac:dyDescent="0.2">
      <c r="A62" s="188" t="str">
        <f>+IF(SEPTIEMBRE!A62=0,"",SEPTIEMBRE!A62)</f>
        <v>1130112-2</v>
      </c>
      <c r="B62" s="189" t="str">
        <f>+IF(SEPTIEMBRE!B62=0,"",SEPTIEMBRE!B62)</f>
        <v>Vigencias Anteriores</v>
      </c>
      <c r="C62" s="456">
        <f>+ENERO!C62</f>
        <v>0</v>
      </c>
      <c r="D62" s="456">
        <f>SEPTIEMBRE!D62+OCTUBRE!P62</f>
        <v>0</v>
      </c>
      <c r="E62" s="456">
        <f>SEPTIEMBRE!E62+OCTUBRE!Q62</f>
        <v>635763</v>
      </c>
      <c r="F62" s="170">
        <f>SUM(C62:E62)</f>
        <v>635763</v>
      </c>
      <c r="G62" s="283">
        <f>SEPTIEMBRE!I62</f>
        <v>359182</v>
      </c>
      <c r="H62" s="457">
        <v>0</v>
      </c>
      <c r="I62" s="170">
        <f>SUM(G62:H62)</f>
        <v>359182</v>
      </c>
      <c r="J62" s="283">
        <f>SEPTIEMBRE!L62</f>
        <v>359182</v>
      </c>
      <c r="K62" s="457">
        <v>0</v>
      </c>
      <c r="L62" s="170">
        <f>SUM(J62:K62)</f>
        <v>359182</v>
      </c>
      <c r="M62" s="283">
        <f>F62-I62</f>
        <v>276581</v>
      </c>
      <c r="N62" s="170">
        <f>F62-L62</f>
        <v>276581</v>
      </c>
      <c r="O62" s="467"/>
      <c r="P62" s="455">
        <v>0</v>
      </c>
      <c r="Q62" s="458">
        <v>0</v>
      </c>
      <c r="R62" s="10"/>
      <c r="S62" s="448" t="str">
        <f>+IF(SEPTIEMBRE!S62=0,"",SEPTIEMBRE!S62)</f>
        <v/>
      </c>
      <c r="T62" s="649" t="str">
        <f>+IF(SEPTIEMBRE!T62=0,"",SEPTIEMBRE!T62)</f>
        <v/>
      </c>
      <c r="U62" s="193"/>
      <c r="V62" s="193"/>
      <c r="W62" s="193"/>
      <c r="X62" s="193"/>
      <c r="Y62" s="193"/>
      <c r="Z62" s="193"/>
      <c r="AA62" s="193"/>
      <c r="AB62" s="193"/>
      <c r="AC62" s="193"/>
      <c r="AD62" s="193"/>
      <c r="AE62" s="193"/>
      <c r="AF62" s="193"/>
      <c r="AG62" s="193"/>
      <c r="AH62" s="193"/>
      <c r="AI62" s="193"/>
      <c r="AJ62" s="207"/>
      <c r="AK62" s="12"/>
      <c r="AL62" s="213"/>
      <c r="AM62" s="214"/>
      <c r="AN62" s="10"/>
      <c r="AO62" s="365"/>
      <c r="AP62" s="365"/>
      <c r="AQ62" s="365"/>
      <c r="AR62" s="365"/>
      <c r="AS62" s="365"/>
      <c r="AT62" s="365"/>
      <c r="AU62" s="365"/>
      <c r="AV62" s="365"/>
      <c r="AW62" s="365"/>
      <c r="AX62" s="365"/>
      <c r="AY62" s="365"/>
      <c r="AZ62" s="365"/>
      <c r="BA62" s="467"/>
      <c r="BF62" s="467"/>
      <c r="BG62" s="467"/>
      <c r="BH62" s="467"/>
      <c r="BI62" s="467"/>
      <c r="BJ62" s="467"/>
      <c r="BK62" s="467"/>
      <c r="BL62" s="467"/>
      <c r="BM62" s="467"/>
      <c r="BN62" s="467"/>
      <c r="BO62" s="467"/>
      <c r="BP62" s="467"/>
      <c r="BQ62" s="467"/>
      <c r="BR62" s="467"/>
    </row>
    <row r="63" spans="1:70" s="467" customFormat="1" ht="15.75" x14ac:dyDescent="0.2">
      <c r="A63" s="57">
        <f>+IF(SEPTIEMBRE!A63=0,"",SEPTIEMBRE!A63)</f>
        <v>1130113</v>
      </c>
      <c r="B63" s="45" t="str">
        <f>+IF(SEPTIEMBRE!B63=0,"",SEPTIEMBRE!B63)</f>
        <v>COMPAÑIAS DE SEGUROS  - ACCIDENTES DE TRANSITO (SOAT)</v>
      </c>
      <c r="C63" s="53">
        <f t="shared" ref="C63:N63" si="61">SUM(C64:C65)</f>
        <v>22000000</v>
      </c>
      <c r="D63" s="53">
        <f t="shared" si="61"/>
        <v>0</v>
      </c>
      <c r="E63" s="53">
        <f t="shared" si="61"/>
        <v>6807623</v>
      </c>
      <c r="F63" s="54">
        <f t="shared" si="61"/>
        <v>28807623</v>
      </c>
      <c r="G63" s="52">
        <f t="shared" si="61"/>
        <v>21368813</v>
      </c>
      <c r="H63" s="53">
        <f t="shared" si="61"/>
        <v>1948332</v>
      </c>
      <c r="I63" s="54">
        <f t="shared" si="61"/>
        <v>23317145</v>
      </c>
      <c r="J63" s="52">
        <f t="shared" si="61"/>
        <v>13866845</v>
      </c>
      <c r="K63" s="53">
        <f t="shared" si="61"/>
        <v>4108150</v>
      </c>
      <c r="L63" s="54">
        <f t="shared" si="61"/>
        <v>17974995</v>
      </c>
      <c r="M63" s="52">
        <f t="shared" si="61"/>
        <v>5490478</v>
      </c>
      <c r="N63" s="54">
        <f t="shared" si="61"/>
        <v>10832628</v>
      </c>
      <c r="P63" s="52">
        <f>SUM(P64:P65)</f>
        <v>0</v>
      </c>
      <c r="Q63" s="54">
        <f>SUM(Q64:Q65)</f>
        <v>0</v>
      </c>
      <c r="R63" s="10"/>
      <c r="S63" s="469">
        <f>+IF(SEPTIEMBRE!S63=0,"",SEPTIEMBRE!S63)</f>
        <v>1020010</v>
      </c>
      <c r="T63" s="470" t="str">
        <f>+IF(SEPTIEMBRE!T63=0,"",SEPTIEMBRE!T63)</f>
        <v>Gastos de Operación</v>
      </c>
      <c r="U63" s="157">
        <f t="shared" ref="U63:AJ63" si="62">U65+U83+U90+U104</f>
        <v>1337674327</v>
      </c>
      <c r="V63" s="144">
        <f t="shared" si="62"/>
        <v>27200000</v>
      </c>
      <c r="W63" s="144">
        <f t="shared" si="62"/>
        <v>167704331</v>
      </c>
      <c r="X63" s="152">
        <f t="shared" si="62"/>
        <v>1532578658</v>
      </c>
      <c r="Y63" s="151">
        <f t="shared" si="62"/>
        <v>987815414</v>
      </c>
      <c r="Z63" s="144">
        <f t="shared" si="62"/>
        <v>135821502</v>
      </c>
      <c r="AA63" s="152">
        <f t="shared" si="62"/>
        <v>1123636916</v>
      </c>
      <c r="AB63" s="151">
        <f t="shared" si="62"/>
        <v>954367413</v>
      </c>
      <c r="AC63" s="144">
        <f t="shared" si="62"/>
        <v>147279502</v>
      </c>
      <c r="AD63" s="152">
        <f t="shared" si="62"/>
        <v>1101646915</v>
      </c>
      <c r="AE63" s="151">
        <f t="shared" si="62"/>
        <v>923392308</v>
      </c>
      <c r="AF63" s="144">
        <f t="shared" si="62"/>
        <v>145462915</v>
      </c>
      <c r="AG63" s="152">
        <f t="shared" si="62"/>
        <v>1068855223</v>
      </c>
      <c r="AH63" s="151">
        <f t="shared" si="62"/>
        <v>408941742</v>
      </c>
      <c r="AI63" s="144">
        <f t="shared" si="62"/>
        <v>430931743</v>
      </c>
      <c r="AJ63" s="153">
        <f t="shared" si="62"/>
        <v>463723435</v>
      </c>
      <c r="AK63" s="10"/>
      <c r="AL63" s="151">
        <f>AL65+AL83+AL90+AL104</f>
        <v>0</v>
      </c>
      <c r="AM63" s="153">
        <f>AM65+AM83+AM90+AM104</f>
        <v>27313967</v>
      </c>
      <c r="AN63" s="10"/>
      <c r="AO63" s="365"/>
      <c r="AP63" s="365"/>
      <c r="AQ63" s="365"/>
      <c r="AR63" s="365"/>
      <c r="AS63" s="365"/>
      <c r="AT63" s="365"/>
      <c r="AU63" s="365"/>
      <c r="AV63" s="365"/>
      <c r="AW63" s="365"/>
      <c r="AX63" s="365"/>
      <c r="AY63" s="365"/>
      <c r="AZ63" s="365"/>
    </row>
    <row r="64" spans="1:70" s="514" customFormat="1" ht="15.75" x14ac:dyDescent="0.2">
      <c r="A64" s="188" t="str">
        <f>+IF(SEPTIEMBRE!A64=0,"",SEPTIEMBRE!A64)</f>
        <v>1130113-1</v>
      </c>
      <c r="B64" s="189" t="str">
        <f>+CONCATENATE("Vigencia ",INSTRUCCIONES!$F$3)</f>
        <v>Vigencia 2014</v>
      </c>
      <c r="C64" s="456">
        <f>+ENERO!C64</f>
        <v>22000000</v>
      </c>
      <c r="D64" s="456">
        <f>SEPTIEMBRE!D64+OCTUBRE!P64</f>
        <v>0</v>
      </c>
      <c r="E64" s="456">
        <f>SEPTIEMBRE!E64+OCTUBRE!Q64</f>
        <v>0</v>
      </c>
      <c r="F64" s="170">
        <f>SUM(C64:E64)</f>
        <v>22000000</v>
      </c>
      <c r="G64" s="283">
        <f>SEPTIEMBRE!I64</f>
        <v>16369205</v>
      </c>
      <c r="H64" s="457">
        <v>1948332</v>
      </c>
      <c r="I64" s="170">
        <f>SUM(G64:H64)</f>
        <v>18317537</v>
      </c>
      <c r="J64" s="283">
        <f>SEPTIEMBRE!L64</f>
        <v>8867237</v>
      </c>
      <c r="K64" s="457">
        <v>4108150</v>
      </c>
      <c r="L64" s="170">
        <f>SUM(J64:K64)</f>
        <v>12975387</v>
      </c>
      <c r="M64" s="283">
        <f>F64-I64</f>
        <v>3682463</v>
      </c>
      <c r="N64" s="170">
        <f>F64-L64</f>
        <v>9024613</v>
      </c>
      <c r="O64" s="467"/>
      <c r="P64" s="455">
        <v>0</v>
      </c>
      <c r="Q64" s="458">
        <v>0</v>
      </c>
      <c r="R64" s="10"/>
      <c r="S64" s="448" t="str">
        <f>+IF(SEPTIEMBRE!S64=0,"",SEPTIEMBRE!S64)</f>
        <v/>
      </c>
      <c r="T64" s="649" t="str">
        <f>+IF(SEPTIEMBRE!T64=0,"",SEPTIEMBRE!T64)</f>
        <v/>
      </c>
      <c r="U64" s="193"/>
      <c r="V64" s="193"/>
      <c r="W64" s="193"/>
      <c r="X64" s="193"/>
      <c r="Y64" s="193"/>
      <c r="Z64" s="193"/>
      <c r="AA64" s="193"/>
      <c r="AB64" s="193"/>
      <c r="AC64" s="193"/>
      <c r="AD64" s="193"/>
      <c r="AE64" s="193"/>
      <c r="AF64" s="193"/>
      <c r="AG64" s="193"/>
      <c r="AH64" s="193"/>
      <c r="AI64" s="193"/>
      <c r="AJ64" s="207"/>
      <c r="AK64" s="10"/>
      <c r="AL64" s="211"/>
      <c r="AM64" s="212"/>
      <c r="AN64" s="10"/>
      <c r="AO64" s="365"/>
      <c r="AP64" s="365"/>
      <c r="AQ64" s="365"/>
      <c r="AR64" s="365"/>
      <c r="AS64" s="365"/>
      <c r="AT64" s="365"/>
      <c r="AU64" s="365"/>
      <c r="AV64" s="365"/>
      <c r="AW64" s="365"/>
      <c r="AX64" s="365"/>
      <c r="AY64" s="365"/>
      <c r="AZ64" s="365"/>
      <c r="BA64" s="467"/>
      <c r="BB64" s="467"/>
      <c r="BC64" s="467"/>
      <c r="BD64" s="467"/>
      <c r="BE64" s="467"/>
      <c r="BF64" s="467"/>
      <c r="BG64" s="467"/>
      <c r="BH64" s="467"/>
      <c r="BI64" s="467"/>
      <c r="BJ64" s="467"/>
      <c r="BK64" s="467"/>
      <c r="BL64" s="467"/>
      <c r="BM64" s="467"/>
      <c r="BN64" s="467"/>
      <c r="BO64" s="467"/>
      <c r="BP64" s="467"/>
      <c r="BQ64" s="467"/>
      <c r="BR64" s="467"/>
    </row>
    <row r="65" spans="1:70" s="514" customFormat="1" ht="15" x14ac:dyDescent="0.2">
      <c r="A65" s="188" t="str">
        <f>+IF(SEPTIEMBRE!A65=0,"",SEPTIEMBRE!A65)</f>
        <v>1130113-2</v>
      </c>
      <c r="B65" s="189" t="str">
        <f>+IF(SEPTIEMBRE!B65=0,"",SEPTIEMBRE!B65)</f>
        <v>Vigencias Anteriores</v>
      </c>
      <c r="C65" s="456">
        <f>+ENERO!C65</f>
        <v>0</v>
      </c>
      <c r="D65" s="456">
        <f>SEPTIEMBRE!D65+OCTUBRE!P65</f>
        <v>0</v>
      </c>
      <c r="E65" s="456">
        <f>SEPTIEMBRE!E65+OCTUBRE!Q65</f>
        <v>6807623</v>
      </c>
      <c r="F65" s="170">
        <f>SUM(C65:E65)</f>
        <v>6807623</v>
      </c>
      <c r="G65" s="283">
        <f>SEPTIEMBRE!I65</f>
        <v>4999608</v>
      </c>
      <c r="H65" s="457">
        <v>0</v>
      </c>
      <c r="I65" s="170">
        <f>SUM(G65:H65)</f>
        <v>4999608</v>
      </c>
      <c r="J65" s="283">
        <f>SEPTIEMBRE!L65</f>
        <v>4999608</v>
      </c>
      <c r="K65" s="457">
        <v>0</v>
      </c>
      <c r="L65" s="170">
        <f>SUM(J65:K65)</f>
        <v>4999608</v>
      </c>
      <c r="M65" s="283">
        <f>F65-I65</f>
        <v>1808015</v>
      </c>
      <c r="N65" s="170">
        <f>F65-L65</f>
        <v>1808015</v>
      </c>
      <c r="O65" s="467"/>
      <c r="P65" s="455">
        <v>0</v>
      </c>
      <c r="Q65" s="458">
        <v>0</v>
      </c>
      <c r="R65" s="10"/>
      <c r="S65" s="34">
        <f>+IF(SEPTIEMBRE!S65=0,"",SEPTIEMBRE!S65)</f>
        <v>1020100</v>
      </c>
      <c r="T65" s="158" t="str">
        <f>+IF(SEPTIEMBRE!T65=0,"",SEPTIEMBRE!T65)</f>
        <v>Servicios Personales Asociados a Nómina</v>
      </c>
      <c r="U65" s="157">
        <f t="shared" ref="U65:AJ65" si="63">SUM(U66:U69)+U81</f>
        <v>796637507</v>
      </c>
      <c r="V65" s="144">
        <f t="shared" si="63"/>
        <v>0</v>
      </c>
      <c r="W65" s="144">
        <f t="shared" si="63"/>
        <v>95714470</v>
      </c>
      <c r="X65" s="152">
        <f t="shared" si="63"/>
        <v>892351977</v>
      </c>
      <c r="Y65" s="151">
        <f t="shared" si="63"/>
        <v>616707657</v>
      </c>
      <c r="Z65" s="144">
        <f t="shared" si="63"/>
        <v>102814836</v>
      </c>
      <c r="AA65" s="152">
        <f t="shared" si="63"/>
        <v>719522493</v>
      </c>
      <c r="AB65" s="151">
        <f t="shared" si="63"/>
        <v>616707657</v>
      </c>
      <c r="AC65" s="144">
        <f t="shared" si="63"/>
        <v>102814836</v>
      </c>
      <c r="AD65" s="152">
        <f t="shared" si="63"/>
        <v>719522493</v>
      </c>
      <c r="AE65" s="151">
        <f t="shared" si="63"/>
        <v>604137263</v>
      </c>
      <c r="AF65" s="144">
        <f t="shared" si="63"/>
        <v>102143988</v>
      </c>
      <c r="AG65" s="152">
        <f t="shared" si="63"/>
        <v>706281251</v>
      </c>
      <c r="AH65" s="151">
        <f t="shared" si="63"/>
        <v>172829484</v>
      </c>
      <c r="AI65" s="144">
        <f t="shared" si="63"/>
        <v>172829484</v>
      </c>
      <c r="AJ65" s="153">
        <f t="shared" si="63"/>
        <v>186070726</v>
      </c>
      <c r="AK65" s="10"/>
      <c r="AL65" s="151">
        <f>SUM(AL66:AL69)+AL81</f>
        <v>0</v>
      </c>
      <c r="AM65" s="153">
        <f>SUM(AM66:AM69)+AM81</f>
        <v>27313967</v>
      </c>
      <c r="AN65" s="10"/>
      <c r="AO65" s="365"/>
      <c r="AP65" s="365"/>
      <c r="AQ65" s="365"/>
      <c r="AR65" s="365"/>
      <c r="AS65" s="365"/>
      <c r="AT65" s="365"/>
      <c r="AU65" s="365"/>
      <c r="AV65" s="365"/>
      <c r="AW65" s="365"/>
      <c r="AX65" s="365"/>
      <c r="AY65" s="365"/>
      <c r="AZ65" s="365"/>
      <c r="BA65" s="467"/>
      <c r="BB65" s="467"/>
      <c r="BC65" s="467"/>
      <c r="BD65" s="467"/>
      <c r="BE65" s="467"/>
      <c r="BF65" s="467"/>
      <c r="BG65" s="467"/>
      <c r="BH65" s="467"/>
      <c r="BI65" s="467"/>
      <c r="BJ65" s="467"/>
      <c r="BK65" s="467"/>
      <c r="BL65" s="467"/>
      <c r="BM65" s="467"/>
      <c r="BN65" s="467"/>
      <c r="BO65" s="467"/>
      <c r="BP65" s="467"/>
      <c r="BQ65" s="467"/>
      <c r="BR65" s="467"/>
    </row>
    <row r="66" spans="1:70" s="467" customFormat="1" x14ac:dyDescent="0.2">
      <c r="A66" s="57">
        <f>+IF(SEPTIEMBRE!A66=0,"",SEPTIEMBRE!A66)</f>
        <v>1130114</v>
      </c>
      <c r="B66" s="45" t="str">
        <f>+IF(SEPTIEMBRE!B66=0,"",SEPTIEMBRE!B66)</f>
        <v xml:space="preserve">COMPAÑIAS DE SEGUROS  - PLANES DE SALUD  </v>
      </c>
      <c r="C66" s="53">
        <f t="shared" ref="C66:N66" si="64">SUM(C67:C68)</f>
        <v>700000</v>
      </c>
      <c r="D66" s="53">
        <f t="shared" si="64"/>
        <v>0</v>
      </c>
      <c r="E66" s="53">
        <f t="shared" si="64"/>
        <v>74063</v>
      </c>
      <c r="F66" s="54">
        <f t="shared" si="64"/>
        <v>774063</v>
      </c>
      <c r="G66" s="52">
        <f t="shared" si="64"/>
        <v>217363</v>
      </c>
      <c r="H66" s="53">
        <f t="shared" si="64"/>
        <v>0</v>
      </c>
      <c r="I66" s="54">
        <f t="shared" si="64"/>
        <v>217363</v>
      </c>
      <c r="J66" s="52">
        <f t="shared" si="64"/>
        <v>129163</v>
      </c>
      <c r="K66" s="53">
        <f t="shared" si="64"/>
        <v>88200</v>
      </c>
      <c r="L66" s="54">
        <f t="shared" si="64"/>
        <v>217363</v>
      </c>
      <c r="M66" s="52">
        <f t="shared" si="64"/>
        <v>556700</v>
      </c>
      <c r="N66" s="54">
        <f t="shared" si="64"/>
        <v>556700</v>
      </c>
      <c r="P66" s="52">
        <f>SUM(P67:P68)</f>
        <v>0</v>
      </c>
      <c r="Q66" s="54">
        <f>SUM(Q67:Q68)</f>
        <v>0</v>
      </c>
      <c r="R66" s="10"/>
      <c r="S66" s="155">
        <f>+IF(SEPTIEMBRE!S66=0,"",SEPTIEMBRE!S66)</f>
        <v>1020101</v>
      </c>
      <c r="T66" s="159" t="str">
        <f>+IF(SEPTIEMBRE!T66=0,"",SEPTIEMBRE!T66)</f>
        <v>Sueldos del Personal de nómina</v>
      </c>
      <c r="U66" s="29">
        <f>+ENERO!U66</f>
        <v>619386756</v>
      </c>
      <c r="V66" s="17">
        <f>SEPTIEMBRE!V66+OCTUBRE!AL66</f>
        <v>0</v>
      </c>
      <c r="W66" s="17">
        <f>SEPTIEMBRE!W66+OCTUBRE!AM66</f>
        <v>0</v>
      </c>
      <c r="X66" s="20">
        <f>SUM(U66:W66)</f>
        <v>619386756</v>
      </c>
      <c r="Y66" s="21">
        <f>SEPTIEMBRE!AA66</f>
        <v>461144957</v>
      </c>
      <c r="Z66" s="457">
        <v>50658818</v>
      </c>
      <c r="AA66" s="20">
        <f>SUM(Y66:Z66)</f>
        <v>511803775</v>
      </c>
      <c r="AB66" s="21">
        <f>SEPTIEMBRE!AD66</f>
        <v>461144957</v>
      </c>
      <c r="AC66" s="457">
        <v>50658818</v>
      </c>
      <c r="AD66" s="20">
        <f>SUM(AB66:AC66)</f>
        <v>511803775</v>
      </c>
      <c r="AE66" s="21">
        <f>SEPTIEMBRE!AG66</f>
        <v>461144956</v>
      </c>
      <c r="AF66" s="457">
        <v>49327878</v>
      </c>
      <c r="AG66" s="20">
        <f>SUM(AE66:AF66)</f>
        <v>510472834</v>
      </c>
      <c r="AH66" s="21">
        <f>X66-AA66</f>
        <v>107582981</v>
      </c>
      <c r="AI66" s="17">
        <f>X66-AD66</f>
        <v>107582981</v>
      </c>
      <c r="AJ66" s="18">
        <f>X66-AG66</f>
        <v>108913922</v>
      </c>
      <c r="AK66" s="10"/>
      <c r="AL66" s="455">
        <v>0</v>
      </c>
      <c r="AM66" s="458">
        <v>0</v>
      </c>
      <c r="AN66" s="10"/>
      <c r="AO66" s="365"/>
      <c r="AP66" s="365"/>
      <c r="AQ66" s="365"/>
      <c r="AR66" s="365"/>
      <c r="AS66" s="365"/>
      <c r="AT66" s="365"/>
      <c r="AU66" s="365"/>
      <c r="AV66" s="365"/>
      <c r="AW66" s="365"/>
      <c r="AX66" s="365"/>
      <c r="AY66" s="365"/>
      <c r="AZ66" s="365"/>
    </row>
    <row r="67" spans="1:70" s="514" customFormat="1" ht="15" x14ac:dyDescent="0.2">
      <c r="A67" s="188" t="str">
        <f>+IF(SEPTIEMBRE!A67=0,"",SEPTIEMBRE!A67)</f>
        <v>1130114-1</v>
      </c>
      <c r="B67" s="189" t="str">
        <f>+CONCATENATE("Vigencia ",INSTRUCCIONES!$F$3)</f>
        <v>Vigencia 2014</v>
      </c>
      <c r="C67" s="456">
        <f>+ENERO!C67</f>
        <v>700000</v>
      </c>
      <c r="D67" s="456">
        <f>SEPTIEMBRE!D67+OCTUBRE!P67</f>
        <v>0</v>
      </c>
      <c r="E67" s="456">
        <f>SEPTIEMBRE!E67+OCTUBRE!Q67</f>
        <v>0</v>
      </c>
      <c r="F67" s="170">
        <f>SUM(C67:E67)</f>
        <v>700000</v>
      </c>
      <c r="G67" s="283">
        <f>SEPTIEMBRE!I67</f>
        <v>217363</v>
      </c>
      <c r="H67" s="457">
        <v>0</v>
      </c>
      <c r="I67" s="170">
        <f>SUM(G67:H67)</f>
        <v>217363</v>
      </c>
      <c r="J67" s="283">
        <f>SEPTIEMBRE!L67</f>
        <v>129163</v>
      </c>
      <c r="K67" s="457">
        <v>88200</v>
      </c>
      <c r="L67" s="170">
        <f>SUM(J67:K67)</f>
        <v>217363</v>
      </c>
      <c r="M67" s="283">
        <f>F67-I67</f>
        <v>482637</v>
      </c>
      <c r="N67" s="170">
        <f>F67-L67</f>
        <v>482637</v>
      </c>
      <c r="O67" s="467"/>
      <c r="P67" s="455">
        <v>0</v>
      </c>
      <c r="Q67" s="458">
        <v>0</v>
      </c>
      <c r="R67" s="10"/>
      <c r="S67" s="155">
        <f>+IF(SEPTIEMBRE!S67=0,"",SEPTIEMBRE!S67)</f>
        <v>1020102</v>
      </c>
      <c r="T67" s="159" t="str">
        <f>+IF(SEPTIEMBRE!T67=0,"",SEPTIEMBRE!T67)</f>
        <v>Horas Extras,Dominic.,Festivos y Rec. Nocturnos</v>
      </c>
      <c r="U67" s="29">
        <f>+ENERO!U67</f>
        <v>92835719</v>
      </c>
      <c r="V67" s="17">
        <f>SEPTIEMBRE!V67+OCTUBRE!AL67</f>
        <v>0</v>
      </c>
      <c r="W67" s="17">
        <f>SEPTIEMBRE!W67+OCTUBRE!AM67</f>
        <v>27313967</v>
      </c>
      <c r="X67" s="20">
        <f>SUM(U67:W67)</f>
        <v>120149686</v>
      </c>
      <c r="Y67" s="21">
        <f>SEPTIEMBRE!AA67</f>
        <v>82829290</v>
      </c>
      <c r="Z67" s="457">
        <f>25252324-778957</f>
        <v>24473367</v>
      </c>
      <c r="AA67" s="20">
        <f>SUM(Y67:Z67)</f>
        <v>107302657</v>
      </c>
      <c r="AB67" s="21">
        <f>SEPTIEMBRE!AD67</f>
        <v>82829290</v>
      </c>
      <c r="AC67" s="457">
        <f>25252324-778957</f>
        <v>24473367</v>
      </c>
      <c r="AD67" s="20">
        <f>SUM(AB67:AC67)</f>
        <v>107302657</v>
      </c>
      <c r="AE67" s="21">
        <f>SEPTIEMBRE!AG67</f>
        <v>82829290</v>
      </c>
      <c r="AF67" s="457">
        <f>24990730-778957</f>
        <v>24211773</v>
      </c>
      <c r="AG67" s="20">
        <f>SUM(AE67:AF67)</f>
        <v>107041063</v>
      </c>
      <c r="AH67" s="21">
        <f>X67-AA67</f>
        <v>12847029</v>
      </c>
      <c r="AI67" s="17">
        <f>X67-AD67</f>
        <v>12847029</v>
      </c>
      <c r="AJ67" s="18">
        <f>X67-AG67</f>
        <v>13108623</v>
      </c>
      <c r="AK67" s="10"/>
      <c r="AL67" s="455">
        <v>0</v>
      </c>
      <c r="AM67" s="458">
        <v>27313967</v>
      </c>
      <c r="AN67" s="10"/>
      <c r="AO67" s="365"/>
      <c r="AP67" s="365"/>
      <c r="AQ67" s="365"/>
      <c r="AR67" s="365"/>
      <c r="AS67" s="365"/>
      <c r="AT67" s="365"/>
      <c r="AU67" s="365"/>
      <c r="AV67" s="365"/>
      <c r="AW67" s="365"/>
      <c r="AX67" s="365"/>
      <c r="AY67" s="365"/>
      <c r="AZ67" s="365"/>
      <c r="BA67" s="467"/>
      <c r="BB67" s="467"/>
      <c r="BC67" s="467"/>
      <c r="BD67" s="467"/>
      <c r="BE67" s="467"/>
      <c r="BF67" s="467"/>
      <c r="BG67" s="467"/>
      <c r="BH67" s="467"/>
      <c r="BI67" s="467"/>
      <c r="BJ67" s="467"/>
      <c r="BK67" s="467"/>
      <c r="BL67" s="467"/>
      <c r="BM67" s="467"/>
      <c r="BN67" s="467"/>
      <c r="BO67" s="467"/>
      <c r="BP67" s="467"/>
      <c r="BQ67" s="467"/>
      <c r="BR67" s="467"/>
    </row>
    <row r="68" spans="1:70" s="514" customFormat="1" ht="15" x14ac:dyDescent="0.2">
      <c r="A68" s="188" t="str">
        <f>+IF(SEPTIEMBRE!A68=0,"",SEPTIEMBRE!A68)</f>
        <v>1130114-2</v>
      </c>
      <c r="B68" s="189" t="str">
        <f>+IF(SEPTIEMBRE!B68=0,"",SEPTIEMBRE!B68)</f>
        <v>Vigencias Anteriores</v>
      </c>
      <c r="C68" s="456">
        <f>+ENERO!C68</f>
        <v>0</v>
      </c>
      <c r="D68" s="456">
        <f>SEPTIEMBRE!D68+OCTUBRE!P68</f>
        <v>0</v>
      </c>
      <c r="E68" s="456">
        <f>SEPTIEMBRE!E68+OCTUBRE!Q68</f>
        <v>74063</v>
      </c>
      <c r="F68" s="170">
        <f>SUM(C68:E68)</f>
        <v>74063</v>
      </c>
      <c r="G68" s="283">
        <f>SEPTIEMBRE!I68</f>
        <v>0</v>
      </c>
      <c r="H68" s="457">
        <v>0</v>
      </c>
      <c r="I68" s="170">
        <f>SUM(G68:H68)</f>
        <v>0</v>
      </c>
      <c r="J68" s="283">
        <f>SEPTIEMBRE!L68</f>
        <v>0</v>
      </c>
      <c r="K68" s="457">
        <v>0</v>
      </c>
      <c r="L68" s="170">
        <f>SUM(J68:K68)</f>
        <v>0</v>
      </c>
      <c r="M68" s="283">
        <f>F68-I68</f>
        <v>74063</v>
      </c>
      <c r="N68" s="170">
        <f>F68-L68</f>
        <v>74063</v>
      </c>
      <c r="O68" s="467"/>
      <c r="P68" s="455">
        <v>0</v>
      </c>
      <c r="Q68" s="458">
        <v>0</v>
      </c>
      <c r="R68" s="10"/>
      <c r="S68" s="155">
        <f>+IF(SEPTIEMBRE!S68=0,"",SEPTIEMBRE!S68)</f>
        <v>1020103</v>
      </c>
      <c r="T68" s="159" t="str">
        <f>+IF(SEPTIEMBRE!T68=0,"",SEPTIEMBRE!T68)</f>
        <v>Prima Técnica</v>
      </c>
      <c r="U68" s="29">
        <f>+ENERO!U68</f>
        <v>0</v>
      </c>
      <c r="V68" s="17">
        <f>SEPTIEMBRE!V68+OCTUBRE!AL68</f>
        <v>0</v>
      </c>
      <c r="W68" s="17">
        <f>SEPTIEMBRE!W68+OCTUBRE!AM68</f>
        <v>0</v>
      </c>
      <c r="X68" s="20">
        <f>SUM(U68:W68)</f>
        <v>0</v>
      </c>
      <c r="Y68" s="21">
        <f>SEPTIEMBRE!AA68</f>
        <v>0</v>
      </c>
      <c r="Z68" s="457">
        <v>0</v>
      </c>
      <c r="AA68" s="20">
        <f>SUM(Y68:Z68)</f>
        <v>0</v>
      </c>
      <c r="AB68" s="21">
        <f>SEPTIEMBRE!AD68</f>
        <v>0</v>
      </c>
      <c r="AC68" s="457">
        <v>0</v>
      </c>
      <c r="AD68" s="20">
        <f>SUM(AB68:AC68)</f>
        <v>0</v>
      </c>
      <c r="AE68" s="21">
        <f>SEPTIEMBRE!AG68</f>
        <v>0</v>
      </c>
      <c r="AF68" s="457">
        <v>0</v>
      </c>
      <c r="AG68" s="20">
        <f>SUM(AE68:AF68)</f>
        <v>0</v>
      </c>
      <c r="AH68" s="21">
        <f>X68-AA68</f>
        <v>0</v>
      </c>
      <c r="AI68" s="17">
        <f>X68-AD68</f>
        <v>0</v>
      </c>
      <c r="AJ68" s="18">
        <f>X68-AG68</f>
        <v>0</v>
      </c>
      <c r="AK68" s="10"/>
      <c r="AL68" s="455">
        <v>0</v>
      </c>
      <c r="AM68" s="458">
        <v>0</v>
      </c>
      <c r="AN68" s="10"/>
      <c r="AO68" s="365"/>
      <c r="AP68" s="365"/>
      <c r="AQ68" s="365"/>
      <c r="AR68" s="365"/>
      <c r="AS68" s="365"/>
      <c r="AT68" s="365"/>
      <c r="AU68" s="365"/>
      <c r="AV68" s="365"/>
      <c r="AW68" s="365"/>
      <c r="AX68" s="365"/>
      <c r="AY68" s="365"/>
      <c r="AZ68" s="365"/>
      <c r="BA68" s="467"/>
      <c r="BB68" s="467"/>
      <c r="BC68" s="467"/>
      <c r="BD68" s="467"/>
      <c r="BE68" s="467"/>
      <c r="BF68" s="467"/>
      <c r="BG68" s="467"/>
      <c r="BH68" s="467"/>
      <c r="BI68" s="467"/>
      <c r="BJ68" s="467"/>
      <c r="BK68" s="467"/>
      <c r="BL68" s="467"/>
      <c r="BM68" s="467"/>
      <c r="BN68" s="467"/>
      <c r="BO68" s="467"/>
      <c r="BP68" s="467"/>
      <c r="BQ68" s="467"/>
      <c r="BR68" s="467"/>
    </row>
    <row r="69" spans="1:70" s="467" customFormat="1" x14ac:dyDescent="0.2">
      <c r="A69" s="57">
        <f>+IF(SEPTIEMBRE!A69=0,"",SEPTIEMBRE!A69)</f>
        <v>1130115</v>
      </c>
      <c r="B69" s="45" t="str">
        <f>+IF(SEPTIEMBRE!B69=0,"",SEPTIEMBRE!B69)</f>
        <v>ENTIDADES DE REGIMEN ESPECIAL (Magisterio, Fuerza Pca.)</v>
      </c>
      <c r="C69" s="53">
        <f t="shared" ref="C69:N69" si="65">SUM(C70:C71)</f>
        <v>51000000</v>
      </c>
      <c r="D69" s="53">
        <f t="shared" si="65"/>
        <v>0</v>
      </c>
      <c r="E69" s="53">
        <f t="shared" si="65"/>
        <v>22391319</v>
      </c>
      <c r="F69" s="54">
        <f t="shared" si="65"/>
        <v>73391319</v>
      </c>
      <c r="G69" s="52">
        <f t="shared" si="65"/>
        <v>56893459</v>
      </c>
      <c r="H69" s="53">
        <f t="shared" si="65"/>
        <v>5498347</v>
      </c>
      <c r="I69" s="54">
        <f t="shared" si="65"/>
        <v>62391806</v>
      </c>
      <c r="J69" s="52">
        <f t="shared" si="65"/>
        <v>32478531</v>
      </c>
      <c r="K69" s="53">
        <f t="shared" si="65"/>
        <v>0</v>
      </c>
      <c r="L69" s="54">
        <f t="shared" si="65"/>
        <v>32478531</v>
      </c>
      <c r="M69" s="52">
        <f t="shared" si="65"/>
        <v>10999513</v>
      </c>
      <c r="N69" s="54">
        <f t="shared" si="65"/>
        <v>40912788</v>
      </c>
      <c r="P69" s="52">
        <f>SUM(P70:P71)</f>
        <v>0</v>
      </c>
      <c r="Q69" s="54">
        <f>SUM(Q70:Q71)</f>
        <v>0</v>
      </c>
      <c r="R69" s="10"/>
      <c r="S69" s="155">
        <f>+IF(SEPTIEMBRE!S69=0,"",SEPTIEMBRE!S69)</f>
        <v>1020104</v>
      </c>
      <c r="T69" s="159" t="str">
        <f>+IF(SEPTIEMBRE!T69=0,"",SEPTIEMBRE!T69)</f>
        <v>Otros</v>
      </c>
      <c r="U69" s="29">
        <f t="shared" ref="U69:AJ69" si="66">SUM(U70:U80)</f>
        <v>84415032</v>
      </c>
      <c r="V69" s="17">
        <f t="shared" si="66"/>
        <v>0</v>
      </c>
      <c r="W69" s="17">
        <f t="shared" si="66"/>
        <v>12000000</v>
      </c>
      <c r="X69" s="20">
        <f t="shared" si="66"/>
        <v>96415032</v>
      </c>
      <c r="Y69" s="21">
        <f t="shared" si="66"/>
        <v>16332907</v>
      </c>
      <c r="Z69" s="169">
        <f t="shared" si="66"/>
        <v>27682651</v>
      </c>
      <c r="AA69" s="20">
        <f t="shared" si="66"/>
        <v>44015558</v>
      </c>
      <c r="AB69" s="21">
        <f t="shared" si="66"/>
        <v>16332907</v>
      </c>
      <c r="AC69" s="169">
        <f t="shared" si="66"/>
        <v>27682651</v>
      </c>
      <c r="AD69" s="20">
        <f t="shared" si="66"/>
        <v>44015558</v>
      </c>
      <c r="AE69" s="21">
        <f t="shared" si="66"/>
        <v>15829979</v>
      </c>
      <c r="AF69" s="169">
        <f t="shared" si="66"/>
        <v>27680759</v>
      </c>
      <c r="AG69" s="20">
        <f t="shared" si="66"/>
        <v>43510738</v>
      </c>
      <c r="AH69" s="21">
        <f t="shared" si="66"/>
        <v>52399474</v>
      </c>
      <c r="AI69" s="17">
        <f t="shared" si="66"/>
        <v>52399474</v>
      </c>
      <c r="AJ69" s="18">
        <f t="shared" si="66"/>
        <v>52904294</v>
      </c>
      <c r="AK69" s="10"/>
      <c r="AL69" s="31">
        <f>SUM(AL70:AL80)</f>
        <v>0</v>
      </c>
      <c r="AM69" s="28">
        <f>SUM(AM70:AM80)</f>
        <v>0</v>
      </c>
      <c r="AN69" s="10"/>
      <c r="AO69" s="365"/>
      <c r="AP69" s="365"/>
      <c r="AQ69" s="365"/>
      <c r="AR69" s="365"/>
      <c r="AS69" s="365"/>
      <c r="AT69" s="365"/>
      <c r="AU69" s="365"/>
      <c r="AV69" s="365"/>
      <c r="AW69" s="365"/>
      <c r="AX69" s="365"/>
      <c r="AY69" s="365"/>
      <c r="AZ69" s="365"/>
    </row>
    <row r="70" spans="1:70" s="514" customFormat="1" ht="15" x14ac:dyDescent="0.2">
      <c r="A70" s="188" t="str">
        <f>+IF(SEPTIEMBRE!A70=0,"",SEPTIEMBRE!A70)</f>
        <v>1130115-1</v>
      </c>
      <c r="B70" s="189" t="str">
        <f>+CONCATENATE("Vigencia ",INSTRUCCIONES!$F$3)</f>
        <v>Vigencia 2014</v>
      </c>
      <c r="C70" s="456">
        <f>+ENERO!C70</f>
        <v>51000000</v>
      </c>
      <c r="D70" s="456">
        <f>SEPTIEMBRE!D70+OCTUBRE!P70</f>
        <v>0</v>
      </c>
      <c r="E70" s="456">
        <f>SEPTIEMBRE!E70+OCTUBRE!Q70</f>
        <v>0</v>
      </c>
      <c r="F70" s="170">
        <f>SUM(C70:E70)</f>
        <v>51000000</v>
      </c>
      <c r="G70" s="283">
        <f>SEPTIEMBRE!I70</f>
        <v>37567918</v>
      </c>
      <c r="H70" s="457">
        <v>5498347</v>
      </c>
      <c r="I70" s="170">
        <f>SUM(G70:H70)</f>
        <v>43066265</v>
      </c>
      <c r="J70" s="283">
        <f>SEPTIEMBRE!L70</f>
        <v>13152990</v>
      </c>
      <c r="K70" s="457">
        <v>0</v>
      </c>
      <c r="L70" s="170">
        <f>SUM(J70:K70)</f>
        <v>13152990</v>
      </c>
      <c r="M70" s="283">
        <f>F70-I70</f>
        <v>7933735</v>
      </c>
      <c r="N70" s="170">
        <f>F70-L70</f>
        <v>37847010</v>
      </c>
      <c r="O70" s="467"/>
      <c r="P70" s="455">
        <v>0</v>
      </c>
      <c r="Q70" s="458">
        <v>0</v>
      </c>
      <c r="R70" s="10"/>
      <c r="S70" s="156" t="str">
        <f>+IF(SEPTIEMBRE!S70=0,"",SEPTIEMBRE!S70)</f>
        <v>1020104-1</v>
      </c>
      <c r="T70" s="55" t="str">
        <f>+IF(SEPTIEMBRE!T70=0,"",SEPTIEMBRE!T70)</f>
        <v xml:space="preserve">Prima de Navidad </v>
      </c>
      <c r="U70" s="29">
        <f>+ENERO!U70</f>
        <v>53766212</v>
      </c>
      <c r="V70" s="17">
        <f>SEPTIEMBRE!V70+OCTUBRE!AL70</f>
        <v>0</v>
      </c>
      <c r="W70" s="17">
        <f>SEPTIEMBRE!W70+OCTUBRE!AM70</f>
        <v>0</v>
      </c>
      <c r="X70" s="20">
        <f t="shared" ref="X70:X81" si="67">SUM(U70:W70)</f>
        <v>53766212</v>
      </c>
      <c r="Y70" s="21">
        <f>SEPTIEMBRE!AA70</f>
        <v>1209902</v>
      </c>
      <c r="Z70" s="457">
        <f>9715536+778957</f>
        <v>10494493</v>
      </c>
      <c r="AA70" s="20">
        <f t="shared" ref="AA70:AA81" si="68">SUM(Y70:Z70)</f>
        <v>11704395</v>
      </c>
      <c r="AB70" s="21">
        <f>SEPTIEMBRE!AD70</f>
        <v>1209902</v>
      </c>
      <c r="AC70" s="457">
        <f>9715536+778957</f>
        <v>10494493</v>
      </c>
      <c r="AD70" s="20">
        <f t="shared" ref="AD70:AD81" si="69">SUM(AB70:AC70)</f>
        <v>11704395</v>
      </c>
      <c r="AE70" s="21">
        <f>SEPTIEMBRE!AG70</f>
        <v>1209902</v>
      </c>
      <c r="AF70" s="457">
        <f>9715536+778957</f>
        <v>10494493</v>
      </c>
      <c r="AG70" s="20">
        <f t="shared" ref="AG70:AG81" si="70">SUM(AE70:AF70)</f>
        <v>11704395</v>
      </c>
      <c r="AH70" s="21">
        <f t="shared" ref="AH70:AH81" si="71">X70-AA70</f>
        <v>42061817</v>
      </c>
      <c r="AI70" s="17">
        <f t="shared" ref="AI70:AI81" si="72">X70-AD70</f>
        <v>42061817</v>
      </c>
      <c r="AJ70" s="18">
        <f t="shared" ref="AJ70:AJ81" si="73">X70-AG70</f>
        <v>42061817</v>
      </c>
      <c r="AK70" s="10"/>
      <c r="AL70" s="455">
        <v>0</v>
      </c>
      <c r="AM70" s="458">
        <v>0</v>
      </c>
      <c r="AN70" s="10"/>
      <c r="AO70" s="365"/>
      <c r="AP70" s="365"/>
      <c r="AQ70" s="365"/>
      <c r="AR70" s="365"/>
      <c r="AS70" s="365"/>
      <c r="AT70" s="365"/>
      <c r="AU70" s="365"/>
      <c r="AV70" s="365"/>
      <c r="AW70" s="365"/>
      <c r="AX70" s="365"/>
      <c r="AY70" s="365"/>
      <c r="AZ70" s="365"/>
      <c r="BA70" s="467"/>
      <c r="BB70" s="467"/>
      <c r="BC70" s="467"/>
      <c r="BD70" s="467"/>
      <c r="BE70" s="467"/>
      <c r="BF70" s="467"/>
      <c r="BG70" s="467"/>
      <c r="BH70" s="467"/>
      <c r="BI70" s="467"/>
      <c r="BJ70" s="467"/>
      <c r="BK70" s="467"/>
      <c r="BL70" s="467"/>
      <c r="BM70" s="467"/>
      <c r="BN70" s="467"/>
      <c r="BO70" s="467"/>
      <c r="BP70" s="467"/>
      <c r="BQ70" s="467"/>
      <c r="BR70" s="467"/>
    </row>
    <row r="71" spans="1:70" s="514" customFormat="1" ht="15" x14ac:dyDescent="0.2">
      <c r="A71" s="188" t="str">
        <f>+IF(SEPTIEMBRE!A71=0,"",SEPTIEMBRE!A71)</f>
        <v>1130115-2</v>
      </c>
      <c r="B71" s="189" t="str">
        <f>+IF(SEPTIEMBRE!B71=0,"",SEPTIEMBRE!B71)</f>
        <v>Vigencias Anteriores</v>
      </c>
      <c r="C71" s="456">
        <f>+ENERO!C71</f>
        <v>0</v>
      </c>
      <c r="D71" s="456">
        <f>SEPTIEMBRE!D71+OCTUBRE!P71</f>
        <v>0</v>
      </c>
      <c r="E71" s="456">
        <f>SEPTIEMBRE!E71+OCTUBRE!Q71</f>
        <v>22391319</v>
      </c>
      <c r="F71" s="170">
        <f>SUM(C71:E71)</f>
        <v>22391319</v>
      </c>
      <c r="G71" s="283">
        <f>SEPTIEMBRE!I71</f>
        <v>19325541</v>
      </c>
      <c r="H71" s="457">
        <v>0</v>
      </c>
      <c r="I71" s="170">
        <f>SUM(G71:H71)</f>
        <v>19325541</v>
      </c>
      <c r="J71" s="283">
        <f>SEPTIEMBRE!L71</f>
        <v>19325541</v>
      </c>
      <c r="K71" s="457">
        <v>0</v>
      </c>
      <c r="L71" s="170">
        <f>SUM(J71:K71)</f>
        <v>19325541</v>
      </c>
      <c r="M71" s="283">
        <f>F71-I71</f>
        <v>3065778</v>
      </c>
      <c r="N71" s="170">
        <f>F71-L71</f>
        <v>3065778</v>
      </c>
      <c r="O71" s="467"/>
      <c r="P71" s="455">
        <v>0</v>
      </c>
      <c r="Q71" s="458">
        <v>0</v>
      </c>
      <c r="R71" s="10"/>
      <c r="S71" s="156" t="str">
        <f>+IF(SEPTIEMBRE!S71=0,"",SEPTIEMBRE!S71)</f>
        <v>1020104-2</v>
      </c>
      <c r="T71" s="55" t="str">
        <f>+IF(SEPTIEMBRE!T71=0,"",SEPTIEMBRE!T71)</f>
        <v>Prima Vida Cara</v>
      </c>
      <c r="U71" s="29">
        <f>+ENERO!U71</f>
        <v>0</v>
      </c>
      <c r="V71" s="17">
        <f>SEPTIEMBRE!V71+OCTUBRE!AL71</f>
        <v>0</v>
      </c>
      <c r="W71" s="17">
        <f>SEPTIEMBRE!W71+OCTUBRE!AM71</f>
        <v>0</v>
      </c>
      <c r="X71" s="20">
        <f t="shared" si="67"/>
        <v>0</v>
      </c>
      <c r="Y71" s="21">
        <f>SEPTIEMBRE!AA71</f>
        <v>0</v>
      </c>
      <c r="Z71" s="457">
        <v>0</v>
      </c>
      <c r="AA71" s="20">
        <f t="shared" si="68"/>
        <v>0</v>
      </c>
      <c r="AB71" s="21">
        <f>SEPTIEMBRE!AD71</f>
        <v>0</v>
      </c>
      <c r="AC71" s="457">
        <v>0</v>
      </c>
      <c r="AD71" s="20">
        <f t="shared" si="69"/>
        <v>0</v>
      </c>
      <c r="AE71" s="21">
        <f>SEPTIEMBRE!AG71</f>
        <v>0</v>
      </c>
      <c r="AF71" s="457">
        <v>0</v>
      </c>
      <c r="AG71" s="20">
        <f t="shared" si="70"/>
        <v>0</v>
      </c>
      <c r="AH71" s="21">
        <f t="shared" si="71"/>
        <v>0</v>
      </c>
      <c r="AI71" s="17">
        <f t="shared" si="72"/>
        <v>0</v>
      </c>
      <c r="AJ71" s="18">
        <f t="shared" si="73"/>
        <v>0</v>
      </c>
      <c r="AK71" s="10"/>
      <c r="AL71" s="455">
        <v>0</v>
      </c>
      <c r="AM71" s="458">
        <v>0</v>
      </c>
      <c r="AN71" s="10"/>
      <c r="AO71" s="365"/>
      <c r="AP71" s="365"/>
      <c r="AQ71" s="365"/>
      <c r="AR71" s="365"/>
      <c r="AS71" s="365"/>
      <c r="AT71" s="365"/>
      <c r="AU71" s="365"/>
      <c r="AV71" s="365"/>
      <c r="AW71" s="365"/>
      <c r="AX71" s="365"/>
      <c r="AY71" s="365"/>
      <c r="AZ71" s="365"/>
      <c r="BA71" s="467"/>
      <c r="BB71" s="467"/>
      <c r="BC71" s="467"/>
      <c r="BD71" s="467"/>
      <c r="BE71" s="467"/>
      <c r="BF71" s="467"/>
      <c r="BG71" s="467"/>
      <c r="BH71" s="467"/>
      <c r="BI71" s="467"/>
      <c r="BJ71" s="467"/>
      <c r="BK71" s="467"/>
      <c r="BL71" s="467"/>
      <c r="BM71" s="467"/>
      <c r="BN71" s="467"/>
      <c r="BO71" s="467"/>
      <c r="BP71" s="467"/>
      <c r="BQ71" s="467"/>
      <c r="BR71" s="467"/>
    </row>
    <row r="72" spans="1:70" s="467" customFormat="1" x14ac:dyDescent="0.2">
      <c r="A72" s="57">
        <f>+IF(SEPTIEMBRE!A72=0,"",SEPTIEMBRE!A72)</f>
        <v>1130116</v>
      </c>
      <c r="B72" s="45" t="str">
        <f>+IF(SEPTIEMBRE!B72=0,"",SEPTIEMBRE!B72)</f>
        <v>ADMINISTRADORAS DE RIESGOS PROFESIONALES</v>
      </c>
      <c r="C72" s="53">
        <f t="shared" ref="C72:N72" si="74">SUM(C73:C74)</f>
        <v>50000000</v>
      </c>
      <c r="D72" s="53">
        <f t="shared" si="74"/>
        <v>0</v>
      </c>
      <c r="E72" s="53">
        <f t="shared" si="74"/>
        <v>8628129</v>
      </c>
      <c r="F72" s="54">
        <f t="shared" si="74"/>
        <v>58628129</v>
      </c>
      <c r="G72" s="52">
        <f t="shared" si="74"/>
        <v>41821469</v>
      </c>
      <c r="H72" s="53">
        <f t="shared" si="74"/>
        <v>4364105</v>
      </c>
      <c r="I72" s="54">
        <f t="shared" si="74"/>
        <v>46185574</v>
      </c>
      <c r="J72" s="52">
        <f t="shared" si="74"/>
        <v>32033744</v>
      </c>
      <c r="K72" s="53">
        <f t="shared" si="74"/>
        <v>1593234</v>
      </c>
      <c r="L72" s="54">
        <f t="shared" si="74"/>
        <v>33626978</v>
      </c>
      <c r="M72" s="52">
        <f t="shared" si="74"/>
        <v>12442555</v>
      </c>
      <c r="N72" s="54">
        <f t="shared" si="74"/>
        <v>25001151</v>
      </c>
      <c r="P72" s="52">
        <f>SUM(P73:P74)</f>
        <v>0</v>
      </c>
      <c r="Q72" s="54">
        <f>SUM(Q73:Q74)</f>
        <v>0</v>
      </c>
      <c r="R72" s="10"/>
      <c r="S72" s="156" t="str">
        <f>+IF(SEPTIEMBRE!S72=0,"",SEPTIEMBRE!S72)</f>
        <v>1020104-3</v>
      </c>
      <c r="T72" s="55" t="str">
        <f>+IF(SEPTIEMBRE!T72=0,"",SEPTIEMBRE!T72)</f>
        <v>Prima de Vacaciones</v>
      </c>
      <c r="U72" s="29">
        <f>+ENERO!U72</f>
        <v>25807782</v>
      </c>
      <c r="V72" s="17">
        <f>SEPTIEMBRE!V72+OCTUBRE!AL72</f>
        <v>0</v>
      </c>
      <c r="W72" s="17">
        <f>SEPTIEMBRE!W72+OCTUBRE!AM72</f>
        <v>10000000</v>
      </c>
      <c r="X72" s="20">
        <f t="shared" si="67"/>
        <v>35807782</v>
      </c>
      <c r="Y72" s="21">
        <f>SEPTIEMBRE!AA72</f>
        <v>13107406</v>
      </c>
      <c r="Z72" s="457">
        <v>16014691</v>
      </c>
      <c r="AA72" s="20">
        <f t="shared" si="68"/>
        <v>29122097</v>
      </c>
      <c r="AB72" s="21">
        <f>SEPTIEMBRE!AD72</f>
        <v>13107406</v>
      </c>
      <c r="AC72" s="457">
        <v>16014691</v>
      </c>
      <c r="AD72" s="20">
        <f t="shared" si="69"/>
        <v>29122097</v>
      </c>
      <c r="AE72" s="21">
        <f>SEPTIEMBRE!AG72</f>
        <v>12663646</v>
      </c>
      <c r="AF72" s="457">
        <v>16014691</v>
      </c>
      <c r="AG72" s="20">
        <f t="shared" si="70"/>
        <v>28678337</v>
      </c>
      <c r="AH72" s="21">
        <f t="shared" si="71"/>
        <v>6685685</v>
      </c>
      <c r="AI72" s="17">
        <f t="shared" si="72"/>
        <v>6685685</v>
      </c>
      <c r="AJ72" s="18">
        <f t="shared" si="73"/>
        <v>7129445</v>
      </c>
      <c r="AK72" s="10"/>
      <c r="AL72" s="455">
        <v>0</v>
      </c>
      <c r="AM72" s="458">
        <v>0</v>
      </c>
      <c r="AN72" s="10"/>
      <c r="AO72" s="365"/>
      <c r="AP72" s="365"/>
      <c r="AQ72" s="365"/>
      <c r="AR72" s="365"/>
      <c r="AS72" s="365"/>
      <c r="AT72" s="365"/>
      <c r="AU72" s="365"/>
      <c r="AV72" s="365"/>
      <c r="AW72" s="365"/>
      <c r="AX72" s="365"/>
      <c r="AY72" s="365"/>
      <c r="AZ72" s="365"/>
    </row>
    <row r="73" spans="1:70" s="514" customFormat="1" ht="15" x14ac:dyDescent="0.2">
      <c r="A73" s="188" t="str">
        <f>+IF(SEPTIEMBRE!A73=0,"",SEPTIEMBRE!A73)</f>
        <v>1130116-1</v>
      </c>
      <c r="B73" s="189" t="str">
        <f>+CONCATENATE("Vigencia ",INSTRUCCIONES!$F$3)</f>
        <v>Vigencia 2014</v>
      </c>
      <c r="C73" s="456">
        <f>+ENERO!C73</f>
        <v>50000000</v>
      </c>
      <c r="D73" s="456">
        <f>SEPTIEMBRE!D73+OCTUBRE!P73</f>
        <v>0</v>
      </c>
      <c r="E73" s="456">
        <f>SEPTIEMBRE!E73+OCTUBRE!Q73</f>
        <v>0</v>
      </c>
      <c r="F73" s="170">
        <f>SUM(C73:E73)</f>
        <v>50000000</v>
      </c>
      <c r="G73" s="283">
        <f>SEPTIEMBRE!I73</f>
        <v>34239438</v>
      </c>
      <c r="H73" s="457">
        <v>4364105</v>
      </c>
      <c r="I73" s="170">
        <f>SUM(G73:H73)</f>
        <v>38603543</v>
      </c>
      <c r="J73" s="283">
        <f>SEPTIEMBRE!L73</f>
        <v>24451713</v>
      </c>
      <c r="K73" s="457">
        <v>1593234</v>
      </c>
      <c r="L73" s="170">
        <f>SUM(J73:K73)</f>
        <v>26044947</v>
      </c>
      <c r="M73" s="283">
        <f>F73-I73</f>
        <v>11396457</v>
      </c>
      <c r="N73" s="170">
        <f>F73-L73</f>
        <v>23955053</v>
      </c>
      <c r="O73" s="467"/>
      <c r="P73" s="455">
        <v>0</v>
      </c>
      <c r="Q73" s="458">
        <v>0</v>
      </c>
      <c r="R73" s="10"/>
      <c r="S73" s="156" t="str">
        <f>+IF(SEPTIEMBRE!S73=0,"",SEPTIEMBRE!S73)</f>
        <v>1020104-4</v>
      </c>
      <c r="T73" s="55" t="str">
        <f>+IF(SEPTIEMBRE!T73=0,"",SEPTIEMBRE!T73)</f>
        <v>Prima Clima</v>
      </c>
      <c r="U73" s="29">
        <f>+ENERO!U73</f>
        <v>0</v>
      </c>
      <c r="V73" s="17">
        <f>SEPTIEMBRE!V73+OCTUBRE!AL73</f>
        <v>0</v>
      </c>
      <c r="W73" s="17">
        <f>SEPTIEMBRE!W73+OCTUBRE!AM73</f>
        <v>0</v>
      </c>
      <c r="X73" s="20">
        <f t="shared" si="67"/>
        <v>0</v>
      </c>
      <c r="Y73" s="21">
        <f>SEPTIEMBRE!AA73</f>
        <v>0</v>
      </c>
      <c r="Z73" s="457">
        <v>0</v>
      </c>
      <c r="AA73" s="20">
        <f t="shared" si="68"/>
        <v>0</v>
      </c>
      <c r="AB73" s="21">
        <f>SEPTIEMBRE!AD73</f>
        <v>0</v>
      </c>
      <c r="AC73" s="457">
        <v>0</v>
      </c>
      <c r="AD73" s="20">
        <f t="shared" si="69"/>
        <v>0</v>
      </c>
      <c r="AE73" s="21">
        <f>SEPTIEMBRE!AG73</f>
        <v>0</v>
      </c>
      <c r="AF73" s="457">
        <v>0</v>
      </c>
      <c r="AG73" s="20">
        <f t="shared" si="70"/>
        <v>0</v>
      </c>
      <c r="AH73" s="21">
        <f t="shared" si="71"/>
        <v>0</v>
      </c>
      <c r="AI73" s="17">
        <f t="shared" si="72"/>
        <v>0</v>
      </c>
      <c r="AJ73" s="18">
        <f t="shared" si="73"/>
        <v>0</v>
      </c>
      <c r="AK73" s="10"/>
      <c r="AL73" s="455">
        <v>0</v>
      </c>
      <c r="AM73" s="458">
        <v>0</v>
      </c>
      <c r="AN73" s="10"/>
      <c r="AO73" s="365"/>
      <c r="AP73" s="365"/>
      <c r="AQ73" s="365"/>
      <c r="AR73" s="365"/>
      <c r="AS73" s="365"/>
      <c r="AT73" s="365"/>
      <c r="AU73" s="365"/>
      <c r="AV73" s="365"/>
      <c r="AW73" s="365"/>
      <c r="AX73" s="365"/>
      <c r="AY73" s="365"/>
      <c r="AZ73" s="365"/>
      <c r="BA73" s="467"/>
      <c r="BB73" s="467"/>
      <c r="BC73" s="467"/>
      <c r="BD73" s="467"/>
      <c r="BE73" s="467"/>
      <c r="BF73" s="467"/>
      <c r="BG73" s="467"/>
      <c r="BH73" s="467"/>
      <c r="BI73" s="467"/>
      <c r="BJ73" s="467"/>
      <c r="BK73" s="467"/>
      <c r="BL73" s="467"/>
      <c r="BM73" s="467"/>
      <c r="BN73" s="467"/>
      <c r="BO73" s="467"/>
      <c r="BP73" s="467"/>
      <c r="BQ73" s="467"/>
      <c r="BR73" s="467"/>
    </row>
    <row r="74" spans="1:70" s="514" customFormat="1" ht="15" x14ac:dyDescent="0.2">
      <c r="A74" s="188" t="str">
        <f>+IF(SEPTIEMBRE!A74=0,"",SEPTIEMBRE!A74)</f>
        <v>1130116-2</v>
      </c>
      <c r="B74" s="189" t="str">
        <f>+IF(SEPTIEMBRE!B74=0,"",SEPTIEMBRE!B74)</f>
        <v>Vigencias Anteriores</v>
      </c>
      <c r="C74" s="456">
        <f>+ENERO!C74</f>
        <v>0</v>
      </c>
      <c r="D74" s="456">
        <f>SEPTIEMBRE!D74+OCTUBRE!P74</f>
        <v>0</v>
      </c>
      <c r="E74" s="456">
        <f>SEPTIEMBRE!E74+OCTUBRE!Q74</f>
        <v>8628129</v>
      </c>
      <c r="F74" s="170">
        <f>SUM(C74:E74)</f>
        <v>8628129</v>
      </c>
      <c r="G74" s="283">
        <f>SEPTIEMBRE!I74</f>
        <v>7582031</v>
      </c>
      <c r="H74" s="457">
        <v>0</v>
      </c>
      <c r="I74" s="170">
        <f>SUM(G74:H74)</f>
        <v>7582031</v>
      </c>
      <c r="J74" s="283">
        <f>SEPTIEMBRE!L74</f>
        <v>7582031</v>
      </c>
      <c r="K74" s="457">
        <v>0</v>
      </c>
      <c r="L74" s="170">
        <f>SUM(J74:K74)</f>
        <v>7582031</v>
      </c>
      <c r="M74" s="283">
        <f>F74-I74</f>
        <v>1046098</v>
      </c>
      <c r="N74" s="170">
        <f>F74-L74</f>
        <v>1046098</v>
      </c>
      <c r="O74" s="467"/>
      <c r="P74" s="455">
        <v>0</v>
      </c>
      <c r="Q74" s="458">
        <v>0</v>
      </c>
      <c r="R74" s="10"/>
      <c r="S74" s="156" t="str">
        <f>+IF(SEPTIEMBRE!S74=0,"",SEPTIEMBRE!S74)</f>
        <v>1020104-5</v>
      </c>
      <c r="T74" s="55" t="str">
        <f>+IF(SEPTIEMBRE!T74=0,"",SEPTIEMBRE!T74)</f>
        <v>Prima de Servicios</v>
      </c>
      <c r="U74" s="29">
        <f>+ENERO!U74</f>
        <v>0</v>
      </c>
      <c r="V74" s="17">
        <f>SEPTIEMBRE!V74+OCTUBRE!AL74</f>
        <v>0</v>
      </c>
      <c r="W74" s="17">
        <f>SEPTIEMBRE!W74+OCTUBRE!AM74</f>
        <v>0</v>
      </c>
      <c r="X74" s="20">
        <f t="shared" si="67"/>
        <v>0</v>
      </c>
      <c r="Y74" s="21">
        <f>SEPTIEMBRE!AA74</f>
        <v>0</v>
      </c>
      <c r="Z74" s="457">
        <v>0</v>
      </c>
      <c r="AA74" s="20">
        <f t="shared" si="68"/>
        <v>0</v>
      </c>
      <c r="AB74" s="21">
        <f>SEPTIEMBRE!AD74</f>
        <v>0</v>
      </c>
      <c r="AC74" s="457">
        <v>0</v>
      </c>
      <c r="AD74" s="20">
        <f t="shared" si="69"/>
        <v>0</v>
      </c>
      <c r="AE74" s="21">
        <f>SEPTIEMBRE!AG74</f>
        <v>0</v>
      </c>
      <c r="AF74" s="457">
        <v>0</v>
      </c>
      <c r="AG74" s="20">
        <f t="shared" si="70"/>
        <v>0</v>
      </c>
      <c r="AH74" s="21">
        <f t="shared" si="71"/>
        <v>0</v>
      </c>
      <c r="AI74" s="17">
        <f t="shared" si="72"/>
        <v>0</v>
      </c>
      <c r="AJ74" s="18">
        <f t="shared" si="73"/>
        <v>0</v>
      </c>
      <c r="AK74" s="10"/>
      <c r="AL74" s="455">
        <v>0</v>
      </c>
      <c r="AM74" s="458">
        <v>0</v>
      </c>
      <c r="AN74" s="10"/>
      <c r="AO74" s="365"/>
      <c r="AP74" s="365"/>
      <c r="AQ74" s="365"/>
      <c r="AR74" s="365"/>
      <c r="AS74" s="365"/>
      <c r="AT74" s="365"/>
      <c r="AU74" s="365"/>
      <c r="AV74" s="365"/>
      <c r="AW74" s="365"/>
      <c r="AX74" s="365"/>
      <c r="AY74" s="365"/>
      <c r="AZ74" s="365"/>
      <c r="BA74" s="467"/>
      <c r="BB74" s="467"/>
      <c r="BC74" s="467"/>
      <c r="BD74" s="467"/>
      <c r="BE74" s="467"/>
      <c r="BF74" s="467"/>
      <c r="BG74" s="467"/>
      <c r="BH74" s="467"/>
      <c r="BI74" s="467"/>
      <c r="BJ74" s="467"/>
      <c r="BK74" s="467"/>
      <c r="BL74" s="467"/>
      <c r="BM74" s="467"/>
      <c r="BN74" s="467"/>
      <c r="BO74" s="467"/>
      <c r="BP74" s="467"/>
      <c r="BQ74" s="467"/>
      <c r="BR74" s="467"/>
    </row>
    <row r="75" spans="1:70" s="467" customFormat="1" x14ac:dyDescent="0.2">
      <c r="A75" s="57">
        <f>+IF(SEPTIEMBRE!A75=0,"",SEPTIEMBRE!A75)</f>
        <v>1130117</v>
      </c>
      <c r="B75" s="45" t="str">
        <f>+IF(SEPTIEMBRE!B75=0,"",SEPTIEMBRE!B75)</f>
        <v>CUOTAS DE RECUPERACION</v>
      </c>
      <c r="C75" s="53">
        <f t="shared" ref="C75:N75" si="75">SUM(C76:C77)</f>
        <v>0</v>
      </c>
      <c r="D75" s="53">
        <f t="shared" si="75"/>
        <v>0</v>
      </c>
      <c r="E75" s="53">
        <f t="shared" si="75"/>
        <v>0</v>
      </c>
      <c r="F75" s="54">
        <f t="shared" si="75"/>
        <v>0</v>
      </c>
      <c r="G75" s="52">
        <f t="shared" si="75"/>
        <v>0</v>
      </c>
      <c r="H75" s="53">
        <f t="shared" si="75"/>
        <v>0</v>
      </c>
      <c r="I75" s="54">
        <f t="shared" si="75"/>
        <v>0</v>
      </c>
      <c r="J75" s="52">
        <f t="shared" si="75"/>
        <v>0</v>
      </c>
      <c r="K75" s="53">
        <f t="shared" si="75"/>
        <v>0</v>
      </c>
      <c r="L75" s="54">
        <f t="shared" si="75"/>
        <v>0</v>
      </c>
      <c r="M75" s="52">
        <f t="shared" si="75"/>
        <v>0</v>
      </c>
      <c r="N75" s="54">
        <f t="shared" si="75"/>
        <v>0</v>
      </c>
      <c r="P75" s="52">
        <f>SUM(P76:P77)</f>
        <v>0</v>
      </c>
      <c r="Q75" s="54">
        <f>SUM(Q76:Q77)</f>
        <v>0</v>
      </c>
      <c r="R75" s="10"/>
      <c r="S75" s="156" t="str">
        <f>+IF(SEPTIEMBRE!S75=0,"",SEPTIEMBRE!S75)</f>
        <v>1020104-8</v>
      </c>
      <c r="T75" s="55" t="str">
        <f>+IF(SEPTIEMBRE!T75=0,"",SEPTIEMBRE!T75)</f>
        <v>Bonific. por Servicios Prestados (Convencional)</v>
      </c>
      <c r="U75" s="29">
        <f>+ENERO!U75</f>
        <v>0</v>
      </c>
      <c r="V75" s="17">
        <f>SEPTIEMBRE!V75+OCTUBRE!AL75</f>
        <v>0</v>
      </c>
      <c r="W75" s="17">
        <f>SEPTIEMBRE!W75+OCTUBRE!AM75</f>
        <v>0</v>
      </c>
      <c r="X75" s="20">
        <f t="shared" si="67"/>
        <v>0</v>
      </c>
      <c r="Y75" s="21">
        <f>SEPTIEMBRE!AA75</f>
        <v>0</v>
      </c>
      <c r="Z75" s="457">
        <v>0</v>
      </c>
      <c r="AA75" s="20">
        <f t="shared" si="68"/>
        <v>0</v>
      </c>
      <c r="AB75" s="21">
        <f>SEPTIEMBRE!AD75</f>
        <v>0</v>
      </c>
      <c r="AC75" s="457">
        <v>0</v>
      </c>
      <c r="AD75" s="20">
        <f t="shared" si="69"/>
        <v>0</v>
      </c>
      <c r="AE75" s="21">
        <f>SEPTIEMBRE!AG75</f>
        <v>0</v>
      </c>
      <c r="AF75" s="457">
        <v>0</v>
      </c>
      <c r="AG75" s="20">
        <f t="shared" si="70"/>
        <v>0</v>
      </c>
      <c r="AH75" s="21">
        <f t="shared" si="71"/>
        <v>0</v>
      </c>
      <c r="AI75" s="17">
        <f t="shared" si="72"/>
        <v>0</v>
      </c>
      <c r="AJ75" s="18">
        <f t="shared" si="73"/>
        <v>0</v>
      </c>
      <c r="AK75" s="10"/>
      <c r="AL75" s="455">
        <v>0</v>
      </c>
      <c r="AM75" s="458">
        <v>0</v>
      </c>
      <c r="AN75" s="10"/>
      <c r="AO75" s="365"/>
      <c r="AP75" s="365"/>
      <c r="AQ75" s="365"/>
      <c r="AR75" s="365"/>
      <c r="AS75" s="365"/>
      <c r="AT75" s="365"/>
      <c r="AU75" s="365"/>
      <c r="AV75" s="365"/>
      <c r="AW75" s="365"/>
      <c r="AX75" s="365"/>
      <c r="AY75" s="365"/>
      <c r="AZ75" s="365"/>
    </row>
    <row r="76" spans="1:70" s="514" customFormat="1" ht="15" x14ac:dyDescent="0.2">
      <c r="A76" s="188" t="str">
        <f>+IF(SEPTIEMBRE!A76=0,"",SEPTIEMBRE!A76)</f>
        <v>1130117-1</v>
      </c>
      <c r="B76" s="189" t="str">
        <f>+CONCATENATE("Vigencia ",INSTRUCCIONES!$F$3)</f>
        <v>Vigencia 2014</v>
      </c>
      <c r="C76" s="456">
        <f>+ENERO!C76</f>
        <v>0</v>
      </c>
      <c r="D76" s="456">
        <f>SEPTIEMBRE!D76+OCTUBRE!P76</f>
        <v>0</v>
      </c>
      <c r="E76" s="456">
        <f>SEPTIEMBRE!E76+OCTUBRE!Q76</f>
        <v>0</v>
      </c>
      <c r="F76" s="170">
        <f t="shared" ref="F76:F83" si="76">SUM(C76:E76)</f>
        <v>0</v>
      </c>
      <c r="G76" s="283">
        <f>SEPTIEMBRE!I76</f>
        <v>0</v>
      </c>
      <c r="H76" s="457">
        <v>0</v>
      </c>
      <c r="I76" s="170">
        <f t="shared" ref="I76:I83" si="77">SUM(G76:H76)</f>
        <v>0</v>
      </c>
      <c r="J76" s="283">
        <f>SEPTIEMBRE!L76</f>
        <v>0</v>
      </c>
      <c r="K76" s="457">
        <v>0</v>
      </c>
      <c r="L76" s="170">
        <f t="shared" ref="L76:L83" si="78">SUM(J76:K76)</f>
        <v>0</v>
      </c>
      <c r="M76" s="283">
        <f t="shared" ref="M76:M83" si="79">F76-I76</f>
        <v>0</v>
      </c>
      <c r="N76" s="170">
        <f t="shared" ref="N76:N83" si="80">F76-L76</f>
        <v>0</v>
      </c>
      <c r="O76" s="467"/>
      <c r="P76" s="455">
        <v>0</v>
      </c>
      <c r="Q76" s="458">
        <v>0</v>
      </c>
      <c r="R76" s="10"/>
      <c r="S76" s="156" t="str">
        <f>+IF(SEPTIEMBRE!S76=0,"",SEPTIEMBRE!S76)</f>
        <v>1020104-9</v>
      </c>
      <c r="T76" s="55" t="str">
        <f>+IF(SEPTIEMBRE!T76=0,"",SEPTIEMBRE!T76)</f>
        <v>Auxilio de Transporte</v>
      </c>
      <c r="U76" s="29">
        <f>+ENERO!U76</f>
        <v>1400000</v>
      </c>
      <c r="V76" s="17">
        <f>SEPTIEMBRE!V76+OCTUBRE!AL76</f>
        <v>0</v>
      </c>
      <c r="W76" s="17">
        <f>SEPTIEMBRE!W76+OCTUBRE!AM76</f>
        <v>0</v>
      </c>
      <c r="X76" s="20">
        <f t="shared" si="67"/>
        <v>1400000</v>
      </c>
      <c r="Y76" s="21">
        <f>SEPTIEMBRE!AA76</f>
        <v>631200</v>
      </c>
      <c r="Z76" s="457">
        <v>72000</v>
      </c>
      <c r="AA76" s="20">
        <f t="shared" si="68"/>
        <v>703200</v>
      </c>
      <c r="AB76" s="21">
        <f>SEPTIEMBRE!AD76</f>
        <v>631200</v>
      </c>
      <c r="AC76" s="457">
        <v>72000</v>
      </c>
      <c r="AD76" s="20">
        <f t="shared" si="69"/>
        <v>703200</v>
      </c>
      <c r="AE76" s="21">
        <f>SEPTIEMBRE!AG76</f>
        <v>631200</v>
      </c>
      <c r="AF76" s="457">
        <v>70108</v>
      </c>
      <c r="AG76" s="20">
        <f t="shared" si="70"/>
        <v>701308</v>
      </c>
      <c r="AH76" s="21">
        <f t="shared" si="71"/>
        <v>696800</v>
      </c>
      <c r="AI76" s="17">
        <f t="shared" si="72"/>
        <v>696800</v>
      </c>
      <c r="AJ76" s="18">
        <f t="shared" si="73"/>
        <v>698692</v>
      </c>
      <c r="AK76" s="10"/>
      <c r="AL76" s="455">
        <v>0</v>
      </c>
      <c r="AM76" s="458">
        <v>0</v>
      </c>
      <c r="AN76" s="10"/>
      <c r="AO76" s="365"/>
      <c r="AP76" s="365"/>
      <c r="AQ76" s="556"/>
      <c r="AR76" s="365"/>
      <c r="AS76" s="365"/>
      <c r="AT76" s="365"/>
      <c r="AU76" s="365"/>
      <c r="AV76" s="365"/>
      <c r="AW76" s="365"/>
      <c r="AX76" s="365"/>
      <c r="AY76" s="365"/>
      <c r="AZ76" s="365"/>
      <c r="BA76" s="467"/>
      <c r="BB76" s="467"/>
      <c r="BC76" s="467"/>
      <c r="BD76" s="467"/>
      <c r="BE76" s="467"/>
      <c r="BF76" s="467"/>
      <c r="BG76" s="467"/>
      <c r="BH76" s="467"/>
      <c r="BI76" s="467"/>
      <c r="BJ76" s="467"/>
      <c r="BK76" s="467"/>
      <c r="BL76" s="467"/>
      <c r="BM76" s="467"/>
      <c r="BN76" s="467"/>
      <c r="BO76" s="467"/>
      <c r="BP76" s="467"/>
      <c r="BQ76" s="467"/>
      <c r="BR76" s="467"/>
    </row>
    <row r="77" spans="1:70" s="514" customFormat="1" ht="15" x14ac:dyDescent="0.2">
      <c r="A77" s="188" t="str">
        <f>+IF(SEPTIEMBRE!A77=0,"",SEPTIEMBRE!A77)</f>
        <v>1130117-2</v>
      </c>
      <c r="B77" s="189" t="str">
        <f>+IF(SEPTIEMBRE!B77=0,"",SEPTIEMBRE!B77)</f>
        <v>Vigencias Anteriores</v>
      </c>
      <c r="C77" s="456">
        <f>+ENERO!C77</f>
        <v>0</v>
      </c>
      <c r="D77" s="456">
        <f>SEPTIEMBRE!D77+OCTUBRE!P77</f>
        <v>0</v>
      </c>
      <c r="E77" s="456">
        <f>SEPTIEMBRE!E77+OCTUBRE!Q77</f>
        <v>0</v>
      </c>
      <c r="F77" s="170">
        <f t="shared" si="76"/>
        <v>0</v>
      </c>
      <c r="G77" s="283">
        <f>SEPTIEMBRE!I77</f>
        <v>0</v>
      </c>
      <c r="H77" s="457">
        <v>0</v>
      </c>
      <c r="I77" s="170">
        <f t="shared" si="77"/>
        <v>0</v>
      </c>
      <c r="J77" s="283">
        <f>SEPTIEMBRE!L77</f>
        <v>0</v>
      </c>
      <c r="K77" s="457">
        <v>0</v>
      </c>
      <c r="L77" s="170">
        <f t="shared" si="78"/>
        <v>0</v>
      </c>
      <c r="M77" s="283">
        <f t="shared" si="79"/>
        <v>0</v>
      </c>
      <c r="N77" s="170">
        <f t="shared" si="80"/>
        <v>0</v>
      </c>
      <c r="O77" s="467"/>
      <c r="P77" s="455">
        <v>0</v>
      </c>
      <c r="Q77" s="458">
        <v>0</v>
      </c>
      <c r="R77" s="10"/>
      <c r="S77" s="156" t="str">
        <f>+IF(SEPTIEMBRE!S77=0,"",SEPTIEMBRE!S77)</f>
        <v>1020104-10</v>
      </c>
      <c r="T77" s="55" t="str">
        <f>+IF(SEPTIEMBRE!T77=0,"",SEPTIEMBRE!T77)</f>
        <v>Subsidio de Alimentación</v>
      </c>
      <c r="U77" s="29">
        <f>+ENERO!U77</f>
        <v>0</v>
      </c>
      <c r="V77" s="17">
        <f>SEPTIEMBRE!V77+OCTUBRE!AL77</f>
        <v>0</v>
      </c>
      <c r="W77" s="17">
        <f>SEPTIEMBRE!W77+OCTUBRE!AM77</f>
        <v>0</v>
      </c>
      <c r="X77" s="20">
        <f t="shared" si="67"/>
        <v>0</v>
      </c>
      <c r="Y77" s="21">
        <f>SEPTIEMBRE!AA77</f>
        <v>0</v>
      </c>
      <c r="Z77" s="457">
        <v>0</v>
      </c>
      <c r="AA77" s="20">
        <f t="shared" si="68"/>
        <v>0</v>
      </c>
      <c r="AB77" s="21">
        <f>SEPTIEMBRE!AD77</f>
        <v>0</v>
      </c>
      <c r="AC77" s="457">
        <v>0</v>
      </c>
      <c r="AD77" s="20">
        <f t="shared" si="69"/>
        <v>0</v>
      </c>
      <c r="AE77" s="21">
        <f>SEPTIEMBRE!AG77</f>
        <v>0</v>
      </c>
      <c r="AF77" s="457">
        <v>0</v>
      </c>
      <c r="AG77" s="20">
        <f t="shared" si="70"/>
        <v>0</v>
      </c>
      <c r="AH77" s="21">
        <f t="shared" si="71"/>
        <v>0</v>
      </c>
      <c r="AI77" s="17">
        <f t="shared" si="72"/>
        <v>0</v>
      </c>
      <c r="AJ77" s="18">
        <f t="shared" si="73"/>
        <v>0</v>
      </c>
      <c r="AK77" s="10"/>
      <c r="AL77" s="455">
        <v>0</v>
      </c>
      <c r="AM77" s="458">
        <v>0</v>
      </c>
      <c r="AN77" s="10"/>
      <c r="AO77" s="365"/>
      <c r="AP77" s="365"/>
      <c r="AQ77" s="365"/>
      <c r="AR77" s="365"/>
      <c r="AS77" s="365"/>
      <c r="AT77" s="365"/>
      <c r="AU77" s="365"/>
      <c r="AV77" s="365"/>
      <c r="AW77" s="365"/>
      <c r="AX77" s="365"/>
      <c r="AY77" s="365"/>
      <c r="AZ77" s="365"/>
      <c r="BA77" s="467"/>
      <c r="BB77" s="467"/>
      <c r="BC77" s="467"/>
      <c r="BD77" s="467"/>
      <c r="BE77" s="467"/>
      <c r="BF77" s="467"/>
      <c r="BG77" s="467"/>
      <c r="BH77" s="467"/>
      <c r="BI77" s="467"/>
      <c r="BJ77" s="467"/>
      <c r="BK77" s="467"/>
      <c r="BL77" s="467"/>
      <c r="BM77" s="467"/>
      <c r="BN77" s="467"/>
      <c r="BO77" s="467"/>
      <c r="BP77" s="467"/>
      <c r="BQ77" s="467"/>
      <c r="BR77" s="467"/>
    </row>
    <row r="78" spans="1:70" s="514" customFormat="1" x14ac:dyDescent="0.2">
      <c r="A78" s="57">
        <f>+IF(SEPTIEMBRE!A78=0,"",SEPTIEMBRE!A78)</f>
        <v>1130118</v>
      </c>
      <c r="B78" s="45" t="str">
        <f>+IF(SEPTIEMBRE!B78=0,"",SEPTIEMBRE!B78)</f>
        <v>PARTICULARES   (Venta de Contado)</v>
      </c>
      <c r="C78" s="53">
        <f>SUM(C79:C80)</f>
        <v>127000000</v>
      </c>
      <c r="D78" s="53">
        <f>SUM(D79:D80)</f>
        <v>0</v>
      </c>
      <c r="E78" s="53">
        <f>SUM(E79:E80)</f>
        <v>0</v>
      </c>
      <c r="F78" s="54">
        <f t="shared" si="76"/>
        <v>127000000</v>
      </c>
      <c r="G78" s="52">
        <f>SUM(G79:G80)</f>
        <v>114106059</v>
      </c>
      <c r="H78" s="53">
        <f>SUM(H79:H80)</f>
        <v>9882750</v>
      </c>
      <c r="I78" s="54">
        <f t="shared" si="77"/>
        <v>123988809</v>
      </c>
      <c r="J78" s="52">
        <f>SUM(J79:J80)</f>
        <v>114106059</v>
      </c>
      <c r="K78" s="53">
        <f>SUM(K79:K80)</f>
        <v>9882750</v>
      </c>
      <c r="L78" s="54">
        <f t="shared" si="78"/>
        <v>123988809</v>
      </c>
      <c r="M78" s="52">
        <f t="shared" si="79"/>
        <v>3011191</v>
      </c>
      <c r="N78" s="54">
        <f t="shared" si="80"/>
        <v>3011191</v>
      </c>
      <c r="O78" s="467"/>
      <c r="P78" s="52">
        <f>SUM(P79:P80)</f>
        <v>0</v>
      </c>
      <c r="Q78" s="54">
        <f>SUM(Q79:Q80)</f>
        <v>0</v>
      </c>
      <c r="R78" s="10"/>
      <c r="S78" s="156" t="str">
        <f>+IF(SEPTIEMBRE!S78=0,"",SEPTIEMBRE!S78)</f>
        <v>1020104-12</v>
      </c>
      <c r="T78" s="55" t="str">
        <f>+IF(SEPTIEMBRE!T78=0,"",SEPTIEMBRE!T78)</f>
        <v>Indemnizaciones por Vacaciones o Supresión de Cargos por Reestructuración</v>
      </c>
      <c r="U78" s="29">
        <f>+ENERO!U78</f>
        <v>0</v>
      </c>
      <c r="V78" s="17">
        <f>SEPTIEMBRE!V78+OCTUBRE!AL78</f>
        <v>0</v>
      </c>
      <c r="W78" s="17">
        <f>SEPTIEMBRE!W78+OCTUBRE!AM78</f>
        <v>0</v>
      </c>
      <c r="X78" s="20">
        <f t="shared" si="67"/>
        <v>0</v>
      </c>
      <c r="Y78" s="21">
        <f>SEPTIEMBRE!AA78</f>
        <v>0</v>
      </c>
      <c r="Z78" s="457">
        <v>0</v>
      </c>
      <c r="AA78" s="20">
        <f t="shared" si="68"/>
        <v>0</v>
      </c>
      <c r="AB78" s="21">
        <f>SEPTIEMBRE!AD78</f>
        <v>0</v>
      </c>
      <c r="AC78" s="457">
        <v>0</v>
      </c>
      <c r="AD78" s="20">
        <f t="shared" si="69"/>
        <v>0</v>
      </c>
      <c r="AE78" s="21">
        <f>SEPTIEMBRE!AG78</f>
        <v>0</v>
      </c>
      <c r="AF78" s="457">
        <v>0</v>
      </c>
      <c r="AG78" s="20">
        <f t="shared" si="70"/>
        <v>0</v>
      </c>
      <c r="AH78" s="21">
        <f t="shared" si="71"/>
        <v>0</v>
      </c>
      <c r="AI78" s="17">
        <f t="shared" si="72"/>
        <v>0</v>
      </c>
      <c r="AJ78" s="18">
        <f t="shared" si="73"/>
        <v>0</v>
      </c>
      <c r="AK78" s="10"/>
      <c r="AL78" s="455">
        <v>0</v>
      </c>
      <c r="AM78" s="458">
        <v>0</v>
      </c>
      <c r="AN78" s="10"/>
      <c r="AO78" s="365"/>
      <c r="AP78" s="365"/>
      <c r="AQ78" s="365"/>
      <c r="AR78" s="365"/>
      <c r="AS78" s="365"/>
      <c r="AT78" s="365"/>
      <c r="AU78" s="365"/>
      <c r="AV78" s="365"/>
      <c r="AW78" s="365"/>
      <c r="AX78" s="365"/>
      <c r="AY78" s="365"/>
      <c r="AZ78" s="365"/>
      <c r="BA78" s="467"/>
      <c r="BB78" s="467"/>
      <c r="BC78" s="467"/>
      <c r="BD78" s="467"/>
      <c r="BE78" s="467"/>
      <c r="BF78" s="467"/>
      <c r="BG78" s="467"/>
      <c r="BH78" s="467"/>
      <c r="BI78" s="467"/>
      <c r="BJ78" s="467"/>
      <c r="BK78" s="467"/>
      <c r="BL78" s="467"/>
      <c r="BM78" s="467"/>
      <c r="BN78" s="467"/>
      <c r="BO78" s="467"/>
      <c r="BP78" s="467"/>
      <c r="BQ78" s="467"/>
      <c r="BR78" s="467"/>
    </row>
    <row r="79" spans="1:70" s="467" customFormat="1" ht="15" x14ac:dyDescent="0.2">
      <c r="A79" s="188" t="str">
        <f>+IF(SEPTIEMBRE!A79=0,"",SEPTIEMBRE!A79)</f>
        <v>1130118-1</v>
      </c>
      <c r="B79" s="189" t="str">
        <f>+CONCATENATE("Vigencia ",INSTRUCCIONES!$F$3)</f>
        <v>Vigencia 2014</v>
      </c>
      <c r="C79" s="456">
        <f>+ENERO!C79</f>
        <v>127000000</v>
      </c>
      <c r="D79" s="456">
        <f>SEPTIEMBRE!D79+OCTUBRE!P79</f>
        <v>0</v>
      </c>
      <c r="E79" s="456">
        <f>SEPTIEMBRE!E79+OCTUBRE!Q79</f>
        <v>0</v>
      </c>
      <c r="F79" s="170">
        <f t="shared" si="76"/>
        <v>127000000</v>
      </c>
      <c r="G79" s="283">
        <f>SEPTIEMBRE!I79</f>
        <v>114106059</v>
      </c>
      <c r="H79" s="457">
        <v>9882750</v>
      </c>
      <c r="I79" s="170">
        <f t="shared" si="77"/>
        <v>123988809</v>
      </c>
      <c r="J79" s="283">
        <f>SEPTIEMBRE!L79</f>
        <v>114106059</v>
      </c>
      <c r="K79" s="457">
        <v>9882750</v>
      </c>
      <c r="L79" s="170">
        <f t="shared" si="78"/>
        <v>123988809</v>
      </c>
      <c r="M79" s="283">
        <f t="shared" si="79"/>
        <v>3011191</v>
      </c>
      <c r="N79" s="170">
        <f t="shared" si="80"/>
        <v>3011191</v>
      </c>
      <c r="P79" s="455">
        <v>0</v>
      </c>
      <c r="Q79" s="458">
        <v>0</v>
      </c>
      <c r="R79" s="10"/>
      <c r="S79" s="156" t="str">
        <f>+IF(SEPTIEMBRE!S79=0,"",SEPTIEMBRE!S79)</f>
        <v>1020104-13</v>
      </c>
      <c r="T79" s="55" t="str">
        <f>+IF(SEPTIEMBRE!T79=0,"",SEPTIEMBRE!T79)</f>
        <v>Bonificación Especial por Recreación</v>
      </c>
      <c r="U79" s="29">
        <f>+ENERO!U79</f>
        <v>3441038</v>
      </c>
      <c r="V79" s="17">
        <f>SEPTIEMBRE!V79+OCTUBRE!AL79</f>
        <v>0</v>
      </c>
      <c r="W79" s="17">
        <f>SEPTIEMBRE!W79+OCTUBRE!AM79</f>
        <v>2000000</v>
      </c>
      <c r="X79" s="20">
        <f t="shared" si="67"/>
        <v>5441038</v>
      </c>
      <c r="Y79" s="21">
        <f>SEPTIEMBRE!AA79</f>
        <v>1384399</v>
      </c>
      <c r="Z79" s="457">
        <v>1101467</v>
      </c>
      <c r="AA79" s="20">
        <f t="shared" si="68"/>
        <v>2485866</v>
      </c>
      <c r="AB79" s="21">
        <f>SEPTIEMBRE!AD79</f>
        <v>1384399</v>
      </c>
      <c r="AC79" s="457">
        <v>1101467</v>
      </c>
      <c r="AD79" s="20">
        <f t="shared" si="69"/>
        <v>2485866</v>
      </c>
      <c r="AE79" s="21">
        <f>SEPTIEMBRE!AG79</f>
        <v>1325231</v>
      </c>
      <c r="AF79" s="457">
        <v>1101467</v>
      </c>
      <c r="AG79" s="20">
        <f t="shared" si="70"/>
        <v>2426698</v>
      </c>
      <c r="AH79" s="21">
        <f t="shared" si="71"/>
        <v>2955172</v>
      </c>
      <c r="AI79" s="17">
        <f t="shared" si="72"/>
        <v>2955172</v>
      </c>
      <c r="AJ79" s="18">
        <f t="shared" si="73"/>
        <v>3014340</v>
      </c>
      <c r="AK79" s="10"/>
      <c r="AL79" s="455">
        <v>0</v>
      </c>
      <c r="AM79" s="458">
        <v>0</v>
      </c>
      <c r="AN79" s="10"/>
      <c r="AO79" s="365"/>
      <c r="AP79" s="365"/>
      <c r="AQ79" s="365"/>
      <c r="AR79" s="365"/>
      <c r="AS79" s="365"/>
      <c r="AT79" s="365"/>
      <c r="AU79" s="365"/>
      <c r="AV79" s="365"/>
      <c r="AW79" s="365"/>
      <c r="AX79" s="365"/>
      <c r="AY79" s="365"/>
      <c r="AZ79" s="365"/>
      <c r="BL79" s="10"/>
    </row>
    <row r="80" spans="1:70" s="10" customFormat="1" ht="15" x14ac:dyDescent="0.2">
      <c r="A80" s="188" t="str">
        <f>+IF(SEPTIEMBRE!A80=0,"",SEPTIEMBRE!A80)</f>
        <v>1130118-2</v>
      </c>
      <c r="B80" s="189" t="str">
        <f>+IF(SEPTIEMBRE!B80=0,"",SEPTIEMBRE!B80)</f>
        <v>Vigencias Anteriores</v>
      </c>
      <c r="C80" s="456">
        <f>+ENERO!C80</f>
        <v>0</v>
      </c>
      <c r="D80" s="456">
        <f>SEPTIEMBRE!D80+OCTUBRE!P80</f>
        <v>0</v>
      </c>
      <c r="E80" s="456">
        <f>SEPTIEMBRE!E80+OCTUBRE!Q80</f>
        <v>0</v>
      </c>
      <c r="F80" s="170">
        <f t="shared" si="76"/>
        <v>0</v>
      </c>
      <c r="G80" s="283">
        <f>SEPTIEMBRE!I80</f>
        <v>0</v>
      </c>
      <c r="H80" s="457">
        <v>0</v>
      </c>
      <c r="I80" s="170">
        <f t="shared" si="77"/>
        <v>0</v>
      </c>
      <c r="J80" s="283">
        <f>SEPTIEMBRE!L80</f>
        <v>0</v>
      </c>
      <c r="K80" s="457">
        <v>0</v>
      </c>
      <c r="L80" s="170">
        <f t="shared" si="78"/>
        <v>0</v>
      </c>
      <c r="M80" s="283">
        <f t="shared" si="79"/>
        <v>0</v>
      </c>
      <c r="N80" s="170">
        <f t="shared" si="80"/>
        <v>0</v>
      </c>
      <c r="O80" s="467"/>
      <c r="P80" s="455">
        <v>0</v>
      </c>
      <c r="Q80" s="458">
        <v>0</v>
      </c>
      <c r="S80" s="156" t="str">
        <f>+IF(SEPTIEMBRE!S80=0,"",SEPTIEMBRE!S80)</f>
        <v>1020104-14</v>
      </c>
      <c r="T80" s="55" t="str">
        <f>+IF(SEPTIEMBRE!T80=0,"",SEPTIEMBRE!T80)</f>
        <v/>
      </c>
      <c r="U80" s="29">
        <f>+ENERO!U80</f>
        <v>0</v>
      </c>
      <c r="V80" s="17">
        <f>SEPTIEMBRE!V80+OCTUBRE!AL80</f>
        <v>0</v>
      </c>
      <c r="W80" s="17">
        <f>SEPTIEMBRE!W80+OCTUBRE!AM80</f>
        <v>0</v>
      </c>
      <c r="X80" s="20">
        <f t="shared" si="67"/>
        <v>0</v>
      </c>
      <c r="Y80" s="21">
        <f>SEPTIEMBRE!AA80</f>
        <v>0</v>
      </c>
      <c r="Z80" s="457">
        <v>0</v>
      </c>
      <c r="AA80" s="20">
        <f t="shared" si="68"/>
        <v>0</v>
      </c>
      <c r="AB80" s="21">
        <f>SEPTIEMBRE!AD80</f>
        <v>0</v>
      </c>
      <c r="AC80" s="457">
        <v>0</v>
      </c>
      <c r="AD80" s="20">
        <f t="shared" si="69"/>
        <v>0</v>
      </c>
      <c r="AE80" s="21">
        <f>SEPTIEMBRE!AG80</f>
        <v>0</v>
      </c>
      <c r="AF80" s="457">
        <v>0</v>
      </c>
      <c r="AG80" s="20">
        <f t="shared" si="70"/>
        <v>0</v>
      </c>
      <c r="AH80" s="21">
        <f t="shared" si="71"/>
        <v>0</v>
      </c>
      <c r="AI80" s="17">
        <f t="shared" si="72"/>
        <v>0</v>
      </c>
      <c r="AJ80" s="18">
        <f t="shared" si="73"/>
        <v>0</v>
      </c>
      <c r="AL80" s="455">
        <v>0</v>
      </c>
      <c r="AM80" s="458">
        <v>0</v>
      </c>
      <c r="AO80" s="365"/>
      <c r="AP80" s="365"/>
      <c r="AQ80" s="365"/>
      <c r="AR80" s="365"/>
      <c r="AS80" s="365"/>
      <c r="AT80" s="365"/>
      <c r="AU80" s="365"/>
      <c r="AV80" s="365"/>
      <c r="AW80" s="365"/>
      <c r="AX80" s="365"/>
      <c r="AY80" s="365"/>
      <c r="AZ80" s="365"/>
      <c r="BA80" s="467"/>
      <c r="BC80" s="467"/>
      <c r="BD80" s="467"/>
      <c r="BE80" s="467"/>
      <c r="BL80" s="467"/>
      <c r="BM80" s="467"/>
      <c r="BN80" s="467"/>
      <c r="BO80" s="467"/>
      <c r="BP80" s="467"/>
      <c r="BQ80" s="467"/>
      <c r="BR80" s="467"/>
    </row>
    <row r="81" spans="1:70" s="467" customFormat="1" x14ac:dyDescent="0.2">
      <c r="A81" s="57">
        <f>+IF(SEPTIEMBRE!A81=0,"",SEPTIEMBRE!A81)</f>
        <v>1130119</v>
      </c>
      <c r="B81" s="45" t="str">
        <f>+IF(SEPTIEMBRE!B81=0,"",SEPTIEMBRE!B81)</f>
        <v>Digitar nombre de Nuevo Rubro. Si lo Requiere</v>
      </c>
      <c r="C81" s="53">
        <f>ENERO!C81</f>
        <v>0</v>
      </c>
      <c r="D81" s="53">
        <f t="shared" ref="D81:Q81" si="81">SUM(D82:D83)</f>
        <v>0</v>
      </c>
      <c r="E81" s="53">
        <f t="shared" si="81"/>
        <v>0</v>
      </c>
      <c r="F81" s="54">
        <f t="shared" si="81"/>
        <v>0</v>
      </c>
      <c r="G81" s="52">
        <f t="shared" si="81"/>
        <v>0</v>
      </c>
      <c r="H81" s="53">
        <f t="shared" si="81"/>
        <v>0</v>
      </c>
      <c r="I81" s="54">
        <f t="shared" si="81"/>
        <v>0</v>
      </c>
      <c r="J81" s="52">
        <f t="shared" si="81"/>
        <v>0</v>
      </c>
      <c r="K81" s="53">
        <f t="shared" si="81"/>
        <v>0</v>
      </c>
      <c r="L81" s="54">
        <f t="shared" si="81"/>
        <v>0</v>
      </c>
      <c r="M81" s="52">
        <f t="shared" si="81"/>
        <v>0</v>
      </c>
      <c r="N81" s="54">
        <f t="shared" si="81"/>
        <v>0</v>
      </c>
      <c r="P81" s="52">
        <f t="shared" si="81"/>
        <v>0</v>
      </c>
      <c r="Q81" s="54">
        <f t="shared" si="81"/>
        <v>0</v>
      </c>
      <c r="R81" s="10"/>
      <c r="S81" s="155">
        <f>+IF(SEPTIEMBRE!S81=0,"",SEPTIEMBRE!S81)</f>
        <v>1020199</v>
      </c>
      <c r="T81" s="159" t="str">
        <f>+IF(SEPTIEMBRE!T81=0,"",SEPTIEMBRE!T81)</f>
        <v>Vigencias Anteriores</v>
      </c>
      <c r="U81" s="29">
        <f>+ENERO!U81</f>
        <v>0</v>
      </c>
      <c r="V81" s="17">
        <f>SEPTIEMBRE!V81+OCTUBRE!AL81</f>
        <v>0</v>
      </c>
      <c r="W81" s="17">
        <f>SEPTIEMBRE!W81+OCTUBRE!AM81</f>
        <v>56400503</v>
      </c>
      <c r="X81" s="20">
        <f t="shared" si="67"/>
        <v>56400503</v>
      </c>
      <c r="Y81" s="21">
        <f>SEPTIEMBRE!AA81</f>
        <v>56400503</v>
      </c>
      <c r="Z81" s="457">
        <v>0</v>
      </c>
      <c r="AA81" s="20">
        <f t="shared" si="68"/>
        <v>56400503</v>
      </c>
      <c r="AB81" s="21">
        <f>SEPTIEMBRE!AD81</f>
        <v>56400503</v>
      </c>
      <c r="AC81" s="457">
        <v>0</v>
      </c>
      <c r="AD81" s="20">
        <f t="shared" si="69"/>
        <v>56400503</v>
      </c>
      <c r="AE81" s="21">
        <f>SEPTIEMBRE!AG81</f>
        <v>44333038</v>
      </c>
      <c r="AF81" s="457">
        <v>923578</v>
      </c>
      <c r="AG81" s="20">
        <f t="shared" si="70"/>
        <v>45256616</v>
      </c>
      <c r="AH81" s="21">
        <f t="shared" si="71"/>
        <v>0</v>
      </c>
      <c r="AI81" s="17">
        <f t="shared" si="72"/>
        <v>0</v>
      </c>
      <c r="AJ81" s="18">
        <f t="shared" si="73"/>
        <v>11143887</v>
      </c>
      <c r="AK81" s="10"/>
      <c r="AL81" s="455">
        <v>0</v>
      </c>
      <c r="AM81" s="458">
        <v>0</v>
      </c>
      <c r="AN81" s="10"/>
      <c r="AO81" s="365"/>
      <c r="AP81" s="365"/>
      <c r="AQ81" s="365"/>
      <c r="AR81" s="365"/>
      <c r="AS81" s="365"/>
      <c r="AT81" s="365"/>
      <c r="AU81" s="365"/>
      <c r="AV81" s="365"/>
      <c r="AW81" s="365"/>
      <c r="AX81" s="365"/>
      <c r="AY81" s="365"/>
      <c r="AZ81" s="365"/>
      <c r="BA81" s="10"/>
      <c r="BC81" s="10"/>
      <c r="BD81" s="10"/>
      <c r="BE81" s="10"/>
    </row>
    <row r="82" spans="1:70" s="467" customFormat="1" ht="15.75" x14ac:dyDescent="0.2">
      <c r="A82" s="188" t="str">
        <f>+IF(SEPTIEMBRE!A82=0,"",SEPTIEMBRE!A82)</f>
        <v>1130119-1</v>
      </c>
      <c r="B82" s="189" t="str">
        <f>+CONCATENATE("Vigencia ",INSTRUCCIONES!$F$3)</f>
        <v>Vigencia 2014</v>
      </c>
      <c r="C82" s="456">
        <f>+ENERO!C82</f>
        <v>0</v>
      </c>
      <c r="D82" s="456">
        <f>SEPTIEMBRE!D82+OCTUBRE!P82</f>
        <v>0</v>
      </c>
      <c r="E82" s="456">
        <f>SEPTIEMBRE!E82+OCTUBRE!Q82</f>
        <v>0</v>
      </c>
      <c r="F82" s="170">
        <f t="shared" si="76"/>
        <v>0</v>
      </c>
      <c r="G82" s="283">
        <f>SEPTIEMBRE!I82</f>
        <v>0</v>
      </c>
      <c r="H82" s="457">
        <v>0</v>
      </c>
      <c r="I82" s="170">
        <f t="shared" si="77"/>
        <v>0</v>
      </c>
      <c r="J82" s="283">
        <f>SEPTIEMBRE!L82</f>
        <v>0</v>
      </c>
      <c r="K82" s="457">
        <v>0</v>
      </c>
      <c r="L82" s="170">
        <f t="shared" si="78"/>
        <v>0</v>
      </c>
      <c r="M82" s="283">
        <f t="shared" si="79"/>
        <v>0</v>
      </c>
      <c r="N82" s="170">
        <f t="shared" si="80"/>
        <v>0</v>
      </c>
      <c r="P82" s="455">
        <v>0</v>
      </c>
      <c r="Q82" s="458">
        <v>0</v>
      </c>
      <c r="R82" s="10"/>
      <c r="S82" s="448" t="str">
        <f>+IF(SEPTIEMBRE!S82=0,"",SEPTIEMBRE!S82)</f>
        <v/>
      </c>
      <c r="T82" s="649" t="str">
        <f>+IF(SEPTIEMBRE!T82=0,"",SEPTIEMBRE!T82)</f>
        <v/>
      </c>
      <c r="U82" s="193"/>
      <c r="V82" s="193"/>
      <c r="W82" s="193"/>
      <c r="X82" s="193"/>
      <c r="Y82" s="193"/>
      <c r="Z82" s="193"/>
      <c r="AA82" s="193"/>
      <c r="AB82" s="193"/>
      <c r="AC82" s="193"/>
      <c r="AD82" s="193"/>
      <c r="AE82" s="193"/>
      <c r="AF82" s="193"/>
      <c r="AG82" s="193"/>
      <c r="AH82" s="193"/>
      <c r="AI82" s="193"/>
      <c r="AJ82" s="207"/>
      <c r="AK82" s="10"/>
      <c r="AL82" s="213"/>
      <c r="AM82" s="214"/>
      <c r="AN82" s="10"/>
      <c r="AO82" s="365"/>
      <c r="AP82" s="365"/>
      <c r="AQ82" s="365"/>
      <c r="AR82" s="365"/>
      <c r="AS82" s="365"/>
      <c r="AT82" s="365"/>
      <c r="AU82" s="365"/>
      <c r="AV82" s="365"/>
      <c r="AW82" s="365"/>
      <c r="AX82" s="365"/>
      <c r="AY82" s="365"/>
      <c r="AZ82" s="365"/>
      <c r="BN82" s="10"/>
      <c r="BO82" s="10"/>
      <c r="BP82" s="10"/>
      <c r="BQ82" s="10"/>
      <c r="BR82" s="10"/>
    </row>
    <row r="83" spans="1:70" s="467" customFormat="1" ht="15" x14ac:dyDescent="0.2">
      <c r="A83" s="188" t="str">
        <f>+IF(SEPTIEMBRE!A83=0,"",SEPTIEMBRE!A83)</f>
        <v>1130119-2</v>
      </c>
      <c r="B83" s="189" t="str">
        <f>+IF(SEPTIEMBRE!B83=0,"",SEPTIEMBRE!B83)</f>
        <v>Vigencias Anteriores</v>
      </c>
      <c r="C83" s="456">
        <f>+ENERO!C83</f>
        <v>0</v>
      </c>
      <c r="D83" s="456">
        <f>SEPTIEMBRE!D83+OCTUBRE!P83</f>
        <v>0</v>
      </c>
      <c r="E83" s="456">
        <f>SEPTIEMBRE!E83+OCTUBRE!Q83</f>
        <v>0</v>
      </c>
      <c r="F83" s="170">
        <f t="shared" si="76"/>
        <v>0</v>
      </c>
      <c r="G83" s="283">
        <f>SEPTIEMBRE!I83</f>
        <v>0</v>
      </c>
      <c r="H83" s="457">
        <v>0</v>
      </c>
      <c r="I83" s="170">
        <f t="shared" si="77"/>
        <v>0</v>
      </c>
      <c r="J83" s="283">
        <f>SEPTIEMBRE!L83</f>
        <v>0</v>
      </c>
      <c r="K83" s="457">
        <v>0</v>
      </c>
      <c r="L83" s="170">
        <f t="shared" si="78"/>
        <v>0</v>
      </c>
      <c r="M83" s="283">
        <f t="shared" si="79"/>
        <v>0</v>
      </c>
      <c r="N83" s="170">
        <f t="shared" si="80"/>
        <v>0</v>
      </c>
      <c r="P83" s="455">
        <v>0</v>
      </c>
      <c r="Q83" s="458">
        <v>0</v>
      </c>
      <c r="R83" s="10"/>
      <c r="S83" s="34">
        <f>+IF(SEPTIEMBRE!S83=0,"",SEPTIEMBRE!S83)</f>
        <v>1020200</v>
      </c>
      <c r="T83" s="158" t="str">
        <f>+IF(SEPTIEMBRE!T83=0,"",SEPTIEMBRE!T83)</f>
        <v>Servicios Personales Indirectos</v>
      </c>
      <c r="U83" s="157">
        <f t="shared" ref="U83:AJ83" si="82">SUM(U84:U88)</f>
        <v>104000000</v>
      </c>
      <c r="V83" s="144">
        <f t="shared" si="82"/>
        <v>49000000</v>
      </c>
      <c r="W83" s="144">
        <f t="shared" si="82"/>
        <v>10261671</v>
      </c>
      <c r="X83" s="152">
        <f t="shared" si="82"/>
        <v>163261671</v>
      </c>
      <c r="Y83" s="151">
        <f t="shared" si="82"/>
        <v>135087541</v>
      </c>
      <c r="Z83" s="144">
        <f t="shared" si="82"/>
        <v>1540000</v>
      </c>
      <c r="AA83" s="152">
        <f t="shared" si="82"/>
        <v>136627541</v>
      </c>
      <c r="AB83" s="151">
        <f t="shared" si="82"/>
        <v>101639540</v>
      </c>
      <c r="AC83" s="144">
        <f t="shared" si="82"/>
        <v>12998000</v>
      </c>
      <c r="AD83" s="152">
        <f t="shared" si="82"/>
        <v>114637540</v>
      </c>
      <c r="AE83" s="151">
        <f t="shared" si="82"/>
        <v>101639540</v>
      </c>
      <c r="AF83" s="144">
        <f t="shared" si="82"/>
        <v>11748000</v>
      </c>
      <c r="AG83" s="152">
        <f t="shared" si="82"/>
        <v>113387540</v>
      </c>
      <c r="AH83" s="151">
        <f t="shared" si="82"/>
        <v>26634130</v>
      </c>
      <c r="AI83" s="144">
        <f t="shared" si="82"/>
        <v>48624131</v>
      </c>
      <c r="AJ83" s="153">
        <f t="shared" si="82"/>
        <v>49874131</v>
      </c>
      <c r="AK83" s="10"/>
      <c r="AL83" s="151">
        <f>SUM(AL84:AL88)</f>
        <v>0</v>
      </c>
      <c r="AM83" s="153">
        <f>SUM(AM84:AM88)</f>
        <v>0</v>
      </c>
      <c r="AN83" s="10"/>
      <c r="AO83" s="365"/>
      <c r="AP83" s="365"/>
      <c r="AQ83" s="365"/>
      <c r="AR83" s="365"/>
      <c r="AS83" s="365"/>
      <c r="AT83" s="365"/>
      <c r="AU83" s="365"/>
      <c r="AV83" s="365"/>
      <c r="AW83" s="365"/>
      <c r="AX83" s="365"/>
      <c r="AY83" s="365"/>
      <c r="AZ83" s="365"/>
      <c r="BM83" s="10"/>
    </row>
    <row r="84" spans="1:70" s="467" customFormat="1" x14ac:dyDescent="0.2">
      <c r="A84" s="200" t="str">
        <f>+IF(SEPTIEMBRE!A84=0,"",SEPTIEMBRE!A84)</f>
        <v/>
      </c>
      <c r="B84" s="557" t="str">
        <f>+IF(SEPTIEMBRE!B84=0,"",SEPTIEMBRE!B84)</f>
        <v/>
      </c>
      <c r="C84" s="495"/>
      <c r="D84" s="495"/>
      <c r="E84" s="495"/>
      <c r="F84" s="495"/>
      <c r="G84" s="495"/>
      <c r="H84" s="495"/>
      <c r="I84" s="495"/>
      <c r="J84" s="495"/>
      <c r="K84" s="495"/>
      <c r="L84" s="495"/>
      <c r="M84" s="495"/>
      <c r="N84" s="496"/>
      <c r="P84" s="497"/>
      <c r="Q84" s="496"/>
      <c r="R84" s="10"/>
      <c r="S84" s="155" t="str">
        <f>+IF(SEPTIEMBRE!S84=0,"",SEPTIEMBRE!S84)</f>
        <v>1020200-1</v>
      </c>
      <c r="T84" s="159" t="str">
        <f>+IF(SEPTIEMBRE!T84=0,"",SEPTIEMBRE!T84)</f>
        <v>Remuneración y Honorarios por Servicios Técnicos y Profesionales</v>
      </c>
      <c r="U84" s="29">
        <f>+ENERO!U84</f>
        <v>104000000</v>
      </c>
      <c r="V84" s="17">
        <f>SEPTIEMBRE!V84+OCTUBRE!AL84</f>
        <v>49000000</v>
      </c>
      <c r="W84" s="17">
        <f>SEPTIEMBRE!W84+OCTUBRE!AM84</f>
        <v>3000000</v>
      </c>
      <c r="X84" s="20">
        <f>SUM(U84:W84)</f>
        <v>156000000</v>
      </c>
      <c r="Y84" s="21">
        <f>SEPTIEMBRE!AA84</f>
        <v>127825870</v>
      </c>
      <c r="Z84" s="457">
        <v>1540000</v>
      </c>
      <c r="AA84" s="20">
        <f>SUM(Y84:Z84)</f>
        <v>129365870</v>
      </c>
      <c r="AB84" s="21">
        <f>SEPTIEMBRE!AD84</f>
        <v>94377869</v>
      </c>
      <c r="AC84" s="457">
        <v>12998000</v>
      </c>
      <c r="AD84" s="20">
        <f>SUM(AB84:AC84)</f>
        <v>107375869</v>
      </c>
      <c r="AE84" s="21">
        <f>SEPTIEMBRE!AG84</f>
        <v>94377869</v>
      </c>
      <c r="AF84" s="457">
        <v>11748000</v>
      </c>
      <c r="AG84" s="20">
        <f>SUM(AE84:AF84)</f>
        <v>106125869</v>
      </c>
      <c r="AH84" s="21">
        <f>X84-AA84</f>
        <v>26634130</v>
      </c>
      <c r="AI84" s="17">
        <f>X84-AD84</f>
        <v>48624131</v>
      </c>
      <c r="AJ84" s="18">
        <f>X84-AG84</f>
        <v>49874131</v>
      </c>
      <c r="AK84" s="10"/>
      <c r="AL84" s="455">
        <v>0</v>
      </c>
      <c r="AM84" s="458">
        <v>0</v>
      </c>
      <c r="AN84" s="10"/>
      <c r="AO84" s="365"/>
      <c r="AP84" s="365"/>
      <c r="AQ84" s="365"/>
      <c r="AR84" s="365"/>
      <c r="AS84" s="365"/>
      <c r="AT84" s="365"/>
      <c r="AU84" s="365"/>
      <c r="AV84" s="365"/>
      <c r="AW84" s="365"/>
      <c r="AX84" s="365"/>
      <c r="AY84" s="365"/>
      <c r="AZ84" s="365"/>
    </row>
    <row r="85" spans="1:70" s="467" customFormat="1" ht="15.75" x14ac:dyDescent="0.2">
      <c r="A85" s="459">
        <f>+IF(SEPTIEMBRE!A85=0,"",SEPTIEMBRE!A85)</f>
        <v>11302</v>
      </c>
      <c r="B85" s="460" t="str">
        <f>+IF(SEPTIEMBRE!B85=0,"",SEPTIEMBRE!B85)</f>
        <v>Venta de Otros Bienes y Servicios</v>
      </c>
      <c r="C85" s="559">
        <f t="shared" ref="C85:N85" si="83">SUM(C86:C93)</f>
        <v>306700000</v>
      </c>
      <c r="D85" s="559">
        <f t="shared" si="83"/>
        <v>0</v>
      </c>
      <c r="E85" s="559">
        <f t="shared" si="83"/>
        <v>1687500</v>
      </c>
      <c r="F85" s="560">
        <f t="shared" si="83"/>
        <v>308387500</v>
      </c>
      <c r="G85" s="558">
        <f t="shared" si="83"/>
        <v>105803457</v>
      </c>
      <c r="H85" s="559">
        <f t="shared" si="83"/>
        <v>18171000</v>
      </c>
      <c r="I85" s="560">
        <f t="shared" si="83"/>
        <v>123974457</v>
      </c>
      <c r="J85" s="558">
        <f t="shared" si="83"/>
        <v>105723457</v>
      </c>
      <c r="K85" s="559">
        <f t="shared" si="83"/>
        <v>8171000</v>
      </c>
      <c r="L85" s="560">
        <f t="shared" si="83"/>
        <v>113894457</v>
      </c>
      <c r="M85" s="558">
        <f t="shared" si="83"/>
        <v>184413043</v>
      </c>
      <c r="N85" s="560">
        <f t="shared" si="83"/>
        <v>194493043</v>
      </c>
      <c r="P85" s="52">
        <f>SUM(P86:P93)</f>
        <v>0</v>
      </c>
      <c r="Q85" s="54">
        <f>SUM(Q86:Q93)</f>
        <v>0</v>
      </c>
      <c r="R85" s="10"/>
      <c r="S85" s="155" t="str">
        <f>+IF(SEPTIEMBRE!S85=0,"",SEPTIEMBRE!S85)</f>
        <v>1020200-2</v>
      </c>
      <c r="T85" s="159" t="str">
        <f>+IF(SEPTIEMBRE!T85=0,"",SEPTIEMBRE!T85)</f>
        <v>Personal Supernumerario</v>
      </c>
      <c r="U85" s="29">
        <f>+ENERO!U85</f>
        <v>0</v>
      </c>
      <c r="V85" s="17">
        <f>SEPTIEMBRE!V85+OCTUBRE!AL85</f>
        <v>0</v>
      </c>
      <c r="W85" s="17">
        <f>SEPTIEMBRE!W85+OCTUBRE!AM85</f>
        <v>0</v>
      </c>
      <c r="X85" s="20">
        <f>SUM(U85:W85)</f>
        <v>0</v>
      </c>
      <c r="Y85" s="21">
        <f>SEPTIEMBRE!AA85</f>
        <v>0</v>
      </c>
      <c r="Z85" s="457">
        <v>0</v>
      </c>
      <c r="AA85" s="20">
        <f>SUM(Y85:Z85)</f>
        <v>0</v>
      </c>
      <c r="AB85" s="21">
        <f>SEPTIEMBRE!AD85</f>
        <v>0</v>
      </c>
      <c r="AC85" s="457">
        <v>0</v>
      </c>
      <c r="AD85" s="20">
        <f>SUM(AB85:AC85)</f>
        <v>0</v>
      </c>
      <c r="AE85" s="21">
        <f>SEPTIEMBRE!AG85</f>
        <v>0</v>
      </c>
      <c r="AF85" s="457">
        <v>0</v>
      </c>
      <c r="AG85" s="20">
        <f>SUM(AE85:AF85)</f>
        <v>0</v>
      </c>
      <c r="AH85" s="21">
        <f>X85-AA85</f>
        <v>0</v>
      </c>
      <c r="AI85" s="17">
        <f>X85-AD85</f>
        <v>0</v>
      </c>
      <c r="AJ85" s="18">
        <f>X85-AG85</f>
        <v>0</v>
      </c>
      <c r="AK85" s="10"/>
      <c r="AL85" s="455">
        <v>0</v>
      </c>
      <c r="AM85" s="458">
        <v>0</v>
      </c>
      <c r="AN85" s="10"/>
      <c r="AO85" s="365"/>
      <c r="AP85" s="365"/>
      <c r="AQ85" s="365"/>
      <c r="AR85" s="365"/>
      <c r="AS85" s="365"/>
      <c r="AT85" s="365"/>
      <c r="AU85" s="365"/>
      <c r="AV85" s="365"/>
      <c r="AW85" s="365"/>
      <c r="AX85" s="365"/>
      <c r="AY85" s="365"/>
      <c r="AZ85" s="365"/>
      <c r="BL85" s="10"/>
    </row>
    <row r="86" spans="1:70" s="10" customFormat="1" x14ac:dyDescent="0.2">
      <c r="A86" s="46">
        <f>+IF(SEPTIEMBRE!A86=0,"",SEPTIEMBRE!A86)</f>
        <v>1130201</v>
      </c>
      <c r="B86" s="55" t="str">
        <f>+IF(SEPTIEMBRE!B86=0,"",SEPTIEMBRE!B86)</f>
        <v>ARRENDAMIENTO Y ALQUILER DE BIENES MUEBLES E INMUEBLES</v>
      </c>
      <c r="C86" s="456">
        <f>+ENERO!C86</f>
        <v>1200000</v>
      </c>
      <c r="D86" s="456">
        <f>SEPTIEMBRE!D86+OCTUBRE!P86</f>
        <v>0</v>
      </c>
      <c r="E86" s="456">
        <f>SEPTIEMBRE!E86+OCTUBRE!Q86</f>
        <v>0</v>
      </c>
      <c r="F86" s="170">
        <f t="shared" ref="F86:F92" si="84">SUM(C86:E86)</f>
        <v>1200000</v>
      </c>
      <c r="G86" s="283">
        <f>SEPTIEMBRE!I86</f>
        <v>640000</v>
      </c>
      <c r="H86" s="457">
        <v>80000</v>
      </c>
      <c r="I86" s="170">
        <f t="shared" ref="I86:I92" si="85">SUM(G86:H86)</f>
        <v>720000</v>
      </c>
      <c r="J86" s="283">
        <f>SEPTIEMBRE!L86</f>
        <v>560000</v>
      </c>
      <c r="K86" s="457">
        <v>80000</v>
      </c>
      <c r="L86" s="170">
        <f t="shared" ref="L86:L92" si="86">SUM(J86:K86)</f>
        <v>640000</v>
      </c>
      <c r="M86" s="283">
        <f t="shared" ref="M86:M92" si="87">F86-I86</f>
        <v>480000</v>
      </c>
      <c r="N86" s="170">
        <f t="shared" ref="N86:N92" si="88">F86-L86</f>
        <v>560000</v>
      </c>
      <c r="O86" s="467"/>
      <c r="P86" s="455">
        <v>0</v>
      </c>
      <c r="Q86" s="458">
        <v>0</v>
      </c>
      <c r="S86" s="155" t="str">
        <f>+IF(SEPTIEMBRE!S86=0,"",SEPTIEMBRE!S86)</f>
        <v>1020200-4</v>
      </c>
      <c r="T86" s="159" t="str">
        <f>+IF(SEPTIEMBRE!T86=0,"",SEPTIEMBRE!T86)</f>
        <v>Otros Honorarios (Servicios de Cooperativa)</v>
      </c>
      <c r="U86" s="29">
        <f>+ENERO!U86</f>
        <v>0</v>
      </c>
      <c r="V86" s="17">
        <f>SEPTIEMBRE!V86+OCTUBRE!AL86</f>
        <v>0</v>
      </c>
      <c r="W86" s="17">
        <f>SEPTIEMBRE!W86+OCTUBRE!AM86</f>
        <v>0</v>
      </c>
      <c r="X86" s="20">
        <f>SUM(U86:W86)</f>
        <v>0</v>
      </c>
      <c r="Y86" s="21">
        <f>SEPTIEMBRE!AA86</f>
        <v>0</v>
      </c>
      <c r="Z86" s="457">
        <v>0</v>
      </c>
      <c r="AA86" s="20">
        <f>SUM(Y86:Z86)</f>
        <v>0</v>
      </c>
      <c r="AB86" s="21">
        <f>SEPTIEMBRE!AD86</f>
        <v>0</v>
      </c>
      <c r="AC86" s="457">
        <v>0</v>
      </c>
      <c r="AD86" s="20">
        <f>SUM(AB86:AC86)</f>
        <v>0</v>
      </c>
      <c r="AE86" s="21">
        <f>SEPTIEMBRE!AG86</f>
        <v>0</v>
      </c>
      <c r="AF86" s="457">
        <v>0</v>
      </c>
      <c r="AG86" s="20">
        <f>SUM(AE86:AF86)</f>
        <v>0</v>
      </c>
      <c r="AH86" s="21">
        <f>X86-AA86</f>
        <v>0</v>
      </c>
      <c r="AI86" s="17">
        <f>X86-AD86</f>
        <v>0</v>
      </c>
      <c r="AJ86" s="18">
        <f>X86-AG86</f>
        <v>0</v>
      </c>
      <c r="AL86" s="455">
        <v>0</v>
      </c>
      <c r="AM86" s="458">
        <v>0</v>
      </c>
      <c r="AO86" s="365"/>
      <c r="AP86" s="365"/>
      <c r="AQ86" s="365"/>
      <c r="AR86" s="365"/>
      <c r="AS86" s="365"/>
      <c r="AT86" s="365"/>
      <c r="AU86" s="365"/>
      <c r="AV86" s="365"/>
      <c r="AW86" s="365"/>
      <c r="AX86" s="365"/>
      <c r="AY86" s="365"/>
      <c r="AZ86" s="365"/>
      <c r="BA86" s="467"/>
      <c r="BC86" s="467"/>
      <c r="BD86" s="467"/>
      <c r="BE86" s="467"/>
      <c r="BL86" s="467"/>
      <c r="BM86" s="467"/>
      <c r="BN86" s="467"/>
      <c r="BO86" s="467"/>
      <c r="BP86" s="467"/>
      <c r="BQ86" s="467"/>
      <c r="BR86" s="467"/>
    </row>
    <row r="87" spans="1:70" s="467" customFormat="1" x14ac:dyDescent="0.2">
      <c r="A87" s="46">
        <f>+IF(SEPTIEMBRE!A87=0,"",SEPTIEMBRE!A87)</f>
        <v>1130202</v>
      </c>
      <c r="B87" s="55" t="str">
        <f>+IF(SEPTIEMBRE!B87=0,"",SEPTIEMBRE!B87)</f>
        <v>COMERCIALIZACIÓN DE MERCANCÍAS</v>
      </c>
      <c r="C87" s="456">
        <f>+ENERO!C87</f>
        <v>110500000</v>
      </c>
      <c r="D87" s="456">
        <f>SEPTIEMBRE!D87+OCTUBRE!P87</f>
        <v>0</v>
      </c>
      <c r="E87" s="456">
        <f>SEPTIEMBRE!E87+OCTUBRE!Q87</f>
        <v>0</v>
      </c>
      <c r="F87" s="170">
        <f t="shared" si="84"/>
        <v>110500000</v>
      </c>
      <c r="G87" s="283">
        <f>SEPTIEMBRE!I87</f>
        <v>76268982</v>
      </c>
      <c r="H87" s="457">
        <v>8006600</v>
      </c>
      <c r="I87" s="170">
        <f t="shared" si="85"/>
        <v>84275582</v>
      </c>
      <c r="J87" s="283">
        <f>SEPTIEMBRE!L87</f>
        <v>76268982</v>
      </c>
      <c r="K87" s="457">
        <v>8006600</v>
      </c>
      <c r="L87" s="170">
        <f t="shared" si="86"/>
        <v>84275582</v>
      </c>
      <c r="M87" s="283">
        <f t="shared" si="87"/>
        <v>26224418</v>
      </c>
      <c r="N87" s="170">
        <f t="shared" si="88"/>
        <v>26224418</v>
      </c>
      <c r="P87" s="455">
        <v>0</v>
      </c>
      <c r="Q87" s="458">
        <v>0</v>
      </c>
      <c r="R87" s="10"/>
      <c r="S87" s="155" t="str">
        <f>+IF(SEPTIEMBRE!S87=0,"",SEPTIEMBRE!S87)</f>
        <v/>
      </c>
      <c r="T87" s="159" t="str">
        <f>+IF(SEPTIEMBRE!T87=0,"",SEPTIEMBRE!T87)</f>
        <v/>
      </c>
      <c r="U87" s="29">
        <f>+ENERO!U87</f>
        <v>0</v>
      </c>
      <c r="V87" s="17">
        <f>SEPTIEMBRE!V87+OCTUBRE!AL87</f>
        <v>0</v>
      </c>
      <c r="W87" s="17">
        <f>SEPTIEMBRE!W87+OCTUBRE!AM87</f>
        <v>0</v>
      </c>
      <c r="X87" s="20">
        <f>SUM(U87:W87)</f>
        <v>0</v>
      </c>
      <c r="Y87" s="21">
        <f>SEPTIEMBRE!AA87</f>
        <v>0</v>
      </c>
      <c r="Z87" s="457">
        <v>0</v>
      </c>
      <c r="AA87" s="20">
        <f>SUM(Y87:Z87)</f>
        <v>0</v>
      </c>
      <c r="AB87" s="21">
        <f>SEPTIEMBRE!AD87</f>
        <v>0</v>
      </c>
      <c r="AC87" s="457">
        <v>0</v>
      </c>
      <c r="AD87" s="20">
        <f>SUM(AB87:AC87)</f>
        <v>0</v>
      </c>
      <c r="AE87" s="21">
        <f>SEPTIEMBRE!AG87</f>
        <v>0</v>
      </c>
      <c r="AF87" s="457">
        <v>0</v>
      </c>
      <c r="AG87" s="20">
        <f>SUM(AE87:AF87)</f>
        <v>0</v>
      </c>
      <c r="AH87" s="21">
        <f>X87-AA87</f>
        <v>0</v>
      </c>
      <c r="AI87" s="17">
        <f>X87-AD87</f>
        <v>0</v>
      </c>
      <c r="AJ87" s="18">
        <f>X87-AG87</f>
        <v>0</v>
      </c>
      <c r="AK87" s="10"/>
      <c r="AL87" s="455">
        <v>0</v>
      </c>
      <c r="AM87" s="458">
        <v>0</v>
      </c>
      <c r="AN87" s="10"/>
      <c r="AO87" s="365"/>
      <c r="AP87" s="365"/>
      <c r="AQ87" s="365"/>
      <c r="AR87" s="365"/>
      <c r="AS87" s="365"/>
      <c r="AT87" s="365"/>
      <c r="AU87" s="365"/>
      <c r="AV87" s="365"/>
      <c r="AW87" s="365"/>
      <c r="AX87" s="365"/>
      <c r="AY87" s="365"/>
      <c r="AZ87" s="365"/>
      <c r="BA87" s="10"/>
      <c r="BC87" s="10"/>
      <c r="BD87" s="10"/>
      <c r="BE87" s="10"/>
    </row>
    <row r="88" spans="1:70" s="467" customFormat="1" x14ac:dyDescent="0.2">
      <c r="A88" s="46">
        <f>+IF(SEPTIEMBRE!A88=0,"",SEPTIEMBRE!A88)</f>
        <v>1130203</v>
      </c>
      <c r="B88" s="55" t="str">
        <f>+IF(SEPTIEMBRE!B88=0,"",SEPTIEMBRE!B88)</f>
        <v>CONVENIOS CON LA NACION LIGADOS A LA VTA DE SERVICIOS</v>
      </c>
      <c r="C88" s="456">
        <f>+ENERO!C88</f>
        <v>0</v>
      </c>
      <c r="D88" s="456">
        <f>SEPTIEMBRE!D88+OCTUBRE!P88</f>
        <v>0</v>
      </c>
      <c r="E88" s="456">
        <f>SEPTIEMBRE!E88+OCTUBRE!Q88</f>
        <v>0</v>
      </c>
      <c r="F88" s="170">
        <f t="shared" si="84"/>
        <v>0</v>
      </c>
      <c r="G88" s="283">
        <f>SEPTIEMBRE!I88</f>
        <v>0</v>
      </c>
      <c r="H88" s="457">
        <v>0</v>
      </c>
      <c r="I88" s="170">
        <f t="shared" si="85"/>
        <v>0</v>
      </c>
      <c r="J88" s="283">
        <f>SEPTIEMBRE!L88</f>
        <v>0</v>
      </c>
      <c r="K88" s="457">
        <v>0</v>
      </c>
      <c r="L88" s="170">
        <f t="shared" si="86"/>
        <v>0</v>
      </c>
      <c r="M88" s="283">
        <f t="shared" si="87"/>
        <v>0</v>
      </c>
      <c r="N88" s="170">
        <f t="shared" si="88"/>
        <v>0</v>
      </c>
      <c r="P88" s="455">
        <v>0</v>
      </c>
      <c r="Q88" s="458">
        <v>0</v>
      </c>
      <c r="R88" s="10"/>
      <c r="S88" s="155">
        <f>+IF(SEPTIEMBRE!S88=0,"",SEPTIEMBRE!S88)</f>
        <v>1020299</v>
      </c>
      <c r="T88" s="159" t="str">
        <f>+IF(SEPTIEMBRE!T88=0,"",SEPTIEMBRE!T88)</f>
        <v>Vigencias Anteriores</v>
      </c>
      <c r="U88" s="29">
        <f>+ENERO!U88</f>
        <v>0</v>
      </c>
      <c r="V88" s="17">
        <f>SEPTIEMBRE!V88+OCTUBRE!AL88</f>
        <v>0</v>
      </c>
      <c r="W88" s="17">
        <f>SEPTIEMBRE!W88+OCTUBRE!AM88</f>
        <v>7261671</v>
      </c>
      <c r="X88" s="20">
        <f>SUM(U88:W88)</f>
        <v>7261671</v>
      </c>
      <c r="Y88" s="21">
        <f>SEPTIEMBRE!AA88</f>
        <v>7261671</v>
      </c>
      <c r="Z88" s="457">
        <v>0</v>
      </c>
      <c r="AA88" s="20">
        <f>SUM(Y88:Z88)</f>
        <v>7261671</v>
      </c>
      <c r="AB88" s="21">
        <f>SEPTIEMBRE!AD88</f>
        <v>7261671</v>
      </c>
      <c r="AC88" s="457">
        <v>0</v>
      </c>
      <c r="AD88" s="20">
        <f>SUM(AB88:AC88)</f>
        <v>7261671</v>
      </c>
      <c r="AE88" s="21">
        <f>SEPTIEMBRE!AG88</f>
        <v>7261671</v>
      </c>
      <c r="AF88" s="457">
        <v>0</v>
      </c>
      <c r="AG88" s="20">
        <f>SUM(AE88:AF88)</f>
        <v>7261671</v>
      </c>
      <c r="AH88" s="21">
        <f>X88-AA88</f>
        <v>0</v>
      </c>
      <c r="AI88" s="17">
        <f>X88-AD88</f>
        <v>0</v>
      </c>
      <c r="AJ88" s="18">
        <f>X88-AG88</f>
        <v>0</v>
      </c>
      <c r="AK88" s="10"/>
      <c r="AL88" s="455">
        <v>0</v>
      </c>
      <c r="AM88" s="458">
        <v>0</v>
      </c>
      <c r="AN88" s="10"/>
      <c r="AO88" s="365"/>
      <c r="AP88" s="365"/>
      <c r="AQ88" s="365"/>
      <c r="AR88" s="365"/>
      <c r="AS88" s="365"/>
      <c r="AT88" s="365"/>
      <c r="AU88" s="365"/>
      <c r="AV88" s="365"/>
      <c r="AW88" s="365"/>
      <c r="AX88" s="365"/>
      <c r="AY88" s="365"/>
      <c r="AZ88" s="365"/>
      <c r="BN88" s="10"/>
      <c r="BO88" s="10"/>
      <c r="BP88" s="10"/>
      <c r="BQ88" s="10"/>
      <c r="BR88" s="10"/>
    </row>
    <row r="89" spans="1:70" s="467" customFormat="1" ht="15.75" x14ac:dyDescent="0.2">
      <c r="A89" s="46">
        <f>+IF(SEPTIEMBRE!A89=0,"",SEPTIEMBRE!A89)</f>
        <v>1130204</v>
      </c>
      <c r="B89" s="55" t="str">
        <f>+IF(SEPTIEMBRE!B89=0,"",SEPTIEMBRE!B89)</f>
        <v>CONVENIOS CON EL DEPARTAMENTO LIGADOS A LA VTA SERVICIOS</v>
      </c>
      <c r="C89" s="456">
        <f>+ENERO!C89</f>
        <v>70000000</v>
      </c>
      <c r="D89" s="456">
        <f>SEPTIEMBRE!D89+OCTUBRE!P89</f>
        <v>0</v>
      </c>
      <c r="E89" s="456">
        <f>SEPTIEMBRE!E89+OCTUBRE!Q89</f>
        <v>0</v>
      </c>
      <c r="F89" s="170">
        <f t="shared" si="84"/>
        <v>70000000</v>
      </c>
      <c r="G89" s="283">
        <f>SEPTIEMBRE!I89</f>
        <v>25747550</v>
      </c>
      <c r="H89" s="457">
        <v>10000000</v>
      </c>
      <c r="I89" s="170">
        <f t="shared" si="85"/>
        <v>35747550</v>
      </c>
      <c r="J89" s="283">
        <f>SEPTIEMBRE!L89</f>
        <v>25747550</v>
      </c>
      <c r="K89" s="457">
        <v>0</v>
      </c>
      <c r="L89" s="170">
        <f t="shared" si="86"/>
        <v>25747550</v>
      </c>
      <c r="M89" s="283">
        <f t="shared" si="87"/>
        <v>34252450</v>
      </c>
      <c r="N89" s="170">
        <f t="shared" si="88"/>
        <v>44252450</v>
      </c>
      <c r="P89" s="455">
        <v>0</v>
      </c>
      <c r="Q89" s="458">
        <v>0</v>
      </c>
      <c r="R89" s="10"/>
      <c r="S89" s="448" t="str">
        <f>+IF(SEPTIEMBRE!S89=0,"",SEPTIEMBRE!S89)</f>
        <v/>
      </c>
      <c r="T89" s="649" t="str">
        <f>+IF(SEPTIEMBRE!T89=0,"",SEPTIEMBRE!T89)</f>
        <v/>
      </c>
      <c r="U89" s="193"/>
      <c r="V89" s="193"/>
      <c r="W89" s="193"/>
      <c r="X89" s="193"/>
      <c r="Y89" s="193"/>
      <c r="Z89" s="193"/>
      <c r="AA89" s="193"/>
      <c r="AB89" s="193"/>
      <c r="AC89" s="193"/>
      <c r="AD89" s="193"/>
      <c r="AE89" s="193"/>
      <c r="AF89" s="193"/>
      <c r="AG89" s="193"/>
      <c r="AH89" s="193"/>
      <c r="AI89" s="193"/>
      <c r="AJ89" s="207"/>
      <c r="AK89" s="10"/>
      <c r="AL89" s="213"/>
      <c r="AM89" s="214"/>
      <c r="AN89" s="10"/>
      <c r="AO89" s="365"/>
      <c r="AP89" s="365"/>
      <c r="AQ89" s="365"/>
      <c r="AR89" s="365"/>
      <c r="AS89" s="365"/>
      <c r="AT89" s="365"/>
      <c r="AU89" s="365"/>
      <c r="AV89" s="365"/>
      <c r="AW89" s="365"/>
      <c r="AX89" s="365"/>
      <c r="AY89" s="365"/>
      <c r="AZ89" s="365"/>
      <c r="BM89" s="10"/>
    </row>
    <row r="90" spans="1:70" s="562" customFormat="1" ht="15" x14ac:dyDescent="0.2">
      <c r="A90" s="46">
        <f>+IF(SEPTIEMBRE!A90=0,"",SEPTIEMBRE!A90)</f>
        <v>1130205</v>
      </c>
      <c r="B90" s="55" t="str">
        <f>+IF(SEPTIEMBRE!B90=0,"",SEPTIEMBRE!B90)</f>
        <v>CONVENIOS CON EL MUNICIPIO LIGADOS A LA VTA DE SERVICIOS</v>
      </c>
      <c r="C90" s="456">
        <f>+ENERO!C90</f>
        <v>94000000</v>
      </c>
      <c r="D90" s="456">
        <f>SEPTIEMBRE!D90+OCTUBRE!P90</f>
        <v>0</v>
      </c>
      <c r="E90" s="456">
        <f>SEPTIEMBRE!E90+OCTUBRE!Q90</f>
        <v>0</v>
      </c>
      <c r="F90" s="170">
        <f t="shared" si="84"/>
        <v>94000000</v>
      </c>
      <c r="G90" s="283">
        <f>SEPTIEMBRE!I90</f>
        <v>2250000</v>
      </c>
      <c r="H90" s="457">
        <v>-2250000</v>
      </c>
      <c r="I90" s="170">
        <f t="shared" si="85"/>
        <v>0</v>
      </c>
      <c r="J90" s="283">
        <f>SEPTIEMBRE!L90</f>
        <v>2250000</v>
      </c>
      <c r="K90" s="457">
        <v>-2250000</v>
      </c>
      <c r="L90" s="170">
        <f t="shared" si="86"/>
        <v>0</v>
      </c>
      <c r="M90" s="283">
        <f t="shared" si="87"/>
        <v>94000000</v>
      </c>
      <c r="N90" s="170">
        <f t="shared" si="88"/>
        <v>94000000</v>
      </c>
      <c r="O90" s="467"/>
      <c r="P90" s="455">
        <v>0</v>
      </c>
      <c r="Q90" s="458">
        <v>0</v>
      </c>
      <c r="R90" s="32"/>
      <c r="S90" s="34">
        <f>+IF(SEPTIEMBRE!S90=0,"",SEPTIEMBRE!S90)</f>
        <v>1020300</v>
      </c>
      <c r="T90" s="158" t="str">
        <f>+IF(SEPTIEMBRE!T90=0,"",SEPTIEMBRE!T90)</f>
        <v>Contribuciones Inherentes nómina al Sector Privado</v>
      </c>
      <c r="U90" s="157">
        <f t="shared" ref="U90:AJ90" si="89">U91+U96+U102</f>
        <v>338359465</v>
      </c>
      <c r="V90" s="144">
        <f t="shared" si="89"/>
        <v>-21800000</v>
      </c>
      <c r="W90" s="144">
        <f t="shared" si="89"/>
        <v>58780867</v>
      </c>
      <c r="X90" s="152">
        <f t="shared" si="89"/>
        <v>375340332</v>
      </c>
      <c r="Y90" s="151">
        <f t="shared" si="89"/>
        <v>205989129</v>
      </c>
      <c r="Z90" s="144">
        <f t="shared" si="89"/>
        <v>28532166</v>
      </c>
      <c r="AA90" s="152">
        <f t="shared" si="89"/>
        <v>234521295</v>
      </c>
      <c r="AB90" s="151">
        <f t="shared" si="89"/>
        <v>205989129</v>
      </c>
      <c r="AC90" s="144">
        <f t="shared" si="89"/>
        <v>28532166</v>
      </c>
      <c r="AD90" s="152">
        <f t="shared" si="89"/>
        <v>234521295</v>
      </c>
      <c r="AE90" s="151">
        <f t="shared" si="89"/>
        <v>190577174</v>
      </c>
      <c r="AF90" s="144">
        <f t="shared" si="89"/>
        <v>28578171</v>
      </c>
      <c r="AG90" s="152">
        <f t="shared" si="89"/>
        <v>219155345</v>
      </c>
      <c r="AH90" s="151">
        <f t="shared" si="89"/>
        <v>140819037</v>
      </c>
      <c r="AI90" s="144">
        <f t="shared" si="89"/>
        <v>140819037</v>
      </c>
      <c r="AJ90" s="153">
        <f t="shared" si="89"/>
        <v>156184987</v>
      </c>
      <c r="AK90" s="10"/>
      <c r="AL90" s="151">
        <f>AL91+AL96+AL102</f>
        <v>0</v>
      </c>
      <c r="AM90" s="153">
        <f>AM91+AM96+AM102</f>
        <v>0</v>
      </c>
      <c r="AN90" s="32"/>
      <c r="AO90" s="561"/>
      <c r="AP90" s="561"/>
      <c r="AQ90" s="561"/>
      <c r="AR90" s="561"/>
      <c r="AS90" s="561"/>
      <c r="AT90" s="561"/>
      <c r="AU90" s="561"/>
      <c r="AV90" s="561"/>
      <c r="AW90" s="561"/>
      <c r="AX90" s="561"/>
      <c r="AY90" s="561"/>
      <c r="AZ90" s="561"/>
      <c r="BM90" s="467"/>
      <c r="BN90" s="467"/>
      <c r="BO90" s="467"/>
      <c r="BP90" s="467"/>
      <c r="BQ90" s="467"/>
      <c r="BR90" s="467"/>
    </row>
    <row r="91" spans="1:70" s="562" customFormat="1" x14ac:dyDescent="0.2">
      <c r="A91" s="46">
        <f>+IF(SEPTIEMBRE!A91=0,"",SEPTIEMBRE!A91)</f>
        <v>1130206</v>
      </c>
      <c r="B91" s="55" t="str">
        <f>+IF(SEPTIEMBRE!B91=0,"",SEPTIEMBRE!B91)</f>
        <v>OTROS CONVENIOS LIGADOS A LA VTA DE SERVICIOS</v>
      </c>
      <c r="C91" s="456">
        <f>+ENERO!C91</f>
        <v>23000000</v>
      </c>
      <c r="D91" s="456">
        <f>SEPTIEMBRE!D91+OCTUBRE!P91</f>
        <v>0</v>
      </c>
      <c r="E91" s="456">
        <f>SEPTIEMBRE!E91+OCTUBRE!Q91</f>
        <v>0</v>
      </c>
      <c r="F91" s="170">
        <f t="shared" si="84"/>
        <v>23000000</v>
      </c>
      <c r="G91" s="283">
        <f>SEPTIEMBRE!I91</f>
        <v>0</v>
      </c>
      <c r="H91" s="457">
        <v>562500</v>
      </c>
      <c r="I91" s="170">
        <f t="shared" si="85"/>
        <v>562500</v>
      </c>
      <c r="J91" s="283">
        <f>SEPTIEMBRE!L91</f>
        <v>0</v>
      </c>
      <c r="K91" s="457">
        <v>562500</v>
      </c>
      <c r="L91" s="170">
        <f t="shared" si="86"/>
        <v>562500</v>
      </c>
      <c r="M91" s="283">
        <f t="shared" si="87"/>
        <v>22437500</v>
      </c>
      <c r="N91" s="170">
        <f t="shared" si="88"/>
        <v>22437500</v>
      </c>
      <c r="O91" s="467"/>
      <c r="P91" s="455">
        <v>0</v>
      </c>
      <c r="Q91" s="458">
        <v>0</v>
      </c>
      <c r="R91" s="32"/>
      <c r="S91" s="155">
        <f>+IF(SEPTIEMBRE!S91=0,"",SEPTIEMBRE!S91)</f>
        <v>1020301</v>
      </c>
      <c r="T91" s="159" t="str">
        <f>+IF(SEPTIEMBRE!T91=0,"",SEPTIEMBRE!T91)</f>
        <v>Contribuciones - Sin Situación de Fondos</v>
      </c>
      <c r="U91" s="29">
        <f t="shared" ref="U91:AJ91" si="90">SUM(U92:U95)</f>
        <v>267353877</v>
      </c>
      <c r="V91" s="17">
        <f t="shared" si="90"/>
        <v>-21800000</v>
      </c>
      <c r="W91" s="17">
        <f t="shared" si="90"/>
        <v>0</v>
      </c>
      <c r="X91" s="20">
        <f t="shared" si="90"/>
        <v>245553877</v>
      </c>
      <c r="Y91" s="21">
        <f t="shared" si="90"/>
        <v>118769631</v>
      </c>
      <c r="Z91" s="169">
        <f t="shared" si="90"/>
        <v>26183966</v>
      </c>
      <c r="AA91" s="20">
        <f t="shared" si="90"/>
        <v>144953597</v>
      </c>
      <c r="AB91" s="21">
        <f t="shared" si="90"/>
        <v>118769631</v>
      </c>
      <c r="AC91" s="169">
        <f t="shared" si="90"/>
        <v>26183966</v>
      </c>
      <c r="AD91" s="20">
        <f t="shared" si="90"/>
        <v>144953597</v>
      </c>
      <c r="AE91" s="21">
        <f t="shared" si="90"/>
        <v>118769631</v>
      </c>
      <c r="AF91" s="169">
        <f t="shared" si="90"/>
        <v>26183966</v>
      </c>
      <c r="AG91" s="20">
        <f t="shared" si="90"/>
        <v>144953597</v>
      </c>
      <c r="AH91" s="21">
        <f t="shared" si="90"/>
        <v>100600280</v>
      </c>
      <c r="AI91" s="17">
        <f t="shared" si="90"/>
        <v>100600280</v>
      </c>
      <c r="AJ91" s="18">
        <f t="shared" si="90"/>
        <v>100600280</v>
      </c>
      <c r="AK91" s="10"/>
      <c r="AL91" s="31">
        <f>SUM(AL92:AL95)</f>
        <v>0</v>
      </c>
      <c r="AM91" s="28">
        <f>SUM(AM92:AM95)</f>
        <v>0</v>
      </c>
      <c r="AN91" s="32"/>
      <c r="AO91" s="561"/>
      <c r="AP91" s="561"/>
      <c r="AQ91" s="561"/>
      <c r="AR91" s="561"/>
      <c r="AS91" s="561"/>
      <c r="AT91" s="561"/>
      <c r="AU91" s="561"/>
      <c r="AV91" s="561"/>
      <c r="AW91" s="561"/>
      <c r="AX91" s="561"/>
      <c r="AY91" s="561"/>
      <c r="AZ91" s="561"/>
      <c r="BL91" s="32"/>
      <c r="BM91" s="467"/>
      <c r="BN91" s="467"/>
      <c r="BO91" s="467"/>
      <c r="BP91" s="467"/>
      <c r="BQ91" s="467"/>
      <c r="BR91" s="467"/>
    </row>
    <row r="92" spans="1:70" s="562" customFormat="1" ht="14.25" x14ac:dyDescent="0.2">
      <c r="A92" s="46">
        <f>+IF(SEPTIEMBRE!A92=0,"",SEPTIEMBRE!A92)</f>
        <v>1130207</v>
      </c>
      <c r="B92" s="563" t="s">
        <v>482</v>
      </c>
      <c r="C92" s="456">
        <f>+ENERO!C92</f>
        <v>0</v>
      </c>
      <c r="D92" s="456">
        <f>SEPTIEMBRE!D92+OCTUBRE!P92</f>
        <v>0</v>
      </c>
      <c r="E92" s="456">
        <f>SEPTIEMBRE!E92+OCTUBRE!Q92</f>
        <v>1687500</v>
      </c>
      <c r="F92" s="170">
        <f t="shared" si="84"/>
        <v>1687500</v>
      </c>
      <c r="G92" s="283">
        <f>SEPTIEMBRE!I92</f>
        <v>0</v>
      </c>
      <c r="H92" s="457">
        <v>1687500</v>
      </c>
      <c r="I92" s="170">
        <f t="shared" si="85"/>
        <v>1687500</v>
      </c>
      <c r="J92" s="283">
        <f>SEPTIEMBRE!L92</f>
        <v>0</v>
      </c>
      <c r="K92" s="457">
        <v>1687500</v>
      </c>
      <c r="L92" s="170">
        <f t="shared" si="86"/>
        <v>1687500</v>
      </c>
      <c r="M92" s="283">
        <f t="shared" si="87"/>
        <v>0</v>
      </c>
      <c r="N92" s="170">
        <f t="shared" si="88"/>
        <v>0</v>
      </c>
      <c r="O92" s="467"/>
      <c r="P92" s="455">
        <v>0</v>
      </c>
      <c r="Q92" s="458">
        <v>0</v>
      </c>
      <c r="R92" s="32"/>
      <c r="S92" s="156" t="str">
        <f>+IF(SEPTIEMBRE!S92=0,"",SEPTIEMBRE!S92)</f>
        <v>1020301-1</v>
      </c>
      <c r="T92" s="55" t="str">
        <f>+IF(SEPTIEMBRE!T92=0,"",SEPTIEMBRE!T92)</f>
        <v>Aportes a E.P.S.- Sin sit. Fondos</v>
      </c>
      <c r="U92" s="29">
        <f>+ENERO!U92</f>
        <v>71284628</v>
      </c>
      <c r="V92" s="17">
        <f>SEPTIEMBRE!V92+OCTUBRE!AL92</f>
        <v>-7800000</v>
      </c>
      <c r="W92" s="17">
        <f>SEPTIEMBRE!W92+OCTUBRE!AM92</f>
        <v>0</v>
      </c>
      <c r="X92" s="20">
        <f>SUM(U92:W92)</f>
        <v>63484628</v>
      </c>
      <c r="Y92" s="21">
        <f>SEPTIEMBRE!AA92</f>
        <v>45429619</v>
      </c>
      <c r="Z92" s="457">
        <v>6207623</v>
      </c>
      <c r="AA92" s="20">
        <f>SUM(Y92:Z92)</f>
        <v>51637242</v>
      </c>
      <c r="AB92" s="21">
        <f>SEPTIEMBRE!AD92</f>
        <v>45429619</v>
      </c>
      <c r="AC92" s="457">
        <v>6207623</v>
      </c>
      <c r="AD92" s="20">
        <f>SUM(AB92:AC92)</f>
        <v>51637242</v>
      </c>
      <c r="AE92" s="21">
        <f>SEPTIEMBRE!AG92</f>
        <v>45429619</v>
      </c>
      <c r="AF92" s="457">
        <v>6207623</v>
      </c>
      <c r="AG92" s="20">
        <f>SUM(AE92:AF92)</f>
        <v>51637242</v>
      </c>
      <c r="AH92" s="21">
        <f>X92-AA92</f>
        <v>11847386</v>
      </c>
      <c r="AI92" s="17">
        <f>X92-AD92</f>
        <v>11847386</v>
      </c>
      <c r="AJ92" s="18">
        <f>X92-AG92</f>
        <v>11847386</v>
      </c>
      <c r="AK92" s="10"/>
      <c r="AL92" s="455">
        <v>0</v>
      </c>
      <c r="AM92" s="458">
        <v>0</v>
      </c>
      <c r="AN92" s="32"/>
      <c r="AO92" s="561"/>
      <c r="AP92" s="561"/>
      <c r="AQ92" s="561"/>
      <c r="AR92" s="561"/>
      <c r="AS92" s="561"/>
      <c r="AT92" s="561"/>
      <c r="AU92" s="561"/>
      <c r="AV92" s="561"/>
      <c r="AW92" s="561"/>
      <c r="AX92" s="561"/>
      <c r="AY92" s="561"/>
      <c r="AZ92" s="561"/>
      <c r="BL92" s="32"/>
    </row>
    <row r="93" spans="1:70" s="562" customFormat="1" x14ac:dyDescent="0.2">
      <c r="A93" s="61">
        <f>+IF(SEPTIEMBRE!A93=0,"",SEPTIEMBRE!A93)</f>
        <v>1130209</v>
      </c>
      <c r="B93" s="170" t="str">
        <f>+IF(SEPTIEMBRE!B93=0,"",SEPTIEMBRE!B93)</f>
        <v>OTROS</v>
      </c>
      <c r="C93" s="172">
        <f t="shared" ref="C93:N93" si="91">SUM(C94:C97)</f>
        <v>8000000</v>
      </c>
      <c r="D93" s="172">
        <f t="shared" si="91"/>
        <v>0</v>
      </c>
      <c r="E93" s="172">
        <f t="shared" si="91"/>
        <v>0</v>
      </c>
      <c r="F93" s="173">
        <f t="shared" si="91"/>
        <v>8000000</v>
      </c>
      <c r="G93" s="171">
        <f t="shared" si="91"/>
        <v>896925</v>
      </c>
      <c r="H93" s="172">
        <f t="shared" si="91"/>
        <v>84400</v>
      </c>
      <c r="I93" s="173">
        <f t="shared" si="91"/>
        <v>981325</v>
      </c>
      <c r="J93" s="171">
        <f t="shared" si="91"/>
        <v>896925</v>
      </c>
      <c r="K93" s="172">
        <f t="shared" si="91"/>
        <v>84400</v>
      </c>
      <c r="L93" s="173">
        <f t="shared" si="91"/>
        <v>981325</v>
      </c>
      <c r="M93" s="171">
        <f t="shared" si="91"/>
        <v>7018675</v>
      </c>
      <c r="N93" s="173">
        <f t="shared" si="91"/>
        <v>7018675</v>
      </c>
      <c r="O93" s="467"/>
      <c r="P93" s="171">
        <f>SUM(P94:P97)</f>
        <v>0</v>
      </c>
      <c r="Q93" s="173">
        <f>SUM(Q94:Q97)</f>
        <v>0</v>
      </c>
      <c r="R93" s="32"/>
      <c r="S93" s="156" t="str">
        <f>+IF(SEPTIEMBRE!S93=0,"",SEPTIEMBRE!S93)</f>
        <v>1020301-2</v>
      </c>
      <c r="T93" s="55" t="str">
        <f>+IF(SEPTIEMBRE!T93=0,"",SEPTIEMBRE!T93)</f>
        <v>Aportes Fondos Pensionales - Sin Sit. Fondos</v>
      </c>
      <c r="U93" s="29">
        <f>+ENERO!U93</f>
        <v>100560974</v>
      </c>
      <c r="V93" s="17">
        <f>SEPTIEMBRE!V93+OCTUBRE!AL93</f>
        <v>-14000000</v>
      </c>
      <c r="W93" s="17">
        <f>SEPTIEMBRE!W93+OCTUBRE!AM93</f>
        <v>0</v>
      </c>
      <c r="X93" s="20">
        <f>SUM(U93:W93)</f>
        <v>86560974</v>
      </c>
      <c r="Y93" s="21">
        <f>SEPTIEMBRE!AA93</f>
        <v>60860107</v>
      </c>
      <c r="Z93" s="457">
        <v>6218595</v>
      </c>
      <c r="AA93" s="20">
        <f>SUM(Y93:Z93)</f>
        <v>67078702</v>
      </c>
      <c r="AB93" s="21">
        <f>SEPTIEMBRE!AD93</f>
        <v>60860107</v>
      </c>
      <c r="AC93" s="457">
        <v>6218595</v>
      </c>
      <c r="AD93" s="20">
        <f>SUM(AB93:AC93)</f>
        <v>67078702</v>
      </c>
      <c r="AE93" s="21">
        <f>SEPTIEMBRE!AG93</f>
        <v>60860107</v>
      </c>
      <c r="AF93" s="457">
        <v>6218595</v>
      </c>
      <c r="AG93" s="20">
        <f>SUM(AE93:AF93)</f>
        <v>67078702</v>
      </c>
      <c r="AH93" s="21">
        <f>X93-AA93</f>
        <v>19482272</v>
      </c>
      <c r="AI93" s="17">
        <f>X93-AD93</f>
        <v>19482272</v>
      </c>
      <c r="AJ93" s="18">
        <f>X93-AG93</f>
        <v>19482272</v>
      </c>
      <c r="AK93" s="10"/>
      <c r="AL93" s="455">
        <v>0</v>
      </c>
      <c r="AM93" s="458">
        <v>0</v>
      </c>
      <c r="AN93" s="32"/>
      <c r="AO93" s="561"/>
      <c r="AP93" s="561"/>
      <c r="AQ93" s="561"/>
      <c r="AR93" s="561"/>
      <c r="AS93" s="561"/>
      <c r="AT93" s="561"/>
      <c r="AU93" s="561"/>
      <c r="AV93" s="561"/>
      <c r="AW93" s="561"/>
      <c r="AX93" s="561"/>
      <c r="AY93" s="561"/>
      <c r="AZ93" s="561"/>
      <c r="BL93" s="32"/>
    </row>
    <row r="94" spans="1:70" s="562" customFormat="1" x14ac:dyDescent="0.2">
      <c r="A94" s="11" t="str">
        <f>+IF(SEPTIEMBRE!A94=0,"",SEPTIEMBRE!A94)</f>
        <v>1130209 - 1</v>
      </c>
      <c r="B94" s="58" t="str">
        <f>+IF(SEPTIEMBRE!B94=0,"",SEPTIEMBRE!B94)</f>
        <v>Bienestar Social</v>
      </c>
      <c r="C94" s="456">
        <f>+ENERO!C94</f>
        <v>0</v>
      </c>
      <c r="D94" s="456">
        <f>SEPTIEMBRE!D94+OCTUBRE!P94</f>
        <v>0</v>
      </c>
      <c r="E94" s="456">
        <f>SEPTIEMBRE!E94+OCTUBRE!Q94</f>
        <v>0</v>
      </c>
      <c r="F94" s="170">
        <f>SUM(C94:E94)</f>
        <v>0</v>
      </c>
      <c r="G94" s="283">
        <f>SEPTIEMBRE!I94</f>
        <v>0</v>
      </c>
      <c r="H94" s="457">
        <v>0</v>
      </c>
      <c r="I94" s="170">
        <f>SUM(G94:H94)</f>
        <v>0</v>
      </c>
      <c r="J94" s="283">
        <f>SEPTIEMBRE!L94</f>
        <v>0</v>
      </c>
      <c r="K94" s="457">
        <v>0</v>
      </c>
      <c r="L94" s="170">
        <f>SUM(J94:K94)</f>
        <v>0</v>
      </c>
      <c r="M94" s="283">
        <f>F94-I94</f>
        <v>0</v>
      </c>
      <c r="N94" s="170">
        <f>F94-L94</f>
        <v>0</v>
      </c>
      <c r="O94" s="467"/>
      <c r="P94" s="455">
        <v>0</v>
      </c>
      <c r="Q94" s="458">
        <v>0</v>
      </c>
      <c r="R94" s="32"/>
      <c r="S94" s="156" t="str">
        <f>+IF(SEPTIEMBRE!S94=0,"",SEPTIEMBRE!S94)</f>
        <v>1020301-3</v>
      </c>
      <c r="T94" s="55" t="str">
        <f>+IF(SEPTIEMBRE!T94=0,"",SEPTIEMBRE!T94)</f>
        <v xml:space="preserve">Aportes a Fondos de Cesantia - Sin Sit. de Fondos </v>
      </c>
      <c r="U94" s="29">
        <f>+ENERO!U94</f>
        <v>77231977</v>
      </c>
      <c r="V94" s="17">
        <f>SEPTIEMBRE!V94+OCTUBRE!AL94</f>
        <v>0</v>
      </c>
      <c r="W94" s="17">
        <f>SEPTIEMBRE!W94+OCTUBRE!AM94</f>
        <v>0</v>
      </c>
      <c r="X94" s="20">
        <f>SUM(U94:W94)</f>
        <v>77231977</v>
      </c>
      <c r="Y94" s="21">
        <f>SEPTIEMBRE!AA94</f>
        <v>0</v>
      </c>
      <c r="Z94" s="457">
        <v>12367514</v>
      </c>
      <c r="AA94" s="20">
        <f>SUM(Y94:Z94)</f>
        <v>12367514</v>
      </c>
      <c r="AB94" s="21">
        <f>SEPTIEMBRE!AD94</f>
        <v>0</v>
      </c>
      <c r="AC94" s="457">
        <v>12367514</v>
      </c>
      <c r="AD94" s="20">
        <f>SUM(AB94:AC94)</f>
        <v>12367514</v>
      </c>
      <c r="AE94" s="21">
        <f>SEPTIEMBRE!AG94</f>
        <v>0</v>
      </c>
      <c r="AF94" s="457">
        <v>12367514</v>
      </c>
      <c r="AG94" s="20">
        <f>SUM(AE94:AF94)</f>
        <v>12367514</v>
      </c>
      <c r="AH94" s="21">
        <f>X94-AA94</f>
        <v>64864463</v>
      </c>
      <c r="AI94" s="17">
        <f>X94-AD94</f>
        <v>64864463</v>
      </c>
      <c r="AJ94" s="18">
        <f>X94-AG94</f>
        <v>64864463</v>
      </c>
      <c r="AK94" s="10"/>
      <c r="AL94" s="455">
        <v>0</v>
      </c>
      <c r="AM94" s="458">
        <v>0</v>
      </c>
      <c r="AN94" s="32"/>
      <c r="AO94" s="561"/>
      <c r="AP94" s="561"/>
      <c r="AQ94" s="561"/>
      <c r="AR94" s="561"/>
      <c r="AS94" s="561"/>
      <c r="AT94" s="561"/>
      <c r="AU94" s="561"/>
      <c r="AV94" s="561"/>
      <c r="AW94" s="561"/>
      <c r="AX94" s="561"/>
      <c r="AY94" s="561"/>
      <c r="AZ94" s="561"/>
      <c r="BL94" s="32"/>
    </row>
    <row r="95" spans="1:70" s="562" customFormat="1" x14ac:dyDescent="0.2">
      <c r="A95" s="11" t="str">
        <f>+IF(SEPTIEMBRE!A95=0,"",SEPTIEMBRE!A95)</f>
        <v>1130209 - 2</v>
      </c>
      <c r="B95" s="58" t="str">
        <f>+IF(SEPTIEMBRE!B95=0,"",SEPTIEMBRE!B95)</f>
        <v>Fondo de la Vivienda</v>
      </c>
      <c r="C95" s="456">
        <f>+ENERO!C95</f>
        <v>0</v>
      </c>
      <c r="D95" s="456">
        <f>SEPTIEMBRE!D95+OCTUBRE!P95</f>
        <v>0</v>
      </c>
      <c r="E95" s="456">
        <f>SEPTIEMBRE!E95+OCTUBRE!Q95</f>
        <v>0</v>
      </c>
      <c r="F95" s="170">
        <f>SUM(C95:E95)</f>
        <v>0</v>
      </c>
      <c r="G95" s="283">
        <f>SEPTIEMBRE!I95</f>
        <v>0</v>
      </c>
      <c r="H95" s="457">
        <v>0</v>
      </c>
      <c r="I95" s="170">
        <f>SUM(G95:H95)</f>
        <v>0</v>
      </c>
      <c r="J95" s="283">
        <f>SEPTIEMBRE!L95</f>
        <v>0</v>
      </c>
      <c r="K95" s="457">
        <v>0</v>
      </c>
      <c r="L95" s="170">
        <f>SUM(J95:K95)</f>
        <v>0</v>
      </c>
      <c r="M95" s="283">
        <f>F95-I95</f>
        <v>0</v>
      </c>
      <c r="N95" s="170">
        <f>F95-L95</f>
        <v>0</v>
      </c>
      <c r="O95" s="467"/>
      <c r="P95" s="455">
        <v>0</v>
      </c>
      <c r="Q95" s="458">
        <v>0</v>
      </c>
      <c r="R95" s="32"/>
      <c r="S95" s="156" t="str">
        <f>+IF(SEPTIEMBRE!S95=0,"",SEPTIEMBRE!S95)</f>
        <v>1020301-4</v>
      </c>
      <c r="T95" s="55" t="str">
        <f>+IF(SEPTIEMBRE!T95=0,"",SEPTIEMBRE!T95)</f>
        <v>Aporte a ARL. - Sin Sit. de Fondos</v>
      </c>
      <c r="U95" s="29">
        <f>+ENERO!U95</f>
        <v>18276298</v>
      </c>
      <c r="V95" s="17">
        <f>SEPTIEMBRE!V95+OCTUBRE!AL95</f>
        <v>0</v>
      </c>
      <c r="W95" s="17">
        <f>SEPTIEMBRE!W95+OCTUBRE!AM95</f>
        <v>0</v>
      </c>
      <c r="X95" s="20">
        <f>SUM(U95:W95)</f>
        <v>18276298</v>
      </c>
      <c r="Y95" s="21">
        <f>SEPTIEMBRE!AA95</f>
        <v>12479905</v>
      </c>
      <c r="Z95" s="457">
        <v>1390234</v>
      </c>
      <c r="AA95" s="20">
        <f>SUM(Y95:Z95)</f>
        <v>13870139</v>
      </c>
      <c r="AB95" s="21">
        <f>SEPTIEMBRE!AD95</f>
        <v>12479905</v>
      </c>
      <c r="AC95" s="457">
        <v>1390234</v>
      </c>
      <c r="AD95" s="20">
        <f>SUM(AB95:AC95)</f>
        <v>13870139</v>
      </c>
      <c r="AE95" s="21">
        <f>SEPTIEMBRE!AG95</f>
        <v>12479905</v>
      </c>
      <c r="AF95" s="457">
        <v>1390234</v>
      </c>
      <c r="AG95" s="20">
        <f>SUM(AE95:AF95)</f>
        <v>13870139</v>
      </c>
      <c r="AH95" s="21">
        <f>X95-AA95</f>
        <v>4406159</v>
      </c>
      <c r="AI95" s="17">
        <f>X95-AD95</f>
        <v>4406159</v>
      </c>
      <c r="AJ95" s="18">
        <f>X95-AG95</f>
        <v>4406159</v>
      </c>
      <c r="AK95" s="10"/>
      <c r="AL95" s="455">
        <v>0</v>
      </c>
      <c r="AM95" s="458">
        <v>0</v>
      </c>
      <c r="AN95" s="32"/>
      <c r="AO95" s="561"/>
      <c r="AP95" s="561"/>
      <c r="AQ95" s="561"/>
      <c r="AR95" s="561"/>
      <c r="AS95" s="561"/>
      <c r="AT95" s="561"/>
      <c r="AU95" s="561"/>
      <c r="AV95" s="561"/>
      <c r="AW95" s="561"/>
      <c r="AX95" s="561"/>
      <c r="AY95" s="561"/>
      <c r="AZ95" s="561"/>
      <c r="BL95" s="32"/>
    </row>
    <row r="96" spans="1:70" s="32" customFormat="1" x14ac:dyDescent="0.2">
      <c r="A96" s="11" t="str">
        <f>+IF(SEPTIEMBRE!A96=0,"",SEPTIEMBRE!A96)</f>
        <v>1130209 - 3</v>
      </c>
      <c r="B96" s="58" t="str">
        <f>+IF(SEPTIEMBRE!B96=0,"",SEPTIEMBRE!B96)</f>
        <v xml:space="preserve">Aprovechamientos </v>
      </c>
      <c r="C96" s="456">
        <f>+ENERO!C96</f>
        <v>8000000</v>
      </c>
      <c r="D96" s="456">
        <f>SEPTIEMBRE!D96+OCTUBRE!P96</f>
        <v>0</v>
      </c>
      <c r="E96" s="456">
        <f>SEPTIEMBRE!E96+OCTUBRE!Q96</f>
        <v>0</v>
      </c>
      <c r="F96" s="170">
        <f>SUM(C96:E96)</f>
        <v>8000000</v>
      </c>
      <c r="G96" s="283">
        <f>SEPTIEMBRE!I96</f>
        <v>896925</v>
      </c>
      <c r="H96" s="457">
        <v>84400</v>
      </c>
      <c r="I96" s="170">
        <f>SUM(G96:H96)</f>
        <v>981325</v>
      </c>
      <c r="J96" s="283">
        <f>SEPTIEMBRE!L96</f>
        <v>896925</v>
      </c>
      <c r="K96" s="457">
        <v>84400</v>
      </c>
      <c r="L96" s="170">
        <f>SUM(J96:K96)</f>
        <v>981325</v>
      </c>
      <c r="M96" s="283">
        <f>F96-I96</f>
        <v>7018675</v>
      </c>
      <c r="N96" s="170">
        <f>F96-L96</f>
        <v>7018675</v>
      </c>
      <c r="O96" s="467"/>
      <c r="P96" s="455">
        <v>0</v>
      </c>
      <c r="Q96" s="458">
        <v>0</v>
      </c>
      <c r="S96" s="155">
        <f>+IF(SEPTIEMBRE!S96=0,"",SEPTIEMBRE!S96)</f>
        <v>1020302</v>
      </c>
      <c r="T96" s="159" t="str">
        <f>+IF(SEPTIEMBRE!T96=0,"",SEPTIEMBRE!T96)</f>
        <v>Contribuciones - Otros</v>
      </c>
      <c r="U96" s="29">
        <f t="shared" ref="U96:AJ96" si="92">SUM(U97:U101)</f>
        <v>71005588</v>
      </c>
      <c r="V96" s="17">
        <f t="shared" si="92"/>
        <v>0</v>
      </c>
      <c r="W96" s="17">
        <f t="shared" si="92"/>
        <v>0</v>
      </c>
      <c r="X96" s="20">
        <f t="shared" si="92"/>
        <v>71005588</v>
      </c>
      <c r="Y96" s="21">
        <f t="shared" si="92"/>
        <v>28438631</v>
      </c>
      <c r="Z96" s="169">
        <f t="shared" si="92"/>
        <v>2348200</v>
      </c>
      <c r="AA96" s="20">
        <f t="shared" si="92"/>
        <v>30786831</v>
      </c>
      <c r="AB96" s="21">
        <f t="shared" si="92"/>
        <v>28438631</v>
      </c>
      <c r="AC96" s="169">
        <f t="shared" si="92"/>
        <v>2348200</v>
      </c>
      <c r="AD96" s="20">
        <f t="shared" si="92"/>
        <v>30786831</v>
      </c>
      <c r="AE96" s="21">
        <f t="shared" si="92"/>
        <v>26044426</v>
      </c>
      <c r="AF96" s="169">
        <f t="shared" si="92"/>
        <v>2394205</v>
      </c>
      <c r="AG96" s="20">
        <f t="shared" si="92"/>
        <v>28438631</v>
      </c>
      <c r="AH96" s="21">
        <f t="shared" si="92"/>
        <v>40218757</v>
      </c>
      <c r="AI96" s="17">
        <f t="shared" si="92"/>
        <v>40218757</v>
      </c>
      <c r="AJ96" s="18">
        <f t="shared" si="92"/>
        <v>42566957</v>
      </c>
      <c r="AL96" s="36">
        <f>SUM(AL97:AL101)</f>
        <v>0</v>
      </c>
      <c r="AM96" s="37">
        <f>SUM(AM97:AM101)</f>
        <v>0</v>
      </c>
      <c r="AO96" s="561"/>
      <c r="AP96" s="561"/>
      <c r="AQ96" s="561"/>
      <c r="AR96" s="561"/>
      <c r="AS96" s="561"/>
      <c r="AT96" s="561"/>
      <c r="AU96" s="561"/>
      <c r="AV96" s="561"/>
      <c r="AW96" s="561"/>
      <c r="AX96" s="561"/>
      <c r="AY96" s="561"/>
      <c r="AZ96" s="561"/>
      <c r="BA96" s="562"/>
      <c r="BC96" s="562"/>
      <c r="BD96" s="562"/>
      <c r="BE96" s="562"/>
      <c r="BL96" s="562"/>
      <c r="BM96" s="562"/>
      <c r="BN96" s="562"/>
      <c r="BO96" s="562"/>
      <c r="BP96" s="562"/>
      <c r="BQ96" s="562"/>
      <c r="BR96" s="562"/>
    </row>
    <row r="97" spans="1:70" s="562" customFormat="1" ht="13.5" thickBot="1" x14ac:dyDescent="0.25">
      <c r="A97" s="218" t="str">
        <f>+IF(SEPTIEMBRE!A97=0,"",SEPTIEMBRE!A97)</f>
        <v>1130209 - 4</v>
      </c>
      <c r="B97" s="219" t="str">
        <f>+IF(SEPTIEMBRE!B97=0,"",SEPTIEMBRE!B97)</f>
        <v>Otros</v>
      </c>
      <c r="C97" s="564">
        <f>+ENERO!C97</f>
        <v>0</v>
      </c>
      <c r="D97" s="564">
        <f>SEPTIEMBRE!D97+OCTUBRE!P97</f>
        <v>0</v>
      </c>
      <c r="E97" s="564">
        <f>SEPTIEMBRE!E97+OCTUBRE!Q97</f>
        <v>0</v>
      </c>
      <c r="F97" s="565">
        <f>SUM(C97:E97)</f>
        <v>0</v>
      </c>
      <c r="G97" s="566">
        <f>SEPTIEMBRE!I97</f>
        <v>0</v>
      </c>
      <c r="H97" s="475">
        <v>0</v>
      </c>
      <c r="I97" s="565">
        <f>SUM(G97:H97)</f>
        <v>0</v>
      </c>
      <c r="J97" s="566">
        <f>SEPTIEMBRE!L97</f>
        <v>0</v>
      </c>
      <c r="K97" s="475">
        <v>0</v>
      </c>
      <c r="L97" s="565">
        <f>SUM(J97:K97)</f>
        <v>0</v>
      </c>
      <c r="M97" s="566">
        <f>F97-I97</f>
        <v>0</v>
      </c>
      <c r="N97" s="565">
        <f>F97-L97</f>
        <v>0</v>
      </c>
      <c r="O97" s="467"/>
      <c r="P97" s="471">
        <v>0</v>
      </c>
      <c r="Q97" s="476">
        <v>0</v>
      </c>
      <c r="R97" s="32"/>
      <c r="S97" s="156" t="str">
        <f>+IF(SEPTIEMBRE!S97=0,"",SEPTIEMBRE!S97)</f>
        <v>1020302-1</v>
      </c>
      <c r="T97" s="55" t="str">
        <f>+IF(SEPTIEMBRE!T97=0,"",SEPTIEMBRE!T97)</f>
        <v>Aportes a E.P.S.- Con sit. Fondos</v>
      </c>
      <c r="U97" s="29">
        <f>+ENERO!U97</f>
        <v>9531764</v>
      </c>
      <c r="V97" s="17">
        <f>SEPTIEMBRE!V97+OCTUBRE!AL97</f>
        <v>0</v>
      </c>
      <c r="W97" s="17">
        <f>SEPTIEMBRE!W97+OCTUBRE!AM97</f>
        <v>0</v>
      </c>
      <c r="X97" s="20">
        <f t="shared" ref="X97:X102" si="93">SUM(U97:W97)</f>
        <v>9531764</v>
      </c>
      <c r="Y97" s="21">
        <f>SEPTIEMBRE!AA97</f>
        <v>957300</v>
      </c>
      <c r="Z97" s="457">
        <v>0</v>
      </c>
      <c r="AA97" s="20">
        <f t="shared" ref="AA97:AA102" si="94">SUM(Y97:Z97)</f>
        <v>957300</v>
      </c>
      <c r="AB97" s="21">
        <f>SEPTIEMBRE!AD97</f>
        <v>957300</v>
      </c>
      <c r="AC97" s="457">
        <v>0</v>
      </c>
      <c r="AD97" s="20">
        <f t="shared" ref="AD97:AD102" si="95">SUM(AB97:AC97)</f>
        <v>957300</v>
      </c>
      <c r="AE97" s="21">
        <f>SEPTIEMBRE!AG97</f>
        <v>957300</v>
      </c>
      <c r="AF97" s="457">
        <v>0</v>
      </c>
      <c r="AG97" s="20">
        <f t="shared" ref="AG97:AG102" si="96">SUM(AE97:AF97)</f>
        <v>957300</v>
      </c>
      <c r="AH97" s="21">
        <f t="shared" ref="AH97:AH102" si="97">X97-AA97</f>
        <v>8574464</v>
      </c>
      <c r="AI97" s="17">
        <f t="shared" ref="AI97:AI102" si="98">X97-AD97</f>
        <v>8574464</v>
      </c>
      <c r="AJ97" s="18">
        <f t="shared" ref="AJ97:AJ102" si="99">X97-AG97</f>
        <v>8574464</v>
      </c>
      <c r="AK97" s="32"/>
      <c r="AL97" s="455">
        <v>0</v>
      </c>
      <c r="AM97" s="458">
        <v>0</v>
      </c>
      <c r="AN97" s="32"/>
      <c r="AO97" s="561"/>
      <c r="AP97" s="561"/>
      <c r="AQ97" s="561"/>
      <c r="AR97" s="561"/>
      <c r="AS97" s="561"/>
      <c r="AT97" s="561"/>
      <c r="AU97" s="561"/>
      <c r="AV97" s="561"/>
      <c r="AW97" s="561"/>
      <c r="AX97" s="561"/>
      <c r="AY97" s="561"/>
      <c r="AZ97" s="561"/>
      <c r="BC97" s="32"/>
      <c r="BD97" s="32"/>
      <c r="BE97" s="32"/>
    </row>
    <row r="98" spans="1:70" s="562" customFormat="1" ht="13.5" thickBot="1" x14ac:dyDescent="0.25">
      <c r="A98" s="217"/>
      <c r="B98" s="554"/>
      <c r="C98" s="365"/>
      <c r="D98" s="365"/>
      <c r="E98" s="365"/>
      <c r="F98" s="365"/>
      <c r="G98" s="365"/>
      <c r="H98" s="365"/>
      <c r="I98" s="365"/>
      <c r="J98" s="365"/>
      <c r="K98" s="365"/>
      <c r="L98" s="365"/>
      <c r="M98" s="365"/>
      <c r="N98" s="567"/>
      <c r="O98" s="467"/>
      <c r="P98" s="568"/>
      <c r="Q98" s="567"/>
      <c r="R98" s="32"/>
      <c r="S98" s="156" t="str">
        <f>+IF(SEPTIEMBRE!S98=0,"",SEPTIEMBRE!S98)</f>
        <v>1020302-2</v>
      </c>
      <c r="T98" s="55" t="str">
        <f>+IF(SEPTIEMBRE!T98=0,"",SEPTIEMBRE!T98)</f>
        <v>Aportes Fondos Pensionales - Con Sit. Fondos</v>
      </c>
      <c r="U98" s="29">
        <f>+ENERO!U98</f>
        <v>10473878</v>
      </c>
      <c r="V98" s="17">
        <f>SEPTIEMBRE!V98+OCTUBRE!AL98</f>
        <v>0</v>
      </c>
      <c r="W98" s="17">
        <f>SEPTIEMBRE!W98+OCTUBRE!AM98</f>
        <v>0</v>
      </c>
      <c r="X98" s="20">
        <f t="shared" si="93"/>
        <v>10473878</v>
      </c>
      <c r="Y98" s="21">
        <f>SEPTIEMBRE!AA98</f>
        <v>3462029</v>
      </c>
      <c r="Z98" s="457">
        <v>0</v>
      </c>
      <c r="AA98" s="20">
        <f t="shared" si="94"/>
        <v>3462029</v>
      </c>
      <c r="AB98" s="21">
        <f>SEPTIEMBRE!AD98</f>
        <v>3462029</v>
      </c>
      <c r="AC98" s="457">
        <v>0</v>
      </c>
      <c r="AD98" s="20">
        <f t="shared" si="95"/>
        <v>3462029</v>
      </c>
      <c r="AE98" s="21">
        <f>SEPTIEMBRE!AG98</f>
        <v>3462029</v>
      </c>
      <c r="AF98" s="457">
        <v>0</v>
      </c>
      <c r="AG98" s="20">
        <f t="shared" si="96"/>
        <v>3462029</v>
      </c>
      <c r="AH98" s="21">
        <f t="shared" si="97"/>
        <v>7011849</v>
      </c>
      <c r="AI98" s="17">
        <f t="shared" si="98"/>
        <v>7011849</v>
      </c>
      <c r="AJ98" s="18">
        <f t="shared" si="99"/>
        <v>7011849</v>
      </c>
      <c r="AK98" s="32"/>
      <c r="AL98" s="455">
        <v>0</v>
      </c>
      <c r="AM98" s="458">
        <v>0</v>
      </c>
      <c r="AN98" s="32"/>
      <c r="AO98" s="561"/>
      <c r="AP98" s="561"/>
      <c r="AQ98" s="561"/>
      <c r="AR98" s="561"/>
      <c r="AS98" s="561"/>
      <c r="AT98" s="561"/>
      <c r="AU98" s="561"/>
      <c r="AV98" s="561"/>
      <c r="AW98" s="561"/>
      <c r="AX98" s="561"/>
      <c r="AY98" s="561"/>
      <c r="AZ98" s="561"/>
      <c r="BN98" s="32"/>
      <c r="BO98" s="32"/>
      <c r="BP98" s="32"/>
      <c r="BQ98" s="32"/>
      <c r="BR98" s="32"/>
    </row>
    <row r="99" spans="1:70" s="562" customFormat="1" ht="15.75" x14ac:dyDescent="0.2">
      <c r="A99" s="569">
        <f>+IF(SEPTIEMBRE!A99=0,"",SEPTIEMBRE!A99)</f>
        <v>11303</v>
      </c>
      <c r="B99" s="570" t="str">
        <f>+IF(SEPTIEMBRE!B99=0,"",SEPTIEMBRE!B99)</f>
        <v>Aportes no ligados a venta servicios de salud</v>
      </c>
      <c r="C99" s="572">
        <f t="shared" ref="C99:N99" si="100">SUM(C100:C106)</f>
        <v>331695000</v>
      </c>
      <c r="D99" s="572">
        <f t="shared" si="100"/>
        <v>0</v>
      </c>
      <c r="E99" s="572">
        <f t="shared" si="100"/>
        <v>20000000</v>
      </c>
      <c r="F99" s="573">
        <f t="shared" si="100"/>
        <v>351695000</v>
      </c>
      <c r="G99" s="571">
        <f t="shared" si="100"/>
        <v>235455167</v>
      </c>
      <c r="H99" s="572">
        <f t="shared" si="100"/>
        <v>23939463</v>
      </c>
      <c r="I99" s="573">
        <f t="shared" si="100"/>
        <v>259394630</v>
      </c>
      <c r="J99" s="571">
        <f t="shared" si="100"/>
        <v>235455167</v>
      </c>
      <c r="K99" s="572">
        <f t="shared" si="100"/>
        <v>23939463</v>
      </c>
      <c r="L99" s="573">
        <f t="shared" si="100"/>
        <v>259394630</v>
      </c>
      <c r="M99" s="571">
        <f t="shared" si="100"/>
        <v>92300370</v>
      </c>
      <c r="N99" s="573">
        <f t="shared" si="100"/>
        <v>92300370</v>
      </c>
      <c r="P99" s="215">
        <f>SUM(P100:P106)</f>
        <v>0</v>
      </c>
      <c r="Q99" s="216">
        <f>SUM(Q100:Q106)</f>
        <v>0</v>
      </c>
      <c r="R99" s="32"/>
      <c r="S99" s="156" t="str">
        <f>+IF(SEPTIEMBRE!S99=0,"",SEPTIEMBRE!S99)</f>
        <v>1020302-3</v>
      </c>
      <c r="T99" s="55" t="str">
        <f>+IF(SEPTIEMBRE!T99=0,"",SEPTIEMBRE!T99)</f>
        <v xml:space="preserve">Aportes a Fondos de Cesantia - Con Sit. de Fondos </v>
      </c>
      <c r="U99" s="29">
        <f>+ENERO!U99</f>
        <v>10246285</v>
      </c>
      <c r="V99" s="17">
        <f>SEPTIEMBRE!V99+OCTUBRE!AL99</f>
        <v>0</v>
      </c>
      <c r="W99" s="17">
        <f>SEPTIEMBRE!W99+OCTUBRE!AM99</f>
        <v>0</v>
      </c>
      <c r="X99" s="20">
        <f t="shared" si="93"/>
        <v>10246285</v>
      </c>
      <c r="Y99" s="21">
        <f>SEPTIEMBRE!AA99</f>
        <v>2352293</v>
      </c>
      <c r="Z99" s="457">
        <v>0</v>
      </c>
      <c r="AA99" s="20">
        <f t="shared" si="94"/>
        <v>2352293</v>
      </c>
      <c r="AB99" s="21">
        <f>SEPTIEMBRE!AD99</f>
        <v>2352293</v>
      </c>
      <c r="AC99" s="457">
        <v>0</v>
      </c>
      <c r="AD99" s="20">
        <f t="shared" si="95"/>
        <v>2352293</v>
      </c>
      <c r="AE99" s="21">
        <f>SEPTIEMBRE!AG99</f>
        <v>2352293</v>
      </c>
      <c r="AF99" s="457">
        <v>0</v>
      </c>
      <c r="AG99" s="20">
        <f t="shared" si="96"/>
        <v>2352293</v>
      </c>
      <c r="AH99" s="21">
        <f t="shared" si="97"/>
        <v>7893992</v>
      </c>
      <c r="AI99" s="17">
        <f t="shared" si="98"/>
        <v>7893992</v>
      </c>
      <c r="AJ99" s="18">
        <f t="shared" si="99"/>
        <v>7893992</v>
      </c>
      <c r="AK99" s="32"/>
      <c r="AL99" s="455">
        <v>0</v>
      </c>
      <c r="AM99" s="458">
        <v>0</v>
      </c>
      <c r="AN99" s="32"/>
      <c r="AO99" s="561"/>
      <c r="AP99" s="561"/>
      <c r="AQ99" s="561"/>
      <c r="AR99" s="561"/>
      <c r="AS99" s="561"/>
      <c r="AT99" s="561"/>
      <c r="AU99" s="561"/>
      <c r="AV99" s="561"/>
      <c r="AW99" s="561"/>
      <c r="AX99" s="561"/>
      <c r="AY99" s="561"/>
      <c r="AZ99" s="561"/>
      <c r="BM99" s="32"/>
    </row>
    <row r="100" spans="1:70" s="467" customFormat="1" x14ac:dyDescent="0.2">
      <c r="A100" s="33" t="str">
        <f>+IF(SEPTIEMBRE!A100=0,"",SEPTIEMBRE!A100)</f>
        <v>11303-1</v>
      </c>
      <c r="B100" s="59" t="str">
        <f>+IF(SEPTIEMBRE!B100=0,"",SEPTIEMBRE!B100)</f>
        <v xml:space="preserve">NACION </v>
      </c>
      <c r="C100" s="574">
        <f>+ENERO!C100</f>
        <v>0</v>
      </c>
      <c r="D100" s="574">
        <f>SEPTIEMBRE!D100+OCTUBRE!P100</f>
        <v>0</v>
      </c>
      <c r="E100" s="574">
        <f>SEPTIEMBRE!E100+OCTUBRE!Q100</f>
        <v>0</v>
      </c>
      <c r="F100" s="575">
        <f t="shared" ref="F100:F106" si="101">SUM(C100:E100)</f>
        <v>0</v>
      </c>
      <c r="G100" s="576">
        <f>SEPTIEMBRE!I100</f>
        <v>0</v>
      </c>
      <c r="H100" s="457">
        <v>0</v>
      </c>
      <c r="I100" s="575">
        <f t="shared" ref="I100:I106" si="102">SUM(G100:H100)</f>
        <v>0</v>
      </c>
      <c r="J100" s="576">
        <f>SEPTIEMBRE!L100</f>
        <v>0</v>
      </c>
      <c r="K100" s="457">
        <v>0</v>
      </c>
      <c r="L100" s="575">
        <f t="shared" ref="L100:L106" si="103">SUM(J100:K100)</f>
        <v>0</v>
      </c>
      <c r="M100" s="576">
        <f t="shared" ref="M100:M106" si="104">F100-I100</f>
        <v>0</v>
      </c>
      <c r="N100" s="575">
        <f t="shared" ref="N100:N106" si="105">F100-L100</f>
        <v>0</v>
      </c>
      <c r="O100" s="562"/>
      <c r="P100" s="455">
        <v>0</v>
      </c>
      <c r="Q100" s="458">
        <v>0</v>
      </c>
      <c r="R100" s="10"/>
      <c r="S100" s="156" t="str">
        <f>+IF(SEPTIEMBRE!S100=0,"",SEPTIEMBRE!S100)</f>
        <v>1020302-4</v>
      </c>
      <c r="T100" s="55" t="str">
        <f>+IF(SEPTIEMBRE!T100=0,"",SEPTIEMBRE!T100)</f>
        <v>Aporte a ARL. - Con Sit. de Fondos</v>
      </c>
      <c r="U100" s="29">
        <f>+ENERO!U100</f>
        <v>1811777</v>
      </c>
      <c r="V100" s="17">
        <f>SEPTIEMBRE!V100+OCTUBRE!AL100</f>
        <v>0</v>
      </c>
      <c r="W100" s="17">
        <f>SEPTIEMBRE!W100+OCTUBRE!AM100</f>
        <v>0</v>
      </c>
      <c r="X100" s="20">
        <f t="shared" si="93"/>
        <v>1811777</v>
      </c>
      <c r="Y100" s="21">
        <f>SEPTIEMBRE!AA100</f>
        <v>0</v>
      </c>
      <c r="Z100" s="457">
        <v>0</v>
      </c>
      <c r="AA100" s="20">
        <f t="shared" si="94"/>
        <v>0</v>
      </c>
      <c r="AB100" s="21">
        <f>SEPTIEMBRE!AD100</f>
        <v>0</v>
      </c>
      <c r="AC100" s="457">
        <v>0</v>
      </c>
      <c r="AD100" s="20">
        <f t="shared" si="95"/>
        <v>0</v>
      </c>
      <c r="AE100" s="21">
        <f>SEPTIEMBRE!AG100</f>
        <v>0</v>
      </c>
      <c r="AF100" s="457">
        <v>0</v>
      </c>
      <c r="AG100" s="20">
        <f t="shared" si="96"/>
        <v>0</v>
      </c>
      <c r="AH100" s="21">
        <f t="shared" si="97"/>
        <v>1811777</v>
      </c>
      <c r="AI100" s="17">
        <f t="shared" si="98"/>
        <v>1811777</v>
      </c>
      <c r="AJ100" s="18">
        <f t="shared" si="99"/>
        <v>1811777</v>
      </c>
      <c r="AK100" s="32"/>
      <c r="AL100" s="455">
        <v>0</v>
      </c>
      <c r="AM100" s="458">
        <v>0</v>
      </c>
      <c r="AN100" s="10"/>
      <c r="AO100" s="365"/>
      <c r="AP100" s="365"/>
      <c r="AQ100" s="365"/>
      <c r="AR100" s="365"/>
      <c r="AS100" s="365"/>
      <c r="AT100" s="365"/>
      <c r="AU100" s="365"/>
      <c r="AV100" s="365"/>
      <c r="AW100" s="365"/>
      <c r="AX100" s="365"/>
      <c r="AY100" s="365"/>
      <c r="AZ100" s="365"/>
      <c r="BM100" s="562"/>
      <c r="BN100" s="562"/>
      <c r="BO100" s="562"/>
      <c r="BP100" s="562"/>
      <c r="BQ100" s="562"/>
      <c r="BR100" s="562"/>
    </row>
    <row r="101" spans="1:70" s="467" customFormat="1" x14ac:dyDescent="0.2">
      <c r="A101" s="33" t="str">
        <f>+IF(SEPTIEMBRE!A101=0,"",SEPTIEMBRE!A101)</f>
        <v>11303-2</v>
      </c>
      <c r="B101" s="59" t="str">
        <f>+IF(SEPTIEMBRE!B101=0,"",SEPTIEMBRE!B101)</f>
        <v>DEPARTAMENTO</v>
      </c>
      <c r="C101" s="574">
        <f>+ENERO!C101</f>
        <v>0</v>
      </c>
      <c r="D101" s="574">
        <f>SEPTIEMBRE!D101+OCTUBRE!P101</f>
        <v>0</v>
      </c>
      <c r="E101" s="574">
        <f>SEPTIEMBRE!E101+OCTUBRE!Q101</f>
        <v>0</v>
      </c>
      <c r="F101" s="575">
        <f t="shared" si="101"/>
        <v>0</v>
      </c>
      <c r="G101" s="576">
        <f>SEPTIEMBRE!I101</f>
        <v>0</v>
      </c>
      <c r="H101" s="457">
        <v>0</v>
      </c>
      <c r="I101" s="575">
        <f t="shared" si="102"/>
        <v>0</v>
      </c>
      <c r="J101" s="576">
        <f>SEPTIEMBRE!L101</f>
        <v>0</v>
      </c>
      <c r="K101" s="457">
        <v>0</v>
      </c>
      <c r="L101" s="575">
        <f t="shared" si="103"/>
        <v>0</v>
      </c>
      <c r="M101" s="576">
        <f t="shared" si="104"/>
        <v>0</v>
      </c>
      <c r="N101" s="575">
        <f t="shared" si="105"/>
        <v>0</v>
      </c>
      <c r="O101" s="562"/>
      <c r="P101" s="455">
        <v>0</v>
      </c>
      <c r="Q101" s="458">
        <v>0</v>
      </c>
      <c r="R101" s="10"/>
      <c r="S101" s="156" t="str">
        <f>+IF(SEPTIEMBRE!S101=0,"",SEPTIEMBRE!S101)</f>
        <v>1020302-5</v>
      </c>
      <c r="T101" s="55" t="str">
        <f>+IF(SEPTIEMBRE!T101=0,"",SEPTIEMBRE!T101)</f>
        <v>Aporte a Caja Compensación Familiar</v>
      </c>
      <c r="U101" s="29">
        <f>+ENERO!U101</f>
        <v>38941884</v>
      </c>
      <c r="V101" s="17">
        <f>SEPTIEMBRE!V101+OCTUBRE!AL101</f>
        <v>0</v>
      </c>
      <c r="W101" s="17">
        <f>SEPTIEMBRE!W101+OCTUBRE!AM101</f>
        <v>0</v>
      </c>
      <c r="X101" s="20">
        <f t="shared" si="93"/>
        <v>38941884</v>
      </c>
      <c r="Y101" s="21">
        <f>SEPTIEMBRE!AA101</f>
        <v>21667009</v>
      </c>
      <c r="Z101" s="457">
        <v>2348200</v>
      </c>
      <c r="AA101" s="20">
        <f t="shared" si="94"/>
        <v>24015209</v>
      </c>
      <c r="AB101" s="21">
        <f>SEPTIEMBRE!AD101</f>
        <v>21667009</v>
      </c>
      <c r="AC101" s="457">
        <v>2348200</v>
      </c>
      <c r="AD101" s="20">
        <f t="shared" si="95"/>
        <v>24015209</v>
      </c>
      <c r="AE101" s="21">
        <f>SEPTIEMBRE!AG101</f>
        <v>19272804</v>
      </c>
      <c r="AF101" s="457">
        <v>2394205</v>
      </c>
      <c r="AG101" s="20">
        <f t="shared" si="96"/>
        <v>21667009</v>
      </c>
      <c r="AH101" s="21">
        <f t="shared" si="97"/>
        <v>14926675</v>
      </c>
      <c r="AI101" s="17">
        <f t="shared" si="98"/>
        <v>14926675</v>
      </c>
      <c r="AJ101" s="18">
        <f t="shared" si="99"/>
        <v>17274875</v>
      </c>
      <c r="AK101" s="32"/>
      <c r="AL101" s="455">
        <v>0</v>
      </c>
      <c r="AM101" s="458">
        <v>0</v>
      </c>
      <c r="AN101" s="10"/>
      <c r="AO101" s="365"/>
      <c r="AP101" s="365"/>
      <c r="AQ101" s="365"/>
      <c r="AR101" s="365"/>
      <c r="AS101" s="365"/>
      <c r="AT101" s="365"/>
      <c r="AU101" s="365"/>
      <c r="AV101" s="365"/>
      <c r="AW101" s="365"/>
      <c r="AX101" s="365"/>
      <c r="AY101" s="365"/>
      <c r="AZ101" s="365"/>
      <c r="BM101" s="562"/>
      <c r="BN101" s="562"/>
      <c r="BO101" s="562"/>
      <c r="BP101" s="562"/>
      <c r="BQ101" s="562"/>
      <c r="BR101" s="562"/>
    </row>
    <row r="102" spans="1:70" s="467" customFormat="1" x14ac:dyDescent="0.2">
      <c r="A102" s="33" t="str">
        <f>+IF(SEPTIEMBRE!A102=0,"",SEPTIEMBRE!A102)</f>
        <v>11303-3</v>
      </c>
      <c r="B102" s="59" t="str">
        <f>+IF(SEPTIEMBRE!B102=0,"",SEPTIEMBRE!B102)</f>
        <v>MUNICIPIO</v>
      </c>
      <c r="C102" s="574">
        <f>+ENERO!C102</f>
        <v>0</v>
      </c>
      <c r="D102" s="574">
        <f>SEPTIEMBRE!D102+OCTUBRE!P102</f>
        <v>0</v>
      </c>
      <c r="E102" s="574">
        <f>SEPTIEMBRE!E102+OCTUBRE!Q102</f>
        <v>20000000</v>
      </c>
      <c r="F102" s="575">
        <f t="shared" si="101"/>
        <v>20000000</v>
      </c>
      <c r="G102" s="576">
        <f>SEPTIEMBRE!I102</f>
        <v>20000000</v>
      </c>
      <c r="H102" s="457">
        <v>0</v>
      </c>
      <c r="I102" s="575">
        <f t="shared" si="102"/>
        <v>20000000</v>
      </c>
      <c r="J102" s="576">
        <f>SEPTIEMBRE!L102</f>
        <v>20000000</v>
      </c>
      <c r="K102" s="457">
        <v>0</v>
      </c>
      <c r="L102" s="575">
        <f t="shared" si="103"/>
        <v>20000000</v>
      </c>
      <c r="M102" s="576">
        <f t="shared" si="104"/>
        <v>0</v>
      </c>
      <c r="N102" s="575">
        <f t="shared" si="105"/>
        <v>0</v>
      </c>
      <c r="O102" s="562"/>
      <c r="P102" s="455">
        <v>0</v>
      </c>
      <c r="Q102" s="458">
        <v>0</v>
      </c>
      <c r="R102" s="10"/>
      <c r="S102" s="155">
        <f>+IF(SEPTIEMBRE!S102=0,"",SEPTIEMBRE!S102)</f>
        <v>1020399</v>
      </c>
      <c r="T102" s="159" t="str">
        <f>+IF(SEPTIEMBRE!T102=0,"",SEPTIEMBRE!T102)</f>
        <v>Vigencias Anteriores</v>
      </c>
      <c r="U102" s="29">
        <f>+ENERO!U102</f>
        <v>0</v>
      </c>
      <c r="V102" s="17">
        <f>SEPTIEMBRE!V102+OCTUBRE!AL102</f>
        <v>0</v>
      </c>
      <c r="W102" s="17">
        <f>SEPTIEMBRE!W102+OCTUBRE!AM102</f>
        <v>58780867</v>
      </c>
      <c r="X102" s="20">
        <f t="shared" si="93"/>
        <v>58780867</v>
      </c>
      <c r="Y102" s="21">
        <f>SEPTIEMBRE!AA102</f>
        <v>58780867</v>
      </c>
      <c r="Z102" s="457">
        <v>0</v>
      </c>
      <c r="AA102" s="20">
        <f t="shared" si="94"/>
        <v>58780867</v>
      </c>
      <c r="AB102" s="21">
        <f>SEPTIEMBRE!AD102</f>
        <v>58780867</v>
      </c>
      <c r="AC102" s="457">
        <v>0</v>
      </c>
      <c r="AD102" s="20">
        <f t="shared" si="95"/>
        <v>58780867</v>
      </c>
      <c r="AE102" s="21">
        <f>SEPTIEMBRE!AG102</f>
        <v>45763117</v>
      </c>
      <c r="AF102" s="457">
        <v>0</v>
      </c>
      <c r="AG102" s="20">
        <f t="shared" si="96"/>
        <v>45763117</v>
      </c>
      <c r="AH102" s="21">
        <f t="shared" si="97"/>
        <v>0</v>
      </c>
      <c r="AI102" s="17">
        <f t="shared" si="98"/>
        <v>0</v>
      </c>
      <c r="AJ102" s="18">
        <f t="shared" si="99"/>
        <v>13017750</v>
      </c>
      <c r="AK102" s="10"/>
      <c r="AL102" s="455">
        <v>0</v>
      </c>
      <c r="AM102" s="458">
        <v>0</v>
      </c>
      <c r="AN102" s="10"/>
      <c r="AO102" s="365"/>
      <c r="AP102" s="365"/>
      <c r="AQ102" s="365"/>
      <c r="AR102" s="365"/>
      <c r="AS102" s="365"/>
      <c r="AT102" s="365"/>
      <c r="AU102" s="365"/>
      <c r="AV102" s="365"/>
      <c r="AW102" s="365"/>
      <c r="AX102" s="365"/>
      <c r="AY102" s="365"/>
      <c r="AZ102" s="365"/>
    </row>
    <row r="103" spans="1:70" s="467" customFormat="1" ht="15.75" x14ac:dyDescent="0.2">
      <c r="A103" s="33" t="str">
        <f>+IF(SEPTIEMBRE!A103=0,"",SEPTIEMBRE!A103)</f>
        <v>11303-4</v>
      </c>
      <c r="B103" s="59" t="str">
        <f>+IF(SEPTIEMBRE!B103=0,"",SEPTIEMBRE!B103)</f>
        <v>CONVENIOS (EMPRESTITO)</v>
      </c>
      <c r="C103" s="574">
        <f>+ENERO!C103</f>
        <v>0</v>
      </c>
      <c r="D103" s="574">
        <f>SEPTIEMBRE!D103+OCTUBRE!P103</f>
        <v>0</v>
      </c>
      <c r="E103" s="574">
        <f>SEPTIEMBRE!E103+OCTUBRE!Q103</f>
        <v>0</v>
      </c>
      <c r="F103" s="575">
        <f t="shared" si="101"/>
        <v>0</v>
      </c>
      <c r="G103" s="576">
        <f>SEPTIEMBRE!I103</f>
        <v>0</v>
      </c>
      <c r="H103" s="457">
        <v>0</v>
      </c>
      <c r="I103" s="575">
        <f t="shared" si="102"/>
        <v>0</v>
      </c>
      <c r="J103" s="576">
        <f>SEPTIEMBRE!L103</f>
        <v>0</v>
      </c>
      <c r="K103" s="457">
        <v>0</v>
      </c>
      <c r="L103" s="575">
        <f t="shared" si="103"/>
        <v>0</v>
      </c>
      <c r="M103" s="576">
        <f t="shared" si="104"/>
        <v>0</v>
      </c>
      <c r="N103" s="575">
        <f t="shared" si="105"/>
        <v>0</v>
      </c>
      <c r="O103" s="562"/>
      <c r="P103" s="455">
        <v>0</v>
      </c>
      <c r="Q103" s="458">
        <v>0</v>
      </c>
      <c r="R103" s="10"/>
      <c r="S103" s="448" t="str">
        <f>+IF(SEPTIEMBRE!S103=0,"",SEPTIEMBRE!S103)</f>
        <v/>
      </c>
      <c r="T103" s="649" t="str">
        <f>+IF(SEPTIEMBRE!T103=0,"",SEPTIEMBRE!T103)</f>
        <v/>
      </c>
      <c r="U103" s="193"/>
      <c r="V103" s="193"/>
      <c r="W103" s="193"/>
      <c r="X103" s="193"/>
      <c r="Y103" s="193"/>
      <c r="Z103" s="193"/>
      <c r="AA103" s="193"/>
      <c r="AB103" s="193"/>
      <c r="AC103" s="193"/>
      <c r="AD103" s="193"/>
      <c r="AE103" s="193"/>
      <c r="AF103" s="193"/>
      <c r="AG103" s="193"/>
      <c r="AH103" s="193"/>
      <c r="AI103" s="193"/>
      <c r="AJ103" s="207"/>
      <c r="AK103" s="10"/>
      <c r="AL103" s="213"/>
      <c r="AM103" s="214"/>
      <c r="AN103" s="10"/>
      <c r="AO103" s="365"/>
      <c r="AP103" s="365"/>
      <c r="AQ103" s="365"/>
      <c r="AR103" s="365"/>
      <c r="AS103" s="365"/>
      <c r="AT103" s="365"/>
      <c r="AU103" s="365"/>
      <c r="AV103" s="365"/>
      <c r="AW103" s="365"/>
      <c r="AX103" s="365"/>
      <c r="AY103" s="365"/>
      <c r="AZ103" s="365"/>
    </row>
    <row r="104" spans="1:70" s="467" customFormat="1" ht="15" x14ac:dyDescent="0.2">
      <c r="A104" s="33" t="str">
        <f>+IF(SEPTIEMBRE!A104=0,"",SEPTIEMBRE!A104)</f>
        <v>11303-5</v>
      </c>
      <c r="B104" s="59" t="str">
        <f>+IF(SEPTIEMBRE!B104=0,"",SEPTIEMBRE!B104)</f>
        <v>OTROS CONVENIOS</v>
      </c>
      <c r="C104" s="574">
        <f>+ENERO!C104</f>
        <v>0</v>
      </c>
      <c r="D104" s="574">
        <f>SEPTIEMBRE!D104+OCTUBRE!P104</f>
        <v>0</v>
      </c>
      <c r="E104" s="574">
        <f>SEPTIEMBRE!E104+OCTUBRE!Q104</f>
        <v>0</v>
      </c>
      <c r="F104" s="575">
        <f t="shared" si="101"/>
        <v>0</v>
      </c>
      <c r="G104" s="576">
        <f>SEPTIEMBRE!I104</f>
        <v>0</v>
      </c>
      <c r="H104" s="457">
        <v>0</v>
      </c>
      <c r="I104" s="575">
        <f t="shared" si="102"/>
        <v>0</v>
      </c>
      <c r="J104" s="576">
        <f>SEPTIEMBRE!L104</f>
        <v>0</v>
      </c>
      <c r="K104" s="457">
        <v>0</v>
      </c>
      <c r="L104" s="575">
        <f t="shared" si="103"/>
        <v>0</v>
      </c>
      <c r="M104" s="576">
        <f t="shared" si="104"/>
        <v>0</v>
      </c>
      <c r="N104" s="575">
        <f t="shared" si="105"/>
        <v>0</v>
      </c>
      <c r="O104" s="562"/>
      <c r="P104" s="455">
        <v>0</v>
      </c>
      <c r="Q104" s="458">
        <v>0</v>
      </c>
      <c r="R104" s="10"/>
      <c r="S104" s="34">
        <f>+IF(SEPTIEMBRE!S104=0,"",SEPTIEMBRE!S104)</f>
        <v>1020400</v>
      </c>
      <c r="T104" s="158" t="str">
        <f>+IF(SEPTIEMBRE!T104=0,"",SEPTIEMBRE!T104)</f>
        <v>Contribuciones Inherentes nómina del Sector Publico</v>
      </c>
      <c r="U104" s="157">
        <f t="shared" ref="U104:AJ104" si="106">U105+U108</f>
        <v>98677355</v>
      </c>
      <c r="V104" s="144">
        <f t="shared" si="106"/>
        <v>0</v>
      </c>
      <c r="W104" s="144">
        <f t="shared" si="106"/>
        <v>2947323</v>
      </c>
      <c r="X104" s="152">
        <f t="shared" si="106"/>
        <v>101624678</v>
      </c>
      <c r="Y104" s="151">
        <f t="shared" si="106"/>
        <v>30031087</v>
      </c>
      <c r="Z104" s="144">
        <f t="shared" si="106"/>
        <v>2934500</v>
      </c>
      <c r="AA104" s="152">
        <f t="shared" si="106"/>
        <v>32965587</v>
      </c>
      <c r="AB104" s="151">
        <f t="shared" si="106"/>
        <v>30031087</v>
      </c>
      <c r="AC104" s="144">
        <f t="shared" si="106"/>
        <v>2934500</v>
      </c>
      <c r="AD104" s="152">
        <f t="shared" si="106"/>
        <v>32965587</v>
      </c>
      <c r="AE104" s="151">
        <f t="shared" si="106"/>
        <v>27038331</v>
      </c>
      <c r="AF104" s="144">
        <f t="shared" si="106"/>
        <v>2992756</v>
      </c>
      <c r="AG104" s="152">
        <f t="shared" si="106"/>
        <v>30031087</v>
      </c>
      <c r="AH104" s="151">
        <f t="shared" si="106"/>
        <v>68659091</v>
      </c>
      <c r="AI104" s="144">
        <f t="shared" si="106"/>
        <v>68659091</v>
      </c>
      <c r="AJ104" s="153">
        <f t="shared" si="106"/>
        <v>71593591</v>
      </c>
      <c r="AK104" s="10"/>
      <c r="AL104" s="151">
        <f>AL105+AL108</f>
        <v>0</v>
      </c>
      <c r="AM104" s="153">
        <f>AM105+AM108</f>
        <v>0</v>
      </c>
      <c r="AN104" s="10"/>
      <c r="AO104" s="365"/>
      <c r="AP104" s="365"/>
      <c r="AQ104" s="365"/>
      <c r="AR104" s="365"/>
      <c r="AS104" s="365"/>
      <c r="AT104" s="365"/>
      <c r="AU104" s="365"/>
      <c r="AV104" s="365"/>
      <c r="AW104" s="365"/>
      <c r="AX104" s="365"/>
      <c r="AY104" s="365"/>
      <c r="AZ104" s="365"/>
    </row>
    <row r="105" spans="1:70" s="467" customFormat="1" x14ac:dyDescent="0.2">
      <c r="A105" s="33" t="str">
        <f>+IF(SEPTIEMBRE!A105=0,"",SEPTIEMBRE!A105)</f>
        <v>11303-6</v>
      </c>
      <c r="B105" s="59" t="str">
        <f>+IF(SEPTIEMBRE!B105=0,"",SEPTIEMBRE!B105)</f>
        <v>APORTES PATRONALES MUNICIPIO / DEPARTAMENTO</v>
      </c>
      <c r="C105" s="574">
        <f>+ENERO!C105</f>
        <v>331695000</v>
      </c>
      <c r="D105" s="574">
        <f>SEPTIEMBRE!D105+OCTUBRE!P105</f>
        <v>0</v>
      </c>
      <c r="E105" s="574">
        <f>SEPTIEMBRE!E105+OCTUBRE!Q105</f>
        <v>0</v>
      </c>
      <c r="F105" s="575">
        <f t="shared" si="101"/>
        <v>331695000</v>
      </c>
      <c r="G105" s="576">
        <f>SEPTIEMBRE!I105</f>
        <v>215455167</v>
      </c>
      <c r="H105" s="457">
        <v>23939463</v>
      </c>
      <c r="I105" s="575">
        <f t="shared" si="102"/>
        <v>239394630</v>
      </c>
      <c r="J105" s="576">
        <f>SEPTIEMBRE!L105</f>
        <v>215455167</v>
      </c>
      <c r="K105" s="457">
        <v>23939463</v>
      </c>
      <c r="L105" s="575">
        <f t="shared" si="103"/>
        <v>239394630</v>
      </c>
      <c r="M105" s="576">
        <f t="shared" si="104"/>
        <v>92300370</v>
      </c>
      <c r="N105" s="575">
        <f t="shared" si="105"/>
        <v>92300370</v>
      </c>
      <c r="O105" s="562"/>
      <c r="P105" s="455">
        <v>0</v>
      </c>
      <c r="Q105" s="458">
        <v>0</v>
      </c>
      <c r="R105" s="10"/>
      <c r="S105" s="155">
        <f>+IF(SEPTIEMBRE!S105=0,"",SEPTIEMBRE!S105)</f>
        <v>1020402</v>
      </c>
      <c r="T105" s="159" t="str">
        <f>+IF(SEPTIEMBRE!T105=0,"",SEPTIEMBRE!T105)</f>
        <v>Contribuciones - Otros</v>
      </c>
      <c r="U105" s="29">
        <f t="shared" ref="U105:AJ105" si="107">SUM(U106:U107)</f>
        <v>98677355</v>
      </c>
      <c r="V105" s="17">
        <f t="shared" si="107"/>
        <v>0</v>
      </c>
      <c r="W105" s="17">
        <f t="shared" si="107"/>
        <v>0</v>
      </c>
      <c r="X105" s="20">
        <f t="shared" si="107"/>
        <v>98677355</v>
      </c>
      <c r="Y105" s="21">
        <f t="shared" si="107"/>
        <v>27083764</v>
      </c>
      <c r="Z105" s="169">
        <f t="shared" si="107"/>
        <v>2934500</v>
      </c>
      <c r="AA105" s="20">
        <f t="shared" si="107"/>
        <v>30018264</v>
      </c>
      <c r="AB105" s="21">
        <f t="shared" si="107"/>
        <v>27083764</v>
      </c>
      <c r="AC105" s="169">
        <f t="shared" si="107"/>
        <v>2934500</v>
      </c>
      <c r="AD105" s="20">
        <f t="shared" si="107"/>
        <v>30018264</v>
      </c>
      <c r="AE105" s="21">
        <f t="shared" si="107"/>
        <v>24091008</v>
      </c>
      <c r="AF105" s="169">
        <f t="shared" si="107"/>
        <v>2992756</v>
      </c>
      <c r="AG105" s="20">
        <f t="shared" si="107"/>
        <v>27083764</v>
      </c>
      <c r="AH105" s="21">
        <f t="shared" si="107"/>
        <v>68659091</v>
      </c>
      <c r="AI105" s="17">
        <f t="shared" si="107"/>
        <v>68659091</v>
      </c>
      <c r="AJ105" s="18">
        <f t="shared" si="107"/>
        <v>71593591</v>
      </c>
      <c r="AK105" s="12"/>
      <c r="AL105" s="31">
        <f>SUM(AL106:AL107)</f>
        <v>0</v>
      </c>
      <c r="AM105" s="28">
        <f>SUM(AM106:AM107)</f>
        <v>0</v>
      </c>
      <c r="AN105" s="10"/>
      <c r="AO105" s="365"/>
      <c r="AP105" s="365"/>
      <c r="AQ105" s="365"/>
      <c r="AR105" s="365"/>
      <c r="AS105" s="365"/>
      <c r="AT105" s="365"/>
      <c r="AU105" s="365"/>
      <c r="AV105" s="365"/>
      <c r="AW105" s="365"/>
      <c r="AX105" s="365"/>
      <c r="AY105" s="365"/>
      <c r="AZ105" s="365"/>
    </row>
    <row r="106" spans="1:70" s="467" customFormat="1" ht="15.75" thickBot="1" x14ac:dyDescent="0.25">
      <c r="A106" s="577" t="str">
        <f>+IF(SEPTIEMBRE!A106=0,"",SEPTIEMBRE!A106)</f>
        <v>11303-5</v>
      </c>
      <c r="B106" s="578" t="str">
        <f>+IF(SEPTIEMBRE!B106=0,"",SEPTIEMBRE!B106)</f>
        <v>Vigencias Anteriores</v>
      </c>
      <c r="C106" s="564">
        <f>+ENERO!C106</f>
        <v>0</v>
      </c>
      <c r="D106" s="564">
        <f>SEPTIEMBRE!D106+OCTUBRE!P106</f>
        <v>0</v>
      </c>
      <c r="E106" s="564">
        <f>SEPTIEMBRE!E106+OCTUBRE!Q106</f>
        <v>0</v>
      </c>
      <c r="F106" s="565">
        <f t="shared" si="101"/>
        <v>0</v>
      </c>
      <c r="G106" s="566">
        <f>SEPTIEMBRE!I106</f>
        <v>0</v>
      </c>
      <c r="H106" s="475">
        <v>0</v>
      </c>
      <c r="I106" s="565">
        <f t="shared" si="102"/>
        <v>0</v>
      </c>
      <c r="J106" s="566">
        <f>SEPTIEMBRE!L106</f>
        <v>0</v>
      </c>
      <c r="K106" s="475">
        <v>0</v>
      </c>
      <c r="L106" s="565">
        <f t="shared" si="103"/>
        <v>0</v>
      </c>
      <c r="M106" s="566">
        <f t="shared" si="104"/>
        <v>0</v>
      </c>
      <c r="N106" s="565">
        <f t="shared" si="105"/>
        <v>0</v>
      </c>
      <c r="O106" s="562"/>
      <c r="P106" s="471">
        <v>0</v>
      </c>
      <c r="Q106" s="476">
        <v>0</v>
      </c>
      <c r="R106" s="10"/>
      <c r="S106" s="156" t="str">
        <f>+IF(SEPTIEMBRE!S106=0,"",SEPTIEMBRE!S106)</f>
        <v>1020402-1</v>
      </c>
      <c r="T106" s="55" t="str">
        <f>+IF(SEPTIEMBRE!T106=0,"",SEPTIEMBRE!T106)</f>
        <v>S.E.N.A.</v>
      </c>
      <c r="U106" s="29">
        <f>+ENERO!U106</f>
        <v>39470942</v>
      </c>
      <c r="V106" s="17">
        <f>SEPTIEMBRE!V106+OCTUBRE!AL106</f>
        <v>0</v>
      </c>
      <c r="W106" s="17">
        <f>SEPTIEMBRE!W106+OCTUBRE!AM106</f>
        <v>0</v>
      </c>
      <c r="X106" s="20">
        <f>SUM(U106:W106)</f>
        <v>39470942</v>
      </c>
      <c r="Y106" s="21">
        <f>SEPTIEMBRE!AA106</f>
        <v>10833506</v>
      </c>
      <c r="Z106" s="457">
        <v>1173800</v>
      </c>
      <c r="AA106" s="20">
        <f>SUM(Y106:Z106)</f>
        <v>12007306</v>
      </c>
      <c r="AB106" s="21">
        <f>SEPTIEMBRE!AD106</f>
        <v>10833506</v>
      </c>
      <c r="AC106" s="457">
        <v>1173800</v>
      </c>
      <c r="AD106" s="20">
        <f>SUM(AB106:AC106)</f>
        <v>12007306</v>
      </c>
      <c r="AE106" s="21">
        <f>SEPTIEMBRE!AG106</f>
        <v>9636404</v>
      </c>
      <c r="AF106" s="457">
        <v>1197102</v>
      </c>
      <c r="AG106" s="20">
        <f>SUM(AE106:AF106)</f>
        <v>10833506</v>
      </c>
      <c r="AH106" s="21">
        <f>X106-AA106</f>
        <v>27463636</v>
      </c>
      <c r="AI106" s="17">
        <f>X106-AD106</f>
        <v>27463636</v>
      </c>
      <c r="AJ106" s="18">
        <f>X106-AG106</f>
        <v>28637436</v>
      </c>
      <c r="AK106" s="10"/>
      <c r="AL106" s="455">
        <v>0</v>
      </c>
      <c r="AM106" s="458">
        <v>0</v>
      </c>
      <c r="AN106" s="10"/>
      <c r="AO106" s="365"/>
      <c r="AP106" s="365"/>
      <c r="AQ106" s="365"/>
      <c r="AR106" s="365"/>
      <c r="AS106" s="365"/>
      <c r="AT106" s="365"/>
      <c r="AU106" s="365"/>
      <c r="AV106" s="365"/>
      <c r="AW106" s="365"/>
      <c r="AX106" s="365"/>
      <c r="AY106" s="365"/>
      <c r="AZ106" s="365"/>
    </row>
    <row r="107" spans="1:70" s="467" customFormat="1" ht="13.5" thickBot="1" x14ac:dyDescent="0.25">
      <c r="A107" s="217"/>
      <c r="B107" s="554"/>
      <c r="C107" s="365"/>
      <c r="D107" s="365"/>
      <c r="E107" s="365"/>
      <c r="F107" s="365"/>
      <c r="G107" s="365"/>
      <c r="H107" s="365"/>
      <c r="I107" s="365"/>
      <c r="J107" s="365"/>
      <c r="K107" s="365"/>
      <c r="L107" s="365"/>
      <c r="M107" s="365"/>
      <c r="N107" s="567"/>
      <c r="O107" s="562"/>
      <c r="P107" s="579"/>
      <c r="Q107" s="479"/>
      <c r="R107" s="10"/>
      <c r="S107" s="156" t="str">
        <f>+IF(SEPTIEMBRE!S107=0,"",SEPTIEMBRE!S107)</f>
        <v>1020402-2</v>
      </c>
      <c r="T107" s="55" t="str">
        <f>+IF(SEPTIEMBRE!T107=0,"",SEPTIEMBRE!T107)</f>
        <v>I.C.B.F.</v>
      </c>
      <c r="U107" s="29">
        <f>+ENERO!U107</f>
        <v>59206413</v>
      </c>
      <c r="V107" s="17">
        <f>SEPTIEMBRE!V107+OCTUBRE!AL107</f>
        <v>0</v>
      </c>
      <c r="W107" s="17">
        <f>SEPTIEMBRE!W107+OCTUBRE!AM107</f>
        <v>0</v>
      </c>
      <c r="X107" s="20">
        <f>SUM(U107:W107)</f>
        <v>59206413</v>
      </c>
      <c r="Y107" s="21">
        <f>SEPTIEMBRE!AA107</f>
        <v>16250258</v>
      </c>
      <c r="Z107" s="457">
        <v>1760700</v>
      </c>
      <c r="AA107" s="20">
        <f>SUM(Y107:Z107)</f>
        <v>18010958</v>
      </c>
      <c r="AB107" s="21">
        <f>SEPTIEMBRE!AD107</f>
        <v>16250258</v>
      </c>
      <c r="AC107" s="457">
        <v>1760700</v>
      </c>
      <c r="AD107" s="20">
        <f>SUM(AB107:AC107)</f>
        <v>18010958</v>
      </c>
      <c r="AE107" s="21">
        <f>SEPTIEMBRE!AG107</f>
        <v>14454604</v>
      </c>
      <c r="AF107" s="457">
        <v>1795654</v>
      </c>
      <c r="AG107" s="20">
        <f>SUM(AE107:AF107)</f>
        <v>16250258</v>
      </c>
      <c r="AH107" s="21">
        <f>X107-AA107</f>
        <v>41195455</v>
      </c>
      <c r="AI107" s="17">
        <f>X107-AD107</f>
        <v>41195455</v>
      </c>
      <c r="AJ107" s="18">
        <f>X107-AG107</f>
        <v>42956155</v>
      </c>
      <c r="AK107" s="10"/>
      <c r="AL107" s="455">
        <v>0</v>
      </c>
      <c r="AM107" s="458">
        <v>0</v>
      </c>
      <c r="AN107" s="10"/>
      <c r="AO107" s="365"/>
      <c r="AP107" s="365"/>
      <c r="AQ107" s="365"/>
      <c r="AR107" s="365"/>
      <c r="AS107" s="365"/>
      <c r="AT107" s="365"/>
      <c r="AU107" s="365"/>
      <c r="AV107" s="365"/>
      <c r="AW107" s="365"/>
      <c r="AX107" s="365"/>
      <c r="AY107" s="365"/>
      <c r="AZ107" s="365"/>
    </row>
    <row r="108" spans="1:70" s="467" customFormat="1" ht="16.5" x14ac:dyDescent="0.2">
      <c r="A108" s="433">
        <f>+IF(SEPTIEMBRE!A108=0,"",SEPTIEMBRE!A108)</f>
        <v>2000</v>
      </c>
      <c r="B108" s="439" t="str">
        <f>+IF(SEPTIEMBRE!B108=0,"",SEPTIEMBRE!B108)</f>
        <v>INGRESOS DE CAPITAL</v>
      </c>
      <c r="C108" s="215">
        <f t="shared" ref="C108:N108" si="108">SUM(C109:C117)</f>
        <v>10400000</v>
      </c>
      <c r="D108" s="435">
        <f t="shared" si="108"/>
        <v>0</v>
      </c>
      <c r="E108" s="435">
        <f t="shared" si="108"/>
        <v>110315337</v>
      </c>
      <c r="F108" s="216">
        <f t="shared" si="108"/>
        <v>120715337</v>
      </c>
      <c r="G108" s="215">
        <f t="shared" si="108"/>
        <v>80977081</v>
      </c>
      <c r="H108" s="435">
        <f t="shared" si="108"/>
        <v>3351487</v>
      </c>
      <c r="I108" s="216">
        <f t="shared" si="108"/>
        <v>84328568</v>
      </c>
      <c r="J108" s="215">
        <f t="shared" si="108"/>
        <v>80977081</v>
      </c>
      <c r="K108" s="435">
        <f t="shared" si="108"/>
        <v>3351487</v>
      </c>
      <c r="L108" s="216">
        <f t="shared" si="108"/>
        <v>84328568</v>
      </c>
      <c r="M108" s="215">
        <f t="shared" si="108"/>
        <v>36386769</v>
      </c>
      <c r="N108" s="216">
        <f t="shared" si="108"/>
        <v>36386769</v>
      </c>
      <c r="O108" s="562"/>
      <c r="P108" s="215">
        <f>SUM(P109:P117)</f>
        <v>0</v>
      </c>
      <c r="Q108" s="216">
        <f>SUM(Q109:Q117)</f>
        <v>0</v>
      </c>
      <c r="R108" s="10"/>
      <c r="S108" s="155">
        <f>+IF(SEPTIEMBRE!S108=0,"",SEPTIEMBRE!S108)</f>
        <v>1020499</v>
      </c>
      <c r="T108" s="159" t="str">
        <f>+IF(SEPTIEMBRE!T108=0,"",SEPTIEMBRE!T108)</f>
        <v>Vigencias Anteriores</v>
      </c>
      <c r="U108" s="29">
        <f>+ENERO!U108</f>
        <v>0</v>
      </c>
      <c r="V108" s="17">
        <f>SEPTIEMBRE!V108+OCTUBRE!AL108</f>
        <v>0</v>
      </c>
      <c r="W108" s="17">
        <f>SEPTIEMBRE!W108+OCTUBRE!AM108</f>
        <v>2947323</v>
      </c>
      <c r="X108" s="20">
        <f>SUM(U108:W108)</f>
        <v>2947323</v>
      </c>
      <c r="Y108" s="21">
        <f>SEPTIEMBRE!AA108</f>
        <v>2947323</v>
      </c>
      <c r="Z108" s="457">
        <v>0</v>
      </c>
      <c r="AA108" s="20">
        <f>SUM(Y108:Z108)</f>
        <v>2947323</v>
      </c>
      <c r="AB108" s="21">
        <f>SEPTIEMBRE!AD108</f>
        <v>2947323</v>
      </c>
      <c r="AC108" s="457">
        <v>0</v>
      </c>
      <c r="AD108" s="20">
        <f>SUM(AB108:AC108)</f>
        <v>2947323</v>
      </c>
      <c r="AE108" s="21">
        <f>SEPTIEMBRE!AG108</f>
        <v>2947323</v>
      </c>
      <c r="AF108" s="457">
        <v>0</v>
      </c>
      <c r="AG108" s="20">
        <f>SUM(AE108:AF108)</f>
        <v>2947323</v>
      </c>
      <c r="AH108" s="21">
        <f>X108-AA108</f>
        <v>0</v>
      </c>
      <c r="AI108" s="17">
        <f>X108-AD108</f>
        <v>0</v>
      </c>
      <c r="AJ108" s="18">
        <f>X108-AG108</f>
        <v>0</v>
      </c>
      <c r="AK108" s="10"/>
      <c r="AL108" s="455">
        <v>0</v>
      </c>
      <c r="AM108" s="458">
        <v>0</v>
      </c>
      <c r="AN108" s="10"/>
      <c r="AO108" s="365"/>
      <c r="AP108" s="365"/>
      <c r="AQ108" s="365"/>
      <c r="AR108" s="365"/>
      <c r="AS108" s="365"/>
      <c r="AT108" s="365"/>
      <c r="AU108" s="365"/>
      <c r="AV108" s="365"/>
      <c r="AW108" s="365"/>
      <c r="AX108" s="365"/>
      <c r="AY108" s="365"/>
      <c r="AZ108" s="365"/>
    </row>
    <row r="109" spans="1:70" s="467" customFormat="1" ht="15.75" x14ac:dyDescent="0.2">
      <c r="A109" s="47">
        <f>+IF(SEPTIEMBRE!A109=0,"",SEPTIEMBRE!A109)</f>
        <v>2100</v>
      </c>
      <c r="B109" s="56" t="str">
        <f>+IF(SEPTIEMBRE!B109=0,"",SEPTIEMBRE!B109)</f>
        <v>CREDITO INTERNO</v>
      </c>
      <c r="C109" s="576">
        <f>+ENERO!C109</f>
        <v>0</v>
      </c>
      <c r="D109" s="574">
        <f>SEPTIEMBRE!D109+OCTUBRE!P109</f>
        <v>0</v>
      </c>
      <c r="E109" s="574">
        <f>SEPTIEMBRE!E109+OCTUBRE!Q109</f>
        <v>0</v>
      </c>
      <c r="F109" s="575">
        <f t="shared" ref="F109:F116" si="109">SUM(C109:E109)</f>
        <v>0</v>
      </c>
      <c r="G109" s="576">
        <f>SEPTIEMBRE!I109</f>
        <v>0</v>
      </c>
      <c r="H109" s="457">
        <v>0</v>
      </c>
      <c r="I109" s="575">
        <f t="shared" ref="I109:I116" si="110">SUM(G109:H109)</f>
        <v>0</v>
      </c>
      <c r="J109" s="576">
        <f>SEPTIEMBRE!L109</f>
        <v>0</v>
      </c>
      <c r="K109" s="457">
        <v>0</v>
      </c>
      <c r="L109" s="575">
        <f t="shared" ref="L109:L116" si="111">SUM(J109:K109)</f>
        <v>0</v>
      </c>
      <c r="M109" s="576">
        <f t="shared" ref="M109:M116" si="112">F109-I109</f>
        <v>0</v>
      </c>
      <c r="N109" s="575">
        <f t="shared" ref="N109:N116" si="113">F109-L109</f>
        <v>0</v>
      </c>
      <c r="O109" s="562"/>
      <c r="P109" s="455">
        <v>0</v>
      </c>
      <c r="Q109" s="458">
        <v>0</v>
      </c>
      <c r="R109" s="10"/>
      <c r="S109" s="448" t="str">
        <f>+IF(SEPTIEMBRE!S109=0,"",SEPTIEMBRE!S109)</f>
        <v/>
      </c>
      <c r="T109" s="649" t="str">
        <f>+IF(SEPTIEMBRE!T109=0,"",SEPTIEMBRE!T109)</f>
        <v/>
      </c>
      <c r="U109" s="193"/>
      <c r="V109" s="193"/>
      <c r="W109" s="193"/>
      <c r="X109" s="193"/>
      <c r="Y109" s="193"/>
      <c r="Z109" s="193"/>
      <c r="AA109" s="193"/>
      <c r="AB109" s="193"/>
      <c r="AC109" s="193"/>
      <c r="AD109" s="193"/>
      <c r="AE109" s="193"/>
      <c r="AF109" s="193"/>
      <c r="AG109" s="193"/>
      <c r="AH109" s="193"/>
      <c r="AI109" s="193"/>
      <c r="AJ109" s="207"/>
      <c r="AK109" s="12"/>
      <c r="AL109" s="213"/>
      <c r="AM109" s="214"/>
      <c r="AN109" s="10"/>
      <c r="AO109" s="365"/>
      <c r="AP109" s="365"/>
      <c r="AQ109" s="365"/>
      <c r="AR109" s="365"/>
      <c r="AS109" s="365"/>
      <c r="AT109" s="365"/>
      <c r="AU109" s="365"/>
      <c r="AV109" s="365"/>
      <c r="AW109" s="365"/>
      <c r="AX109" s="365"/>
      <c r="AY109" s="365"/>
      <c r="AZ109" s="365"/>
    </row>
    <row r="110" spans="1:70" s="467" customFormat="1" ht="15.75" x14ac:dyDescent="0.2">
      <c r="A110" s="586" t="str">
        <f>+IF(SEPTIEMBRE!A110=0,"",SEPTIEMBRE!A110)</f>
        <v>2100-1</v>
      </c>
      <c r="B110" s="563" t="s">
        <v>482</v>
      </c>
      <c r="C110" s="576">
        <f>+ENERO!C110</f>
        <v>0</v>
      </c>
      <c r="D110" s="574">
        <f>SEPTIEMBRE!D110+OCTUBRE!P110</f>
        <v>0</v>
      </c>
      <c r="E110" s="574">
        <f>SEPTIEMBRE!E110+OCTUBRE!Q110</f>
        <v>0</v>
      </c>
      <c r="F110" s="575">
        <f t="shared" si="109"/>
        <v>0</v>
      </c>
      <c r="G110" s="576">
        <f>SEPTIEMBRE!I110</f>
        <v>0</v>
      </c>
      <c r="H110" s="457">
        <v>0</v>
      </c>
      <c r="I110" s="575">
        <f t="shared" si="110"/>
        <v>0</v>
      </c>
      <c r="J110" s="576">
        <f>SEPTIEMBRE!L110</f>
        <v>0</v>
      </c>
      <c r="K110" s="457">
        <v>0</v>
      </c>
      <c r="L110" s="575">
        <f t="shared" si="111"/>
        <v>0</v>
      </c>
      <c r="M110" s="576">
        <f t="shared" si="112"/>
        <v>0</v>
      </c>
      <c r="N110" s="575">
        <f t="shared" si="113"/>
        <v>0</v>
      </c>
      <c r="O110" s="562"/>
      <c r="P110" s="455">
        <v>0</v>
      </c>
      <c r="Q110" s="458">
        <v>0</v>
      </c>
      <c r="R110" s="10"/>
      <c r="S110" s="469">
        <f>+IF(SEPTIEMBRE!S110=0,"",SEPTIEMBRE!S110)</f>
        <v>2000000</v>
      </c>
      <c r="T110" s="588" t="str">
        <f>+IF(SEPTIEMBRE!T110=0,"",SEPTIEMBRE!T110)</f>
        <v>GASTOS GENERALES</v>
      </c>
      <c r="U110" s="589">
        <f t="shared" ref="U110:AJ110" si="114">U112+U145</f>
        <v>529227966</v>
      </c>
      <c r="V110" s="590">
        <f t="shared" si="114"/>
        <v>0</v>
      </c>
      <c r="W110" s="590">
        <f t="shared" si="114"/>
        <v>191718676</v>
      </c>
      <c r="X110" s="591">
        <f t="shared" si="114"/>
        <v>720946642</v>
      </c>
      <c r="Y110" s="464">
        <f t="shared" si="114"/>
        <v>517756713.06999999</v>
      </c>
      <c r="Z110" s="590">
        <f t="shared" si="114"/>
        <v>22929162</v>
      </c>
      <c r="AA110" s="591">
        <f t="shared" si="114"/>
        <v>540685875.06999993</v>
      </c>
      <c r="AB110" s="464">
        <f t="shared" si="114"/>
        <v>476368150.06999999</v>
      </c>
      <c r="AC110" s="590">
        <f t="shared" si="114"/>
        <v>50642817</v>
      </c>
      <c r="AD110" s="591">
        <f t="shared" si="114"/>
        <v>527010967.06999999</v>
      </c>
      <c r="AE110" s="464">
        <f t="shared" si="114"/>
        <v>408476151</v>
      </c>
      <c r="AF110" s="590">
        <f t="shared" si="114"/>
        <v>34136943</v>
      </c>
      <c r="AG110" s="591">
        <f t="shared" si="114"/>
        <v>442613094</v>
      </c>
      <c r="AH110" s="464">
        <f t="shared" si="114"/>
        <v>180260766.93000001</v>
      </c>
      <c r="AI110" s="590">
        <f t="shared" si="114"/>
        <v>193935674.93000001</v>
      </c>
      <c r="AJ110" s="465">
        <f t="shared" si="114"/>
        <v>278333548</v>
      </c>
      <c r="AK110" s="12"/>
      <c r="AL110" s="151">
        <f>AL112+AL145</f>
        <v>0</v>
      </c>
      <c r="AM110" s="153">
        <f>AM112+AM145</f>
        <v>0</v>
      </c>
      <c r="AN110" s="10"/>
      <c r="AO110" s="365"/>
      <c r="AP110" s="365"/>
      <c r="AQ110" s="365"/>
      <c r="AR110" s="365"/>
      <c r="AS110" s="365"/>
      <c r="AT110" s="365"/>
      <c r="AU110" s="365"/>
      <c r="AV110" s="365"/>
      <c r="AW110" s="365"/>
      <c r="AX110" s="365"/>
      <c r="AY110" s="365"/>
      <c r="AZ110" s="365"/>
    </row>
    <row r="111" spans="1:70" s="467" customFormat="1" ht="15.75" x14ac:dyDescent="0.2">
      <c r="A111" s="47">
        <f>+IF(SEPTIEMBRE!A111=0,"",SEPTIEMBRE!A111)</f>
        <v>2200</v>
      </c>
      <c r="B111" s="56" t="str">
        <f>+IF(SEPTIEMBRE!B111=0,"",SEPTIEMBRE!B111)</f>
        <v>CREDITO EXTERNO</v>
      </c>
      <c r="C111" s="576">
        <f>+ENERO!C111</f>
        <v>0</v>
      </c>
      <c r="D111" s="574">
        <f>SEPTIEMBRE!D111+OCTUBRE!P111</f>
        <v>0</v>
      </c>
      <c r="E111" s="574">
        <f>SEPTIEMBRE!E111+OCTUBRE!Q111</f>
        <v>0</v>
      </c>
      <c r="F111" s="575">
        <f t="shared" si="109"/>
        <v>0</v>
      </c>
      <c r="G111" s="576">
        <f>SEPTIEMBRE!I111</f>
        <v>0</v>
      </c>
      <c r="H111" s="457">
        <v>0</v>
      </c>
      <c r="I111" s="575">
        <f t="shared" si="110"/>
        <v>0</v>
      </c>
      <c r="J111" s="576">
        <f>SEPTIEMBRE!L111</f>
        <v>0</v>
      </c>
      <c r="K111" s="457">
        <v>0</v>
      </c>
      <c r="L111" s="575">
        <f t="shared" si="111"/>
        <v>0</v>
      </c>
      <c r="M111" s="576">
        <f t="shared" si="112"/>
        <v>0</v>
      </c>
      <c r="N111" s="575">
        <f t="shared" si="113"/>
        <v>0</v>
      </c>
      <c r="O111" s="562"/>
      <c r="P111" s="455">
        <v>0</v>
      </c>
      <c r="Q111" s="458">
        <v>0</v>
      </c>
      <c r="R111" s="10"/>
      <c r="S111" s="448" t="str">
        <f>+IF(SEPTIEMBRE!S111=0,"",SEPTIEMBRE!S111)</f>
        <v/>
      </c>
      <c r="T111" s="649" t="str">
        <f>+IF(SEPTIEMBRE!T111=0,"",SEPTIEMBRE!T111)</f>
        <v/>
      </c>
      <c r="U111" s="193"/>
      <c r="V111" s="193"/>
      <c r="W111" s="193"/>
      <c r="X111" s="193"/>
      <c r="Y111" s="193"/>
      <c r="Z111" s="193"/>
      <c r="AA111" s="193"/>
      <c r="AB111" s="193"/>
      <c r="AC111" s="193"/>
      <c r="AD111" s="193"/>
      <c r="AE111" s="193"/>
      <c r="AF111" s="193"/>
      <c r="AG111" s="193"/>
      <c r="AH111" s="193"/>
      <c r="AI111" s="193"/>
      <c r="AJ111" s="207"/>
      <c r="AK111" s="10"/>
      <c r="AL111" s="451"/>
      <c r="AM111" s="452"/>
      <c r="AN111" s="10"/>
      <c r="AO111" s="365"/>
      <c r="AP111" s="365"/>
      <c r="AQ111" s="365"/>
      <c r="AR111" s="365"/>
      <c r="AS111" s="365"/>
      <c r="AT111" s="365"/>
      <c r="AU111" s="365"/>
      <c r="AV111" s="365"/>
      <c r="AW111" s="365"/>
      <c r="AX111" s="365"/>
      <c r="AY111" s="365"/>
      <c r="AZ111" s="365"/>
    </row>
    <row r="112" spans="1:70" s="467" customFormat="1" ht="15.75" x14ac:dyDescent="0.2">
      <c r="A112" s="592" t="str">
        <f>+IF(SEPTIEMBRE!A112=0,"",SEPTIEMBRE!A112)</f>
        <v>2200-1</v>
      </c>
      <c r="B112" s="563" t="s">
        <v>482</v>
      </c>
      <c r="C112" s="576">
        <f>+ENERO!C112</f>
        <v>0</v>
      </c>
      <c r="D112" s="574">
        <f>SEPTIEMBRE!D112+OCTUBRE!P112</f>
        <v>0</v>
      </c>
      <c r="E112" s="574">
        <f>SEPTIEMBRE!E112+OCTUBRE!Q112</f>
        <v>0</v>
      </c>
      <c r="F112" s="575">
        <f t="shared" si="109"/>
        <v>0</v>
      </c>
      <c r="G112" s="576">
        <f>SEPTIEMBRE!I112</f>
        <v>0</v>
      </c>
      <c r="H112" s="457">
        <v>0</v>
      </c>
      <c r="I112" s="575">
        <f t="shared" si="110"/>
        <v>0</v>
      </c>
      <c r="J112" s="576">
        <f>SEPTIEMBRE!L112</f>
        <v>0</v>
      </c>
      <c r="K112" s="457">
        <v>0</v>
      </c>
      <c r="L112" s="575">
        <f t="shared" si="111"/>
        <v>0</v>
      </c>
      <c r="M112" s="576">
        <f t="shared" si="112"/>
        <v>0</v>
      </c>
      <c r="N112" s="575">
        <f t="shared" si="113"/>
        <v>0</v>
      </c>
      <c r="O112" s="562"/>
      <c r="P112" s="455">
        <v>0</v>
      </c>
      <c r="Q112" s="458">
        <v>0</v>
      </c>
      <c r="R112" s="10"/>
      <c r="S112" s="469">
        <f>+IF(SEPTIEMBRE!S112=0,"",SEPTIEMBRE!S112)</f>
        <v>2010000</v>
      </c>
      <c r="T112" s="470" t="str">
        <f>+IF(SEPTIEMBRE!T112=0,"",SEPTIEMBRE!T112)</f>
        <v>Gastos de Administración</v>
      </c>
      <c r="U112" s="157">
        <f t="shared" ref="U112:AJ112" si="115">U114+U123+U141</f>
        <v>200148216</v>
      </c>
      <c r="V112" s="144">
        <f t="shared" si="115"/>
        <v>-3100000</v>
      </c>
      <c r="W112" s="144">
        <f t="shared" si="115"/>
        <v>82236567</v>
      </c>
      <c r="X112" s="152">
        <f t="shared" si="115"/>
        <v>279284783</v>
      </c>
      <c r="Y112" s="151">
        <f t="shared" si="115"/>
        <v>170537207.06999999</v>
      </c>
      <c r="Z112" s="144">
        <f t="shared" si="115"/>
        <v>11942871</v>
      </c>
      <c r="AA112" s="152">
        <f t="shared" si="115"/>
        <v>182480078.06999999</v>
      </c>
      <c r="AB112" s="151">
        <f t="shared" si="115"/>
        <v>169822538.06999999</v>
      </c>
      <c r="AC112" s="144">
        <f t="shared" si="115"/>
        <v>12262871</v>
      </c>
      <c r="AD112" s="152">
        <f t="shared" si="115"/>
        <v>182085409.06999999</v>
      </c>
      <c r="AE112" s="151">
        <f t="shared" si="115"/>
        <v>137907658</v>
      </c>
      <c r="AF112" s="144">
        <f t="shared" si="115"/>
        <v>16238137</v>
      </c>
      <c r="AG112" s="152">
        <f t="shared" si="115"/>
        <v>154145795</v>
      </c>
      <c r="AH112" s="151">
        <f t="shared" si="115"/>
        <v>96804704.930000007</v>
      </c>
      <c r="AI112" s="144">
        <f t="shared" si="115"/>
        <v>97199373.930000007</v>
      </c>
      <c r="AJ112" s="153">
        <f t="shared" si="115"/>
        <v>125138988</v>
      </c>
      <c r="AK112" s="10"/>
      <c r="AL112" s="151">
        <f>AL114+AL123+AL141</f>
        <v>-2500000</v>
      </c>
      <c r="AM112" s="153">
        <f>AM114+AM123+AM141</f>
        <v>0</v>
      </c>
      <c r="AN112" s="10"/>
      <c r="AO112" s="365"/>
      <c r="AP112" s="365"/>
      <c r="AQ112" s="365"/>
      <c r="AR112" s="365"/>
      <c r="AS112" s="365"/>
      <c r="AT112" s="365"/>
      <c r="AU112" s="365"/>
      <c r="AV112" s="365"/>
      <c r="AW112" s="365"/>
      <c r="AX112" s="365"/>
      <c r="AY112" s="365"/>
      <c r="AZ112" s="365"/>
    </row>
    <row r="113" spans="1:52" s="467" customFormat="1" ht="15.75" x14ac:dyDescent="0.2">
      <c r="A113" s="47">
        <f>+IF(SEPTIEMBRE!A113=0,"",SEPTIEMBRE!A113)</f>
        <v>2300</v>
      </c>
      <c r="B113" s="56" t="str">
        <f>+IF(SEPTIEMBRE!B113=0,"",SEPTIEMBRE!B113)</f>
        <v>RENDIMIENTOS FINANCIEROS</v>
      </c>
      <c r="C113" s="576">
        <f>+ENERO!C113</f>
        <v>2000000</v>
      </c>
      <c r="D113" s="574">
        <f>SEPTIEMBRE!D113+OCTUBRE!P113</f>
        <v>0</v>
      </c>
      <c r="E113" s="574">
        <f>SEPTIEMBRE!E113+OCTUBRE!Q113</f>
        <v>0</v>
      </c>
      <c r="F113" s="575">
        <f t="shared" si="109"/>
        <v>2000000</v>
      </c>
      <c r="G113" s="576">
        <f>SEPTIEMBRE!I113</f>
        <v>390026</v>
      </c>
      <c r="H113" s="457">
        <v>89226</v>
      </c>
      <c r="I113" s="575">
        <f t="shared" si="110"/>
        <v>479252</v>
      </c>
      <c r="J113" s="576">
        <f>SEPTIEMBRE!L113</f>
        <v>390026</v>
      </c>
      <c r="K113" s="457">
        <v>89226</v>
      </c>
      <c r="L113" s="575">
        <f t="shared" si="111"/>
        <v>479252</v>
      </c>
      <c r="M113" s="576">
        <f t="shared" si="112"/>
        <v>1520748</v>
      </c>
      <c r="N113" s="575">
        <f t="shared" si="113"/>
        <v>1520748</v>
      </c>
      <c r="O113" s="562"/>
      <c r="P113" s="455">
        <v>0</v>
      </c>
      <c r="Q113" s="458">
        <v>0</v>
      </c>
      <c r="R113" s="10"/>
      <c r="S113" s="448" t="str">
        <f>+IF(SEPTIEMBRE!S113=0,"",SEPTIEMBRE!S113)</f>
        <v/>
      </c>
      <c r="T113" s="649" t="str">
        <f>+IF(SEPTIEMBRE!T113=0,"",SEPTIEMBRE!T113)</f>
        <v/>
      </c>
      <c r="U113" s="193"/>
      <c r="V113" s="193"/>
      <c r="W113" s="193"/>
      <c r="X113" s="193"/>
      <c r="Y113" s="193"/>
      <c r="Z113" s="193"/>
      <c r="AA113" s="193"/>
      <c r="AB113" s="193"/>
      <c r="AC113" s="193"/>
      <c r="AD113" s="193"/>
      <c r="AE113" s="193"/>
      <c r="AF113" s="193"/>
      <c r="AG113" s="193"/>
      <c r="AH113" s="193"/>
      <c r="AI113" s="193"/>
      <c r="AJ113" s="207"/>
      <c r="AK113" s="10"/>
      <c r="AL113" s="451"/>
      <c r="AM113" s="452"/>
      <c r="AN113" s="10"/>
      <c r="AO113" s="365"/>
      <c r="AP113" s="365"/>
      <c r="AQ113" s="365"/>
      <c r="AR113" s="365"/>
      <c r="AS113" s="365"/>
      <c r="AT113" s="365"/>
      <c r="AU113" s="365"/>
      <c r="AV113" s="365"/>
      <c r="AW113" s="365"/>
      <c r="AX113" s="365"/>
      <c r="AY113" s="365"/>
      <c r="AZ113" s="365"/>
    </row>
    <row r="114" spans="1:52" s="467" customFormat="1" ht="15" x14ac:dyDescent="0.2">
      <c r="A114" s="48">
        <f>+IF(SEPTIEMBRE!A114=0,"",SEPTIEMBRE!A114)</f>
        <v>2400</v>
      </c>
      <c r="B114" s="55" t="str">
        <f>+IF(SEPTIEMBRE!B114=0,"",SEPTIEMBRE!B114)</f>
        <v>VENTA DE ACTIVOS</v>
      </c>
      <c r="C114" s="283">
        <f>+ENERO!C114</f>
        <v>0</v>
      </c>
      <c r="D114" s="456">
        <f>SEPTIEMBRE!D114+OCTUBRE!P114</f>
        <v>0</v>
      </c>
      <c r="E114" s="456">
        <f>SEPTIEMBRE!E114+OCTUBRE!Q114</f>
        <v>0</v>
      </c>
      <c r="F114" s="170">
        <f t="shared" si="109"/>
        <v>0</v>
      </c>
      <c r="G114" s="283">
        <f>SEPTIEMBRE!I114</f>
        <v>14000000</v>
      </c>
      <c r="H114" s="457">
        <v>0</v>
      </c>
      <c r="I114" s="170">
        <f t="shared" si="110"/>
        <v>14000000</v>
      </c>
      <c r="J114" s="283">
        <f>SEPTIEMBRE!L114</f>
        <v>14000000</v>
      </c>
      <c r="K114" s="457">
        <v>0</v>
      </c>
      <c r="L114" s="170">
        <f t="shared" si="111"/>
        <v>14000000</v>
      </c>
      <c r="M114" s="283">
        <f t="shared" si="112"/>
        <v>-14000000</v>
      </c>
      <c r="N114" s="170">
        <f t="shared" si="113"/>
        <v>-14000000</v>
      </c>
      <c r="O114" s="562"/>
      <c r="P114" s="455">
        <v>0</v>
      </c>
      <c r="Q114" s="458">
        <v>0</v>
      </c>
      <c r="R114" s="10"/>
      <c r="S114" s="34">
        <f>+IF(SEPTIEMBRE!S114=0,"",SEPTIEMBRE!S114)</f>
        <v>2010100</v>
      </c>
      <c r="T114" s="158" t="str">
        <f>+IF(SEPTIEMBRE!T114=0,"",SEPTIEMBRE!T114)</f>
        <v>Adquisición de bienes</v>
      </c>
      <c r="U114" s="157">
        <f t="shared" ref="U114:AJ114" si="116">SUM(U115:U121)</f>
        <v>32720788</v>
      </c>
      <c r="V114" s="144">
        <f t="shared" si="116"/>
        <v>5000000</v>
      </c>
      <c r="W114" s="144">
        <f t="shared" si="116"/>
        <v>48408177</v>
      </c>
      <c r="X114" s="152">
        <f t="shared" si="116"/>
        <v>86128965</v>
      </c>
      <c r="Y114" s="151">
        <f t="shared" si="116"/>
        <v>40510542</v>
      </c>
      <c r="Z114" s="144">
        <f t="shared" si="116"/>
        <v>3019890</v>
      </c>
      <c r="AA114" s="152">
        <f t="shared" si="116"/>
        <v>43530432</v>
      </c>
      <c r="AB114" s="151">
        <f t="shared" si="116"/>
        <v>40510542</v>
      </c>
      <c r="AC114" s="144">
        <f t="shared" si="116"/>
        <v>3019890</v>
      </c>
      <c r="AD114" s="152">
        <f t="shared" si="116"/>
        <v>43530432</v>
      </c>
      <c r="AE114" s="151">
        <f t="shared" si="116"/>
        <v>30617010</v>
      </c>
      <c r="AF114" s="144">
        <f t="shared" si="116"/>
        <v>4215526</v>
      </c>
      <c r="AG114" s="152">
        <f t="shared" si="116"/>
        <v>34832536</v>
      </c>
      <c r="AH114" s="151">
        <f t="shared" si="116"/>
        <v>42598533</v>
      </c>
      <c r="AI114" s="144">
        <f t="shared" si="116"/>
        <v>42598533</v>
      </c>
      <c r="AJ114" s="153">
        <f t="shared" si="116"/>
        <v>51296429</v>
      </c>
      <c r="AK114" s="10"/>
      <c r="AL114" s="151">
        <f>SUM(AL115:AL121)</f>
        <v>2000000</v>
      </c>
      <c r="AM114" s="153">
        <f>SUM(AM115:AM121)</f>
        <v>0</v>
      </c>
      <c r="AN114" s="10"/>
      <c r="AO114" s="365"/>
      <c r="AP114" s="365"/>
      <c r="AQ114" s="365"/>
      <c r="AR114" s="365"/>
      <c r="AS114" s="365"/>
      <c r="AT114" s="365"/>
      <c r="AU114" s="365"/>
      <c r="AV114" s="365"/>
      <c r="AW114" s="365"/>
      <c r="AX114" s="365"/>
      <c r="AY114" s="365"/>
      <c r="AZ114" s="365"/>
    </row>
    <row r="115" spans="1:52" s="467" customFormat="1" x14ac:dyDescent="0.2">
      <c r="A115" s="48">
        <f>+IF(SEPTIEMBRE!A115=0,"",SEPTIEMBRE!A115)</f>
        <v>2500</v>
      </c>
      <c r="B115" s="55" t="str">
        <f>+IF(SEPTIEMBRE!B115=0,"",SEPTIEMBRE!B115)</f>
        <v>DONACIONES</v>
      </c>
      <c r="C115" s="283">
        <f>+ENERO!C115</f>
        <v>400000</v>
      </c>
      <c r="D115" s="456">
        <f>SEPTIEMBRE!D115+OCTUBRE!P115</f>
        <v>0</v>
      </c>
      <c r="E115" s="456">
        <f>SEPTIEMBRE!E115+OCTUBRE!Q115</f>
        <v>0</v>
      </c>
      <c r="F115" s="170">
        <f t="shared" si="109"/>
        <v>400000</v>
      </c>
      <c r="G115" s="283">
        <f>SEPTIEMBRE!I115</f>
        <v>0</v>
      </c>
      <c r="H115" s="457">
        <v>0</v>
      </c>
      <c r="I115" s="170">
        <f t="shared" si="110"/>
        <v>0</v>
      </c>
      <c r="J115" s="283">
        <f>SEPTIEMBRE!L115</f>
        <v>0</v>
      </c>
      <c r="K115" s="457">
        <v>0</v>
      </c>
      <c r="L115" s="170">
        <f t="shared" si="111"/>
        <v>0</v>
      </c>
      <c r="M115" s="283">
        <f t="shared" si="112"/>
        <v>400000</v>
      </c>
      <c r="N115" s="170">
        <f t="shared" si="113"/>
        <v>400000</v>
      </c>
      <c r="P115" s="455">
        <v>0</v>
      </c>
      <c r="Q115" s="458">
        <v>0</v>
      </c>
      <c r="R115" s="10"/>
      <c r="S115" s="155" t="str">
        <f>+IF(SEPTIEMBRE!S115=0,"",SEPTIEMBRE!S115)</f>
        <v>2010100-1</v>
      </c>
      <c r="T115" s="159" t="str">
        <f>+IF(SEPTIEMBRE!T115=0,"",SEPTIEMBRE!T115)</f>
        <v>Compra de Equipos</v>
      </c>
      <c r="U115" s="29">
        <f>+ENERO!U115</f>
        <v>15475371</v>
      </c>
      <c r="V115" s="17">
        <f>SEPTIEMBRE!V115+OCTUBRE!AL115</f>
        <v>0</v>
      </c>
      <c r="W115" s="17">
        <f>SEPTIEMBRE!W115+OCTUBRE!AM115</f>
        <v>30000000</v>
      </c>
      <c r="X115" s="20">
        <f t="shared" ref="X115:X121" si="117">SUM(U115:W115)</f>
        <v>45475371</v>
      </c>
      <c r="Y115" s="21">
        <f>SEPTIEMBRE!AA115</f>
        <v>9281286</v>
      </c>
      <c r="Z115" s="457">
        <v>0</v>
      </c>
      <c r="AA115" s="20">
        <f t="shared" ref="AA115:AA121" si="118">SUM(Y115:Z115)</f>
        <v>9281286</v>
      </c>
      <c r="AB115" s="21">
        <f>SEPTIEMBRE!AD115</f>
        <v>9281286</v>
      </c>
      <c r="AC115" s="457">
        <v>0</v>
      </c>
      <c r="AD115" s="20">
        <f t="shared" ref="AD115:AD121" si="119">SUM(AB115:AC115)</f>
        <v>9281286</v>
      </c>
      <c r="AE115" s="21">
        <f>SEPTIEMBRE!AG115</f>
        <v>5473286</v>
      </c>
      <c r="AF115" s="457">
        <v>2300000</v>
      </c>
      <c r="AG115" s="20">
        <f t="shared" ref="AG115:AG121" si="120">SUM(AE115:AF115)</f>
        <v>7773286</v>
      </c>
      <c r="AH115" s="21">
        <f t="shared" ref="AH115:AH121" si="121">X115-AA115</f>
        <v>36194085</v>
      </c>
      <c r="AI115" s="17">
        <f t="shared" ref="AI115:AI121" si="122">X115-AD115</f>
        <v>36194085</v>
      </c>
      <c r="AJ115" s="18">
        <f t="shared" ref="AJ115:AJ121" si="123">X115-AG115</f>
        <v>37702085</v>
      </c>
      <c r="AK115" s="10"/>
      <c r="AL115" s="455">
        <v>0</v>
      </c>
      <c r="AM115" s="458">
        <v>0</v>
      </c>
      <c r="AN115" s="10"/>
      <c r="AO115" s="365"/>
      <c r="AP115" s="365"/>
      <c r="AQ115" s="365"/>
      <c r="AR115" s="365"/>
      <c r="AS115" s="365"/>
      <c r="AT115" s="365"/>
      <c r="AU115" s="365"/>
      <c r="AV115" s="365"/>
      <c r="AW115" s="365"/>
      <c r="AX115" s="365"/>
      <c r="AY115" s="365"/>
      <c r="AZ115" s="365"/>
    </row>
    <row r="116" spans="1:52" s="467" customFormat="1" x14ac:dyDescent="0.2">
      <c r="A116" s="48">
        <f>+IF(SEPTIEMBRE!A116=0,"",SEPTIEMBRE!A116)</f>
        <v>2600</v>
      </c>
      <c r="B116" s="55" t="str">
        <f>+IF(SEPTIEMBRE!B116=0,"",SEPTIEMBRE!B116)</f>
        <v>RECUPERACIÓN DE CARTERA (AÑO 2012 Y ANTERIORES)</v>
      </c>
      <c r="C116" s="283">
        <f>+ENERO!C116</f>
        <v>0</v>
      </c>
      <c r="D116" s="456">
        <f>SEPTIEMBRE!D116+OCTUBRE!P116</f>
        <v>0</v>
      </c>
      <c r="E116" s="456">
        <f>SEPTIEMBRE!E116+OCTUBRE!Q116</f>
        <v>110315337</v>
      </c>
      <c r="F116" s="170">
        <f t="shared" si="109"/>
        <v>110315337</v>
      </c>
      <c r="G116" s="283">
        <f>SEPTIEMBRE!I116</f>
        <v>61083624</v>
      </c>
      <c r="H116" s="457">
        <v>2736638</v>
      </c>
      <c r="I116" s="170">
        <f t="shared" si="110"/>
        <v>63820262</v>
      </c>
      <c r="J116" s="283">
        <f>SEPTIEMBRE!L116</f>
        <v>61083624</v>
      </c>
      <c r="K116" s="457">
        <v>2736638</v>
      </c>
      <c r="L116" s="170">
        <f t="shared" si="111"/>
        <v>63820262</v>
      </c>
      <c r="M116" s="283">
        <f t="shared" si="112"/>
        <v>46495075</v>
      </c>
      <c r="N116" s="170">
        <f t="shared" si="113"/>
        <v>46495075</v>
      </c>
      <c r="P116" s="455">
        <v>0</v>
      </c>
      <c r="Q116" s="458">
        <v>0</v>
      </c>
      <c r="R116" s="10"/>
      <c r="S116" s="155" t="str">
        <f>+IF(SEPTIEMBRE!S116=0,"",SEPTIEMBRE!S116)</f>
        <v>2010100-2</v>
      </c>
      <c r="T116" s="159" t="str">
        <f>+IF(SEPTIEMBRE!T116=0,"",SEPTIEMBRE!T116)</f>
        <v>Materiales</v>
      </c>
      <c r="U116" s="29">
        <f>+ENERO!U116</f>
        <v>12245417</v>
      </c>
      <c r="V116" s="17">
        <f>SEPTIEMBRE!V116+OCTUBRE!AL116</f>
        <v>5000000</v>
      </c>
      <c r="W116" s="17">
        <f>SEPTIEMBRE!W116+OCTUBRE!AM116</f>
        <v>7073166</v>
      </c>
      <c r="X116" s="20">
        <f t="shared" si="117"/>
        <v>24318583</v>
      </c>
      <c r="Y116" s="21">
        <f>SEPTIEMBRE!AA116</f>
        <v>19894245</v>
      </c>
      <c r="Z116" s="457">
        <f>3019891-1</f>
        <v>3019890</v>
      </c>
      <c r="AA116" s="20">
        <f t="shared" si="118"/>
        <v>22914135</v>
      </c>
      <c r="AB116" s="21">
        <f>SEPTIEMBRE!AD116</f>
        <v>19894245</v>
      </c>
      <c r="AC116" s="457">
        <v>3019890</v>
      </c>
      <c r="AD116" s="20">
        <f t="shared" si="119"/>
        <v>22914135</v>
      </c>
      <c r="AE116" s="21">
        <f>SEPTIEMBRE!AG116</f>
        <v>13811333</v>
      </c>
      <c r="AF116" s="457">
        <v>1915526</v>
      </c>
      <c r="AG116" s="20">
        <f t="shared" si="120"/>
        <v>15726859</v>
      </c>
      <c r="AH116" s="21">
        <f t="shared" si="121"/>
        <v>1404448</v>
      </c>
      <c r="AI116" s="17">
        <f t="shared" si="122"/>
        <v>1404448</v>
      </c>
      <c r="AJ116" s="18">
        <f t="shared" si="123"/>
        <v>8591724</v>
      </c>
      <c r="AK116" s="10"/>
      <c r="AL116" s="455">
        <v>2000000</v>
      </c>
      <c r="AM116" s="458">
        <v>0</v>
      </c>
      <c r="AN116" s="10"/>
      <c r="AO116" s="365"/>
      <c r="AP116" s="365"/>
      <c r="AQ116" s="365"/>
      <c r="AR116" s="365"/>
      <c r="AS116" s="365"/>
      <c r="AT116" s="365"/>
      <c r="AU116" s="365"/>
      <c r="AV116" s="365"/>
      <c r="AW116" s="365"/>
      <c r="AX116" s="365"/>
      <c r="AY116" s="365"/>
      <c r="AZ116" s="365"/>
    </row>
    <row r="117" spans="1:52" s="467" customFormat="1" x14ac:dyDescent="0.2">
      <c r="A117" s="48">
        <f>+IF(SEPTIEMBRE!A117=0,"",SEPTIEMBRE!A117)</f>
        <v>2700</v>
      </c>
      <c r="B117" s="55" t="str">
        <f>+IF(SEPTIEMBRE!B117=0,"",SEPTIEMBRE!B117)</f>
        <v>OTROS INGRESOS DE CAPITAL</v>
      </c>
      <c r="C117" s="283">
        <f>SUM(C118:C119)</f>
        <v>8000000</v>
      </c>
      <c r="D117" s="456">
        <f t="shared" ref="D117:N117" si="124">SUM(D118:D119)</f>
        <v>0</v>
      </c>
      <c r="E117" s="456">
        <f t="shared" si="124"/>
        <v>0</v>
      </c>
      <c r="F117" s="170">
        <f t="shared" si="124"/>
        <v>8000000</v>
      </c>
      <c r="G117" s="283">
        <f t="shared" si="124"/>
        <v>5503431</v>
      </c>
      <c r="H117" s="169">
        <f t="shared" si="124"/>
        <v>525623</v>
      </c>
      <c r="I117" s="170">
        <f t="shared" si="124"/>
        <v>6029054</v>
      </c>
      <c r="J117" s="283">
        <f t="shared" si="124"/>
        <v>5503431</v>
      </c>
      <c r="K117" s="169">
        <f t="shared" si="124"/>
        <v>525623</v>
      </c>
      <c r="L117" s="170">
        <f t="shared" si="124"/>
        <v>6029054</v>
      </c>
      <c r="M117" s="283">
        <f t="shared" si="124"/>
        <v>1970946</v>
      </c>
      <c r="N117" s="170">
        <f t="shared" si="124"/>
        <v>1970946</v>
      </c>
      <c r="P117" s="36">
        <f>SUM(P118:P119)</f>
        <v>0</v>
      </c>
      <c r="Q117" s="37">
        <f>SUM(Q118:Q119)</f>
        <v>0</v>
      </c>
      <c r="R117" s="10"/>
      <c r="S117" s="155" t="str">
        <f>+IF(SEPTIEMBRE!S117=0,"",SEPTIEMBRE!S117)</f>
        <v>2010100-3</v>
      </c>
      <c r="T117" s="159" t="str">
        <f>+IF(SEPTIEMBRE!T117=0,"",SEPTIEMBRE!T117)</f>
        <v>Salud Ocupacional</v>
      </c>
      <c r="U117" s="29">
        <f>+ENERO!U117</f>
        <v>5000000</v>
      </c>
      <c r="V117" s="17">
        <f>SEPTIEMBRE!V117+OCTUBRE!AL117</f>
        <v>0</v>
      </c>
      <c r="W117" s="17">
        <f>SEPTIEMBRE!W117+OCTUBRE!AM117</f>
        <v>0</v>
      </c>
      <c r="X117" s="20">
        <f t="shared" si="117"/>
        <v>5000000</v>
      </c>
      <c r="Y117" s="21">
        <f>SEPTIEMBRE!AA117</f>
        <v>0</v>
      </c>
      <c r="Z117" s="457">
        <v>0</v>
      </c>
      <c r="AA117" s="20">
        <f t="shared" si="118"/>
        <v>0</v>
      </c>
      <c r="AB117" s="21">
        <f>SEPTIEMBRE!AD117</f>
        <v>0</v>
      </c>
      <c r="AC117" s="457">
        <v>0</v>
      </c>
      <c r="AD117" s="20">
        <f t="shared" si="119"/>
        <v>0</v>
      </c>
      <c r="AE117" s="21">
        <f>SEPTIEMBRE!AG117</f>
        <v>0</v>
      </c>
      <c r="AF117" s="457">
        <v>0</v>
      </c>
      <c r="AG117" s="20">
        <f t="shared" si="120"/>
        <v>0</v>
      </c>
      <c r="AH117" s="21">
        <f t="shared" si="121"/>
        <v>5000000</v>
      </c>
      <c r="AI117" s="17">
        <f t="shared" si="122"/>
        <v>5000000</v>
      </c>
      <c r="AJ117" s="18">
        <f t="shared" si="123"/>
        <v>5000000</v>
      </c>
      <c r="AK117" s="10"/>
      <c r="AL117" s="455">
        <v>0</v>
      </c>
      <c r="AM117" s="458">
        <v>0</v>
      </c>
      <c r="AN117" s="10"/>
      <c r="AO117" s="365"/>
      <c r="AP117" s="365"/>
      <c r="AQ117" s="365"/>
      <c r="AR117" s="365"/>
      <c r="AS117" s="365"/>
      <c r="AT117" s="365"/>
      <c r="AU117" s="365"/>
      <c r="AV117" s="365"/>
      <c r="AW117" s="365"/>
      <c r="AX117" s="365"/>
      <c r="AY117" s="365"/>
      <c r="AZ117" s="365"/>
    </row>
    <row r="118" spans="1:52" s="467" customFormat="1" x14ac:dyDescent="0.2">
      <c r="A118" s="48" t="str">
        <f>+IF(SEPTIEMBRE!A118=0,"",SEPTIEMBRE!A118)</f>
        <v>2700-1</v>
      </c>
      <c r="B118" s="58" t="str">
        <f>+IF(SEPTIEMBRE!B118=0,"",SEPTIEMBRE!B118)</f>
        <v>Descuentos por pronto pago</v>
      </c>
      <c r="C118" s="283">
        <f>+ENERO!C118</f>
        <v>0</v>
      </c>
      <c r="D118" s="456">
        <f>SEPTIEMBRE!D118+OCTUBRE!P118</f>
        <v>0</v>
      </c>
      <c r="E118" s="456">
        <f>SEPTIEMBRE!E118+OCTUBRE!Q118</f>
        <v>0</v>
      </c>
      <c r="F118" s="170">
        <f>SUM(C118:E118)</f>
        <v>0</v>
      </c>
      <c r="G118" s="283">
        <f>SEPTIEMBRE!I118</f>
        <v>0</v>
      </c>
      <c r="H118" s="457">
        <v>0</v>
      </c>
      <c r="I118" s="170">
        <f>SUM(G118:H118)</f>
        <v>0</v>
      </c>
      <c r="J118" s="283">
        <f>SEPTIEMBRE!L118</f>
        <v>0</v>
      </c>
      <c r="K118" s="457">
        <v>0</v>
      </c>
      <c r="L118" s="170">
        <f>SUM(J118:K118)</f>
        <v>0</v>
      </c>
      <c r="M118" s="283">
        <f>F118-I118</f>
        <v>0</v>
      </c>
      <c r="N118" s="170">
        <f>F118-L118</f>
        <v>0</v>
      </c>
      <c r="P118" s="455">
        <v>0</v>
      </c>
      <c r="Q118" s="458">
        <v>0</v>
      </c>
      <c r="R118" s="10"/>
      <c r="S118" s="155" t="str">
        <f>+IF(SEPTIEMBRE!S118=0,"",SEPTIEMBRE!S118)</f>
        <v>2010100-4</v>
      </c>
      <c r="T118" s="159" t="str">
        <f>+IF(SEPTIEMBRE!T118=0,"",SEPTIEMBRE!T118)</f>
        <v/>
      </c>
      <c r="U118" s="29">
        <f>+ENERO!U118</f>
        <v>0</v>
      </c>
      <c r="V118" s="17">
        <f>SEPTIEMBRE!V118+OCTUBRE!AL118</f>
        <v>0</v>
      </c>
      <c r="W118" s="17">
        <f>SEPTIEMBRE!W118+OCTUBRE!AM118</f>
        <v>0</v>
      </c>
      <c r="X118" s="20">
        <f t="shared" si="117"/>
        <v>0</v>
      </c>
      <c r="Y118" s="21">
        <f>SEPTIEMBRE!AA118</f>
        <v>0</v>
      </c>
      <c r="Z118" s="457">
        <v>0</v>
      </c>
      <c r="AA118" s="20">
        <f t="shared" si="118"/>
        <v>0</v>
      </c>
      <c r="AB118" s="21">
        <f>SEPTIEMBRE!AD118</f>
        <v>0</v>
      </c>
      <c r="AC118" s="457">
        <v>0</v>
      </c>
      <c r="AD118" s="20">
        <f t="shared" si="119"/>
        <v>0</v>
      </c>
      <c r="AE118" s="21">
        <f>SEPTIEMBRE!AG118</f>
        <v>0</v>
      </c>
      <c r="AF118" s="457">
        <v>0</v>
      </c>
      <c r="AG118" s="20">
        <f t="shared" si="120"/>
        <v>0</v>
      </c>
      <c r="AH118" s="21">
        <f t="shared" si="121"/>
        <v>0</v>
      </c>
      <c r="AI118" s="17">
        <f t="shared" si="122"/>
        <v>0</v>
      </c>
      <c r="AJ118" s="18">
        <f t="shared" si="123"/>
        <v>0</v>
      </c>
      <c r="AK118" s="10"/>
      <c r="AL118" s="455">
        <v>0</v>
      </c>
      <c r="AM118" s="458">
        <v>0</v>
      </c>
      <c r="AN118" s="10"/>
      <c r="AO118" s="365"/>
      <c r="AP118" s="365"/>
      <c r="AQ118" s="365"/>
      <c r="AR118" s="365"/>
      <c r="AS118" s="365"/>
      <c r="AT118" s="365"/>
      <c r="AU118" s="365"/>
      <c r="AV118" s="365"/>
      <c r="AW118" s="365"/>
      <c r="AX118" s="365"/>
      <c r="AY118" s="365"/>
      <c r="AZ118" s="365"/>
    </row>
    <row r="119" spans="1:52" s="467" customFormat="1" ht="13.5" thickBot="1" x14ac:dyDescent="0.25">
      <c r="A119" s="49" t="str">
        <f>+IF(SEPTIEMBRE!A119=0,"",SEPTIEMBRE!A119)</f>
        <v>2700-2</v>
      </c>
      <c r="B119" s="219" t="str">
        <f>+IF(SEPTIEMBRE!B119=0,"",SEPTIEMBRE!B119)</f>
        <v>Otros</v>
      </c>
      <c r="C119" s="474">
        <f>+ENERO!C119</f>
        <v>8000000</v>
      </c>
      <c r="D119" s="472">
        <f>SEPTIEMBRE!D119+OCTUBRE!P119</f>
        <v>0</v>
      </c>
      <c r="E119" s="472">
        <f>SEPTIEMBRE!E119+OCTUBRE!Q119</f>
        <v>0</v>
      </c>
      <c r="F119" s="473">
        <f>SUM(C119:E119)</f>
        <v>8000000</v>
      </c>
      <c r="G119" s="474">
        <f>SEPTIEMBRE!I119</f>
        <v>5503431</v>
      </c>
      <c r="H119" s="475">
        <v>525623</v>
      </c>
      <c r="I119" s="473">
        <f>SUM(G119:H119)</f>
        <v>6029054</v>
      </c>
      <c r="J119" s="474">
        <f>SEPTIEMBRE!L119</f>
        <v>5503431</v>
      </c>
      <c r="K119" s="475">
        <v>525623</v>
      </c>
      <c r="L119" s="473">
        <f>SUM(J119:K119)</f>
        <v>6029054</v>
      </c>
      <c r="M119" s="474">
        <f>F119-I119</f>
        <v>1970946</v>
      </c>
      <c r="N119" s="473">
        <f>F119-L119</f>
        <v>1970946</v>
      </c>
      <c r="P119" s="471">
        <v>0</v>
      </c>
      <c r="Q119" s="476">
        <v>0</v>
      </c>
      <c r="R119" s="10"/>
      <c r="S119" s="155" t="str">
        <f>+IF(SEPTIEMBRE!S119=0,"",SEPTIEMBRE!S119)</f>
        <v>2010100-5</v>
      </c>
      <c r="T119" s="159" t="str">
        <f>+IF(SEPTIEMBRE!T119=0,"",SEPTIEMBRE!T119)</f>
        <v/>
      </c>
      <c r="U119" s="29">
        <f>+ENERO!U119</f>
        <v>0</v>
      </c>
      <c r="V119" s="17">
        <f>SEPTIEMBRE!V119+OCTUBRE!AL119</f>
        <v>0</v>
      </c>
      <c r="W119" s="17">
        <f>SEPTIEMBRE!W119+OCTUBRE!AM119</f>
        <v>0</v>
      </c>
      <c r="X119" s="20">
        <f t="shared" si="117"/>
        <v>0</v>
      </c>
      <c r="Y119" s="21">
        <f>SEPTIEMBRE!AA119</f>
        <v>0</v>
      </c>
      <c r="Z119" s="457">
        <v>0</v>
      </c>
      <c r="AA119" s="20">
        <f t="shared" si="118"/>
        <v>0</v>
      </c>
      <c r="AB119" s="21">
        <f>SEPTIEMBRE!AD119</f>
        <v>0</v>
      </c>
      <c r="AC119" s="457">
        <v>0</v>
      </c>
      <c r="AD119" s="20">
        <f t="shared" si="119"/>
        <v>0</v>
      </c>
      <c r="AE119" s="21">
        <f>SEPTIEMBRE!AG119</f>
        <v>0</v>
      </c>
      <c r="AF119" s="457">
        <v>0</v>
      </c>
      <c r="AG119" s="20">
        <f t="shared" si="120"/>
        <v>0</v>
      </c>
      <c r="AH119" s="21">
        <f t="shared" si="121"/>
        <v>0</v>
      </c>
      <c r="AI119" s="17">
        <f t="shared" si="122"/>
        <v>0</v>
      </c>
      <c r="AJ119" s="18">
        <f t="shared" si="123"/>
        <v>0</v>
      </c>
      <c r="AK119" s="10"/>
      <c r="AL119" s="455">
        <v>0</v>
      </c>
      <c r="AM119" s="458">
        <v>0</v>
      </c>
      <c r="AN119" s="10"/>
      <c r="AO119" s="365"/>
      <c r="AP119" s="365"/>
      <c r="AQ119" s="365"/>
      <c r="AR119" s="365"/>
      <c r="AS119" s="365"/>
      <c r="AT119" s="365"/>
      <c r="AU119" s="365"/>
      <c r="AV119" s="365"/>
      <c r="AW119" s="365"/>
      <c r="AX119" s="365"/>
      <c r="AY119" s="365"/>
      <c r="AZ119" s="365"/>
    </row>
    <row r="120" spans="1:52" s="467" customFormat="1" ht="13.5" thickBot="1" x14ac:dyDescent="0.25">
      <c r="A120" s="199"/>
      <c r="B120" s="681"/>
      <c r="C120" s="363"/>
      <c r="D120" s="363"/>
      <c r="E120" s="363"/>
      <c r="F120" s="363"/>
      <c r="G120" s="363"/>
      <c r="H120" s="363"/>
      <c r="I120" s="363"/>
      <c r="J120" s="363"/>
      <c r="K120" s="363"/>
      <c r="L120" s="363"/>
      <c r="M120" s="363"/>
      <c r="N120" s="599"/>
      <c r="P120" s="547"/>
      <c r="Q120" s="599"/>
      <c r="R120" s="10"/>
      <c r="S120" s="155" t="str">
        <f>+IF(SEPTIEMBRE!S120=0,"",SEPTIEMBRE!S120)</f>
        <v>2010100-6</v>
      </c>
      <c r="T120" s="159" t="str">
        <f>+IF(SEPTIEMBRE!T120=0,"",SEPTIEMBRE!T120)</f>
        <v/>
      </c>
      <c r="U120" s="29">
        <f>+ENERO!U120</f>
        <v>0</v>
      </c>
      <c r="V120" s="17">
        <f>SEPTIEMBRE!V120+OCTUBRE!AL120</f>
        <v>0</v>
      </c>
      <c r="W120" s="17">
        <f>SEPTIEMBRE!W120+OCTUBRE!AM120</f>
        <v>0</v>
      </c>
      <c r="X120" s="20">
        <f t="shared" si="117"/>
        <v>0</v>
      </c>
      <c r="Y120" s="21">
        <f>SEPTIEMBRE!AA120</f>
        <v>0</v>
      </c>
      <c r="Z120" s="457">
        <v>0</v>
      </c>
      <c r="AA120" s="20">
        <f t="shared" si="118"/>
        <v>0</v>
      </c>
      <c r="AB120" s="21">
        <f>SEPTIEMBRE!AD120</f>
        <v>0</v>
      </c>
      <c r="AC120" s="457">
        <v>0</v>
      </c>
      <c r="AD120" s="20">
        <f t="shared" si="119"/>
        <v>0</v>
      </c>
      <c r="AE120" s="21">
        <f>SEPTIEMBRE!AG120</f>
        <v>0</v>
      </c>
      <c r="AF120" s="457">
        <v>0</v>
      </c>
      <c r="AG120" s="20">
        <f t="shared" si="120"/>
        <v>0</v>
      </c>
      <c r="AH120" s="21">
        <f t="shared" si="121"/>
        <v>0</v>
      </c>
      <c r="AI120" s="17">
        <f t="shared" si="122"/>
        <v>0</v>
      </c>
      <c r="AJ120" s="18">
        <f t="shared" si="123"/>
        <v>0</v>
      </c>
      <c r="AK120" s="10"/>
      <c r="AL120" s="455">
        <v>0</v>
      </c>
      <c r="AM120" s="458">
        <v>0</v>
      </c>
      <c r="AN120" s="10"/>
      <c r="AO120" s="365"/>
      <c r="AP120" s="365"/>
      <c r="AQ120" s="365"/>
      <c r="AR120" s="365"/>
      <c r="AS120" s="365"/>
      <c r="AT120" s="365"/>
      <c r="AU120" s="365"/>
      <c r="AV120" s="365"/>
      <c r="AW120" s="365"/>
      <c r="AX120" s="365"/>
      <c r="AY120" s="365"/>
      <c r="AZ120" s="365"/>
    </row>
    <row r="121" spans="1:52" s="467" customFormat="1" ht="16.5" thickBot="1" x14ac:dyDescent="0.25">
      <c r="A121" s="600" t="str">
        <f>+IF(SEPTIEMBRE!A121=0,"",SEPTIEMBRE!A121)</f>
        <v>TOTAL INGRESOS DIFERENTES A CUENTAS POR COBRAR</v>
      </c>
      <c r="B121" s="682"/>
      <c r="C121" s="605">
        <f t="shared" ref="C121:N121" si="125">C8-C123</f>
        <v>3181595000</v>
      </c>
      <c r="D121" s="603">
        <f t="shared" si="125"/>
        <v>0</v>
      </c>
      <c r="E121" s="603">
        <f t="shared" si="125"/>
        <v>188661119</v>
      </c>
      <c r="F121" s="604">
        <f t="shared" si="125"/>
        <v>3370256119</v>
      </c>
      <c r="G121" s="602">
        <f t="shared" si="125"/>
        <v>2469770326</v>
      </c>
      <c r="H121" s="603">
        <f t="shared" si="125"/>
        <v>257306652</v>
      </c>
      <c r="I121" s="604">
        <f t="shared" si="125"/>
        <v>2727076978</v>
      </c>
      <c r="J121" s="602">
        <f t="shared" si="125"/>
        <v>1826146332</v>
      </c>
      <c r="K121" s="603">
        <f t="shared" si="125"/>
        <v>271897408</v>
      </c>
      <c r="L121" s="604">
        <f t="shared" si="125"/>
        <v>2098043740</v>
      </c>
      <c r="M121" s="602">
        <f t="shared" si="125"/>
        <v>643179141</v>
      </c>
      <c r="N121" s="604">
        <f t="shared" si="125"/>
        <v>1272212379</v>
      </c>
      <c r="P121" s="605">
        <f>P8-P123</f>
        <v>0</v>
      </c>
      <c r="Q121" s="606">
        <f>Q8-Q123</f>
        <v>27313967</v>
      </c>
      <c r="R121" s="10"/>
      <c r="S121" s="155">
        <f>+IF(SEPTIEMBRE!S121=0,"",SEPTIEMBRE!S121)</f>
        <v>2010199</v>
      </c>
      <c r="T121" s="159" t="str">
        <f>+IF(SEPTIEMBRE!T121=0,"",SEPTIEMBRE!T121)</f>
        <v>Vigencias Anteriores</v>
      </c>
      <c r="U121" s="29">
        <f>+ENERO!U121</f>
        <v>0</v>
      </c>
      <c r="V121" s="17">
        <f>SEPTIEMBRE!V121+OCTUBRE!AL121</f>
        <v>0</v>
      </c>
      <c r="W121" s="17">
        <f>SEPTIEMBRE!W121+OCTUBRE!AM121</f>
        <v>11335011</v>
      </c>
      <c r="X121" s="20">
        <f t="shared" si="117"/>
        <v>11335011</v>
      </c>
      <c r="Y121" s="21">
        <f>SEPTIEMBRE!AA121</f>
        <v>11335011</v>
      </c>
      <c r="Z121" s="457">
        <v>0</v>
      </c>
      <c r="AA121" s="20">
        <f t="shared" si="118"/>
        <v>11335011</v>
      </c>
      <c r="AB121" s="21">
        <f>SEPTIEMBRE!AD121</f>
        <v>11335011</v>
      </c>
      <c r="AC121" s="457">
        <v>0</v>
      </c>
      <c r="AD121" s="20">
        <f t="shared" si="119"/>
        <v>11335011</v>
      </c>
      <c r="AE121" s="21">
        <f>SEPTIEMBRE!AG121</f>
        <v>11332391</v>
      </c>
      <c r="AF121" s="457">
        <v>0</v>
      </c>
      <c r="AG121" s="20">
        <f t="shared" si="120"/>
        <v>11332391</v>
      </c>
      <c r="AH121" s="21">
        <f t="shared" si="121"/>
        <v>0</v>
      </c>
      <c r="AI121" s="17">
        <f t="shared" si="122"/>
        <v>0</v>
      </c>
      <c r="AJ121" s="18">
        <f t="shared" si="123"/>
        <v>2620</v>
      </c>
      <c r="AK121" s="10"/>
      <c r="AL121" s="455">
        <v>0</v>
      </c>
      <c r="AM121" s="458">
        <v>0</v>
      </c>
      <c r="AN121" s="10"/>
      <c r="AO121" s="365"/>
      <c r="AP121" s="365"/>
      <c r="AQ121" s="365"/>
      <c r="AR121" s="365"/>
      <c r="AS121" s="365"/>
      <c r="AT121" s="365"/>
      <c r="AU121" s="365"/>
      <c r="AV121" s="365"/>
      <c r="AW121" s="365"/>
      <c r="AX121" s="365"/>
      <c r="AY121" s="365"/>
      <c r="AZ121" s="365"/>
    </row>
    <row r="122" spans="1:52" s="467" customFormat="1" ht="16.5" thickBot="1" x14ac:dyDescent="0.25">
      <c r="A122" s="607"/>
      <c r="B122" s="617"/>
      <c r="C122" s="609"/>
      <c r="D122" s="609"/>
      <c r="E122" s="609"/>
      <c r="F122" s="609"/>
      <c r="G122" s="609"/>
      <c r="H122" s="609"/>
      <c r="I122" s="609"/>
      <c r="J122" s="609"/>
      <c r="K122" s="609"/>
      <c r="L122" s="609"/>
      <c r="M122" s="609"/>
      <c r="N122" s="610"/>
      <c r="P122" s="611"/>
      <c r="Q122" s="610"/>
      <c r="R122" s="10"/>
      <c r="S122" s="448" t="str">
        <f>+IF(SEPTIEMBRE!S122=0,"",SEPTIEMBRE!S122)</f>
        <v/>
      </c>
      <c r="T122" s="649" t="str">
        <f>+IF(SEPTIEMBRE!T122=0,"",SEPTIEMBRE!T122)</f>
        <v/>
      </c>
      <c r="U122" s="193"/>
      <c r="V122" s="193"/>
      <c r="W122" s="193"/>
      <c r="X122" s="193"/>
      <c r="Y122" s="193"/>
      <c r="Z122" s="193"/>
      <c r="AA122" s="193"/>
      <c r="AB122" s="193"/>
      <c r="AC122" s="193"/>
      <c r="AD122" s="193"/>
      <c r="AE122" s="193"/>
      <c r="AF122" s="193"/>
      <c r="AG122" s="193"/>
      <c r="AH122" s="193"/>
      <c r="AI122" s="193"/>
      <c r="AJ122" s="207"/>
      <c r="AK122" s="10"/>
      <c r="AL122" s="213"/>
      <c r="AM122" s="214"/>
      <c r="AN122" s="10"/>
      <c r="AO122" s="365"/>
      <c r="AP122" s="365"/>
      <c r="AQ122" s="365"/>
      <c r="AR122" s="365"/>
      <c r="AS122" s="365"/>
      <c r="AT122" s="365"/>
      <c r="AU122" s="365"/>
      <c r="AV122" s="365"/>
      <c r="AW122" s="365"/>
      <c r="AX122" s="365"/>
      <c r="AY122" s="365"/>
      <c r="AZ122" s="365"/>
    </row>
    <row r="123" spans="1:52" s="467" customFormat="1" ht="16.5" thickBot="1" x14ac:dyDescent="0.25">
      <c r="A123" s="683" t="str">
        <f>+IF(SEPTIEMBRE!A123=0,"",SEPTIEMBRE!A123)</f>
        <v>TOTAL INGRESOS DE VIGENCIAS ANTERIORES</v>
      </c>
      <c r="B123" s="684"/>
      <c r="C123" s="605">
        <f>SUMIF($B8:$B$117,$B$24,C8:C117)+C116</f>
        <v>0</v>
      </c>
      <c r="D123" s="685">
        <f>SUMIF($B8:$B$117,$B$24,D8:D117)+D116</f>
        <v>0</v>
      </c>
      <c r="E123" s="685">
        <f>SUMIF($B8:$B$117,$B$24,E8:E117)+E116</f>
        <v>735142918</v>
      </c>
      <c r="F123" s="686">
        <f>SUMIF($B8:$B$117,$B$24,F8:F117)+F116</f>
        <v>735142918</v>
      </c>
      <c r="G123" s="687">
        <f>SUMIF($B8:$B$117,$B$24,G8:G117)+G116</f>
        <v>599908248</v>
      </c>
      <c r="H123" s="685">
        <f>SUMIF($B8:$B$117,$B$24,H8:H117)+H116</f>
        <v>13355806</v>
      </c>
      <c r="I123" s="686">
        <f>SUMIF($B8:$B$117,$B$24,I8:I117)+I116</f>
        <v>613264054</v>
      </c>
      <c r="J123" s="687">
        <f>SUMIF($B8:$B$117,$B$24,J8:J117)+J116</f>
        <v>599908248</v>
      </c>
      <c r="K123" s="685">
        <f>SUMIF($B8:$B$117,$B$24,K8:K117)+K116</f>
        <v>13355806</v>
      </c>
      <c r="L123" s="686">
        <f>SUMIF($B8:$B$117,$B$24,L8:L117)+L116</f>
        <v>613264054</v>
      </c>
      <c r="M123" s="687">
        <f>SUMIF($B8:$B$117,$B$24,M8:M117)+M116</f>
        <v>121878864</v>
      </c>
      <c r="N123" s="686">
        <f>SUMIF($B8:$B$117,$B$24,N8:N117)+N116</f>
        <v>121878864</v>
      </c>
      <c r="P123" s="687">
        <f>SUMIF($B8:$B$117,$B$24,P8:P117)+P116</f>
        <v>0</v>
      </c>
      <c r="Q123" s="686">
        <f>SUMIF($B8:$B$117,$B$24,Q8:Q117)+Q116</f>
        <v>0</v>
      </c>
      <c r="R123" s="10"/>
      <c r="S123" s="34">
        <f>+IF(SEPTIEMBRE!S123=0,"",SEPTIEMBRE!S123)</f>
        <v>2010200</v>
      </c>
      <c r="T123" s="158" t="str">
        <f>+IF(SEPTIEMBRE!T123=0,"",SEPTIEMBRE!T123)</f>
        <v>Adquisición de Servicios</v>
      </c>
      <c r="U123" s="157">
        <f t="shared" ref="U123:AJ123" si="126">SUM(U124:U139)</f>
        <v>157427428</v>
      </c>
      <c r="V123" s="144">
        <f t="shared" si="126"/>
        <v>-8100000</v>
      </c>
      <c r="W123" s="144">
        <f t="shared" si="126"/>
        <v>25641138</v>
      </c>
      <c r="X123" s="152">
        <f t="shared" si="126"/>
        <v>174968566</v>
      </c>
      <c r="Y123" s="151">
        <f t="shared" si="126"/>
        <v>114173493.06999999</v>
      </c>
      <c r="Z123" s="144">
        <f t="shared" si="126"/>
        <v>8922981</v>
      </c>
      <c r="AA123" s="152">
        <f t="shared" si="126"/>
        <v>123096474.06999999</v>
      </c>
      <c r="AB123" s="151">
        <f t="shared" si="126"/>
        <v>113458824.06999999</v>
      </c>
      <c r="AC123" s="144">
        <f t="shared" si="126"/>
        <v>9242981</v>
      </c>
      <c r="AD123" s="152">
        <f t="shared" si="126"/>
        <v>122701805.06999999</v>
      </c>
      <c r="AE123" s="151">
        <f t="shared" si="126"/>
        <v>91437476</v>
      </c>
      <c r="AF123" s="144">
        <f t="shared" si="126"/>
        <v>12022611</v>
      </c>
      <c r="AG123" s="152">
        <f t="shared" si="126"/>
        <v>103460087</v>
      </c>
      <c r="AH123" s="151">
        <f t="shared" si="126"/>
        <v>51872091.93</v>
      </c>
      <c r="AI123" s="144">
        <f t="shared" si="126"/>
        <v>52266760.93</v>
      </c>
      <c r="AJ123" s="153">
        <f t="shared" si="126"/>
        <v>71508479</v>
      </c>
      <c r="AK123" s="10"/>
      <c r="AL123" s="151">
        <f>SUM(AL124:AL139)</f>
        <v>-4500000</v>
      </c>
      <c r="AM123" s="153">
        <f>SUM(AM124:AM139)</f>
        <v>0</v>
      </c>
      <c r="AN123" s="10"/>
      <c r="AO123" s="365"/>
      <c r="AP123" s="365"/>
      <c r="AQ123" s="365"/>
      <c r="AR123" s="365"/>
      <c r="AS123" s="365"/>
      <c r="AT123" s="365"/>
      <c r="AU123" s="365"/>
      <c r="AV123" s="365"/>
      <c r="AW123" s="365"/>
      <c r="AX123" s="365"/>
      <c r="AY123" s="365"/>
      <c r="AZ123" s="365"/>
    </row>
    <row r="124" spans="1:52" s="467" customFormat="1" ht="16.5" thickBot="1" x14ac:dyDescent="0.25">
      <c r="A124" s="607"/>
      <c r="B124" s="617"/>
      <c r="C124" s="609"/>
      <c r="D124" s="609"/>
      <c r="E124" s="609"/>
      <c r="F124" s="609"/>
      <c r="G124" s="609"/>
      <c r="H124" s="609"/>
      <c r="I124" s="609"/>
      <c r="J124" s="609"/>
      <c r="K124" s="609"/>
      <c r="L124" s="609"/>
      <c r="M124" s="609"/>
      <c r="N124" s="610"/>
      <c r="P124" s="611"/>
      <c r="Q124" s="610"/>
      <c r="R124" s="10"/>
      <c r="S124" s="155" t="str">
        <f>+IF(SEPTIEMBRE!S124=0,"",SEPTIEMBRE!S124)</f>
        <v>2010200-1</v>
      </c>
      <c r="T124" s="159" t="str">
        <f>+IF(SEPTIEMBRE!T124=0,"",SEPTIEMBRE!T124)</f>
        <v>Seguros</v>
      </c>
      <c r="U124" s="29">
        <f>+ENERO!U124</f>
        <v>20000000</v>
      </c>
      <c r="V124" s="17">
        <f>SEPTIEMBRE!V124+OCTUBRE!AL124</f>
        <v>0</v>
      </c>
      <c r="W124" s="17">
        <f>SEPTIEMBRE!W124+OCTUBRE!AM124</f>
        <v>0</v>
      </c>
      <c r="X124" s="20">
        <f t="shared" ref="X124:X139" si="127">SUM(U124:W124)</f>
        <v>20000000</v>
      </c>
      <c r="Y124" s="21">
        <f>SEPTIEMBRE!AA124</f>
        <v>14788778</v>
      </c>
      <c r="Z124" s="457">
        <v>12322</v>
      </c>
      <c r="AA124" s="20">
        <f t="shared" ref="AA124:AA139" si="128">SUM(Y124:Z124)</f>
        <v>14801100</v>
      </c>
      <c r="AB124" s="21">
        <f>SEPTIEMBRE!AD124</f>
        <v>14788778</v>
      </c>
      <c r="AC124" s="457">
        <v>12322</v>
      </c>
      <c r="AD124" s="20">
        <f t="shared" ref="AD124:AD139" si="129">SUM(AB124:AC124)</f>
        <v>14801100</v>
      </c>
      <c r="AE124" s="21">
        <f>SEPTIEMBRE!AG124</f>
        <v>11107884</v>
      </c>
      <c r="AF124" s="457">
        <f>2590871+1084534</f>
        <v>3675405</v>
      </c>
      <c r="AG124" s="20">
        <f t="shared" ref="AG124:AG139" si="130">SUM(AE124:AF124)</f>
        <v>14783289</v>
      </c>
      <c r="AH124" s="21">
        <f t="shared" ref="AH124:AH139" si="131">X124-AA124</f>
        <v>5198900</v>
      </c>
      <c r="AI124" s="17">
        <f t="shared" ref="AI124:AI139" si="132">X124-AD124</f>
        <v>5198900</v>
      </c>
      <c r="AJ124" s="18">
        <f t="shared" ref="AJ124:AJ139" si="133">X124-AG124</f>
        <v>5216711</v>
      </c>
      <c r="AK124" s="10"/>
      <c r="AL124" s="455">
        <v>0</v>
      </c>
      <c r="AM124" s="458">
        <v>0</v>
      </c>
      <c r="AN124" s="10"/>
      <c r="AO124" s="365"/>
      <c r="AP124" s="365"/>
      <c r="AQ124" s="365"/>
      <c r="AR124" s="365"/>
      <c r="AS124" s="365"/>
      <c r="AT124" s="365"/>
      <c r="AU124" s="365"/>
      <c r="AV124" s="365"/>
      <c r="AW124" s="365"/>
      <c r="AX124" s="365"/>
      <c r="AY124" s="365"/>
      <c r="AZ124" s="365"/>
    </row>
    <row r="125" spans="1:52" s="467" customFormat="1" ht="16.5" thickBot="1" x14ac:dyDescent="0.25">
      <c r="A125" s="618" t="str">
        <f>+IF(SEPTIEMBRE!A125=0,"",SEPTIEMBRE!A125)</f>
        <v xml:space="preserve">TOTAL PRESUPUESTO DE INGRESOS </v>
      </c>
      <c r="B125" s="619"/>
      <c r="C125" s="605">
        <f t="shared" ref="C125:N125" si="134">C123+C121</f>
        <v>3181595000</v>
      </c>
      <c r="D125" s="621">
        <f t="shared" si="134"/>
        <v>0</v>
      </c>
      <c r="E125" s="621">
        <f t="shared" si="134"/>
        <v>923804037</v>
      </c>
      <c r="F125" s="622">
        <f t="shared" si="134"/>
        <v>4105399037</v>
      </c>
      <c r="G125" s="620">
        <f t="shared" si="134"/>
        <v>3069678574</v>
      </c>
      <c r="H125" s="621">
        <f t="shared" si="134"/>
        <v>270662458</v>
      </c>
      <c r="I125" s="622">
        <f t="shared" si="134"/>
        <v>3340341032</v>
      </c>
      <c r="J125" s="620">
        <f t="shared" si="134"/>
        <v>2426054580</v>
      </c>
      <c r="K125" s="621">
        <f t="shared" si="134"/>
        <v>285253214</v>
      </c>
      <c r="L125" s="622">
        <f t="shared" si="134"/>
        <v>2711307794</v>
      </c>
      <c r="M125" s="620">
        <f t="shared" si="134"/>
        <v>765058005</v>
      </c>
      <c r="N125" s="622">
        <f t="shared" si="134"/>
        <v>1394091243</v>
      </c>
      <c r="P125" s="605">
        <f>P123+P121</f>
        <v>0</v>
      </c>
      <c r="Q125" s="606">
        <f>Q123+Q121</f>
        <v>27313967</v>
      </c>
      <c r="R125" s="10"/>
      <c r="S125" s="155" t="str">
        <f>+IF(SEPTIEMBRE!S125=0,"",SEPTIEMBRE!S125)</f>
        <v>2010200-2</v>
      </c>
      <c r="T125" s="159" t="str">
        <f>+IF(SEPTIEMBRE!T125=0,"",SEPTIEMBRE!T125)</f>
        <v>Impresos y Publicaciones</v>
      </c>
      <c r="U125" s="29">
        <f>+ENERO!U125</f>
        <v>1618455</v>
      </c>
      <c r="V125" s="17">
        <f>SEPTIEMBRE!V125+OCTUBRE!AL125</f>
        <v>-500000</v>
      </c>
      <c r="W125" s="17">
        <f>SEPTIEMBRE!W125+OCTUBRE!AM125</f>
        <v>0</v>
      </c>
      <c r="X125" s="20">
        <f t="shared" si="127"/>
        <v>1118455</v>
      </c>
      <c r="Y125" s="21">
        <f>SEPTIEMBRE!AA125</f>
        <v>395630</v>
      </c>
      <c r="Z125" s="457">
        <v>598240</v>
      </c>
      <c r="AA125" s="20">
        <f t="shared" si="128"/>
        <v>993870</v>
      </c>
      <c r="AB125" s="21">
        <f>SEPTIEMBRE!AD125</f>
        <v>395630</v>
      </c>
      <c r="AC125" s="457">
        <v>598240</v>
      </c>
      <c r="AD125" s="20">
        <f t="shared" si="129"/>
        <v>993870</v>
      </c>
      <c r="AE125" s="21">
        <f>SEPTIEMBRE!AG125</f>
        <v>395630</v>
      </c>
      <c r="AF125" s="457">
        <v>598240</v>
      </c>
      <c r="AG125" s="20">
        <f t="shared" si="130"/>
        <v>993870</v>
      </c>
      <c r="AH125" s="21">
        <f t="shared" si="131"/>
        <v>124585</v>
      </c>
      <c r="AI125" s="17">
        <f t="shared" si="132"/>
        <v>124585</v>
      </c>
      <c r="AJ125" s="18">
        <f t="shared" si="133"/>
        <v>124585</v>
      </c>
      <c r="AK125" s="10"/>
      <c r="AL125" s="455">
        <v>-500000</v>
      </c>
      <c r="AM125" s="458">
        <v>0</v>
      </c>
      <c r="AN125" s="10"/>
      <c r="AO125" s="365"/>
      <c r="AP125" s="365"/>
      <c r="AQ125" s="365"/>
      <c r="AR125" s="365"/>
      <c r="AS125" s="365"/>
      <c r="AT125" s="365"/>
      <c r="AU125" s="365"/>
      <c r="AV125" s="365"/>
      <c r="AW125" s="365"/>
      <c r="AX125" s="365"/>
      <c r="AY125" s="365"/>
      <c r="AZ125" s="365"/>
    </row>
    <row r="126" spans="1:52" s="467" customFormat="1" x14ac:dyDescent="0.2">
      <c r="A126" s="623"/>
      <c r="N126" s="10"/>
      <c r="R126" s="10"/>
      <c r="S126" s="155" t="str">
        <f>+IF(SEPTIEMBRE!S126=0,"",SEPTIEMBRE!S126)</f>
        <v>2010200-3</v>
      </c>
      <c r="T126" s="159" t="str">
        <f>+IF(SEPTIEMBRE!T126=0,"",SEPTIEMBRE!T126)</f>
        <v xml:space="preserve">Servicios Públicos </v>
      </c>
      <c r="U126" s="29">
        <f>+ENERO!U126</f>
        <v>59412000</v>
      </c>
      <c r="V126" s="17">
        <f>SEPTIEMBRE!V126+OCTUBRE!AL126</f>
        <v>0</v>
      </c>
      <c r="W126" s="17">
        <f>SEPTIEMBRE!W126+OCTUBRE!AM126</f>
        <v>0</v>
      </c>
      <c r="X126" s="20">
        <f t="shared" si="127"/>
        <v>59412000</v>
      </c>
      <c r="Y126" s="21">
        <f>SEPTIEMBRE!AA126</f>
        <v>40293524</v>
      </c>
      <c r="Z126" s="457">
        <v>4792726</v>
      </c>
      <c r="AA126" s="20">
        <f t="shared" si="128"/>
        <v>45086250</v>
      </c>
      <c r="AB126" s="21">
        <f>SEPTIEMBRE!AD126</f>
        <v>40293524</v>
      </c>
      <c r="AC126" s="457">
        <v>4792726</v>
      </c>
      <c r="AD126" s="20">
        <f t="shared" si="129"/>
        <v>45086250</v>
      </c>
      <c r="AE126" s="21">
        <f>SEPTIEMBRE!AG126</f>
        <v>37933075</v>
      </c>
      <c r="AF126" s="457">
        <v>4784273</v>
      </c>
      <c r="AG126" s="20">
        <f t="shared" si="130"/>
        <v>42717348</v>
      </c>
      <c r="AH126" s="21">
        <f t="shared" si="131"/>
        <v>14325750</v>
      </c>
      <c r="AI126" s="17">
        <f t="shared" si="132"/>
        <v>14325750</v>
      </c>
      <c r="AJ126" s="18">
        <f t="shared" si="133"/>
        <v>16694652</v>
      </c>
      <c r="AK126" s="10"/>
      <c r="AL126" s="455">
        <v>0</v>
      </c>
      <c r="AM126" s="458">
        <v>0</v>
      </c>
      <c r="AN126" s="10"/>
      <c r="AO126" s="365"/>
      <c r="AP126" s="365"/>
      <c r="AQ126" s="365"/>
      <c r="AR126" s="365"/>
      <c r="AS126" s="365"/>
      <c r="AT126" s="365"/>
      <c r="AU126" s="365"/>
      <c r="AV126" s="365"/>
      <c r="AW126" s="365"/>
      <c r="AX126" s="365"/>
      <c r="AY126" s="365"/>
      <c r="AZ126" s="365"/>
    </row>
    <row r="127" spans="1:52" s="467" customFormat="1" x14ac:dyDescent="0.2">
      <c r="A127" s="623"/>
      <c r="D127" s="562"/>
      <c r="N127" s="10"/>
      <c r="R127" s="10"/>
      <c r="S127" s="155" t="str">
        <f>+IF(SEPTIEMBRE!S127=0,"",SEPTIEMBRE!S127)</f>
        <v>2010200-4</v>
      </c>
      <c r="T127" s="159" t="str">
        <f>+IF(SEPTIEMBRE!T127=0,"",SEPTIEMBRE!T127)</f>
        <v>Comunicaciones y Transportes</v>
      </c>
      <c r="U127" s="29">
        <f>+ENERO!U127</f>
        <v>12125984</v>
      </c>
      <c r="V127" s="17">
        <f>SEPTIEMBRE!V127+OCTUBRE!AL127</f>
        <v>0</v>
      </c>
      <c r="W127" s="17">
        <f>SEPTIEMBRE!W127+OCTUBRE!AM127</f>
        <v>0</v>
      </c>
      <c r="X127" s="20">
        <f t="shared" si="127"/>
        <v>12125984</v>
      </c>
      <c r="Y127" s="21">
        <f>SEPTIEMBRE!AA127</f>
        <v>10319376</v>
      </c>
      <c r="Z127" s="457">
        <v>597600</v>
      </c>
      <c r="AA127" s="20">
        <f t="shared" si="128"/>
        <v>10916976</v>
      </c>
      <c r="AB127" s="21">
        <f>SEPTIEMBRE!AD127</f>
        <v>9604707</v>
      </c>
      <c r="AC127" s="457">
        <v>917600</v>
      </c>
      <c r="AD127" s="20">
        <f t="shared" si="129"/>
        <v>10522307</v>
      </c>
      <c r="AE127" s="21">
        <f>SEPTIEMBRE!AG127</f>
        <v>8964617</v>
      </c>
      <c r="AF127" s="457">
        <v>917600</v>
      </c>
      <c r="AG127" s="20">
        <f t="shared" si="130"/>
        <v>9882217</v>
      </c>
      <c r="AH127" s="21">
        <f t="shared" si="131"/>
        <v>1209008</v>
      </c>
      <c r="AI127" s="17">
        <f t="shared" si="132"/>
        <v>1603677</v>
      </c>
      <c r="AJ127" s="18">
        <f t="shared" si="133"/>
        <v>2243767</v>
      </c>
      <c r="AK127" s="10"/>
      <c r="AL127" s="455">
        <v>0</v>
      </c>
      <c r="AM127" s="458">
        <v>0</v>
      </c>
      <c r="AN127" s="10"/>
      <c r="AO127" s="365"/>
      <c r="AP127" s="365"/>
      <c r="AQ127" s="365"/>
      <c r="AR127" s="365"/>
      <c r="AS127" s="365"/>
      <c r="AT127" s="365"/>
      <c r="AU127" s="365"/>
      <c r="AV127" s="365"/>
      <c r="AW127" s="365"/>
      <c r="AX127" s="365"/>
      <c r="AY127" s="365"/>
      <c r="AZ127" s="365"/>
    </row>
    <row r="128" spans="1:52" s="467" customFormat="1" x14ac:dyDescent="0.2">
      <c r="A128" s="623"/>
      <c r="N128" s="10"/>
      <c r="R128" s="10"/>
      <c r="S128" s="155" t="str">
        <f>+IF(SEPTIEMBRE!S128=0,"",SEPTIEMBRE!S128)</f>
        <v>2010200-5</v>
      </c>
      <c r="T128" s="159" t="str">
        <f>+IF(SEPTIEMBRE!T128=0,"",SEPTIEMBRE!T128)</f>
        <v>Viáticos y Gastos de Viaje</v>
      </c>
      <c r="U128" s="29">
        <f>+ENERO!U128</f>
        <v>10866029</v>
      </c>
      <c r="V128" s="17">
        <f>SEPTIEMBRE!V128+OCTUBRE!AL128</f>
        <v>1000000</v>
      </c>
      <c r="W128" s="17">
        <f>SEPTIEMBRE!W128+OCTUBRE!AM128</f>
        <v>0</v>
      </c>
      <c r="X128" s="20">
        <f t="shared" si="127"/>
        <v>11866029</v>
      </c>
      <c r="Y128" s="21">
        <f>SEPTIEMBRE!AA128</f>
        <v>8039752</v>
      </c>
      <c r="Z128" s="457">
        <v>1751132</v>
      </c>
      <c r="AA128" s="20">
        <f t="shared" si="128"/>
        <v>9790884</v>
      </c>
      <c r="AB128" s="21">
        <f>SEPTIEMBRE!AD128</f>
        <v>8039752</v>
      </c>
      <c r="AC128" s="457">
        <v>1751132</v>
      </c>
      <c r="AD128" s="20">
        <f t="shared" si="129"/>
        <v>9790884</v>
      </c>
      <c r="AE128" s="21">
        <f>SEPTIEMBRE!AG128</f>
        <v>8039749</v>
      </c>
      <c r="AF128" s="457">
        <v>1751132</v>
      </c>
      <c r="AG128" s="20">
        <f t="shared" si="130"/>
        <v>9790881</v>
      </c>
      <c r="AH128" s="21">
        <f t="shared" si="131"/>
        <v>2075145</v>
      </c>
      <c r="AI128" s="17">
        <f t="shared" si="132"/>
        <v>2075145</v>
      </c>
      <c r="AJ128" s="18">
        <f t="shared" si="133"/>
        <v>2075148</v>
      </c>
      <c r="AK128" s="10"/>
      <c r="AL128" s="455">
        <v>0</v>
      </c>
      <c r="AM128" s="458">
        <v>0</v>
      </c>
      <c r="AN128" s="10"/>
      <c r="AO128" s="365"/>
      <c r="AP128" s="365"/>
      <c r="AQ128" s="365"/>
      <c r="AR128" s="365"/>
      <c r="AS128" s="365"/>
      <c r="AT128" s="365"/>
      <c r="AU128" s="365"/>
      <c r="AV128" s="365"/>
      <c r="AW128" s="365"/>
      <c r="AX128" s="365"/>
      <c r="AY128" s="365"/>
      <c r="AZ128" s="365"/>
    </row>
    <row r="129" spans="1:52" s="467" customFormat="1" x14ac:dyDescent="0.2">
      <c r="A129" s="623"/>
      <c r="N129" s="10"/>
      <c r="R129" s="10"/>
      <c r="S129" s="155" t="str">
        <f>+IF(SEPTIEMBRE!S129=0,"",SEPTIEMBRE!S129)</f>
        <v>2010200-6</v>
      </c>
      <c r="T129" s="159" t="str">
        <f>+IF(SEPTIEMBRE!T129=0,"",SEPTIEMBRE!T129)</f>
        <v>Arrendamientos</v>
      </c>
      <c r="U129" s="29">
        <f>+ENERO!U129</f>
        <v>0</v>
      </c>
      <c r="V129" s="17">
        <f>SEPTIEMBRE!V129+OCTUBRE!AL129</f>
        <v>0</v>
      </c>
      <c r="W129" s="17">
        <f>SEPTIEMBRE!W129+OCTUBRE!AM129</f>
        <v>0</v>
      </c>
      <c r="X129" s="20">
        <f t="shared" si="127"/>
        <v>0</v>
      </c>
      <c r="Y129" s="21">
        <f>SEPTIEMBRE!AA129</f>
        <v>0</v>
      </c>
      <c r="Z129" s="457">
        <v>0</v>
      </c>
      <c r="AA129" s="20">
        <f t="shared" si="128"/>
        <v>0</v>
      </c>
      <c r="AB129" s="21">
        <f>SEPTIEMBRE!AD129</f>
        <v>0</v>
      </c>
      <c r="AC129" s="457">
        <v>0</v>
      </c>
      <c r="AD129" s="20">
        <f t="shared" si="129"/>
        <v>0</v>
      </c>
      <c r="AE129" s="21">
        <f>SEPTIEMBRE!AG129</f>
        <v>0</v>
      </c>
      <c r="AF129" s="457">
        <v>0</v>
      </c>
      <c r="AG129" s="20">
        <f t="shared" si="130"/>
        <v>0</v>
      </c>
      <c r="AH129" s="21">
        <f t="shared" si="131"/>
        <v>0</v>
      </c>
      <c r="AI129" s="17">
        <f t="shared" si="132"/>
        <v>0</v>
      </c>
      <c r="AJ129" s="18">
        <f t="shared" si="133"/>
        <v>0</v>
      </c>
      <c r="AK129" s="10"/>
      <c r="AL129" s="455">
        <v>0</v>
      </c>
      <c r="AM129" s="458">
        <v>0</v>
      </c>
      <c r="AN129" s="10"/>
      <c r="AO129" s="365"/>
      <c r="AP129" s="365"/>
      <c r="AQ129" s="365"/>
      <c r="AR129" s="365"/>
      <c r="AS129" s="365"/>
      <c r="AT129" s="365"/>
      <c r="AU129" s="365"/>
      <c r="AV129" s="365"/>
      <c r="AW129" s="365"/>
      <c r="AX129" s="365"/>
      <c r="AY129" s="365"/>
      <c r="AZ129" s="365"/>
    </row>
    <row r="130" spans="1:52" s="467" customFormat="1" x14ac:dyDescent="0.2">
      <c r="A130" s="623"/>
      <c r="N130" s="10"/>
      <c r="R130" s="10"/>
      <c r="S130" s="155" t="str">
        <f>+IF(SEPTIEMBRE!S130=0,"",SEPTIEMBRE!S130)</f>
        <v>2010200-7</v>
      </c>
      <c r="T130" s="159" t="str">
        <f>+IF(SEPTIEMBRE!T130=0,"",SEPTIEMBRE!T130)</f>
        <v>Vigilancia y Aseo</v>
      </c>
      <c r="U130" s="29">
        <f>+ENERO!U130</f>
        <v>3000000</v>
      </c>
      <c r="V130" s="17">
        <f>SEPTIEMBRE!V130+OCTUBRE!AL130</f>
        <v>-3000000</v>
      </c>
      <c r="W130" s="17">
        <f>SEPTIEMBRE!W130+OCTUBRE!AM130</f>
        <v>0</v>
      </c>
      <c r="X130" s="20">
        <f t="shared" si="127"/>
        <v>0</v>
      </c>
      <c r="Y130" s="21">
        <f>SEPTIEMBRE!AA130</f>
        <v>0</v>
      </c>
      <c r="Z130" s="457">
        <v>0</v>
      </c>
      <c r="AA130" s="20">
        <f t="shared" si="128"/>
        <v>0</v>
      </c>
      <c r="AB130" s="21">
        <f>SEPTIEMBRE!AD130</f>
        <v>0</v>
      </c>
      <c r="AC130" s="457">
        <v>0</v>
      </c>
      <c r="AD130" s="20">
        <f t="shared" si="129"/>
        <v>0</v>
      </c>
      <c r="AE130" s="21">
        <f>SEPTIEMBRE!AG130</f>
        <v>0</v>
      </c>
      <c r="AF130" s="457">
        <v>0</v>
      </c>
      <c r="AG130" s="20">
        <f t="shared" si="130"/>
        <v>0</v>
      </c>
      <c r="AH130" s="21">
        <f t="shared" si="131"/>
        <v>0</v>
      </c>
      <c r="AI130" s="17">
        <f t="shared" si="132"/>
        <v>0</v>
      </c>
      <c r="AJ130" s="18">
        <f t="shared" si="133"/>
        <v>0</v>
      </c>
      <c r="AK130" s="10"/>
      <c r="AL130" s="455">
        <v>0</v>
      </c>
      <c r="AM130" s="458">
        <v>0</v>
      </c>
      <c r="AN130" s="10"/>
      <c r="AO130" s="365"/>
      <c r="AP130" s="365"/>
      <c r="AQ130" s="365"/>
      <c r="AR130" s="365"/>
      <c r="AS130" s="365"/>
      <c r="AT130" s="365"/>
      <c r="AU130" s="365"/>
      <c r="AV130" s="365"/>
      <c r="AW130" s="365"/>
      <c r="AX130" s="365"/>
      <c r="AY130" s="365"/>
      <c r="AZ130" s="365"/>
    </row>
    <row r="131" spans="1:52" s="467" customFormat="1" x14ac:dyDescent="0.2">
      <c r="A131" s="623"/>
      <c r="N131" s="10"/>
      <c r="R131" s="10"/>
      <c r="S131" s="155" t="str">
        <f>+IF(SEPTIEMBRE!S131=0,"",SEPTIEMBRE!S131)</f>
        <v>2010200-8</v>
      </c>
      <c r="T131" s="159" t="str">
        <f>+IF(SEPTIEMBRE!T131=0,"",SEPTIEMBRE!T131)</f>
        <v>Bienestar Social</v>
      </c>
      <c r="U131" s="29">
        <f>+ENERO!U131</f>
        <v>27404960</v>
      </c>
      <c r="V131" s="17">
        <f>SEPTIEMBRE!V131+OCTUBRE!AL131</f>
        <v>0</v>
      </c>
      <c r="W131" s="17">
        <f>SEPTIEMBRE!W131+OCTUBRE!AM131</f>
        <v>81553</v>
      </c>
      <c r="X131" s="20">
        <f t="shared" si="127"/>
        <v>27486513</v>
      </c>
      <c r="Y131" s="21">
        <f>SEPTIEMBRE!AA131</f>
        <v>8389273</v>
      </c>
      <c r="Z131" s="457">
        <v>907200</v>
      </c>
      <c r="AA131" s="20">
        <f t="shared" si="128"/>
        <v>9296473</v>
      </c>
      <c r="AB131" s="21">
        <f>SEPTIEMBRE!AD131</f>
        <v>8389273</v>
      </c>
      <c r="AC131" s="457">
        <v>907200</v>
      </c>
      <c r="AD131" s="20">
        <f t="shared" si="129"/>
        <v>9296473</v>
      </c>
      <c r="AE131" s="21">
        <f>SEPTIEMBRE!AG131</f>
        <v>8315223</v>
      </c>
      <c r="AF131" s="457">
        <v>32200</v>
      </c>
      <c r="AG131" s="20">
        <f t="shared" si="130"/>
        <v>8347423</v>
      </c>
      <c r="AH131" s="21">
        <f t="shared" si="131"/>
        <v>18190040</v>
      </c>
      <c r="AI131" s="17">
        <f t="shared" si="132"/>
        <v>18190040</v>
      </c>
      <c r="AJ131" s="18">
        <f t="shared" si="133"/>
        <v>19139090</v>
      </c>
      <c r="AK131" s="10"/>
      <c r="AL131" s="455">
        <v>0</v>
      </c>
      <c r="AM131" s="458">
        <v>0</v>
      </c>
      <c r="AN131" s="10"/>
      <c r="AO131" s="365"/>
      <c r="AP131" s="365"/>
      <c r="AQ131" s="365"/>
      <c r="AR131" s="365"/>
      <c r="AS131" s="365"/>
      <c r="AT131" s="365"/>
      <c r="AU131" s="365"/>
      <c r="AV131" s="365"/>
      <c r="AW131" s="365"/>
      <c r="AX131" s="365"/>
      <c r="AY131" s="365"/>
      <c r="AZ131" s="365"/>
    </row>
    <row r="132" spans="1:52" s="467" customFormat="1" x14ac:dyDescent="0.2">
      <c r="A132" s="623"/>
      <c r="N132" s="10"/>
      <c r="R132" s="10"/>
      <c r="S132" s="155" t="str">
        <f>+IF(SEPTIEMBRE!S132=0,"",SEPTIEMBRE!S132)</f>
        <v>2010200-9</v>
      </c>
      <c r="T132" s="159" t="str">
        <f>+IF(SEPTIEMBRE!T132=0,"",SEPTIEMBRE!T132)</f>
        <v>Capacitación, estimulos, incentivos, programa de calidad</v>
      </c>
      <c r="U132" s="29">
        <f>+ENERO!U132</f>
        <v>9000000</v>
      </c>
      <c r="V132" s="17">
        <f>SEPTIEMBRE!V132+OCTUBRE!AL132</f>
        <v>-2000000</v>
      </c>
      <c r="W132" s="17">
        <f>SEPTIEMBRE!W132+OCTUBRE!AM132</f>
        <v>0</v>
      </c>
      <c r="X132" s="20">
        <f t="shared" si="127"/>
        <v>7000000</v>
      </c>
      <c r="Y132" s="21">
        <f>SEPTIEMBRE!AA132</f>
        <v>2603720</v>
      </c>
      <c r="Z132" s="457">
        <v>0</v>
      </c>
      <c r="AA132" s="20">
        <f t="shared" si="128"/>
        <v>2603720</v>
      </c>
      <c r="AB132" s="21">
        <f>SEPTIEMBRE!AD132</f>
        <v>2603720</v>
      </c>
      <c r="AC132" s="457">
        <v>0</v>
      </c>
      <c r="AD132" s="20">
        <f t="shared" si="129"/>
        <v>2603720</v>
      </c>
      <c r="AE132" s="21">
        <f>SEPTIEMBRE!AG132</f>
        <v>1963720</v>
      </c>
      <c r="AF132" s="457">
        <v>0</v>
      </c>
      <c r="AG132" s="20">
        <f t="shared" si="130"/>
        <v>1963720</v>
      </c>
      <c r="AH132" s="21">
        <f t="shared" si="131"/>
        <v>4396280</v>
      </c>
      <c r="AI132" s="17">
        <f t="shared" si="132"/>
        <v>4396280</v>
      </c>
      <c r="AJ132" s="18">
        <f t="shared" si="133"/>
        <v>5036280</v>
      </c>
      <c r="AK132" s="10"/>
      <c r="AL132" s="455">
        <v>-2000000</v>
      </c>
      <c r="AM132" s="458">
        <v>0</v>
      </c>
      <c r="AN132" s="10"/>
      <c r="AO132" s="365"/>
      <c r="AP132" s="365"/>
      <c r="AQ132" s="365"/>
      <c r="AR132" s="365"/>
      <c r="AS132" s="365"/>
      <c r="AT132" s="365"/>
      <c r="AU132" s="365"/>
      <c r="AV132" s="365"/>
      <c r="AW132" s="365"/>
      <c r="AX132" s="365"/>
      <c r="AY132" s="365"/>
      <c r="AZ132" s="365"/>
    </row>
    <row r="133" spans="1:52" s="467" customFormat="1" x14ac:dyDescent="0.2">
      <c r="A133" s="623"/>
      <c r="N133" s="10"/>
      <c r="R133" s="10"/>
      <c r="S133" s="155" t="str">
        <f>+IF(SEPTIEMBRE!S133=0,"",SEPTIEMBRE!S133)</f>
        <v>2010200-10</v>
      </c>
      <c r="T133" s="159" t="str">
        <f>+IF(SEPTIEMBRE!T133=0,"",SEPTIEMBRE!T133)</f>
        <v>Pagos otras IPS</v>
      </c>
      <c r="U133" s="29">
        <f>+ENERO!U133</f>
        <v>1000000</v>
      </c>
      <c r="V133" s="17">
        <f>SEPTIEMBRE!V133+OCTUBRE!AL133</f>
        <v>0</v>
      </c>
      <c r="W133" s="17">
        <f>SEPTIEMBRE!W133+OCTUBRE!AM133</f>
        <v>0</v>
      </c>
      <c r="X133" s="20">
        <f t="shared" si="127"/>
        <v>1000000</v>
      </c>
      <c r="Y133" s="21">
        <f>SEPTIEMBRE!AA133</f>
        <v>0</v>
      </c>
      <c r="Z133" s="457">
        <v>0</v>
      </c>
      <c r="AA133" s="20">
        <f t="shared" si="128"/>
        <v>0</v>
      </c>
      <c r="AB133" s="21">
        <f>SEPTIEMBRE!AD133</f>
        <v>0</v>
      </c>
      <c r="AC133" s="457">
        <v>0</v>
      </c>
      <c r="AD133" s="20">
        <f t="shared" si="129"/>
        <v>0</v>
      </c>
      <c r="AE133" s="21">
        <f>SEPTIEMBRE!AG133</f>
        <v>0</v>
      </c>
      <c r="AF133" s="457">
        <v>0</v>
      </c>
      <c r="AG133" s="20">
        <f t="shared" si="130"/>
        <v>0</v>
      </c>
      <c r="AH133" s="21">
        <f t="shared" si="131"/>
        <v>1000000</v>
      </c>
      <c r="AI133" s="17">
        <f t="shared" si="132"/>
        <v>1000000</v>
      </c>
      <c r="AJ133" s="18">
        <f t="shared" si="133"/>
        <v>1000000</v>
      </c>
      <c r="AK133" s="10"/>
      <c r="AL133" s="455">
        <v>0</v>
      </c>
      <c r="AM133" s="458">
        <v>0</v>
      </c>
      <c r="AN133" s="10"/>
      <c r="AO133" s="365"/>
      <c r="AP133" s="365"/>
      <c r="AQ133" s="365"/>
      <c r="AR133" s="365"/>
      <c r="AS133" s="365"/>
      <c r="AT133" s="365"/>
      <c r="AU133" s="365"/>
      <c r="AV133" s="365"/>
      <c r="AW133" s="365"/>
      <c r="AX133" s="365"/>
      <c r="AY133" s="365"/>
      <c r="AZ133" s="365"/>
    </row>
    <row r="134" spans="1:52" s="467" customFormat="1" x14ac:dyDescent="0.2">
      <c r="A134" s="623"/>
      <c r="N134" s="10"/>
      <c r="R134" s="10"/>
      <c r="S134" s="155" t="str">
        <f>+IF(SEPTIEMBRE!S134=0,"",SEPTIEMBRE!S134)</f>
        <v>2010200-11</v>
      </c>
      <c r="T134" s="159" t="str">
        <f>+IF(SEPTIEMBRE!T134=0,"",SEPTIEMBRE!T134)</f>
        <v>Gastos financieros</v>
      </c>
      <c r="U134" s="29">
        <f>+ENERO!U134</f>
        <v>8000000</v>
      </c>
      <c r="V134" s="17">
        <f>SEPTIEMBRE!V134+OCTUBRE!AL134</f>
        <v>-1600000</v>
      </c>
      <c r="W134" s="17">
        <f>SEPTIEMBRE!W134+OCTUBRE!AM134</f>
        <v>0</v>
      </c>
      <c r="X134" s="20">
        <f t="shared" si="127"/>
        <v>6400000</v>
      </c>
      <c r="Y134" s="21">
        <f>SEPTIEMBRE!AA134</f>
        <v>3783855.07</v>
      </c>
      <c r="Z134" s="457">
        <v>263761</v>
      </c>
      <c r="AA134" s="20">
        <f t="shared" si="128"/>
        <v>4047616.07</v>
      </c>
      <c r="AB134" s="21">
        <f>SEPTIEMBRE!AD134</f>
        <v>3783855.07</v>
      </c>
      <c r="AC134" s="457">
        <v>263761</v>
      </c>
      <c r="AD134" s="20">
        <f t="shared" si="129"/>
        <v>4047616.07</v>
      </c>
      <c r="AE134" s="21">
        <f>SEPTIEMBRE!AG134</f>
        <v>3783854</v>
      </c>
      <c r="AF134" s="457">
        <v>263761</v>
      </c>
      <c r="AG134" s="20">
        <f t="shared" si="130"/>
        <v>4047615</v>
      </c>
      <c r="AH134" s="21">
        <f t="shared" si="131"/>
        <v>2352383.9300000002</v>
      </c>
      <c r="AI134" s="17">
        <f t="shared" si="132"/>
        <v>2352383.9300000002</v>
      </c>
      <c r="AJ134" s="18">
        <f t="shared" si="133"/>
        <v>2352385</v>
      </c>
      <c r="AK134" s="10"/>
      <c r="AL134" s="455">
        <v>0</v>
      </c>
      <c r="AM134" s="458">
        <v>0</v>
      </c>
      <c r="AN134" s="10"/>
      <c r="AO134" s="365"/>
      <c r="AP134" s="365"/>
      <c r="AQ134" s="365"/>
      <c r="AR134" s="365"/>
      <c r="AS134" s="365"/>
      <c r="AT134" s="365"/>
      <c r="AU134" s="365"/>
      <c r="AV134" s="365"/>
      <c r="AW134" s="365"/>
      <c r="AX134" s="365"/>
      <c r="AY134" s="365"/>
      <c r="AZ134" s="365"/>
    </row>
    <row r="135" spans="1:52" s="467" customFormat="1" x14ac:dyDescent="0.2">
      <c r="A135" s="623"/>
      <c r="N135" s="10"/>
      <c r="R135" s="10"/>
      <c r="S135" s="155" t="str">
        <f>+IF(SEPTIEMBRE!S135=0,"",SEPTIEMBRE!S135)</f>
        <v>2010200-12</v>
      </c>
      <c r="T135" s="159" t="str">
        <f>+IF(SEPTIEMBRE!T135=0,"",SEPTIEMBRE!T135)</f>
        <v>Salud Ocupacional</v>
      </c>
      <c r="U135" s="29">
        <f>+ENERO!U135</f>
        <v>5000000</v>
      </c>
      <c r="V135" s="17">
        <f>SEPTIEMBRE!V135+OCTUBRE!AL135</f>
        <v>-2000000</v>
      </c>
      <c r="W135" s="17">
        <f>SEPTIEMBRE!W135+OCTUBRE!AM135</f>
        <v>0</v>
      </c>
      <c r="X135" s="20">
        <f t="shared" si="127"/>
        <v>3000000</v>
      </c>
      <c r="Y135" s="21">
        <f>SEPTIEMBRE!AA135</f>
        <v>0</v>
      </c>
      <c r="Z135" s="457">
        <v>0</v>
      </c>
      <c r="AA135" s="20">
        <f t="shared" si="128"/>
        <v>0</v>
      </c>
      <c r="AB135" s="21">
        <f>SEPTIEMBRE!AD135</f>
        <v>0</v>
      </c>
      <c r="AC135" s="457">
        <v>0</v>
      </c>
      <c r="AD135" s="20">
        <f t="shared" si="129"/>
        <v>0</v>
      </c>
      <c r="AE135" s="21">
        <f>SEPTIEMBRE!AG135</f>
        <v>0</v>
      </c>
      <c r="AF135" s="457">
        <v>0</v>
      </c>
      <c r="AG135" s="20">
        <f t="shared" si="130"/>
        <v>0</v>
      </c>
      <c r="AH135" s="21">
        <f t="shared" si="131"/>
        <v>3000000</v>
      </c>
      <c r="AI135" s="17">
        <f t="shared" si="132"/>
        <v>3000000</v>
      </c>
      <c r="AJ135" s="18">
        <f t="shared" si="133"/>
        <v>3000000</v>
      </c>
      <c r="AK135" s="10"/>
      <c r="AL135" s="455">
        <v>-2000000</v>
      </c>
      <c r="AM135" s="458">
        <v>0</v>
      </c>
      <c r="AN135" s="10"/>
      <c r="AO135" s="365"/>
      <c r="AP135" s="365"/>
      <c r="AQ135" s="365"/>
      <c r="AR135" s="365"/>
      <c r="AS135" s="365"/>
      <c r="AT135" s="365"/>
      <c r="AU135" s="365"/>
      <c r="AV135" s="365"/>
      <c r="AW135" s="365"/>
      <c r="AX135" s="365"/>
      <c r="AY135" s="365"/>
      <c r="AZ135" s="365"/>
    </row>
    <row r="136" spans="1:52" s="467" customFormat="1" x14ac:dyDescent="0.2">
      <c r="A136" s="623"/>
      <c r="N136" s="10"/>
      <c r="R136" s="10"/>
      <c r="S136" s="155" t="str">
        <f>+IF(SEPTIEMBRE!S136=0,"",SEPTIEMBRE!S136)</f>
        <v>2010200-13</v>
      </c>
      <c r="T136" s="159" t="str">
        <f>+IF(SEPTIEMBRE!T136=0,"",SEPTIEMBRE!T136)</f>
        <v>Liquidacion de Convenios</v>
      </c>
      <c r="U136" s="29">
        <f>+ENERO!U136</f>
        <v>0</v>
      </c>
      <c r="V136" s="17">
        <f>SEPTIEMBRE!V136+OCTUBRE!AL136</f>
        <v>0</v>
      </c>
      <c r="W136" s="17">
        <f>SEPTIEMBRE!W136+OCTUBRE!AM136</f>
        <v>13870561</v>
      </c>
      <c r="X136" s="20">
        <f t="shared" si="127"/>
        <v>13870561</v>
      </c>
      <c r="Y136" s="21">
        <f>SEPTIEMBRE!AA136</f>
        <v>13870561</v>
      </c>
      <c r="Z136" s="457">
        <v>0</v>
      </c>
      <c r="AA136" s="20">
        <f t="shared" si="128"/>
        <v>13870561</v>
      </c>
      <c r="AB136" s="21">
        <f>SEPTIEMBRE!AD136</f>
        <v>13870561</v>
      </c>
      <c r="AC136" s="457">
        <v>0</v>
      </c>
      <c r="AD136" s="20">
        <f t="shared" si="129"/>
        <v>13870561</v>
      </c>
      <c r="AE136" s="21">
        <f>SEPTIEMBRE!AG136</f>
        <v>0</v>
      </c>
      <c r="AF136" s="457">
        <v>0</v>
      </c>
      <c r="AG136" s="20">
        <f t="shared" si="130"/>
        <v>0</v>
      </c>
      <c r="AH136" s="21">
        <f t="shared" si="131"/>
        <v>0</v>
      </c>
      <c r="AI136" s="17">
        <f t="shared" si="132"/>
        <v>0</v>
      </c>
      <c r="AJ136" s="18">
        <f t="shared" si="133"/>
        <v>13870561</v>
      </c>
      <c r="AK136" s="10"/>
      <c r="AL136" s="455">
        <v>0</v>
      </c>
      <c r="AM136" s="458">
        <v>0</v>
      </c>
      <c r="AN136" s="10"/>
      <c r="AO136" s="365"/>
      <c r="AP136" s="365"/>
      <c r="AQ136" s="365"/>
      <c r="AR136" s="365"/>
      <c r="AS136" s="365"/>
      <c r="AT136" s="365"/>
      <c r="AU136" s="365"/>
      <c r="AV136" s="365"/>
      <c r="AW136" s="365"/>
      <c r="AX136" s="365"/>
      <c r="AY136" s="365"/>
      <c r="AZ136" s="365"/>
    </row>
    <row r="137" spans="1:52" s="467" customFormat="1" x14ac:dyDescent="0.2">
      <c r="A137" s="623"/>
      <c r="N137" s="10"/>
      <c r="R137" s="10"/>
      <c r="S137" s="155" t="str">
        <f>+IF(SEPTIEMBRE!S137=0,"",SEPTIEMBRE!S137)</f>
        <v>2010020-14</v>
      </c>
      <c r="T137" s="159" t="str">
        <f>+IF(SEPTIEMBRE!T137=0,"",SEPTIEMBRE!T137)</f>
        <v/>
      </c>
      <c r="U137" s="29">
        <f>+ENERO!U137</f>
        <v>0</v>
      </c>
      <c r="V137" s="17">
        <f>SEPTIEMBRE!V137+OCTUBRE!AL137</f>
        <v>0</v>
      </c>
      <c r="W137" s="17">
        <f>SEPTIEMBRE!W137+OCTUBRE!AM137</f>
        <v>0</v>
      </c>
      <c r="X137" s="20">
        <f t="shared" si="127"/>
        <v>0</v>
      </c>
      <c r="Y137" s="21">
        <f>SEPTIEMBRE!AA137</f>
        <v>0</v>
      </c>
      <c r="Z137" s="457">
        <v>0</v>
      </c>
      <c r="AA137" s="20">
        <f t="shared" si="128"/>
        <v>0</v>
      </c>
      <c r="AB137" s="21">
        <f>SEPTIEMBRE!AD137</f>
        <v>0</v>
      </c>
      <c r="AC137" s="457">
        <v>0</v>
      </c>
      <c r="AD137" s="20">
        <f t="shared" si="129"/>
        <v>0</v>
      </c>
      <c r="AE137" s="21">
        <f>SEPTIEMBRE!AG137</f>
        <v>0</v>
      </c>
      <c r="AF137" s="457">
        <v>0</v>
      </c>
      <c r="AG137" s="20">
        <f t="shared" si="130"/>
        <v>0</v>
      </c>
      <c r="AH137" s="21">
        <f t="shared" si="131"/>
        <v>0</v>
      </c>
      <c r="AI137" s="17">
        <f t="shared" si="132"/>
        <v>0</v>
      </c>
      <c r="AJ137" s="18">
        <f t="shared" si="133"/>
        <v>0</v>
      </c>
      <c r="AK137" s="10"/>
      <c r="AL137" s="455">
        <v>0</v>
      </c>
      <c r="AM137" s="458">
        <v>0</v>
      </c>
      <c r="AN137" s="10"/>
      <c r="AO137" s="365"/>
      <c r="AP137" s="365"/>
      <c r="AQ137" s="365"/>
      <c r="AR137" s="365"/>
      <c r="AS137" s="365"/>
      <c r="AT137" s="365"/>
      <c r="AU137" s="365"/>
      <c r="AV137" s="365"/>
      <c r="AW137" s="365"/>
      <c r="AX137" s="365"/>
      <c r="AY137" s="365"/>
      <c r="AZ137" s="365"/>
    </row>
    <row r="138" spans="1:52" s="467" customFormat="1" x14ac:dyDescent="0.2">
      <c r="A138" s="623"/>
      <c r="N138" s="10"/>
      <c r="R138" s="10"/>
      <c r="S138" s="155" t="str">
        <f>+IF(SEPTIEMBRE!S138=0,"",SEPTIEMBRE!S138)</f>
        <v>2010200-15</v>
      </c>
      <c r="T138" s="159" t="str">
        <f>+IF(SEPTIEMBRE!T138=0,"",SEPTIEMBRE!T138)</f>
        <v/>
      </c>
      <c r="U138" s="29">
        <f>+ENERO!U138</f>
        <v>0</v>
      </c>
      <c r="V138" s="17">
        <f>SEPTIEMBRE!V138+OCTUBRE!AL138</f>
        <v>0</v>
      </c>
      <c r="W138" s="17">
        <f>SEPTIEMBRE!W138+OCTUBRE!AM138</f>
        <v>0</v>
      </c>
      <c r="X138" s="20">
        <f t="shared" si="127"/>
        <v>0</v>
      </c>
      <c r="Y138" s="21">
        <f>SEPTIEMBRE!AA138</f>
        <v>0</v>
      </c>
      <c r="Z138" s="457">
        <v>0</v>
      </c>
      <c r="AA138" s="20">
        <f t="shared" si="128"/>
        <v>0</v>
      </c>
      <c r="AB138" s="21">
        <f>SEPTIEMBRE!AD138</f>
        <v>0</v>
      </c>
      <c r="AC138" s="457">
        <v>0</v>
      </c>
      <c r="AD138" s="20">
        <f t="shared" si="129"/>
        <v>0</v>
      </c>
      <c r="AE138" s="21">
        <f>SEPTIEMBRE!AG138</f>
        <v>0</v>
      </c>
      <c r="AF138" s="457">
        <v>0</v>
      </c>
      <c r="AG138" s="20">
        <f t="shared" si="130"/>
        <v>0</v>
      </c>
      <c r="AH138" s="21">
        <f t="shared" si="131"/>
        <v>0</v>
      </c>
      <c r="AI138" s="17">
        <f t="shared" si="132"/>
        <v>0</v>
      </c>
      <c r="AJ138" s="18">
        <f t="shared" si="133"/>
        <v>0</v>
      </c>
      <c r="AK138" s="10"/>
      <c r="AL138" s="455">
        <v>0</v>
      </c>
      <c r="AM138" s="458">
        <v>0</v>
      </c>
      <c r="AN138" s="10"/>
      <c r="AO138" s="365"/>
      <c r="AP138" s="365"/>
      <c r="AQ138" s="365"/>
      <c r="AR138" s="365"/>
      <c r="AS138" s="365"/>
      <c r="AT138" s="365"/>
      <c r="AU138" s="365"/>
      <c r="AV138" s="365"/>
      <c r="AW138" s="365"/>
      <c r="AX138" s="365"/>
      <c r="AY138" s="365"/>
      <c r="AZ138" s="365"/>
    </row>
    <row r="139" spans="1:52" s="467" customFormat="1" x14ac:dyDescent="0.2">
      <c r="A139" s="623"/>
      <c r="N139" s="10"/>
      <c r="R139" s="10"/>
      <c r="S139" s="155">
        <f>+IF(SEPTIEMBRE!S139=0,"",SEPTIEMBRE!S139)</f>
        <v>2010299</v>
      </c>
      <c r="T139" s="159" t="str">
        <f>+IF(SEPTIEMBRE!T139=0,"",SEPTIEMBRE!T139)</f>
        <v>Vigencias Anteriores</v>
      </c>
      <c r="U139" s="29">
        <f>+ENERO!U139</f>
        <v>0</v>
      </c>
      <c r="V139" s="17">
        <f>SEPTIEMBRE!V139+OCTUBRE!AL139</f>
        <v>0</v>
      </c>
      <c r="W139" s="17">
        <f>SEPTIEMBRE!W139+OCTUBRE!AM139</f>
        <v>11689024</v>
      </c>
      <c r="X139" s="20">
        <f t="shared" si="127"/>
        <v>11689024</v>
      </c>
      <c r="Y139" s="21">
        <f>SEPTIEMBRE!AA139</f>
        <v>11689024</v>
      </c>
      <c r="Z139" s="457">
        <v>0</v>
      </c>
      <c r="AA139" s="20">
        <f t="shared" si="128"/>
        <v>11689024</v>
      </c>
      <c r="AB139" s="21">
        <f>SEPTIEMBRE!AD139</f>
        <v>11689024</v>
      </c>
      <c r="AC139" s="457">
        <v>0</v>
      </c>
      <c r="AD139" s="20">
        <f t="shared" si="129"/>
        <v>11689024</v>
      </c>
      <c r="AE139" s="21">
        <f>SEPTIEMBRE!AG139</f>
        <v>10933724</v>
      </c>
      <c r="AF139" s="457">
        <v>0</v>
      </c>
      <c r="AG139" s="20">
        <f t="shared" si="130"/>
        <v>10933724</v>
      </c>
      <c r="AH139" s="21">
        <f t="shared" si="131"/>
        <v>0</v>
      </c>
      <c r="AI139" s="17">
        <f t="shared" si="132"/>
        <v>0</v>
      </c>
      <c r="AJ139" s="18">
        <f t="shared" si="133"/>
        <v>755300</v>
      </c>
      <c r="AK139" s="10"/>
      <c r="AL139" s="455">
        <v>0</v>
      </c>
      <c r="AM139" s="458">
        <v>0</v>
      </c>
      <c r="AN139" s="10"/>
      <c r="AO139" s="365"/>
      <c r="AP139" s="365"/>
      <c r="AQ139" s="365"/>
    </row>
    <row r="140" spans="1:52" s="467" customFormat="1" ht="15.75" x14ac:dyDescent="0.2">
      <c r="A140" s="623"/>
      <c r="N140" s="10"/>
      <c r="R140" s="10"/>
      <c r="S140" s="448" t="str">
        <f>+IF(SEPTIEMBRE!S140=0,"",SEPTIEMBRE!S140)</f>
        <v/>
      </c>
      <c r="T140" s="649" t="str">
        <f>+IF(SEPTIEMBRE!T140=0,"",SEPTIEMBRE!T140)</f>
        <v/>
      </c>
      <c r="U140" s="193"/>
      <c r="V140" s="193"/>
      <c r="W140" s="193"/>
      <c r="X140" s="193"/>
      <c r="Y140" s="193"/>
      <c r="Z140" s="193"/>
      <c r="AA140" s="193"/>
      <c r="AB140" s="193"/>
      <c r="AC140" s="193"/>
      <c r="AD140" s="193"/>
      <c r="AE140" s="193"/>
      <c r="AF140" s="193"/>
      <c r="AG140" s="193"/>
      <c r="AH140" s="193"/>
      <c r="AI140" s="193"/>
      <c r="AJ140" s="207"/>
      <c r="AK140" s="12"/>
      <c r="AL140" s="213"/>
      <c r="AM140" s="214"/>
      <c r="AN140" s="10"/>
    </row>
    <row r="141" spans="1:52" s="467" customFormat="1" ht="15" x14ac:dyDescent="0.2">
      <c r="A141" s="623"/>
      <c r="N141" s="10"/>
      <c r="R141" s="10"/>
      <c r="S141" s="34">
        <f>+IF(SEPTIEMBRE!S141=0,"",SEPTIEMBRE!S141)</f>
        <v>2010300</v>
      </c>
      <c r="T141" s="158" t="str">
        <f>+IF(SEPTIEMBRE!T141=0,"",SEPTIEMBRE!T141)</f>
        <v>Impuestos y Multas</v>
      </c>
      <c r="U141" s="157">
        <f t="shared" ref="U141:AJ141" si="135">U142+U143</f>
        <v>10000000</v>
      </c>
      <c r="V141" s="144">
        <f t="shared" si="135"/>
        <v>0</v>
      </c>
      <c r="W141" s="144">
        <f t="shared" si="135"/>
        <v>8187252</v>
      </c>
      <c r="X141" s="152">
        <f t="shared" si="135"/>
        <v>18187252</v>
      </c>
      <c r="Y141" s="151">
        <f t="shared" si="135"/>
        <v>15853172</v>
      </c>
      <c r="Z141" s="144">
        <f t="shared" si="135"/>
        <v>0</v>
      </c>
      <c r="AA141" s="152">
        <f t="shared" si="135"/>
        <v>15853172</v>
      </c>
      <c r="AB141" s="151">
        <f t="shared" si="135"/>
        <v>15853172</v>
      </c>
      <c r="AC141" s="144">
        <f t="shared" si="135"/>
        <v>0</v>
      </c>
      <c r="AD141" s="152">
        <f t="shared" si="135"/>
        <v>15853172</v>
      </c>
      <c r="AE141" s="151">
        <f t="shared" si="135"/>
        <v>15853172</v>
      </c>
      <c r="AF141" s="144">
        <f t="shared" si="135"/>
        <v>0</v>
      </c>
      <c r="AG141" s="152">
        <f t="shared" si="135"/>
        <v>15853172</v>
      </c>
      <c r="AH141" s="151">
        <f t="shared" si="135"/>
        <v>2334080</v>
      </c>
      <c r="AI141" s="144">
        <f t="shared" si="135"/>
        <v>2334080</v>
      </c>
      <c r="AJ141" s="153">
        <f t="shared" si="135"/>
        <v>2334080</v>
      </c>
      <c r="AK141" s="12"/>
      <c r="AL141" s="151">
        <f>AL142+AL143</f>
        <v>0</v>
      </c>
      <c r="AM141" s="153">
        <f>AM142+AM143</f>
        <v>0</v>
      </c>
      <c r="AN141" s="10"/>
    </row>
    <row r="142" spans="1:52" s="467" customFormat="1" x14ac:dyDescent="0.2">
      <c r="A142" s="623"/>
      <c r="N142" s="10"/>
      <c r="R142" s="10"/>
      <c r="S142" s="155" t="str">
        <f>+IF(SEPTIEMBRE!S142=0,"",SEPTIEMBRE!S142)</f>
        <v>2010300-1</v>
      </c>
      <c r="T142" s="159" t="str">
        <f>+IF(SEPTIEMBRE!T142=0,"",SEPTIEMBRE!T142)</f>
        <v>Impuestos (Predial, Vehiculos, Otros)</v>
      </c>
      <c r="U142" s="29">
        <f>+ENERO!U142</f>
        <v>10000000</v>
      </c>
      <c r="V142" s="17">
        <f>SEPTIEMBRE!V142+OCTUBRE!AL142</f>
        <v>0</v>
      </c>
      <c r="W142" s="17">
        <f>SEPTIEMBRE!W142+OCTUBRE!AM142</f>
        <v>0</v>
      </c>
      <c r="X142" s="20">
        <f>SUM(U142:W142)</f>
        <v>10000000</v>
      </c>
      <c r="Y142" s="21">
        <f>SEPTIEMBRE!AA142</f>
        <v>7665920</v>
      </c>
      <c r="Z142" s="457">
        <v>0</v>
      </c>
      <c r="AA142" s="20">
        <f>SUM(Y142:Z142)</f>
        <v>7665920</v>
      </c>
      <c r="AB142" s="21">
        <f>SEPTIEMBRE!AD142</f>
        <v>7665920</v>
      </c>
      <c r="AC142" s="457">
        <v>0</v>
      </c>
      <c r="AD142" s="20">
        <f>SUM(AB142:AC142)</f>
        <v>7665920</v>
      </c>
      <c r="AE142" s="21">
        <f>SEPTIEMBRE!AG142</f>
        <v>7665920</v>
      </c>
      <c r="AF142" s="457">
        <v>0</v>
      </c>
      <c r="AG142" s="20">
        <f>SUM(AE142:AF142)</f>
        <v>7665920</v>
      </c>
      <c r="AH142" s="21">
        <f>X142-AA142</f>
        <v>2334080</v>
      </c>
      <c r="AI142" s="17">
        <f>X142-AD142</f>
        <v>2334080</v>
      </c>
      <c r="AJ142" s="18">
        <f>X142-AG142</f>
        <v>2334080</v>
      </c>
      <c r="AK142" s="10"/>
      <c r="AL142" s="455">
        <v>0</v>
      </c>
      <c r="AM142" s="458">
        <v>0</v>
      </c>
      <c r="AN142" s="10"/>
    </row>
    <row r="143" spans="1:52" s="467" customFormat="1" x14ac:dyDescent="0.2">
      <c r="A143" s="623"/>
      <c r="N143" s="10"/>
      <c r="R143" s="10"/>
      <c r="S143" s="155">
        <f>+IF(SEPTIEMBRE!S143=0,"",SEPTIEMBRE!S143)</f>
        <v>2010399</v>
      </c>
      <c r="T143" s="159" t="str">
        <f>+IF(SEPTIEMBRE!T143=0,"",SEPTIEMBRE!T143)</f>
        <v>Vigencias Anteriores</v>
      </c>
      <c r="U143" s="29">
        <f>+ENERO!U143</f>
        <v>0</v>
      </c>
      <c r="V143" s="17">
        <f>SEPTIEMBRE!V143+OCTUBRE!AL143</f>
        <v>0</v>
      </c>
      <c r="W143" s="17">
        <f>SEPTIEMBRE!W143+OCTUBRE!AM143</f>
        <v>8187252</v>
      </c>
      <c r="X143" s="20">
        <f>SUM(U143:W143)</f>
        <v>8187252</v>
      </c>
      <c r="Y143" s="21">
        <f>SEPTIEMBRE!AA143</f>
        <v>8187252</v>
      </c>
      <c r="Z143" s="457">
        <v>0</v>
      </c>
      <c r="AA143" s="20">
        <f>SUM(Y143:Z143)</f>
        <v>8187252</v>
      </c>
      <c r="AB143" s="21">
        <f>SEPTIEMBRE!AD143</f>
        <v>8187252</v>
      </c>
      <c r="AC143" s="457">
        <v>0</v>
      </c>
      <c r="AD143" s="20">
        <f>SUM(AB143:AC143)</f>
        <v>8187252</v>
      </c>
      <c r="AE143" s="21">
        <f>SEPTIEMBRE!AG143</f>
        <v>8187252</v>
      </c>
      <c r="AF143" s="457">
        <v>0</v>
      </c>
      <c r="AG143" s="20">
        <f>SUM(AE143:AF143)</f>
        <v>8187252</v>
      </c>
      <c r="AH143" s="21">
        <f>X143-AA143</f>
        <v>0</v>
      </c>
      <c r="AI143" s="17">
        <f>X143-AD143</f>
        <v>0</v>
      </c>
      <c r="AJ143" s="18">
        <f>X143-AG143</f>
        <v>0</v>
      </c>
      <c r="AK143" s="10"/>
      <c r="AL143" s="455">
        <v>0</v>
      </c>
      <c r="AM143" s="458">
        <v>0</v>
      </c>
      <c r="AN143" s="10"/>
    </row>
    <row r="144" spans="1:52" s="467" customFormat="1" ht="15.75" x14ac:dyDescent="0.2">
      <c r="A144" s="623"/>
      <c r="N144" s="10"/>
      <c r="R144" s="10"/>
      <c r="S144" s="448" t="str">
        <f>+IF(SEPTIEMBRE!S144=0,"",SEPTIEMBRE!S144)</f>
        <v/>
      </c>
      <c r="T144" s="649" t="str">
        <f>+IF(SEPTIEMBRE!T144=0,"",SEPTIEMBRE!T144)</f>
        <v/>
      </c>
      <c r="U144" s="193"/>
      <c r="V144" s="193"/>
      <c r="W144" s="193"/>
      <c r="X144" s="193"/>
      <c r="Y144" s="193"/>
      <c r="Z144" s="193"/>
      <c r="AA144" s="193"/>
      <c r="AB144" s="193"/>
      <c r="AC144" s="193"/>
      <c r="AD144" s="193"/>
      <c r="AE144" s="193"/>
      <c r="AF144" s="193"/>
      <c r="AG144" s="193"/>
      <c r="AH144" s="193"/>
      <c r="AI144" s="193"/>
      <c r="AJ144" s="207"/>
      <c r="AK144" s="10"/>
      <c r="AL144" s="213"/>
      <c r="AM144" s="214"/>
      <c r="AN144" s="10"/>
    </row>
    <row r="145" spans="1:40" s="467" customFormat="1" ht="15.75" x14ac:dyDescent="0.2">
      <c r="A145" s="623"/>
      <c r="N145" s="10"/>
      <c r="R145" s="10"/>
      <c r="S145" s="469">
        <f>+IF(SEPTIEMBRE!S145=0,"",SEPTIEMBRE!S145)</f>
        <v>2020010</v>
      </c>
      <c r="T145" s="470" t="str">
        <f>+IF(SEPTIEMBRE!T145=0,"",SEPTIEMBRE!T145)</f>
        <v>Gastos de Operación</v>
      </c>
      <c r="U145" s="157">
        <f t="shared" ref="U145:AJ145" si="136">U147+U155</f>
        <v>329079750</v>
      </c>
      <c r="V145" s="144">
        <f t="shared" si="136"/>
        <v>3100000</v>
      </c>
      <c r="W145" s="144">
        <f t="shared" si="136"/>
        <v>109482109</v>
      </c>
      <c r="X145" s="152">
        <f t="shared" si="136"/>
        <v>441661859</v>
      </c>
      <c r="Y145" s="151">
        <f t="shared" si="136"/>
        <v>347219506</v>
      </c>
      <c r="Z145" s="144">
        <f t="shared" si="136"/>
        <v>10986291</v>
      </c>
      <c r="AA145" s="152">
        <f t="shared" si="136"/>
        <v>358205797</v>
      </c>
      <c r="AB145" s="151">
        <f t="shared" si="136"/>
        <v>306545612</v>
      </c>
      <c r="AC145" s="144">
        <f t="shared" si="136"/>
        <v>38379946</v>
      </c>
      <c r="AD145" s="152">
        <f t="shared" si="136"/>
        <v>344925558</v>
      </c>
      <c r="AE145" s="151">
        <f t="shared" si="136"/>
        <v>270568493</v>
      </c>
      <c r="AF145" s="144">
        <f t="shared" si="136"/>
        <v>17898806</v>
      </c>
      <c r="AG145" s="152">
        <f t="shared" si="136"/>
        <v>288467299</v>
      </c>
      <c r="AH145" s="151">
        <f t="shared" si="136"/>
        <v>83456062</v>
      </c>
      <c r="AI145" s="144">
        <f t="shared" si="136"/>
        <v>96736301</v>
      </c>
      <c r="AJ145" s="153">
        <f t="shared" si="136"/>
        <v>153194560</v>
      </c>
      <c r="AK145" s="12"/>
      <c r="AL145" s="151">
        <f>AL147+AL155</f>
        <v>2500000</v>
      </c>
      <c r="AM145" s="153">
        <f>AM147+AM155</f>
        <v>0</v>
      </c>
      <c r="AN145" s="10"/>
    </row>
    <row r="146" spans="1:40" s="467" customFormat="1" x14ac:dyDescent="0.2">
      <c r="A146" s="623"/>
      <c r="N146" s="10"/>
      <c r="R146" s="10"/>
      <c r="S146" s="11" t="str">
        <f>+IF(SEPTIEMBRE!S146=0,"",SEPTIEMBRE!S146)</f>
        <v/>
      </c>
      <c r="T146" s="55" t="str">
        <f>+IF(SEPTIEMBRE!T146=0,"",SEPTIEMBRE!T146)</f>
        <v/>
      </c>
      <c r="U146" s="19"/>
      <c r="V146" s="17"/>
      <c r="W146" s="17"/>
      <c r="X146" s="20"/>
      <c r="Y146" s="21"/>
      <c r="Z146" s="17"/>
      <c r="AA146" s="20"/>
      <c r="AB146" s="21"/>
      <c r="AC146" s="17"/>
      <c r="AD146" s="20"/>
      <c r="AE146" s="21"/>
      <c r="AF146" s="17"/>
      <c r="AG146" s="20"/>
      <c r="AH146" s="21"/>
      <c r="AI146" s="17"/>
      <c r="AJ146" s="18"/>
      <c r="AK146" s="10"/>
      <c r="AL146" s="213"/>
      <c r="AM146" s="214"/>
      <c r="AN146" s="10"/>
    </row>
    <row r="147" spans="1:40" s="467" customFormat="1" ht="15" x14ac:dyDescent="0.2">
      <c r="A147" s="623"/>
      <c r="N147" s="10"/>
      <c r="R147" s="10"/>
      <c r="S147" s="34">
        <f>+IF(SEPTIEMBRE!S147=0,"",SEPTIEMBRE!S147)</f>
        <v>2020100</v>
      </c>
      <c r="T147" s="158" t="str">
        <f>+IF(SEPTIEMBRE!T147=0,"",SEPTIEMBRE!T147)</f>
        <v>Adquisición de bienes</v>
      </c>
      <c r="U147" s="157">
        <f t="shared" ref="U147:AJ147" si="137">SUM(U148:U149)+U153</f>
        <v>126079750</v>
      </c>
      <c r="V147" s="144">
        <f t="shared" si="137"/>
        <v>2600000</v>
      </c>
      <c r="W147" s="144">
        <f t="shared" si="137"/>
        <v>53025339</v>
      </c>
      <c r="X147" s="152">
        <f t="shared" si="137"/>
        <v>181705089</v>
      </c>
      <c r="Y147" s="151">
        <f t="shared" si="137"/>
        <v>134350220</v>
      </c>
      <c r="Z147" s="144">
        <f t="shared" si="137"/>
        <v>6972881</v>
      </c>
      <c r="AA147" s="152">
        <f t="shared" si="137"/>
        <v>141323101</v>
      </c>
      <c r="AB147" s="151">
        <f t="shared" si="137"/>
        <v>112107220</v>
      </c>
      <c r="AC147" s="144">
        <f t="shared" si="137"/>
        <v>26701055</v>
      </c>
      <c r="AD147" s="152">
        <f t="shared" si="137"/>
        <v>138808275</v>
      </c>
      <c r="AE147" s="151">
        <f t="shared" si="137"/>
        <v>92223566</v>
      </c>
      <c r="AF147" s="144">
        <f t="shared" si="137"/>
        <v>7221330</v>
      </c>
      <c r="AG147" s="152">
        <f t="shared" si="137"/>
        <v>99444896</v>
      </c>
      <c r="AH147" s="151">
        <f t="shared" si="137"/>
        <v>40381988</v>
      </c>
      <c r="AI147" s="144">
        <f t="shared" si="137"/>
        <v>42896814</v>
      </c>
      <c r="AJ147" s="153">
        <f t="shared" si="137"/>
        <v>82260193</v>
      </c>
      <c r="AK147" s="10"/>
      <c r="AL147" s="151">
        <f>SUM(AL148:AL149)+AL153</f>
        <v>2000000</v>
      </c>
      <c r="AM147" s="153">
        <f>SUM(AM148:AM149)+AM153</f>
        <v>0</v>
      </c>
      <c r="AN147" s="10"/>
    </row>
    <row r="148" spans="1:40" s="467" customFormat="1" x14ac:dyDescent="0.2">
      <c r="A148" s="623"/>
      <c r="N148" s="10"/>
      <c r="R148" s="10"/>
      <c r="S148" s="155">
        <f>+IF(SEPTIEMBRE!S148=0,"",SEPTIEMBRE!S148)</f>
        <v>2020101</v>
      </c>
      <c r="T148" s="159" t="str">
        <f>+IF(SEPTIEMBRE!T148=0,"",SEPTIEMBRE!T148)</f>
        <v>Mantenimiento Hospitalario</v>
      </c>
      <c r="U148" s="29">
        <f>+ENERO!U148</f>
        <v>79079750</v>
      </c>
      <c r="V148" s="17">
        <f>SEPTIEMBRE!V148+OCTUBRE!AL148</f>
        <v>0</v>
      </c>
      <c r="W148" s="17">
        <f>SEPTIEMBRE!W148+OCTUBRE!AM148</f>
        <v>0</v>
      </c>
      <c r="X148" s="20">
        <f>SUM(U148:W148)</f>
        <v>79079750</v>
      </c>
      <c r="Y148" s="21">
        <f>SEPTIEMBRE!AA148</f>
        <v>63777590</v>
      </c>
      <c r="Z148" s="457">
        <v>3123400</v>
      </c>
      <c r="AA148" s="20">
        <f>SUM(Y148:Z148)</f>
        <v>66900990</v>
      </c>
      <c r="AB148" s="21">
        <f>SEPTIEMBRE!AD148</f>
        <v>41534590</v>
      </c>
      <c r="AC148" s="457">
        <v>22851574</v>
      </c>
      <c r="AD148" s="20">
        <f>SUM(AB148:AC148)</f>
        <v>64386164</v>
      </c>
      <c r="AE148" s="21">
        <f>SEPTIEMBRE!AG148</f>
        <v>32108089</v>
      </c>
      <c r="AF148" s="457">
        <v>4401501</v>
      </c>
      <c r="AG148" s="20">
        <f>SUM(AE148:AF148)</f>
        <v>36509590</v>
      </c>
      <c r="AH148" s="21">
        <f>X148-AA148</f>
        <v>12178760</v>
      </c>
      <c r="AI148" s="17">
        <f>X148-AD148</f>
        <v>14693586</v>
      </c>
      <c r="AJ148" s="18">
        <f>X148-AG148</f>
        <v>42570160</v>
      </c>
      <c r="AK148" s="10"/>
      <c r="AL148" s="455">
        <v>0</v>
      </c>
      <c r="AM148" s="458">
        <v>0</v>
      </c>
      <c r="AN148" s="10"/>
    </row>
    <row r="149" spans="1:40" s="467" customFormat="1" x14ac:dyDescent="0.2">
      <c r="A149" s="623"/>
      <c r="N149" s="10"/>
      <c r="R149" s="10"/>
      <c r="S149" s="155">
        <f>+IF(SEPTIEMBRE!S149=0,"",SEPTIEMBRE!S149)</f>
        <v>2020102</v>
      </c>
      <c r="T149" s="159" t="str">
        <f>+IF(SEPTIEMBRE!T149=0,"",SEPTIEMBRE!T149)</f>
        <v>Otros</v>
      </c>
      <c r="U149" s="29">
        <f t="shared" ref="U149:AJ149" si="138">SUM(U150:U152)</f>
        <v>47000000</v>
      </c>
      <c r="V149" s="17">
        <f t="shared" si="138"/>
        <v>2600000</v>
      </c>
      <c r="W149" s="17">
        <f t="shared" si="138"/>
        <v>30000000</v>
      </c>
      <c r="X149" s="20">
        <f t="shared" si="138"/>
        <v>79600000</v>
      </c>
      <c r="Y149" s="21">
        <f t="shared" si="138"/>
        <v>47547291</v>
      </c>
      <c r="Z149" s="169">
        <f t="shared" si="138"/>
        <v>3849481</v>
      </c>
      <c r="AA149" s="20">
        <f t="shared" si="138"/>
        <v>51396772</v>
      </c>
      <c r="AB149" s="21">
        <f t="shared" si="138"/>
        <v>47547291</v>
      </c>
      <c r="AC149" s="169">
        <f t="shared" si="138"/>
        <v>3849481</v>
      </c>
      <c r="AD149" s="20">
        <f t="shared" si="138"/>
        <v>51396772</v>
      </c>
      <c r="AE149" s="21">
        <f t="shared" si="138"/>
        <v>37090138</v>
      </c>
      <c r="AF149" s="169">
        <f t="shared" si="138"/>
        <v>2819829</v>
      </c>
      <c r="AG149" s="20">
        <f t="shared" si="138"/>
        <v>39909967</v>
      </c>
      <c r="AH149" s="21">
        <f t="shared" si="138"/>
        <v>28203228</v>
      </c>
      <c r="AI149" s="17">
        <f t="shared" si="138"/>
        <v>28203228</v>
      </c>
      <c r="AJ149" s="18">
        <f t="shared" si="138"/>
        <v>39690033</v>
      </c>
      <c r="AK149" s="10"/>
      <c r="AL149" s="31">
        <f>SUM(AL150:AL152)</f>
        <v>2000000</v>
      </c>
      <c r="AM149" s="28">
        <f>SUM(AM150:AM152)</f>
        <v>0</v>
      </c>
      <c r="AN149" s="10"/>
    </row>
    <row r="150" spans="1:40" s="467" customFormat="1" x14ac:dyDescent="0.2">
      <c r="A150" s="623"/>
      <c r="N150" s="10"/>
      <c r="R150" s="10"/>
      <c r="S150" s="156" t="str">
        <f>+IF(SEPTIEMBRE!S150=0,"",SEPTIEMBRE!S150)</f>
        <v>2020102-1</v>
      </c>
      <c r="T150" s="159" t="str">
        <f>+IF(SEPTIEMBRE!T150=0,"",SEPTIEMBRE!T150)</f>
        <v>Compra de Equipo e Instr. Mco. y Laborat.</v>
      </c>
      <c r="U150" s="29">
        <f>+ENERO!U150</f>
        <v>15000000</v>
      </c>
      <c r="V150" s="17">
        <f>SEPTIEMBRE!V150+OCTUBRE!AL150</f>
        <v>0</v>
      </c>
      <c r="W150" s="17">
        <f>SEPTIEMBRE!W150+OCTUBRE!AM150</f>
        <v>30000000</v>
      </c>
      <c r="X150" s="20">
        <f>SUM(U150:W150)</f>
        <v>45000000</v>
      </c>
      <c r="Y150" s="21">
        <f>SEPTIEMBRE!AA150</f>
        <v>20881771</v>
      </c>
      <c r="Z150" s="457">
        <v>348000</v>
      </c>
      <c r="AA150" s="20">
        <f>SUM(Y150:Z150)</f>
        <v>21229771</v>
      </c>
      <c r="AB150" s="21">
        <f>SEPTIEMBRE!AD150</f>
        <v>20881771</v>
      </c>
      <c r="AC150" s="457">
        <v>348000</v>
      </c>
      <c r="AD150" s="20">
        <f>SUM(AB150:AC150)</f>
        <v>21229771</v>
      </c>
      <c r="AE150" s="21">
        <f>SEPTIEMBRE!AG150</f>
        <v>20881771</v>
      </c>
      <c r="AF150" s="457">
        <v>0</v>
      </c>
      <c r="AG150" s="20">
        <f>SUM(AE150:AF150)</f>
        <v>20881771</v>
      </c>
      <c r="AH150" s="21">
        <f>X150-AA150</f>
        <v>23770229</v>
      </c>
      <c r="AI150" s="17">
        <f>X150-AD150</f>
        <v>23770229</v>
      </c>
      <c r="AJ150" s="18">
        <f>X150-AG150</f>
        <v>24118229</v>
      </c>
      <c r="AK150" s="10"/>
      <c r="AL150" s="455">
        <v>0</v>
      </c>
      <c r="AM150" s="458">
        <v>0</v>
      </c>
      <c r="AN150" s="10"/>
    </row>
    <row r="151" spans="1:40" s="467" customFormat="1" x14ac:dyDescent="0.2">
      <c r="A151" s="623"/>
      <c r="N151" s="10"/>
      <c r="R151" s="10"/>
      <c r="S151" s="156" t="str">
        <f>+IF(SEPTIEMBRE!S151=0,"",SEPTIEMBRE!S151)</f>
        <v>2020102-2</v>
      </c>
      <c r="T151" s="159" t="str">
        <f>+IF(SEPTIEMBRE!T151=0,"",SEPTIEMBRE!T151)</f>
        <v>Materiales</v>
      </c>
      <c r="U151" s="29">
        <f>+ENERO!U151</f>
        <v>12000000</v>
      </c>
      <c r="V151" s="17">
        <f>SEPTIEMBRE!V151+OCTUBRE!AL151</f>
        <v>2600000</v>
      </c>
      <c r="W151" s="17">
        <f>SEPTIEMBRE!W151+OCTUBRE!AM151</f>
        <v>0</v>
      </c>
      <c r="X151" s="20">
        <f>SUM(U151:W151)</f>
        <v>14600000</v>
      </c>
      <c r="Y151" s="21">
        <f>SEPTIEMBRE!AA151</f>
        <v>11909335</v>
      </c>
      <c r="Z151" s="457">
        <v>1001080</v>
      </c>
      <c r="AA151" s="20">
        <f>SUM(Y151:Z151)</f>
        <v>12910415</v>
      </c>
      <c r="AB151" s="21">
        <f>SEPTIEMBRE!AD151</f>
        <v>11909335</v>
      </c>
      <c r="AC151" s="457">
        <v>1001080</v>
      </c>
      <c r="AD151" s="20">
        <f>SUM(AB151:AC151)</f>
        <v>12910415</v>
      </c>
      <c r="AE151" s="21">
        <f>SEPTIEMBRE!AG151</f>
        <v>10094995</v>
      </c>
      <c r="AF151" s="457">
        <v>357050</v>
      </c>
      <c r="AG151" s="20">
        <f>SUM(AE151:AF151)</f>
        <v>10452045</v>
      </c>
      <c r="AH151" s="21">
        <f>X151-AA151</f>
        <v>1689585</v>
      </c>
      <c r="AI151" s="17">
        <f>X151-AD151</f>
        <v>1689585</v>
      </c>
      <c r="AJ151" s="18">
        <f>X151-AG151</f>
        <v>4147955</v>
      </c>
      <c r="AK151" s="10"/>
      <c r="AL151" s="455">
        <v>2000000</v>
      </c>
      <c r="AM151" s="458">
        <v>0</v>
      </c>
      <c r="AN151" s="10"/>
    </row>
    <row r="152" spans="1:40" s="467" customFormat="1" x14ac:dyDescent="0.2">
      <c r="A152" s="623"/>
      <c r="N152" s="10"/>
      <c r="R152" s="10"/>
      <c r="S152" s="156" t="str">
        <f>+IF(SEPTIEMBRE!S152=0,"",SEPTIEMBRE!S152)</f>
        <v>2020102-3</v>
      </c>
      <c r="T152" s="159" t="str">
        <f>+IF(SEPTIEMBRE!T152=0,"",SEPTIEMBRE!T152)</f>
        <v>Combustible</v>
      </c>
      <c r="U152" s="29">
        <f>+ENERO!U152</f>
        <v>20000000</v>
      </c>
      <c r="V152" s="17">
        <f>SEPTIEMBRE!V152+OCTUBRE!AL152</f>
        <v>0</v>
      </c>
      <c r="W152" s="17">
        <f>SEPTIEMBRE!W152+OCTUBRE!AM152</f>
        <v>0</v>
      </c>
      <c r="X152" s="20">
        <f>SUM(U152:W152)</f>
        <v>20000000</v>
      </c>
      <c r="Y152" s="21">
        <f>SEPTIEMBRE!AA152</f>
        <v>14756185</v>
      </c>
      <c r="Z152" s="457">
        <v>2500401</v>
      </c>
      <c r="AA152" s="20">
        <f>SUM(Y152:Z152)</f>
        <v>17256586</v>
      </c>
      <c r="AB152" s="21">
        <f>SEPTIEMBRE!AD152</f>
        <v>14756185</v>
      </c>
      <c r="AC152" s="457">
        <v>2500401</v>
      </c>
      <c r="AD152" s="20">
        <f>SUM(AB152:AC152)</f>
        <v>17256586</v>
      </c>
      <c r="AE152" s="21">
        <f>SEPTIEMBRE!AG152</f>
        <v>6113372</v>
      </c>
      <c r="AF152" s="457">
        <v>2462779</v>
      </c>
      <c r="AG152" s="20">
        <f>SUM(AE152:AF152)</f>
        <v>8576151</v>
      </c>
      <c r="AH152" s="21">
        <f>X152-AA152</f>
        <v>2743414</v>
      </c>
      <c r="AI152" s="17">
        <f>X152-AD152</f>
        <v>2743414</v>
      </c>
      <c r="AJ152" s="18">
        <f>X152-AG152</f>
        <v>11423849</v>
      </c>
      <c r="AK152" s="10"/>
      <c r="AL152" s="455">
        <v>0</v>
      </c>
      <c r="AM152" s="458">
        <v>0</v>
      </c>
      <c r="AN152" s="10"/>
    </row>
    <row r="153" spans="1:40" s="467" customFormat="1" x14ac:dyDescent="0.2">
      <c r="A153" s="623"/>
      <c r="N153" s="10"/>
      <c r="R153" s="10"/>
      <c r="S153" s="155">
        <f>+IF(SEPTIEMBRE!S153=0,"",SEPTIEMBRE!S153)</f>
        <v>2020199</v>
      </c>
      <c r="T153" s="159" t="str">
        <f>+IF(SEPTIEMBRE!T153=0,"",SEPTIEMBRE!T153)</f>
        <v>Vigencias Anteriores</v>
      </c>
      <c r="U153" s="29">
        <f>+ENERO!U153</f>
        <v>0</v>
      </c>
      <c r="V153" s="17">
        <f>SEPTIEMBRE!V153+OCTUBRE!AL153</f>
        <v>0</v>
      </c>
      <c r="W153" s="17">
        <f>SEPTIEMBRE!W153+OCTUBRE!AM153</f>
        <v>23025339</v>
      </c>
      <c r="X153" s="20">
        <f>SUM(U153:W153)</f>
        <v>23025339</v>
      </c>
      <c r="Y153" s="21">
        <f>SEPTIEMBRE!AA153</f>
        <v>23025339</v>
      </c>
      <c r="Z153" s="457">
        <v>0</v>
      </c>
      <c r="AA153" s="20">
        <f>SUM(Y153:Z153)</f>
        <v>23025339</v>
      </c>
      <c r="AB153" s="21">
        <f>SEPTIEMBRE!AD153</f>
        <v>23025339</v>
      </c>
      <c r="AC153" s="457">
        <v>0</v>
      </c>
      <c r="AD153" s="20">
        <f>SUM(AB153:AC153)</f>
        <v>23025339</v>
      </c>
      <c r="AE153" s="21">
        <f>SEPTIEMBRE!AG153</f>
        <v>23025339</v>
      </c>
      <c r="AF153" s="457">
        <v>0</v>
      </c>
      <c r="AG153" s="20">
        <f>SUM(AE153:AF153)</f>
        <v>23025339</v>
      </c>
      <c r="AH153" s="21">
        <f>X153-AA153</f>
        <v>0</v>
      </c>
      <c r="AI153" s="17">
        <f>X153-AD153</f>
        <v>0</v>
      </c>
      <c r="AJ153" s="18">
        <f>X153-AG153</f>
        <v>0</v>
      </c>
      <c r="AK153" s="10"/>
      <c r="AL153" s="455">
        <v>0</v>
      </c>
      <c r="AM153" s="458">
        <v>0</v>
      </c>
      <c r="AN153" s="10"/>
    </row>
    <row r="154" spans="1:40" s="467" customFormat="1" ht="15.75" x14ac:dyDescent="0.2">
      <c r="A154" s="623"/>
      <c r="N154" s="10"/>
      <c r="R154" s="10"/>
      <c r="S154" s="448" t="str">
        <f>+IF(SEPTIEMBRE!S154=0,"",SEPTIEMBRE!S154)</f>
        <v/>
      </c>
      <c r="T154" s="649" t="str">
        <f>+IF(SEPTIEMBRE!T154=0,"",SEPTIEMBRE!T154)</f>
        <v/>
      </c>
      <c r="U154" s="193"/>
      <c r="V154" s="193"/>
      <c r="W154" s="193"/>
      <c r="X154" s="193"/>
      <c r="Y154" s="193"/>
      <c r="Z154" s="193"/>
      <c r="AA154" s="193"/>
      <c r="AB154" s="193"/>
      <c r="AC154" s="193"/>
      <c r="AD154" s="193"/>
      <c r="AE154" s="193"/>
      <c r="AF154" s="193"/>
      <c r="AG154" s="193"/>
      <c r="AH154" s="193"/>
      <c r="AI154" s="193"/>
      <c r="AJ154" s="207"/>
      <c r="AK154" s="10"/>
      <c r="AL154" s="213"/>
      <c r="AM154" s="214"/>
      <c r="AN154" s="10"/>
    </row>
    <row r="155" spans="1:40" s="467" customFormat="1" ht="15" x14ac:dyDescent="0.2">
      <c r="A155" s="623"/>
      <c r="N155" s="10"/>
      <c r="R155" s="10"/>
      <c r="S155" s="34">
        <f>+IF(SEPTIEMBRE!S155=0,"",SEPTIEMBRE!S155)</f>
        <v>2020200</v>
      </c>
      <c r="T155" s="158" t="str">
        <f>+IF(SEPTIEMBRE!T155=0,"",SEPTIEMBRE!T155)</f>
        <v>Adquisición de Servicios</v>
      </c>
      <c r="U155" s="157">
        <f t="shared" ref="U155:AJ155" si="139">SUM(U156:U157)+U168</f>
        <v>203000000</v>
      </c>
      <c r="V155" s="144">
        <f t="shared" si="139"/>
        <v>500000</v>
      </c>
      <c r="W155" s="144">
        <f t="shared" si="139"/>
        <v>56456770</v>
      </c>
      <c r="X155" s="152">
        <f t="shared" si="139"/>
        <v>259956770</v>
      </c>
      <c r="Y155" s="151">
        <f t="shared" si="139"/>
        <v>212869286</v>
      </c>
      <c r="Z155" s="144">
        <f t="shared" si="139"/>
        <v>4013410</v>
      </c>
      <c r="AA155" s="152">
        <f t="shared" si="139"/>
        <v>216882696</v>
      </c>
      <c r="AB155" s="151">
        <f t="shared" si="139"/>
        <v>194438392</v>
      </c>
      <c r="AC155" s="144">
        <f t="shared" si="139"/>
        <v>11678891</v>
      </c>
      <c r="AD155" s="152">
        <f t="shared" si="139"/>
        <v>206117283</v>
      </c>
      <c r="AE155" s="151">
        <f t="shared" si="139"/>
        <v>178344927</v>
      </c>
      <c r="AF155" s="144">
        <f t="shared" si="139"/>
        <v>10677476</v>
      </c>
      <c r="AG155" s="152">
        <f t="shared" si="139"/>
        <v>189022403</v>
      </c>
      <c r="AH155" s="151">
        <f t="shared" si="139"/>
        <v>43074074</v>
      </c>
      <c r="AI155" s="144">
        <f t="shared" si="139"/>
        <v>53839487</v>
      </c>
      <c r="AJ155" s="153">
        <f t="shared" si="139"/>
        <v>70934367</v>
      </c>
      <c r="AK155" s="10"/>
      <c r="AL155" s="151">
        <f>SUM(AL156:AL157)+AL168</f>
        <v>500000</v>
      </c>
      <c r="AM155" s="153">
        <f>SUM(AM156:AM157)+AM168</f>
        <v>0</v>
      </c>
      <c r="AN155" s="10"/>
    </row>
    <row r="156" spans="1:40" s="467" customFormat="1" x14ac:dyDescent="0.2">
      <c r="A156" s="623"/>
      <c r="N156" s="10"/>
      <c r="P156" s="10"/>
      <c r="Q156" s="10"/>
      <c r="R156" s="10"/>
      <c r="S156" s="155">
        <f>+IF(SEPTIEMBRE!S156=0,"",SEPTIEMBRE!S156)</f>
        <v>2020201</v>
      </c>
      <c r="T156" s="159" t="str">
        <f>+IF(SEPTIEMBRE!T156=0,"",SEPTIEMBRE!T156)</f>
        <v>Mantenimiento Hospitalario</v>
      </c>
      <c r="U156" s="29">
        <f>+ENERO!U156</f>
        <v>80000000</v>
      </c>
      <c r="V156" s="17">
        <f>SEPTIEMBRE!V156+OCTUBRE!AL156</f>
        <v>0</v>
      </c>
      <c r="W156" s="17">
        <f>SEPTIEMBRE!W156+OCTUBRE!AM156</f>
        <v>17500000</v>
      </c>
      <c r="X156" s="20">
        <f>SUM(U156:W156)</f>
        <v>97500000</v>
      </c>
      <c r="Y156" s="21">
        <f>SEPTIEMBRE!AA156</f>
        <v>74883025</v>
      </c>
      <c r="Z156" s="457">
        <v>638444</v>
      </c>
      <c r="AA156" s="20">
        <f>SUM(Y156:Z156)</f>
        <v>75521469</v>
      </c>
      <c r="AB156" s="21">
        <f>SEPTIEMBRE!AD156</f>
        <v>66614474</v>
      </c>
      <c r="AC156" s="457">
        <v>2038444</v>
      </c>
      <c r="AD156" s="20">
        <f>SUM(AB156:AC156)</f>
        <v>68652918</v>
      </c>
      <c r="AE156" s="21">
        <f>SEPTIEMBRE!AG156</f>
        <v>61280371</v>
      </c>
      <c r="AF156" s="457">
        <v>6716523</v>
      </c>
      <c r="AG156" s="20">
        <f>SUM(AE156:AF156)</f>
        <v>67996894</v>
      </c>
      <c r="AH156" s="21">
        <f>X156-AA156</f>
        <v>21978531</v>
      </c>
      <c r="AI156" s="17">
        <f>X156-AD156</f>
        <v>28847082</v>
      </c>
      <c r="AJ156" s="18">
        <f>X156-AG156</f>
        <v>29503106</v>
      </c>
      <c r="AK156" s="10"/>
      <c r="AL156" s="455">
        <v>0</v>
      </c>
      <c r="AM156" s="458">
        <v>0</v>
      </c>
      <c r="AN156" s="10"/>
    </row>
    <row r="157" spans="1:40" s="467" customFormat="1" x14ac:dyDescent="0.2">
      <c r="A157" s="623"/>
      <c r="N157" s="10"/>
      <c r="P157" s="10"/>
      <c r="Q157" s="10"/>
      <c r="R157" s="10"/>
      <c r="S157" s="155">
        <f>+IF(SEPTIEMBRE!S157=0,"",SEPTIEMBRE!S157)</f>
        <v>2020202</v>
      </c>
      <c r="T157" s="159" t="str">
        <f>+IF(SEPTIEMBRE!T157=0,"",SEPTIEMBRE!T157)</f>
        <v>Otros</v>
      </c>
      <c r="U157" s="29">
        <f t="shared" ref="U157:AJ157" si="140">SUM(U158:U167)</f>
        <v>123000000</v>
      </c>
      <c r="V157" s="17">
        <f t="shared" si="140"/>
        <v>500000</v>
      </c>
      <c r="W157" s="17">
        <f t="shared" si="140"/>
        <v>0</v>
      </c>
      <c r="X157" s="20">
        <f t="shared" si="140"/>
        <v>123500000</v>
      </c>
      <c r="Y157" s="21">
        <f t="shared" si="140"/>
        <v>99029491</v>
      </c>
      <c r="Z157" s="169">
        <f t="shared" si="140"/>
        <v>3374966</v>
      </c>
      <c r="AA157" s="20">
        <f t="shared" si="140"/>
        <v>102404457</v>
      </c>
      <c r="AB157" s="21">
        <f t="shared" si="140"/>
        <v>88867148</v>
      </c>
      <c r="AC157" s="169">
        <f t="shared" si="140"/>
        <v>9640447</v>
      </c>
      <c r="AD157" s="20">
        <f t="shared" si="140"/>
        <v>98507595</v>
      </c>
      <c r="AE157" s="21">
        <f t="shared" si="140"/>
        <v>82640186</v>
      </c>
      <c r="AF157" s="169">
        <f t="shared" si="140"/>
        <v>3960953</v>
      </c>
      <c r="AG157" s="20">
        <f t="shared" si="140"/>
        <v>86601139</v>
      </c>
      <c r="AH157" s="21">
        <f t="shared" si="140"/>
        <v>21095543</v>
      </c>
      <c r="AI157" s="17">
        <f t="shared" si="140"/>
        <v>24992405</v>
      </c>
      <c r="AJ157" s="18">
        <f t="shared" si="140"/>
        <v>36898861</v>
      </c>
      <c r="AK157" s="12"/>
      <c r="AL157" s="31">
        <f>SUM(AL158:AL167)</f>
        <v>500000</v>
      </c>
      <c r="AM157" s="28">
        <f>SUM(AM158:AM167)</f>
        <v>0</v>
      </c>
      <c r="AN157" s="10"/>
    </row>
    <row r="158" spans="1:40" s="467" customFormat="1" x14ac:dyDescent="0.2">
      <c r="A158" s="623"/>
      <c r="N158" s="10"/>
      <c r="P158" s="10"/>
      <c r="Q158" s="10"/>
      <c r="R158" s="10"/>
      <c r="S158" s="156" t="str">
        <f>+IF(SEPTIEMBRE!S158=0,"",SEPTIEMBRE!S158)</f>
        <v>2020202-1</v>
      </c>
      <c r="T158" s="55" t="str">
        <f>+IF(SEPTIEMBRE!T158=0,"",SEPTIEMBRE!T158)</f>
        <v>Seguros</v>
      </c>
      <c r="U158" s="29">
        <f>+ENERO!U158</f>
        <v>12000000</v>
      </c>
      <c r="V158" s="17">
        <f>SEPTIEMBRE!V158+OCTUBRE!AL158</f>
        <v>0</v>
      </c>
      <c r="W158" s="17">
        <f>SEPTIEMBRE!W158+OCTUBRE!AM158</f>
        <v>0</v>
      </c>
      <c r="X158" s="20">
        <f t="shared" ref="X158:X168" si="141">SUM(U158:W158)</f>
        <v>12000000</v>
      </c>
      <c r="Y158" s="21">
        <f>SEPTIEMBRE!AA158</f>
        <v>12000000</v>
      </c>
      <c r="Z158" s="457">
        <v>0</v>
      </c>
      <c r="AA158" s="20">
        <f t="shared" ref="AA158:AA168" si="142">SUM(Y158:Z158)</f>
        <v>12000000</v>
      </c>
      <c r="AB158" s="21">
        <f>SEPTIEMBRE!AD158</f>
        <v>12000000</v>
      </c>
      <c r="AC158" s="457">
        <v>0</v>
      </c>
      <c r="AD158" s="20">
        <f t="shared" ref="AD158:AD168" si="143">SUM(AB158:AC158)</f>
        <v>12000000</v>
      </c>
      <c r="AE158" s="21">
        <f>SEPTIEMBRE!AG158</f>
        <v>11067940</v>
      </c>
      <c r="AF158" s="457">
        <f>2016594-1084534</f>
        <v>932060</v>
      </c>
      <c r="AG158" s="20">
        <f t="shared" ref="AG158:AG168" si="144">SUM(AE158:AF158)</f>
        <v>12000000</v>
      </c>
      <c r="AH158" s="21">
        <f t="shared" ref="AH158:AH168" si="145">X158-AA158</f>
        <v>0</v>
      </c>
      <c r="AI158" s="17">
        <f t="shared" ref="AI158:AI168" si="146">X158-AD158</f>
        <v>0</v>
      </c>
      <c r="AJ158" s="18">
        <f t="shared" ref="AJ158:AJ168" si="147">X158-AG158</f>
        <v>0</v>
      </c>
      <c r="AK158" s="10"/>
      <c r="AL158" s="455">
        <v>0</v>
      </c>
      <c r="AM158" s="458">
        <v>0</v>
      </c>
      <c r="AN158" s="10"/>
    </row>
    <row r="159" spans="1:40" s="467" customFormat="1" x14ac:dyDescent="0.2">
      <c r="A159" s="623"/>
      <c r="N159" s="10"/>
      <c r="P159" s="10"/>
      <c r="Q159" s="10"/>
      <c r="R159" s="10"/>
      <c r="S159" s="156" t="str">
        <f>+IF(SEPTIEMBRE!S159=0,"",SEPTIEMBRE!S159)</f>
        <v>2020202-2</v>
      </c>
      <c r="T159" s="55" t="str">
        <f>+IF(SEPTIEMBRE!T159=0,"",SEPTIEMBRE!T159)</f>
        <v>Impresos y Publicaciones</v>
      </c>
      <c r="U159" s="29">
        <f>+ENERO!U159</f>
        <v>1000000</v>
      </c>
      <c r="V159" s="17">
        <f>SEPTIEMBRE!V159+OCTUBRE!AL159</f>
        <v>0</v>
      </c>
      <c r="W159" s="17">
        <f>SEPTIEMBRE!W159+OCTUBRE!AM159</f>
        <v>0</v>
      </c>
      <c r="X159" s="20">
        <f t="shared" si="141"/>
        <v>1000000</v>
      </c>
      <c r="Y159" s="21">
        <f>SEPTIEMBRE!AA159</f>
        <v>0</v>
      </c>
      <c r="Z159" s="457">
        <v>0</v>
      </c>
      <c r="AA159" s="20">
        <f t="shared" si="142"/>
        <v>0</v>
      </c>
      <c r="AB159" s="21">
        <f>SEPTIEMBRE!AD159</f>
        <v>0</v>
      </c>
      <c r="AC159" s="457">
        <v>0</v>
      </c>
      <c r="AD159" s="20">
        <f t="shared" si="143"/>
        <v>0</v>
      </c>
      <c r="AE159" s="21">
        <f>SEPTIEMBRE!AG159</f>
        <v>0</v>
      </c>
      <c r="AF159" s="457">
        <v>0</v>
      </c>
      <c r="AG159" s="20">
        <f t="shared" si="144"/>
        <v>0</v>
      </c>
      <c r="AH159" s="21">
        <f t="shared" si="145"/>
        <v>1000000</v>
      </c>
      <c r="AI159" s="17">
        <f t="shared" si="146"/>
        <v>1000000</v>
      </c>
      <c r="AJ159" s="18">
        <f t="shared" si="147"/>
        <v>1000000</v>
      </c>
      <c r="AK159" s="10"/>
      <c r="AL159" s="455">
        <v>0</v>
      </c>
      <c r="AM159" s="458">
        <v>0</v>
      </c>
      <c r="AN159" s="10"/>
    </row>
    <row r="160" spans="1:40" s="467" customFormat="1" x14ac:dyDescent="0.2">
      <c r="A160" s="623"/>
      <c r="N160" s="10"/>
      <c r="P160" s="10"/>
      <c r="Q160" s="10"/>
      <c r="R160" s="10"/>
      <c r="S160" s="156" t="str">
        <f>+IF(SEPTIEMBRE!S160=0,"",SEPTIEMBRE!S160)</f>
        <v>2020202-3</v>
      </c>
      <c r="T160" s="55" t="str">
        <f>+IF(SEPTIEMBRE!T160=0,"",SEPTIEMBRE!T160)</f>
        <v>Pago a otras IPS</v>
      </c>
      <c r="U160" s="29">
        <f>+ENERO!U160</f>
        <v>2000000</v>
      </c>
      <c r="V160" s="17">
        <f>SEPTIEMBRE!V160+OCTUBRE!AL160</f>
        <v>0</v>
      </c>
      <c r="W160" s="17">
        <f>SEPTIEMBRE!W160+OCTUBRE!AM160</f>
        <v>0</v>
      </c>
      <c r="X160" s="20">
        <f t="shared" si="141"/>
        <v>2000000</v>
      </c>
      <c r="Y160" s="21">
        <f>SEPTIEMBRE!AA160</f>
        <v>343700</v>
      </c>
      <c r="Z160" s="457">
        <v>0</v>
      </c>
      <c r="AA160" s="20">
        <f t="shared" si="142"/>
        <v>343700</v>
      </c>
      <c r="AB160" s="21">
        <f>SEPTIEMBRE!AD160</f>
        <v>343700</v>
      </c>
      <c r="AC160" s="457">
        <v>0</v>
      </c>
      <c r="AD160" s="20">
        <f t="shared" si="143"/>
        <v>343700</v>
      </c>
      <c r="AE160" s="21">
        <f>SEPTIEMBRE!AG160</f>
        <v>0</v>
      </c>
      <c r="AF160" s="457">
        <v>0</v>
      </c>
      <c r="AG160" s="20">
        <f t="shared" si="144"/>
        <v>0</v>
      </c>
      <c r="AH160" s="21">
        <f t="shared" si="145"/>
        <v>1656300</v>
      </c>
      <c r="AI160" s="17">
        <f t="shared" si="146"/>
        <v>1656300</v>
      </c>
      <c r="AJ160" s="18">
        <f t="shared" si="147"/>
        <v>2000000</v>
      </c>
      <c r="AK160" s="10"/>
      <c r="AL160" s="455">
        <v>0</v>
      </c>
      <c r="AM160" s="458">
        <v>0</v>
      </c>
      <c r="AN160" s="10"/>
    </row>
    <row r="161" spans="1:40" s="467" customFormat="1" x14ac:dyDescent="0.2">
      <c r="A161" s="623"/>
      <c r="N161" s="10"/>
      <c r="P161" s="10"/>
      <c r="Q161" s="10"/>
      <c r="R161" s="10"/>
      <c r="S161" s="156" t="str">
        <f>+IF(SEPTIEMBRE!S161=0,"",SEPTIEMBRE!S161)</f>
        <v>2020202-4</v>
      </c>
      <c r="T161" s="55" t="str">
        <f>+IF(SEPTIEMBRE!T161=0,"",SEPTIEMBRE!T161)</f>
        <v>Comunicaciones y Transportes</v>
      </c>
      <c r="U161" s="29">
        <f>+ENERO!U161</f>
        <v>15000000</v>
      </c>
      <c r="V161" s="17">
        <f>SEPTIEMBRE!V161+OCTUBRE!AL161</f>
        <v>-1000000</v>
      </c>
      <c r="W161" s="17">
        <f>SEPTIEMBRE!W161+OCTUBRE!AM161</f>
        <v>0</v>
      </c>
      <c r="X161" s="20">
        <f t="shared" si="141"/>
        <v>14000000</v>
      </c>
      <c r="Y161" s="21">
        <f>SEPTIEMBRE!AA161</f>
        <v>6227350</v>
      </c>
      <c r="Z161" s="457">
        <v>1444500</v>
      </c>
      <c r="AA161" s="20">
        <f t="shared" si="142"/>
        <v>7671850</v>
      </c>
      <c r="AB161" s="21">
        <f>SEPTIEMBRE!AD161</f>
        <v>6227350</v>
      </c>
      <c r="AC161" s="457">
        <v>1444500</v>
      </c>
      <c r="AD161" s="20">
        <f t="shared" si="143"/>
        <v>7671850</v>
      </c>
      <c r="AE161" s="21">
        <f>SEPTIEMBRE!AG161</f>
        <v>6969150</v>
      </c>
      <c r="AF161" s="457">
        <f>1052900-741800</f>
        <v>311100</v>
      </c>
      <c r="AG161" s="20">
        <f t="shared" si="144"/>
        <v>7280250</v>
      </c>
      <c r="AH161" s="21">
        <f t="shared" si="145"/>
        <v>6328150</v>
      </c>
      <c r="AI161" s="17">
        <f t="shared" si="146"/>
        <v>6328150</v>
      </c>
      <c r="AJ161" s="18">
        <f t="shared" si="147"/>
        <v>6719750</v>
      </c>
      <c r="AK161" s="10"/>
      <c r="AL161" s="455">
        <v>-1000000</v>
      </c>
      <c r="AM161" s="458">
        <v>0</v>
      </c>
      <c r="AN161" s="10"/>
    </row>
    <row r="162" spans="1:40" s="467" customFormat="1" x14ac:dyDescent="0.2">
      <c r="A162" s="623"/>
      <c r="N162" s="10"/>
      <c r="P162" s="10"/>
      <c r="Q162" s="10"/>
      <c r="R162" s="10"/>
      <c r="S162" s="156" t="str">
        <f>+IF(SEPTIEMBRE!S162=0,"",SEPTIEMBRE!S162)</f>
        <v>2020202-5</v>
      </c>
      <c r="T162" s="55" t="str">
        <f>+IF(SEPTIEMBRE!T162=0,"",SEPTIEMBRE!T162)</f>
        <v>Viáticos y Gastos de Viaje</v>
      </c>
      <c r="U162" s="29">
        <f>+ENERO!U162</f>
        <v>4000000</v>
      </c>
      <c r="V162" s="17">
        <f>SEPTIEMBRE!V162+OCTUBRE!AL162</f>
        <v>0</v>
      </c>
      <c r="W162" s="17">
        <f>SEPTIEMBRE!W162+OCTUBRE!AM162</f>
        <v>0</v>
      </c>
      <c r="X162" s="20">
        <f t="shared" si="141"/>
        <v>4000000</v>
      </c>
      <c r="Y162" s="21">
        <f>SEPTIEMBRE!AA162</f>
        <v>2313864</v>
      </c>
      <c r="Z162" s="457">
        <v>164266</v>
      </c>
      <c r="AA162" s="20">
        <f t="shared" si="142"/>
        <v>2478130</v>
      </c>
      <c r="AB162" s="21">
        <f>SEPTIEMBRE!AD162</f>
        <v>2313864</v>
      </c>
      <c r="AC162" s="457">
        <v>164266</v>
      </c>
      <c r="AD162" s="20">
        <f t="shared" si="143"/>
        <v>2478130</v>
      </c>
      <c r="AE162" s="21">
        <f>SEPTIEMBRE!AG162</f>
        <v>2313864</v>
      </c>
      <c r="AF162" s="457">
        <v>159950</v>
      </c>
      <c r="AG162" s="20">
        <f t="shared" si="144"/>
        <v>2473814</v>
      </c>
      <c r="AH162" s="21">
        <f t="shared" si="145"/>
        <v>1521870</v>
      </c>
      <c r="AI162" s="17">
        <f t="shared" si="146"/>
        <v>1521870</v>
      </c>
      <c r="AJ162" s="18">
        <f t="shared" si="147"/>
        <v>1526186</v>
      </c>
      <c r="AK162" s="10"/>
      <c r="AL162" s="455">
        <v>0</v>
      </c>
      <c r="AM162" s="458">
        <v>0</v>
      </c>
      <c r="AN162" s="10"/>
    </row>
    <row r="163" spans="1:40" s="467" customFormat="1" x14ac:dyDescent="0.2">
      <c r="A163" s="623"/>
      <c r="N163" s="10"/>
      <c r="P163" s="10"/>
      <c r="Q163" s="10"/>
      <c r="R163" s="10"/>
      <c r="S163" s="156" t="str">
        <f>+IF(SEPTIEMBRE!S163=0,"",SEPTIEMBRE!S163)</f>
        <v>2020202-6</v>
      </c>
      <c r="T163" s="55" t="str">
        <f>+IF(SEPTIEMBRE!T163=0,"",SEPTIEMBRE!T163)</f>
        <v>Plan Integral de Manejo de Residuos Sólidos Hospitalarios</v>
      </c>
      <c r="U163" s="29">
        <f>+ENERO!U163</f>
        <v>13000000</v>
      </c>
      <c r="V163" s="17">
        <f>SEPTIEMBRE!V163+OCTUBRE!AL163</f>
        <v>0</v>
      </c>
      <c r="W163" s="17">
        <f>SEPTIEMBRE!W163+OCTUBRE!AM163</f>
        <v>0</v>
      </c>
      <c r="X163" s="20">
        <f t="shared" si="141"/>
        <v>13000000</v>
      </c>
      <c r="Y163" s="21">
        <f>SEPTIEMBRE!AA163</f>
        <v>9176680</v>
      </c>
      <c r="Z163" s="457">
        <v>0</v>
      </c>
      <c r="AA163" s="20">
        <f t="shared" si="142"/>
        <v>9176680</v>
      </c>
      <c r="AB163" s="21">
        <f>SEPTIEMBRE!AD163</f>
        <v>5552954</v>
      </c>
      <c r="AC163" s="457">
        <v>633410</v>
      </c>
      <c r="AD163" s="20">
        <f t="shared" si="143"/>
        <v>6186364</v>
      </c>
      <c r="AE163" s="21">
        <f>SEPTIEMBRE!AG163</f>
        <v>4392164</v>
      </c>
      <c r="AF163" s="457">
        <v>596543</v>
      </c>
      <c r="AG163" s="20">
        <f t="shared" si="144"/>
        <v>4988707</v>
      </c>
      <c r="AH163" s="21">
        <f t="shared" si="145"/>
        <v>3823320</v>
      </c>
      <c r="AI163" s="17">
        <f t="shared" si="146"/>
        <v>6813636</v>
      </c>
      <c r="AJ163" s="18">
        <f t="shared" si="147"/>
        <v>8011293</v>
      </c>
      <c r="AK163" s="10"/>
      <c r="AL163" s="455">
        <v>0</v>
      </c>
      <c r="AM163" s="458">
        <v>0</v>
      </c>
      <c r="AN163" s="10"/>
    </row>
    <row r="164" spans="1:40" s="467" customFormat="1" x14ac:dyDescent="0.2">
      <c r="A164" s="623"/>
      <c r="N164" s="10"/>
      <c r="P164" s="10"/>
      <c r="Q164" s="10"/>
      <c r="R164" s="10"/>
      <c r="S164" s="156" t="str">
        <f>+IF(SEPTIEMBRE!S164=0,"",SEPTIEMBRE!S164)</f>
        <v>2020202-7</v>
      </c>
      <c r="T164" s="55" t="str">
        <f>+IF(SEPTIEMBRE!T164=0,"",SEPTIEMBRE!T164)</f>
        <v>Servicios de Laboratorio contratados con terceros</v>
      </c>
      <c r="U164" s="29">
        <f>+ENERO!U164</f>
        <v>18000000</v>
      </c>
      <c r="V164" s="17">
        <f>SEPTIEMBRE!V164+OCTUBRE!AL164</f>
        <v>0</v>
      </c>
      <c r="W164" s="17">
        <f>SEPTIEMBRE!W164+OCTUBRE!AM164</f>
        <v>0</v>
      </c>
      <c r="X164" s="20">
        <f t="shared" si="141"/>
        <v>18000000</v>
      </c>
      <c r="Y164" s="21">
        <f>SEPTIEMBRE!AA164</f>
        <v>15295900</v>
      </c>
      <c r="Z164" s="457">
        <v>1766200</v>
      </c>
      <c r="AA164" s="20">
        <f t="shared" si="142"/>
        <v>17062100</v>
      </c>
      <c r="AB164" s="21">
        <f>SEPTIEMBRE!AD164</f>
        <v>15295900</v>
      </c>
      <c r="AC164" s="457">
        <v>1766200</v>
      </c>
      <c r="AD164" s="20">
        <f t="shared" si="143"/>
        <v>17062100</v>
      </c>
      <c r="AE164" s="21">
        <f>SEPTIEMBRE!AG164</f>
        <v>11273300</v>
      </c>
      <c r="AF164" s="457">
        <v>1961300</v>
      </c>
      <c r="AG164" s="20">
        <f t="shared" si="144"/>
        <v>13234600</v>
      </c>
      <c r="AH164" s="21">
        <f t="shared" si="145"/>
        <v>937900</v>
      </c>
      <c r="AI164" s="17">
        <f t="shared" si="146"/>
        <v>937900</v>
      </c>
      <c r="AJ164" s="18">
        <f t="shared" si="147"/>
        <v>4765400</v>
      </c>
      <c r="AK164" s="10"/>
      <c r="AL164" s="455">
        <v>0</v>
      </c>
      <c r="AM164" s="458">
        <v>0</v>
      </c>
      <c r="AN164" s="10"/>
    </row>
    <row r="165" spans="1:40" s="467" customFormat="1" x14ac:dyDescent="0.2">
      <c r="A165" s="623"/>
      <c r="N165" s="10"/>
      <c r="P165" s="10"/>
      <c r="Q165" s="10"/>
      <c r="R165" s="10"/>
      <c r="S165" s="156" t="str">
        <f>+IF(SEPTIEMBRE!S165=0,"",SEPTIEMBRE!S165)</f>
        <v>2020202-8</v>
      </c>
      <c r="T165" s="55" t="str">
        <f>+IF(SEPTIEMBRE!T165=0,"",SEPTIEMBRE!T165)</f>
        <v>Servicios de Rayos X e Imaginología contratado con terceros</v>
      </c>
      <c r="U165" s="29">
        <f>+ENERO!U165</f>
        <v>0</v>
      </c>
      <c r="V165" s="17">
        <f>SEPTIEMBRE!V165+OCTUBRE!AL165</f>
        <v>0</v>
      </c>
      <c r="W165" s="17">
        <f>SEPTIEMBRE!W165+OCTUBRE!AM165</f>
        <v>0</v>
      </c>
      <c r="X165" s="20">
        <f t="shared" si="141"/>
        <v>0</v>
      </c>
      <c r="Y165" s="21">
        <f>SEPTIEMBRE!AA165</f>
        <v>0</v>
      </c>
      <c r="Z165" s="457">
        <v>0</v>
      </c>
      <c r="AA165" s="20">
        <f t="shared" si="142"/>
        <v>0</v>
      </c>
      <c r="AB165" s="21">
        <f>SEPTIEMBRE!AD165</f>
        <v>0</v>
      </c>
      <c r="AC165" s="457">
        <v>0</v>
      </c>
      <c r="AD165" s="20">
        <f t="shared" si="143"/>
        <v>0</v>
      </c>
      <c r="AE165" s="21">
        <f>SEPTIEMBRE!AG165</f>
        <v>0</v>
      </c>
      <c r="AF165" s="457">
        <v>0</v>
      </c>
      <c r="AG165" s="20">
        <f t="shared" si="144"/>
        <v>0</v>
      </c>
      <c r="AH165" s="21">
        <f t="shared" si="145"/>
        <v>0</v>
      </c>
      <c r="AI165" s="17">
        <f t="shared" si="146"/>
        <v>0</v>
      </c>
      <c r="AJ165" s="18">
        <f t="shared" si="147"/>
        <v>0</v>
      </c>
      <c r="AK165" s="10"/>
      <c r="AL165" s="455">
        <v>0</v>
      </c>
      <c r="AM165" s="458">
        <v>0</v>
      </c>
      <c r="AN165" s="10"/>
    </row>
    <row r="166" spans="1:40" s="467" customFormat="1" x14ac:dyDescent="0.2">
      <c r="A166" s="623"/>
      <c r="N166" s="10"/>
      <c r="P166" s="10"/>
      <c r="Q166" s="10"/>
      <c r="R166" s="10"/>
      <c r="S166" s="156" t="str">
        <f>+IF(SEPTIEMBRE!S166=0,"",SEPTIEMBRE!S166)</f>
        <v>2020202-9</v>
      </c>
      <c r="T166" s="55" t="str">
        <f>+IF(SEPTIEMBRE!T166=0,"",SEPTIEMBRE!T166)</f>
        <v>Arrendamientos</v>
      </c>
      <c r="U166" s="29">
        <f>+ENERO!U166</f>
        <v>58000000</v>
      </c>
      <c r="V166" s="17">
        <f>SEPTIEMBRE!V166+OCTUBRE!AL166</f>
        <v>1500000</v>
      </c>
      <c r="W166" s="17">
        <f>SEPTIEMBRE!W166+OCTUBRE!AM166</f>
        <v>0</v>
      </c>
      <c r="X166" s="20">
        <f t="shared" si="141"/>
        <v>59500000</v>
      </c>
      <c r="Y166" s="21">
        <f>SEPTIEMBRE!AA166</f>
        <v>53671997</v>
      </c>
      <c r="Z166" s="457">
        <v>0</v>
      </c>
      <c r="AA166" s="20">
        <f t="shared" si="142"/>
        <v>53671997</v>
      </c>
      <c r="AB166" s="21">
        <f>SEPTIEMBRE!AD166</f>
        <v>47133380</v>
      </c>
      <c r="AC166" s="457">
        <v>5632071</v>
      </c>
      <c r="AD166" s="20">
        <f t="shared" si="143"/>
        <v>52765451</v>
      </c>
      <c r="AE166" s="21">
        <f>SEPTIEMBRE!AG166</f>
        <v>46623768</v>
      </c>
      <c r="AF166" s="457">
        <v>0</v>
      </c>
      <c r="AG166" s="20">
        <f t="shared" si="144"/>
        <v>46623768</v>
      </c>
      <c r="AH166" s="21">
        <f t="shared" si="145"/>
        <v>5828003</v>
      </c>
      <c r="AI166" s="17">
        <f t="shared" si="146"/>
        <v>6734549</v>
      </c>
      <c r="AJ166" s="18">
        <f t="shared" si="147"/>
        <v>12876232</v>
      </c>
      <c r="AK166" s="10"/>
      <c r="AL166" s="455">
        <v>1500000</v>
      </c>
      <c r="AM166" s="458">
        <v>0</v>
      </c>
      <c r="AN166" s="10"/>
    </row>
    <row r="167" spans="1:40" s="467" customFormat="1" x14ac:dyDescent="0.2">
      <c r="A167" s="623"/>
      <c r="N167" s="10"/>
      <c r="P167" s="10"/>
      <c r="Q167" s="10"/>
      <c r="R167" s="10"/>
      <c r="S167" s="156" t="str">
        <f>+IF(SEPTIEMBRE!S167=0,"",SEPTIEMBRE!S167)</f>
        <v>2020202-10</v>
      </c>
      <c r="T167" s="55" t="str">
        <f>+IF(SEPTIEMBRE!T167=0,"",SEPTIEMBRE!T167)</f>
        <v>Servicios Públicos</v>
      </c>
      <c r="U167" s="29">
        <f>+ENERO!U167</f>
        <v>0</v>
      </c>
      <c r="V167" s="17">
        <f>SEPTIEMBRE!V167+OCTUBRE!AL167</f>
        <v>0</v>
      </c>
      <c r="W167" s="17">
        <f>SEPTIEMBRE!W167+OCTUBRE!AM167</f>
        <v>0</v>
      </c>
      <c r="X167" s="20">
        <f>SUM(U167:W167)</f>
        <v>0</v>
      </c>
      <c r="Y167" s="21">
        <f>SEPTIEMBRE!AA167</f>
        <v>0</v>
      </c>
      <c r="Z167" s="457">
        <v>0</v>
      </c>
      <c r="AA167" s="20">
        <f>SUM(Y167:Z167)</f>
        <v>0</v>
      </c>
      <c r="AB167" s="21">
        <f>SEPTIEMBRE!AD167</f>
        <v>0</v>
      </c>
      <c r="AC167" s="457">
        <v>0</v>
      </c>
      <c r="AD167" s="20">
        <f>SUM(AB167:AC167)</f>
        <v>0</v>
      </c>
      <c r="AE167" s="21">
        <f>SEPTIEMBRE!AG167</f>
        <v>0</v>
      </c>
      <c r="AF167" s="457">
        <v>0</v>
      </c>
      <c r="AG167" s="20">
        <f>SUM(AE167:AF167)</f>
        <v>0</v>
      </c>
      <c r="AH167" s="21">
        <f>X167-AA167</f>
        <v>0</v>
      </c>
      <c r="AI167" s="17">
        <f>X167-AD167</f>
        <v>0</v>
      </c>
      <c r="AJ167" s="18">
        <f>X167-AG167</f>
        <v>0</v>
      </c>
      <c r="AK167" s="10"/>
      <c r="AL167" s="455">
        <v>0</v>
      </c>
      <c r="AM167" s="458">
        <v>0</v>
      </c>
      <c r="AN167" s="10"/>
    </row>
    <row r="168" spans="1:40" s="467" customFormat="1" x14ac:dyDescent="0.2">
      <c r="A168" s="623"/>
      <c r="N168" s="10"/>
      <c r="P168" s="10"/>
      <c r="Q168" s="10"/>
      <c r="R168" s="10"/>
      <c r="S168" s="155">
        <f>+IF(SEPTIEMBRE!S168=0,"",SEPTIEMBRE!S168)</f>
        <v>2020299</v>
      </c>
      <c r="T168" s="159" t="str">
        <f>+IF(SEPTIEMBRE!T168=0,"",SEPTIEMBRE!T168)</f>
        <v>Vigencias Anteriores</v>
      </c>
      <c r="U168" s="29">
        <f>+ENERO!U168</f>
        <v>0</v>
      </c>
      <c r="V168" s="17">
        <f>SEPTIEMBRE!V168+OCTUBRE!AL168</f>
        <v>0</v>
      </c>
      <c r="W168" s="17">
        <f>SEPTIEMBRE!W168+OCTUBRE!AM168</f>
        <v>38956770</v>
      </c>
      <c r="X168" s="20">
        <f t="shared" si="141"/>
        <v>38956770</v>
      </c>
      <c r="Y168" s="21">
        <f>SEPTIEMBRE!AA168</f>
        <v>38956770</v>
      </c>
      <c r="Z168" s="457">
        <v>0</v>
      </c>
      <c r="AA168" s="20">
        <f t="shared" si="142"/>
        <v>38956770</v>
      </c>
      <c r="AB168" s="21">
        <f>SEPTIEMBRE!AD168</f>
        <v>38956770</v>
      </c>
      <c r="AC168" s="457">
        <v>0</v>
      </c>
      <c r="AD168" s="20">
        <f t="shared" si="143"/>
        <v>38956770</v>
      </c>
      <c r="AE168" s="21">
        <f>SEPTIEMBRE!AG168</f>
        <v>34424370</v>
      </c>
      <c r="AF168" s="457">
        <v>0</v>
      </c>
      <c r="AG168" s="20">
        <f t="shared" si="144"/>
        <v>34424370</v>
      </c>
      <c r="AH168" s="21">
        <f t="shared" si="145"/>
        <v>0</v>
      </c>
      <c r="AI168" s="17">
        <f t="shared" si="146"/>
        <v>0</v>
      </c>
      <c r="AJ168" s="18">
        <f t="shared" si="147"/>
        <v>4532400</v>
      </c>
      <c r="AK168" s="10"/>
      <c r="AL168" s="455">
        <v>0</v>
      </c>
      <c r="AM168" s="458">
        <v>0</v>
      </c>
      <c r="AN168" s="10"/>
    </row>
    <row r="169" spans="1:40" s="467" customFormat="1" ht="15.75" x14ac:dyDescent="0.2">
      <c r="A169" s="623"/>
      <c r="N169" s="10"/>
      <c r="P169" s="10"/>
      <c r="Q169" s="10"/>
      <c r="R169" s="10"/>
      <c r="S169" s="448" t="str">
        <f>+IF(SEPTIEMBRE!S169=0,"",SEPTIEMBRE!S169)</f>
        <v/>
      </c>
      <c r="T169" s="649" t="str">
        <f>+IF(SEPTIEMBRE!T169=0,"",SEPTIEMBRE!T169)</f>
        <v/>
      </c>
      <c r="U169" s="193"/>
      <c r="V169" s="193"/>
      <c r="W169" s="193"/>
      <c r="X169" s="193"/>
      <c r="Y169" s="193"/>
      <c r="Z169" s="193"/>
      <c r="AA169" s="193"/>
      <c r="AB169" s="193"/>
      <c r="AC169" s="193"/>
      <c r="AD169" s="193"/>
      <c r="AE169" s="193"/>
      <c r="AF169" s="193">
        <v>0</v>
      </c>
      <c r="AG169" s="193"/>
      <c r="AH169" s="193"/>
      <c r="AI169" s="193"/>
      <c r="AJ169" s="207"/>
      <c r="AK169" s="10"/>
      <c r="AL169" s="213"/>
      <c r="AM169" s="214"/>
      <c r="AN169" s="10"/>
    </row>
    <row r="170" spans="1:40" s="467" customFormat="1" ht="15.75" x14ac:dyDescent="0.2">
      <c r="A170" s="623"/>
      <c r="N170" s="10"/>
      <c r="P170" s="10"/>
      <c r="Q170" s="10"/>
      <c r="R170" s="10"/>
      <c r="S170" s="469">
        <f>+IF(SEPTIEMBRE!S170=0,"",SEPTIEMBRE!S170)</f>
        <v>3000000</v>
      </c>
      <c r="T170" s="588" t="str">
        <f>+IF(SEPTIEMBRE!T170=0,"",SEPTIEMBRE!T170)</f>
        <v>TRANSFERENCIAS CORRIENTES</v>
      </c>
      <c r="U170" s="589">
        <f t="shared" ref="U170:AJ170" si="148">U172+U176+U185</f>
        <v>55451506</v>
      </c>
      <c r="V170" s="590">
        <f t="shared" si="148"/>
        <v>0</v>
      </c>
      <c r="W170" s="590">
        <f t="shared" si="148"/>
        <v>14388253</v>
      </c>
      <c r="X170" s="591">
        <f t="shared" si="148"/>
        <v>69839759</v>
      </c>
      <c r="Y170" s="464">
        <f t="shared" si="148"/>
        <v>42857577</v>
      </c>
      <c r="Z170" s="590">
        <f t="shared" si="148"/>
        <v>3707814</v>
      </c>
      <c r="AA170" s="591">
        <f t="shared" si="148"/>
        <v>46565391</v>
      </c>
      <c r="AB170" s="464">
        <f t="shared" si="148"/>
        <v>42857577</v>
      </c>
      <c r="AC170" s="590">
        <f t="shared" si="148"/>
        <v>3707814</v>
      </c>
      <c r="AD170" s="591">
        <f t="shared" si="148"/>
        <v>46565391</v>
      </c>
      <c r="AE170" s="464">
        <f t="shared" si="148"/>
        <v>41980283</v>
      </c>
      <c r="AF170" s="590">
        <f t="shared" si="148"/>
        <v>3639552</v>
      </c>
      <c r="AG170" s="591">
        <f t="shared" si="148"/>
        <v>45619835</v>
      </c>
      <c r="AH170" s="464">
        <f t="shared" si="148"/>
        <v>23274368</v>
      </c>
      <c r="AI170" s="590">
        <f t="shared" si="148"/>
        <v>23274368</v>
      </c>
      <c r="AJ170" s="465">
        <f t="shared" si="148"/>
        <v>24219924</v>
      </c>
      <c r="AK170" s="10"/>
      <c r="AL170" s="151">
        <f>AL172+AL176+AL185</f>
        <v>0</v>
      </c>
      <c r="AM170" s="153">
        <f>AM172+AM176+AM185</f>
        <v>0</v>
      </c>
      <c r="AN170" s="10"/>
    </row>
    <row r="171" spans="1:40" s="467" customFormat="1" ht="15.75" x14ac:dyDescent="0.2">
      <c r="A171" s="623"/>
      <c r="N171" s="10"/>
      <c r="P171" s="10"/>
      <c r="Q171" s="10"/>
      <c r="R171" s="10"/>
      <c r="S171" s="448" t="str">
        <f>+IF(SEPTIEMBRE!S171=0,"",SEPTIEMBRE!S171)</f>
        <v/>
      </c>
      <c r="T171" s="649" t="str">
        <f>+IF(SEPTIEMBRE!T171=0,"",SEPTIEMBRE!T171)</f>
        <v/>
      </c>
      <c r="U171" s="193"/>
      <c r="V171" s="193"/>
      <c r="W171" s="193"/>
      <c r="X171" s="193"/>
      <c r="Y171" s="193"/>
      <c r="Z171" s="193"/>
      <c r="AA171" s="193"/>
      <c r="AB171" s="193"/>
      <c r="AC171" s="193"/>
      <c r="AD171" s="193"/>
      <c r="AE171" s="193"/>
      <c r="AF171" s="193"/>
      <c r="AG171" s="193"/>
      <c r="AH171" s="193"/>
      <c r="AI171" s="193"/>
      <c r="AJ171" s="207"/>
      <c r="AK171" s="10"/>
      <c r="AL171" s="213"/>
      <c r="AM171" s="214"/>
      <c r="AN171" s="10"/>
    </row>
    <row r="172" spans="1:40" s="467" customFormat="1" ht="15" x14ac:dyDescent="0.2">
      <c r="A172" s="623"/>
      <c r="N172" s="10"/>
      <c r="P172" s="10"/>
      <c r="Q172" s="10"/>
      <c r="R172" s="10"/>
      <c r="S172" s="34">
        <f>+IF(SEPTIEMBRE!S172=0,"",SEPTIEMBRE!S172)</f>
        <v>3100000</v>
      </c>
      <c r="T172" s="158" t="str">
        <f>+IF(SEPTIEMBRE!T172=0,"",SEPTIEMBRE!T172)</f>
        <v>Transferencias al Sector Público</v>
      </c>
      <c r="U172" s="157">
        <f t="shared" ref="U172:AJ172" si="149">SUM(U173:U174)</f>
        <v>4000000</v>
      </c>
      <c r="V172" s="144">
        <f t="shared" si="149"/>
        <v>0</v>
      </c>
      <c r="W172" s="144">
        <f t="shared" si="149"/>
        <v>868270</v>
      </c>
      <c r="X172" s="152">
        <f t="shared" si="149"/>
        <v>4868270</v>
      </c>
      <c r="Y172" s="151">
        <f t="shared" si="149"/>
        <v>3720885</v>
      </c>
      <c r="Z172" s="144">
        <f t="shared" si="149"/>
        <v>243140</v>
      </c>
      <c r="AA172" s="152">
        <f t="shared" si="149"/>
        <v>3964025</v>
      </c>
      <c r="AB172" s="151">
        <f t="shared" si="149"/>
        <v>3720885</v>
      </c>
      <c r="AC172" s="144">
        <f t="shared" si="149"/>
        <v>243140</v>
      </c>
      <c r="AD172" s="152">
        <f t="shared" si="149"/>
        <v>3964025</v>
      </c>
      <c r="AE172" s="151">
        <f t="shared" si="149"/>
        <v>2991465</v>
      </c>
      <c r="AF172" s="144">
        <f t="shared" si="149"/>
        <v>243140</v>
      </c>
      <c r="AG172" s="152">
        <f t="shared" si="149"/>
        <v>3234605</v>
      </c>
      <c r="AH172" s="151">
        <f t="shared" si="149"/>
        <v>904245</v>
      </c>
      <c r="AI172" s="144">
        <f t="shared" si="149"/>
        <v>904245</v>
      </c>
      <c r="AJ172" s="153">
        <f t="shared" si="149"/>
        <v>1633665</v>
      </c>
      <c r="AK172" s="10"/>
      <c r="AL172" s="151">
        <f>SUM(AL173:AL174)</f>
        <v>0</v>
      </c>
      <c r="AM172" s="153">
        <f>SUM(AM173:AM174)</f>
        <v>0</v>
      </c>
      <c r="AN172" s="10"/>
    </row>
    <row r="173" spans="1:40" s="467" customFormat="1" x14ac:dyDescent="0.2">
      <c r="A173" s="623"/>
      <c r="N173" s="10"/>
      <c r="P173" s="10"/>
      <c r="Q173" s="10"/>
      <c r="R173" s="10"/>
      <c r="S173" s="155">
        <f>+IF(SEPTIEMBRE!S173=0,"",SEPTIEMBRE!S173)</f>
        <v>3100003</v>
      </c>
      <c r="T173" s="159" t="str">
        <f>+IF(SEPTIEMBRE!T173=0,"",SEPTIEMBRE!T173)</f>
        <v>Entidades Públicas (Contraloria, Supersalud,…)</v>
      </c>
      <c r="U173" s="29">
        <f>+ENERO!U173</f>
        <v>4000000</v>
      </c>
      <c r="V173" s="17">
        <f>SEPTIEMBRE!V173+OCTUBRE!AL173</f>
        <v>0</v>
      </c>
      <c r="W173" s="17">
        <f>SEPTIEMBRE!W173+OCTUBRE!AM173</f>
        <v>0</v>
      </c>
      <c r="X173" s="20">
        <f>SUM(U173:W173)</f>
        <v>4000000</v>
      </c>
      <c r="Y173" s="21">
        <f>SEPTIEMBRE!AA173</f>
        <v>2852615</v>
      </c>
      <c r="Z173" s="457">
        <v>243140</v>
      </c>
      <c r="AA173" s="20">
        <f>SUM(Y173:Z173)</f>
        <v>3095755</v>
      </c>
      <c r="AB173" s="21">
        <f>SEPTIEMBRE!AD173</f>
        <v>2852615</v>
      </c>
      <c r="AC173" s="457">
        <v>243140</v>
      </c>
      <c r="AD173" s="20">
        <f>SUM(AB173:AC173)</f>
        <v>3095755</v>
      </c>
      <c r="AE173" s="21">
        <f>SEPTIEMBRE!AG173</f>
        <v>2123195</v>
      </c>
      <c r="AF173" s="457">
        <v>243140</v>
      </c>
      <c r="AG173" s="20">
        <f>SUM(AE173:AF173)</f>
        <v>2366335</v>
      </c>
      <c r="AH173" s="21">
        <f>X173-AA173</f>
        <v>904245</v>
      </c>
      <c r="AI173" s="17">
        <f>X173-AD173</f>
        <v>904245</v>
      </c>
      <c r="AJ173" s="18">
        <f>X173-AG173</f>
        <v>1633665</v>
      </c>
      <c r="AK173" s="10"/>
      <c r="AL173" s="455">
        <v>0</v>
      </c>
      <c r="AM173" s="458">
        <v>0</v>
      </c>
      <c r="AN173" s="10"/>
    </row>
    <row r="174" spans="1:40" s="467" customFormat="1" x14ac:dyDescent="0.2">
      <c r="A174" s="623"/>
      <c r="N174" s="10"/>
      <c r="P174" s="10"/>
      <c r="Q174" s="10"/>
      <c r="R174" s="10"/>
      <c r="S174" s="155">
        <f>+IF(SEPTIEMBRE!S174=0,"",SEPTIEMBRE!S174)</f>
        <v>3199999</v>
      </c>
      <c r="T174" s="159" t="str">
        <f>+IF(SEPTIEMBRE!T174=0,"",SEPTIEMBRE!T174)</f>
        <v>Vigencias Anteriores</v>
      </c>
      <c r="U174" s="29">
        <f>+ENERO!U174</f>
        <v>0</v>
      </c>
      <c r="V174" s="17">
        <f>SEPTIEMBRE!V174+OCTUBRE!AL174</f>
        <v>0</v>
      </c>
      <c r="W174" s="17">
        <f>SEPTIEMBRE!W174+OCTUBRE!AM174</f>
        <v>868270</v>
      </c>
      <c r="X174" s="20">
        <f>SUM(U174:W174)</f>
        <v>868270</v>
      </c>
      <c r="Y174" s="21">
        <f>SEPTIEMBRE!AA174</f>
        <v>868270</v>
      </c>
      <c r="Z174" s="457">
        <v>0</v>
      </c>
      <c r="AA174" s="20">
        <f>SUM(Y174:Z174)</f>
        <v>868270</v>
      </c>
      <c r="AB174" s="21">
        <f>SEPTIEMBRE!AD174</f>
        <v>868270</v>
      </c>
      <c r="AC174" s="457">
        <v>0</v>
      </c>
      <c r="AD174" s="20">
        <f>SUM(AB174:AC174)</f>
        <v>868270</v>
      </c>
      <c r="AE174" s="21">
        <f>SEPTIEMBRE!AG174</f>
        <v>868270</v>
      </c>
      <c r="AF174" s="457">
        <v>0</v>
      </c>
      <c r="AG174" s="20">
        <f>SUM(AE174:AF174)</f>
        <v>868270</v>
      </c>
      <c r="AH174" s="21">
        <f>X174-AA174</f>
        <v>0</v>
      </c>
      <c r="AI174" s="17">
        <f>X174-AD174</f>
        <v>0</v>
      </c>
      <c r="AJ174" s="18">
        <f>X174-AG174</f>
        <v>0</v>
      </c>
      <c r="AK174" s="10"/>
      <c r="AL174" s="455">
        <v>0</v>
      </c>
      <c r="AM174" s="458">
        <v>0</v>
      </c>
      <c r="AN174" s="10"/>
    </row>
    <row r="175" spans="1:40" s="467" customFormat="1" ht="15.75" x14ac:dyDescent="0.2">
      <c r="A175" s="623"/>
      <c r="N175" s="10"/>
      <c r="P175" s="10"/>
      <c r="Q175" s="10"/>
      <c r="R175" s="10"/>
      <c r="S175" s="448" t="str">
        <f>+IF(SEPTIEMBRE!S175=0,"",SEPTIEMBRE!S175)</f>
        <v/>
      </c>
      <c r="T175" s="649" t="str">
        <f>+IF(SEPTIEMBRE!T175=0,"",SEPTIEMBRE!T175)</f>
        <v/>
      </c>
      <c r="U175" s="193"/>
      <c r="V175" s="193"/>
      <c r="W175" s="193"/>
      <c r="X175" s="193"/>
      <c r="Y175" s="193"/>
      <c r="Z175" s="193"/>
      <c r="AA175" s="193"/>
      <c r="AB175" s="193"/>
      <c r="AC175" s="193"/>
      <c r="AD175" s="193"/>
      <c r="AE175" s="193"/>
      <c r="AF175" s="193"/>
      <c r="AG175" s="193"/>
      <c r="AH175" s="193"/>
      <c r="AI175" s="193"/>
      <c r="AJ175" s="207"/>
      <c r="AK175" s="12"/>
      <c r="AL175" s="213"/>
      <c r="AM175" s="214"/>
      <c r="AN175" s="10"/>
    </row>
    <row r="176" spans="1:40" s="467" customFormat="1" ht="15" x14ac:dyDescent="0.2">
      <c r="A176" s="623"/>
      <c r="N176" s="10"/>
      <c r="P176" s="10"/>
      <c r="Q176" s="10"/>
      <c r="R176" s="10"/>
      <c r="S176" s="34">
        <f>+IF(SEPTIEMBRE!S176=0,"",SEPTIEMBRE!S176)</f>
        <v>320000</v>
      </c>
      <c r="T176" s="158" t="str">
        <f>+IF(SEPTIEMBRE!T176=0,"",SEPTIEMBRE!T176)</f>
        <v>Transf. Previsión y Seguridad Social</v>
      </c>
      <c r="U176" s="157">
        <f t="shared" ref="U176:AJ176" si="150">SUM(U177:U183)</f>
        <v>46951506</v>
      </c>
      <c r="V176" s="144">
        <f t="shared" si="150"/>
        <v>0</v>
      </c>
      <c r="W176" s="144">
        <f t="shared" si="150"/>
        <v>11003667</v>
      </c>
      <c r="X176" s="152">
        <f t="shared" si="150"/>
        <v>57955173</v>
      </c>
      <c r="Y176" s="151">
        <f t="shared" si="150"/>
        <v>33777117</v>
      </c>
      <c r="Z176" s="144">
        <f t="shared" si="150"/>
        <v>3396412</v>
      </c>
      <c r="AA176" s="152">
        <f t="shared" si="150"/>
        <v>37173529</v>
      </c>
      <c r="AB176" s="151">
        <f t="shared" si="150"/>
        <v>33777117</v>
      </c>
      <c r="AC176" s="144">
        <f t="shared" si="150"/>
        <v>3396412</v>
      </c>
      <c r="AD176" s="152">
        <f t="shared" si="150"/>
        <v>37173529</v>
      </c>
      <c r="AE176" s="151">
        <f t="shared" si="150"/>
        <v>33777117</v>
      </c>
      <c r="AF176" s="144">
        <f t="shared" si="150"/>
        <v>3396412</v>
      </c>
      <c r="AG176" s="152">
        <f t="shared" si="150"/>
        <v>37173529</v>
      </c>
      <c r="AH176" s="151">
        <f t="shared" si="150"/>
        <v>20781644</v>
      </c>
      <c r="AI176" s="144">
        <f t="shared" si="150"/>
        <v>20781644</v>
      </c>
      <c r="AJ176" s="153">
        <f t="shared" si="150"/>
        <v>20781644</v>
      </c>
      <c r="AK176" s="10"/>
      <c r="AL176" s="151">
        <f>SUM(AL177:AL183)</f>
        <v>0</v>
      </c>
      <c r="AM176" s="153">
        <f>SUM(AM177:AM183)</f>
        <v>0</v>
      </c>
      <c r="AN176" s="10"/>
    </row>
    <row r="177" spans="1:40" s="467" customFormat="1" x14ac:dyDescent="0.2">
      <c r="A177" s="623"/>
      <c r="N177" s="10"/>
      <c r="P177" s="10"/>
      <c r="Q177" s="10"/>
      <c r="R177" s="10"/>
      <c r="S177" s="155">
        <f>+IF(SEPTIEMBRE!S177=0,"",SEPTIEMBRE!S177)</f>
        <v>3200100</v>
      </c>
      <c r="T177" s="159" t="str">
        <f>+IF(SEPTIEMBRE!T177=0,"",SEPTIEMBRE!T177)</f>
        <v>Pensiones y Jubilaciones (Pago Directo)</v>
      </c>
      <c r="U177" s="29">
        <f>+ENERO!U177</f>
        <v>37951506</v>
      </c>
      <c r="V177" s="17">
        <f>SEPTIEMBRE!V177+OCTUBRE!AL177</f>
        <v>0</v>
      </c>
      <c r="W177" s="17">
        <f>SEPTIEMBRE!W177+OCTUBRE!AM177</f>
        <v>0</v>
      </c>
      <c r="X177" s="20">
        <f t="shared" ref="X177:X183" si="151">SUM(U177:W177)</f>
        <v>37951506</v>
      </c>
      <c r="Y177" s="21">
        <f>SEPTIEMBRE!AA177</f>
        <v>22121991</v>
      </c>
      <c r="Z177" s="457">
        <v>2457999</v>
      </c>
      <c r="AA177" s="20">
        <f t="shared" ref="AA177:AA183" si="152">SUM(Y177:Z177)</f>
        <v>24579990</v>
      </c>
      <c r="AB177" s="21">
        <f>SEPTIEMBRE!AD177</f>
        <v>22121991</v>
      </c>
      <c r="AC177" s="457">
        <v>2457999</v>
      </c>
      <c r="AD177" s="20">
        <f t="shared" ref="AD177:AD183" si="153">SUM(AB177:AC177)</f>
        <v>24579990</v>
      </c>
      <c r="AE177" s="21">
        <f>SEPTIEMBRE!AG177</f>
        <v>22121991</v>
      </c>
      <c r="AF177" s="457">
        <v>2457999</v>
      </c>
      <c r="AG177" s="20">
        <f t="shared" ref="AG177:AG183" si="154">SUM(AE177:AF177)</f>
        <v>24579990</v>
      </c>
      <c r="AH177" s="21">
        <f t="shared" ref="AH177:AH183" si="155">X177-AA177</f>
        <v>13371516</v>
      </c>
      <c r="AI177" s="17">
        <f t="shared" ref="AI177:AI183" si="156">X177-AD177</f>
        <v>13371516</v>
      </c>
      <c r="AJ177" s="18">
        <f t="shared" ref="AJ177:AJ183" si="157">X177-AG177</f>
        <v>13371516</v>
      </c>
      <c r="AK177" s="10"/>
      <c r="AL177" s="455">
        <v>0</v>
      </c>
      <c r="AM177" s="458">
        <v>0</v>
      </c>
      <c r="AN177" s="10"/>
    </row>
    <row r="178" spans="1:40" s="467" customFormat="1" x14ac:dyDescent="0.2">
      <c r="A178" s="623"/>
      <c r="N178" s="10"/>
      <c r="P178" s="10"/>
      <c r="Q178" s="10"/>
      <c r="R178" s="10"/>
      <c r="S178" s="155">
        <f>+IF(SEPTIEMBRE!S178=0,"",SEPTIEMBRE!S178)</f>
        <v>3200200</v>
      </c>
      <c r="T178" s="159" t="str">
        <f>+IF(SEPTIEMBRE!T178=0,"",SEPTIEMBRE!T178)</f>
        <v>Cesantías Pago Directo (Pago Directo)</v>
      </c>
      <c r="U178" s="29">
        <f>+ENERO!U178</f>
        <v>0</v>
      </c>
      <c r="V178" s="17">
        <f>SEPTIEMBRE!V178+OCTUBRE!AL178</f>
        <v>0</v>
      </c>
      <c r="W178" s="17">
        <f>SEPTIEMBRE!W178+OCTUBRE!AM178</f>
        <v>0</v>
      </c>
      <c r="X178" s="20">
        <f t="shared" si="151"/>
        <v>0</v>
      </c>
      <c r="Y178" s="21">
        <f>SEPTIEMBRE!AA178</f>
        <v>0</v>
      </c>
      <c r="Z178" s="457">
        <v>0</v>
      </c>
      <c r="AA178" s="20">
        <f t="shared" si="152"/>
        <v>0</v>
      </c>
      <c r="AB178" s="21">
        <f>SEPTIEMBRE!AD178</f>
        <v>0</v>
      </c>
      <c r="AC178" s="457">
        <v>0</v>
      </c>
      <c r="AD178" s="20">
        <f t="shared" si="153"/>
        <v>0</v>
      </c>
      <c r="AE178" s="21">
        <f>SEPTIEMBRE!AG178</f>
        <v>0</v>
      </c>
      <c r="AF178" s="457">
        <v>0</v>
      </c>
      <c r="AG178" s="20">
        <f t="shared" si="154"/>
        <v>0</v>
      </c>
      <c r="AH178" s="21">
        <f t="shared" si="155"/>
        <v>0</v>
      </c>
      <c r="AI178" s="17">
        <f t="shared" si="156"/>
        <v>0</v>
      </c>
      <c r="AJ178" s="18">
        <f t="shared" si="157"/>
        <v>0</v>
      </c>
      <c r="AK178" s="10"/>
      <c r="AL178" s="455">
        <v>0</v>
      </c>
      <c r="AM178" s="458">
        <v>0</v>
      </c>
      <c r="AN178" s="10"/>
    </row>
    <row r="179" spans="1:40" s="467" customFormat="1" x14ac:dyDescent="0.2">
      <c r="A179" s="623"/>
      <c r="N179" s="10"/>
      <c r="P179" s="10"/>
      <c r="Q179" s="10"/>
      <c r="R179" s="10"/>
      <c r="S179" s="155">
        <f>+IF(SEPTIEMBRE!S179=0,"",SEPTIEMBRE!S179)</f>
        <v>3200300</v>
      </c>
      <c r="T179" s="159" t="str">
        <f>+IF(SEPTIEMBRE!T179=0,"",SEPTIEMBRE!T179)</f>
        <v>Bonos, Cuotas de Bonos y cuotas partes jubilatorias</v>
      </c>
      <c r="U179" s="29">
        <f>+ENERO!U179</f>
        <v>0</v>
      </c>
      <c r="V179" s="17">
        <f>SEPTIEMBRE!V179+OCTUBRE!AL179</f>
        <v>0</v>
      </c>
      <c r="W179" s="17">
        <f>SEPTIEMBRE!W179+OCTUBRE!AM179</f>
        <v>0</v>
      </c>
      <c r="X179" s="20">
        <f t="shared" si="151"/>
        <v>0</v>
      </c>
      <c r="Y179" s="21">
        <f>SEPTIEMBRE!AA179</f>
        <v>0</v>
      </c>
      <c r="Z179" s="457">
        <v>0</v>
      </c>
      <c r="AA179" s="20">
        <f t="shared" si="152"/>
        <v>0</v>
      </c>
      <c r="AB179" s="21">
        <f>SEPTIEMBRE!AD179</f>
        <v>0</v>
      </c>
      <c r="AC179" s="457">
        <v>0</v>
      </c>
      <c r="AD179" s="20">
        <f t="shared" si="153"/>
        <v>0</v>
      </c>
      <c r="AE179" s="21">
        <f>SEPTIEMBRE!AG179</f>
        <v>0</v>
      </c>
      <c r="AF179" s="457">
        <v>0</v>
      </c>
      <c r="AG179" s="20">
        <f t="shared" si="154"/>
        <v>0</v>
      </c>
      <c r="AH179" s="21">
        <f t="shared" si="155"/>
        <v>0</v>
      </c>
      <c r="AI179" s="17">
        <f t="shared" si="156"/>
        <v>0</v>
      </c>
      <c r="AJ179" s="18">
        <f t="shared" si="157"/>
        <v>0</v>
      </c>
      <c r="AK179" s="10"/>
      <c r="AL179" s="455">
        <v>0</v>
      </c>
      <c r="AM179" s="458">
        <v>0</v>
      </c>
      <c r="AN179" s="10"/>
    </row>
    <row r="180" spans="1:40" s="467" customFormat="1" x14ac:dyDescent="0.2">
      <c r="A180" s="623"/>
      <c r="N180" s="10"/>
      <c r="P180" s="10"/>
      <c r="Q180" s="10"/>
      <c r="R180" s="10"/>
      <c r="S180" s="155">
        <f>+IF(SEPTIEMBRE!S180=0,"",SEPTIEMBRE!S180)</f>
        <v>3200400</v>
      </c>
      <c r="T180" s="159" t="str">
        <f>+IF(SEPTIEMBRE!T180=0,"",SEPTIEMBRE!T180)</f>
        <v>Intereses a las cesantias</v>
      </c>
      <c r="U180" s="29">
        <f>+ENERO!U180</f>
        <v>9000000</v>
      </c>
      <c r="V180" s="17">
        <f>SEPTIEMBRE!V180+OCTUBRE!AL180</f>
        <v>0</v>
      </c>
      <c r="W180" s="17">
        <f>SEPTIEMBRE!W180+OCTUBRE!AM180</f>
        <v>0</v>
      </c>
      <c r="X180" s="20">
        <f t="shared" si="151"/>
        <v>9000000</v>
      </c>
      <c r="Y180" s="21">
        <f>SEPTIEMBRE!AA180</f>
        <v>651459</v>
      </c>
      <c r="Z180" s="457">
        <v>938413</v>
      </c>
      <c r="AA180" s="20">
        <f t="shared" si="152"/>
        <v>1589872</v>
      </c>
      <c r="AB180" s="21">
        <f>SEPTIEMBRE!AD180</f>
        <v>651459</v>
      </c>
      <c r="AC180" s="457">
        <v>938413</v>
      </c>
      <c r="AD180" s="20">
        <f t="shared" si="153"/>
        <v>1589872</v>
      </c>
      <c r="AE180" s="21">
        <f>SEPTIEMBRE!AG180</f>
        <v>651459</v>
      </c>
      <c r="AF180" s="457">
        <v>938413</v>
      </c>
      <c r="AG180" s="20">
        <f t="shared" si="154"/>
        <v>1589872</v>
      </c>
      <c r="AH180" s="21">
        <f t="shared" si="155"/>
        <v>7410128</v>
      </c>
      <c r="AI180" s="17">
        <f t="shared" si="156"/>
        <v>7410128</v>
      </c>
      <c r="AJ180" s="18">
        <f t="shared" si="157"/>
        <v>7410128</v>
      </c>
      <c r="AK180" s="10"/>
      <c r="AL180" s="455">
        <v>0</v>
      </c>
      <c r="AM180" s="458">
        <v>0</v>
      </c>
      <c r="AN180" s="10"/>
    </row>
    <row r="181" spans="1:40" s="467" customFormat="1" x14ac:dyDescent="0.2">
      <c r="A181" s="623"/>
      <c r="N181" s="10"/>
      <c r="P181" s="10"/>
      <c r="Q181" s="10"/>
      <c r="R181" s="10"/>
      <c r="S181" s="155" t="str">
        <f>+IF(SEPTIEMBRE!S181=0,"",SEPTIEMBRE!S181)</f>
        <v/>
      </c>
      <c r="T181" s="159" t="str">
        <f>+IF(SEPTIEMBRE!T181=0,"",SEPTIEMBRE!T181)</f>
        <v/>
      </c>
      <c r="U181" s="29">
        <f>+ENERO!U181</f>
        <v>0</v>
      </c>
      <c r="V181" s="17">
        <f>SEPTIEMBRE!V181+OCTUBRE!AL181</f>
        <v>0</v>
      </c>
      <c r="W181" s="17">
        <f>SEPTIEMBRE!W181+OCTUBRE!AM181</f>
        <v>0</v>
      </c>
      <c r="X181" s="20">
        <f t="shared" si="151"/>
        <v>0</v>
      </c>
      <c r="Y181" s="21">
        <f>SEPTIEMBRE!AA181</f>
        <v>0</v>
      </c>
      <c r="Z181" s="457">
        <v>0</v>
      </c>
      <c r="AA181" s="20">
        <f t="shared" si="152"/>
        <v>0</v>
      </c>
      <c r="AB181" s="21">
        <f>SEPTIEMBRE!AD181</f>
        <v>0</v>
      </c>
      <c r="AC181" s="457">
        <v>0</v>
      </c>
      <c r="AD181" s="20">
        <f t="shared" si="153"/>
        <v>0</v>
      </c>
      <c r="AE181" s="21">
        <f>SEPTIEMBRE!AG181</f>
        <v>0</v>
      </c>
      <c r="AF181" s="457">
        <v>0</v>
      </c>
      <c r="AG181" s="20">
        <f t="shared" si="154"/>
        <v>0</v>
      </c>
      <c r="AH181" s="21">
        <f t="shared" si="155"/>
        <v>0</v>
      </c>
      <c r="AI181" s="17">
        <f t="shared" si="156"/>
        <v>0</v>
      </c>
      <c r="AJ181" s="18">
        <f t="shared" si="157"/>
        <v>0</v>
      </c>
      <c r="AK181" s="10"/>
      <c r="AL181" s="455">
        <v>0</v>
      </c>
      <c r="AM181" s="458">
        <v>0</v>
      </c>
      <c r="AN181" s="10"/>
    </row>
    <row r="182" spans="1:40" s="467" customFormat="1" x14ac:dyDescent="0.2">
      <c r="A182" s="623"/>
      <c r="N182" s="10"/>
      <c r="P182" s="10"/>
      <c r="Q182" s="10"/>
      <c r="R182" s="10"/>
      <c r="S182" s="155" t="str">
        <f>+IF(SEPTIEMBRE!S182=0,"",SEPTIEMBRE!S182)</f>
        <v/>
      </c>
      <c r="T182" s="159" t="str">
        <f>+IF(SEPTIEMBRE!T182=0,"",SEPTIEMBRE!T182)</f>
        <v/>
      </c>
      <c r="U182" s="29">
        <f>+ENERO!U182</f>
        <v>0</v>
      </c>
      <c r="V182" s="17">
        <f>SEPTIEMBRE!V182+OCTUBRE!AL182</f>
        <v>0</v>
      </c>
      <c r="W182" s="17">
        <f>SEPTIEMBRE!W182+OCTUBRE!AM182</f>
        <v>0</v>
      </c>
      <c r="X182" s="20">
        <f t="shared" si="151"/>
        <v>0</v>
      </c>
      <c r="Y182" s="21">
        <f>SEPTIEMBRE!AA182</f>
        <v>0</v>
      </c>
      <c r="Z182" s="457">
        <v>0</v>
      </c>
      <c r="AA182" s="20">
        <f t="shared" si="152"/>
        <v>0</v>
      </c>
      <c r="AB182" s="21">
        <f>SEPTIEMBRE!AD182</f>
        <v>0</v>
      </c>
      <c r="AC182" s="457">
        <v>0</v>
      </c>
      <c r="AD182" s="20">
        <f t="shared" si="153"/>
        <v>0</v>
      </c>
      <c r="AE182" s="21">
        <f>SEPTIEMBRE!AG182</f>
        <v>0</v>
      </c>
      <c r="AF182" s="457">
        <v>0</v>
      </c>
      <c r="AG182" s="20">
        <f t="shared" si="154"/>
        <v>0</v>
      </c>
      <c r="AH182" s="21">
        <f t="shared" si="155"/>
        <v>0</v>
      </c>
      <c r="AI182" s="17">
        <f t="shared" si="156"/>
        <v>0</v>
      </c>
      <c r="AJ182" s="18">
        <f t="shared" si="157"/>
        <v>0</v>
      </c>
      <c r="AK182" s="10"/>
      <c r="AL182" s="455">
        <v>0</v>
      </c>
      <c r="AM182" s="458">
        <v>0</v>
      </c>
      <c r="AN182" s="10"/>
    </row>
    <row r="183" spans="1:40" s="467" customFormat="1" x14ac:dyDescent="0.2">
      <c r="A183" s="623"/>
      <c r="N183" s="10"/>
      <c r="P183" s="10"/>
      <c r="Q183" s="10"/>
      <c r="R183" s="10"/>
      <c r="S183" s="155">
        <f>+IF(SEPTIEMBRE!S183=0,"",SEPTIEMBRE!S183)</f>
        <v>3299999</v>
      </c>
      <c r="T183" s="159" t="str">
        <f>+IF(SEPTIEMBRE!T183=0,"",SEPTIEMBRE!T183)</f>
        <v>Vigencias Anteriores</v>
      </c>
      <c r="U183" s="29">
        <f>+ENERO!U183</f>
        <v>0</v>
      </c>
      <c r="V183" s="17">
        <f>SEPTIEMBRE!V183+OCTUBRE!AL183</f>
        <v>0</v>
      </c>
      <c r="W183" s="17">
        <f>SEPTIEMBRE!W183+OCTUBRE!AM183</f>
        <v>11003667</v>
      </c>
      <c r="X183" s="20">
        <f t="shared" si="151"/>
        <v>11003667</v>
      </c>
      <c r="Y183" s="21">
        <f>SEPTIEMBRE!AA183</f>
        <v>11003667</v>
      </c>
      <c r="Z183" s="457">
        <v>0</v>
      </c>
      <c r="AA183" s="20">
        <f t="shared" si="152"/>
        <v>11003667</v>
      </c>
      <c r="AB183" s="21">
        <f>SEPTIEMBRE!AD183</f>
        <v>11003667</v>
      </c>
      <c r="AC183" s="457">
        <v>0</v>
      </c>
      <c r="AD183" s="20">
        <f t="shared" si="153"/>
        <v>11003667</v>
      </c>
      <c r="AE183" s="21">
        <f>SEPTIEMBRE!AG183</f>
        <v>11003667</v>
      </c>
      <c r="AF183" s="457">
        <v>0</v>
      </c>
      <c r="AG183" s="20">
        <f t="shared" si="154"/>
        <v>11003667</v>
      </c>
      <c r="AH183" s="21">
        <f t="shared" si="155"/>
        <v>0</v>
      </c>
      <c r="AI183" s="17">
        <f t="shared" si="156"/>
        <v>0</v>
      </c>
      <c r="AJ183" s="18">
        <f t="shared" si="157"/>
        <v>0</v>
      </c>
      <c r="AK183" s="10"/>
      <c r="AL183" s="455">
        <v>0</v>
      </c>
      <c r="AM183" s="458">
        <v>0</v>
      </c>
      <c r="AN183" s="10"/>
    </row>
    <row r="184" spans="1:40" s="467" customFormat="1" ht="15.75" x14ac:dyDescent="0.2">
      <c r="A184" s="623"/>
      <c r="N184" s="10"/>
      <c r="P184" s="10"/>
      <c r="Q184" s="10"/>
      <c r="R184" s="10"/>
      <c r="S184" s="448" t="str">
        <f>+IF(SEPTIEMBRE!S184=0,"",SEPTIEMBRE!S184)</f>
        <v/>
      </c>
      <c r="T184" s="649" t="str">
        <f>+IF(SEPTIEMBRE!T184=0,"",SEPTIEMBRE!T184)</f>
        <v/>
      </c>
      <c r="U184" s="193"/>
      <c r="V184" s="193"/>
      <c r="W184" s="193"/>
      <c r="X184" s="193"/>
      <c r="Y184" s="193"/>
      <c r="Z184" s="193"/>
      <c r="AA184" s="193"/>
      <c r="AB184" s="193"/>
      <c r="AC184" s="193"/>
      <c r="AD184" s="193"/>
      <c r="AE184" s="193"/>
      <c r="AF184" s="193"/>
      <c r="AG184" s="193"/>
      <c r="AH184" s="193"/>
      <c r="AI184" s="193"/>
      <c r="AJ184" s="207"/>
      <c r="AK184" s="10"/>
      <c r="AL184" s="213"/>
      <c r="AM184" s="214"/>
      <c r="AN184" s="10"/>
    </row>
    <row r="185" spans="1:40" s="467" customFormat="1" ht="15" x14ac:dyDescent="0.2">
      <c r="A185" s="623"/>
      <c r="N185" s="10"/>
      <c r="P185" s="10"/>
      <c r="Q185" s="10"/>
      <c r="R185" s="10"/>
      <c r="S185" s="34">
        <f>+IF(SEPTIEMBRE!S185=0,"",SEPTIEMBRE!S185)</f>
        <v>3300000</v>
      </c>
      <c r="T185" s="158" t="str">
        <f>+IF(SEPTIEMBRE!T185=0,"",SEPTIEMBRE!T185)</f>
        <v>Otras Transferencias</v>
      </c>
      <c r="U185" s="157">
        <f t="shared" ref="U185:AJ185" si="158">U186+U187+U191</f>
        <v>4500000</v>
      </c>
      <c r="V185" s="144">
        <f t="shared" si="158"/>
        <v>0</v>
      </c>
      <c r="W185" s="144">
        <f t="shared" si="158"/>
        <v>2516316</v>
      </c>
      <c r="X185" s="152">
        <f t="shared" si="158"/>
        <v>7016316</v>
      </c>
      <c r="Y185" s="151">
        <f t="shared" si="158"/>
        <v>5359575</v>
      </c>
      <c r="Z185" s="144">
        <f t="shared" si="158"/>
        <v>68262</v>
      </c>
      <c r="AA185" s="152">
        <f t="shared" si="158"/>
        <v>5427837</v>
      </c>
      <c r="AB185" s="151">
        <f t="shared" si="158"/>
        <v>5359575</v>
      </c>
      <c r="AC185" s="144">
        <f t="shared" si="158"/>
        <v>68262</v>
      </c>
      <c r="AD185" s="152">
        <f t="shared" si="158"/>
        <v>5427837</v>
      </c>
      <c r="AE185" s="151">
        <f t="shared" si="158"/>
        <v>5211701</v>
      </c>
      <c r="AF185" s="144">
        <f t="shared" si="158"/>
        <v>0</v>
      </c>
      <c r="AG185" s="152">
        <f t="shared" si="158"/>
        <v>5211701</v>
      </c>
      <c r="AH185" s="151">
        <f t="shared" si="158"/>
        <v>1588479</v>
      </c>
      <c r="AI185" s="144">
        <f t="shared" si="158"/>
        <v>1588479</v>
      </c>
      <c r="AJ185" s="153">
        <f t="shared" si="158"/>
        <v>1804615</v>
      </c>
      <c r="AK185" s="10"/>
      <c r="AL185" s="151">
        <f>AL186+AL187+AL191</f>
        <v>0</v>
      </c>
      <c r="AM185" s="153">
        <f>AM186+AM187+AM191</f>
        <v>0</v>
      </c>
      <c r="AN185" s="10"/>
    </row>
    <row r="186" spans="1:40" s="467" customFormat="1" x14ac:dyDescent="0.2">
      <c r="A186" s="623"/>
      <c r="N186" s="10"/>
      <c r="P186" s="10"/>
      <c r="Q186" s="10"/>
      <c r="R186" s="10"/>
      <c r="S186" s="155">
        <f>+IF(SEPTIEMBRE!S186=0,"",SEPTIEMBRE!S186)</f>
        <v>3300100</v>
      </c>
      <c r="T186" s="159" t="str">
        <f>+IF(SEPTIEMBRE!T186=0,"",SEPTIEMBRE!T186)</f>
        <v>Sentencias y Conciliaciones</v>
      </c>
      <c r="U186" s="29">
        <f>+ENERO!U186</f>
        <v>0</v>
      </c>
      <c r="V186" s="17">
        <f>SEPTIEMBRE!V186+OCTUBRE!AL186</f>
        <v>0</v>
      </c>
      <c r="W186" s="17">
        <f>SEPTIEMBRE!W186+OCTUBRE!AM186</f>
        <v>0</v>
      </c>
      <c r="X186" s="20">
        <f>SUM(U186:W186)</f>
        <v>0</v>
      </c>
      <c r="Y186" s="21">
        <f>SEPTIEMBRE!AA186</f>
        <v>0</v>
      </c>
      <c r="Z186" s="457">
        <v>0</v>
      </c>
      <c r="AA186" s="20">
        <f>SUM(Y186:Z186)</f>
        <v>0</v>
      </c>
      <c r="AB186" s="21">
        <f>SEPTIEMBRE!AD186</f>
        <v>0</v>
      </c>
      <c r="AC186" s="457">
        <v>0</v>
      </c>
      <c r="AD186" s="20">
        <f>SUM(AB186:AC186)</f>
        <v>0</v>
      </c>
      <c r="AE186" s="21">
        <f>SEPTIEMBRE!AG186</f>
        <v>0</v>
      </c>
      <c r="AF186" s="457">
        <v>0</v>
      </c>
      <c r="AG186" s="20">
        <f>SUM(AE186:AF186)</f>
        <v>0</v>
      </c>
      <c r="AH186" s="21">
        <f>X186-AA186</f>
        <v>0</v>
      </c>
      <c r="AI186" s="17">
        <f>X186-AD186</f>
        <v>0</v>
      </c>
      <c r="AJ186" s="18">
        <f>X186-AG186</f>
        <v>0</v>
      </c>
      <c r="AK186" s="10"/>
      <c r="AL186" s="455">
        <v>0</v>
      </c>
      <c r="AM186" s="458">
        <v>0</v>
      </c>
      <c r="AN186" s="10"/>
    </row>
    <row r="187" spans="1:40" s="467" customFormat="1" x14ac:dyDescent="0.2">
      <c r="A187" s="623"/>
      <c r="N187" s="10"/>
      <c r="P187" s="10"/>
      <c r="Q187" s="10"/>
      <c r="R187" s="10"/>
      <c r="S187" s="155">
        <f>+IF(SEPTIEMBRE!S187=0,"",SEPTIEMBRE!S187)</f>
        <v>3300200</v>
      </c>
      <c r="T187" s="159" t="str">
        <f>+IF(SEPTIEMBRE!T187=0,"",SEPTIEMBRE!T187)</f>
        <v>Destinatarios de otras transferencias</v>
      </c>
      <c r="U187" s="29">
        <f t="shared" ref="U187:AM187" si="159">SUM(U188:U190)</f>
        <v>4500000</v>
      </c>
      <c r="V187" s="17">
        <f t="shared" si="159"/>
        <v>0</v>
      </c>
      <c r="W187" s="17">
        <f t="shared" si="159"/>
        <v>0</v>
      </c>
      <c r="X187" s="20">
        <f t="shared" si="159"/>
        <v>4500000</v>
      </c>
      <c r="Y187" s="21">
        <f t="shared" si="159"/>
        <v>2843259</v>
      </c>
      <c r="Z187" s="169">
        <f t="shared" si="159"/>
        <v>68262</v>
      </c>
      <c r="AA187" s="20">
        <f t="shared" si="159"/>
        <v>2911521</v>
      </c>
      <c r="AB187" s="21">
        <f t="shared" si="159"/>
        <v>2843259</v>
      </c>
      <c r="AC187" s="169">
        <f t="shared" si="159"/>
        <v>68262</v>
      </c>
      <c r="AD187" s="20">
        <f t="shared" si="159"/>
        <v>2911521</v>
      </c>
      <c r="AE187" s="21">
        <f t="shared" si="159"/>
        <v>2695385</v>
      </c>
      <c r="AF187" s="169">
        <f t="shared" si="159"/>
        <v>0</v>
      </c>
      <c r="AG187" s="20">
        <f t="shared" si="159"/>
        <v>2695385</v>
      </c>
      <c r="AH187" s="21">
        <f t="shared" si="159"/>
        <v>1588479</v>
      </c>
      <c r="AI187" s="17">
        <f t="shared" si="159"/>
        <v>1588479</v>
      </c>
      <c r="AJ187" s="18">
        <f t="shared" si="159"/>
        <v>1804615</v>
      </c>
      <c r="AK187" s="10"/>
      <c r="AL187" s="31">
        <f t="shared" si="159"/>
        <v>0</v>
      </c>
      <c r="AM187" s="28">
        <f t="shared" si="159"/>
        <v>0</v>
      </c>
      <c r="AN187" s="10"/>
    </row>
    <row r="188" spans="1:40" s="467" customFormat="1" x14ac:dyDescent="0.2">
      <c r="A188" s="623"/>
      <c r="B188" s="554"/>
      <c r="N188" s="10"/>
      <c r="P188" s="10"/>
      <c r="Q188" s="10"/>
      <c r="R188" s="10"/>
      <c r="S188" s="156" t="str">
        <f>+IF(SEPTIEMBRE!S188=0,"",SEPTIEMBRE!S188)</f>
        <v>3300200-1</v>
      </c>
      <c r="T188" s="159" t="str">
        <f>+IF(SEPTIEMBRE!T188=0,"",SEPTIEMBRE!T188)</f>
        <v>COHAN</v>
      </c>
      <c r="U188" s="29">
        <f>+ENERO!U188</f>
        <v>2000000</v>
      </c>
      <c r="V188" s="17">
        <f>SEPTIEMBRE!V188+OCTUBRE!AL188</f>
        <v>0</v>
      </c>
      <c r="W188" s="17">
        <f>SEPTIEMBRE!W188+OCTUBRE!AM188</f>
        <v>0</v>
      </c>
      <c r="X188" s="20">
        <f>SUM(U188:W188)</f>
        <v>2000000</v>
      </c>
      <c r="Y188" s="21">
        <f>SEPTIEMBRE!AA188</f>
        <v>379151</v>
      </c>
      <c r="Z188" s="457">
        <v>68262</v>
      </c>
      <c r="AA188" s="20">
        <f>SUM(Y188:Z188)</f>
        <v>447413</v>
      </c>
      <c r="AB188" s="21">
        <f>SEPTIEMBRE!AD188</f>
        <v>379151</v>
      </c>
      <c r="AC188" s="457">
        <v>68262</v>
      </c>
      <c r="AD188" s="20">
        <f>SUM(AB188:AC188)</f>
        <v>447413</v>
      </c>
      <c r="AE188" s="21">
        <f>SEPTIEMBRE!AG188</f>
        <v>231277</v>
      </c>
      <c r="AF188" s="457">
        <v>0</v>
      </c>
      <c r="AG188" s="20">
        <f>SUM(AE188:AF188)</f>
        <v>231277</v>
      </c>
      <c r="AH188" s="21">
        <f>X188-AA188</f>
        <v>1552587</v>
      </c>
      <c r="AI188" s="17">
        <f>X188-AD188</f>
        <v>1552587</v>
      </c>
      <c r="AJ188" s="18">
        <f>X188-AG188</f>
        <v>1768723</v>
      </c>
      <c r="AK188" s="10"/>
      <c r="AL188" s="455">
        <v>0</v>
      </c>
      <c r="AM188" s="458">
        <v>0</v>
      </c>
      <c r="AN188" s="10"/>
    </row>
    <row r="189" spans="1:40" s="467" customFormat="1" x14ac:dyDescent="0.2">
      <c r="A189" s="623"/>
      <c r="B189" s="554"/>
      <c r="N189" s="10"/>
      <c r="P189" s="10"/>
      <c r="Q189" s="10"/>
      <c r="R189" s="10"/>
      <c r="S189" s="156" t="str">
        <f>+IF(SEPTIEMBRE!S189=0,"",SEPTIEMBRE!S189)</f>
        <v>3300200-2</v>
      </c>
      <c r="T189" s="159" t="str">
        <f>+IF(SEPTIEMBRE!T189=0,"",SEPTIEMBRE!T189)</f>
        <v>AESA</v>
      </c>
      <c r="U189" s="29">
        <f>+ENERO!U189</f>
        <v>2500000</v>
      </c>
      <c r="V189" s="17">
        <f>SEPTIEMBRE!V189+OCTUBRE!AL189</f>
        <v>0</v>
      </c>
      <c r="W189" s="17">
        <f>SEPTIEMBRE!W189+OCTUBRE!AM189</f>
        <v>0</v>
      </c>
      <c r="X189" s="20">
        <f>SUM(U189:W189)</f>
        <v>2500000</v>
      </c>
      <c r="Y189" s="21">
        <f>SEPTIEMBRE!AA189</f>
        <v>2464108</v>
      </c>
      <c r="Z189" s="457">
        <v>0</v>
      </c>
      <c r="AA189" s="20">
        <f>SUM(Y189:Z189)</f>
        <v>2464108</v>
      </c>
      <c r="AB189" s="21">
        <f>SEPTIEMBRE!AD189</f>
        <v>2464108</v>
      </c>
      <c r="AC189" s="457">
        <v>0</v>
      </c>
      <c r="AD189" s="20">
        <f>SUM(AB189:AC189)</f>
        <v>2464108</v>
      </c>
      <c r="AE189" s="21">
        <f>SEPTIEMBRE!AG189</f>
        <v>2464108</v>
      </c>
      <c r="AF189" s="457">
        <v>0</v>
      </c>
      <c r="AG189" s="20">
        <f>SUM(AE189:AF189)</f>
        <v>2464108</v>
      </c>
      <c r="AH189" s="21">
        <f>X189-AA189</f>
        <v>35892</v>
      </c>
      <c r="AI189" s="17">
        <f>X189-AD189</f>
        <v>35892</v>
      </c>
      <c r="AJ189" s="18">
        <f>X189-AG189</f>
        <v>35892</v>
      </c>
      <c r="AK189" s="10"/>
      <c r="AL189" s="455">
        <v>0</v>
      </c>
      <c r="AM189" s="458">
        <v>0</v>
      </c>
      <c r="AN189" s="10"/>
    </row>
    <row r="190" spans="1:40" s="467" customFormat="1" x14ac:dyDescent="0.2">
      <c r="A190" s="623"/>
      <c r="B190" s="554"/>
      <c r="N190" s="10"/>
      <c r="P190" s="10"/>
      <c r="Q190" s="10"/>
      <c r="R190" s="10"/>
      <c r="S190" s="156" t="str">
        <f>+IF(SEPTIEMBRE!S190=0,"",SEPTIEMBRE!S190)</f>
        <v>3300200-3</v>
      </c>
      <c r="T190" s="159" t="str">
        <f>+IF(SEPTIEMBRE!T190=0,"",SEPTIEMBRE!T190)</f>
        <v xml:space="preserve">OTRAS </v>
      </c>
      <c r="U190" s="29">
        <f>+ENERO!U190</f>
        <v>0</v>
      </c>
      <c r="V190" s="17">
        <f>SEPTIEMBRE!V190+OCTUBRE!AL190</f>
        <v>0</v>
      </c>
      <c r="W190" s="17">
        <f>SEPTIEMBRE!W190+OCTUBRE!AM190</f>
        <v>0</v>
      </c>
      <c r="X190" s="20">
        <f>SUM(U190:W190)</f>
        <v>0</v>
      </c>
      <c r="Y190" s="21">
        <f>SEPTIEMBRE!AA190</f>
        <v>0</v>
      </c>
      <c r="Z190" s="457">
        <v>0</v>
      </c>
      <c r="AA190" s="20">
        <f>SUM(Y190:Z190)</f>
        <v>0</v>
      </c>
      <c r="AB190" s="21">
        <f>SEPTIEMBRE!AD190</f>
        <v>0</v>
      </c>
      <c r="AC190" s="457">
        <v>0</v>
      </c>
      <c r="AD190" s="20">
        <f>SUM(AB190:AC190)</f>
        <v>0</v>
      </c>
      <c r="AE190" s="21">
        <f>SEPTIEMBRE!AG190</f>
        <v>0</v>
      </c>
      <c r="AF190" s="457">
        <v>0</v>
      </c>
      <c r="AG190" s="20">
        <f>SUM(AE190:AF190)</f>
        <v>0</v>
      </c>
      <c r="AH190" s="21">
        <f>X190-AA190</f>
        <v>0</v>
      </c>
      <c r="AI190" s="17">
        <f>X190-AD190</f>
        <v>0</v>
      </c>
      <c r="AJ190" s="18">
        <f>X190-AG190</f>
        <v>0</v>
      </c>
      <c r="AK190" s="10"/>
      <c r="AL190" s="455">
        <v>0</v>
      </c>
      <c r="AM190" s="458">
        <v>0</v>
      </c>
      <c r="AN190" s="10"/>
    </row>
    <row r="191" spans="1:40" s="467" customFormat="1" x14ac:dyDescent="0.2">
      <c r="A191" s="623"/>
      <c r="B191" s="554"/>
      <c r="N191" s="10"/>
      <c r="P191" s="10"/>
      <c r="Q191" s="10"/>
      <c r="R191" s="10"/>
      <c r="S191" s="155">
        <f>+IF(SEPTIEMBRE!S191=0,"",SEPTIEMBRE!S191)</f>
        <v>3399999</v>
      </c>
      <c r="T191" s="159" t="str">
        <f>+IF(SEPTIEMBRE!T191=0,"",SEPTIEMBRE!T191)</f>
        <v>Vigencias Anteriores</v>
      </c>
      <c r="U191" s="29">
        <f>+ENERO!U191</f>
        <v>0</v>
      </c>
      <c r="V191" s="17">
        <f>SEPTIEMBRE!V191+OCTUBRE!AL191</f>
        <v>0</v>
      </c>
      <c r="W191" s="17">
        <f>SEPTIEMBRE!W191+OCTUBRE!AM191</f>
        <v>2516316</v>
      </c>
      <c r="X191" s="20">
        <f>SUM(U191:W191)</f>
        <v>2516316</v>
      </c>
      <c r="Y191" s="21">
        <f>SEPTIEMBRE!AA191</f>
        <v>2516316</v>
      </c>
      <c r="Z191" s="457">
        <v>0</v>
      </c>
      <c r="AA191" s="20">
        <f>SUM(Y191:Z191)</f>
        <v>2516316</v>
      </c>
      <c r="AB191" s="21">
        <f>SEPTIEMBRE!AD191</f>
        <v>2516316</v>
      </c>
      <c r="AC191" s="457">
        <v>0</v>
      </c>
      <c r="AD191" s="20">
        <f>SUM(AB191:AC191)</f>
        <v>2516316</v>
      </c>
      <c r="AE191" s="21">
        <f>SEPTIEMBRE!AG191</f>
        <v>2516316</v>
      </c>
      <c r="AF191" s="457">
        <v>0</v>
      </c>
      <c r="AG191" s="20">
        <f>SUM(AE191:AF191)</f>
        <v>2516316</v>
      </c>
      <c r="AH191" s="21">
        <f>X191-AA191</f>
        <v>0</v>
      </c>
      <c r="AI191" s="17">
        <f>X191-AD191</f>
        <v>0</v>
      </c>
      <c r="AJ191" s="18">
        <f>X191-AG191</f>
        <v>0</v>
      </c>
      <c r="AK191" s="10"/>
      <c r="AL191" s="455">
        <v>0</v>
      </c>
      <c r="AM191" s="458">
        <v>0</v>
      </c>
      <c r="AN191" s="10"/>
    </row>
    <row r="192" spans="1:40" s="467" customFormat="1" ht="15.75" x14ac:dyDescent="0.2">
      <c r="A192" s="623"/>
      <c r="B192" s="554"/>
      <c r="N192" s="10"/>
      <c r="P192" s="10"/>
      <c r="Q192" s="10"/>
      <c r="R192" s="10"/>
      <c r="S192" s="448" t="str">
        <f>+IF(SEPTIEMBRE!S192=0,"",SEPTIEMBRE!S192)</f>
        <v/>
      </c>
      <c r="T192" s="649" t="str">
        <f>+IF(SEPTIEMBRE!T192=0,"",SEPTIEMBRE!T192)</f>
        <v/>
      </c>
      <c r="U192" s="193"/>
      <c r="V192" s="193"/>
      <c r="W192" s="193"/>
      <c r="X192" s="193"/>
      <c r="Y192" s="193"/>
      <c r="Z192" s="193"/>
      <c r="AA192" s="193"/>
      <c r="AB192" s="193"/>
      <c r="AC192" s="193"/>
      <c r="AD192" s="193"/>
      <c r="AE192" s="193"/>
      <c r="AF192" s="193"/>
      <c r="AG192" s="193"/>
      <c r="AH192" s="193"/>
      <c r="AI192" s="193"/>
      <c r="AJ192" s="207"/>
      <c r="AK192" s="10"/>
      <c r="AL192" s="213"/>
      <c r="AM192" s="214"/>
      <c r="AN192" s="10"/>
    </row>
    <row r="193" spans="1:40" s="467" customFormat="1" ht="15.75" x14ac:dyDescent="0.2">
      <c r="A193" s="623"/>
      <c r="B193" s="554"/>
      <c r="N193" s="10"/>
      <c r="P193" s="10"/>
      <c r="Q193" s="10"/>
      <c r="R193" s="10"/>
      <c r="S193" s="469">
        <f>+IF(SEPTIEMBRE!S193=0,"",SEPTIEMBRE!S193)</f>
        <v>4000000</v>
      </c>
      <c r="T193" s="588" t="str">
        <f>+IF(SEPTIEMBRE!T193=0,"",SEPTIEMBRE!T193)</f>
        <v>GASTOS  DE PRESTACION DE SERVICIOS</v>
      </c>
      <c r="U193" s="589">
        <f t="shared" ref="U193:AJ193" si="160">U194</f>
        <v>235026726</v>
      </c>
      <c r="V193" s="590">
        <f t="shared" si="160"/>
        <v>0</v>
      </c>
      <c r="W193" s="590">
        <f t="shared" si="160"/>
        <v>189077679</v>
      </c>
      <c r="X193" s="591">
        <f t="shared" si="160"/>
        <v>424104405</v>
      </c>
      <c r="Y193" s="464">
        <f t="shared" si="160"/>
        <v>328879431</v>
      </c>
      <c r="Z193" s="590">
        <f t="shared" si="160"/>
        <v>20586927</v>
      </c>
      <c r="AA193" s="591">
        <f t="shared" si="160"/>
        <v>349466358</v>
      </c>
      <c r="AB193" s="464">
        <f t="shared" si="160"/>
        <v>318193242</v>
      </c>
      <c r="AC193" s="590">
        <f t="shared" si="160"/>
        <v>21675557</v>
      </c>
      <c r="AD193" s="591">
        <f t="shared" si="160"/>
        <v>339868799</v>
      </c>
      <c r="AE193" s="464">
        <f t="shared" si="160"/>
        <v>240635505</v>
      </c>
      <c r="AF193" s="590">
        <f t="shared" si="160"/>
        <v>27845631</v>
      </c>
      <c r="AG193" s="591">
        <f t="shared" si="160"/>
        <v>268481136</v>
      </c>
      <c r="AH193" s="464">
        <f t="shared" si="160"/>
        <v>74638047</v>
      </c>
      <c r="AI193" s="590">
        <f t="shared" si="160"/>
        <v>84235606</v>
      </c>
      <c r="AJ193" s="465">
        <f t="shared" si="160"/>
        <v>155623269</v>
      </c>
      <c r="AK193" s="10"/>
      <c r="AL193" s="151">
        <f>AL194</f>
        <v>0</v>
      </c>
      <c r="AM193" s="153">
        <f>AM194</f>
        <v>0</v>
      </c>
      <c r="AN193" s="10"/>
    </row>
    <row r="194" spans="1:40" s="467" customFormat="1" ht="15" x14ac:dyDescent="0.2">
      <c r="A194" s="623"/>
      <c r="B194" s="554"/>
      <c r="N194" s="10"/>
      <c r="P194" s="10"/>
      <c r="Q194" s="10"/>
      <c r="R194" s="10"/>
      <c r="S194" s="34">
        <f>+IF(SEPTIEMBRE!S194=0,"",SEPTIEMBRE!S194)</f>
        <v>4100000</v>
      </c>
      <c r="T194" s="158" t="str">
        <f>+IF(SEPTIEMBRE!T194=0,"",SEPTIEMBRE!T194)</f>
        <v>Insumos y Suministros Hospitalarios</v>
      </c>
      <c r="U194" s="157">
        <f t="shared" ref="U194:AJ194" si="161">U195+U203+U205</f>
        <v>235026726</v>
      </c>
      <c r="V194" s="144">
        <f t="shared" si="161"/>
        <v>0</v>
      </c>
      <c r="W194" s="144">
        <f t="shared" si="161"/>
        <v>189077679</v>
      </c>
      <c r="X194" s="152">
        <f t="shared" si="161"/>
        <v>424104405</v>
      </c>
      <c r="Y194" s="151">
        <f t="shared" si="161"/>
        <v>328879431</v>
      </c>
      <c r="Z194" s="144">
        <f t="shared" si="161"/>
        <v>20586927</v>
      </c>
      <c r="AA194" s="152">
        <f t="shared" si="161"/>
        <v>349466358</v>
      </c>
      <c r="AB194" s="151">
        <f t="shared" si="161"/>
        <v>318193242</v>
      </c>
      <c r="AC194" s="144">
        <f t="shared" si="161"/>
        <v>21675557</v>
      </c>
      <c r="AD194" s="152">
        <f t="shared" si="161"/>
        <v>339868799</v>
      </c>
      <c r="AE194" s="151">
        <f t="shared" si="161"/>
        <v>240635505</v>
      </c>
      <c r="AF194" s="144">
        <f t="shared" si="161"/>
        <v>27845631</v>
      </c>
      <c r="AG194" s="152">
        <f t="shared" si="161"/>
        <v>268481136</v>
      </c>
      <c r="AH194" s="151">
        <f t="shared" si="161"/>
        <v>74638047</v>
      </c>
      <c r="AI194" s="144">
        <f t="shared" si="161"/>
        <v>84235606</v>
      </c>
      <c r="AJ194" s="153">
        <f t="shared" si="161"/>
        <v>155623269</v>
      </c>
      <c r="AK194" s="12"/>
      <c r="AL194" s="151">
        <f>AL195+AL203+AL205</f>
        <v>0</v>
      </c>
      <c r="AM194" s="153">
        <f>AM195+AM203+AM205</f>
        <v>0</v>
      </c>
      <c r="AN194" s="10"/>
    </row>
    <row r="195" spans="1:40" s="467" customFormat="1" x14ac:dyDescent="0.2">
      <c r="A195" s="623"/>
      <c r="B195" s="554"/>
      <c r="N195" s="10"/>
      <c r="P195" s="10"/>
      <c r="Q195" s="10"/>
      <c r="R195" s="10"/>
      <c r="S195" s="155">
        <f>+IF(SEPTIEMBRE!S195=0,"",SEPTIEMBRE!S195)</f>
        <v>4100100</v>
      </c>
      <c r="T195" s="159" t="str">
        <f>+IF(SEPTIEMBRE!T195=0,"",SEPTIEMBRE!T195)</f>
        <v>Compra de Bienes para la Prestacion de servicios</v>
      </c>
      <c r="U195" s="29">
        <f t="shared" ref="U195:AJ195" si="162">SUM(U196:U202)</f>
        <v>198421389</v>
      </c>
      <c r="V195" s="17">
        <f t="shared" si="162"/>
        <v>0</v>
      </c>
      <c r="W195" s="17">
        <f t="shared" si="162"/>
        <v>100000000</v>
      </c>
      <c r="X195" s="20">
        <f t="shared" si="162"/>
        <v>298421389</v>
      </c>
      <c r="Y195" s="21">
        <f t="shared" si="162"/>
        <v>216392542</v>
      </c>
      <c r="Z195" s="169">
        <f t="shared" si="162"/>
        <v>19493527</v>
      </c>
      <c r="AA195" s="20">
        <f t="shared" si="162"/>
        <v>235886069</v>
      </c>
      <c r="AB195" s="21">
        <f t="shared" si="162"/>
        <v>205706353</v>
      </c>
      <c r="AC195" s="169">
        <f t="shared" si="162"/>
        <v>20582157</v>
      </c>
      <c r="AD195" s="20">
        <f t="shared" si="162"/>
        <v>226288510</v>
      </c>
      <c r="AE195" s="21">
        <f t="shared" si="162"/>
        <v>130618791</v>
      </c>
      <c r="AF195" s="169">
        <f t="shared" si="162"/>
        <v>25031631</v>
      </c>
      <c r="AG195" s="20">
        <f t="shared" si="162"/>
        <v>155650422</v>
      </c>
      <c r="AH195" s="21">
        <f t="shared" si="162"/>
        <v>62535320</v>
      </c>
      <c r="AI195" s="17">
        <f t="shared" si="162"/>
        <v>72132879</v>
      </c>
      <c r="AJ195" s="18">
        <f t="shared" si="162"/>
        <v>142770967</v>
      </c>
      <c r="AK195" s="10"/>
      <c r="AL195" s="31">
        <f>SUM(AL196:AL202)</f>
        <v>0</v>
      </c>
      <c r="AM195" s="28">
        <f>SUM(AM196:AM202)</f>
        <v>0</v>
      </c>
      <c r="AN195" s="10"/>
    </row>
    <row r="196" spans="1:40" s="467" customFormat="1" x14ac:dyDescent="0.2">
      <c r="A196" s="623"/>
      <c r="B196" s="554"/>
      <c r="N196" s="10"/>
      <c r="P196" s="10"/>
      <c r="Q196" s="10"/>
      <c r="R196" s="10"/>
      <c r="S196" s="156" t="str">
        <f>+IF(SEPTIEMBRE!S196=0,"",SEPTIEMBRE!S196)</f>
        <v>4100100-1</v>
      </c>
      <c r="T196" s="55" t="str">
        <f>+IF(SEPTIEMBRE!T196=0,"",SEPTIEMBRE!T196)</f>
        <v>Productos Farmaceuticos</v>
      </c>
      <c r="U196" s="29">
        <f>+ENERO!U196</f>
        <v>100589698</v>
      </c>
      <c r="V196" s="17">
        <f>SEPTIEMBRE!V196+OCTUBRE!AL196</f>
        <v>0</v>
      </c>
      <c r="W196" s="17">
        <f>SEPTIEMBRE!W196+OCTUBRE!AM196</f>
        <v>100000000</v>
      </c>
      <c r="X196" s="20">
        <f t="shared" ref="X196:X202" si="163">SUM(U196:W196)</f>
        <v>200589698</v>
      </c>
      <c r="Y196" s="21">
        <f>SEPTIEMBRE!AA196</f>
        <v>150265903</v>
      </c>
      <c r="Z196" s="457">
        <v>12184613</v>
      </c>
      <c r="AA196" s="20">
        <f t="shared" ref="AA196:AA202" si="164">SUM(Y196:Z196)</f>
        <v>162450516</v>
      </c>
      <c r="AB196" s="21">
        <f>SEPTIEMBRE!AD196</f>
        <v>139579714</v>
      </c>
      <c r="AC196" s="457">
        <v>13273243</v>
      </c>
      <c r="AD196" s="20">
        <f t="shared" ref="AD196:AD202" si="165">SUM(AB196:AC196)</f>
        <v>152852957</v>
      </c>
      <c r="AE196" s="21">
        <f>SEPTIEMBRE!AG196</f>
        <v>90499555</v>
      </c>
      <c r="AF196" s="457">
        <v>16992448</v>
      </c>
      <c r="AG196" s="20">
        <f t="shared" ref="AG196:AG202" si="166">SUM(AE196:AF196)</f>
        <v>107492003</v>
      </c>
      <c r="AH196" s="21">
        <f t="shared" ref="AH196:AH202" si="167">X196-AA196</f>
        <v>38139182</v>
      </c>
      <c r="AI196" s="17">
        <f t="shared" ref="AI196:AI202" si="168">X196-AD196</f>
        <v>47736741</v>
      </c>
      <c r="AJ196" s="18">
        <f t="shared" ref="AJ196:AJ202" si="169">X196-AG196</f>
        <v>93097695</v>
      </c>
      <c r="AK196" s="10"/>
      <c r="AL196" s="455">
        <v>0</v>
      </c>
      <c r="AM196" s="458">
        <v>0</v>
      </c>
      <c r="AN196" s="10"/>
    </row>
    <row r="197" spans="1:40" s="467" customFormat="1" x14ac:dyDescent="0.2">
      <c r="A197" s="623"/>
      <c r="B197" s="554"/>
      <c r="N197" s="10"/>
      <c r="P197" s="10"/>
      <c r="Q197" s="10"/>
      <c r="R197" s="10"/>
      <c r="S197" s="156" t="str">
        <f>+IF(SEPTIEMBRE!S197=0,"",SEPTIEMBRE!S197)</f>
        <v>4100100-2</v>
      </c>
      <c r="T197" s="55" t="str">
        <f>+IF(SEPTIEMBRE!T197=0,"",SEPTIEMBRE!T197)</f>
        <v>Material Médico Quirúrgico</v>
      </c>
      <c r="U197" s="29">
        <f>+ENERO!U197</f>
        <v>54520540</v>
      </c>
      <c r="V197" s="17">
        <f>SEPTIEMBRE!V197+OCTUBRE!AL197</f>
        <v>0</v>
      </c>
      <c r="W197" s="17">
        <f>SEPTIEMBRE!W197+OCTUBRE!AM197</f>
        <v>0</v>
      </c>
      <c r="X197" s="20">
        <f t="shared" si="163"/>
        <v>54520540</v>
      </c>
      <c r="Y197" s="21">
        <f>SEPTIEMBRE!AA197</f>
        <v>34247212</v>
      </c>
      <c r="Z197" s="457">
        <v>4250511</v>
      </c>
      <c r="AA197" s="20">
        <f t="shared" si="164"/>
        <v>38497723</v>
      </c>
      <c r="AB197" s="21">
        <f>SEPTIEMBRE!AD197</f>
        <v>34247212</v>
      </c>
      <c r="AC197" s="457">
        <v>4250511</v>
      </c>
      <c r="AD197" s="20">
        <f t="shared" si="165"/>
        <v>38497723</v>
      </c>
      <c r="AE197" s="21">
        <f>SEPTIEMBRE!AG197</f>
        <v>17741197</v>
      </c>
      <c r="AF197" s="457">
        <v>3623152</v>
      </c>
      <c r="AG197" s="20">
        <f t="shared" si="166"/>
        <v>21364349</v>
      </c>
      <c r="AH197" s="21">
        <f t="shared" si="167"/>
        <v>16022817</v>
      </c>
      <c r="AI197" s="17">
        <f t="shared" si="168"/>
        <v>16022817</v>
      </c>
      <c r="AJ197" s="18">
        <f t="shared" si="169"/>
        <v>33156191</v>
      </c>
      <c r="AK197" s="10"/>
      <c r="AL197" s="455">
        <v>0</v>
      </c>
      <c r="AM197" s="458">
        <v>0</v>
      </c>
      <c r="AN197" s="10"/>
    </row>
    <row r="198" spans="1:40" s="467" customFormat="1" x14ac:dyDescent="0.2">
      <c r="A198" s="623"/>
      <c r="B198" s="554"/>
      <c r="N198" s="10"/>
      <c r="P198" s="10"/>
      <c r="Q198" s="10"/>
      <c r="R198" s="10"/>
      <c r="S198" s="156" t="str">
        <f>+IF(SEPTIEMBRE!S198=0,"",SEPTIEMBRE!S198)</f>
        <v>4100100-3</v>
      </c>
      <c r="T198" s="55" t="str">
        <f>+IF(SEPTIEMBRE!T198=0,"",SEPTIEMBRE!T198)</f>
        <v>Material de Laboratorio</v>
      </c>
      <c r="U198" s="29">
        <f>+ENERO!U198</f>
        <v>15745580</v>
      </c>
      <c r="V198" s="17">
        <f>SEPTIEMBRE!V198+OCTUBRE!AL198</f>
        <v>0</v>
      </c>
      <c r="W198" s="17">
        <f>SEPTIEMBRE!W198+OCTUBRE!AM198</f>
        <v>0</v>
      </c>
      <c r="X198" s="20">
        <f t="shared" si="163"/>
        <v>15745580</v>
      </c>
      <c r="Y198" s="21">
        <f>SEPTIEMBRE!AA198</f>
        <v>13777102</v>
      </c>
      <c r="Z198" s="457">
        <v>1739460</v>
      </c>
      <c r="AA198" s="20">
        <f t="shared" si="164"/>
        <v>15516562</v>
      </c>
      <c r="AB198" s="21">
        <f>SEPTIEMBRE!AD198</f>
        <v>13777102</v>
      </c>
      <c r="AC198" s="457">
        <v>1739460</v>
      </c>
      <c r="AD198" s="20">
        <f t="shared" si="165"/>
        <v>15516562</v>
      </c>
      <c r="AE198" s="21">
        <f>SEPTIEMBRE!AG198</f>
        <v>9264552</v>
      </c>
      <c r="AF198" s="457">
        <v>1938839</v>
      </c>
      <c r="AG198" s="20">
        <f t="shared" si="166"/>
        <v>11203391</v>
      </c>
      <c r="AH198" s="21">
        <f t="shared" si="167"/>
        <v>229018</v>
      </c>
      <c r="AI198" s="17">
        <f t="shared" si="168"/>
        <v>229018</v>
      </c>
      <c r="AJ198" s="18">
        <f t="shared" si="169"/>
        <v>4542189</v>
      </c>
      <c r="AK198" s="10"/>
      <c r="AL198" s="455">
        <v>0</v>
      </c>
      <c r="AM198" s="458">
        <v>0</v>
      </c>
      <c r="AN198" s="10"/>
    </row>
    <row r="199" spans="1:40" s="467" customFormat="1" x14ac:dyDescent="0.2">
      <c r="A199" s="623"/>
      <c r="B199" s="554"/>
      <c r="N199" s="10"/>
      <c r="P199" s="10"/>
      <c r="Q199" s="10"/>
      <c r="R199" s="10"/>
      <c r="S199" s="156" t="str">
        <f>+IF(SEPTIEMBRE!S199=0,"",SEPTIEMBRE!S199)</f>
        <v>4100100-4</v>
      </c>
      <c r="T199" s="55" t="str">
        <f>+IF(SEPTIEMBRE!T199=0,"",SEPTIEMBRE!T199)</f>
        <v>Material para Odontologia</v>
      </c>
      <c r="U199" s="29">
        <f>+ENERO!U199</f>
        <v>19604413</v>
      </c>
      <c r="V199" s="17">
        <f>SEPTIEMBRE!V199+OCTUBRE!AL199</f>
        <v>0</v>
      </c>
      <c r="W199" s="17">
        <f>SEPTIEMBRE!W199+OCTUBRE!AM199</f>
        <v>0</v>
      </c>
      <c r="X199" s="20">
        <f t="shared" si="163"/>
        <v>19604413</v>
      </c>
      <c r="Y199" s="21">
        <f>SEPTIEMBRE!AA199</f>
        <v>16759045</v>
      </c>
      <c r="Z199" s="457">
        <v>1318943</v>
      </c>
      <c r="AA199" s="20">
        <f t="shared" si="164"/>
        <v>18077988</v>
      </c>
      <c r="AB199" s="21">
        <f>SEPTIEMBRE!AD199</f>
        <v>16759045</v>
      </c>
      <c r="AC199" s="457">
        <v>1318943</v>
      </c>
      <c r="AD199" s="20">
        <f t="shared" si="165"/>
        <v>18077988</v>
      </c>
      <c r="AE199" s="21">
        <f>SEPTIEMBRE!AG199</f>
        <v>11770207</v>
      </c>
      <c r="AF199" s="457">
        <v>2477192</v>
      </c>
      <c r="AG199" s="20">
        <f t="shared" si="166"/>
        <v>14247399</v>
      </c>
      <c r="AH199" s="21">
        <f t="shared" si="167"/>
        <v>1526425</v>
      </c>
      <c r="AI199" s="17">
        <f t="shared" si="168"/>
        <v>1526425</v>
      </c>
      <c r="AJ199" s="18">
        <f t="shared" si="169"/>
        <v>5357014</v>
      </c>
      <c r="AK199" s="10"/>
      <c r="AL199" s="455">
        <v>0</v>
      </c>
      <c r="AM199" s="458">
        <v>0</v>
      </c>
      <c r="AN199" s="10"/>
    </row>
    <row r="200" spans="1:40" s="467" customFormat="1" x14ac:dyDescent="0.2">
      <c r="A200" s="623"/>
      <c r="B200" s="554"/>
      <c r="N200" s="10"/>
      <c r="P200" s="10"/>
      <c r="Q200" s="10"/>
      <c r="R200" s="10"/>
      <c r="S200" s="156" t="str">
        <f>+IF(SEPTIEMBRE!S200=0,"",SEPTIEMBRE!S200)</f>
        <v>4100100-5</v>
      </c>
      <c r="T200" s="55" t="str">
        <f>+IF(SEPTIEMBRE!T200=0,"",SEPTIEMBRE!T200)</f>
        <v>Material para Rayos X</v>
      </c>
      <c r="U200" s="29">
        <f>+ENERO!U200</f>
        <v>7961158</v>
      </c>
      <c r="V200" s="17">
        <f>SEPTIEMBRE!V200+OCTUBRE!AL200</f>
        <v>0</v>
      </c>
      <c r="W200" s="17">
        <f>SEPTIEMBRE!W200+OCTUBRE!AM200</f>
        <v>0</v>
      </c>
      <c r="X200" s="20">
        <f t="shared" si="163"/>
        <v>7961158</v>
      </c>
      <c r="Y200" s="21">
        <f>SEPTIEMBRE!AA200</f>
        <v>1343280</v>
      </c>
      <c r="Z200" s="457">
        <v>0</v>
      </c>
      <c r="AA200" s="20">
        <f t="shared" si="164"/>
        <v>1343280</v>
      </c>
      <c r="AB200" s="21">
        <f>SEPTIEMBRE!AD200</f>
        <v>1343280</v>
      </c>
      <c r="AC200" s="457">
        <v>0</v>
      </c>
      <c r="AD200" s="20">
        <f t="shared" si="165"/>
        <v>1343280</v>
      </c>
      <c r="AE200" s="21">
        <f>SEPTIEMBRE!AG200</f>
        <v>1343280</v>
      </c>
      <c r="AF200" s="457">
        <v>0</v>
      </c>
      <c r="AG200" s="20">
        <f t="shared" si="166"/>
        <v>1343280</v>
      </c>
      <c r="AH200" s="21">
        <f t="shared" si="167"/>
        <v>6617878</v>
      </c>
      <c r="AI200" s="17">
        <f t="shared" si="168"/>
        <v>6617878</v>
      </c>
      <c r="AJ200" s="18">
        <f t="shared" si="169"/>
        <v>6617878</v>
      </c>
      <c r="AK200" s="10"/>
      <c r="AL200" s="455">
        <v>0</v>
      </c>
      <c r="AM200" s="458">
        <v>0</v>
      </c>
      <c r="AN200" s="10"/>
    </row>
    <row r="201" spans="1:40" s="467" customFormat="1" x14ac:dyDescent="0.2">
      <c r="A201" s="623"/>
      <c r="B201" s="554"/>
      <c r="N201" s="10"/>
      <c r="P201" s="10"/>
      <c r="Q201" s="10"/>
      <c r="R201" s="10"/>
      <c r="S201" s="156" t="str">
        <f>+IF(SEPTIEMBRE!S201=0,"",SEPTIEMBRE!S201)</f>
        <v/>
      </c>
      <c r="T201" s="55" t="str">
        <f>+IF(SEPTIEMBRE!T201=0,"",SEPTIEMBRE!T201)</f>
        <v/>
      </c>
      <c r="U201" s="29">
        <f>+ENERO!U201</f>
        <v>0</v>
      </c>
      <c r="V201" s="17">
        <f>SEPTIEMBRE!V201+OCTUBRE!AL201</f>
        <v>0</v>
      </c>
      <c r="W201" s="17">
        <f>SEPTIEMBRE!W201+OCTUBRE!AM201</f>
        <v>0</v>
      </c>
      <c r="X201" s="20">
        <f t="shared" si="163"/>
        <v>0</v>
      </c>
      <c r="Y201" s="21">
        <f>SEPTIEMBRE!AA201</f>
        <v>0</v>
      </c>
      <c r="Z201" s="457">
        <v>0</v>
      </c>
      <c r="AA201" s="20">
        <f t="shared" si="164"/>
        <v>0</v>
      </c>
      <c r="AB201" s="21">
        <f>SEPTIEMBRE!AD201</f>
        <v>0</v>
      </c>
      <c r="AC201" s="457">
        <v>0</v>
      </c>
      <c r="AD201" s="20">
        <f t="shared" si="165"/>
        <v>0</v>
      </c>
      <c r="AE201" s="21">
        <f>SEPTIEMBRE!AG201</f>
        <v>0</v>
      </c>
      <c r="AF201" s="457">
        <v>0</v>
      </c>
      <c r="AG201" s="20">
        <f t="shared" si="166"/>
        <v>0</v>
      </c>
      <c r="AH201" s="21">
        <f t="shared" si="167"/>
        <v>0</v>
      </c>
      <c r="AI201" s="17">
        <f t="shared" si="168"/>
        <v>0</v>
      </c>
      <c r="AJ201" s="18">
        <f t="shared" si="169"/>
        <v>0</v>
      </c>
      <c r="AK201" s="10"/>
      <c r="AL201" s="455">
        <v>0</v>
      </c>
      <c r="AM201" s="458">
        <v>0</v>
      </c>
      <c r="AN201" s="10"/>
    </row>
    <row r="202" spans="1:40" s="467" customFormat="1" x14ac:dyDescent="0.2">
      <c r="A202" s="623"/>
      <c r="B202" s="554"/>
      <c r="N202" s="10"/>
      <c r="P202" s="10"/>
      <c r="Q202" s="10"/>
      <c r="R202" s="10"/>
      <c r="S202" s="156" t="str">
        <f>+IF(SEPTIEMBRE!S202=0,"",SEPTIEMBRE!S202)</f>
        <v/>
      </c>
      <c r="T202" s="55" t="str">
        <f>+IF(SEPTIEMBRE!T202=0,"",SEPTIEMBRE!T202)</f>
        <v/>
      </c>
      <c r="U202" s="29">
        <f>+ENERO!U202</f>
        <v>0</v>
      </c>
      <c r="V202" s="17">
        <f>SEPTIEMBRE!V202+OCTUBRE!AL202</f>
        <v>0</v>
      </c>
      <c r="W202" s="17">
        <f>SEPTIEMBRE!W202+OCTUBRE!AM202</f>
        <v>0</v>
      </c>
      <c r="X202" s="20">
        <f t="shared" si="163"/>
        <v>0</v>
      </c>
      <c r="Y202" s="21">
        <f>SEPTIEMBRE!AA202</f>
        <v>0</v>
      </c>
      <c r="Z202" s="457">
        <v>0</v>
      </c>
      <c r="AA202" s="20">
        <f t="shared" si="164"/>
        <v>0</v>
      </c>
      <c r="AB202" s="21">
        <f>SEPTIEMBRE!AD202</f>
        <v>0</v>
      </c>
      <c r="AC202" s="457">
        <v>0</v>
      </c>
      <c r="AD202" s="20">
        <f t="shared" si="165"/>
        <v>0</v>
      </c>
      <c r="AE202" s="21">
        <f>SEPTIEMBRE!AG202</f>
        <v>0</v>
      </c>
      <c r="AF202" s="457">
        <v>0</v>
      </c>
      <c r="AG202" s="20">
        <f t="shared" si="166"/>
        <v>0</v>
      </c>
      <c r="AH202" s="21">
        <f t="shared" si="167"/>
        <v>0</v>
      </c>
      <c r="AI202" s="17">
        <f t="shared" si="168"/>
        <v>0</v>
      </c>
      <c r="AJ202" s="18">
        <f t="shared" si="169"/>
        <v>0</v>
      </c>
      <c r="AK202" s="10"/>
      <c r="AL202" s="455">
        <v>0</v>
      </c>
      <c r="AM202" s="458">
        <v>0</v>
      </c>
      <c r="AN202" s="10"/>
    </row>
    <row r="203" spans="1:40" s="467" customFormat="1" x14ac:dyDescent="0.2">
      <c r="A203" s="623"/>
      <c r="B203" s="554"/>
      <c r="N203" s="10"/>
      <c r="P203" s="10"/>
      <c r="Q203" s="10"/>
      <c r="R203" s="10"/>
      <c r="S203" s="155">
        <f>+IF(SEPTIEMBRE!S203=0,"",SEPTIEMBRE!S203)</f>
        <v>4100200</v>
      </c>
      <c r="T203" s="159" t="str">
        <f>+IF(SEPTIEMBRE!T203=0,"",SEPTIEMBRE!T203)</f>
        <v>Gastos Complementarios e Intermedios</v>
      </c>
      <c r="U203" s="29">
        <f t="shared" ref="U203:AJ203" si="170">U204</f>
        <v>36605337</v>
      </c>
      <c r="V203" s="17">
        <f t="shared" si="170"/>
        <v>0</v>
      </c>
      <c r="W203" s="17">
        <f t="shared" si="170"/>
        <v>0</v>
      </c>
      <c r="X203" s="20">
        <f t="shared" si="170"/>
        <v>36605337</v>
      </c>
      <c r="Y203" s="21">
        <f t="shared" si="170"/>
        <v>23409210</v>
      </c>
      <c r="Z203" s="169">
        <f t="shared" si="170"/>
        <v>1093400</v>
      </c>
      <c r="AA203" s="20">
        <f t="shared" si="170"/>
        <v>24502610</v>
      </c>
      <c r="AB203" s="21">
        <f t="shared" si="170"/>
        <v>23409210</v>
      </c>
      <c r="AC203" s="169">
        <f t="shared" si="170"/>
        <v>1093400</v>
      </c>
      <c r="AD203" s="20">
        <f t="shared" si="170"/>
        <v>24502610</v>
      </c>
      <c r="AE203" s="21">
        <f t="shared" si="170"/>
        <v>20939035</v>
      </c>
      <c r="AF203" s="169">
        <f t="shared" si="170"/>
        <v>2814000</v>
      </c>
      <c r="AG203" s="20">
        <f t="shared" si="170"/>
        <v>23753035</v>
      </c>
      <c r="AH203" s="21">
        <f t="shared" si="170"/>
        <v>12102727</v>
      </c>
      <c r="AI203" s="17">
        <f t="shared" si="170"/>
        <v>12102727</v>
      </c>
      <c r="AJ203" s="18">
        <f t="shared" si="170"/>
        <v>12852302</v>
      </c>
      <c r="AK203" s="10"/>
      <c r="AL203" s="31">
        <f>AL204</f>
        <v>0</v>
      </c>
      <c r="AM203" s="28">
        <f>AM204</f>
        <v>0</v>
      </c>
      <c r="AN203" s="10"/>
    </row>
    <row r="204" spans="1:40" s="467" customFormat="1" x14ac:dyDescent="0.2">
      <c r="A204" s="623"/>
      <c r="B204" s="554"/>
      <c r="N204" s="10"/>
      <c r="P204" s="10"/>
      <c r="Q204" s="10"/>
      <c r="R204" s="10"/>
      <c r="S204" s="156" t="str">
        <f>+IF(SEPTIEMBRE!S204=0,"",SEPTIEMBRE!S204)</f>
        <v>4100200-1</v>
      </c>
      <c r="T204" s="55" t="str">
        <f>+IF(SEPTIEMBRE!T204=0,"",SEPTIEMBRE!T204)</f>
        <v>Alimentación</v>
      </c>
      <c r="U204" s="29">
        <f>+ENERO!U204</f>
        <v>36605337</v>
      </c>
      <c r="V204" s="17">
        <f>SEPTIEMBRE!V204+OCTUBRE!AL204</f>
        <v>0</v>
      </c>
      <c r="W204" s="17">
        <f>SEPTIEMBRE!W204+OCTUBRE!AM204</f>
        <v>0</v>
      </c>
      <c r="X204" s="20">
        <f>SUM(U204:W204)</f>
        <v>36605337</v>
      </c>
      <c r="Y204" s="21">
        <f>SEPTIEMBRE!AA204</f>
        <v>23409210</v>
      </c>
      <c r="Z204" s="457">
        <v>1093400</v>
      </c>
      <c r="AA204" s="20">
        <f>SUM(Y204:Z204)</f>
        <v>24502610</v>
      </c>
      <c r="AB204" s="21">
        <f>SEPTIEMBRE!AD204</f>
        <v>23409210</v>
      </c>
      <c r="AC204" s="457">
        <v>1093400</v>
      </c>
      <c r="AD204" s="20">
        <f>SUM(AB204:AC204)</f>
        <v>24502610</v>
      </c>
      <c r="AE204" s="21">
        <f>SEPTIEMBRE!AG204</f>
        <v>20939035</v>
      </c>
      <c r="AF204" s="457">
        <v>2814000</v>
      </c>
      <c r="AG204" s="20">
        <f>SUM(AE204:AF204)</f>
        <v>23753035</v>
      </c>
      <c r="AH204" s="21">
        <f>X204-AA204</f>
        <v>12102727</v>
      </c>
      <c r="AI204" s="17">
        <f>X204-AD204</f>
        <v>12102727</v>
      </c>
      <c r="AJ204" s="18">
        <f>X204-AG204</f>
        <v>12852302</v>
      </c>
      <c r="AK204" s="10"/>
      <c r="AL204" s="455">
        <v>0</v>
      </c>
      <c r="AM204" s="458">
        <v>0</v>
      </c>
      <c r="AN204" s="10"/>
    </row>
    <row r="205" spans="1:40" s="467" customFormat="1" ht="13.5" thickBot="1" x14ac:dyDescent="0.25">
      <c r="A205" s="623"/>
      <c r="B205" s="554"/>
      <c r="N205" s="10"/>
      <c r="P205" s="10"/>
      <c r="Q205" s="10"/>
      <c r="R205" s="10"/>
      <c r="S205" s="624">
        <f>+IF(SEPTIEMBRE!S205=0,"",SEPTIEMBRE!S205)</f>
        <v>4199999</v>
      </c>
      <c r="T205" s="625" t="str">
        <f>+IF(SEPTIEMBRE!T205=0,"",SEPTIEMBRE!T205)</f>
        <v>Vigencias Anteriores</v>
      </c>
      <c r="U205" s="160">
        <f>+ENERO!U205</f>
        <v>0</v>
      </c>
      <c r="V205" s="143">
        <f>SEPTIEMBRE!V205+OCTUBRE!AL205</f>
        <v>0</v>
      </c>
      <c r="W205" s="143">
        <f>SEPTIEMBRE!W205+OCTUBRE!AM205</f>
        <v>89077679</v>
      </c>
      <c r="X205" s="149">
        <f>SUM(U205:W205)</f>
        <v>89077679</v>
      </c>
      <c r="Y205" s="147">
        <f>SEPTIEMBRE!AA205</f>
        <v>89077679</v>
      </c>
      <c r="Z205" s="475">
        <v>0</v>
      </c>
      <c r="AA205" s="149">
        <f>SUM(Y205:Z205)</f>
        <v>89077679</v>
      </c>
      <c r="AB205" s="147">
        <f>SEPTIEMBRE!AD205</f>
        <v>89077679</v>
      </c>
      <c r="AC205" s="475">
        <v>0</v>
      </c>
      <c r="AD205" s="149">
        <f>SUM(AB205:AC205)</f>
        <v>89077679</v>
      </c>
      <c r="AE205" s="147">
        <f>SEPTIEMBRE!AG205</f>
        <v>89077679</v>
      </c>
      <c r="AF205" s="475">
        <v>0</v>
      </c>
      <c r="AG205" s="149">
        <f>SUM(AE205:AF205)</f>
        <v>89077679</v>
      </c>
      <c r="AH205" s="147">
        <f>X205-AA205</f>
        <v>0</v>
      </c>
      <c r="AI205" s="143">
        <f>X205-AD205</f>
        <v>0</v>
      </c>
      <c r="AJ205" s="148">
        <f>X205-AG205</f>
        <v>0</v>
      </c>
      <c r="AK205" s="10"/>
      <c r="AL205" s="471">
        <v>0</v>
      </c>
      <c r="AM205" s="476">
        <v>0</v>
      </c>
      <c r="AN205" s="10"/>
    </row>
    <row r="206" spans="1:40" s="467" customFormat="1" ht="15.75" x14ac:dyDescent="0.2">
      <c r="A206" s="623"/>
      <c r="B206" s="554"/>
      <c r="N206" s="10"/>
      <c r="P206" s="10"/>
      <c r="Q206" s="10"/>
      <c r="R206" s="10"/>
      <c r="S206" s="627" t="str">
        <f>+IF(SEPTIEMBRE!S206=0,"",SEPTIEMBRE!S206)</f>
        <v/>
      </c>
      <c r="T206" s="628" t="str">
        <f>+IF(SEPTIEMBRE!T206=0,"",SEPTIEMBRE!T206)</f>
        <v/>
      </c>
      <c r="U206" s="208"/>
      <c r="V206" s="208"/>
      <c r="W206" s="208"/>
      <c r="X206" s="208"/>
      <c r="Y206" s="208"/>
      <c r="Z206" s="208"/>
      <c r="AA206" s="208"/>
      <c r="AB206" s="208"/>
      <c r="AC206" s="208"/>
      <c r="AD206" s="208"/>
      <c r="AE206" s="208"/>
      <c r="AF206" s="208"/>
      <c r="AG206" s="208"/>
      <c r="AH206" s="208"/>
      <c r="AI206" s="208"/>
      <c r="AJ206" s="209"/>
      <c r="AK206" s="10"/>
      <c r="AL206" s="630"/>
      <c r="AM206" s="631"/>
      <c r="AN206" s="10"/>
    </row>
    <row r="207" spans="1:40" s="467" customFormat="1" ht="19.5" x14ac:dyDescent="0.2">
      <c r="A207" s="623"/>
      <c r="B207" s="554"/>
      <c r="N207" s="10"/>
      <c r="P207" s="10"/>
      <c r="Q207" s="10"/>
      <c r="R207" s="10"/>
      <c r="S207" s="654" t="str">
        <f>+IF(SEPTIEMBRE!S207=0,"",SEPTIEMBRE!S207)</f>
        <v>B</v>
      </c>
      <c r="T207" s="655" t="str">
        <f>+IF(SEPTIEMBRE!T207=0,"",SEPTIEMBRE!T207)</f>
        <v>GASTOS DE OPERACION COMERCIAL</v>
      </c>
      <c r="U207" s="589">
        <f t="shared" ref="U207:AJ207" si="171">U209</f>
        <v>0</v>
      </c>
      <c r="V207" s="590">
        <f t="shared" si="171"/>
        <v>0</v>
      </c>
      <c r="W207" s="590">
        <f t="shared" si="171"/>
        <v>20000000</v>
      </c>
      <c r="X207" s="591">
        <f t="shared" si="171"/>
        <v>20000000</v>
      </c>
      <c r="Y207" s="464">
        <f t="shared" si="171"/>
        <v>2237931</v>
      </c>
      <c r="Z207" s="590">
        <f t="shared" si="171"/>
        <v>0</v>
      </c>
      <c r="AA207" s="591">
        <f t="shared" si="171"/>
        <v>2237931</v>
      </c>
      <c r="AB207" s="464">
        <f t="shared" si="171"/>
        <v>2237931</v>
      </c>
      <c r="AC207" s="590">
        <f t="shared" si="171"/>
        <v>0</v>
      </c>
      <c r="AD207" s="591">
        <f t="shared" si="171"/>
        <v>2237931</v>
      </c>
      <c r="AE207" s="464">
        <f t="shared" si="171"/>
        <v>2237931</v>
      </c>
      <c r="AF207" s="590">
        <f t="shared" si="171"/>
        <v>0</v>
      </c>
      <c r="AG207" s="591">
        <f t="shared" si="171"/>
        <v>2237931</v>
      </c>
      <c r="AH207" s="464">
        <f t="shared" si="171"/>
        <v>17762069</v>
      </c>
      <c r="AI207" s="590">
        <f t="shared" si="171"/>
        <v>17762069</v>
      </c>
      <c r="AJ207" s="465">
        <f t="shared" si="171"/>
        <v>17762069</v>
      </c>
      <c r="AK207" s="10"/>
      <c r="AL207" s="464">
        <f>AL209</f>
        <v>0</v>
      </c>
      <c r="AM207" s="465">
        <f>AM209</f>
        <v>0</v>
      </c>
      <c r="AN207" s="10"/>
    </row>
    <row r="208" spans="1:40" s="467" customFormat="1" ht="15.75" x14ac:dyDescent="0.2">
      <c r="A208" s="623"/>
      <c r="B208" s="554"/>
      <c r="N208" s="10"/>
      <c r="P208" s="10"/>
      <c r="Q208" s="10"/>
      <c r="R208" s="10"/>
      <c r="S208" s="448"/>
      <c r="T208" s="649"/>
      <c r="U208" s="193"/>
      <c r="V208" s="193"/>
      <c r="W208" s="193"/>
      <c r="X208" s="193"/>
      <c r="Y208" s="193"/>
      <c r="Z208" s="193"/>
      <c r="AA208" s="193"/>
      <c r="AB208" s="193"/>
      <c r="AC208" s="193"/>
      <c r="AD208" s="193"/>
      <c r="AE208" s="193"/>
      <c r="AF208" s="193"/>
      <c r="AG208" s="193"/>
      <c r="AH208" s="193"/>
      <c r="AI208" s="193"/>
      <c r="AJ208" s="207"/>
      <c r="AK208" s="10"/>
      <c r="AL208" s="637"/>
      <c r="AM208" s="638"/>
      <c r="AN208" s="10"/>
    </row>
    <row r="209" spans="1:40" s="467" customFormat="1" ht="15.75" x14ac:dyDescent="0.2">
      <c r="A209" s="623"/>
      <c r="B209" s="554"/>
      <c r="N209" s="10"/>
      <c r="P209" s="10"/>
      <c r="Q209" s="10"/>
      <c r="R209" s="10"/>
      <c r="S209" s="469">
        <f>+IF(SEPTIEMBRE!S209=0,"",SEPTIEMBRE!S209)</f>
        <v>5000000</v>
      </c>
      <c r="T209" s="588" t="s">
        <v>480</v>
      </c>
      <c r="U209" s="589">
        <f t="shared" ref="U209:AJ209" si="172">U210</f>
        <v>0</v>
      </c>
      <c r="V209" s="590">
        <f t="shared" si="172"/>
        <v>0</v>
      </c>
      <c r="W209" s="590">
        <f t="shared" si="172"/>
        <v>20000000</v>
      </c>
      <c r="X209" s="591">
        <f t="shared" si="172"/>
        <v>20000000</v>
      </c>
      <c r="Y209" s="464">
        <f t="shared" si="172"/>
        <v>2237931</v>
      </c>
      <c r="Z209" s="590">
        <f t="shared" si="172"/>
        <v>0</v>
      </c>
      <c r="AA209" s="591">
        <f t="shared" si="172"/>
        <v>2237931</v>
      </c>
      <c r="AB209" s="464">
        <f t="shared" si="172"/>
        <v>2237931</v>
      </c>
      <c r="AC209" s="590">
        <f t="shared" si="172"/>
        <v>0</v>
      </c>
      <c r="AD209" s="591">
        <f t="shared" si="172"/>
        <v>2237931</v>
      </c>
      <c r="AE209" s="464">
        <f t="shared" si="172"/>
        <v>2237931</v>
      </c>
      <c r="AF209" s="590">
        <f t="shared" si="172"/>
        <v>0</v>
      </c>
      <c r="AG209" s="591">
        <f t="shared" si="172"/>
        <v>2237931</v>
      </c>
      <c r="AH209" s="464">
        <f t="shared" si="172"/>
        <v>17762069</v>
      </c>
      <c r="AI209" s="590">
        <f t="shared" si="172"/>
        <v>17762069</v>
      </c>
      <c r="AJ209" s="465">
        <f t="shared" si="172"/>
        <v>17762069</v>
      </c>
      <c r="AK209" s="10"/>
      <c r="AL209" s="151">
        <f>AL210</f>
        <v>0</v>
      </c>
      <c r="AM209" s="153">
        <f>AM210</f>
        <v>0</v>
      </c>
      <c r="AN209" s="10"/>
    </row>
    <row r="210" spans="1:40" s="467" customFormat="1" ht="15" x14ac:dyDescent="0.2">
      <c r="A210" s="623"/>
      <c r="B210" s="554"/>
      <c r="N210" s="10"/>
      <c r="P210" s="10"/>
      <c r="Q210" s="10"/>
      <c r="R210" s="10"/>
      <c r="S210" s="34">
        <f>+IF(SEPTIEMBRE!S210=0,"",SEPTIEMBRE!S210)</f>
        <v>5100000</v>
      </c>
      <c r="T210" s="158" t="str">
        <f>+IF(SEPTIEMBRE!T210=0,"",SEPTIEMBRE!T210)</f>
        <v>Insumos y Suministros para Venta al Público</v>
      </c>
      <c r="U210" s="157">
        <f t="shared" ref="U210:AJ210" si="173">U211+U218</f>
        <v>0</v>
      </c>
      <c r="V210" s="144">
        <f t="shared" si="173"/>
        <v>0</v>
      </c>
      <c r="W210" s="144">
        <f t="shared" si="173"/>
        <v>20000000</v>
      </c>
      <c r="X210" s="152">
        <f t="shared" si="173"/>
        <v>20000000</v>
      </c>
      <c r="Y210" s="151">
        <f t="shared" si="173"/>
        <v>2237931</v>
      </c>
      <c r="Z210" s="144">
        <f t="shared" si="173"/>
        <v>0</v>
      </c>
      <c r="AA210" s="152">
        <f t="shared" si="173"/>
        <v>2237931</v>
      </c>
      <c r="AB210" s="151">
        <f t="shared" si="173"/>
        <v>2237931</v>
      </c>
      <c r="AC210" s="144">
        <f t="shared" si="173"/>
        <v>0</v>
      </c>
      <c r="AD210" s="152">
        <f t="shared" si="173"/>
        <v>2237931</v>
      </c>
      <c r="AE210" s="151">
        <f t="shared" si="173"/>
        <v>2237931</v>
      </c>
      <c r="AF210" s="144">
        <f t="shared" si="173"/>
        <v>0</v>
      </c>
      <c r="AG210" s="152">
        <f t="shared" si="173"/>
        <v>2237931</v>
      </c>
      <c r="AH210" s="151">
        <f t="shared" si="173"/>
        <v>17762069</v>
      </c>
      <c r="AI210" s="144">
        <f t="shared" si="173"/>
        <v>17762069</v>
      </c>
      <c r="AJ210" s="153">
        <f t="shared" si="173"/>
        <v>17762069</v>
      </c>
      <c r="AK210" s="10"/>
      <c r="AL210" s="151">
        <f>AL211+AL218</f>
        <v>0</v>
      </c>
      <c r="AM210" s="153">
        <f>AM211+AM218</f>
        <v>0</v>
      </c>
      <c r="AN210" s="10"/>
    </row>
    <row r="211" spans="1:40" s="467" customFormat="1" x14ac:dyDescent="0.2">
      <c r="A211" s="623"/>
      <c r="B211" s="554"/>
      <c r="N211" s="10"/>
      <c r="P211" s="10"/>
      <c r="Q211" s="10"/>
      <c r="R211" s="10"/>
      <c r="S211" s="155">
        <f>+IF(SEPTIEMBRE!S211=0,"",SEPTIEMBRE!S211)</f>
        <v>5100100</v>
      </c>
      <c r="T211" s="159" t="str">
        <f>+IF(SEPTIEMBRE!T211=0,"",SEPTIEMBRE!T211)</f>
        <v>Compra de Bienes para la venta</v>
      </c>
      <c r="U211" s="29">
        <f t="shared" ref="U211:AJ211" si="174">SUM(U212:U217)</f>
        <v>0</v>
      </c>
      <c r="V211" s="17">
        <f t="shared" si="174"/>
        <v>0</v>
      </c>
      <c r="W211" s="17">
        <f t="shared" si="174"/>
        <v>20000000</v>
      </c>
      <c r="X211" s="20">
        <f t="shared" si="174"/>
        <v>20000000</v>
      </c>
      <c r="Y211" s="21">
        <f t="shared" si="174"/>
        <v>2237931</v>
      </c>
      <c r="Z211" s="169">
        <f t="shared" si="174"/>
        <v>0</v>
      </c>
      <c r="AA211" s="20">
        <f t="shared" si="174"/>
        <v>2237931</v>
      </c>
      <c r="AB211" s="21">
        <f t="shared" si="174"/>
        <v>2237931</v>
      </c>
      <c r="AC211" s="169">
        <f t="shared" si="174"/>
        <v>0</v>
      </c>
      <c r="AD211" s="20">
        <f t="shared" si="174"/>
        <v>2237931</v>
      </c>
      <c r="AE211" s="21">
        <f t="shared" si="174"/>
        <v>2237931</v>
      </c>
      <c r="AF211" s="169">
        <f t="shared" si="174"/>
        <v>0</v>
      </c>
      <c r="AG211" s="20">
        <f t="shared" si="174"/>
        <v>2237931</v>
      </c>
      <c r="AH211" s="21">
        <f t="shared" si="174"/>
        <v>17762069</v>
      </c>
      <c r="AI211" s="17">
        <f t="shared" si="174"/>
        <v>17762069</v>
      </c>
      <c r="AJ211" s="18">
        <f t="shared" si="174"/>
        <v>17762069</v>
      </c>
      <c r="AK211" s="12"/>
      <c r="AL211" s="31">
        <f>SUM(AL212:AL217)</f>
        <v>0</v>
      </c>
      <c r="AM211" s="28">
        <f>SUM(AM212:AM217)</f>
        <v>0</v>
      </c>
      <c r="AN211" s="10"/>
    </row>
    <row r="212" spans="1:40" s="467" customFormat="1" x14ac:dyDescent="0.2">
      <c r="A212" s="623"/>
      <c r="B212" s="554"/>
      <c r="N212" s="10"/>
      <c r="P212" s="10"/>
      <c r="Q212" s="10"/>
      <c r="R212" s="10"/>
      <c r="S212" s="156" t="str">
        <f>+IF(SEPTIEMBRE!S212=0,"",SEPTIEMBRE!S212)</f>
        <v>5100100-1</v>
      </c>
      <c r="T212" s="55" t="str">
        <f>+IF(SEPTIEMBRE!T212=0,"",SEPTIEMBRE!T212)</f>
        <v>Productos Farmaceuticos</v>
      </c>
      <c r="U212" s="29">
        <f>+ENERO!U212</f>
        <v>0</v>
      </c>
      <c r="V212" s="17">
        <f>SEPTIEMBRE!V212+OCTUBRE!AL212</f>
        <v>0</v>
      </c>
      <c r="W212" s="17">
        <f>SEPTIEMBRE!W212+OCTUBRE!AM212</f>
        <v>20000000</v>
      </c>
      <c r="X212" s="20">
        <f t="shared" ref="X212:X218" si="175">SUM(U212:W212)</f>
        <v>20000000</v>
      </c>
      <c r="Y212" s="21">
        <f>SEPTIEMBRE!AA212</f>
        <v>2237931</v>
      </c>
      <c r="Z212" s="457">
        <v>0</v>
      </c>
      <c r="AA212" s="20">
        <f t="shared" ref="AA212:AA218" si="176">SUM(Y212:Z212)</f>
        <v>2237931</v>
      </c>
      <c r="AB212" s="21">
        <f>SEPTIEMBRE!AD212</f>
        <v>2237931</v>
      </c>
      <c r="AC212" s="457">
        <v>0</v>
      </c>
      <c r="AD212" s="20">
        <f t="shared" ref="AD212:AD218" si="177">SUM(AB212:AC212)</f>
        <v>2237931</v>
      </c>
      <c r="AE212" s="21">
        <f>SEPTIEMBRE!AG212</f>
        <v>2237931</v>
      </c>
      <c r="AF212" s="457">
        <v>0</v>
      </c>
      <c r="AG212" s="20">
        <f t="shared" ref="AG212:AG218" si="178">SUM(AE212:AF212)</f>
        <v>2237931</v>
      </c>
      <c r="AH212" s="21">
        <f t="shared" ref="AH212:AH218" si="179">X212-AA212</f>
        <v>17762069</v>
      </c>
      <c r="AI212" s="17">
        <f t="shared" ref="AI212:AI218" si="180">X212-AD212</f>
        <v>17762069</v>
      </c>
      <c r="AJ212" s="18">
        <f t="shared" ref="AJ212:AJ218" si="181">X212-AG212</f>
        <v>17762069</v>
      </c>
      <c r="AK212" s="10"/>
      <c r="AL212" s="455">
        <v>0</v>
      </c>
      <c r="AM212" s="458">
        <v>0</v>
      </c>
      <c r="AN212" s="10"/>
    </row>
    <row r="213" spans="1:40" s="467" customFormat="1" x14ac:dyDescent="0.2">
      <c r="A213" s="623"/>
      <c r="B213" s="554"/>
      <c r="N213" s="10"/>
      <c r="P213" s="10"/>
      <c r="Q213" s="10"/>
      <c r="R213" s="10"/>
      <c r="S213" s="156" t="str">
        <f>+IF(SEPTIEMBRE!S213=0,"",SEPTIEMBRE!S213)</f>
        <v>5100100-2</v>
      </c>
      <c r="T213" s="55" t="str">
        <f>+IF(SEPTIEMBRE!T213=0,"",SEPTIEMBRE!T213)</f>
        <v>Material Médico Quirúrgico</v>
      </c>
      <c r="U213" s="29">
        <f>+ENERO!U213</f>
        <v>0</v>
      </c>
      <c r="V213" s="17">
        <f>SEPTIEMBRE!V213+OCTUBRE!AL213</f>
        <v>0</v>
      </c>
      <c r="W213" s="17">
        <f>SEPTIEMBRE!W213+OCTUBRE!AM213</f>
        <v>0</v>
      </c>
      <c r="X213" s="20">
        <f t="shared" si="175"/>
        <v>0</v>
      </c>
      <c r="Y213" s="21">
        <f>SEPTIEMBRE!AA213</f>
        <v>0</v>
      </c>
      <c r="Z213" s="457">
        <v>0</v>
      </c>
      <c r="AA213" s="20">
        <f t="shared" si="176"/>
        <v>0</v>
      </c>
      <c r="AB213" s="21">
        <f>SEPTIEMBRE!AD213</f>
        <v>0</v>
      </c>
      <c r="AC213" s="457">
        <v>0</v>
      </c>
      <c r="AD213" s="20">
        <f t="shared" si="177"/>
        <v>0</v>
      </c>
      <c r="AE213" s="21">
        <f>SEPTIEMBRE!AG213</f>
        <v>0</v>
      </c>
      <c r="AF213" s="457">
        <v>0</v>
      </c>
      <c r="AG213" s="20">
        <f t="shared" si="178"/>
        <v>0</v>
      </c>
      <c r="AH213" s="21">
        <f t="shared" si="179"/>
        <v>0</v>
      </c>
      <c r="AI213" s="17">
        <f t="shared" si="180"/>
        <v>0</v>
      </c>
      <c r="AJ213" s="18">
        <f t="shared" si="181"/>
        <v>0</v>
      </c>
      <c r="AK213" s="10"/>
      <c r="AL213" s="455">
        <v>0</v>
      </c>
      <c r="AM213" s="458">
        <v>0</v>
      </c>
      <c r="AN213" s="10"/>
    </row>
    <row r="214" spans="1:40" s="467" customFormat="1" x14ac:dyDescent="0.2">
      <c r="A214" s="623"/>
      <c r="B214" s="554"/>
      <c r="N214" s="10"/>
      <c r="P214" s="10"/>
      <c r="Q214" s="10"/>
      <c r="R214" s="10"/>
      <c r="S214" s="156" t="str">
        <f>+IF(SEPTIEMBRE!S214=0,"",SEPTIEMBRE!S214)</f>
        <v>5100100-3</v>
      </c>
      <c r="T214" s="55" t="str">
        <f>+IF(SEPTIEMBRE!T214=0,"",SEPTIEMBRE!T214)</f>
        <v>Material de Laboratorio</v>
      </c>
      <c r="U214" s="29">
        <f>+ENERO!U214</f>
        <v>0</v>
      </c>
      <c r="V214" s="17">
        <f>SEPTIEMBRE!V214+OCTUBRE!AL214</f>
        <v>0</v>
      </c>
      <c r="W214" s="17">
        <f>SEPTIEMBRE!W214+OCTUBRE!AM214</f>
        <v>0</v>
      </c>
      <c r="X214" s="20">
        <f t="shared" si="175"/>
        <v>0</v>
      </c>
      <c r="Y214" s="21">
        <f>SEPTIEMBRE!AA214</f>
        <v>0</v>
      </c>
      <c r="Z214" s="457">
        <v>0</v>
      </c>
      <c r="AA214" s="20">
        <f t="shared" si="176"/>
        <v>0</v>
      </c>
      <c r="AB214" s="21">
        <f>SEPTIEMBRE!AD214</f>
        <v>0</v>
      </c>
      <c r="AC214" s="457">
        <v>0</v>
      </c>
      <c r="AD214" s="20">
        <f t="shared" si="177"/>
        <v>0</v>
      </c>
      <c r="AE214" s="21">
        <f>SEPTIEMBRE!AG214</f>
        <v>0</v>
      </c>
      <c r="AF214" s="457">
        <v>0</v>
      </c>
      <c r="AG214" s="20">
        <f t="shared" si="178"/>
        <v>0</v>
      </c>
      <c r="AH214" s="21">
        <f t="shared" si="179"/>
        <v>0</v>
      </c>
      <c r="AI214" s="17">
        <f t="shared" si="180"/>
        <v>0</v>
      </c>
      <c r="AJ214" s="18">
        <f t="shared" si="181"/>
        <v>0</v>
      </c>
      <c r="AK214" s="10"/>
      <c r="AL214" s="455">
        <v>0</v>
      </c>
      <c r="AM214" s="458">
        <v>0</v>
      </c>
      <c r="AN214" s="10"/>
    </row>
    <row r="215" spans="1:40" s="467" customFormat="1" x14ac:dyDescent="0.2">
      <c r="A215" s="623"/>
      <c r="B215" s="554"/>
      <c r="N215" s="10"/>
      <c r="P215" s="10"/>
      <c r="Q215" s="10"/>
      <c r="R215" s="10"/>
      <c r="S215" s="156" t="str">
        <f>+IF(SEPTIEMBRE!S215=0,"",SEPTIEMBRE!S215)</f>
        <v>5100100-4</v>
      </c>
      <c r="T215" s="55" t="str">
        <f>+IF(SEPTIEMBRE!T215=0,"",SEPTIEMBRE!T215)</f>
        <v>Material para Odontologia</v>
      </c>
      <c r="U215" s="29">
        <f>+ENERO!U215</f>
        <v>0</v>
      </c>
      <c r="V215" s="17">
        <f>SEPTIEMBRE!V215+OCTUBRE!AL215</f>
        <v>0</v>
      </c>
      <c r="W215" s="17">
        <f>SEPTIEMBRE!W215+OCTUBRE!AM215</f>
        <v>0</v>
      </c>
      <c r="X215" s="20">
        <f t="shared" si="175"/>
        <v>0</v>
      </c>
      <c r="Y215" s="21">
        <f>SEPTIEMBRE!AA215</f>
        <v>0</v>
      </c>
      <c r="Z215" s="457">
        <v>0</v>
      </c>
      <c r="AA215" s="20">
        <f t="shared" si="176"/>
        <v>0</v>
      </c>
      <c r="AB215" s="21">
        <f>SEPTIEMBRE!AD215</f>
        <v>0</v>
      </c>
      <c r="AC215" s="457">
        <v>0</v>
      </c>
      <c r="AD215" s="20">
        <f t="shared" si="177"/>
        <v>0</v>
      </c>
      <c r="AE215" s="21">
        <f>SEPTIEMBRE!AG215</f>
        <v>0</v>
      </c>
      <c r="AF215" s="457">
        <v>0</v>
      </c>
      <c r="AG215" s="20">
        <f t="shared" si="178"/>
        <v>0</v>
      </c>
      <c r="AH215" s="21">
        <f t="shared" si="179"/>
        <v>0</v>
      </c>
      <c r="AI215" s="17">
        <f t="shared" si="180"/>
        <v>0</v>
      </c>
      <c r="AJ215" s="18">
        <f t="shared" si="181"/>
        <v>0</v>
      </c>
      <c r="AK215" s="10"/>
      <c r="AL215" s="455">
        <v>0</v>
      </c>
      <c r="AM215" s="458">
        <v>0</v>
      </c>
      <c r="AN215" s="10"/>
    </row>
    <row r="216" spans="1:40" s="467" customFormat="1" x14ac:dyDescent="0.2">
      <c r="A216" s="623"/>
      <c r="B216" s="554"/>
      <c r="N216" s="10"/>
      <c r="P216" s="10"/>
      <c r="Q216" s="10"/>
      <c r="R216" s="10"/>
      <c r="S216" s="156" t="str">
        <f>+IF(SEPTIEMBRE!S216=0,"",SEPTIEMBRE!S216)</f>
        <v>5100100-5</v>
      </c>
      <c r="T216" s="55" t="str">
        <f>+IF(SEPTIEMBRE!T216=0,"",SEPTIEMBRE!T216)</f>
        <v>Material para Rayos X</v>
      </c>
      <c r="U216" s="29">
        <f>+ENERO!U216</f>
        <v>0</v>
      </c>
      <c r="V216" s="17">
        <f>SEPTIEMBRE!V216+OCTUBRE!AL216</f>
        <v>0</v>
      </c>
      <c r="W216" s="17">
        <f>SEPTIEMBRE!W216+OCTUBRE!AM216</f>
        <v>0</v>
      </c>
      <c r="X216" s="20">
        <f t="shared" si="175"/>
        <v>0</v>
      </c>
      <c r="Y216" s="21">
        <f>SEPTIEMBRE!AA216</f>
        <v>0</v>
      </c>
      <c r="Z216" s="457">
        <v>0</v>
      </c>
      <c r="AA216" s="20">
        <f t="shared" si="176"/>
        <v>0</v>
      </c>
      <c r="AB216" s="21">
        <f>SEPTIEMBRE!AD216</f>
        <v>0</v>
      </c>
      <c r="AC216" s="457">
        <v>0</v>
      </c>
      <c r="AD216" s="20">
        <f t="shared" si="177"/>
        <v>0</v>
      </c>
      <c r="AE216" s="21">
        <f>SEPTIEMBRE!AG216</f>
        <v>0</v>
      </c>
      <c r="AF216" s="457">
        <v>0</v>
      </c>
      <c r="AG216" s="20">
        <f t="shared" si="178"/>
        <v>0</v>
      </c>
      <c r="AH216" s="21">
        <f t="shared" si="179"/>
        <v>0</v>
      </c>
      <c r="AI216" s="17">
        <f t="shared" si="180"/>
        <v>0</v>
      </c>
      <c r="AJ216" s="18">
        <f t="shared" si="181"/>
        <v>0</v>
      </c>
      <c r="AK216" s="10"/>
      <c r="AL216" s="455">
        <v>0</v>
      </c>
      <c r="AM216" s="458">
        <v>0</v>
      </c>
      <c r="AN216" s="10"/>
    </row>
    <row r="217" spans="1:40" s="467" customFormat="1" x14ac:dyDescent="0.2">
      <c r="A217" s="623"/>
      <c r="B217" s="554"/>
      <c r="N217" s="10"/>
      <c r="P217" s="10"/>
      <c r="Q217" s="10"/>
      <c r="R217" s="10"/>
      <c r="S217" s="156" t="str">
        <f>+IF(SEPTIEMBRE!S217=0,"",SEPTIEMBRE!S217)</f>
        <v>5100100-6</v>
      </c>
      <c r="T217" s="55" t="str">
        <f>+IF(SEPTIEMBRE!T217=0,"",SEPTIEMBRE!T217)</f>
        <v>Material aseo personal, etc.</v>
      </c>
      <c r="U217" s="29">
        <f>+ENERO!U217</f>
        <v>0</v>
      </c>
      <c r="V217" s="17">
        <f>SEPTIEMBRE!V217+OCTUBRE!AL217</f>
        <v>0</v>
      </c>
      <c r="W217" s="17">
        <f>SEPTIEMBRE!W217+OCTUBRE!AM217</f>
        <v>0</v>
      </c>
      <c r="X217" s="20">
        <f t="shared" si="175"/>
        <v>0</v>
      </c>
      <c r="Y217" s="21">
        <f>SEPTIEMBRE!AA217</f>
        <v>0</v>
      </c>
      <c r="Z217" s="457">
        <v>0</v>
      </c>
      <c r="AA217" s="20">
        <f t="shared" si="176"/>
        <v>0</v>
      </c>
      <c r="AB217" s="21">
        <f>SEPTIEMBRE!AD217</f>
        <v>0</v>
      </c>
      <c r="AC217" s="457">
        <v>0</v>
      </c>
      <c r="AD217" s="20">
        <f t="shared" si="177"/>
        <v>0</v>
      </c>
      <c r="AE217" s="21">
        <f>SEPTIEMBRE!AG217</f>
        <v>0</v>
      </c>
      <c r="AF217" s="457">
        <v>0</v>
      </c>
      <c r="AG217" s="20">
        <f t="shared" si="178"/>
        <v>0</v>
      </c>
      <c r="AH217" s="21">
        <f t="shared" si="179"/>
        <v>0</v>
      </c>
      <c r="AI217" s="17">
        <f t="shared" si="180"/>
        <v>0</v>
      </c>
      <c r="AJ217" s="18">
        <f t="shared" si="181"/>
        <v>0</v>
      </c>
      <c r="AK217" s="10"/>
      <c r="AL217" s="455">
        <v>0</v>
      </c>
      <c r="AM217" s="458">
        <v>0</v>
      </c>
      <c r="AN217" s="10"/>
    </row>
    <row r="218" spans="1:40" s="467" customFormat="1" ht="15" thickBot="1" x14ac:dyDescent="0.25">
      <c r="A218" s="623"/>
      <c r="B218" s="554"/>
      <c r="N218" s="10"/>
      <c r="P218" s="10"/>
      <c r="Q218" s="10"/>
      <c r="R218" s="10"/>
      <c r="S218" s="657">
        <f>+IF(SEPTIEMBRE!S218=0,"",SEPTIEMBRE!S218)</f>
        <v>5199999</v>
      </c>
      <c r="T218" s="658" t="str">
        <f>+IF(SEPTIEMBRE!T218=0,"",SEPTIEMBRE!T218)</f>
        <v>Vigencias Anteriores</v>
      </c>
      <c r="U218" s="160">
        <f>+ENERO!U218</f>
        <v>0</v>
      </c>
      <c r="V218" s="143">
        <f>SEPTIEMBRE!V218+OCTUBRE!AL218</f>
        <v>0</v>
      </c>
      <c r="W218" s="143">
        <f>SEPTIEMBRE!W218+OCTUBRE!AM218</f>
        <v>0</v>
      </c>
      <c r="X218" s="149">
        <f t="shared" si="175"/>
        <v>0</v>
      </c>
      <c r="Y218" s="147">
        <f>SEPTIEMBRE!AA218</f>
        <v>0</v>
      </c>
      <c r="Z218" s="475">
        <v>0</v>
      </c>
      <c r="AA218" s="149">
        <f t="shared" si="176"/>
        <v>0</v>
      </c>
      <c r="AB218" s="147">
        <f>SEPTIEMBRE!AD218</f>
        <v>0</v>
      </c>
      <c r="AC218" s="475">
        <v>0</v>
      </c>
      <c r="AD218" s="149">
        <f t="shared" si="177"/>
        <v>0</v>
      </c>
      <c r="AE218" s="147">
        <f>SEPTIEMBRE!AG218</f>
        <v>0</v>
      </c>
      <c r="AF218" s="475">
        <v>0</v>
      </c>
      <c r="AG218" s="149">
        <f t="shared" si="178"/>
        <v>0</v>
      </c>
      <c r="AH218" s="147">
        <f t="shared" si="179"/>
        <v>0</v>
      </c>
      <c r="AI218" s="143">
        <f t="shared" si="180"/>
        <v>0</v>
      </c>
      <c r="AJ218" s="148">
        <f t="shared" si="181"/>
        <v>0</v>
      </c>
      <c r="AK218" s="10"/>
      <c r="AL218" s="650">
        <v>0</v>
      </c>
      <c r="AM218" s="651">
        <v>0</v>
      </c>
      <c r="AN218" s="10"/>
    </row>
    <row r="219" spans="1:40" s="467" customFormat="1" ht="16.5" thickBot="1" x14ac:dyDescent="0.25">
      <c r="A219" s="623"/>
      <c r="B219" s="554"/>
      <c r="N219" s="10"/>
      <c r="P219" s="10"/>
      <c r="Q219" s="10"/>
      <c r="R219" s="10"/>
      <c r="S219" s="643" t="str">
        <f>+IF(SEPTIEMBRE!S219=0,"",SEPTIEMBRE!S219)</f>
        <v/>
      </c>
      <c r="T219" s="357" t="str">
        <f>+IF(SEPTIEMBRE!T219=0,"",SEPTIEMBRE!T219)</f>
        <v/>
      </c>
      <c r="U219" s="192"/>
      <c r="V219" s="192"/>
      <c r="W219" s="192"/>
      <c r="X219" s="192"/>
      <c r="Y219" s="192"/>
      <c r="Z219" s="192"/>
      <c r="AA219" s="192"/>
      <c r="AB219" s="192"/>
      <c r="AC219" s="192"/>
      <c r="AD219" s="192"/>
      <c r="AE219" s="192"/>
      <c r="AF219" s="192"/>
      <c r="AG219" s="192"/>
      <c r="AH219" s="192"/>
      <c r="AI219" s="192"/>
      <c r="AJ219" s="210"/>
      <c r="AK219" s="12"/>
      <c r="AL219" s="645"/>
      <c r="AM219" s="646"/>
      <c r="AN219" s="10"/>
    </row>
    <row r="220" spans="1:40" s="467" customFormat="1" ht="19.5" x14ac:dyDescent="0.2">
      <c r="A220" s="623"/>
      <c r="B220" s="554"/>
      <c r="N220" s="10"/>
      <c r="P220" s="10"/>
      <c r="Q220" s="10"/>
      <c r="R220" s="10"/>
      <c r="S220" s="438" t="str">
        <f>+IF(SEPTIEMBRE!S220=0,"",SEPTIEMBRE!S220)</f>
        <v>C</v>
      </c>
      <c r="T220" s="439" t="str">
        <f>+IF(SEPTIEMBRE!T220=0,"",SEPTIEMBRE!T220)</f>
        <v xml:space="preserve">SERVICIO DE LA DEUDA </v>
      </c>
      <c r="U220" s="440">
        <f t="shared" ref="U220:AJ220" si="182">U222+U227</f>
        <v>0</v>
      </c>
      <c r="V220" s="441">
        <f t="shared" si="182"/>
        <v>0</v>
      </c>
      <c r="W220" s="441">
        <f t="shared" si="182"/>
        <v>0</v>
      </c>
      <c r="X220" s="444">
        <f t="shared" si="182"/>
        <v>0</v>
      </c>
      <c r="Y220" s="443">
        <f t="shared" si="182"/>
        <v>0</v>
      </c>
      <c r="Z220" s="441">
        <f t="shared" si="182"/>
        <v>0</v>
      </c>
      <c r="AA220" s="444">
        <f t="shared" si="182"/>
        <v>0</v>
      </c>
      <c r="AB220" s="443">
        <f t="shared" si="182"/>
        <v>0</v>
      </c>
      <c r="AC220" s="441">
        <f t="shared" si="182"/>
        <v>0</v>
      </c>
      <c r="AD220" s="444">
        <f t="shared" si="182"/>
        <v>0</v>
      </c>
      <c r="AE220" s="443">
        <f t="shared" si="182"/>
        <v>0</v>
      </c>
      <c r="AF220" s="441">
        <f t="shared" si="182"/>
        <v>0</v>
      </c>
      <c r="AG220" s="444">
        <f t="shared" si="182"/>
        <v>0</v>
      </c>
      <c r="AH220" s="443">
        <f t="shared" si="182"/>
        <v>0</v>
      </c>
      <c r="AI220" s="441">
        <f t="shared" si="182"/>
        <v>0</v>
      </c>
      <c r="AJ220" s="442">
        <f t="shared" si="182"/>
        <v>0</v>
      </c>
      <c r="AK220" s="648"/>
      <c r="AL220" s="443">
        <f>AL222+AL227</f>
        <v>0</v>
      </c>
      <c r="AM220" s="442">
        <f>AM222+AM227</f>
        <v>0</v>
      </c>
      <c r="AN220" s="10"/>
    </row>
    <row r="221" spans="1:40" s="467" customFormat="1" ht="15.75" x14ac:dyDescent="0.2">
      <c r="A221" s="623"/>
      <c r="B221" s="554"/>
      <c r="N221" s="10"/>
      <c r="P221" s="10"/>
      <c r="Q221" s="10"/>
      <c r="R221" s="10"/>
      <c r="S221" s="448" t="str">
        <f>+IF(SEPTIEMBRE!S221=0,"",SEPTIEMBRE!S221)</f>
        <v/>
      </c>
      <c r="T221" s="649" t="str">
        <f>+IF(SEPTIEMBRE!T221=0,"",SEPTIEMBRE!T221)</f>
        <v/>
      </c>
      <c r="U221" s="193"/>
      <c r="V221" s="193"/>
      <c r="W221" s="193"/>
      <c r="X221" s="193"/>
      <c r="Y221" s="193"/>
      <c r="Z221" s="193"/>
      <c r="AA221" s="193"/>
      <c r="AB221" s="193"/>
      <c r="AC221" s="193"/>
      <c r="AD221" s="193"/>
      <c r="AE221" s="193"/>
      <c r="AF221" s="193"/>
      <c r="AG221" s="193"/>
      <c r="AH221" s="193"/>
      <c r="AI221" s="193"/>
      <c r="AJ221" s="207"/>
      <c r="AK221" s="10"/>
      <c r="AL221" s="213"/>
      <c r="AM221" s="214"/>
      <c r="AN221" s="10"/>
    </row>
    <row r="222" spans="1:40" s="467" customFormat="1" ht="15" x14ac:dyDescent="0.2">
      <c r="A222" s="623"/>
      <c r="B222" s="554"/>
      <c r="N222" s="10"/>
      <c r="P222" s="10"/>
      <c r="Q222" s="10"/>
      <c r="R222" s="10"/>
      <c r="S222" s="34">
        <f>+IF(SEPTIEMBRE!S222=0,"",SEPTIEMBRE!S222)</f>
        <v>7001000</v>
      </c>
      <c r="T222" s="158" t="str">
        <f>+IF(SEPTIEMBRE!T222=0,"",SEPTIEMBRE!T222)</f>
        <v>SERVICIO DE LA DEUDA INTERNA</v>
      </c>
      <c r="U222" s="157">
        <f t="shared" ref="U222:AJ222" si="183">SUM(U223:U225)</f>
        <v>0</v>
      </c>
      <c r="V222" s="144">
        <f t="shared" si="183"/>
        <v>0</v>
      </c>
      <c r="W222" s="144">
        <f t="shared" si="183"/>
        <v>0</v>
      </c>
      <c r="X222" s="152">
        <f t="shared" si="183"/>
        <v>0</v>
      </c>
      <c r="Y222" s="151">
        <f t="shared" si="183"/>
        <v>0</v>
      </c>
      <c r="Z222" s="144">
        <f t="shared" si="183"/>
        <v>0</v>
      </c>
      <c r="AA222" s="152">
        <f t="shared" si="183"/>
        <v>0</v>
      </c>
      <c r="AB222" s="151">
        <f t="shared" si="183"/>
        <v>0</v>
      </c>
      <c r="AC222" s="144">
        <f t="shared" si="183"/>
        <v>0</v>
      </c>
      <c r="AD222" s="152">
        <f t="shared" si="183"/>
        <v>0</v>
      </c>
      <c r="AE222" s="151">
        <f t="shared" si="183"/>
        <v>0</v>
      </c>
      <c r="AF222" s="144">
        <f t="shared" si="183"/>
        <v>0</v>
      </c>
      <c r="AG222" s="152">
        <f t="shared" si="183"/>
        <v>0</v>
      </c>
      <c r="AH222" s="151">
        <f t="shared" si="183"/>
        <v>0</v>
      </c>
      <c r="AI222" s="144">
        <f t="shared" si="183"/>
        <v>0</v>
      </c>
      <c r="AJ222" s="153">
        <f t="shared" si="183"/>
        <v>0</v>
      </c>
      <c r="AK222" s="10"/>
      <c r="AL222" s="151">
        <f>SUM(AL223:AL225)</f>
        <v>0</v>
      </c>
      <c r="AM222" s="153">
        <f>SUM(AM223:AM225)</f>
        <v>0</v>
      </c>
      <c r="AN222" s="10"/>
    </row>
    <row r="223" spans="1:40" s="467" customFormat="1" x14ac:dyDescent="0.2">
      <c r="A223" s="623"/>
      <c r="B223" s="554"/>
      <c r="N223" s="10"/>
      <c r="P223" s="10"/>
      <c r="Q223" s="10"/>
      <c r="R223" s="10"/>
      <c r="S223" s="155">
        <f>+IF(SEPTIEMBRE!S223=0,"",SEPTIEMBRE!S223)</f>
        <v>7001100</v>
      </c>
      <c r="T223" s="159" t="str">
        <f>+IF(SEPTIEMBRE!T223=0,"",SEPTIEMBRE!T223)</f>
        <v>Amortización deuda Pública Interna</v>
      </c>
      <c r="U223" s="29">
        <f>+ENERO!U223</f>
        <v>0</v>
      </c>
      <c r="V223" s="17">
        <f>SEPTIEMBRE!V223+OCTUBRE!AL223</f>
        <v>0</v>
      </c>
      <c r="W223" s="17">
        <f>SEPTIEMBRE!W223+OCTUBRE!AM223</f>
        <v>0</v>
      </c>
      <c r="X223" s="20">
        <f>SUM(U223:W223)</f>
        <v>0</v>
      </c>
      <c r="Y223" s="21">
        <f>SEPTIEMBRE!AA223</f>
        <v>0</v>
      </c>
      <c r="Z223" s="457">
        <v>0</v>
      </c>
      <c r="AA223" s="20">
        <f>SUM(Y223:Z223)</f>
        <v>0</v>
      </c>
      <c r="AB223" s="21">
        <f>SEPTIEMBRE!AD223</f>
        <v>0</v>
      </c>
      <c r="AC223" s="457">
        <v>0</v>
      </c>
      <c r="AD223" s="20">
        <f>SUM(AB223:AC223)</f>
        <v>0</v>
      </c>
      <c r="AE223" s="21">
        <f>SEPTIEMBRE!AG223</f>
        <v>0</v>
      </c>
      <c r="AF223" s="457">
        <v>0</v>
      </c>
      <c r="AG223" s="20">
        <f>SUM(AE223:AF223)</f>
        <v>0</v>
      </c>
      <c r="AH223" s="21">
        <f>X223-AA223</f>
        <v>0</v>
      </c>
      <c r="AI223" s="17">
        <f>X223-AD223</f>
        <v>0</v>
      </c>
      <c r="AJ223" s="18">
        <f>X223-AG223</f>
        <v>0</v>
      </c>
      <c r="AK223" s="10"/>
      <c r="AL223" s="455">
        <v>0</v>
      </c>
      <c r="AM223" s="458">
        <v>0</v>
      </c>
      <c r="AN223" s="10"/>
    </row>
    <row r="224" spans="1:40" s="467" customFormat="1" x14ac:dyDescent="0.2">
      <c r="A224" s="623"/>
      <c r="B224" s="554"/>
      <c r="N224" s="10"/>
      <c r="P224" s="10"/>
      <c r="Q224" s="10"/>
      <c r="R224" s="10"/>
      <c r="S224" s="155">
        <f>+IF(SEPTIEMBRE!S224=0,"",SEPTIEMBRE!S224)</f>
        <v>7001200</v>
      </c>
      <c r="T224" s="159" t="str">
        <f>+IF(SEPTIEMBRE!T224=0,"",SEPTIEMBRE!T224)</f>
        <v>Intereses Comisiones y gastos de la Deuda Pública</v>
      </c>
      <c r="U224" s="29">
        <f>+ENERO!U224</f>
        <v>0</v>
      </c>
      <c r="V224" s="17">
        <f>SEPTIEMBRE!V224+OCTUBRE!AL224</f>
        <v>0</v>
      </c>
      <c r="W224" s="17">
        <f>SEPTIEMBRE!W224+OCTUBRE!AM224</f>
        <v>0</v>
      </c>
      <c r="X224" s="20">
        <f>SUM(U224:W224)</f>
        <v>0</v>
      </c>
      <c r="Y224" s="21">
        <f>SEPTIEMBRE!AA224</f>
        <v>0</v>
      </c>
      <c r="Z224" s="457">
        <v>0</v>
      </c>
      <c r="AA224" s="20">
        <f>SUM(Y224:Z224)</f>
        <v>0</v>
      </c>
      <c r="AB224" s="21">
        <f>SEPTIEMBRE!AD224</f>
        <v>0</v>
      </c>
      <c r="AC224" s="457">
        <v>0</v>
      </c>
      <c r="AD224" s="20">
        <f>SUM(AB224:AC224)</f>
        <v>0</v>
      </c>
      <c r="AE224" s="21">
        <f>SEPTIEMBRE!AG224</f>
        <v>0</v>
      </c>
      <c r="AF224" s="457">
        <v>0</v>
      </c>
      <c r="AG224" s="20">
        <f>SUM(AE224:AF224)</f>
        <v>0</v>
      </c>
      <c r="AH224" s="21">
        <f>X224-AA224</f>
        <v>0</v>
      </c>
      <c r="AI224" s="17">
        <f>X224-AD224</f>
        <v>0</v>
      </c>
      <c r="AJ224" s="18">
        <f>X224-AG224</f>
        <v>0</v>
      </c>
      <c r="AK224" s="10"/>
      <c r="AL224" s="455">
        <v>0</v>
      </c>
      <c r="AM224" s="458">
        <v>0</v>
      </c>
      <c r="AN224" s="10"/>
    </row>
    <row r="225" spans="1:64" s="467" customFormat="1" x14ac:dyDescent="0.2">
      <c r="A225" s="623"/>
      <c r="B225" s="554"/>
      <c r="N225" s="10"/>
      <c r="P225" s="10"/>
      <c r="Q225" s="10"/>
      <c r="R225" s="10"/>
      <c r="S225" s="155">
        <f>+IF(SEPTIEMBRE!S225=0,"",SEPTIEMBRE!S225)</f>
        <v>7001999</v>
      </c>
      <c r="T225" s="159" t="str">
        <f>+IF(SEPTIEMBRE!T225=0,"",SEPTIEMBRE!T225)</f>
        <v>Vigencias Anteriores</v>
      </c>
      <c r="U225" s="29">
        <f>+ENERO!U225</f>
        <v>0</v>
      </c>
      <c r="V225" s="17">
        <f>SEPTIEMBRE!V225+OCTUBRE!AL225</f>
        <v>0</v>
      </c>
      <c r="W225" s="17">
        <f>SEPTIEMBRE!W225+OCTUBRE!AM225</f>
        <v>0</v>
      </c>
      <c r="X225" s="20">
        <f>SUM(U225:W225)</f>
        <v>0</v>
      </c>
      <c r="Y225" s="21">
        <f>SEPTIEMBRE!AA225</f>
        <v>0</v>
      </c>
      <c r="Z225" s="457">
        <v>0</v>
      </c>
      <c r="AA225" s="20">
        <f>SUM(Y225:Z225)</f>
        <v>0</v>
      </c>
      <c r="AB225" s="21">
        <f>SEPTIEMBRE!AD225</f>
        <v>0</v>
      </c>
      <c r="AC225" s="457">
        <v>0</v>
      </c>
      <c r="AD225" s="20">
        <f>SUM(AB225:AC225)</f>
        <v>0</v>
      </c>
      <c r="AE225" s="21">
        <f>SEPTIEMBRE!AG225</f>
        <v>0</v>
      </c>
      <c r="AF225" s="457">
        <v>0</v>
      </c>
      <c r="AG225" s="20">
        <f>SUM(AE225:AF225)</f>
        <v>0</v>
      </c>
      <c r="AH225" s="21">
        <f>X225-AA225</f>
        <v>0</v>
      </c>
      <c r="AI225" s="17">
        <f>X225-AD225</f>
        <v>0</v>
      </c>
      <c r="AJ225" s="18">
        <f>X225-AG225</f>
        <v>0</v>
      </c>
      <c r="AK225" s="10"/>
      <c r="AL225" s="455">
        <v>0</v>
      </c>
      <c r="AM225" s="458">
        <v>0</v>
      </c>
      <c r="AN225" s="10"/>
    </row>
    <row r="226" spans="1:64" s="467" customFormat="1" ht="15.75" x14ac:dyDescent="0.2">
      <c r="A226" s="623"/>
      <c r="B226" s="554"/>
      <c r="N226" s="10"/>
      <c r="P226" s="10"/>
      <c r="Q226" s="10"/>
      <c r="R226" s="10"/>
      <c r="S226" s="448" t="str">
        <f>+IF(SEPTIEMBRE!S226=0,"",SEPTIEMBRE!S226)</f>
        <v/>
      </c>
      <c r="T226" s="649" t="str">
        <f>+IF(SEPTIEMBRE!T226=0,"",SEPTIEMBRE!T226)</f>
        <v/>
      </c>
      <c r="U226" s="193"/>
      <c r="V226" s="193"/>
      <c r="W226" s="193"/>
      <c r="X226" s="193"/>
      <c r="Y226" s="193"/>
      <c r="Z226" s="193"/>
      <c r="AA226" s="193"/>
      <c r="AB226" s="193"/>
      <c r="AC226" s="193"/>
      <c r="AD226" s="193"/>
      <c r="AE226" s="193"/>
      <c r="AF226" s="193"/>
      <c r="AG226" s="193"/>
      <c r="AH226" s="193"/>
      <c r="AI226" s="193"/>
      <c r="AJ226" s="207"/>
      <c r="AK226" s="12"/>
      <c r="AL226" s="213"/>
      <c r="AM226" s="214"/>
      <c r="AN226" s="10"/>
    </row>
    <row r="227" spans="1:64" s="467" customFormat="1" ht="15" x14ac:dyDescent="0.2">
      <c r="A227" s="623"/>
      <c r="B227" s="554"/>
      <c r="N227" s="10"/>
      <c r="P227" s="10"/>
      <c r="Q227" s="10"/>
      <c r="R227" s="10"/>
      <c r="S227" s="34">
        <f>+IF(SEPTIEMBRE!S227=0,"",SEPTIEMBRE!S227)</f>
        <v>7002001</v>
      </c>
      <c r="T227" s="158" t="str">
        <f>+IF(SEPTIEMBRE!T227=0,"",SEPTIEMBRE!T227)</f>
        <v>SERVICIO DE LA DEUDA EXTERNA</v>
      </c>
      <c r="U227" s="157">
        <f t="shared" ref="U227:AJ227" si="184">SUM(U228:U230)</f>
        <v>0</v>
      </c>
      <c r="V227" s="144">
        <f t="shared" si="184"/>
        <v>0</v>
      </c>
      <c r="W227" s="144">
        <f t="shared" si="184"/>
        <v>0</v>
      </c>
      <c r="X227" s="152">
        <f t="shared" si="184"/>
        <v>0</v>
      </c>
      <c r="Y227" s="151">
        <f t="shared" si="184"/>
        <v>0</v>
      </c>
      <c r="Z227" s="144">
        <f t="shared" si="184"/>
        <v>0</v>
      </c>
      <c r="AA227" s="152">
        <f t="shared" si="184"/>
        <v>0</v>
      </c>
      <c r="AB227" s="151">
        <f t="shared" si="184"/>
        <v>0</v>
      </c>
      <c r="AC227" s="144">
        <f t="shared" si="184"/>
        <v>0</v>
      </c>
      <c r="AD227" s="152">
        <f t="shared" si="184"/>
        <v>0</v>
      </c>
      <c r="AE227" s="151">
        <f t="shared" si="184"/>
        <v>0</v>
      </c>
      <c r="AF227" s="144">
        <f t="shared" si="184"/>
        <v>0</v>
      </c>
      <c r="AG227" s="152">
        <f t="shared" si="184"/>
        <v>0</v>
      </c>
      <c r="AH227" s="151">
        <f t="shared" si="184"/>
        <v>0</v>
      </c>
      <c r="AI227" s="144">
        <f t="shared" si="184"/>
        <v>0</v>
      </c>
      <c r="AJ227" s="153">
        <f t="shared" si="184"/>
        <v>0</v>
      </c>
      <c r="AK227" s="12"/>
      <c r="AL227" s="151">
        <f>SUM(AL228:AL230)</f>
        <v>0</v>
      </c>
      <c r="AM227" s="153">
        <f>SUM(AM228:AM230)</f>
        <v>0</v>
      </c>
      <c r="AN227" s="10"/>
    </row>
    <row r="228" spans="1:64" s="467" customFormat="1" x14ac:dyDescent="0.2">
      <c r="A228" s="623"/>
      <c r="B228" s="554"/>
      <c r="N228" s="10"/>
      <c r="P228" s="10"/>
      <c r="Q228" s="10"/>
      <c r="R228" s="10"/>
      <c r="S228" s="155">
        <f>+IF(SEPTIEMBRE!S228=0,"",SEPTIEMBRE!S228)</f>
        <v>7002100</v>
      </c>
      <c r="T228" s="159" t="str">
        <f>+IF(SEPTIEMBRE!T228=0,"",SEPTIEMBRE!T228)</f>
        <v>Amortización deuda Pública Externa</v>
      </c>
      <c r="U228" s="29">
        <f>+ENERO!U228</f>
        <v>0</v>
      </c>
      <c r="V228" s="17">
        <f>SEPTIEMBRE!V228+OCTUBRE!AL228</f>
        <v>0</v>
      </c>
      <c r="W228" s="17">
        <f>SEPTIEMBRE!W228+OCTUBRE!AM228</f>
        <v>0</v>
      </c>
      <c r="X228" s="20">
        <f>SUM(U228:W228)</f>
        <v>0</v>
      </c>
      <c r="Y228" s="21">
        <f>SEPTIEMBRE!AA228</f>
        <v>0</v>
      </c>
      <c r="Z228" s="457">
        <v>0</v>
      </c>
      <c r="AA228" s="20">
        <f>SUM(Y228:Z228)</f>
        <v>0</v>
      </c>
      <c r="AB228" s="21">
        <f>SEPTIEMBRE!AD228</f>
        <v>0</v>
      </c>
      <c r="AC228" s="457">
        <v>0</v>
      </c>
      <c r="AD228" s="20">
        <f>SUM(AB228:AC228)</f>
        <v>0</v>
      </c>
      <c r="AE228" s="21">
        <f>SEPTIEMBRE!AG228</f>
        <v>0</v>
      </c>
      <c r="AF228" s="457">
        <v>0</v>
      </c>
      <c r="AG228" s="20">
        <f>SUM(AE228:AF228)</f>
        <v>0</v>
      </c>
      <c r="AH228" s="21">
        <f>X228-AA228</f>
        <v>0</v>
      </c>
      <c r="AI228" s="17">
        <f>X228-AD228</f>
        <v>0</v>
      </c>
      <c r="AJ228" s="18">
        <f>X228-AG228</f>
        <v>0</v>
      </c>
      <c r="AK228" s="10"/>
      <c r="AL228" s="455">
        <v>0</v>
      </c>
      <c r="AM228" s="458">
        <v>0</v>
      </c>
      <c r="AN228" s="10"/>
    </row>
    <row r="229" spans="1:64" s="467" customFormat="1" x14ac:dyDescent="0.2">
      <c r="A229" s="623"/>
      <c r="B229" s="554"/>
      <c r="N229" s="10"/>
      <c r="P229" s="10"/>
      <c r="Q229" s="10"/>
      <c r="R229" s="10"/>
      <c r="S229" s="155">
        <f>+IF(SEPTIEMBRE!S229=0,"",SEPTIEMBRE!S229)</f>
        <v>7002200</v>
      </c>
      <c r="T229" s="159" t="str">
        <f>+IF(SEPTIEMBRE!T229=0,"",SEPTIEMBRE!T229)</f>
        <v>Intereses Comisiones y gastos de la Deuda Pública</v>
      </c>
      <c r="U229" s="29">
        <f>+ENERO!U229</f>
        <v>0</v>
      </c>
      <c r="V229" s="17">
        <f>SEPTIEMBRE!V229+OCTUBRE!AL229</f>
        <v>0</v>
      </c>
      <c r="W229" s="17">
        <f>SEPTIEMBRE!W229+OCTUBRE!AM229</f>
        <v>0</v>
      </c>
      <c r="X229" s="20">
        <f>SUM(U229:W229)</f>
        <v>0</v>
      </c>
      <c r="Y229" s="21">
        <f>SEPTIEMBRE!AA229</f>
        <v>0</v>
      </c>
      <c r="Z229" s="457">
        <v>0</v>
      </c>
      <c r="AA229" s="20">
        <f>SUM(Y229:Z229)</f>
        <v>0</v>
      </c>
      <c r="AB229" s="21">
        <f>SEPTIEMBRE!AD229</f>
        <v>0</v>
      </c>
      <c r="AC229" s="457">
        <v>0</v>
      </c>
      <c r="AD229" s="20">
        <f>SUM(AB229:AC229)</f>
        <v>0</v>
      </c>
      <c r="AE229" s="21">
        <f>SEPTIEMBRE!AG229</f>
        <v>0</v>
      </c>
      <c r="AF229" s="457">
        <v>0</v>
      </c>
      <c r="AG229" s="20">
        <f>SUM(AE229:AF229)</f>
        <v>0</v>
      </c>
      <c r="AH229" s="21">
        <f>X229-AA229</f>
        <v>0</v>
      </c>
      <c r="AI229" s="17">
        <f>X229-AD229</f>
        <v>0</v>
      </c>
      <c r="AJ229" s="18">
        <f>X229-AG229</f>
        <v>0</v>
      </c>
      <c r="AK229" s="10"/>
      <c r="AL229" s="455">
        <v>0</v>
      </c>
      <c r="AM229" s="458">
        <v>0</v>
      </c>
      <c r="AN229" s="10"/>
    </row>
    <row r="230" spans="1:64" s="467" customFormat="1" ht="13.5" thickBot="1" x14ac:dyDescent="0.25">
      <c r="A230" s="623"/>
      <c r="B230" s="554"/>
      <c r="N230" s="10"/>
      <c r="P230" s="10"/>
      <c r="Q230" s="10"/>
      <c r="R230" s="10"/>
      <c r="S230" s="624">
        <f>+IF(SEPTIEMBRE!S230=0,"",SEPTIEMBRE!S230)</f>
        <v>7002999</v>
      </c>
      <c r="T230" s="625" t="str">
        <f>+IF(SEPTIEMBRE!T230=0,"",SEPTIEMBRE!T230)</f>
        <v>Vigencias Anteriores</v>
      </c>
      <c r="U230" s="160">
        <f>+ENERO!U230</f>
        <v>0</v>
      </c>
      <c r="V230" s="143">
        <f>SEPTIEMBRE!V230+OCTUBRE!AL230</f>
        <v>0</v>
      </c>
      <c r="W230" s="143">
        <f>SEPTIEMBRE!W230+OCTUBRE!AM230</f>
        <v>0</v>
      </c>
      <c r="X230" s="149">
        <f>SUM(U230:W230)</f>
        <v>0</v>
      </c>
      <c r="Y230" s="147">
        <f>SEPTIEMBRE!AA230</f>
        <v>0</v>
      </c>
      <c r="Z230" s="475">
        <v>0</v>
      </c>
      <c r="AA230" s="149">
        <f>SUM(Y230:Z230)</f>
        <v>0</v>
      </c>
      <c r="AB230" s="147">
        <f>SEPTIEMBRE!AD230</f>
        <v>0</v>
      </c>
      <c r="AC230" s="475">
        <v>0</v>
      </c>
      <c r="AD230" s="149">
        <f>SUM(AB230:AC230)</f>
        <v>0</v>
      </c>
      <c r="AE230" s="147">
        <f>SEPTIEMBRE!AG230</f>
        <v>0</v>
      </c>
      <c r="AF230" s="475">
        <v>0</v>
      </c>
      <c r="AG230" s="149">
        <f>SUM(AE230:AF230)</f>
        <v>0</v>
      </c>
      <c r="AH230" s="147">
        <f>X230-AA230</f>
        <v>0</v>
      </c>
      <c r="AI230" s="143">
        <f>X230-AD230</f>
        <v>0</v>
      </c>
      <c r="AJ230" s="148">
        <f>X230-AG230</f>
        <v>0</v>
      </c>
      <c r="AK230" s="10"/>
      <c r="AL230" s="650">
        <v>0</v>
      </c>
      <c r="AM230" s="651">
        <v>0</v>
      </c>
      <c r="AN230" s="10"/>
    </row>
    <row r="231" spans="1:64" s="467" customFormat="1" ht="15.75" x14ac:dyDescent="0.2">
      <c r="A231" s="623"/>
      <c r="B231" s="554"/>
      <c r="N231" s="10"/>
      <c r="P231" s="10"/>
      <c r="Q231" s="10"/>
      <c r="R231" s="10"/>
      <c r="S231" s="627" t="str">
        <f>+IF(SEPTIEMBRE!S231=0,"",SEPTIEMBRE!S231)</f>
        <v/>
      </c>
      <c r="T231" s="628" t="str">
        <f>+IF(SEPTIEMBRE!T231=0,"",SEPTIEMBRE!T231)</f>
        <v/>
      </c>
      <c r="U231" s="208"/>
      <c r="V231" s="208"/>
      <c r="W231" s="208"/>
      <c r="X231" s="208"/>
      <c r="Y231" s="208"/>
      <c r="Z231" s="208"/>
      <c r="AA231" s="208"/>
      <c r="AB231" s="208"/>
      <c r="AC231" s="208"/>
      <c r="AD231" s="208"/>
      <c r="AE231" s="208"/>
      <c r="AF231" s="208"/>
      <c r="AG231" s="208"/>
      <c r="AH231" s="208"/>
      <c r="AI231" s="208"/>
      <c r="AJ231" s="209"/>
      <c r="AK231" s="10"/>
      <c r="AL231" s="652"/>
      <c r="AM231" s="653"/>
      <c r="AN231" s="10"/>
    </row>
    <row r="232" spans="1:64" s="467" customFormat="1" ht="19.5" x14ac:dyDescent="0.2">
      <c r="A232" s="623"/>
      <c r="B232" s="554"/>
      <c r="N232" s="10"/>
      <c r="P232" s="10"/>
      <c r="Q232" s="10"/>
      <c r="R232" s="10"/>
      <c r="S232" s="654" t="str">
        <f>+IF(SEPTIEMBRE!S232=0,"",SEPTIEMBRE!S232)</f>
        <v>D</v>
      </c>
      <c r="T232" s="655" t="str">
        <f>+IF(SEPTIEMBRE!T232=0,"",SEPTIEMBRE!T232)</f>
        <v>INVERSION</v>
      </c>
      <c r="U232" s="589">
        <f t="shared" ref="U232:AJ232" si="185">U234</f>
        <v>331500000</v>
      </c>
      <c r="V232" s="590">
        <f t="shared" si="185"/>
        <v>0</v>
      </c>
      <c r="W232" s="590">
        <f t="shared" si="185"/>
        <v>212807480</v>
      </c>
      <c r="X232" s="591">
        <f t="shared" si="185"/>
        <v>544307480</v>
      </c>
      <c r="Y232" s="464">
        <f t="shared" si="185"/>
        <v>313365814</v>
      </c>
      <c r="Z232" s="590">
        <f t="shared" si="185"/>
        <v>2175000</v>
      </c>
      <c r="AA232" s="591">
        <f t="shared" si="185"/>
        <v>315540814</v>
      </c>
      <c r="AB232" s="464">
        <f t="shared" si="185"/>
        <v>271350814</v>
      </c>
      <c r="AC232" s="590">
        <f t="shared" si="185"/>
        <v>11570000</v>
      </c>
      <c r="AD232" s="591">
        <f t="shared" si="185"/>
        <v>282920814</v>
      </c>
      <c r="AE232" s="464">
        <f t="shared" si="185"/>
        <v>232717674</v>
      </c>
      <c r="AF232" s="590">
        <f t="shared" si="185"/>
        <v>11570000</v>
      </c>
      <c r="AG232" s="591">
        <f t="shared" si="185"/>
        <v>244287674</v>
      </c>
      <c r="AH232" s="464">
        <f t="shared" si="185"/>
        <v>228766666</v>
      </c>
      <c r="AI232" s="590">
        <f t="shared" si="185"/>
        <v>261386666</v>
      </c>
      <c r="AJ232" s="465">
        <f t="shared" si="185"/>
        <v>300019806</v>
      </c>
      <c r="AK232" s="648"/>
      <c r="AL232" s="464">
        <f>AL234</f>
        <v>0</v>
      </c>
      <c r="AM232" s="465">
        <f>AM234</f>
        <v>0</v>
      </c>
      <c r="AN232" s="10"/>
    </row>
    <row r="233" spans="1:64" s="467" customFormat="1" ht="15.75" x14ac:dyDescent="0.2">
      <c r="A233" s="623"/>
      <c r="B233" s="554"/>
      <c r="N233" s="10"/>
      <c r="P233" s="10"/>
      <c r="Q233" s="10"/>
      <c r="R233" s="10"/>
      <c r="S233" s="448" t="str">
        <f>+IF(SEPTIEMBRE!S233=0,"",SEPTIEMBRE!S233)</f>
        <v/>
      </c>
      <c r="T233" s="649" t="str">
        <f>+IF(SEPTIEMBRE!T233=0,"",SEPTIEMBRE!T233)</f>
        <v/>
      </c>
      <c r="U233" s="193"/>
      <c r="V233" s="193"/>
      <c r="W233" s="193"/>
      <c r="X233" s="193"/>
      <c r="Y233" s="193"/>
      <c r="Z233" s="193"/>
      <c r="AA233" s="193"/>
      <c r="AB233" s="193"/>
      <c r="AC233" s="193"/>
      <c r="AD233" s="193"/>
      <c r="AE233" s="193"/>
      <c r="AF233" s="193"/>
      <c r="AG233" s="193"/>
      <c r="AH233" s="193"/>
      <c r="AI233" s="193"/>
      <c r="AJ233" s="207"/>
      <c r="AK233" s="10"/>
      <c r="AL233" s="213"/>
      <c r="AM233" s="214"/>
      <c r="AN233" s="10"/>
    </row>
    <row r="234" spans="1:64" s="467" customFormat="1" ht="15" x14ac:dyDescent="0.2">
      <c r="A234" s="623"/>
      <c r="B234" s="554"/>
      <c r="N234" s="10"/>
      <c r="P234" s="10"/>
      <c r="Q234" s="10"/>
      <c r="R234" s="10"/>
      <c r="S234" s="34">
        <f>+IF(SEPTIEMBRE!S234=0,"",SEPTIEMBRE!S234)</f>
        <v>8000000</v>
      </c>
      <c r="T234" s="158" t="str">
        <f>+IF(SEPTIEMBRE!T234=0,"",SEPTIEMBRE!T234)</f>
        <v>Programas de Inversión</v>
      </c>
      <c r="U234" s="157">
        <f t="shared" ref="U234:AJ234" si="186">U235+U243</f>
        <v>331500000</v>
      </c>
      <c r="V234" s="144">
        <f t="shared" si="186"/>
        <v>0</v>
      </c>
      <c r="W234" s="144">
        <f t="shared" si="186"/>
        <v>212807480</v>
      </c>
      <c r="X234" s="152">
        <f t="shared" si="186"/>
        <v>544307480</v>
      </c>
      <c r="Y234" s="151">
        <f t="shared" si="186"/>
        <v>313365814</v>
      </c>
      <c r="Z234" s="144">
        <f t="shared" si="186"/>
        <v>2175000</v>
      </c>
      <c r="AA234" s="152">
        <f t="shared" si="186"/>
        <v>315540814</v>
      </c>
      <c r="AB234" s="151">
        <f t="shared" si="186"/>
        <v>271350814</v>
      </c>
      <c r="AC234" s="144">
        <f t="shared" si="186"/>
        <v>11570000</v>
      </c>
      <c r="AD234" s="152">
        <f t="shared" si="186"/>
        <v>282920814</v>
      </c>
      <c r="AE234" s="151">
        <f t="shared" si="186"/>
        <v>232717674</v>
      </c>
      <c r="AF234" s="144">
        <f t="shared" si="186"/>
        <v>11570000</v>
      </c>
      <c r="AG234" s="152">
        <f t="shared" si="186"/>
        <v>244287674</v>
      </c>
      <c r="AH234" s="151">
        <f t="shared" si="186"/>
        <v>228766666</v>
      </c>
      <c r="AI234" s="144">
        <f t="shared" si="186"/>
        <v>261386666</v>
      </c>
      <c r="AJ234" s="153">
        <f t="shared" si="186"/>
        <v>300019806</v>
      </c>
      <c r="AK234" s="10"/>
      <c r="AL234" s="151">
        <f>AL235+AL243</f>
        <v>0</v>
      </c>
      <c r="AM234" s="153">
        <f>AM235+AM243</f>
        <v>0</v>
      </c>
      <c r="AN234" s="10"/>
    </row>
    <row r="235" spans="1:64" s="467" customFormat="1" x14ac:dyDescent="0.2">
      <c r="A235" s="623"/>
      <c r="B235" s="554"/>
      <c r="N235" s="10"/>
      <c r="P235" s="10"/>
      <c r="Q235" s="10"/>
      <c r="R235" s="10"/>
      <c r="S235" s="155">
        <f>+IF(SEPTIEMBRE!S235=0,"",SEPTIEMBRE!S235)</f>
        <v>8001000</v>
      </c>
      <c r="T235" s="159" t="str">
        <f>+IF(SEPTIEMBRE!T235=0,"",SEPTIEMBRE!T235)</f>
        <v>Formación Bruta del Capital</v>
      </c>
      <c r="U235" s="29">
        <f t="shared" ref="U235:AJ235" si="187">SUM(U236:U241)</f>
        <v>50000000</v>
      </c>
      <c r="V235" s="17">
        <f t="shared" si="187"/>
        <v>0</v>
      </c>
      <c r="W235" s="17">
        <f t="shared" si="187"/>
        <v>173060726</v>
      </c>
      <c r="X235" s="20">
        <f t="shared" si="187"/>
        <v>223060726</v>
      </c>
      <c r="Y235" s="21">
        <f t="shared" si="187"/>
        <v>75455718</v>
      </c>
      <c r="Z235" s="169">
        <f t="shared" si="187"/>
        <v>0</v>
      </c>
      <c r="AA235" s="20">
        <f t="shared" si="187"/>
        <v>75455718</v>
      </c>
      <c r="AB235" s="21">
        <f t="shared" si="187"/>
        <v>75455718</v>
      </c>
      <c r="AC235" s="169">
        <f t="shared" si="187"/>
        <v>0</v>
      </c>
      <c r="AD235" s="20">
        <f t="shared" si="187"/>
        <v>75455718</v>
      </c>
      <c r="AE235" s="21">
        <f t="shared" si="187"/>
        <v>43989246</v>
      </c>
      <c r="AF235" s="169">
        <f t="shared" si="187"/>
        <v>0</v>
      </c>
      <c r="AG235" s="20">
        <f t="shared" si="187"/>
        <v>43989246</v>
      </c>
      <c r="AH235" s="21">
        <f t="shared" si="187"/>
        <v>147605008</v>
      </c>
      <c r="AI235" s="17">
        <f t="shared" si="187"/>
        <v>147605008</v>
      </c>
      <c r="AJ235" s="18">
        <f t="shared" si="187"/>
        <v>179071480</v>
      </c>
      <c r="AK235" s="10"/>
      <c r="AL235" s="31">
        <f>SUM(AL236:AL241)</f>
        <v>0</v>
      </c>
      <c r="AM235" s="28">
        <f>SUM(AM236:AM241)</f>
        <v>0</v>
      </c>
      <c r="AN235" s="10"/>
    </row>
    <row r="236" spans="1:64" s="467" customFormat="1" x14ac:dyDescent="0.2">
      <c r="A236" s="623"/>
      <c r="B236" s="554"/>
      <c r="N236" s="10"/>
      <c r="P236" s="10"/>
      <c r="Q236" s="10"/>
      <c r="R236" s="10"/>
      <c r="S236" s="156" t="str">
        <f>+IF(SEPTIEMBRE!S236=0,"",SEPTIEMBRE!S236)</f>
        <v>8001000-1</v>
      </c>
      <c r="T236" s="55" t="str">
        <f>+IF(SEPTIEMBRE!T236=0,"",SEPTIEMBRE!T236)</f>
        <v>Subprogr.Construc. Remodelac. Adecuación y Apliac.1</v>
      </c>
      <c r="U236" s="29">
        <f>+ENERO!U236</f>
        <v>50000000</v>
      </c>
      <c r="V236" s="17">
        <f>SEPTIEMBRE!V236+OCTUBRE!AL236</f>
        <v>0</v>
      </c>
      <c r="W236" s="17">
        <f>SEPTIEMBRE!W236+OCTUBRE!AM236</f>
        <v>100000000</v>
      </c>
      <c r="X236" s="20">
        <f t="shared" ref="X236:X241" si="188">SUM(U236:W236)</f>
        <v>150000000</v>
      </c>
      <c r="Y236" s="21">
        <f>SEPTIEMBRE!AA236</f>
        <v>2394992</v>
      </c>
      <c r="Z236" s="457">
        <v>0</v>
      </c>
      <c r="AA236" s="20">
        <f t="shared" ref="AA236:AA241" si="189">SUM(Y236:Z236)</f>
        <v>2394992</v>
      </c>
      <c r="AB236" s="21">
        <f>SEPTIEMBRE!AD236</f>
        <v>2394992</v>
      </c>
      <c r="AC236" s="457">
        <v>0</v>
      </c>
      <c r="AD236" s="20">
        <f t="shared" ref="AD236:AD241" si="190">SUM(AB236:AC236)</f>
        <v>2394992</v>
      </c>
      <c r="AE236" s="21">
        <f>SEPTIEMBRE!AG236</f>
        <v>2394992</v>
      </c>
      <c r="AF236" s="457">
        <v>0</v>
      </c>
      <c r="AG236" s="20">
        <f t="shared" ref="AG236:AG241" si="191">SUM(AE236:AF236)</f>
        <v>2394992</v>
      </c>
      <c r="AH236" s="21">
        <f t="shared" ref="AH236:AH241" si="192">X236-AA236</f>
        <v>147605008</v>
      </c>
      <c r="AI236" s="17">
        <f t="shared" ref="AI236:AI241" si="193">X236-AD236</f>
        <v>147605008</v>
      </c>
      <c r="AJ236" s="18">
        <f t="shared" ref="AJ236:AJ241" si="194">X236-AG236</f>
        <v>147605008</v>
      </c>
      <c r="AK236" s="10"/>
      <c r="AL236" s="455">
        <v>0</v>
      </c>
      <c r="AM236" s="458">
        <v>0</v>
      </c>
      <c r="AN236" s="10"/>
    </row>
    <row r="237" spans="1:64" s="467" customFormat="1" x14ac:dyDescent="0.2">
      <c r="A237" s="623"/>
      <c r="B237" s="554"/>
      <c r="N237" s="10"/>
      <c r="P237" s="10"/>
      <c r="Q237" s="10"/>
      <c r="R237" s="10"/>
      <c r="S237" s="156" t="str">
        <f>+IF(SEPTIEMBRE!S237=0,"",SEPTIEMBRE!S237)</f>
        <v>8001000-2</v>
      </c>
      <c r="T237" s="55" t="str">
        <f>+IF(SEPTIEMBRE!T237=0,"",SEPTIEMBRE!T237)</f>
        <v>Subprogr.Construc. Remodelac. Adecuación y Apliac.2</v>
      </c>
      <c r="U237" s="29">
        <f>+ENERO!U237</f>
        <v>0</v>
      </c>
      <c r="V237" s="17">
        <f>SEPTIEMBRE!V237+OCTUBRE!AL237</f>
        <v>0</v>
      </c>
      <c r="W237" s="17">
        <f>SEPTIEMBRE!W237+OCTUBRE!AM237</f>
        <v>0</v>
      </c>
      <c r="X237" s="20">
        <f t="shared" si="188"/>
        <v>0</v>
      </c>
      <c r="Y237" s="21">
        <f>SEPTIEMBRE!AA237</f>
        <v>0</v>
      </c>
      <c r="Z237" s="457">
        <v>0</v>
      </c>
      <c r="AA237" s="20">
        <f t="shared" si="189"/>
        <v>0</v>
      </c>
      <c r="AB237" s="21">
        <f>SEPTIEMBRE!AD237</f>
        <v>0</v>
      </c>
      <c r="AC237" s="457">
        <v>0</v>
      </c>
      <c r="AD237" s="20">
        <f t="shared" si="190"/>
        <v>0</v>
      </c>
      <c r="AE237" s="21">
        <f>SEPTIEMBRE!AG237</f>
        <v>0</v>
      </c>
      <c r="AF237" s="457">
        <v>0</v>
      </c>
      <c r="AG237" s="20">
        <f t="shared" si="191"/>
        <v>0</v>
      </c>
      <c r="AH237" s="21">
        <f t="shared" si="192"/>
        <v>0</v>
      </c>
      <c r="AI237" s="17">
        <f t="shared" si="193"/>
        <v>0</v>
      </c>
      <c r="AJ237" s="18">
        <f t="shared" si="194"/>
        <v>0</v>
      </c>
      <c r="AK237" s="10"/>
      <c r="AL237" s="455">
        <v>0</v>
      </c>
      <c r="AM237" s="458">
        <v>0</v>
      </c>
      <c r="AN237" s="10"/>
    </row>
    <row r="238" spans="1:64" s="467" customFormat="1" x14ac:dyDescent="0.2">
      <c r="A238" s="623"/>
      <c r="B238" s="554"/>
      <c r="N238" s="10"/>
      <c r="P238" s="10"/>
      <c r="Q238" s="10"/>
      <c r="R238" s="10"/>
      <c r="S238" s="156" t="str">
        <f>+IF(SEPTIEMBRE!S238=0,"",SEPTIEMBRE!S238)</f>
        <v>8001000-3</v>
      </c>
      <c r="T238" s="55" t="str">
        <f>+IF(SEPTIEMBRE!T238=0,"",SEPTIEMBRE!T238)</f>
        <v>Subprogr.Construc. Remodelac. Adecuación y Apliac.3</v>
      </c>
      <c r="U238" s="29">
        <f>+ENERO!U238</f>
        <v>0</v>
      </c>
      <c r="V238" s="17">
        <f>SEPTIEMBRE!V238+OCTUBRE!AL238</f>
        <v>0</v>
      </c>
      <c r="W238" s="17">
        <f>SEPTIEMBRE!W238+OCTUBRE!AM238</f>
        <v>0</v>
      </c>
      <c r="X238" s="20">
        <f t="shared" si="188"/>
        <v>0</v>
      </c>
      <c r="Y238" s="21">
        <f>SEPTIEMBRE!AA238</f>
        <v>0</v>
      </c>
      <c r="Z238" s="457">
        <v>0</v>
      </c>
      <c r="AA238" s="20">
        <f t="shared" si="189"/>
        <v>0</v>
      </c>
      <c r="AB238" s="21">
        <f>SEPTIEMBRE!AD238</f>
        <v>0</v>
      </c>
      <c r="AC238" s="457">
        <v>0</v>
      </c>
      <c r="AD238" s="20">
        <f t="shared" si="190"/>
        <v>0</v>
      </c>
      <c r="AE238" s="21">
        <f>SEPTIEMBRE!AG238</f>
        <v>0</v>
      </c>
      <c r="AF238" s="457">
        <v>0</v>
      </c>
      <c r="AG238" s="20">
        <f t="shared" si="191"/>
        <v>0</v>
      </c>
      <c r="AH238" s="21">
        <f t="shared" si="192"/>
        <v>0</v>
      </c>
      <c r="AI238" s="17">
        <f t="shared" si="193"/>
        <v>0</v>
      </c>
      <c r="AJ238" s="18">
        <f t="shared" si="194"/>
        <v>0</v>
      </c>
      <c r="AK238" s="10"/>
      <c r="AL238" s="455">
        <v>0</v>
      </c>
      <c r="AM238" s="458">
        <v>0</v>
      </c>
      <c r="AN238" s="10"/>
    </row>
    <row r="239" spans="1:64" s="467" customFormat="1" x14ac:dyDescent="0.2">
      <c r="A239" s="623"/>
      <c r="B239" s="554"/>
      <c r="N239" s="10"/>
      <c r="P239" s="10"/>
      <c r="Q239" s="10"/>
      <c r="S239" s="156" t="str">
        <f>+IF(SEPTIEMBRE!S239=0,"",SEPTIEMBRE!S239)</f>
        <v>8001000-4</v>
      </c>
      <c r="T239" s="55" t="str">
        <f>+IF(SEPTIEMBRE!T239=0,"",SEPTIEMBRE!T239)</f>
        <v>Subprogr.Construc. Remodelac. Adecuación y Apliac.4</v>
      </c>
      <c r="U239" s="29">
        <f>+ENERO!U239</f>
        <v>0</v>
      </c>
      <c r="V239" s="17">
        <f>SEPTIEMBRE!V239+OCTUBRE!AL239</f>
        <v>0</v>
      </c>
      <c r="W239" s="17">
        <f>SEPTIEMBRE!W239+OCTUBRE!AM239</f>
        <v>0</v>
      </c>
      <c r="X239" s="20">
        <f t="shared" si="188"/>
        <v>0</v>
      </c>
      <c r="Y239" s="21">
        <f>SEPTIEMBRE!AA239</f>
        <v>0</v>
      </c>
      <c r="Z239" s="457">
        <v>0</v>
      </c>
      <c r="AA239" s="20">
        <f t="shared" si="189"/>
        <v>0</v>
      </c>
      <c r="AB239" s="21">
        <f>SEPTIEMBRE!AD239</f>
        <v>0</v>
      </c>
      <c r="AC239" s="457">
        <v>0</v>
      </c>
      <c r="AD239" s="20">
        <f t="shared" si="190"/>
        <v>0</v>
      </c>
      <c r="AE239" s="21">
        <f>SEPTIEMBRE!AG239</f>
        <v>0</v>
      </c>
      <c r="AF239" s="457">
        <v>0</v>
      </c>
      <c r="AG239" s="20">
        <f t="shared" si="191"/>
        <v>0</v>
      </c>
      <c r="AH239" s="21">
        <f t="shared" si="192"/>
        <v>0</v>
      </c>
      <c r="AI239" s="17">
        <f t="shared" si="193"/>
        <v>0</v>
      </c>
      <c r="AJ239" s="18">
        <f t="shared" si="194"/>
        <v>0</v>
      </c>
      <c r="AK239" s="10"/>
      <c r="AL239" s="455">
        <v>0</v>
      </c>
      <c r="AM239" s="458">
        <v>0</v>
      </c>
      <c r="AN239" s="10"/>
    </row>
    <row r="240" spans="1:64" s="467" customFormat="1" x14ac:dyDescent="0.2">
      <c r="A240" s="623"/>
      <c r="B240" s="554"/>
      <c r="N240" s="10"/>
      <c r="P240" s="10"/>
      <c r="Q240" s="10"/>
      <c r="S240" s="156" t="str">
        <f>+IF(SEPTIEMBRE!S240=0,"",SEPTIEMBRE!S240)</f>
        <v>8001000-7</v>
      </c>
      <c r="T240" s="55" t="str">
        <f>+IF(SEPTIEMBRE!T240=0,"",SEPTIEMBRE!T240)</f>
        <v>Subprogr.Construc. Remodelac. Adecuación y Apliac.5</v>
      </c>
      <c r="U240" s="29">
        <f>+ENERO!U240</f>
        <v>0</v>
      </c>
      <c r="V240" s="17">
        <f>SEPTIEMBRE!V240+OCTUBRE!AL240</f>
        <v>0</v>
      </c>
      <c r="W240" s="17">
        <f>SEPTIEMBRE!W240+OCTUBRE!AM240</f>
        <v>0</v>
      </c>
      <c r="X240" s="20">
        <f t="shared" si="188"/>
        <v>0</v>
      </c>
      <c r="Y240" s="21">
        <f>SEPTIEMBRE!AA240</f>
        <v>0</v>
      </c>
      <c r="Z240" s="457">
        <v>0</v>
      </c>
      <c r="AA240" s="20">
        <f t="shared" si="189"/>
        <v>0</v>
      </c>
      <c r="AB240" s="21">
        <f>SEPTIEMBRE!AD240</f>
        <v>0</v>
      </c>
      <c r="AC240" s="457">
        <v>0</v>
      </c>
      <c r="AD240" s="20">
        <f t="shared" si="190"/>
        <v>0</v>
      </c>
      <c r="AE240" s="21">
        <f>SEPTIEMBRE!AG240</f>
        <v>0</v>
      </c>
      <c r="AF240" s="457">
        <v>0</v>
      </c>
      <c r="AG240" s="20">
        <f t="shared" si="191"/>
        <v>0</v>
      </c>
      <c r="AH240" s="21">
        <f t="shared" si="192"/>
        <v>0</v>
      </c>
      <c r="AI240" s="17">
        <f t="shared" si="193"/>
        <v>0</v>
      </c>
      <c r="AJ240" s="18">
        <f t="shared" si="194"/>
        <v>0</v>
      </c>
      <c r="AK240" s="10"/>
      <c r="AL240" s="455">
        <v>0</v>
      </c>
      <c r="AM240" s="458">
        <v>0</v>
      </c>
      <c r="AN240" s="10"/>
      <c r="BB240" s="339"/>
      <c r="BC240" s="339"/>
      <c r="BD240" s="339"/>
      <c r="BE240" s="339"/>
      <c r="BF240" s="339"/>
      <c r="BG240" s="339"/>
      <c r="BH240" s="339"/>
      <c r="BI240" s="339"/>
      <c r="BJ240" s="339"/>
      <c r="BK240" s="339"/>
      <c r="BL240" s="339"/>
    </row>
    <row r="241" spans="1:70" s="467" customFormat="1" ht="14.25" x14ac:dyDescent="0.2">
      <c r="A241" s="623"/>
      <c r="B241" s="554"/>
      <c r="N241" s="10"/>
      <c r="P241" s="10"/>
      <c r="Q241" s="10"/>
      <c r="S241" s="656">
        <f>+IF(SEPTIEMBRE!S241=0,"",SEPTIEMBRE!S241)</f>
        <v>8001999</v>
      </c>
      <c r="T241" s="55" t="str">
        <f>+IF(SEPTIEMBRE!T241=0,"",SEPTIEMBRE!T241)</f>
        <v>Vigencias Anteriores</v>
      </c>
      <c r="U241" s="29">
        <f>+ENERO!U241</f>
        <v>0</v>
      </c>
      <c r="V241" s="17">
        <f>SEPTIEMBRE!V241+OCTUBRE!AL241</f>
        <v>0</v>
      </c>
      <c r="W241" s="17">
        <f>SEPTIEMBRE!W241+OCTUBRE!AM241</f>
        <v>73060726</v>
      </c>
      <c r="X241" s="20">
        <f t="shared" si="188"/>
        <v>73060726</v>
      </c>
      <c r="Y241" s="21">
        <f>SEPTIEMBRE!AA241</f>
        <v>73060726</v>
      </c>
      <c r="Z241" s="457">
        <v>0</v>
      </c>
      <c r="AA241" s="20">
        <f t="shared" si="189"/>
        <v>73060726</v>
      </c>
      <c r="AB241" s="21">
        <f>SEPTIEMBRE!AD241</f>
        <v>73060726</v>
      </c>
      <c r="AC241" s="457">
        <v>0</v>
      </c>
      <c r="AD241" s="20">
        <f t="shared" si="190"/>
        <v>73060726</v>
      </c>
      <c r="AE241" s="21">
        <f>SEPTIEMBRE!AG241</f>
        <v>41594254</v>
      </c>
      <c r="AF241" s="457">
        <v>0</v>
      </c>
      <c r="AG241" s="20">
        <f t="shared" si="191"/>
        <v>41594254</v>
      </c>
      <c r="AH241" s="21">
        <f t="shared" si="192"/>
        <v>0</v>
      </c>
      <c r="AI241" s="17">
        <f t="shared" si="193"/>
        <v>0</v>
      </c>
      <c r="AJ241" s="18">
        <f t="shared" si="194"/>
        <v>31466472</v>
      </c>
      <c r="AK241" s="10"/>
      <c r="AL241" s="455">
        <v>0</v>
      </c>
      <c r="AM241" s="458">
        <v>0</v>
      </c>
      <c r="AN241" s="10"/>
      <c r="BB241" s="339"/>
      <c r="BC241" s="339"/>
      <c r="BD241" s="339"/>
      <c r="BE241" s="339"/>
      <c r="BF241" s="339"/>
      <c r="BG241" s="339"/>
      <c r="BH241" s="339"/>
      <c r="BI241" s="339"/>
      <c r="BJ241" s="339"/>
      <c r="BK241" s="339"/>
      <c r="BL241" s="339"/>
    </row>
    <row r="242" spans="1:70" ht="15.75" x14ac:dyDescent="0.2">
      <c r="A242" s="623"/>
      <c r="B242" s="554"/>
      <c r="C242" s="467"/>
      <c r="D242" s="467"/>
      <c r="E242" s="467"/>
      <c r="F242" s="467"/>
      <c r="G242" s="467"/>
      <c r="H242" s="467"/>
      <c r="I242" s="467"/>
      <c r="J242" s="467"/>
      <c r="K242" s="467"/>
      <c r="L242" s="467"/>
      <c r="M242" s="467"/>
      <c r="N242" s="10"/>
      <c r="O242" s="467"/>
      <c r="P242" s="10"/>
      <c r="Q242" s="10"/>
      <c r="S242" s="448" t="str">
        <f>+IF(SEPTIEMBRE!S242=0,"",SEPTIEMBRE!S242)</f>
        <v/>
      </c>
      <c r="T242" s="649" t="str">
        <f>+IF(SEPTIEMBRE!T242=0,"",SEPTIEMBRE!T242)</f>
        <v/>
      </c>
      <c r="U242" s="193"/>
      <c r="V242" s="193"/>
      <c r="W242" s="193"/>
      <c r="X242" s="193"/>
      <c r="Y242" s="193"/>
      <c r="Z242" s="193"/>
      <c r="AA242" s="193"/>
      <c r="AB242" s="193"/>
      <c r="AC242" s="193"/>
      <c r="AD242" s="193"/>
      <c r="AE242" s="193"/>
      <c r="AF242" s="193"/>
      <c r="AG242" s="193"/>
      <c r="AH242" s="193"/>
      <c r="AI242" s="193"/>
      <c r="AJ242" s="207"/>
      <c r="AK242" s="10"/>
      <c r="AL242" s="213"/>
      <c r="AM242" s="214"/>
      <c r="BR242" s="467"/>
    </row>
    <row r="243" spans="1:70" x14ac:dyDescent="0.2">
      <c r="A243" s="623"/>
      <c r="B243" s="554"/>
      <c r="C243" s="467"/>
      <c r="D243" s="467"/>
      <c r="E243" s="467"/>
      <c r="F243" s="467"/>
      <c r="G243" s="467"/>
      <c r="H243" s="467"/>
      <c r="I243" s="467"/>
      <c r="J243" s="467"/>
      <c r="K243" s="467"/>
      <c r="L243" s="467"/>
      <c r="M243" s="467"/>
      <c r="N243" s="10"/>
      <c r="O243" s="467"/>
      <c r="P243" s="10"/>
      <c r="Q243" s="10"/>
      <c r="S243" s="155">
        <f>+IF(SEPTIEMBRE!S243=0,"",SEPTIEMBRE!S243)</f>
        <v>8002001</v>
      </c>
      <c r="T243" s="159" t="str">
        <f>+IF(SEPTIEMBRE!T243=0,"",SEPTIEMBRE!T243)</f>
        <v>Gastos Operativos de Inversion   (Programas Especiales)</v>
      </c>
      <c r="U243" s="29">
        <f t="shared" ref="U243:AJ243" si="195">SUM(U244:U256)</f>
        <v>281500000</v>
      </c>
      <c r="V243" s="17">
        <f t="shared" si="195"/>
        <v>0</v>
      </c>
      <c r="W243" s="17">
        <f t="shared" si="195"/>
        <v>39746754</v>
      </c>
      <c r="X243" s="20">
        <f t="shared" si="195"/>
        <v>321246754</v>
      </c>
      <c r="Y243" s="21">
        <f t="shared" si="195"/>
        <v>237910096</v>
      </c>
      <c r="Z243" s="169">
        <f t="shared" si="195"/>
        <v>2175000</v>
      </c>
      <c r="AA243" s="20">
        <f t="shared" si="195"/>
        <v>240085096</v>
      </c>
      <c r="AB243" s="21">
        <f t="shared" si="195"/>
        <v>195895096</v>
      </c>
      <c r="AC243" s="169">
        <f t="shared" si="195"/>
        <v>11570000</v>
      </c>
      <c r="AD243" s="20">
        <f t="shared" si="195"/>
        <v>207465096</v>
      </c>
      <c r="AE243" s="21">
        <f t="shared" si="195"/>
        <v>188728428</v>
      </c>
      <c r="AF243" s="169">
        <f t="shared" si="195"/>
        <v>11570000</v>
      </c>
      <c r="AG243" s="20">
        <f t="shared" si="195"/>
        <v>200298428</v>
      </c>
      <c r="AH243" s="21">
        <f t="shared" si="195"/>
        <v>81161658</v>
      </c>
      <c r="AI243" s="17">
        <f t="shared" si="195"/>
        <v>113781658</v>
      </c>
      <c r="AJ243" s="18">
        <f t="shared" si="195"/>
        <v>120948326</v>
      </c>
      <c r="AK243" s="10"/>
      <c r="AL243" s="21">
        <f>SUM(AL244:AL256)</f>
        <v>0</v>
      </c>
      <c r="AM243" s="18">
        <f>SUM(AM244:AM256)</f>
        <v>0</v>
      </c>
      <c r="BR243" s="467"/>
    </row>
    <row r="244" spans="1:70" x14ac:dyDescent="0.2">
      <c r="A244" s="623"/>
      <c r="B244" s="554"/>
      <c r="C244" s="467"/>
      <c r="D244" s="467"/>
      <c r="E244" s="467"/>
      <c r="F244" s="467"/>
      <c r="G244" s="467"/>
      <c r="H244" s="467"/>
      <c r="I244" s="467"/>
      <c r="J244" s="467"/>
      <c r="K244" s="467"/>
      <c r="L244" s="467"/>
      <c r="M244" s="467"/>
      <c r="N244" s="10"/>
      <c r="O244" s="467"/>
      <c r="P244" s="10"/>
      <c r="Q244" s="10"/>
      <c r="S244" s="156" t="str">
        <f>+IF(SEPTIEMBRE!S244=0,"",SEPTIEMBRE!S244)</f>
        <v>8002100-1</v>
      </c>
      <c r="T244" s="55" t="str">
        <f>+IF(SEPTIEMBRE!T244=0,"",SEPTIEMBRE!T244)</f>
        <v>Fondo de la Vivienda</v>
      </c>
      <c r="U244" s="29">
        <f>+ENERO!U244</f>
        <v>0</v>
      </c>
      <c r="V244" s="17">
        <f>SEPTIEMBRE!V244+OCTUBRE!AL244</f>
        <v>0</v>
      </c>
      <c r="W244" s="17">
        <f>SEPTIEMBRE!W244+OCTUBRE!AM244</f>
        <v>0</v>
      </c>
      <c r="X244" s="20">
        <f t="shared" ref="X244:X256" si="196">SUM(U244:W244)</f>
        <v>0</v>
      </c>
      <c r="Y244" s="21">
        <f>SEPTIEMBRE!AA244</f>
        <v>0</v>
      </c>
      <c r="Z244" s="457">
        <v>0</v>
      </c>
      <c r="AA244" s="20">
        <f t="shared" ref="AA244:AA256" si="197">SUM(Y244:Z244)</f>
        <v>0</v>
      </c>
      <c r="AB244" s="21">
        <f>SEPTIEMBRE!AD244</f>
        <v>0</v>
      </c>
      <c r="AC244" s="457">
        <v>0</v>
      </c>
      <c r="AD244" s="20">
        <f t="shared" ref="AD244:AD256" si="198">SUM(AB244:AC244)</f>
        <v>0</v>
      </c>
      <c r="AE244" s="21">
        <f>SEPTIEMBRE!AG244</f>
        <v>0</v>
      </c>
      <c r="AF244" s="457">
        <v>0</v>
      </c>
      <c r="AG244" s="20">
        <f t="shared" ref="AG244:AG256" si="199">SUM(AE244:AF244)</f>
        <v>0</v>
      </c>
      <c r="AH244" s="21">
        <f t="shared" ref="AH244:AH256" si="200">X244-AA244</f>
        <v>0</v>
      </c>
      <c r="AI244" s="17">
        <f t="shared" ref="AI244:AI256" si="201">X244-AD244</f>
        <v>0</v>
      </c>
      <c r="AJ244" s="18">
        <f t="shared" ref="AJ244:AJ256" si="202">X244-AG244</f>
        <v>0</v>
      </c>
      <c r="AK244" s="10"/>
      <c r="AL244" s="455">
        <v>0</v>
      </c>
      <c r="AM244" s="458">
        <v>0</v>
      </c>
    </row>
    <row r="245" spans="1:70" x14ac:dyDescent="0.2">
      <c r="A245" s="623"/>
      <c r="B245" s="554"/>
      <c r="C245" s="467"/>
      <c r="D245" s="467"/>
      <c r="E245" s="467"/>
      <c r="F245" s="467"/>
      <c r="G245" s="467"/>
      <c r="H245" s="467"/>
      <c r="I245" s="467"/>
      <c r="J245" s="467"/>
      <c r="K245" s="467"/>
      <c r="L245" s="467"/>
      <c r="M245" s="467"/>
      <c r="N245" s="10"/>
      <c r="O245" s="467"/>
      <c r="P245" s="10"/>
      <c r="Q245" s="10"/>
      <c r="S245" s="156" t="str">
        <f>+IF(SEPTIEMBRE!S245=0,"",SEPTIEMBRE!S245)</f>
        <v>8002100-2</v>
      </c>
      <c r="T245" s="55" t="str">
        <f>+IF(SEPTIEMBRE!T245=0,"",SEPTIEMBRE!T245)</f>
        <v>Programas Especial 01 Convenio APS Municipio</v>
      </c>
      <c r="U245" s="29">
        <f>+ENERO!U245</f>
        <v>103500000</v>
      </c>
      <c r="V245" s="17">
        <f>SEPTIEMBRE!V245+OCTUBRE!AL245</f>
        <v>0</v>
      </c>
      <c r="W245" s="17">
        <f>SEPTIEMBRE!W245+OCTUBRE!AM245</f>
        <v>4000000</v>
      </c>
      <c r="X245" s="20">
        <f t="shared" si="196"/>
        <v>107500000</v>
      </c>
      <c r="Y245" s="21">
        <f>SEPTIEMBRE!AA245</f>
        <v>94963340</v>
      </c>
      <c r="Z245" s="457">
        <v>0</v>
      </c>
      <c r="AA245" s="20">
        <f t="shared" si="197"/>
        <v>94963340</v>
      </c>
      <c r="AB245" s="21">
        <f>SEPTIEMBRE!AD245</f>
        <v>41448340</v>
      </c>
      <c r="AC245" s="457">
        <f>7100000+11900000+8600000</f>
        <v>27600000</v>
      </c>
      <c r="AD245" s="20">
        <f t="shared" si="198"/>
        <v>69048340</v>
      </c>
      <c r="AE245" s="21">
        <f>SEPTIEMBRE!AG245</f>
        <v>34190222</v>
      </c>
      <c r="AF245" s="457">
        <f>7100000+8758118+11900000</f>
        <v>27758118</v>
      </c>
      <c r="AG245" s="20">
        <f t="shared" si="199"/>
        <v>61948340</v>
      </c>
      <c r="AH245" s="21">
        <f t="shared" si="200"/>
        <v>12536660</v>
      </c>
      <c r="AI245" s="17">
        <f t="shared" si="201"/>
        <v>38451660</v>
      </c>
      <c r="AJ245" s="18">
        <f t="shared" si="202"/>
        <v>45551660</v>
      </c>
      <c r="AK245" s="10"/>
      <c r="AL245" s="455">
        <v>0</v>
      </c>
      <c r="AM245" s="458">
        <v>0</v>
      </c>
    </row>
    <row r="246" spans="1:70" x14ac:dyDescent="0.2">
      <c r="A246" s="623"/>
      <c r="B246" s="554"/>
      <c r="C246" s="467"/>
      <c r="D246" s="467"/>
      <c r="E246" s="467"/>
      <c r="F246" s="467"/>
      <c r="G246" s="467"/>
      <c r="H246" s="467"/>
      <c r="I246" s="467"/>
      <c r="J246" s="467"/>
      <c r="K246" s="467"/>
      <c r="L246" s="467"/>
      <c r="M246" s="467"/>
      <c r="N246" s="10"/>
      <c r="O246" s="467"/>
      <c r="P246" s="10"/>
      <c r="Q246" s="10"/>
      <c r="S246" s="156" t="str">
        <f>+IF(SEPTIEMBRE!S246=0,"",SEPTIEMBRE!S246)</f>
        <v>8002100-3</v>
      </c>
      <c r="T246" s="55" t="str">
        <f>+IF(SEPTIEMBRE!T246=0,"",SEPTIEMBRE!T246)</f>
        <v>Programas Especial 02Convenio Gobernacion</v>
      </c>
      <c r="U246" s="29">
        <f>+ENERO!U246</f>
        <v>55000000</v>
      </c>
      <c r="V246" s="17">
        <f>SEPTIEMBRE!V246+OCTUBRE!AL246</f>
        <v>0</v>
      </c>
      <c r="W246" s="17">
        <f>SEPTIEMBRE!W246+OCTUBRE!AM246</f>
        <v>0</v>
      </c>
      <c r="X246" s="20">
        <f t="shared" si="196"/>
        <v>55000000</v>
      </c>
      <c r="Y246" s="21">
        <f>SEPTIEMBRE!AA246</f>
        <v>13200002</v>
      </c>
      <c r="Z246" s="457">
        <v>2175000</v>
      </c>
      <c r="AA246" s="20">
        <f t="shared" si="197"/>
        <v>15375002</v>
      </c>
      <c r="AB246" s="21">
        <f>SEPTIEMBRE!AD246</f>
        <v>4200002</v>
      </c>
      <c r="AC246" s="457">
        <v>4470000</v>
      </c>
      <c r="AD246" s="20">
        <f t="shared" si="198"/>
        <v>8670002</v>
      </c>
      <c r="AE246" s="21">
        <f>SEPTIEMBRE!AG246</f>
        <v>4133334</v>
      </c>
      <c r="AF246" s="457">
        <v>4470000</v>
      </c>
      <c r="AG246" s="20">
        <f t="shared" si="199"/>
        <v>8603334</v>
      </c>
      <c r="AH246" s="21">
        <f t="shared" si="200"/>
        <v>39624998</v>
      </c>
      <c r="AI246" s="17">
        <f t="shared" si="201"/>
        <v>46329998</v>
      </c>
      <c r="AJ246" s="18">
        <f t="shared" si="202"/>
        <v>46396666</v>
      </c>
      <c r="AK246" s="10"/>
      <c r="AL246" s="455">
        <v>0</v>
      </c>
      <c r="AM246" s="458">
        <v>0</v>
      </c>
    </row>
    <row r="247" spans="1:70" x14ac:dyDescent="0.2">
      <c r="A247" s="623"/>
      <c r="B247" s="554"/>
      <c r="C247" s="467"/>
      <c r="D247" s="467"/>
      <c r="E247" s="467"/>
      <c r="F247" s="467"/>
      <c r="G247" s="467"/>
      <c r="H247" s="467"/>
      <c r="I247" s="467"/>
      <c r="J247" s="467"/>
      <c r="K247" s="467"/>
      <c r="L247" s="467"/>
      <c r="M247" s="467"/>
      <c r="N247" s="10"/>
      <c r="O247" s="467"/>
      <c r="P247" s="10"/>
      <c r="Q247" s="10"/>
      <c r="S247" s="156" t="str">
        <f>+IF(SEPTIEMBRE!S247=0,"",SEPTIEMBRE!S247)</f>
        <v>8002100-4</v>
      </c>
      <c r="T247" s="55" t="str">
        <f>+IF(SEPTIEMBRE!T247=0,"",SEPTIEMBRE!T247)</f>
        <v>Programas Especial 03 Adquisicion Equipo Rayos x - Convenio Ministerio</v>
      </c>
      <c r="U247" s="29">
        <f>+ENERO!U247</f>
        <v>100000000</v>
      </c>
      <c r="V247" s="17">
        <f>SEPTIEMBRE!V247+OCTUBRE!AL247</f>
        <v>0</v>
      </c>
      <c r="W247" s="17">
        <f>SEPTIEMBRE!W247+OCTUBRE!AM247</f>
        <v>20000000</v>
      </c>
      <c r="X247" s="20">
        <f t="shared" si="196"/>
        <v>120000000</v>
      </c>
      <c r="Y247" s="21">
        <f>SEPTIEMBRE!AA247</f>
        <v>120000000</v>
      </c>
      <c r="Z247" s="457">
        <v>0</v>
      </c>
      <c r="AA247" s="20">
        <f t="shared" si="197"/>
        <v>120000000</v>
      </c>
      <c r="AB247" s="21">
        <f>SEPTIEMBRE!AD247</f>
        <v>120000000</v>
      </c>
      <c r="AC247" s="457">
        <v>0</v>
      </c>
      <c r="AD247" s="20">
        <f t="shared" si="198"/>
        <v>120000000</v>
      </c>
      <c r="AE247" s="21">
        <f>SEPTIEMBRE!AG247</f>
        <v>120000000</v>
      </c>
      <c r="AF247" s="457">
        <v>0</v>
      </c>
      <c r="AG247" s="20">
        <f t="shared" si="199"/>
        <v>120000000</v>
      </c>
      <c r="AH247" s="21">
        <f t="shared" si="200"/>
        <v>0</v>
      </c>
      <c r="AI247" s="17">
        <f t="shared" si="201"/>
        <v>0</v>
      </c>
      <c r="AJ247" s="18">
        <f t="shared" si="202"/>
        <v>0</v>
      </c>
      <c r="AK247" s="10"/>
      <c r="AL247" s="455">
        <v>0</v>
      </c>
      <c r="AM247" s="458">
        <v>0</v>
      </c>
    </row>
    <row r="248" spans="1:70" x14ac:dyDescent="0.2">
      <c r="A248" s="623"/>
      <c r="B248" s="554"/>
      <c r="C248" s="467"/>
      <c r="D248" s="467"/>
      <c r="E248" s="467"/>
      <c r="F248" s="467"/>
      <c r="G248" s="467"/>
      <c r="H248" s="467"/>
      <c r="I248" s="467"/>
      <c r="J248" s="467"/>
      <c r="K248" s="467"/>
      <c r="L248" s="467"/>
      <c r="M248" s="467"/>
      <c r="N248" s="10"/>
      <c r="O248" s="467"/>
      <c r="P248" s="10"/>
      <c r="Q248" s="10"/>
      <c r="S248" s="156" t="str">
        <f>+IF(SEPTIEMBRE!S248=0,"",SEPTIEMBRE!S248)</f>
        <v>8002100-5</v>
      </c>
      <c r="T248" s="55" t="str">
        <f>+IF(SEPTIEMBRE!T248=0,"",SEPTIEMBRE!T248)</f>
        <v xml:space="preserve">Programas Especial 04 Convenio Puestos de Salud </v>
      </c>
      <c r="U248" s="29">
        <f>+ENERO!U248</f>
        <v>23000000</v>
      </c>
      <c r="V248" s="17">
        <f>SEPTIEMBRE!V248+OCTUBRE!AL248</f>
        <v>0</v>
      </c>
      <c r="W248" s="17">
        <f>SEPTIEMBRE!W248+OCTUBRE!AM248</f>
        <v>6000000</v>
      </c>
      <c r="X248" s="20">
        <f t="shared" si="196"/>
        <v>29000000</v>
      </c>
      <c r="Y248" s="21">
        <f>SEPTIEMBRE!AA248</f>
        <v>0</v>
      </c>
      <c r="Z248" s="457">
        <v>0</v>
      </c>
      <c r="AA248" s="20">
        <f t="shared" si="197"/>
        <v>0</v>
      </c>
      <c r="AB248" s="21">
        <f>SEPTIEMBRE!AD248</f>
        <v>20500000</v>
      </c>
      <c r="AC248" s="457">
        <f>-11900000-8600000</f>
        <v>-20500000</v>
      </c>
      <c r="AD248" s="20">
        <f t="shared" si="198"/>
        <v>0</v>
      </c>
      <c r="AE248" s="21">
        <f>SEPTIEMBRE!AG248</f>
        <v>20658118</v>
      </c>
      <c r="AF248" s="457">
        <f>-8758118-11900000</f>
        <v>-20658118</v>
      </c>
      <c r="AG248" s="20">
        <f t="shared" si="199"/>
        <v>0</v>
      </c>
      <c r="AH248" s="21">
        <f t="shared" si="200"/>
        <v>29000000</v>
      </c>
      <c r="AI248" s="17">
        <f t="shared" si="201"/>
        <v>29000000</v>
      </c>
      <c r="AJ248" s="18">
        <f t="shared" si="202"/>
        <v>29000000</v>
      </c>
      <c r="AK248" s="10"/>
      <c r="AL248" s="455">
        <v>0</v>
      </c>
      <c r="AM248" s="458">
        <v>0</v>
      </c>
    </row>
    <row r="249" spans="1:70" x14ac:dyDescent="0.2">
      <c r="A249" s="623"/>
      <c r="B249" s="554"/>
      <c r="C249" s="467"/>
      <c r="D249" s="467"/>
      <c r="E249" s="467"/>
      <c r="F249" s="467"/>
      <c r="G249" s="467"/>
      <c r="H249" s="467"/>
      <c r="I249" s="467"/>
      <c r="J249" s="467"/>
      <c r="K249" s="467"/>
      <c r="L249" s="467"/>
      <c r="M249" s="467"/>
      <c r="N249" s="10"/>
      <c r="O249" s="467"/>
      <c r="P249" s="10"/>
      <c r="Q249" s="10"/>
      <c r="S249" s="156" t="str">
        <f>+IF(SEPTIEMBRE!S249=0,"",SEPTIEMBRE!S249)</f>
        <v>8002100-6</v>
      </c>
      <c r="T249" s="55" t="str">
        <f>+IF(SEPTIEMBRE!T249=0,"",SEPTIEMBRE!T249)</f>
        <v>Programas Especial 05</v>
      </c>
      <c r="U249" s="29">
        <f>+ENERO!U249</f>
        <v>0</v>
      </c>
      <c r="V249" s="17">
        <f>SEPTIEMBRE!V249+OCTUBRE!AL249</f>
        <v>0</v>
      </c>
      <c r="W249" s="17">
        <f>SEPTIEMBRE!W249+OCTUBRE!AM249</f>
        <v>0</v>
      </c>
      <c r="X249" s="20">
        <f t="shared" si="196"/>
        <v>0</v>
      </c>
      <c r="Y249" s="21">
        <f>SEPTIEMBRE!AA249</f>
        <v>0</v>
      </c>
      <c r="Z249" s="457">
        <v>0</v>
      </c>
      <c r="AA249" s="20">
        <f t="shared" si="197"/>
        <v>0</v>
      </c>
      <c r="AB249" s="21">
        <f>SEPTIEMBRE!AD249</f>
        <v>0</v>
      </c>
      <c r="AC249" s="457">
        <v>0</v>
      </c>
      <c r="AD249" s="20">
        <f t="shared" si="198"/>
        <v>0</v>
      </c>
      <c r="AE249" s="21">
        <f>SEPTIEMBRE!AG249</f>
        <v>0</v>
      </c>
      <c r="AF249" s="457">
        <v>0</v>
      </c>
      <c r="AG249" s="20">
        <f t="shared" si="199"/>
        <v>0</v>
      </c>
      <c r="AH249" s="21">
        <f t="shared" si="200"/>
        <v>0</v>
      </c>
      <c r="AI249" s="17">
        <f t="shared" si="201"/>
        <v>0</v>
      </c>
      <c r="AJ249" s="18">
        <f t="shared" si="202"/>
        <v>0</v>
      </c>
      <c r="AK249" s="10"/>
      <c r="AL249" s="455">
        <v>0</v>
      </c>
      <c r="AM249" s="458">
        <v>0</v>
      </c>
    </row>
    <row r="250" spans="1:70" x14ac:dyDescent="0.2">
      <c r="A250" s="623"/>
      <c r="B250" s="554"/>
      <c r="C250" s="467"/>
      <c r="D250" s="467"/>
      <c r="E250" s="467"/>
      <c r="F250" s="467"/>
      <c r="G250" s="467"/>
      <c r="H250" s="467"/>
      <c r="I250" s="467"/>
      <c r="J250" s="467"/>
      <c r="K250" s="467"/>
      <c r="L250" s="467"/>
      <c r="M250" s="467"/>
      <c r="N250" s="10"/>
      <c r="O250" s="467"/>
      <c r="P250" s="10"/>
      <c r="Q250" s="10"/>
      <c r="S250" s="156" t="str">
        <f>+IF(SEPTIEMBRE!S250=0,"",SEPTIEMBRE!S250)</f>
        <v>8002100-7</v>
      </c>
      <c r="T250" s="55" t="str">
        <f>+IF(SEPTIEMBRE!T250=0,"",SEPTIEMBRE!T250)</f>
        <v>Programas Especial 06</v>
      </c>
      <c r="U250" s="29">
        <f>+ENERO!U250</f>
        <v>0</v>
      </c>
      <c r="V250" s="17">
        <f>SEPTIEMBRE!V250+OCTUBRE!AL250</f>
        <v>0</v>
      </c>
      <c r="W250" s="17">
        <f>SEPTIEMBRE!W250+OCTUBRE!AM250</f>
        <v>0</v>
      </c>
      <c r="X250" s="20">
        <f>SUM(U250:W250)</f>
        <v>0</v>
      </c>
      <c r="Y250" s="21">
        <f>SEPTIEMBRE!AA250</f>
        <v>0</v>
      </c>
      <c r="Z250" s="457">
        <v>0</v>
      </c>
      <c r="AA250" s="20">
        <f>SUM(Y250:Z250)</f>
        <v>0</v>
      </c>
      <c r="AB250" s="21">
        <f>SEPTIEMBRE!AD250</f>
        <v>0</v>
      </c>
      <c r="AC250" s="457">
        <v>0</v>
      </c>
      <c r="AD250" s="20">
        <f>SUM(AB250:AC250)</f>
        <v>0</v>
      </c>
      <c r="AE250" s="21">
        <f>SEPTIEMBRE!AG250</f>
        <v>0</v>
      </c>
      <c r="AF250" s="457">
        <v>0</v>
      </c>
      <c r="AG250" s="20">
        <f>SUM(AE250:AF250)</f>
        <v>0</v>
      </c>
      <c r="AH250" s="21">
        <f>X250-AA250</f>
        <v>0</v>
      </c>
      <c r="AI250" s="17">
        <f>X250-AD250</f>
        <v>0</v>
      </c>
      <c r="AJ250" s="18">
        <f>X250-AG250</f>
        <v>0</v>
      </c>
      <c r="AK250" s="10"/>
      <c r="AL250" s="455">
        <v>0</v>
      </c>
      <c r="AM250" s="458">
        <v>0</v>
      </c>
    </row>
    <row r="251" spans="1:70" x14ac:dyDescent="0.2">
      <c r="A251" s="623"/>
      <c r="B251" s="554"/>
      <c r="C251" s="467"/>
      <c r="D251" s="467"/>
      <c r="E251" s="467"/>
      <c r="F251" s="467"/>
      <c r="G251" s="467"/>
      <c r="H251" s="467"/>
      <c r="I251" s="467"/>
      <c r="J251" s="467"/>
      <c r="K251" s="467"/>
      <c r="L251" s="467"/>
      <c r="M251" s="467"/>
      <c r="N251" s="10"/>
      <c r="O251" s="467"/>
      <c r="P251" s="10"/>
      <c r="Q251" s="10"/>
      <c r="S251" s="156" t="str">
        <f>+IF(SEPTIEMBRE!S251=0,"",SEPTIEMBRE!S251)</f>
        <v>8002100-8</v>
      </c>
      <c r="T251" s="55" t="str">
        <f>+IF(SEPTIEMBRE!T251=0,"",SEPTIEMBRE!T251)</f>
        <v>Programas Especial 07</v>
      </c>
      <c r="U251" s="29">
        <f>+ENERO!U251</f>
        <v>0</v>
      </c>
      <c r="V251" s="17">
        <f>SEPTIEMBRE!V251+OCTUBRE!AL251</f>
        <v>0</v>
      </c>
      <c r="W251" s="17">
        <f>SEPTIEMBRE!W251+OCTUBRE!AM251</f>
        <v>0</v>
      </c>
      <c r="X251" s="20">
        <f>SUM(U251:W251)</f>
        <v>0</v>
      </c>
      <c r="Y251" s="21">
        <f>SEPTIEMBRE!AA251</f>
        <v>0</v>
      </c>
      <c r="Z251" s="457">
        <v>0</v>
      </c>
      <c r="AA251" s="20">
        <f>SUM(Y251:Z251)</f>
        <v>0</v>
      </c>
      <c r="AB251" s="21">
        <f>SEPTIEMBRE!AD251</f>
        <v>0</v>
      </c>
      <c r="AC251" s="457">
        <v>0</v>
      </c>
      <c r="AD251" s="20">
        <f>SUM(AB251:AC251)</f>
        <v>0</v>
      </c>
      <c r="AE251" s="21">
        <f>SEPTIEMBRE!AG251</f>
        <v>0</v>
      </c>
      <c r="AF251" s="457">
        <v>0</v>
      </c>
      <c r="AG251" s="20">
        <f>SUM(AE251:AF251)</f>
        <v>0</v>
      </c>
      <c r="AH251" s="21">
        <f>X251-AA251</f>
        <v>0</v>
      </c>
      <c r="AI251" s="17">
        <f>X251-AD251</f>
        <v>0</v>
      </c>
      <c r="AJ251" s="18">
        <f>X251-AG251</f>
        <v>0</v>
      </c>
      <c r="AK251" s="10"/>
      <c r="AL251" s="455">
        <v>0</v>
      </c>
      <c r="AM251" s="458">
        <v>0</v>
      </c>
    </row>
    <row r="252" spans="1:70" x14ac:dyDescent="0.2">
      <c r="A252" s="623"/>
      <c r="B252" s="554"/>
      <c r="C252" s="467"/>
      <c r="D252" s="467"/>
      <c r="E252" s="467"/>
      <c r="F252" s="467"/>
      <c r="G252" s="467"/>
      <c r="H252" s="467"/>
      <c r="I252" s="467"/>
      <c r="J252" s="467"/>
      <c r="K252" s="467"/>
      <c r="L252" s="467"/>
      <c r="M252" s="467"/>
      <c r="N252" s="10"/>
      <c r="O252" s="467"/>
      <c r="P252" s="10"/>
      <c r="Q252" s="10"/>
      <c r="S252" s="156" t="str">
        <f>+IF(SEPTIEMBRE!S252=0,"",SEPTIEMBRE!S252)</f>
        <v>8002100-9</v>
      </c>
      <c r="T252" s="55" t="str">
        <f>+IF(SEPTIEMBRE!T252=0,"",SEPTIEMBRE!T252)</f>
        <v>Programas Especial 08</v>
      </c>
      <c r="U252" s="29">
        <f>+ENERO!U252</f>
        <v>0</v>
      </c>
      <c r="V252" s="17">
        <f>SEPTIEMBRE!V252+OCTUBRE!AL252</f>
        <v>0</v>
      </c>
      <c r="W252" s="17">
        <f>SEPTIEMBRE!W252+OCTUBRE!AM252</f>
        <v>0</v>
      </c>
      <c r="X252" s="20">
        <f>SUM(U252:W252)</f>
        <v>0</v>
      </c>
      <c r="Y252" s="21">
        <f>SEPTIEMBRE!AA252</f>
        <v>0</v>
      </c>
      <c r="Z252" s="457">
        <v>0</v>
      </c>
      <c r="AA252" s="20">
        <f>SUM(Y252:Z252)</f>
        <v>0</v>
      </c>
      <c r="AB252" s="21">
        <f>SEPTIEMBRE!AD252</f>
        <v>0</v>
      </c>
      <c r="AC252" s="457">
        <v>0</v>
      </c>
      <c r="AD252" s="20">
        <f>SUM(AB252:AC252)</f>
        <v>0</v>
      </c>
      <c r="AE252" s="21">
        <f>SEPTIEMBRE!AG252</f>
        <v>0</v>
      </c>
      <c r="AF252" s="457">
        <v>0</v>
      </c>
      <c r="AG252" s="20">
        <f>SUM(AE252:AF252)</f>
        <v>0</v>
      </c>
      <c r="AH252" s="21">
        <f>X252-AA252</f>
        <v>0</v>
      </c>
      <c r="AI252" s="17">
        <f>X252-AD252</f>
        <v>0</v>
      </c>
      <c r="AJ252" s="18">
        <f>X252-AG252</f>
        <v>0</v>
      </c>
      <c r="AK252" s="10"/>
      <c r="AL252" s="455">
        <v>0</v>
      </c>
      <c r="AM252" s="458">
        <v>0</v>
      </c>
    </row>
    <row r="253" spans="1:70" x14ac:dyDescent="0.2">
      <c r="A253" s="623"/>
      <c r="B253" s="554"/>
      <c r="C253" s="467"/>
      <c r="D253" s="467"/>
      <c r="E253" s="467"/>
      <c r="F253" s="467"/>
      <c r="G253" s="467"/>
      <c r="H253" s="467"/>
      <c r="I253" s="467"/>
      <c r="J253" s="467"/>
      <c r="K253" s="467"/>
      <c r="L253" s="467"/>
      <c r="M253" s="467"/>
      <c r="N253" s="10"/>
      <c r="O253" s="467"/>
      <c r="P253" s="10"/>
      <c r="Q253" s="10"/>
      <c r="S253" s="156" t="str">
        <f>+IF(SEPTIEMBRE!S253=0,"",SEPTIEMBRE!S253)</f>
        <v>8002100-10</v>
      </c>
      <c r="T253" s="55" t="str">
        <f>+IF(SEPTIEMBRE!T253=0,"",SEPTIEMBRE!T253)</f>
        <v>Programas Especial 09</v>
      </c>
      <c r="U253" s="29">
        <f>+ENERO!U253</f>
        <v>0</v>
      </c>
      <c r="V253" s="17">
        <f>SEPTIEMBRE!V253+OCTUBRE!AL253</f>
        <v>0</v>
      </c>
      <c r="W253" s="17">
        <f>SEPTIEMBRE!W253+OCTUBRE!AM253</f>
        <v>0</v>
      </c>
      <c r="X253" s="20">
        <f>SUM(U253:W253)</f>
        <v>0</v>
      </c>
      <c r="Y253" s="21">
        <f>SEPTIEMBRE!AA253</f>
        <v>0</v>
      </c>
      <c r="Z253" s="457">
        <v>0</v>
      </c>
      <c r="AA253" s="20">
        <f>SUM(Y253:Z253)</f>
        <v>0</v>
      </c>
      <c r="AB253" s="21">
        <f>SEPTIEMBRE!AD253</f>
        <v>0</v>
      </c>
      <c r="AC253" s="457">
        <v>0</v>
      </c>
      <c r="AD253" s="20">
        <f>SUM(AB253:AC253)</f>
        <v>0</v>
      </c>
      <c r="AE253" s="21">
        <f>SEPTIEMBRE!AG253</f>
        <v>0</v>
      </c>
      <c r="AF253" s="457">
        <v>0</v>
      </c>
      <c r="AG253" s="20">
        <f>SUM(AE253:AF253)</f>
        <v>0</v>
      </c>
      <c r="AH253" s="21">
        <f>X253-AA253</f>
        <v>0</v>
      </c>
      <c r="AI253" s="17">
        <f>X253-AD253</f>
        <v>0</v>
      </c>
      <c r="AJ253" s="18">
        <f>X253-AG253</f>
        <v>0</v>
      </c>
      <c r="AK253" s="10"/>
      <c r="AL253" s="455">
        <v>0</v>
      </c>
      <c r="AM253" s="458">
        <v>0</v>
      </c>
    </row>
    <row r="254" spans="1:70" x14ac:dyDescent="0.2">
      <c r="A254" s="623"/>
      <c r="B254" s="554"/>
      <c r="C254" s="467"/>
      <c r="D254" s="467"/>
      <c r="E254" s="467"/>
      <c r="F254" s="467"/>
      <c r="G254" s="467"/>
      <c r="H254" s="467"/>
      <c r="I254" s="467"/>
      <c r="J254" s="467"/>
      <c r="K254" s="467"/>
      <c r="L254" s="467"/>
      <c r="M254" s="467"/>
      <c r="N254" s="10"/>
      <c r="O254" s="467"/>
      <c r="P254" s="10"/>
      <c r="Q254" s="10"/>
      <c r="S254" s="156" t="str">
        <f>+IF(SEPTIEMBRE!S254=0,"",SEPTIEMBRE!S254)</f>
        <v>8002100-11</v>
      </c>
      <c r="T254" s="55" t="str">
        <f>+IF(SEPTIEMBRE!T254=0,"",SEPTIEMBRE!T254)</f>
        <v>Programas Especial 10</v>
      </c>
      <c r="U254" s="29">
        <f>+ENERO!U254</f>
        <v>0</v>
      </c>
      <c r="V254" s="17">
        <f>SEPTIEMBRE!V254+OCTUBRE!AL254</f>
        <v>0</v>
      </c>
      <c r="W254" s="17">
        <f>SEPTIEMBRE!W254+OCTUBRE!AM254</f>
        <v>0</v>
      </c>
      <c r="X254" s="20">
        <f>SUM(U254:W254)</f>
        <v>0</v>
      </c>
      <c r="Y254" s="21">
        <f>SEPTIEMBRE!AA254</f>
        <v>0</v>
      </c>
      <c r="Z254" s="457">
        <v>0</v>
      </c>
      <c r="AA254" s="20">
        <f>SUM(Y254:Z254)</f>
        <v>0</v>
      </c>
      <c r="AB254" s="21">
        <f>SEPTIEMBRE!AD254</f>
        <v>0</v>
      </c>
      <c r="AC254" s="457">
        <v>0</v>
      </c>
      <c r="AD254" s="20">
        <f>SUM(AB254:AC254)</f>
        <v>0</v>
      </c>
      <c r="AE254" s="21">
        <f>SEPTIEMBRE!AG254</f>
        <v>0</v>
      </c>
      <c r="AF254" s="457">
        <v>0</v>
      </c>
      <c r="AG254" s="20">
        <f>SUM(AE254:AF254)</f>
        <v>0</v>
      </c>
      <c r="AH254" s="21">
        <f>X254-AA254</f>
        <v>0</v>
      </c>
      <c r="AI254" s="17">
        <f>X254-AD254</f>
        <v>0</v>
      </c>
      <c r="AJ254" s="18">
        <f>X254-AG254</f>
        <v>0</v>
      </c>
      <c r="AK254" s="10"/>
      <c r="AL254" s="455">
        <v>0</v>
      </c>
      <c r="AM254" s="458">
        <v>0</v>
      </c>
    </row>
    <row r="255" spans="1:70" x14ac:dyDescent="0.2">
      <c r="A255" s="623"/>
      <c r="B255" s="554"/>
      <c r="C255" s="467"/>
      <c r="D255" s="467"/>
      <c r="E255" s="467"/>
      <c r="F255" s="467"/>
      <c r="G255" s="467"/>
      <c r="H255" s="467"/>
      <c r="I255" s="467"/>
      <c r="J255" s="467"/>
      <c r="K255" s="467"/>
      <c r="L255" s="467"/>
      <c r="M255" s="467"/>
      <c r="N255" s="10"/>
      <c r="O255" s="467"/>
      <c r="P255" s="10"/>
      <c r="Q255" s="10"/>
      <c r="S255" s="156" t="str">
        <f>+IF(SEPTIEMBRE!S255=0,"",SEPTIEMBRE!S255)</f>
        <v>8002100-12</v>
      </c>
      <c r="T255" s="55" t="str">
        <f>+IF(SEPTIEMBRE!T255=0,"",SEPTIEMBRE!T255)</f>
        <v>Programas Especial 11</v>
      </c>
      <c r="U255" s="29">
        <f>+ENERO!U255</f>
        <v>0</v>
      </c>
      <c r="V255" s="17">
        <f>SEPTIEMBRE!V255+OCTUBRE!AL255</f>
        <v>0</v>
      </c>
      <c r="W255" s="17">
        <f>SEPTIEMBRE!W255+OCTUBRE!AM255</f>
        <v>0</v>
      </c>
      <c r="X255" s="20">
        <f t="shared" si="196"/>
        <v>0</v>
      </c>
      <c r="Y255" s="21">
        <f>SEPTIEMBRE!AA255</f>
        <v>0</v>
      </c>
      <c r="Z255" s="457">
        <v>0</v>
      </c>
      <c r="AA255" s="20">
        <f t="shared" si="197"/>
        <v>0</v>
      </c>
      <c r="AB255" s="21">
        <f>SEPTIEMBRE!AD255</f>
        <v>0</v>
      </c>
      <c r="AC255" s="457">
        <v>0</v>
      </c>
      <c r="AD255" s="20">
        <f t="shared" si="198"/>
        <v>0</v>
      </c>
      <c r="AE255" s="21">
        <f>SEPTIEMBRE!AG255</f>
        <v>0</v>
      </c>
      <c r="AF255" s="457">
        <v>0</v>
      </c>
      <c r="AG255" s="20">
        <f t="shared" si="199"/>
        <v>0</v>
      </c>
      <c r="AH255" s="21">
        <f t="shared" si="200"/>
        <v>0</v>
      </c>
      <c r="AI255" s="17">
        <f t="shared" si="201"/>
        <v>0</v>
      </c>
      <c r="AJ255" s="18">
        <f t="shared" si="202"/>
        <v>0</v>
      </c>
      <c r="AK255" s="10"/>
      <c r="AL255" s="455">
        <v>0</v>
      </c>
      <c r="AM255" s="458">
        <v>0</v>
      </c>
    </row>
    <row r="256" spans="1:70" ht="15" thickBot="1" x14ac:dyDescent="0.25">
      <c r="A256" s="623"/>
      <c r="B256" s="554"/>
      <c r="C256" s="467"/>
      <c r="D256" s="467"/>
      <c r="E256" s="467"/>
      <c r="F256" s="467"/>
      <c r="G256" s="467"/>
      <c r="H256" s="467"/>
      <c r="I256" s="467"/>
      <c r="J256" s="467"/>
      <c r="K256" s="467"/>
      <c r="L256" s="467"/>
      <c r="M256" s="467"/>
      <c r="N256" s="10"/>
      <c r="O256" s="467"/>
      <c r="P256" s="10"/>
      <c r="Q256" s="10"/>
      <c r="S256" s="657">
        <f>+IF(SEPTIEMBRE!S256=0,"",SEPTIEMBRE!S256)</f>
        <v>8002999</v>
      </c>
      <c r="T256" s="658" t="str">
        <f>+IF(SEPTIEMBRE!T256=0,"",SEPTIEMBRE!T256)</f>
        <v>Vigencias Anteriores</v>
      </c>
      <c r="U256" s="160">
        <f>+ENERO!U256</f>
        <v>0</v>
      </c>
      <c r="V256" s="143">
        <f>SEPTIEMBRE!V256+OCTUBRE!AL256</f>
        <v>0</v>
      </c>
      <c r="W256" s="143">
        <f>SEPTIEMBRE!W256+OCTUBRE!AM256</f>
        <v>9746754</v>
      </c>
      <c r="X256" s="149">
        <f t="shared" si="196"/>
        <v>9746754</v>
      </c>
      <c r="Y256" s="147">
        <f>SEPTIEMBRE!AA256</f>
        <v>9746754</v>
      </c>
      <c r="Z256" s="475">
        <v>0</v>
      </c>
      <c r="AA256" s="149">
        <f t="shared" si="197"/>
        <v>9746754</v>
      </c>
      <c r="AB256" s="147">
        <f>SEPTIEMBRE!AD256</f>
        <v>9746754</v>
      </c>
      <c r="AC256" s="475">
        <v>0</v>
      </c>
      <c r="AD256" s="149">
        <f t="shared" si="198"/>
        <v>9746754</v>
      </c>
      <c r="AE256" s="147">
        <f>SEPTIEMBRE!AG256</f>
        <v>9746754</v>
      </c>
      <c r="AF256" s="475">
        <v>0</v>
      </c>
      <c r="AG256" s="149">
        <f t="shared" si="199"/>
        <v>9746754</v>
      </c>
      <c r="AH256" s="147">
        <f t="shared" si="200"/>
        <v>0</v>
      </c>
      <c r="AI256" s="143">
        <f t="shared" si="201"/>
        <v>0</v>
      </c>
      <c r="AJ256" s="148">
        <f t="shared" si="202"/>
        <v>0</v>
      </c>
      <c r="AK256" s="10"/>
      <c r="AL256" s="471">
        <v>0</v>
      </c>
      <c r="AM256" s="476">
        <v>0</v>
      </c>
    </row>
    <row r="257" spans="1:39" ht="16.5" thickBot="1" x14ac:dyDescent="0.25">
      <c r="A257" s="623"/>
      <c r="B257" s="554"/>
      <c r="C257" s="467"/>
      <c r="D257" s="467"/>
      <c r="E257" s="467"/>
      <c r="F257" s="467"/>
      <c r="G257" s="467"/>
      <c r="H257" s="467"/>
      <c r="I257" s="467"/>
      <c r="J257" s="467"/>
      <c r="K257" s="467"/>
      <c r="L257" s="467"/>
      <c r="M257" s="467"/>
      <c r="N257" s="10"/>
      <c r="O257" s="467"/>
      <c r="P257" s="10"/>
      <c r="Q257" s="10"/>
      <c r="S257" s="643" t="str">
        <f>+IF(SEPTIEMBRE!S257=0,"",SEPTIEMBRE!S257)</f>
        <v/>
      </c>
      <c r="T257" s="357" t="str">
        <f>+IF(SEPTIEMBRE!T257=0,"",SEPTIEMBRE!T257)</f>
        <v/>
      </c>
      <c r="U257" s="192"/>
      <c r="V257" s="192"/>
      <c r="W257" s="192"/>
      <c r="X257" s="192"/>
      <c r="Y257" s="192"/>
      <c r="Z257" s="192"/>
      <c r="AA257" s="192"/>
      <c r="AB257" s="192"/>
      <c r="AC257" s="192"/>
      <c r="AD257" s="192"/>
      <c r="AE257" s="192"/>
      <c r="AF257" s="192"/>
      <c r="AG257" s="192"/>
      <c r="AH257" s="192"/>
      <c r="AI257" s="192"/>
      <c r="AJ257" s="210"/>
      <c r="AK257" s="12"/>
      <c r="AL257" s="661"/>
      <c r="AM257" s="662"/>
    </row>
    <row r="258" spans="1:39" ht="20.25" thickBot="1" x14ac:dyDescent="0.25">
      <c r="A258" s="623"/>
      <c r="B258" s="554"/>
      <c r="C258" s="467"/>
      <c r="D258" s="467"/>
      <c r="E258" s="467"/>
      <c r="F258" s="467"/>
      <c r="G258" s="467"/>
      <c r="H258" s="467"/>
      <c r="I258" s="467"/>
      <c r="J258" s="467"/>
      <c r="K258" s="467"/>
      <c r="L258" s="467"/>
      <c r="M258" s="467"/>
      <c r="N258" s="10"/>
      <c r="O258" s="467"/>
      <c r="P258" s="10"/>
      <c r="Q258" s="10"/>
      <c r="S258" s="663" t="str">
        <f>+IF(SEPTIEMBRE!S258=0,"",SEPTIEMBRE!S258)</f>
        <v>E</v>
      </c>
      <c r="T258" s="664" t="str">
        <f>+IF(SEPTIEMBRE!T258=0,"",SEPTIEMBRE!T258)</f>
        <v>DISPONIBILIDAD FINAL</v>
      </c>
      <c r="U258" s="415">
        <f>+(C10+C17+C108)-(U10+U207+U220+U232)</f>
        <v>0</v>
      </c>
      <c r="V258" s="415">
        <f t="shared" ref="V258:AJ258" si="203">+(D10+D17+D108)-(V10+V207+V220+V232)</f>
        <v>0</v>
      </c>
      <c r="W258" s="415">
        <f t="shared" si="203"/>
        <v>0</v>
      </c>
      <c r="X258" s="415">
        <f t="shared" si="203"/>
        <v>0</v>
      </c>
      <c r="Y258" s="415">
        <f t="shared" si="203"/>
        <v>332816760.93000031</v>
      </c>
      <c r="Z258" s="415">
        <f t="shared" si="203"/>
        <v>39102303</v>
      </c>
      <c r="AA258" s="415">
        <f t="shared" si="203"/>
        <v>371919063.93000031</v>
      </c>
      <c r="AB258" s="415">
        <f t="shared" si="203"/>
        <v>-137281852.06999969</v>
      </c>
      <c r="AC258" s="415">
        <f t="shared" si="203"/>
        <v>-2058590</v>
      </c>
      <c r="AD258" s="415">
        <f t="shared" si="203"/>
        <v>-139340442.07000017</v>
      </c>
      <c r="AE258" s="415">
        <f t="shared" si="203"/>
        <v>-1552822497</v>
      </c>
      <c r="AF258" s="415">
        <f t="shared" si="203"/>
        <v>1121559863</v>
      </c>
      <c r="AG258" s="415">
        <f t="shared" si="203"/>
        <v>-2590411882</v>
      </c>
      <c r="AH258" s="415">
        <f t="shared" si="203"/>
        <v>-1136977068.9300001</v>
      </c>
      <c r="AI258" s="415">
        <f t="shared" si="203"/>
        <v>-1227436833.9300001</v>
      </c>
      <c r="AJ258" s="415">
        <f t="shared" si="203"/>
        <v>-1514987155</v>
      </c>
      <c r="AK258" s="10"/>
      <c r="AL258" s="415">
        <v>0</v>
      </c>
      <c r="AM258" s="416">
        <v>0</v>
      </c>
    </row>
    <row r="259" spans="1:39" ht="17.25" thickBot="1" x14ac:dyDescent="0.25">
      <c r="S259" s="968" t="str">
        <f>+IF(SEPTIEMBRE!S259=0,"",SEPTIEMBRE!S259)</f>
        <v>TOTAL VIGENCIAS ANTERIORES</v>
      </c>
      <c r="T259" s="969"/>
      <c r="U259" s="145">
        <f t="shared" ref="U259:AJ259" si="204">+SUMIF($T$8:$T$256,$T$33,U8:U256)</f>
        <v>0</v>
      </c>
      <c r="V259" s="133">
        <f t="shared" si="204"/>
        <v>0</v>
      </c>
      <c r="W259" s="133">
        <f t="shared" si="204"/>
        <v>466957946</v>
      </c>
      <c r="X259" s="146">
        <f t="shared" si="204"/>
        <v>466957946</v>
      </c>
      <c r="Y259" s="145">
        <f t="shared" si="204"/>
        <v>466957946</v>
      </c>
      <c r="Z259" s="133">
        <f t="shared" si="204"/>
        <v>0</v>
      </c>
      <c r="AA259" s="146">
        <f t="shared" si="204"/>
        <v>466957946</v>
      </c>
      <c r="AB259" s="145">
        <f t="shared" si="204"/>
        <v>466957946</v>
      </c>
      <c r="AC259" s="133">
        <f t="shared" si="204"/>
        <v>0</v>
      </c>
      <c r="AD259" s="146">
        <f t="shared" si="204"/>
        <v>466957946</v>
      </c>
      <c r="AE259" s="145">
        <f t="shared" si="204"/>
        <v>387119256</v>
      </c>
      <c r="AF259" s="133">
        <f t="shared" si="204"/>
        <v>923578</v>
      </c>
      <c r="AG259" s="146">
        <f t="shared" si="204"/>
        <v>388042834</v>
      </c>
      <c r="AH259" s="145">
        <f t="shared" si="204"/>
        <v>0</v>
      </c>
      <c r="AI259" s="133">
        <f t="shared" si="204"/>
        <v>0</v>
      </c>
      <c r="AJ259" s="134">
        <f t="shared" si="204"/>
        <v>78915112</v>
      </c>
      <c r="AK259" s="12"/>
      <c r="AL259" s="145">
        <f>+SUMIF(AK8:AK256,AK33,AL8:AL256)</f>
        <v>0</v>
      </c>
      <c r="AM259" s="134">
        <f>+SUMIF(AL8:AL256,AL33,AM8:AM256)</f>
        <v>163883802</v>
      </c>
    </row>
    <row r="260" spans="1:39" x14ac:dyDescent="0.2">
      <c r="U260" s="140"/>
      <c r="V260" s="467"/>
      <c r="W260" s="467"/>
      <c r="X260" s="467"/>
      <c r="Y260" s="467"/>
      <c r="Z260" s="467"/>
      <c r="AA260" s="467"/>
      <c r="AB260" s="467"/>
      <c r="AC260" s="467"/>
      <c r="AD260" s="467"/>
      <c r="AE260" s="467"/>
      <c r="AF260" s="467"/>
      <c r="AG260" s="467"/>
      <c r="AH260" s="467"/>
      <c r="AI260" s="467"/>
      <c r="AJ260" s="467"/>
      <c r="AK260" s="12"/>
      <c r="AL260" s="467"/>
      <c r="AM260" s="467"/>
    </row>
    <row r="261" spans="1:39" x14ac:dyDescent="0.2">
      <c r="U261" s="140"/>
      <c r="V261" s="467"/>
      <c r="W261" s="467"/>
      <c r="X261" s="467"/>
      <c r="Y261" s="467"/>
      <c r="Z261" s="467"/>
      <c r="AA261" s="467"/>
      <c r="AB261" s="467"/>
      <c r="AC261" s="467"/>
      <c r="AD261" s="467"/>
      <c r="AE261" s="467"/>
      <c r="AF261" s="467"/>
      <c r="AG261" s="467"/>
      <c r="AH261" s="467"/>
      <c r="AI261" s="467"/>
      <c r="AJ261" s="467"/>
      <c r="AK261" s="12"/>
      <c r="AL261" s="467"/>
      <c r="AM261" s="467"/>
    </row>
  </sheetData>
  <sheetProtection password="C637" sheet="1" objects="1" scenarios="1" formatCells="0"/>
  <mergeCells count="46">
    <mergeCell ref="S259:T259"/>
    <mergeCell ref="M5:N5"/>
    <mergeCell ref="T5:T6"/>
    <mergeCell ref="S5:S6"/>
    <mergeCell ref="P3:P5"/>
    <mergeCell ref="A5:A6"/>
    <mergeCell ref="B5:B6"/>
    <mergeCell ref="G5:I5"/>
    <mergeCell ref="J5:L5"/>
    <mergeCell ref="C5:F5"/>
    <mergeCell ref="B3:B4"/>
    <mergeCell ref="D3:E4"/>
    <mergeCell ref="F3:K4"/>
    <mergeCell ref="T3:T4"/>
    <mergeCell ref="N3:N4"/>
    <mergeCell ref="Q3:Q5"/>
    <mergeCell ref="L3:M4"/>
    <mergeCell ref="Y2:AG2"/>
    <mergeCell ref="AH2:AI2"/>
    <mergeCell ref="BH5:BK5"/>
    <mergeCell ref="V3:X4"/>
    <mergeCell ref="V2:X2"/>
    <mergeCell ref="Y3:AG4"/>
    <mergeCell ref="AE5:AG5"/>
    <mergeCell ref="AW4:AZ4"/>
    <mergeCell ref="A1:B1"/>
    <mergeCell ref="K1:N1"/>
    <mergeCell ref="D2:E2"/>
    <mergeCell ref="C1:J1"/>
    <mergeCell ref="L2:M2"/>
    <mergeCell ref="P2:Q2"/>
    <mergeCell ref="AW19:AZ19"/>
    <mergeCell ref="BB3:BC3"/>
    <mergeCell ref="AB5:AD5"/>
    <mergeCell ref="BM5:BM6"/>
    <mergeCell ref="AH5:AJ5"/>
    <mergeCell ref="AJ3:AJ4"/>
    <mergeCell ref="BM2:BO2"/>
    <mergeCell ref="BG2:BI2"/>
    <mergeCell ref="BB2:BC2"/>
    <mergeCell ref="AL2:AM2"/>
    <mergeCell ref="BM3:BO3"/>
    <mergeCell ref="AL3:AL5"/>
    <mergeCell ref="AM3:AM5"/>
    <mergeCell ref="BG3:BI3"/>
    <mergeCell ref="AH3:AI4"/>
  </mergeCells>
  <phoneticPr fontId="1" type="noConversion"/>
  <conditionalFormatting sqref="B5:B7">
    <cfRule type="expression" dxfId="2"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48" orientation="landscape" blackAndWhite="1" horizontalDpi="300" verticalDpi="300" r:id="rId1"/>
  <headerFooter alignWithMargins="0">
    <oddFooter>&amp;CPágina &amp;P de &amp;N&amp;RDireccion Financiera y Administrativa DSSA</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dimension ref="A1:BS261"/>
  <sheetViews>
    <sheetView showGridLines="0" tabSelected="1" topLeftCell="A54" zoomScale="80" zoomScaleNormal="80" workbookViewId="0">
      <selection activeCell="H70" sqref="H70"/>
    </sheetView>
  </sheetViews>
  <sheetFormatPr baseColWidth="10" defaultColWidth="0" defaultRowHeight="12.75" zeroHeight="1" x14ac:dyDescent="0.2"/>
  <cols>
    <col min="1" max="1" width="11.7109375" style="659" customWidth="1"/>
    <col min="2" max="2" width="55.85546875" style="660" customWidth="1"/>
    <col min="3" max="3" width="14.42578125" style="339" customWidth="1"/>
    <col min="4" max="4" width="16.140625" style="339" customWidth="1"/>
    <col min="5" max="12" width="14.42578125" style="339" customWidth="1"/>
    <col min="13" max="13" width="16.7109375" style="339" customWidth="1"/>
    <col min="14" max="14" width="16.7109375" style="35" customWidth="1"/>
    <col min="15" max="15" width="2.85546875" style="339" customWidth="1"/>
    <col min="16" max="17" width="23.7109375" style="35" customWidth="1"/>
    <col min="18" max="18" width="5.42578125" style="339" customWidth="1"/>
    <col min="19" max="19" width="17.7109375" style="1" customWidth="1"/>
    <col min="20" max="20" width="60.140625" style="339" customWidth="1"/>
    <col min="21" max="33" width="14.7109375" style="339" customWidth="1"/>
    <col min="34" max="36" width="16.7109375" style="339" customWidth="1"/>
    <col min="37" max="37" width="8.85546875" style="2" customWidth="1"/>
    <col min="38" max="39" width="23.7109375" style="339" customWidth="1"/>
    <col min="40" max="40" width="4.85546875" style="339" customWidth="1"/>
    <col min="41" max="41" width="12.28515625" style="339" customWidth="1"/>
    <col min="42" max="42" width="52.28515625" style="339" customWidth="1"/>
    <col min="43" max="45" width="16.85546875" style="339" customWidth="1"/>
    <col min="46" max="46" width="12.7109375" style="339" customWidth="1"/>
    <col min="47" max="47" width="27.42578125" style="339" customWidth="1"/>
    <col min="48" max="48" width="25" style="339" customWidth="1"/>
    <col min="49" max="52" width="16.85546875" style="339" customWidth="1"/>
    <col min="53" max="53" width="11" style="339" customWidth="1"/>
    <col min="54" max="54" width="65.140625" style="339" customWidth="1"/>
    <col min="55" max="57" width="18.85546875" style="339" customWidth="1"/>
    <col min="58" max="58" width="6.140625" style="339" customWidth="1"/>
    <col min="59" max="59" width="72.7109375" style="339" customWidth="1"/>
    <col min="60" max="63" width="17.5703125" style="339" customWidth="1"/>
    <col min="64" max="64" width="11" style="339" customWidth="1"/>
    <col min="65" max="65" width="76" style="339" customWidth="1"/>
    <col min="66" max="66" width="19.7109375" style="339" customWidth="1"/>
    <col min="67" max="67" width="14.85546875" style="339" customWidth="1"/>
    <col min="68" max="68" width="15.140625" style="339" customWidth="1"/>
    <col min="69" max="69" width="16" style="339" customWidth="1"/>
    <col min="70" max="70" width="11" style="339" customWidth="1"/>
    <col min="71" max="71" width="2.28515625" style="339" customWidth="1"/>
    <col min="72" max="16384" width="11" style="339" hidden="1"/>
  </cols>
  <sheetData>
    <row r="1" spans="1:69" ht="39.75" customHeight="1" thickBot="1" x14ac:dyDescent="0.3">
      <c r="A1" s="940" t="str">
        <f>IF($F$8-$X$8=0," ","OJO: PRESUPUESTO DESEQUILIBRADO")</f>
        <v xml:space="preserve"> </v>
      </c>
      <c r="B1" s="940"/>
      <c r="C1" s="978"/>
      <c r="D1" s="978"/>
      <c r="E1" s="978"/>
      <c r="F1" s="978"/>
      <c r="G1" s="978"/>
      <c r="H1" s="978"/>
      <c r="I1" s="978"/>
      <c r="J1" s="978"/>
      <c r="K1" s="941" t="str">
        <f>+IF(L8&gt;I8,"OJO - SUS RECAUDOS SON SUPERIORES A SUS RECONOCIMIENTOS, VERIFIQUE","")</f>
        <v/>
      </c>
      <c r="L1" s="941"/>
      <c r="M1" s="941"/>
      <c r="N1" s="941"/>
      <c r="U1" s="340" t="str">
        <f>+IF(AA8&gt;X8,"OJO - HA COMPROMETIDO MUCHO MAS DE LO QUE TIENE PRESUPUESTADO","")</f>
        <v/>
      </c>
      <c r="X1" s="340"/>
      <c r="Y1" s="340" t="str">
        <f>+IF(AD8&gt;AA8,"OJO - SUS OBLIGACIONES SUPERAN SUS COMPROMISOS, VERIFIQUE","")</f>
        <v/>
      </c>
      <c r="AC1" s="340" t="str">
        <f>+IF(AG8&gt;AD8,"OJO - SUS PAGOS NO PUEDEN SUPERAR SUS OBLIGACIONES, VERIFIQUE","")</f>
        <v/>
      </c>
    </row>
    <row r="2" spans="1:69" ht="15" customHeight="1" thickBot="1" x14ac:dyDescent="0.3">
      <c r="A2" s="341"/>
      <c r="B2" s="342" t="s">
        <v>515</v>
      </c>
      <c r="C2" s="343"/>
      <c r="D2" s="950" t="str">
        <f>+IF(F2="","","MUNICIPIO:")</f>
        <v>MUNICIPIO:</v>
      </c>
      <c r="E2" s="950"/>
      <c r="F2" s="344" t="str">
        <f>IF(INSTRUCCIONES!B3=0,"",INSTRUCCIONES!B3)</f>
        <v>TITIRIBI</v>
      </c>
      <c r="G2" s="345"/>
      <c r="H2" s="345"/>
      <c r="I2" s="345"/>
      <c r="J2" s="345"/>
      <c r="K2" s="346"/>
      <c r="L2" s="954" t="s">
        <v>409</v>
      </c>
      <c r="M2" s="907"/>
      <c r="N2" s="347" t="s">
        <v>410</v>
      </c>
      <c r="P2" s="916" t="s">
        <v>501</v>
      </c>
      <c r="Q2" s="917"/>
      <c r="R2" s="348"/>
      <c r="S2" s="63"/>
      <c r="T2" s="342" t="s">
        <v>515</v>
      </c>
      <c r="U2" s="343"/>
      <c r="V2" s="906" t="str">
        <f>+IF(Y2="","","M U N I C I P I O:")</f>
        <v>M U N I C I P I O:</v>
      </c>
      <c r="W2" s="906"/>
      <c r="X2" s="906"/>
      <c r="Y2" s="904" t="str">
        <f>IF(INSTRUCCIONES!B3=0,"",INSTRUCCIONES!B3)</f>
        <v>TITIRIBI</v>
      </c>
      <c r="Z2" s="904"/>
      <c r="AA2" s="904"/>
      <c r="AB2" s="904"/>
      <c r="AC2" s="904"/>
      <c r="AD2" s="904"/>
      <c r="AE2" s="904"/>
      <c r="AF2" s="904"/>
      <c r="AG2" s="905"/>
      <c r="AH2" s="907" t="s">
        <v>409</v>
      </c>
      <c r="AI2" s="908"/>
      <c r="AJ2" s="347" t="s">
        <v>410</v>
      </c>
      <c r="AL2" s="916" t="s">
        <v>501</v>
      </c>
      <c r="AM2" s="917"/>
      <c r="AO2" s="3">
        <v>11</v>
      </c>
      <c r="AP2" s="349" t="s">
        <v>8</v>
      </c>
      <c r="AQ2" s="350"/>
      <c r="AR2" s="4"/>
      <c r="AS2" s="4"/>
      <c r="AT2" s="4"/>
      <c r="AU2" s="4"/>
      <c r="AV2" s="4"/>
      <c r="AW2" s="4"/>
      <c r="AX2" s="4"/>
      <c r="AY2" s="4"/>
      <c r="AZ2" s="5"/>
      <c r="BB2" s="916" t="s">
        <v>423</v>
      </c>
      <c r="BC2" s="951"/>
      <c r="BD2" s="69" t="s">
        <v>409</v>
      </c>
      <c r="BE2" s="347" t="str">
        <f>+L3</f>
        <v>NOVIEMBRE</v>
      </c>
      <c r="BF2" s="340"/>
      <c r="BG2" s="916" t="s">
        <v>424</v>
      </c>
      <c r="BH2" s="951"/>
      <c r="BI2" s="951"/>
      <c r="BJ2" s="69" t="s">
        <v>409</v>
      </c>
      <c r="BK2" s="347" t="str">
        <f>+BE2</f>
        <v>NOVIEMBRE</v>
      </c>
      <c r="BM2" s="916" t="s">
        <v>424</v>
      </c>
      <c r="BN2" s="951"/>
      <c r="BO2" s="951"/>
      <c r="BP2" s="69" t="s">
        <v>409</v>
      </c>
      <c r="BQ2" s="347" t="str">
        <f>+BK2</f>
        <v>NOVIEMBRE</v>
      </c>
    </row>
    <row r="3" spans="1:69" ht="15" customHeight="1" thickBot="1" x14ac:dyDescent="0.3">
      <c r="A3" s="351"/>
      <c r="B3" s="946" t="s">
        <v>9</v>
      </c>
      <c r="C3" s="352"/>
      <c r="D3" s="936" t="str">
        <f>+IF(F3="","","INSTITUCION:")</f>
        <v>INSTITUCION:</v>
      </c>
      <c r="E3" s="936"/>
      <c r="F3" s="942" t="str">
        <f>IF(INSTRUCCIONES!B5=0,"",INSTRUCCIONES!B5)</f>
        <v>ESE HOSPITAL SAN JUAN DE DIOS</v>
      </c>
      <c r="G3" s="942"/>
      <c r="H3" s="942"/>
      <c r="I3" s="942"/>
      <c r="J3" s="942"/>
      <c r="K3" s="943"/>
      <c r="L3" s="924" t="s">
        <v>395</v>
      </c>
      <c r="M3" s="925"/>
      <c r="N3" s="948">
        <f>+INSTRUCCIONES!F3</f>
        <v>2014</v>
      </c>
      <c r="P3" s="918" t="s">
        <v>570</v>
      </c>
      <c r="Q3" s="921" t="s">
        <v>577</v>
      </c>
      <c r="R3" s="348"/>
      <c r="S3" s="64"/>
      <c r="T3" s="946" t="s">
        <v>11</v>
      </c>
      <c r="U3" s="353"/>
      <c r="V3" s="898" t="str">
        <f>+IF(Y3="","","E.S.E. H O S P I T A L:")</f>
        <v>E.S.E. H O S P I T A L:</v>
      </c>
      <c r="W3" s="898"/>
      <c r="X3" s="898"/>
      <c r="Y3" s="900" t="str">
        <f>IF(INSTRUCCIONES!B5=0,"",INSTRUCCIONES!B5)</f>
        <v>ESE HOSPITAL SAN JUAN DE DIOS</v>
      </c>
      <c r="Z3" s="900"/>
      <c r="AA3" s="900"/>
      <c r="AB3" s="900"/>
      <c r="AC3" s="900"/>
      <c r="AD3" s="900"/>
      <c r="AE3" s="900"/>
      <c r="AF3" s="900"/>
      <c r="AG3" s="901"/>
      <c r="AH3" s="974" t="str">
        <f>+L3</f>
        <v>NOVIEMBRE</v>
      </c>
      <c r="AI3" s="975"/>
      <c r="AJ3" s="955">
        <f>+N3</f>
        <v>2014</v>
      </c>
      <c r="AL3" s="918" t="s">
        <v>578</v>
      </c>
      <c r="AM3" s="921" t="s">
        <v>577</v>
      </c>
      <c r="AO3" s="6"/>
      <c r="AP3" s="354" t="s">
        <v>13</v>
      </c>
      <c r="AQ3" s="355"/>
      <c r="AR3" s="355"/>
      <c r="AS3" s="355"/>
      <c r="AT3" s="355"/>
      <c r="AU3" s="355"/>
      <c r="AV3" s="355"/>
      <c r="AW3" s="355"/>
      <c r="AX3" s="355"/>
      <c r="AY3" s="355"/>
      <c r="AZ3" s="356"/>
      <c r="BB3" s="952" t="str">
        <f>+CONCATENATE(INSTRUCCIONES!B5, " - ", INSTRUCCIONES!B3)</f>
        <v>ESE HOSPITAL SAN JUAN DE DIOS - TITIRIBI</v>
      </c>
      <c r="BC3" s="953"/>
      <c r="BD3" s="70" t="s">
        <v>410</v>
      </c>
      <c r="BE3" s="68">
        <f>+N3</f>
        <v>2014</v>
      </c>
      <c r="BF3" s="7" t="s">
        <v>14</v>
      </c>
      <c r="BG3" s="952" t="str">
        <f>+CONCATENATE(INSTRUCCIONES!B5, " - ", INSTRUCCIONES!B3)</f>
        <v>ESE HOSPITAL SAN JUAN DE DIOS - TITIRIBI</v>
      </c>
      <c r="BH3" s="953"/>
      <c r="BI3" s="953"/>
      <c r="BJ3" s="70" t="s">
        <v>410</v>
      </c>
      <c r="BK3" s="68">
        <f>+BE3</f>
        <v>2014</v>
      </c>
      <c r="BM3" s="952" t="str">
        <f>+CONCATENATE(INSTRUCCIONES!B5, " - ", INSTRUCCIONES!B3)</f>
        <v>ESE HOSPITAL SAN JUAN DE DIOS - TITIRIBI</v>
      </c>
      <c r="BN3" s="953"/>
      <c r="BO3" s="953"/>
      <c r="BP3" s="70" t="s">
        <v>410</v>
      </c>
      <c r="BQ3" s="68">
        <f>+BK3</f>
        <v>2014</v>
      </c>
    </row>
    <row r="4" spans="1:69" ht="15" customHeight="1" thickBot="1" x14ac:dyDescent="0.25">
      <c r="A4" s="351"/>
      <c r="B4" s="947"/>
      <c r="C4" s="358"/>
      <c r="D4" s="937"/>
      <c r="E4" s="937"/>
      <c r="F4" s="944"/>
      <c r="G4" s="944"/>
      <c r="H4" s="944"/>
      <c r="I4" s="944"/>
      <c r="J4" s="944"/>
      <c r="K4" s="945"/>
      <c r="L4" s="926"/>
      <c r="M4" s="927"/>
      <c r="N4" s="949"/>
      <c r="P4" s="919"/>
      <c r="Q4" s="922"/>
      <c r="R4" s="348"/>
      <c r="S4" s="64"/>
      <c r="T4" s="946"/>
      <c r="U4" s="358"/>
      <c r="V4" s="899"/>
      <c r="W4" s="899"/>
      <c r="X4" s="899"/>
      <c r="Y4" s="902"/>
      <c r="Z4" s="902"/>
      <c r="AA4" s="902"/>
      <c r="AB4" s="902"/>
      <c r="AC4" s="902"/>
      <c r="AD4" s="902"/>
      <c r="AE4" s="902"/>
      <c r="AF4" s="902"/>
      <c r="AG4" s="903"/>
      <c r="AH4" s="976"/>
      <c r="AI4" s="977"/>
      <c r="AJ4" s="956"/>
      <c r="AL4" s="919"/>
      <c r="AM4" s="922"/>
      <c r="AO4" s="6"/>
      <c r="AP4" s="359"/>
      <c r="AQ4" s="360" t="s">
        <v>15</v>
      </c>
      <c r="AR4" s="360" t="s">
        <v>16</v>
      </c>
      <c r="AS4" s="360" t="s">
        <v>17</v>
      </c>
      <c r="AT4" s="360" t="s">
        <v>18</v>
      </c>
      <c r="AU4" s="360" t="s">
        <v>18</v>
      </c>
      <c r="AV4" s="361" t="s">
        <v>18</v>
      </c>
      <c r="AW4" s="960" t="str">
        <f>+CONCATENATE("PROYECCION A DICIEMBRE 31 DEL ",N3)</f>
        <v>PROYECCION A DICIEMBRE 31 DEL 2014</v>
      </c>
      <c r="AX4" s="961"/>
      <c r="AY4" s="961"/>
      <c r="AZ4" s="962"/>
      <c r="BB4" s="362"/>
      <c r="BC4" s="363"/>
      <c r="BD4" s="363"/>
      <c r="BE4" s="65"/>
      <c r="BF4" s="8"/>
      <c r="BG4" s="362"/>
      <c r="BH4" s="363"/>
      <c r="BI4" s="363"/>
      <c r="BJ4" s="66"/>
      <c r="BK4" s="364"/>
      <c r="BL4" s="9"/>
      <c r="BM4" s="362"/>
      <c r="BN4" s="365"/>
      <c r="BO4" s="365"/>
      <c r="BP4" s="67"/>
      <c r="BQ4" s="366"/>
    </row>
    <row r="5" spans="1:69" ht="31.5" customHeight="1" thickBot="1" x14ac:dyDescent="0.3">
      <c r="A5" s="909" t="s">
        <v>19</v>
      </c>
      <c r="B5" s="911" t="s">
        <v>20</v>
      </c>
      <c r="C5" s="913" t="s">
        <v>21</v>
      </c>
      <c r="D5" s="914"/>
      <c r="E5" s="914"/>
      <c r="F5" s="915"/>
      <c r="G5" s="928" t="s">
        <v>574</v>
      </c>
      <c r="H5" s="929"/>
      <c r="I5" s="930"/>
      <c r="J5" s="931" t="str">
        <f>+IF(L8&gt;I8,"OJO - RECAUDOS MAYORES QUE RECONOCIMIENTOS","RECAUDO")</f>
        <v>RECAUDO</v>
      </c>
      <c r="K5" s="932"/>
      <c r="L5" s="933"/>
      <c r="M5" s="934" t="s">
        <v>23</v>
      </c>
      <c r="N5" s="935"/>
      <c r="P5" s="920"/>
      <c r="Q5" s="923"/>
      <c r="R5" s="348"/>
      <c r="S5" s="970" t="s">
        <v>516</v>
      </c>
      <c r="T5" s="972" t="s">
        <v>20</v>
      </c>
      <c r="U5" s="367" t="s">
        <v>21</v>
      </c>
      <c r="V5" s="368"/>
      <c r="W5" s="368"/>
      <c r="X5" s="369"/>
      <c r="Y5" s="370" t="s">
        <v>575</v>
      </c>
      <c r="Z5" s="368"/>
      <c r="AA5" s="368"/>
      <c r="AB5" s="895" t="s">
        <v>576</v>
      </c>
      <c r="AC5" s="896"/>
      <c r="AD5" s="897"/>
      <c r="AE5" s="895" t="s">
        <v>24</v>
      </c>
      <c r="AF5" s="896"/>
      <c r="AG5" s="897"/>
      <c r="AH5" s="895" t="s">
        <v>25</v>
      </c>
      <c r="AI5" s="896"/>
      <c r="AJ5" s="897"/>
      <c r="AL5" s="920"/>
      <c r="AM5" s="923"/>
      <c r="AO5" s="371"/>
      <c r="AP5" s="372" t="s">
        <v>26</v>
      </c>
      <c r="AQ5" s="360"/>
      <c r="AR5" s="360" t="s">
        <v>27</v>
      </c>
      <c r="AS5" s="360" t="s">
        <v>27</v>
      </c>
      <c r="AT5" s="360" t="s">
        <v>28</v>
      </c>
      <c r="AU5" s="360" t="s">
        <v>29</v>
      </c>
      <c r="AV5" s="360" t="s">
        <v>29</v>
      </c>
      <c r="AW5" s="360" t="s">
        <v>30</v>
      </c>
      <c r="AX5" s="360" t="s">
        <v>31</v>
      </c>
      <c r="AY5" s="360" t="s">
        <v>32</v>
      </c>
      <c r="AZ5" s="373" t="s">
        <v>32</v>
      </c>
      <c r="BB5" s="374" t="s">
        <v>33</v>
      </c>
      <c r="BC5" s="666" t="str">
        <f>+CONCATENATE("ACUMULADO ",N3)</f>
        <v>ACUMULADO 2014</v>
      </c>
      <c r="BD5" s="376"/>
      <c r="BE5" s="667"/>
      <c r="BF5" s="378" t="s">
        <v>14</v>
      </c>
      <c r="BG5" s="689" t="s">
        <v>34</v>
      </c>
      <c r="BH5" s="963" t="str">
        <f>+CONCATENATE("ACUMULADO ",N3)</f>
        <v>ACUMULADO 2014</v>
      </c>
      <c r="BI5" s="964"/>
      <c r="BJ5" s="964"/>
      <c r="BK5" s="965"/>
      <c r="BM5" s="938" t="s">
        <v>34</v>
      </c>
      <c r="BN5" s="379" t="str">
        <f>+CONCATENATE("ACUMULADO ",BQ3)</f>
        <v>ACUMULADO 2014</v>
      </c>
      <c r="BO5" s="380"/>
      <c r="BP5" s="381"/>
      <c r="BQ5" s="382"/>
    </row>
    <row r="6" spans="1:69" ht="16.5" customHeight="1" thickBot="1" x14ac:dyDescent="0.25">
      <c r="A6" s="910"/>
      <c r="B6" s="912"/>
      <c r="C6" s="150" t="s">
        <v>35</v>
      </c>
      <c r="D6" s="141" t="s">
        <v>36</v>
      </c>
      <c r="E6" s="141" t="s">
        <v>37</v>
      </c>
      <c r="F6" s="142" t="s">
        <v>38</v>
      </c>
      <c r="G6" s="150" t="s">
        <v>39</v>
      </c>
      <c r="H6" s="141" t="s">
        <v>40</v>
      </c>
      <c r="I6" s="142" t="s">
        <v>41</v>
      </c>
      <c r="J6" s="150" t="s">
        <v>39</v>
      </c>
      <c r="K6" s="141" t="s">
        <v>40</v>
      </c>
      <c r="L6" s="142" t="s">
        <v>41</v>
      </c>
      <c r="M6" s="150" t="s">
        <v>42</v>
      </c>
      <c r="N6" s="142" t="s">
        <v>22</v>
      </c>
      <c r="P6" s="191" t="s">
        <v>43</v>
      </c>
      <c r="Q6" s="190" t="s">
        <v>502</v>
      </c>
      <c r="R6" s="348"/>
      <c r="S6" s="971" t="s">
        <v>44</v>
      </c>
      <c r="T6" s="973"/>
      <c r="U6" s="383" t="s">
        <v>35</v>
      </c>
      <c r="V6" s="50" t="s">
        <v>36</v>
      </c>
      <c r="W6" s="50" t="s">
        <v>37</v>
      </c>
      <c r="X6" s="51" t="s">
        <v>38</v>
      </c>
      <c r="Y6" s="384" t="s">
        <v>39</v>
      </c>
      <c r="Z6" s="50" t="s">
        <v>40</v>
      </c>
      <c r="AA6" s="50" t="s">
        <v>41</v>
      </c>
      <c r="AB6" s="384" t="s">
        <v>39</v>
      </c>
      <c r="AC6" s="50" t="s">
        <v>40</v>
      </c>
      <c r="AD6" s="50" t="s">
        <v>41</v>
      </c>
      <c r="AE6" s="384" t="s">
        <v>39</v>
      </c>
      <c r="AF6" s="50" t="s">
        <v>40</v>
      </c>
      <c r="AG6" s="50" t="s">
        <v>41</v>
      </c>
      <c r="AH6" s="384" t="s">
        <v>45</v>
      </c>
      <c r="AI6" s="50" t="s">
        <v>46</v>
      </c>
      <c r="AJ6" s="51" t="s">
        <v>24</v>
      </c>
      <c r="AL6" s="150" t="s">
        <v>43</v>
      </c>
      <c r="AM6" s="142" t="s">
        <v>502</v>
      </c>
      <c r="AO6" s="385"/>
      <c r="AP6" s="386"/>
      <c r="AQ6" s="387" t="s">
        <v>38</v>
      </c>
      <c r="AR6" s="387" t="str">
        <f>+L3</f>
        <v>NOVIEMBRE</v>
      </c>
      <c r="AS6" s="387" t="str">
        <f>AR6</f>
        <v>NOVIEMBRE</v>
      </c>
      <c r="AT6" s="387" t="str">
        <f>AR6</f>
        <v>NOVIEMBRE</v>
      </c>
      <c r="AU6" s="387" t="s">
        <v>16</v>
      </c>
      <c r="AV6" s="387" t="s">
        <v>31</v>
      </c>
      <c r="AW6" s="387"/>
      <c r="AX6" s="387"/>
      <c r="AY6" s="387" t="s">
        <v>16</v>
      </c>
      <c r="AZ6" s="388" t="s">
        <v>31</v>
      </c>
      <c r="BB6" s="389"/>
      <c r="BC6" s="390" t="s">
        <v>47</v>
      </c>
      <c r="BD6" s="391" t="s">
        <v>48</v>
      </c>
      <c r="BE6" s="392" t="s">
        <v>49</v>
      </c>
      <c r="BF6" s="393"/>
      <c r="BG6" s="691"/>
      <c r="BH6" s="692" t="s">
        <v>47</v>
      </c>
      <c r="BI6" s="692" t="s">
        <v>50</v>
      </c>
      <c r="BJ6" s="692" t="s">
        <v>51</v>
      </c>
      <c r="BK6" s="693" t="s">
        <v>52</v>
      </c>
      <c r="BM6" s="939"/>
      <c r="BN6" s="396" t="s">
        <v>47</v>
      </c>
      <c r="BO6" s="394" t="s">
        <v>50</v>
      </c>
      <c r="BP6" s="394" t="s">
        <v>51</v>
      </c>
      <c r="BQ6" s="395" t="s">
        <v>52</v>
      </c>
    </row>
    <row r="7" spans="1:69" s="10" customFormat="1" ht="16.5" thickBot="1" x14ac:dyDescent="0.3">
      <c r="A7" s="668"/>
      <c r="B7" s="669"/>
      <c r="C7" s="196"/>
      <c r="D7" s="196"/>
      <c r="E7" s="196"/>
      <c r="F7" s="196"/>
      <c r="G7" s="196"/>
      <c r="H7" s="196"/>
      <c r="I7" s="196"/>
      <c r="J7" s="196"/>
      <c r="K7" s="196"/>
      <c r="L7" s="196"/>
      <c r="M7" s="196"/>
      <c r="N7" s="195"/>
      <c r="O7" s="348"/>
      <c r="P7" s="194"/>
      <c r="Q7" s="195"/>
      <c r="S7" s="399"/>
      <c r="T7" s="400"/>
      <c r="U7" s="196"/>
      <c r="V7" s="196"/>
      <c r="W7" s="196"/>
      <c r="X7" s="196"/>
      <c r="Y7" s="196"/>
      <c r="Z7" s="196"/>
      <c r="AA7" s="196"/>
      <c r="AB7" s="196"/>
      <c r="AC7" s="196"/>
      <c r="AD7" s="196"/>
      <c r="AE7" s="196"/>
      <c r="AF7" s="196"/>
      <c r="AG7" s="196"/>
      <c r="AH7" s="196"/>
      <c r="AI7" s="196"/>
      <c r="AJ7" s="195"/>
      <c r="AK7" s="2"/>
      <c r="AL7" s="226"/>
      <c r="AM7" s="227"/>
      <c r="AO7" s="23"/>
      <c r="AP7" s="13" t="s">
        <v>54</v>
      </c>
      <c r="AQ7" s="401">
        <f>F22</f>
        <v>1829377516</v>
      </c>
      <c r="AR7" s="401">
        <f>I22</f>
        <v>1617430418</v>
      </c>
      <c r="AS7" s="401">
        <f>L22</f>
        <v>1160015385</v>
      </c>
      <c r="AT7" s="15"/>
      <c r="AU7" s="402">
        <f t="shared" ref="AU7:AU17" si="0">IF(AQ7=0," ",AR7/AQ7)</f>
        <v>0.88414250413253681</v>
      </c>
      <c r="AV7" s="402">
        <f t="shared" ref="AV7:AV17" si="1">IF(AQ7=0," ",AS7/AQ7)</f>
        <v>0.63410388225193426</v>
      </c>
      <c r="AW7" s="401">
        <f>I23/AO$2*12+I24</f>
        <v>1722441819.7272727</v>
      </c>
      <c r="AX7" s="401">
        <f>L23/AO$2*12+L24</f>
        <v>1223443601.909091</v>
      </c>
      <c r="AY7" s="401">
        <f t="shared" ref="AY7:AY16" si="2">AW7-AQ7</f>
        <v>-106935696.27272725</v>
      </c>
      <c r="AZ7" s="403">
        <f t="shared" ref="AZ7:AZ16" si="3">AX7-AQ7</f>
        <v>-605933914.090909</v>
      </c>
      <c r="BB7" s="404" t="s">
        <v>55</v>
      </c>
      <c r="BC7" s="72">
        <f>F10</f>
        <v>226569855</v>
      </c>
      <c r="BD7" s="73">
        <f>I10</f>
        <v>226569855</v>
      </c>
      <c r="BE7" s="74">
        <f>K10</f>
        <v>0</v>
      </c>
      <c r="BF7" s="75"/>
      <c r="BG7" s="109" t="s">
        <v>56</v>
      </c>
      <c r="BH7" s="135">
        <f>+SUM(BH8:BH11)</f>
        <v>2841914365</v>
      </c>
      <c r="BI7" s="135">
        <f>+SUM(BI8:BI11)</f>
        <v>2185332439.6900001</v>
      </c>
      <c r="BJ7" s="135">
        <f>+SUM(BJ8:BJ11)</f>
        <v>2132515880.6900001</v>
      </c>
      <c r="BK7" s="135">
        <f>+SUM(BK8:BK11)</f>
        <v>173661415.62</v>
      </c>
      <c r="BM7" s="79" t="s">
        <v>56</v>
      </c>
      <c r="BN7" s="80">
        <f>BN8+BN15+BN22</f>
        <v>2841914365</v>
      </c>
      <c r="BO7" s="81">
        <f>BO8+BO15+BO22</f>
        <v>2185332439.6900001</v>
      </c>
      <c r="BP7" s="81">
        <f>BP8+BP15+BP22</f>
        <v>2132515880.6900001</v>
      </c>
      <c r="BQ7" s="82">
        <f>BQ8+BQ15+BQ22</f>
        <v>173661415.62</v>
      </c>
    </row>
    <row r="8" spans="1:69" s="10" customFormat="1" ht="24" thickBot="1" x14ac:dyDescent="0.3">
      <c r="A8" s="405">
        <f>+IF(OCTUBRE!A8=0,"",OCTUBRE!A8)</f>
        <v>1</v>
      </c>
      <c r="B8" s="670" t="str">
        <f>+IF(OCTUBRE!B8=0,"",OCTUBRE!B8)</f>
        <v>INGRESOS</v>
      </c>
      <c r="C8" s="407">
        <f>C10+C17+C108</f>
        <v>3181595000</v>
      </c>
      <c r="D8" s="407">
        <f t="shared" ref="D8:N8" si="4">D10+D17+D108</f>
        <v>0</v>
      </c>
      <c r="E8" s="407">
        <f t="shared" si="4"/>
        <v>923804037</v>
      </c>
      <c r="F8" s="407">
        <f t="shared" si="4"/>
        <v>4105399037</v>
      </c>
      <c r="G8" s="407">
        <f t="shared" si="4"/>
        <v>3340341032</v>
      </c>
      <c r="H8" s="407">
        <f t="shared" si="4"/>
        <v>225031450</v>
      </c>
      <c r="I8" s="407">
        <f t="shared" si="4"/>
        <v>3565372482</v>
      </c>
      <c r="J8" s="407">
        <f t="shared" si="4"/>
        <v>2711307794</v>
      </c>
      <c r="K8" s="407">
        <f t="shared" si="4"/>
        <v>188169897</v>
      </c>
      <c r="L8" s="407">
        <f t="shared" si="4"/>
        <v>2899477691</v>
      </c>
      <c r="M8" s="407">
        <f t="shared" si="4"/>
        <v>540026555</v>
      </c>
      <c r="N8" s="408">
        <f t="shared" si="4"/>
        <v>1205921346</v>
      </c>
      <c r="O8" s="409"/>
      <c r="P8" s="410">
        <f>P10+P17+P108</f>
        <v>0</v>
      </c>
      <c r="Q8" s="408">
        <f>Q10+Q17+Q108</f>
        <v>0</v>
      </c>
      <c r="S8" s="206" t="str">
        <f>+IF(OCTUBRE!S8=0,"",OCTUBRE!S8)</f>
        <v/>
      </c>
      <c r="T8" s="411" t="str">
        <f>+IF(OCTUBRE!T8=0,"",OCTUBRE!T8)</f>
        <v>GASTOS</v>
      </c>
      <c r="U8" s="412">
        <f t="shared" ref="U8:AM8" si="5">U10+U207+U220+U232</f>
        <v>3181595000</v>
      </c>
      <c r="V8" s="413">
        <f t="shared" si="5"/>
        <v>0</v>
      </c>
      <c r="W8" s="413">
        <f t="shared" si="5"/>
        <v>923804037</v>
      </c>
      <c r="X8" s="414">
        <f t="shared" si="5"/>
        <v>4105399037</v>
      </c>
      <c r="Y8" s="415">
        <f t="shared" si="5"/>
        <v>2968421968.0699997</v>
      </c>
      <c r="Z8" s="413">
        <f t="shared" si="5"/>
        <v>210779513.62</v>
      </c>
      <c r="AA8" s="414">
        <f t="shared" si="5"/>
        <v>3179201481.6900001</v>
      </c>
      <c r="AB8" s="415">
        <f t="shared" si="5"/>
        <v>2850648236.0700002</v>
      </c>
      <c r="AC8" s="413">
        <f t="shared" si="5"/>
        <v>246005127.62</v>
      </c>
      <c r="AD8" s="414">
        <f t="shared" si="5"/>
        <v>3096653363.6900001</v>
      </c>
      <c r="AE8" s="415">
        <f t="shared" si="5"/>
        <v>2590411882</v>
      </c>
      <c r="AF8" s="413">
        <f t="shared" si="5"/>
        <v>197363208.62</v>
      </c>
      <c r="AG8" s="414">
        <f t="shared" si="5"/>
        <v>2787775090.6199999</v>
      </c>
      <c r="AH8" s="415">
        <f t="shared" si="5"/>
        <v>926197555.30999994</v>
      </c>
      <c r="AI8" s="413">
        <f t="shared" si="5"/>
        <v>1008745673.3099999</v>
      </c>
      <c r="AJ8" s="416">
        <f t="shared" si="5"/>
        <v>1317623946.3800001</v>
      </c>
      <c r="AL8" s="417">
        <f t="shared" si="5"/>
        <v>0</v>
      </c>
      <c r="AM8" s="418">
        <f t="shared" si="5"/>
        <v>0</v>
      </c>
      <c r="AO8" s="23"/>
      <c r="AP8" s="13" t="s">
        <v>58</v>
      </c>
      <c r="AQ8" s="14">
        <f>F25</f>
        <v>861960723</v>
      </c>
      <c r="AR8" s="14">
        <f>I25</f>
        <v>801166936</v>
      </c>
      <c r="AS8" s="14">
        <f>L25</f>
        <v>692739331</v>
      </c>
      <c r="AT8" s="15"/>
      <c r="AU8" s="419">
        <f t="shared" si="0"/>
        <v>0.92947035128420807</v>
      </c>
      <c r="AV8" s="419">
        <f t="shared" si="1"/>
        <v>0.80367853489769747</v>
      </c>
      <c r="AW8" s="14">
        <f>I26/AO$2*12+I27</f>
        <v>870484512.18181825</v>
      </c>
      <c r="AX8" s="14">
        <f>L26/AO$2*12+L27</f>
        <v>752199852.18181813</v>
      </c>
      <c r="AY8" s="14">
        <f t="shared" si="2"/>
        <v>8523789.1818182468</v>
      </c>
      <c r="AZ8" s="420">
        <f t="shared" si="3"/>
        <v>-109760870.81818187</v>
      </c>
      <c r="BB8" s="167" t="s">
        <v>59</v>
      </c>
      <c r="BC8" s="83">
        <f>BC9+BC19</f>
        <v>3133286264</v>
      </c>
      <c r="BD8" s="84">
        <f>BD9+BD19</f>
        <v>2702709050</v>
      </c>
      <c r="BE8" s="85">
        <f>BE9+BE19</f>
        <v>185848680</v>
      </c>
      <c r="BF8" s="75"/>
      <c r="BG8" s="86" t="s">
        <v>60</v>
      </c>
      <c r="BH8" s="87">
        <f>BN9+BN13</f>
        <v>1802946769</v>
      </c>
      <c r="BI8" s="87">
        <f>BO9+BO13</f>
        <v>1338996432</v>
      </c>
      <c r="BJ8" s="87">
        <f>BP9+BP13</f>
        <v>1338996432</v>
      </c>
      <c r="BK8" s="87">
        <f>BQ9+BQ13</f>
        <v>122156319</v>
      </c>
      <c r="BM8" s="89" t="s">
        <v>61</v>
      </c>
      <c r="BN8" s="90">
        <f>BN9+BN14+BN13</f>
        <v>2155789613</v>
      </c>
      <c r="BO8" s="87">
        <f>BO9+BO14+BO13</f>
        <v>1656251199</v>
      </c>
      <c r="BP8" s="87">
        <f>BP9+BP14+BP13</f>
        <v>1614157317</v>
      </c>
      <c r="BQ8" s="88">
        <f>BQ9+BQ14+BQ13</f>
        <v>135585799</v>
      </c>
    </row>
    <row r="9" spans="1:69" s="10" customFormat="1" ht="13.5" customHeight="1" thickBot="1" x14ac:dyDescent="0.25">
      <c r="A9" s="671"/>
      <c r="B9" s="672"/>
      <c r="C9" s="673"/>
      <c r="D9" s="673"/>
      <c r="E9" s="673"/>
      <c r="F9" s="673"/>
      <c r="G9" s="673"/>
      <c r="H9" s="673"/>
      <c r="I9" s="673"/>
      <c r="J9" s="673"/>
      <c r="K9" s="673"/>
      <c r="L9" s="673"/>
      <c r="M9" s="673"/>
      <c r="N9" s="674"/>
      <c r="O9" s="409"/>
      <c r="P9" s="425"/>
      <c r="Q9" s="424"/>
      <c r="S9" s="399"/>
      <c r="T9" s="400"/>
      <c r="U9" s="196"/>
      <c r="V9" s="196"/>
      <c r="W9" s="196"/>
      <c r="X9" s="196"/>
      <c r="Y9" s="196"/>
      <c r="Z9" s="196"/>
      <c r="AA9" s="196"/>
      <c r="AB9" s="196"/>
      <c r="AC9" s="196"/>
      <c r="AD9" s="196"/>
      <c r="AE9" s="196"/>
      <c r="AF9" s="196"/>
      <c r="AG9" s="196"/>
      <c r="AH9" s="196"/>
      <c r="AI9" s="196"/>
      <c r="AJ9" s="195"/>
      <c r="AL9" s="426"/>
      <c r="AM9" s="427"/>
      <c r="AO9" s="428"/>
      <c r="AP9" s="13" t="s">
        <v>63</v>
      </c>
      <c r="AQ9" s="14">
        <f>F28+F75</f>
        <v>0</v>
      </c>
      <c r="AR9" s="14">
        <f>I28+I75</f>
        <v>21036040</v>
      </c>
      <c r="AS9" s="14">
        <f>L28+L75</f>
        <v>0</v>
      </c>
      <c r="AT9" s="15"/>
      <c r="AU9" s="429" t="str">
        <f t="shared" si="0"/>
        <v xml:space="preserve"> </v>
      </c>
      <c r="AV9" s="429" t="str">
        <f t="shared" si="1"/>
        <v xml:space="preserve"> </v>
      </c>
      <c r="AW9" s="430">
        <f>(I30+I33+I36+I76)/AO$2*12+I31+I34+I37+I38+I39+I40+I77</f>
        <v>22948407.272727273</v>
      </c>
      <c r="AX9" s="430">
        <f>(L30+L33+L36+L76)/AO$2*12+L31+L34+L37+L38+L39+L40+L77</f>
        <v>0</v>
      </c>
      <c r="AY9" s="430">
        <f t="shared" si="2"/>
        <v>22948407.272727273</v>
      </c>
      <c r="AZ9" s="431">
        <f t="shared" si="3"/>
        <v>0</v>
      </c>
      <c r="BB9" s="432" t="s">
        <v>456</v>
      </c>
      <c r="BC9" s="91">
        <f>BC10+BC18</f>
        <v>3013586264</v>
      </c>
      <c r="BD9" s="92">
        <f>BD10+BD18</f>
        <v>2609137743</v>
      </c>
      <c r="BE9" s="93">
        <f>BE10+BE18</f>
        <v>178254280</v>
      </c>
      <c r="BF9" s="94"/>
      <c r="BG9" s="95" t="s">
        <v>64</v>
      </c>
      <c r="BH9" s="96">
        <f t="shared" ref="BH9:BK10" si="6">BN14</f>
        <v>352842844</v>
      </c>
      <c r="BI9" s="96">
        <f t="shared" si="6"/>
        <v>317254767</v>
      </c>
      <c r="BJ9" s="96">
        <f t="shared" si="6"/>
        <v>275160885</v>
      </c>
      <c r="BK9" s="96">
        <f t="shared" si="6"/>
        <v>13429480</v>
      </c>
      <c r="BM9" s="164" t="s">
        <v>65</v>
      </c>
      <c r="BN9" s="98">
        <f>SUM(BN10:BN12)</f>
        <v>1208393747</v>
      </c>
      <c r="BO9" s="96">
        <f>SUM(BO10:BO12)</f>
        <v>1026473173</v>
      </c>
      <c r="BP9" s="96">
        <f>SUM(BP10:BP12)</f>
        <v>1026473173</v>
      </c>
      <c r="BQ9" s="97">
        <f>SUM(BQ10:BQ12)</f>
        <v>93819413</v>
      </c>
    </row>
    <row r="10" spans="1:69" s="10" customFormat="1" ht="20.25" customHeight="1" x14ac:dyDescent="0.2">
      <c r="A10" s="433">
        <f>+IF(OCTUBRE!A10=0,"",OCTUBRE!A10)</f>
        <v>10</v>
      </c>
      <c r="B10" s="434" t="str">
        <f>+IF(OCTUBRE!B10=0,"",OCTUBRE!B10)</f>
        <v>DISPONIBILIDAD INICIAL</v>
      </c>
      <c r="C10" s="215">
        <f t="shared" ref="C10:N10" si="7">SUM(C12:C15)</f>
        <v>100000000</v>
      </c>
      <c r="D10" s="435">
        <f t="shared" si="7"/>
        <v>0</v>
      </c>
      <c r="E10" s="435">
        <f t="shared" si="7"/>
        <v>126569855</v>
      </c>
      <c r="F10" s="216">
        <f t="shared" si="7"/>
        <v>226569855</v>
      </c>
      <c r="G10" s="436">
        <f t="shared" si="7"/>
        <v>226569855</v>
      </c>
      <c r="H10" s="435">
        <f t="shared" si="7"/>
        <v>0</v>
      </c>
      <c r="I10" s="437">
        <f t="shared" si="7"/>
        <v>226569855</v>
      </c>
      <c r="J10" s="215">
        <f t="shared" si="7"/>
        <v>226569855</v>
      </c>
      <c r="K10" s="435">
        <f t="shared" si="7"/>
        <v>0</v>
      </c>
      <c r="L10" s="216">
        <f t="shared" si="7"/>
        <v>226569855</v>
      </c>
      <c r="M10" s="215">
        <f t="shared" si="7"/>
        <v>0</v>
      </c>
      <c r="N10" s="216">
        <f t="shared" si="7"/>
        <v>0</v>
      </c>
      <c r="O10" s="15"/>
      <c r="P10" s="215">
        <f>SUM(P12:P15)</f>
        <v>0</v>
      </c>
      <c r="Q10" s="216">
        <f>SUM(Q12:Q15)</f>
        <v>0</v>
      </c>
      <c r="S10" s="438" t="str">
        <f>+IF(OCTUBRE!S10=0,"",OCTUBRE!S10)</f>
        <v>A</v>
      </c>
      <c r="T10" s="439" t="str">
        <f>+IF(OCTUBRE!T10=0,"",OCTUBRE!T10)</f>
        <v>GASTOS DE FUNCIONAMIENTO</v>
      </c>
      <c r="U10" s="440">
        <f t="shared" ref="U10:AJ10" si="8">U12+U110+U170+U193</f>
        <v>2850095000</v>
      </c>
      <c r="V10" s="441">
        <f t="shared" si="8"/>
        <v>0</v>
      </c>
      <c r="W10" s="441">
        <f t="shared" si="8"/>
        <v>690996557</v>
      </c>
      <c r="X10" s="444">
        <f t="shared" si="8"/>
        <v>3541091557</v>
      </c>
      <c r="Y10" s="443">
        <f t="shared" si="8"/>
        <v>2650643223.0699997</v>
      </c>
      <c r="Z10" s="441">
        <f t="shared" si="8"/>
        <v>210779513.62</v>
      </c>
      <c r="AA10" s="444">
        <f t="shared" si="8"/>
        <v>2861422736.6900001</v>
      </c>
      <c r="AB10" s="443">
        <f t="shared" si="8"/>
        <v>2565489491.0700002</v>
      </c>
      <c r="AC10" s="441">
        <f t="shared" si="8"/>
        <v>234435127.62</v>
      </c>
      <c r="AD10" s="444">
        <f t="shared" si="8"/>
        <v>2799924618.6900001</v>
      </c>
      <c r="AE10" s="443">
        <f t="shared" si="8"/>
        <v>2343886277</v>
      </c>
      <c r="AF10" s="441">
        <f t="shared" si="8"/>
        <v>190263208.62</v>
      </c>
      <c r="AG10" s="444">
        <f t="shared" si="8"/>
        <v>2534149485.6199999</v>
      </c>
      <c r="AH10" s="443">
        <f t="shared" si="8"/>
        <v>679668820.30999994</v>
      </c>
      <c r="AI10" s="441">
        <f t="shared" si="8"/>
        <v>741166938.30999994</v>
      </c>
      <c r="AJ10" s="442">
        <f t="shared" si="8"/>
        <v>1006942071.38</v>
      </c>
      <c r="AL10" s="445">
        <f>AL12+AL110+AL170+AL193</f>
        <v>0</v>
      </c>
      <c r="AM10" s="446">
        <f>AM12+AM110+AM170+AM193</f>
        <v>0</v>
      </c>
      <c r="AO10" s="428"/>
      <c r="AP10" s="13" t="s">
        <v>67</v>
      </c>
      <c r="AQ10" s="14">
        <f>F42</f>
        <v>115073169</v>
      </c>
      <c r="AR10" s="14">
        <f>I42</f>
        <v>109703015</v>
      </c>
      <c r="AS10" s="14">
        <f>L42</f>
        <v>98721960</v>
      </c>
      <c r="AT10" s="15"/>
      <c r="AU10" s="429">
        <f t="shared" si="0"/>
        <v>0.95333270086617672</v>
      </c>
      <c r="AV10" s="429">
        <f t="shared" si="1"/>
        <v>0.85790598154118791</v>
      </c>
      <c r="AW10" s="430">
        <f>I43/AO$2*12+I44</f>
        <v>118305728.27272728</v>
      </c>
      <c r="AX10" s="430">
        <f>L43/AO$2*12+L44</f>
        <v>106326395.54545455</v>
      </c>
      <c r="AY10" s="430">
        <f t="shared" si="2"/>
        <v>3232559.2727272809</v>
      </c>
      <c r="AZ10" s="431">
        <f t="shared" si="3"/>
        <v>-8746773.4545454532</v>
      </c>
      <c r="BB10" s="447" t="s">
        <v>457</v>
      </c>
      <c r="BC10" s="91">
        <f>BC11+BC12+BC13+BC14+BC16+BC17+BC15</f>
        <v>2661891264</v>
      </c>
      <c r="BD10" s="92">
        <f>BD11+BD12+BD13+BD14+BD16+BD17+BD15</f>
        <v>2321743280</v>
      </c>
      <c r="BE10" s="93">
        <f>BE11+BE12+BE13+BE14+BE16+BE17+BE15</f>
        <v>150254447</v>
      </c>
      <c r="BF10" s="94"/>
      <c r="BG10" s="86" t="s">
        <v>68</v>
      </c>
      <c r="BH10" s="99">
        <f t="shared" si="6"/>
        <v>629573246</v>
      </c>
      <c r="BI10" s="99">
        <f t="shared" si="6"/>
        <v>493467974.69</v>
      </c>
      <c r="BJ10" s="99">
        <f t="shared" si="6"/>
        <v>482745297.69</v>
      </c>
      <c r="BK10" s="99">
        <f t="shared" si="6"/>
        <v>34157394.619999997</v>
      </c>
      <c r="BM10" s="161" t="s">
        <v>470</v>
      </c>
      <c r="BN10" s="101">
        <f>X17+X66</f>
        <v>913498656</v>
      </c>
      <c r="BO10" s="99">
        <f>AA17+AA66</f>
        <v>830155461</v>
      </c>
      <c r="BP10" s="99">
        <f>AD17+AD66</f>
        <v>830155461</v>
      </c>
      <c r="BQ10" s="100">
        <f>AF17+AF66</f>
        <v>73420637</v>
      </c>
    </row>
    <row r="11" spans="1:69" s="10" customFormat="1" ht="25.5" x14ac:dyDescent="0.2">
      <c r="A11" s="421"/>
      <c r="B11" s="422"/>
      <c r="C11" s="423"/>
      <c r="D11" s="423"/>
      <c r="E11" s="423"/>
      <c r="F11" s="423"/>
      <c r="G11" s="423"/>
      <c r="H11" s="423"/>
      <c r="I11" s="423"/>
      <c r="J11" s="423"/>
      <c r="K11" s="423"/>
      <c r="L11" s="423"/>
      <c r="M11" s="423"/>
      <c r="N11" s="424"/>
      <c r="O11" s="409"/>
      <c r="P11" s="425"/>
      <c r="Q11" s="424"/>
      <c r="S11" s="448"/>
      <c r="T11" s="649"/>
      <c r="U11" s="193"/>
      <c r="V11" s="193"/>
      <c r="W11" s="193"/>
      <c r="X11" s="193"/>
      <c r="Y11" s="193"/>
      <c r="Z11" s="193"/>
      <c r="AA11" s="193"/>
      <c r="AB11" s="193"/>
      <c r="AC11" s="193"/>
      <c r="AD11" s="193"/>
      <c r="AE11" s="193"/>
      <c r="AF11" s="193"/>
      <c r="AG11" s="193"/>
      <c r="AH11" s="193"/>
      <c r="AI11" s="193"/>
      <c r="AJ11" s="207"/>
      <c r="AL11" s="451"/>
      <c r="AM11" s="452"/>
      <c r="AO11" s="453" t="s">
        <v>13</v>
      </c>
      <c r="AP11" s="717" t="s">
        <v>588</v>
      </c>
      <c r="AQ11" s="14">
        <f>F88</f>
        <v>0</v>
      </c>
      <c r="AR11" s="14">
        <f>I88</f>
        <v>0</v>
      </c>
      <c r="AS11" s="14">
        <f>L88</f>
        <v>0</v>
      </c>
      <c r="AT11" s="454">
        <f>AO2/12</f>
        <v>0.91666666666666663</v>
      </c>
      <c r="AU11" s="429" t="str">
        <f t="shared" si="0"/>
        <v xml:space="preserve"> </v>
      </c>
      <c r="AV11" s="429" t="str">
        <f t="shared" si="1"/>
        <v xml:space="preserve"> </v>
      </c>
      <c r="AW11" s="430">
        <f>I88</f>
        <v>0</v>
      </c>
      <c r="AX11" s="430">
        <f>L88</f>
        <v>0</v>
      </c>
      <c r="AY11" s="430">
        <f t="shared" si="2"/>
        <v>0</v>
      </c>
      <c r="AZ11" s="431">
        <f t="shared" si="3"/>
        <v>0</v>
      </c>
      <c r="BB11" s="447" t="s">
        <v>458</v>
      </c>
      <c r="BC11" s="91">
        <f>F26</f>
        <v>799494257</v>
      </c>
      <c r="BD11" s="92">
        <f>I26</f>
        <v>762493338</v>
      </c>
      <c r="BE11" s="93">
        <f>K26</f>
        <v>50120782</v>
      </c>
      <c r="BF11" s="94"/>
      <c r="BG11" s="86" t="s">
        <v>69</v>
      </c>
      <c r="BH11" s="102">
        <f>BN22</f>
        <v>56551506</v>
      </c>
      <c r="BI11" s="102">
        <f>BO22</f>
        <v>35613266</v>
      </c>
      <c r="BJ11" s="102">
        <f>BP22</f>
        <v>35613266</v>
      </c>
      <c r="BK11" s="102">
        <f>BQ22</f>
        <v>3918222</v>
      </c>
      <c r="BM11" s="162" t="s">
        <v>471</v>
      </c>
      <c r="BN11" s="104">
        <f>X18+X67</f>
        <v>149160894</v>
      </c>
      <c r="BO11" s="102">
        <f>AA18+AA67</f>
        <v>137294165</v>
      </c>
      <c r="BP11" s="102">
        <f>AD18+AD67</f>
        <v>137294165</v>
      </c>
      <c r="BQ11" s="103">
        <f>AF18+AF67</f>
        <v>17633539</v>
      </c>
    </row>
    <row r="12" spans="1:69" s="10" customFormat="1" ht="25.5" x14ac:dyDescent="0.2">
      <c r="A12" s="203">
        <f>+IF(OCTUBRE!A12=0,"",OCTUBRE!A12)</f>
        <v>1001</v>
      </c>
      <c r="B12" s="251" t="str">
        <f>+IF(OCTUBRE!B12=0,"",OCTUBRE!B12)</f>
        <v>Bienestar Social (Caja, Bancos, Inversiones Tempor.) a Dic-31-2013</v>
      </c>
      <c r="C12" s="283">
        <f>+ENERO!C12</f>
        <v>0</v>
      </c>
      <c r="D12" s="456">
        <f>OCTUBRE!D12+NOVIEMBRE!P12</f>
        <v>0</v>
      </c>
      <c r="E12" s="456">
        <f>OCTUBRE!E12+NOVIEMBRE!Q12</f>
        <v>81553</v>
      </c>
      <c r="F12" s="170">
        <f>SUM(C12:E12)</f>
        <v>81553</v>
      </c>
      <c r="G12" s="283">
        <f>OCTUBRE!I12</f>
        <v>81553</v>
      </c>
      <c r="H12" s="154">
        <v>0</v>
      </c>
      <c r="I12" s="170">
        <f>SUM(G12:H12)</f>
        <v>81553</v>
      </c>
      <c r="J12" s="283">
        <f>OCTUBRE!L12</f>
        <v>81553</v>
      </c>
      <c r="K12" s="154">
        <v>0</v>
      </c>
      <c r="L12" s="170">
        <f>SUM(J12:K12)</f>
        <v>81553</v>
      </c>
      <c r="M12" s="283">
        <f>F12-I12</f>
        <v>0</v>
      </c>
      <c r="N12" s="170">
        <f>F12-L12</f>
        <v>0</v>
      </c>
      <c r="O12" s="365"/>
      <c r="P12" s="455">
        <v>0</v>
      </c>
      <c r="Q12" s="458">
        <v>0</v>
      </c>
      <c r="S12" s="459">
        <f>+IF(OCTUBRE!S12=0,"",OCTUBRE!S12)</f>
        <v>1000000</v>
      </c>
      <c r="T12" s="460" t="str">
        <f>+IF(OCTUBRE!T12=0,"",OCTUBRE!T12)</f>
        <v>GASTOS DE PERSONAL</v>
      </c>
      <c r="U12" s="461">
        <f t="shared" ref="U12:AJ12" si="9">U14+U63</f>
        <v>2030388802</v>
      </c>
      <c r="V12" s="462">
        <f t="shared" si="9"/>
        <v>17080000</v>
      </c>
      <c r="W12" s="462">
        <f t="shared" si="9"/>
        <v>295811949</v>
      </c>
      <c r="X12" s="463">
        <f t="shared" si="9"/>
        <v>2343280751</v>
      </c>
      <c r="Y12" s="445">
        <f t="shared" si="9"/>
        <v>1713925599</v>
      </c>
      <c r="Z12" s="462">
        <f t="shared" si="9"/>
        <v>129816738</v>
      </c>
      <c r="AA12" s="463">
        <f t="shared" si="9"/>
        <v>1843742337</v>
      </c>
      <c r="AB12" s="445">
        <f t="shared" si="9"/>
        <v>1652044334</v>
      </c>
      <c r="AC12" s="462">
        <f t="shared" si="9"/>
        <v>149604121</v>
      </c>
      <c r="AD12" s="463">
        <f t="shared" si="9"/>
        <v>1801648455</v>
      </c>
      <c r="AE12" s="445">
        <f t="shared" si="9"/>
        <v>1587172212</v>
      </c>
      <c r="AF12" s="462">
        <f t="shared" si="9"/>
        <v>135585799</v>
      </c>
      <c r="AG12" s="463">
        <f t="shared" si="9"/>
        <v>1722758011</v>
      </c>
      <c r="AH12" s="445">
        <f t="shared" si="9"/>
        <v>499538414</v>
      </c>
      <c r="AI12" s="462">
        <f t="shared" si="9"/>
        <v>541632296</v>
      </c>
      <c r="AJ12" s="446">
        <f t="shared" si="9"/>
        <v>620522740</v>
      </c>
      <c r="AK12" s="12"/>
      <c r="AL12" s="464">
        <f>AL14+AL63</f>
        <v>17080000</v>
      </c>
      <c r="AM12" s="465">
        <f>AM14+AM63</f>
        <v>0</v>
      </c>
      <c r="AO12" s="453"/>
      <c r="AP12" s="729" t="s">
        <v>589</v>
      </c>
      <c r="AQ12" s="14">
        <f>F89</f>
        <v>70000000</v>
      </c>
      <c r="AR12" s="14">
        <f>I89</f>
        <v>45747550</v>
      </c>
      <c r="AS12" s="14">
        <f>L89</f>
        <v>25747550</v>
      </c>
      <c r="AT12" s="15"/>
      <c r="AU12" s="429">
        <f t="shared" si="0"/>
        <v>0.65353642857142857</v>
      </c>
      <c r="AV12" s="429">
        <f t="shared" si="1"/>
        <v>0.36782214285714288</v>
      </c>
      <c r="AW12" s="430">
        <f>I89</f>
        <v>45747550</v>
      </c>
      <c r="AX12" s="430">
        <f>L89</f>
        <v>25747550</v>
      </c>
      <c r="AY12" s="430">
        <f t="shared" si="2"/>
        <v>-24252450</v>
      </c>
      <c r="AZ12" s="431">
        <f t="shared" si="3"/>
        <v>-44252450</v>
      </c>
      <c r="BB12" s="447" t="s">
        <v>459</v>
      </c>
      <c r="BC12" s="91">
        <f>F23</f>
        <v>1322313967</v>
      </c>
      <c r="BD12" s="92">
        <f>I23</f>
        <v>1155125419</v>
      </c>
      <c r="BE12" s="93">
        <f>K23</f>
        <v>75113053</v>
      </c>
      <c r="BF12" s="94"/>
      <c r="BG12" s="466" t="s">
        <v>412</v>
      </c>
      <c r="BH12" s="102">
        <f>BN25</f>
        <v>335026726</v>
      </c>
      <c r="BI12" s="17">
        <f>BO25</f>
        <v>294177762</v>
      </c>
      <c r="BJ12" s="102">
        <f>BP25</f>
        <v>285496203</v>
      </c>
      <c r="BK12" s="102">
        <f>BQ25</f>
        <v>16601793</v>
      </c>
      <c r="BM12" s="163" t="s">
        <v>472</v>
      </c>
      <c r="BN12" s="104">
        <f>X16+X65-X81-X33-BN10-BN11</f>
        <v>145734197</v>
      </c>
      <c r="BO12" s="102">
        <f>AA16+AA65-AA81-AA33-BO10-BO11</f>
        <v>59023547</v>
      </c>
      <c r="BP12" s="102">
        <f>AD16+AD65-AD81-AD33-BP10-BP11</f>
        <v>59023547</v>
      </c>
      <c r="BQ12" s="103">
        <f>AF16+AF65-AF81-AF33-BQ10-BQ11</f>
        <v>2765237</v>
      </c>
    </row>
    <row r="13" spans="1:69" s="10" customFormat="1" ht="25.5" x14ac:dyDescent="0.25">
      <c r="A13" s="203">
        <f>+IF(OCTUBRE!A13=0,"",OCTUBRE!A13)</f>
        <v>1002</v>
      </c>
      <c r="B13" s="251" t="str">
        <f>+IF(OCTUBRE!B13=0,"",OCTUBRE!B13)</f>
        <v>Fondo Vivienda (Caja, Bancos, Inversiones Tempor.) a Dic-31-2013</v>
      </c>
      <c r="C13" s="283">
        <f>+ENERO!C13</f>
        <v>0</v>
      </c>
      <c r="D13" s="456">
        <f>OCTUBRE!D13+NOVIEMBRE!P13</f>
        <v>0</v>
      </c>
      <c r="E13" s="456">
        <f>OCTUBRE!E13+NOVIEMBRE!Q13</f>
        <v>0</v>
      </c>
      <c r="F13" s="170">
        <f>SUM(C13:E13)</f>
        <v>0</v>
      </c>
      <c r="G13" s="283">
        <f>OCTUBRE!I13</f>
        <v>0</v>
      </c>
      <c r="H13" s="154">
        <v>0</v>
      </c>
      <c r="I13" s="170">
        <f>SUM(G13:H13)</f>
        <v>0</v>
      </c>
      <c r="J13" s="283">
        <f>OCTUBRE!L13</f>
        <v>0</v>
      </c>
      <c r="K13" s="154">
        <v>0</v>
      </c>
      <c r="L13" s="170">
        <f>SUM(J13:K13)</f>
        <v>0</v>
      </c>
      <c r="M13" s="283">
        <f>F13-I13</f>
        <v>0</v>
      </c>
      <c r="N13" s="170">
        <f>F13-L13</f>
        <v>0</v>
      </c>
      <c r="O13" s="467"/>
      <c r="P13" s="455">
        <v>0</v>
      </c>
      <c r="Q13" s="458">
        <v>0</v>
      </c>
      <c r="S13" s="448"/>
      <c r="T13" s="649"/>
      <c r="U13" s="193"/>
      <c r="V13" s="193"/>
      <c r="W13" s="193"/>
      <c r="X13" s="193"/>
      <c r="Y13" s="193"/>
      <c r="Z13" s="193"/>
      <c r="AA13" s="193"/>
      <c r="AB13" s="193"/>
      <c r="AC13" s="193"/>
      <c r="AD13" s="193"/>
      <c r="AE13" s="193"/>
      <c r="AF13" s="193"/>
      <c r="AG13" s="193"/>
      <c r="AH13" s="193"/>
      <c r="AI13" s="193"/>
      <c r="AJ13" s="207"/>
      <c r="AK13" s="12"/>
      <c r="AL13" s="451"/>
      <c r="AM13" s="452"/>
      <c r="AO13" s="22"/>
      <c r="AP13" s="729" t="s">
        <v>590</v>
      </c>
      <c r="AQ13" s="14">
        <f>F90</f>
        <v>94000000</v>
      </c>
      <c r="AR13" s="14">
        <f>I90</f>
        <v>0</v>
      </c>
      <c r="AS13" s="14">
        <f>L90</f>
        <v>0</v>
      </c>
      <c r="AT13" s="15"/>
      <c r="AU13" s="429">
        <f t="shared" si="0"/>
        <v>0</v>
      </c>
      <c r="AV13" s="429">
        <f t="shared" si="1"/>
        <v>0</v>
      </c>
      <c r="AW13" s="430">
        <f>I90</f>
        <v>0</v>
      </c>
      <c r="AX13" s="430">
        <f>L90</f>
        <v>0</v>
      </c>
      <c r="AY13" s="430">
        <f t="shared" si="2"/>
        <v>-94000000</v>
      </c>
      <c r="AZ13" s="431">
        <f t="shared" si="3"/>
        <v>-94000000</v>
      </c>
      <c r="BA13" s="467"/>
      <c r="BB13" s="468" t="s">
        <v>460</v>
      </c>
      <c r="BC13" s="105">
        <f>+F30+F33+F36+F38+F39+F40</f>
        <v>0</v>
      </c>
      <c r="BD13" s="106">
        <f>+I30+I33+I36+I38+I39+I40</f>
        <v>21036040</v>
      </c>
      <c r="BE13" s="107">
        <f>+K30+K33+K36+K38+K39+K40</f>
        <v>0</v>
      </c>
      <c r="BF13" s="108"/>
      <c r="BG13" s="109" t="s">
        <v>72</v>
      </c>
      <c r="BH13" s="102">
        <f t="shared" ref="BH13:BK15" si="10">BN29</f>
        <v>461500000</v>
      </c>
      <c r="BI13" s="102">
        <f t="shared" si="10"/>
        <v>232733334</v>
      </c>
      <c r="BJ13" s="102">
        <f t="shared" si="10"/>
        <v>211683334</v>
      </c>
      <c r="BK13" s="102">
        <f t="shared" si="10"/>
        <v>7100000</v>
      </c>
      <c r="BM13" s="166" t="s">
        <v>473</v>
      </c>
      <c r="BN13" s="101">
        <f>X43-X55+X57-X61+X90-X102+X104-X108</f>
        <v>594553022</v>
      </c>
      <c r="BO13" s="99">
        <f>AA43-AA55+AA57-AA61+AA90-AA102+AA104-AA108</f>
        <v>312523259</v>
      </c>
      <c r="BP13" s="99">
        <f>AD43-AD55+AD57-AD61+AD90-AD102+AD104-AD108</f>
        <v>312523259</v>
      </c>
      <c r="BQ13" s="100">
        <f>AF43-AF55+AF57-AF61+AF90-AF102+AF104-AF108</f>
        <v>28336906</v>
      </c>
    </row>
    <row r="14" spans="1:69" s="10" customFormat="1" ht="18" customHeight="1" x14ac:dyDescent="0.25">
      <c r="A14" s="203">
        <f>+IF(OCTUBRE!A14=0,"",OCTUBRE!A14)</f>
        <v>1003</v>
      </c>
      <c r="B14" s="251" t="str">
        <f>+IF(OCTUBRE!B14=0,"",OCTUBRE!B14)</f>
        <v>Fondos Comunes y Especiales (Caja, Bancos, Invers. Tempor.) a Dic-31-2013</v>
      </c>
      <c r="C14" s="283">
        <f>+ENERO!C14</f>
        <v>100000000</v>
      </c>
      <c r="D14" s="456">
        <f>OCTUBRE!D14+NOVIEMBRE!P14</f>
        <v>0</v>
      </c>
      <c r="E14" s="456">
        <f>OCTUBRE!E14+NOVIEMBRE!Q14</f>
        <v>3640555</v>
      </c>
      <c r="F14" s="170">
        <f>SUM(C14:E14)</f>
        <v>103640555</v>
      </c>
      <c r="G14" s="283">
        <f>OCTUBRE!I14</f>
        <v>103640555</v>
      </c>
      <c r="H14" s="154">
        <v>0</v>
      </c>
      <c r="I14" s="170">
        <f>SUM(G14:H14)</f>
        <v>103640555</v>
      </c>
      <c r="J14" s="283">
        <f>OCTUBRE!L14</f>
        <v>103640555</v>
      </c>
      <c r="K14" s="154">
        <v>0</v>
      </c>
      <c r="L14" s="170">
        <f>SUM(J14:K14)</f>
        <v>103640555</v>
      </c>
      <c r="M14" s="283">
        <f>F14-I14</f>
        <v>0</v>
      </c>
      <c r="N14" s="170">
        <f>F14-L14</f>
        <v>0</v>
      </c>
      <c r="O14" s="467"/>
      <c r="P14" s="455">
        <v>0</v>
      </c>
      <c r="Q14" s="458">
        <v>0</v>
      </c>
      <c r="S14" s="469">
        <f>+IF(OCTUBRE!S14=0,"",OCTUBRE!S14)</f>
        <v>1010000</v>
      </c>
      <c r="T14" s="470" t="str">
        <f>+IF(OCTUBRE!T14=0,"",OCTUBRE!T14)</f>
        <v>Gastos de Administración</v>
      </c>
      <c r="U14" s="157">
        <f t="shared" ref="U14:AJ14" si="11">U16+U35+U43+U57</f>
        <v>692714475</v>
      </c>
      <c r="V14" s="144">
        <f t="shared" si="11"/>
        <v>-26700000</v>
      </c>
      <c r="W14" s="144">
        <f t="shared" si="11"/>
        <v>128107618</v>
      </c>
      <c r="X14" s="152">
        <f t="shared" si="11"/>
        <v>794122093</v>
      </c>
      <c r="Y14" s="151">
        <f t="shared" si="11"/>
        <v>590288683</v>
      </c>
      <c r="Z14" s="144">
        <f t="shared" si="11"/>
        <v>36279337</v>
      </c>
      <c r="AA14" s="152">
        <f t="shared" si="11"/>
        <v>626568020</v>
      </c>
      <c r="AB14" s="151">
        <f t="shared" si="11"/>
        <v>550397419</v>
      </c>
      <c r="AC14" s="144">
        <f t="shared" si="11"/>
        <v>45872720</v>
      </c>
      <c r="AD14" s="152">
        <f t="shared" si="11"/>
        <v>596270139</v>
      </c>
      <c r="AE14" s="151">
        <f t="shared" si="11"/>
        <v>518316989</v>
      </c>
      <c r="AF14" s="144">
        <f t="shared" si="11"/>
        <v>42175100</v>
      </c>
      <c r="AG14" s="152">
        <f t="shared" si="11"/>
        <v>560492089</v>
      </c>
      <c r="AH14" s="151">
        <f t="shared" si="11"/>
        <v>167554073</v>
      </c>
      <c r="AI14" s="144">
        <f t="shared" si="11"/>
        <v>197851954</v>
      </c>
      <c r="AJ14" s="153">
        <f t="shared" si="11"/>
        <v>233630004</v>
      </c>
      <c r="AK14" s="12"/>
      <c r="AL14" s="151">
        <f>AL16+AL35+AL43+AL57</f>
        <v>500000</v>
      </c>
      <c r="AM14" s="153">
        <f>AM16+AM35+AM43+AM57</f>
        <v>0</v>
      </c>
      <c r="AO14" s="23"/>
      <c r="AP14" s="13" t="s">
        <v>75</v>
      </c>
      <c r="AQ14" s="14">
        <f>F19-AQ7-AQ8-AQ9-AQ10-AQ11-AQ12-AQ13</f>
        <v>436007437</v>
      </c>
      <c r="AR14" s="14">
        <f>I19-AR7-AR8-AR9-AR10-AR11-AR12-AR13</f>
        <v>370236256</v>
      </c>
      <c r="AS14" s="14">
        <f>L19-AS7-AS8-AS9-AS10-AS11-AS12-AS13</f>
        <v>322201198</v>
      </c>
      <c r="AT14" s="467"/>
      <c r="AU14" s="429">
        <f t="shared" si="0"/>
        <v>0.84915124050968882</v>
      </c>
      <c r="AV14" s="429">
        <f t="shared" si="1"/>
        <v>0.7389809683452716</v>
      </c>
      <c r="AW14" s="430">
        <f>(I41+I46+I49+I52+I55+I58+I61+I64+I67+I70+I73+I78+I81+I82+I83+I86+I87+I93)/AO$2*12+I47+I50+I53+I56+I59+I62+I65+I68+I71+I74</f>
        <v>398506246.36363637</v>
      </c>
      <c r="AX14" s="430">
        <f>(L41+L46+L49+L52+L55+L58+L61+L64+L67+L70+L73+L78+L81+L82+L83+L86+L87+L93)/AO$2*12+L47+L50+L53+L56+L59+L62+L65+L68+L71+L74</f>
        <v>346104364.90909094</v>
      </c>
      <c r="AY14" s="430">
        <f t="shared" si="2"/>
        <v>-37501190.636363626</v>
      </c>
      <c r="AZ14" s="431">
        <f t="shared" si="3"/>
        <v>-89903072.090909064</v>
      </c>
      <c r="BB14" s="468" t="s">
        <v>461</v>
      </c>
      <c r="BC14" s="110">
        <f>+F64</f>
        <v>22000000</v>
      </c>
      <c r="BD14" s="111">
        <f>+I64</f>
        <v>19508306</v>
      </c>
      <c r="BE14" s="112">
        <f>K64</f>
        <v>1553567</v>
      </c>
      <c r="BF14" s="113"/>
      <c r="BG14" s="109" t="s">
        <v>76</v>
      </c>
      <c r="BH14" s="99">
        <f t="shared" si="10"/>
        <v>0</v>
      </c>
      <c r="BI14" s="99">
        <f t="shared" si="10"/>
        <v>0</v>
      </c>
      <c r="BJ14" s="99">
        <f t="shared" si="10"/>
        <v>0</v>
      </c>
      <c r="BK14" s="99">
        <f t="shared" si="10"/>
        <v>0</v>
      </c>
      <c r="BM14" s="165" t="s">
        <v>469</v>
      </c>
      <c r="BN14" s="104">
        <f>X35-X41+X83-X88</f>
        <v>352842844</v>
      </c>
      <c r="BO14" s="102">
        <f>AA35-AA41+AA83-AA88</f>
        <v>317254767</v>
      </c>
      <c r="BP14" s="102">
        <f>AD35-AD41+AD83-AD88</f>
        <v>275160885</v>
      </c>
      <c r="BQ14" s="103">
        <f>AF35-AF41+AF83-AF88</f>
        <v>13429480</v>
      </c>
    </row>
    <row r="15" spans="1:69" s="10" customFormat="1" ht="18" customHeight="1" thickBot="1" x14ac:dyDescent="0.3">
      <c r="A15" s="204">
        <f>+IF(OCTUBRE!A15=0,"",OCTUBRE!A15)</f>
        <v>1004</v>
      </c>
      <c r="B15" s="677" t="str">
        <f>+IF(OCTUBRE!B15=0,"",OCTUBRE!B15)</f>
        <v>Cesantias Ley 50/1990 a Dic-31-2013</v>
      </c>
      <c r="C15" s="474">
        <f>+ENERO!C15</f>
        <v>0</v>
      </c>
      <c r="D15" s="472">
        <f>OCTUBRE!D15+NOVIEMBRE!P15</f>
        <v>0</v>
      </c>
      <c r="E15" s="472">
        <f>OCTUBRE!E15+NOVIEMBRE!Q15</f>
        <v>122847747</v>
      </c>
      <c r="F15" s="473">
        <f>SUM(C15:E15)</f>
        <v>122847747</v>
      </c>
      <c r="G15" s="474">
        <f>OCTUBRE!I15</f>
        <v>122847747</v>
      </c>
      <c r="H15" s="197">
        <v>0</v>
      </c>
      <c r="I15" s="473">
        <f>SUM(G15:H15)</f>
        <v>122847747</v>
      </c>
      <c r="J15" s="474">
        <f>OCTUBRE!L15</f>
        <v>122847747</v>
      </c>
      <c r="K15" s="197">
        <v>0</v>
      </c>
      <c r="L15" s="473">
        <f>SUM(J15:K15)</f>
        <v>122847747</v>
      </c>
      <c r="M15" s="474">
        <f>F15-I15</f>
        <v>0</v>
      </c>
      <c r="N15" s="473">
        <f>F15-L15</f>
        <v>0</v>
      </c>
      <c r="O15" s="467"/>
      <c r="P15" s="471">
        <v>0</v>
      </c>
      <c r="Q15" s="476">
        <v>0</v>
      </c>
      <c r="S15" s="448" t="str">
        <f>+IF(OCTUBRE!S15=0,"",OCTUBRE!S15)</f>
        <v/>
      </c>
      <c r="T15" s="649" t="str">
        <f>+IF(OCTUBRE!T15=0,"",OCTUBRE!T15)</f>
        <v xml:space="preserve"> </v>
      </c>
      <c r="U15" s="193"/>
      <c r="V15" s="193"/>
      <c r="W15" s="193"/>
      <c r="X15" s="193"/>
      <c r="Y15" s="193"/>
      <c r="Z15" s="193"/>
      <c r="AA15" s="193"/>
      <c r="AB15" s="193"/>
      <c r="AC15" s="193"/>
      <c r="AD15" s="193"/>
      <c r="AE15" s="193"/>
      <c r="AF15" s="193"/>
      <c r="AG15" s="193"/>
      <c r="AH15" s="193"/>
      <c r="AI15" s="193"/>
      <c r="AJ15" s="207"/>
      <c r="AK15" s="12"/>
      <c r="AL15" s="211"/>
      <c r="AM15" s="212"/>
      <c r="AO15" s="22"/>
      <c r="AP15" s="13" t="s">
        <v>78</v>
      </c>
      <c r="AQ15" s="14">
        <f>F108</f>
        <v>120715337</v>
      </c>
      <c r="AR15" s="14">
        <f>I108</f>
        <v>86087949</v>
      </c>
      <c r="AS15" s="14">
        <f>L108</f>
        <v>86087949</v>
      </c>
      <c r="AT15" s="15"/>
      <c r="AU15" s="419">
        <f t="shared" si="0"/>
        <v>0.71314839637982375</v>
      </c>
      <c r="AV15" s="429">
        <f t="shared" si="1"/>
        <v>0.71314839637982375</v>
      </c>
      <c r="AW15" s="14">
        <f>AQ15</f>
        <v>120715337</v>
      </c>
      <c r="AX15" s="14">
        <f>AR15</f>
        <v>86087949</v>
      </c>
      <c r="AY15" s="14">
        <f t="shared" si="2"/>
        <v>0</v>
      </c>
      <c r="AZ15" s="420">
        <f t="shared" si="3"/>
        <v>-34627388</v>
      </c>
      <c r="BA15" s="467"/>
      <c r="BB15" s="468" t="s">
        <v>79</v>
      </c>
      <c r="BC15" s="110">
        <f>F46+F49</f>
        <v>0</v>
      </c>
      <c r="BD15" s="111">
        <f>I46+I49</f>
        <v>0</v>
      </c>
      <c r="BE15" s="112">
        <f>K46+K49</f>
        <v>0</v>
      </c>
      <c r="BF15" s="113"/>
      <c r="BG15" s="109" t="s">
        <v>80</v>
      </c>
      <c r="BH15" s="99">
        <f t="shared" si="10"/>
        <v>466957946</v>
      </c>
      <c r="BI15" s="99">
        <f t="shared" si="10"/>
        <v>466957946</v>
      </c>
      <c r="BJ15" s="99">
        <f t="shared" si="10"/>
        <v>466957946</v>
      </c>
      <c r="BK15" s="99">
        <f t="shared" si="10"/>
        <v>0</v>
      </c>
      <c r="BM15" s="89" t="s">
        <v>68</v>
      </c>
      <c r="BN15" s="101">
        <f>SUM(BN16:BN21)</f>
        <v>629573246</v>
      </c>
      <c r="BO15" s="99">
        <f>SUM(BO16:BO21)</f>
        <v>493467974.69</v>
      </c>
      <c r="BP15" s="99">
        <f>SUM(BP16:BP21)</f>
        <v>482745297.69</v>
      </c>
      <c r="BQ15" s="100">
        <f>SUM(BQ16:BQ21)</f>
        <v>34157394.619999997</v>
      </c>
    </row>
    <row r="16" spans="1:69" s="10" customFormat="1" ht="15.75" thickBot="1" x14ac:dyDescent="0.3">
      <c r="A16" s="198" t="str">
        <f>+IF(OCTUBRE!A16=0,"",OCTUBRE!A16)</f>
        <v/>
      </c>
      <c r="B16" s="477" t="str">
        <f>+IF(OCTUBRE!B16=0,"",OCTUBRE!B16)</f>
        <v/>
      </c>
      <c r="C16" s="478"/>
      <c r="D16" s="478"/>
      <c r="E16" s="478"/>
      <c r="F16" s="478"/>
      <c r="G16" s="478"/>
      <c r="H16" s="478"/>
      <c r="I16" s="478"/>
      <c r="J16" s="478"/>
      <c r="K16" s="478"/>
      <c r="L16" s="478"/>
      <c r="M16" s="478"/>
      <c r="N16" s="479"/>
      <c r="O16" s="467"/>
      <c r="P16" s="480"/>
      <c r="Q16" s="481"/>
      <c r="S16" s="34">
        <f>+IF(OCTUBRE!S16=0,"",OCTUBRE!S16)</f>
        <v>1010100</v>
      </c>
      <c r="T16" s="158" t="str">
        <f>+IF(OCTUBRE!T16=0,"",OCTUBRE!T16)</f>
        <v>Servicios Personales Asociados a Nómina</v>
      </c>
      <c r="U16" s="157">
        <f t="shared" ref="U16:AJ16" si="12">SUM(U17:U20)+U33</f>
        <v>343362273</v>
      </c>
      <c r="V16" s="144">
        <f t="shared" si="12"/>
        <v>9500000</v>
      </c>
      <c r="W16" s="144">
        <f t="shared" si="12"/>
        <v>4568593</v>
      </c>
      <c r="X16" s="152">
        <f t="shared" si="12"/>
        <v>357430866</v>
      </c>
      <c r="Y16" s="151">
        <f t="shared" si="12"/>
        <v>268797361</v>
      </c>
      <c r="Z16" s="144">
        <f t="shared" si="12"/>
        <v>26481090</v>
      </c>
      <c r="AA16" s="152">
        <f t="shared" si="12"/>
        <v>295278451</v>
      </c>
      <c r="AB16" s="151">
        <f t="shared" si="12"/>
        <v>268797361</v>
      </c>
      <c r="AC16" s="144">
        <f t="shared" si="12"/>
        <v>26481090</v>
      </c>
      <c r="AD16" s="152">
        <f t="shared" si="12"/>
        <v>295278451</v>
      </c>
      <c r="AE16" s="151">
        <f t="shared" si="12"/>
        <v>268789811</v>
      </c>
      <c r="AF16" s="144">
        <f t="shared" si="12"/>
        <v>26481090</v>
      </c>
      <c r="AG16" s="152">
        <f t="shared" si="12"/>
        <v>295270901</v>
      </c>
      <c r="AH16" s="151">
        <f t="shared" si="12"/>
        <v>62152415</v>
      </c>
      <c r="AI16" s="144">
        <f t="shared" si="12"/>
        <v>62152415</v>
      </c>
      <c r="AJ16" s="153">
        <f t="shared" si="12"/>
        <v>62159965</v>
      </c>
      <c r="AK16" s="12"/>
      <c r="AL16" s="151">
        <f>SUM(AL17:AL20)+AL33</f>
        <v>9500000</v>
      </c>
      <c r="AM16" s="153">
        <f>SUM(AM17:AM20)+AM33</f>
        <v>0</v>
      </c>
      <c r="AO16" s="23"/>
      <c r="AP16" s="482" t="s">
        <v>83</v>
      </c>
      <c r="AQ16" s="483">
        <f>F10</f>
        <v>226569855</v>
      </c>
      <c r="AR16" s="483">
        <f>I10</f>
        <v>226569855</v>
      </c>
      <c r="AS16" s="483">
        <f>L10</f>
        <v>226569855</v>
      </c>
      <c r="AT16" s="467"/>
      <c r="AU16" s="484">
        <f t="shared" si="0"/>
        <v>1</v>
      </c>
      <c r="AV16" s="484">
        <f t="shared" si="1"/>
        <v>1</v>
      </c>
      <c r="AW16" s="483">
        <f>AQ16</f>
        <v>226569855</v>
      </c>
      <c r="AX16" s="483">
        <f>AR16</f>
        <v>226569855</v>
      </c>
      <c r="AY16" s="14">
        <f t="shared" si="2"/>
        <v>0</v>
      </c>
      <c r="AZ16" s="485">
        <f t="shared" si="3"/>
        <v>0</v>
      </c>
      <c r="BA16" s="467"/>
      <c r="BB16" s="447" t="s">
        <v>462</v>
      </c>
      <c r="BC16" s="91">
        <f>F43</f>
        <v>100000000</v>
      </c>
      <c r="BD16" s="92">
        <f>I43</f>
        <v>94629846</v>
      </c>
      <c r="BE16" s="93">
        <f>K43</f>
        <v>8881099</v>
      </c>
      <c r="BF16" s="94"/>
      <c r="BG16" s="109" t="s">
        <v>84</v>
      </c>
      <c r="BH16" s="114">
        <f>BH7+BH12+BH13+BH14+BH15</f>
        <v>4105399037</v>
      </c>
      <c r="BI16" s="114">
        <f>BI7+BI12+BI13+BI14+BI15</f>
        <v>3179201481.6900001</v>
      </c>
      <c r="BJ16" s="114">
        <f>BJ7+BJ12+BJ13+BJ14+BJ15</f>
        <v>3096653363.6900001</v>
      </c>
      <c r="BK16" s="114">
        <f>BK7+BK12+BK13+BK14+BK15</f>
        <v>197363208.62</v>
      </c>
      <c r="BM16" s="164" t="s">
        <v>85</v>
      </c>
      <c r="BN16" s="101">
        <f>X114-X121+X147-X148-X153</f>
        <v>143293954</v>
      </c>
      <c r="BO16" s="99">
        <f>AA114-AA121+AA147-AA148-AA153</f>
        <v>103876745</v>
      </c>
      <c r="BP16" s="99">
        <f>AD114-AD121+AD147-AD148-AD153</f>
        <v>103876745</v>
      </c>
      <c r="BQ16" s="100">
        <f>AF114-AF121+AF147-AF148-AF153</f>
        <v>7029354</v>
      </c>
    </row>
    <row r="17" spans="1:70" s="467" customFormat="1" ht="17.25" thickBot="1" x14ac:dyDescent="0.3">
      <c r="A17" s="433">
        <f>+IF(OCTUBRE!A17=0,"",OCTUBRE!A17)</f>
        <v>11</v>
      </c>
      <c r="B17" s="439" t="str">
        <f>+IF(OCTUBRE!B17=0,"",OCTUBRE!B17)</f>
        <v>INGRESOS  CORRIENTES</v>
      </c>
      <c r="C17" s="435">
        <f>C19+C99</f>
        <v>3071195000</v>
      </c>
      <c r="D17" s="435">
        <f t="shared" ref="D17:N17" si="13">D19+D99</f>
        <v>0</v>
      </c>
      <c r="E17" s="435">
        <f t="shared" si="13"/>
        <v>686918845</v>
      </c>
      <c r="F17" s="435">
        <f t="shared" si="13"/>
        <v>3758113845</v>
      </c>
      <c r="G17" s="435">
        <f t="shared" si="13"/>
        <v>3029442609</v>
      </c>
      <c r="H17" s="435">
        <f t="shared" si="13"/>
        <v>223272069</v>
      </c>
      <c r="I17" s="435">
        <f t="shared" si="13"/>
        <v>3252714678</v>
      </c>
      <c r="J17" s="435">
        <f t="shared" si="13"/>
        <v>2400409371</v>
      </c>
      <c r="K17" s="435">
        <f t="shared" si="13"/>
        <v>186410516</v>
      </c>
      <c r="L17" s="435">
        <f t="shared" si="13"/>
        <v>2586819887</v>
      </c>
      <c r="M17" s="435">
        <f t="shared" si="13"/>
        <v>505399167</v>
      </c>
      <c r="N17" s="216">
        <f t="shared" si="13"/>
        <v>1171293958</v>
      </c>
      <c r="P17" s="215">
        <f>P19+P99</f>
        <v>0</v>
      </c>
      <c r="Q17" s="216">
        <f>Q19+Q99</f>
        <v>0</v>
      </c>
      <c r="R17" s="10"/>
      <c r="S17" s="155">
        <f>+IF(OCTUBRE!S17=0,"",OCTUBRE!S17)</f>
        <v>1010101</v>
      </c>
      <c r="T17" s="159" t="str">
        <f>+IF(OCTUBRE!T17=0,"",OCTUBRE!T17)</f>
        <v>Sueldos del Personal de nómina</v>
      </c>
      <c r="U17" s="29">
        <f>+ENERO!U17</f>
        <v>294111900</v>
      </c>
      <c r="V17" s="17">
        <f>OCTUBRE!V17+NOVIEMBRE!AL17</f>
        <v>0</v>
      </c>
      <c r="W17" s="17">
        <f>OCTUBRE!W17+NOVIEMBRE!AM17</f>
        <v>0</v>
      </c>
      <c r="X17" s="20">
        <f>SUM(U17:W17)</f>
        <v>294111900</v>
      </c>
      <c r="Y17" s="21">
        <f>OCTUBRE!AA17</f>
        <v>243197262</v>
      </c>
      <c r="Z17" s="457">
        <v>24306172</v>
      </c>
      <c r="AA17" s="20">
        <f>SUM(Y17:Z17)</f>
        <v>267503434</v>
      </c>
      <c r="AB17" s="21">
        <f>OCTUBRE!AD17</f>
        <v>243197262</v>
      </c>
      <c r="AC17" s="457">
        <v>24306172</v>
      </c>
      <c r="AD17" s="20">
        <f>SUM(AB17:AC17)</f>
        <v>267503434</v>
      </c>
      <c r="AE17" s="21">
        <f>OCTUBRE!AG17</f>
        <v>243197262</v>
      </c>
      <c r="AF17" s="457">
        <v>24306172</v>
      </c>
      <c r="AG17" s="20">
        <f>SUM(AE17:AF17)</f>
        <v>267503434</v>
      </c>
      <c r="AH17" s="21">
        <f>X17-AA17</f>
        <v>26608466</v>
      </c>
      <c r="AI17" s="17">
        <f>X17-AD17</f>
        <v>26608466</v>
      </c>
      <c r="AJ17" s="18">
        <f>X17-AG17</f>
        <v>26608466</v>
      </c>
      <c r="AK17" s="10"/>
      <c r="AL17" s="455">
        <v>0</v>
      </c>
      <c r="AM17" s="458">
        <v>0</v>
      </c>
      <c r="AN17" s="10"/>
      <c r="AO17" s="428"/>
      <c r="AP17" s="488" t="s">
        <v>87</v>
      </c>
      <c r="AQ17" s="489">
        <f>SUM(AQ7:AQ16)</f>
        <v>3753704037</v>
      </c>
      <c r="AR17" s="490">
        <f>SUM(AR7:AR16)</f>
        <v>3277978019</v>
      </c>
      <c r="AS17" s="491">
        <f>SUM(AS7:AS16)</f>
        <v>2612083228</v>
      </c>
      <c r="AT17" s="492"/>
      <c r="AU17" s="490">
        <f t="shared" si="0"/>
        <v>0.87326491025642894</v>
      </c>
      <c r="AV17" s="490">
        <f t="shared" si="1"/>
        <v>0.6958681883954827</v>
      </c>
      <c r="AW17" s="493">
        <f>SUM(AX7:AX16)</f>
        <v>2766479568.5454545</v>
      </c>
      <c r="AX17" s="493">
        <f>SUM(AX7:AX16)</f>
        <v>2766479568.5454545</v>
      </c>
      <c r="AY17" s="493">
        <f>SUM(AY7:AY16)</f>
        <v>-227984581.18181807</v>
      </c>
      <c r="AZ17" s="494">
        <f>SUM(AZ7:AZ16)</f>
        <v>-987224468.4545455</v>
      </c>
      <c r="BA17" s="10"/>
      <c r="BB17" s="468" t="s">
        <v>463</v>
      </c>
      <c r="BC17" s="91">
        <f>F41+F52+F55+F58+F61+F67+F70+F73+F76+F79+F82+F88+F89+F90+F91</f>
        <v>418083040</v>
      </c>
      <c r="BD17" s="92">
        <f>I41+I52+I55+I58+I61+I67+I70+I73+I76+I79+I82+I88+I89+I90+I91</f>
        <v>268950331</v>
      </c>
      <c r="BE17" s="93">
        <f>K41+K52+K55+K58+K61+K67+K70+K73+K76+K79+K82+K88+K89+K90+K91</f>
        <v>14585946</v>
      </c>
      <c r="BF17" s="94"/>
      <c r="BG17" s="116" t="s">
        <v>88</v>
      </c>
      <c r="BH17" s="117">
        <f>BC23-BH16</f>
        <v>0</v>
      </c>
      <c r="BI17" s="117"/>
      <c r="BJ17" s="117"/>
      <c r="BK17" s="117"/>
      <c r="BM17" s="164" t="s">
        <v>479</v>
      </c>
      <c r="BN17" s="101">
        <f>X123-X126-X139+X155-X156-X167-X168</f>
        <v>234367542</v>
      </c>
      <c r="BO17" s="99">
        <f>AA123-AA126-AA139+AA155-AA156-AA167-AA168</f>
        <v>183540401.69</v>
      </c>
      <c r="BP17" s="99">
        <f>AD123-AD126-AD139+AD155-AD156-AD167-AD168</f>
        <v>180801101.69</v>
      </c>
      <c r="BQ17" s="100">
        <f>AF123-AF126-AF139+AF155-AF156-AF167-AF168</f>
        <v>15229650.619999997</v>
      </c>
      <c r="BR17" s="10"/>
    </row>
    <row r="18" spans="1:70" s="10" customFormat="1" ht="15" thickBot="1" x14ac:dyDescent="0.25">
      <c r="A18" s="202" t="str">
        <f>+IF(OCTUBRE!A18=0,"",OCTUBRE!A18)</f>
        <v/>
      </c>
      <c r="B18" s="201" t="str">
        <f>+IF(OCTUBRE!B18=0,"",OCTUBRE!B18)</f>
        <v/>
      </c>
      <c r="C18" s="495"/>
      <c r="D18" s="495"/>
      <c r="E18" s="495"/>
      <c r="F18" s="495"/>
      <c r="G18" s="495"/>
      <c r="H18" s="495"/>
      <c r="I18" s="495"/>
      <c r="J18" s="495"/>
      <c r="K18" s="495"/>
      <c r="L18" s="495"/>
      <c r="M18" s="495"/>
      <c r="N18" s="496"/>
      <c r="P18" s="497"/>
      <c r="Q18" s="496"/>
      <c r="S18" s="155">
        <f>+IF(OCTUBRE!S18=0,"",OCTUBRE!S18)</f>
        <v>1010102</v>
      </c>
      <c r="T18" s="159" t="str">
        <f>+IF(OCTUBRE!T18=0,"",OCTUBRE!T18)</f>
        <v>Horas Extras,Dominic.,Festivos y Rec. Nocturnos</v>
      </c>
      <c r="U18" s="29">
        <f>+ENERO!U18</f>
        <v>8931208</v>
      </c>
      <c r="V18" s="17">
        <f>OCTUBRE!V18+NOVIEMBRE!AL18</f>
        <v>2500000</v>
      </c>
      <c r="W18" s="17">
        <f>OCTUBRE!W18+NOVIEMBRE!AM18</f>
        <v>3000000</v>
      </c>
      <c r="X18" s="20">
        <f>SUM(U18:W18)</f>
        <v>14431208</v>
      </c>
      <c r="Y18" s="21">
        <f>OCTUBRE!AA18</f>
        <v>11791209</v>
      </c>
      <c r="Z18" s="457">
        <v>1578434</v>
      </c>
      <c r="AA18" s="20">
        <f>SUM(Y18:Z18)</f>
        <v>13369643</v>
      </c>
      <c r="AB18" s="21">
        <f>OCTUBRE!AD18</f>
        <v>11791209</v>
      </c>
      <c r="AC18" s="457">
        <v>1578434</v>
      </c>
      <c r="AD18" s="20">
        <f>SUM(AB18:AC18)</f>
        <v>13369643</v>
      </c>
      <c r="AE18" s="21">
        <f>OCTUBRE!AG18</f>
        <v>11791209</v>
      </c>
      <c r="AF18" s="457">
        <v>1578434</v>
      </c>
      <c r="AG18" s="20">
        <f>SUM(AE18:AF18)</f>
        <v>13369643</v>
      </c>
      <c r="AH18" s="21">
        <f>X18-AA18</f>
        <v>1061565</v>
      </c>
      <c r="AI18" s="17">
        <f>X18-AD18</f>
        <v>1061565</v>
      </c>
      <c r="AJ18" s="18">
        <f>X18-AG18</f>
        <v>1061565</v>
      </c>
      <c r="AL18" s="455">
        <v>2500000</v>
      </c>
      <c r="AM18" s="458">
        <v>0</v>
      </c>
      <c r="AO18" s="23"/>
      <c r="AP18" s="365" t="s">
        <v>53</v>
      </c>
      <c r="AQ18" s="365"/>
      <c r="AR18" s="365"/>
      <c r="AS18" s="365"/>
      <c r="AT18" s="365"/>
      <c r="AU18" s="365"/>
      <c r="AV18" s="365"/>
      <c r="AW18" s="365"/>
      <c r="AX18" s="365"/>
      <c r="AY18" s="365"/>
      <c r="AZ18" s="365"/>
      <c r="BA18" s="467"/>
      <c r="BB18" s="506" t="s">
        <v>464</v>
      </c>
      <c r="BC18" s="91">
        <f>F100+F101+F102+F105</f>
        <v>351695000</v>
      </c>
      <c r="BD18" s="92">
        <f>I100+I101+I102+I105</f>
        <v>287394463</v>
      </c>
      <c r="BE18" s="93">
        <f>K100+K101+K102+K105</f>
        <v>27999833</v>
      </c>
      <c r="BF18" s="113"/>
      <c r="BM18" s="164" t="s">
        <v>89</v>
      </c>
      <c r="BN18" s="101">
        <f>X148+X156</f>
        <v>182499750</v>
      </c>
      <c r="BO18" s="99">
        <f>AA148+AA156</f>
        <v>150812399</v>
      </c>
      <c r="BP18" s="99">
        <f>AD148+AD156</f>
        <v>142829022</v>
      </c>
      <c r="BQ18" s="100">
        <f>AF148+AF156</f>
        <v>8614340</v>
      </c>
      <c r="BR18" s="467"/>
    </row>
    <row r="19" spans="1:70" s="10" customFormat="1" ht="15.75" x14ac:dyDescent="0.25">
      <c r="A19" s="498">
        <f>+IF(OCTUBRE!A19=0,"",OCTUBRE!A19)</f>
        <v>113</v>
      </c>
      <c r="B19" s="499" t="str">
        <f>+IF(OCTUBRE!B19=0,"",OCTUBRE!B19)</f>
        <v>VENTA DE SERVICIOS</v>
      </c>
      <c r="C19" s="53">
        <f t="shared" ref="C19:N19" si="14">C21+C85</f>
        <v>2739500000</v>
      </c>
      <c r="D19" s="53">
        <f t="shared" si="14"/>
        <v>0</v>
      </c>
      <c r="E19" s="53">
        <f t="shared" si="14"/>
        <v>666918845</v>
      </c>
      <c r="F19" s="54">
        <f t="shared" si="14"/>
        <v>3406418845</v>
      </c>
      <c r="G19" s="52">
        <f t="shared" si="14"/>
        <v>2770047979</v>
      </c>
      <c r="H19" s="53">
        <f t="shared" si="14"/>
        <v>195272236</v>
      </c>
      <c r="I19" s="54">
        <f t="shared" si="14"/>
        <v>2965320215</v>
      </c>
      <c r="J19" s="52">
        <f t="shared" si="14"/>
        <v>2141014741</v>
      </c>
      <c r="K19" s="53">
        <f t="shared" si="14"/>
        <v>158410683</v>
      </c>
      <c r="L19" s="54">
        <f t="shared" si="14"/>
        <v>2299425424</v>
      </c>
      <c r="M19" s="52">
        <f t="shared" si="14"/>
        <v>441098630</v>
      </c>
      <c r="N19" s="54">
        <f t="shared" si="14"/>
        <v>1106993421</v>
      </c>
      <c r="O19" s="467"/>
      <c r="P19" s="52">
        <f>P21+P85</f>
        <v>0</v>
      </c>
      <c r="Q19" s="54">
        <f>Q21+Q85</f>
        <v>0</v>
      </c>
      <c r="S19" s="155">
        <f>+IF(OCTUBRE!S19=0,"",OCTUBRE!S19)</f>
        <v>1010103</v>
      </c>
      <c r="T19" s="159" t="str">
        <f>+IF(OCTUBRE!T19=0,"",OCTUBRE!T19)</f>
        <v>Prima Técnica</v>
      </c>
      <c r="U19" s="29">
        <f>+ENERO!U19</f>
        <v>0</v>
      </c>
      <c r="V19" s="17">
        <f>OCTUBRE!V19+NOVIEMBRE!AL19</f>
        <v>0</v>
      </c>
      <c r="W19" s="17">
        <f>OCTUBRE!W19+NOVIEMBRE!AM19</f>
        <v>0</v>
      </c>
      <c r="X19" s="20">
        <f>SUM(U19:W19)</f>
        <v>0</v>
      </c>
      <c r="Y19" s="21">
        <f>OCTUBRE!AA19</f>
        <v>0</v>
      </c>
      <c r="Z19" s="457">
        <v>0</v>
      </c>
      <c r="AA19" s="20">
        <f>SUM(Y19:Z19)</f>
        <v>0</v>
      </c>
      <c r="AB19" s="21">
        <f>OCTUBRE!AD19</f>
        <v>0</v>
      </c>
      <c r="AC19" s="457">
        <v>0</v>
      </c>
      <c r="AD19" s="20">
        <f>SUM(AB19:AC19)</f>
        <v>0</v>
      </c>
      <c r="AE19" s="21">
        <f>OCTUBRE!AG19</f>
        <v>0</v>
      </c>
      <c r="AF19" s="457">
        <v>0</v>
      </c>
      <c r="AG19" s="20">
        <f>SUM(AE19:AF19)</f>
        <v>0</v>
      </c>
      <c r="AH19" s="21">
        <f>X19-AA19</f>
        <v>0</v>
      </c>
      <c r="AI19" s="17">
        <f>X19-AD19</f>
        <v>0</v>
      </c>
      <c r="AJ19" s="18">
        <f>X19-AG19</f>
        <v>0</v>
      </c>
      <c r="AL19" s="455">
        <v>0</v>
      </c>
      <c r="AM19" s="458">
        <v>0</v>
      </c>
      <c r="AO19" s="23"/>
      <c r="AP19" s="500"/>
      <c r="AQ19" s="501" t="s">
        <v>15</v>
      </c>
      <c r="AR19" s="502" t="s">
        <v>46</v>
      </c>
      <c r="AS19" s="503" t="s">
        <v>94</v>
      </c>
      <c r="AT19" s="502" t="s">
        <v>18</v>
      </c>
      <c r="AU19" s="504" t="s">
        <v>18</v>
      </c>
      <c r="AV19" s="505" t="s">
        <v>18</v>
      </c>
      <c r="AW19" s="957" t="str">
        <f>+CONCATENATE("PROYECCION A DICIEMBRE 31 DEL ",N3)</f>
        <v>PROYECCION A DICIEMBRE 31 DEL 2014</v>
      </c>
      <c r="AX19" s="958"/>
      <c r="AY19" s="958"/>
      <c r="AZ19" s="959"/>
      <c r="BA19" s="467"/>
      <c r="BB19" s="119" t="s">
        <v>95</v>
      </c>
      <c r="BC19" s="110">
        <f>F86+F87+F93+F103+F104</f>
        <v>119700000</v>
      </c>
      <c r="BD19" s="111">
        <f>I86+I87+I93+I103+I104</f>
        <v>93571307</v>
      </c>
      <c r="BE19" s="112">
        <f>K86+K87+K93+K103+K104</f>
        <v>7594400</v>
      </c>
      <c r="BF19" s="75"/>
      <c r="BG19" s="467"/>
      <c r="BH19" s="467">
        <f>BN33</f>
        <v>0</v>
      </c>
      <c r="BI19" s="467"/>
      <c r="BJ19" s="467"/>
      <c r="BK19" s="467"/>
      <c r="BM19" s="164" t="s">
        <v>96</v>
      </c>
      <c r="BN19" s="101">
        <f>X126+X167</f>
        <v>59412000</v>
      </c>
      <c r="BO19" s="99">
        <f>AA126+AA167</f>
        <v>47572509</v>
      </c>
      <c r="BP19" s="99">
        <f>AD126+AD167</f>
        <v>47572509</v>
      </c>
      <c r="BQ19" s="100">
        <f>AF126+AF167</f>
        <v>3284050</v>
      </c>
    </row>
    <row r="20" spans="1:70" s="514" customFormat="1" ht="15" x14ac:dyDescent="0.25">
      <c r="A20" s="202" t="str">
        <f>+IF(OCTUBRE!A20=0,"",OCTUBRE!A20)</f>
        <v/>
      </c>
      <c r="B20" s="201" t="str">
        <f>+IF(OCTUBRE!B20=0,"",OCTUBRE!B20)</f>
        <v/>
      </c>
      <c r="C20" s="495"/>
      <c r="D20" s="495"/>
      <c r="E20" s="495"/>
      <c r="F20" s="495"/>
      <c r="G20" s="495"/>
      <c r="H20" s="495"/>
      <c r="I20" s="495"/>
      <c r="J20" s="495"/>
      <c r="K20" s="495"/>
      <c r="L20" s="495"/>
      <c r="M20" s="495"/>
      <c r="N20" s="496"/>
      <c r="O20" s="10"/>
      <c r="P20" s="497"/>
      <c r="Q20" s="496"/>
      <c r="R20" s="10"/>
      <c r="S20" s="155">
        <f>+IF(OCTUBRE!S20=0,"",OCTUBRE!S20)</f>
        <v>1010104</v>
      </c>
      <c r="T20" s="159" t="str">
        <f>+IF(OCTUBRE!T20=0,"",OCTUBRE!T20)</f>
        <v>Otros</v>
      </c>
      <c r="U20" s="29">
        <f t="shared" ref="U20:AJ20" si="15">SUM(U21:U32)</f>
        <v>40319165</v>
      </c>
      <c r="V20" s="17">
        <f t="shared" si="15"/>
        <v>7000000</v>
      </c>
      <c r="W20" s="17">
        <f t="shared" si="15"/>
        <v>0</v>
      </c>
      <c r="X20" s="20">
        <f t="shared" si="15"/>
        <v>47319165</v>
      </c>
      <c r="Y20" s="21">
        <f t="shared" si="15"/>
        <v>12240297</v>
      </c>
      <c r="Z20" s="169">
        <f t="shared" si="15"/>
        <v>596484</v>
      </c>
      <c r="AA20" s="20">
        <f t="shared" si="15"/>
        <v>12836781</v>
      </c>
      <c r="AB20" s="21">
        <f t="shared" si="15"/>
        <v>12240297</v>
      </c>
      <c r="AC20" s="169">
        <f t="shared" si="15"/>
        <v>596484</v>
      </c>
      <c r="AD20" s="20">
        <f t="shared" si="15"/>
        <v>12836781</v>
      </c>
      <c r="AE20" s="21">
        <f t="shared" si="15"/>
        <v>12240297</v>
      </c>
      <c r="AF20" s="169">
        <f t="shared" si="15"/>
        <v>596484</v>
      </c>
      <c r="AG20" s="20">
        <f t="shared" si="15"/>
        <v>12836781</v>
      </c>
      <c r="AH20" s="21">
        <f t="shared" si="15"/>
        <v>34482384</v>
      </c>
      <c r="AI20" s="17">
        <f t="shared" si="15"/>
        <v>34482384</v>
      </c>
      <c r="AJ20" s="18">
        <f t="shared" si="15"/>
        <v>34482384</v>
      </c>
      <c r="AK20" s="10"/>
      <c r="AL20" s="31">
        <f>SUM(AL21:AL32)</f>
        <v>7000000</v>
      </c>
      <c r="AM20" s="28">
        <f>SUM(AM21:AM32)</f>
        <v>0</v>
      </c>
      <c r="AN20" s="10"/>
      <c r="AO20" s="428"/>
      <c r="AP20" s="507" t="s">
        <v>26</v>
      </c>
      <c r="AQ20" s="508" t="s">
        <v>38</v>
      </c>
      <c r="AR20" s="509" t="s">
        <v>27</v>
      </c>
      <c r="AS20" s="510" t="s">
        <v>27</v>
      </c>
      <c r="AT20" s="509" t="s">
        <v>28</v>
      </c>
      <c r="AU20" s="511" t="s">
        <v>29</v>
      </c>
      <c r="AV20" s="511" t="s">
        <v>29</v>
      </c>
      <c r="AW20" s="512" t="s">
        <v>46</v>
      </c>
      <c r="AX20" s="512" t="s">
        <v>24</v>
      </c>
      <c r="AY20" s="511" t="s">
        <v>99</v>
      </c>
      <c r="AZ20" s="513" t="s">
        <v>99</v>
      </c>
      <c r="BA20" s="467"/>
      <c r="BB20" s="119" t="s">
        <v>465</v>
      </c>
      <c r="BC20" s="83">
        <f>+F109+F111+F113+F114+F115</f>
        <v>2400000</v>
      </c>
      <c r="BD20" s="84">
        <f>+I109+I111+I113+I114+I115</f>
        <v>14518874</v>
      </c>
      <c r="BE20" s="85">
        <f>+K109+K111+K113+K114+K115</f>
        <v>39622</v>
      </c>
      <c r="BF20" s="75"/>
      <c r="BG20" s="467"/>
      <c r="BH20" s="467">
        <f>BH19-BH16</f>
        <v>-4105399037</v>
      </c>
      <c r="BI20" s="467"/>
      <c r="BJ20" s="467"/>
      <c r="BK20" s="467"/>
      <c r="BL20" s="467"/>
      <c r="BM20" s="166" t="s">
        <v>474</v>
      </c>
      <c r="BN20" s="101">
        <f>+X141-X143</f>
        <v>10000000</v>
      </c>
      <c r="BO20" s="99">
        <f>+AA141-AA143</f>
        <v>7665920</v>
      </c>
      <c r="BP20" s="99">
        <f>+AD141-AD143</f>
        <v>7665920</v>
      </c>
      <c r="BQ20" s="100">
        <f>+AF141-AF143</f>
        <v>0</v>
      </c>
      <c r="BR20" s="10"/>
    </row>
    <row r="21" spans="1:70" s="514" customFormat="1" ht="16.5" thickBot="1" x14ac:dyDescent="0.3">
      <c r="A21" s="515">
        <f>+IF(OCTUBRE!A21=0,"",OCTUBRE!A21)</f>
        <v>11301</v>
      </c>
      <c r="B21" s="516" t="str">
        <f>+IF(OCTUBRE!B21=0,"",OCTUBRE!B21)</f>
        <v>Venta de Servicios de Salud</v>
      </c>
      <c r="C21" s="518">
        <f t="shared" ref="C21:N21" si="16">C22+C25+C28+C41+C42+C45+C48+C51+C54+C57+C60+C63+C66+C69+C72+C75+C78+C81</f>
        <v>2432800000</v>
      </c>
      <c r="D21" s="518">
        <f t="shared" si="16"/>
        <v>0</v>
      </c>
      <c r="E21" s="518">
        <f t="shared" si="16"/>
        <v>665231345</v>
      </c>
      <c r="F21" s="519">
        <f t="shared" si="16"/>
        <v>3098031345</v>
      </c>
      <c r="G21" s="517">
        <f t="shared" si="16"/>
        <v>2646073522</v>
      </c>
      <c r="H21" s="518">
        <f t="shared" si="16"/>
        <v>177677836</v>
      </c>
      <c r="I21" s="519">
        <f t="shared" si="16"/>
        <v>2823751358</v>
      </c>
      <c r="J21" s="517">
        <f t="shared" si="16"/>
        <v>2027120284</v>
      </c>
      <c r="K21" s="518">
        <f t="shared" si="16"/>
        <v>150816283</v>
      </c>
      <c r="L21" s="519">
        <f t="shared" si="16"/>
        <v>2177936567</v>
      </c>
      <c r="M21" s="517">
        <f t="shared" si="16"/>
        <v>274279987</v>
      </c>
      <c r="N21" s="519">
        <f t="shared" si="16"/>
        <v>920094778</v>
      </c>
      <c r="O21" s="467"/>
      <c r="P21" s="52">
        <f>P22+P25+P28+P41+P42+P45+P48+P51+P54+P57+P60+P63+P66+P69+P72+P75+P78+P81</f>
        <v>0</v>
      </c>
      <c r="Q21" s="54">
        <f>Q22+Q25+Q28+Q41+Q42+Q45+Q48+Q51+Q54+Q57+Q60+Q63+Q66+Q69+Q72+Q75+Q78+Q81</f>
        <v>0</v>
      </c>
      <c r="R21" s="10"/>
      <c r="S21" s="156" t="str">
        <f>+IF(OCTUBRE!S21=0,"",OCTUBRE!S21)</f>
        <v>1010104-1</v>
      </c>
      <c r="T21" s="55" t="str">
        <f>+IF(OCTUBRE!T21=0,"",OCTUBRE!T21)</f>
        <v xml:space="preserve">Prima de Navidad </v>
      </c>
      <c r="U21" s="29">
        <f>+ENERO!U21</f>
        <v>25530547</v>
      </c>
      <c r="V21" s="17">
        <f>OCTUBRE!V21+NOVIEMBRE!AL21</f>
        <v>0</v>
      </c>
      <c r="W21" s="17">
        <f>OCTUBRE!W21+NOVIEMBRE!AM21</f>
        <v>0</v>
      </c>
      <c r="X21" s="20">
        <f t="shared" ref="X21:X33" si="17">SUM(U21:W21)</f>
        <v>25530547</v>
      </c>
      <c r="Y21" s="21">
        <f>OCTUBRE!AA21</f>
        <v>554700</v>
      </c>
      <c r="Z21" s="457">
        <v>0</v>
      </c>
      <c r="AA21" s="20">
        <f t="shared" ref="AA21:AA33" si="18">SUM(Y21:Z21)</f>
        <v>554700</v>
      </c>
      <c r="AB21" s="21">
        <f>OCTUBRE!AD21</f>
        <v>554700</v>
      </c>
      <c r="AC21" s="457">
        <v>0</v>
      </c>
      <c r="AD21" s="20">
        <f t="shared" ref="AD21:AD33" si="19">SUM(AB21:AC21)</f>
        <v>554700</v>
      </c>
      <c r="AE21" s="21">
        <f>OCTUBRE!AG21</f>
        <v>554700</v>
      </c>
      <c r="AF21" s="457">
        <v>0</v>
      </c>
      <c r="AG21" s="20">
        <f t="shared" ref="AG21:AG33" si="20">SUM(AE21:AF21)</f>
        <v>554700</v>
      </c>
      <c r="AH21" s="21">
        <f t="shared" ref="AH21:AH33" si="21">X21-AA21</f>
        <v>24975847</v>
      </c>
      <c r="AI21" s="17">
        <f t="shared" ref="AI21:AI33" si="22">X21-AD21</f>
        <v>24975847</v>
      </c>
      <c r="AJ21" s="18">
        <f t="shared" ref="AJ21:AJ33" si="23">X21-AG21</f>
        <v>24975847</v>
      </c>
      <c r="AK21" s="10"/>
      <c r="AL21" s="455">
        <v>0</v>
      </c>
      <c r="AM21" s="458">
        <v>0</v>
      </c>
      <c r="AN21" s="10"/>
      <c r="AO21" s="428"/>
      <c r="AP21" s="520"/>
      <c r="AQ21" s="521"/>
      <c r="AR21" s="522" t="str">
        <f>AR6</f>
        <v>NOVIEMBRE</v>
      </c>
      <c r="AS21" s="523" t="str">
        <f>AR6</f>
        <v>NOVIEMBRE</v>
      </c>
      <c r="AT21" s="522" t="str">
        <f>AR6</f>
        <v>NOVIEMBRE</v>
      </c>
      <c r="AU21" s="522" t="s">
        <v>46</v>
      </c>
      <c r="AV21" s="522" t="s">
        <v>24</v>
      </c>
      <c r="AW21" s="524"/>
      <c r="AX21" s="524"/>
      <c r="AY21" s="522" t="s">
        <v>46</v>
      </c>
      <c r="AZ21" s="525" t="s">
        <v>24</v>
      </c>
      <c r="BA21" s="10"/>
      <c r="BB21" s="119" t="s">
        <v>466</v>
      </c>
      <c r="BC21" s="83">
        <f>+F117</f>
        <v>8000000</v>
      </c>
      <c r="BD21" s="84">
        <f>I117</f>
        <v>6114058</v>
      </c>
      <c r="BE21" s="85">
        <f>K117</f>
        <v>85004</v>
      </c>
      <c r="BF21" s="75"/>
      <c r="BG21" s="467"/>
      <c r="BH21" s="467"/>
      <c r="BI21" s="467"/>
      <c r="BJ21" s="467"/>
      <c r="BK21" s="467"/>
      <c r="BL21" s="467"/>
      <c r="BM21" s="164" t="s">
        <v>101</v>
      </c>
      <c r="BN21" s="101">
        <v>0</v>
      </c>
      <c r="BO21" s="99">
        <v>0</v>
      </c>
      <c r="BP21" s="99">
        <v>0</v>
      </c>
      <c r="BQ21" s="100">
        <v>0</v>
      </c>
      <c r="BR21" s="467"/>
    </row>
    <row r="22" spans="1:70" s="10" customFormat="1" ht="15" x14ac:dyDescent="0.25">
      <c r="A22" s="57">
        <f>+IF(OCTUBRE!A22=0,"",OCTUBRE!A22)</f>
        <v>1130101</v>
      </c>
      <c r="B22" s="45" t="str">
        <f>+IF(OCTUBRE!B22=0,"",OCTUBRE!B22)</f>
        <v>EPS - REGIMEN CONTRIBUTIVO</v>
      </c>
      <c r="C22" s="53">
        <f t="shared" ref="C22:N22" si="24">SUM(C23:C24)</f>
        <v>1295000000</v>
      </c>
      <c r="D22" s="53">
        <f t="shared" si="24"/>
        <v>0</v>
      </c>
      <c r="E22" s="53">
        <f t="shared" si="24"/>
        <v>534377516</v>
      </c>
      <c r="F22" s="54">
        <f t="shared" si="24"/>
        <v>1829377516</v>
      </c>
      <c r="G22" s="52">
        <f t="shared" si="24"/>
        <v>1524903136</v>
      </c>
      <c r="H22" s="53">
        <f t="shared" si="24"/>
        <v>92527282</v>
      </c>
      <c r="I22" s="54">
        <f t="shared" si="24"/>
        <v>1617430418</v>
      </c>
      <c r="J22" s="52">
        <f t="shared" si="24"/>
        <v>1084340496</v>
      </c>
      <c r="K22" s="53">
        <f t="shared" si="24"/>
        <v>75674889</v>
      </c>
      <c r="L22" s="54">
        <f t="shared" si="24"/>
        <v>1160015385</v>
      </c>
      <c r="M22" s="52">
        <f t="shared" si="24"/>
        <v>211947098</v>
      </c>
      <c r="N22" s="54">
        <f t="shared" si="24"/>
        <v>669362131</v>
      </c>
      <c r="P22" s="52">
        <f>SUM(P23:P24)</f>
        <v>0</v>
      </c>
      <c r="Q22" s="54">
        <f>SUM(Q23:Q24)</f>
        <v>0</v>
      </c>
      <c r="S22" s="156" t="str">
        <f>+IF(OCTUBRE!S22=0,"",OCTUBRE!S22)</f>
        <v>1010104-2</v>
      </c>
      <c r="T22" s="55" t="str">
        <f>+IF(OCTUBRE!T22=0,"",OCTUBRE!T22)</f>
        <v>Prima Vida Cara</v>
      </c>
      <c r="U22" s="29">
        <f>+ENERO!U22</f>
        <v>0</v>
      </c>
      <c r="V22" s="17">
        <f>OCTUBRE!V22+NOVIEMBRE!AL22</f>
        <v>0</v>
      </c>
      <c r="W22" s="17">
        <f>OCTUBRE!W22+NOVIEMBRE!AM22</f>
        <v>0</v>
      </c>
      <c r="X22" s="20">
        <f t="shared" si="17"/>
        <v>0</v>
      </c>
      <c r="Y22" s="21">
        <f>OCTUBRE!AA22</f>
        <v>0</v>
      </c>
      <c r="Z22" s="457">
        <v>0</v>
      </c>
      <c r="AA22" s="20">
        <f t="shared" si="18"/>
        <v>0</v>
      </c>
      <c r="AB22" s="21">
        <f>OCTUBRE!AD22</f>
        <v>0</v>
      </c>
      <c r="AC22" s="457">
        <v>0</v>
      </c>
      <c r="AD22" s="20">
        <f t="shared" si="19"/>
        <v>0</v>
      </c>
      <c r="AE22" s="21">
        <f>OCTUBRE!AG22</f>
        <v>0</v>
      </c>
      <c r="AF22" s="457">
        <v>0</v>
      </c>
      <c r="AG22" s="20">
        <f t="shared" si="20"/>
        <v>0</v>
      </c>
      <c r="AH22" s="21">
        <f t="shared" si="21"/>
        <v>0</v>
      </c>
      <c r="AI22" s="17">
        <f t="shared" si="22"/>
        <v>0</v>
      </c>
      <c r="AJ22" s="18">
        <f t="shared" si="23"/>
        <v>0</v>
      </c>
      <c r="AL22" s="455">
        <v>0</v>
      </c>
      <c r="AM22" s="458">
        <v>0</v>
      </c>
      <c r="AO22" s="23"/>
      <c r="AP22" s="526" t="s">
        <v>106</v>
      </c>
      <c r="AQ22" s="527">
        <f>X17+X66</f>
        <v>913498656</v>
      </c>
      <c r="AR22" s="527">
        <f>AD17+AD66</f>
        <v>830155461</v>
      </c>
      <c r="AS22" s="527">
        <f>AG17+AG66</f>
        <v>827090733</v>
      </c>
      <c r="AT22" s="528"/>
      <c r="AU22" s="529">
        <f t="shared" ref="AU22:AU32" si="25">IF(AQ22=0," ",AR22/AQ22)</f>
        <v>0.90876484113841982</v>
      </c>
      <c r="AV22" s="529">
        <f t="shared" ref="AV22:AV32" si="26">IF(AQ22=0," ",AS22/AQ22)</f>
        <v>0.90540990680997779</v>
      </c>
      <c r="AW22" s="530">
        <f>AR22/$AO$2*12</f>
        <v>905624139.27272725</v>
      </c>
      <c r="AX22" s="530">
        <f>AS22/$AO$2*12</f>
        <v>902280799.63636374</v>
      </c>
      <c r="AY22" s="530">
        <f t="shared" ref="AY22:AY31" si="27">AW22-AQ22</f>
        <v>-7874516.7272727489</v>
      </c>
      <c r="AZ22" s="531">
        <f t="shared" ref="AZ22:AZ31" si="28">AQ22-AX22</f>
        <v>11217856.363636255</v>
      </c>
      <c r="BA22" s="467"/>
      <c r="BB22" s="119" t="s">
        <v>467</v>
      </c>
      <c r="BC22" s="83">
        <f>SUMIF($B8:B117,$B24,F8:F117)+F116</f>
        <v>735142918</v>
      </c>
      <c r="BD22" s="84">
        <f>SUMIF($B8:B117,$B24,I8:I117)+I116</f>
        <v>615460645</v>
      </c>
      <c r="BE22" s="85">
        <f>SUMIF($B8:B117,$B24,K8:K117)+K116</f>
        <v>2196591</v>
      </c>
      <c r="BF22" s="75"/>
      <c r="BG22" s="467"/>
      <c r="BH22" s="467"/>
      <c r="BI22" s="467"/>
      <c r="BJ22" s="467"/>
      <c r="BK22" s="467"/>
      <c r="BM22" s="89" t="s">
        <v>69</v>
      </c>
      <c r="BN22" s="101">
        <f>BN23+BN24</f>
        <v>56551506</v>
      </c>
      <c r="BO22" s="99">
        <f>BO23+BO24</f>
        <v>35613266</v>
      </c>
      <c r="BP22" s="99">
        <f>BP23+BP24</f>
        <v>35613266</v>
      </c>
      <c r="BQ22" s="100">
        <f>BQ23+BQ24</f>
        <v>3918222</v>
      </c>
      <c r="BR22" s="467"/>
    </row>
    <row r="23" spans="1:70" s="514" customFormat="1" ht="15.75" thickBot="1" x14ac:dyDescent="0.25">
      <c r="A23" s="188" t="str">
        <f>+IF(OCTUBRE!A23=0,"",OCTUBRE!A23)</f>
        <v>1130101-1</v>
      </c>
      <c r="B23" s="189" t="str">
        <f>+CONCATENATE("Vigencia ",INSTRUCCIONES!$F$3)</f>
        <v>Vigencia 2014</v>
      </c>
      <c r="C23" s="456">
        <f>+ENERO!C23</f>
        <v>1295000000</v>
      </c>
      <c r="D23" s="456">
        <f>OCTUBRE!D23+NOVIEMBRE!P23</f>
        <v>0</v>
      </c>
      <c r="E23" s="456">
        <f>OCTUBRE!E23+NOVIEMBRE!Q23</f>
        <v>27313967</v>
      </c>
      <c r="F23" s="170">
        <f>SUM(C23:E23)</f>
        <v>1322313967</v>
      </c>
      <c r="G23" s="283">
        <f>OCTUBRE!I23</f>
        <v>1063159973</v>
      </c>
      <c r="H23" s="457">
        <v>91965446</v>
      </c>
      <c r="I23" s="170">
        <f>SUM(G23:H23)</f>
        <v>1155125419</v>
      </c>
      <c r="J23" s="283">
        <f>OCTUBRE!L23</f>
        <v>622597333</v>
      </c>
      <c r="K23" s="457">
        <v>75113053</v>
      </c>
      <c r="L23" s="170">
        <f>SUM(J23:K23)</f>
        <v>697710386</v>
      </c>
      <c r="M23" s="283">
        <f>F23-I23</f>
        <v>167188548</v>
      </c>
      <c r="N23" s="170">
        <f>F23-L23</f>
        <v>624603581</v>
      </c>
      <c r="O23" s="10"/>
      <c r="P23" s="455">
        <v>0</v>
      </c>
      <c r="Q23" s="458">
        <v>0</v>
      </c>
      <c r="R23" s="10"/>
      <c r="S23" s="156" t="str">
        <f>+IF(OCTUBRE!S23=0,"",OCTUBRE!S23)</f>
        <v>1010104-3</v>
      </c>
      <c r="T23" s="55" t="str">
        <f>+IF(OCTUBRE!T23=0,"",OCTUBRE!T23)</f>
        <v>Prima de Vacaciones</v>
      </c>
      <c r="U23" s="29">
        <f>+ENERO!U23</f>
        <v>12254663</v>
      </c>
      <c r="V23" s="17">
        <f>OCTUBRE!V23+NOVIEMBRE!AL23</f>
        <v>6000000</v>
      </c>
      <c r="W23" s="17">
        <f>OCTUBRE!W23+NOVIEMBRE!AM23</f>
        <v>0</v>
      </c>
      <c r="X23" s="20">
        <f t="shared" si="17"/>
        <v>18254663</v>
      </c>
      <c r="Y23" s="21">
        <f>OCTUBRE!AA23</f>
        <v>9819150</v>
      </c>
      <c r="Z23" s="457">
        <v>462780</v>
      </c>
      <c r="AA23" s="20">
        <f t="shared" si="18"/>
        <v>10281930</v>
      </c>
      <c r="AB23" s="21">
        <f>OCTUBRE!AD23</f>
        <v>9819150</v>
      </c>
      <c r="AC23" s="457">
        <v>462780</v>
      </c>
      <c r="AD23" s="20">
        <f t="shared" si="19"/>
        <v>10281930</v>
      </c>
      <c r="AE23" s="21">
        <f>OCTUBRE!AG23</f>
        <v>9819150</v>
      </c>
      <c r="AF23" s="457">
        <v>462780</v>
      </c>
      <c r="AG23" s="20">
        <f t="shared" si="20"/>
        <v>10281930</v>
      </c>
      <c r="AH23" s="21">
        <f t="shared" si="21"/>
        <v>7972733</v>
      </c>
      <c r="AI23" s="17">
        <f t="shared" si="22"/>
        <v>7972733</v>
      </c>
      <c r="AJ23" s="18">
        <f t="shared" si="23"/>
        <v>7972733</v>
      </c>
      <c r="AK23" s="10"/>
      <c r="AL23" s="455">
        <v>6000000</v>
      </c>
      <c r="AM23" s="458">
        <v>0</v>
      </c>
      <c r="AN23" s="10"/>
      <c r="AO23" s="453"/>
      <c r="AP23" s="532" t="s">
        <v>110</v>
      </c>
      <c r="AQ23" s="533">
        <f>X16+X65-AQ22</f>
        <v>352864187</v>
      </c>
      <c r="AR23" s="533">
        <f>AD16+AD65-AR22</f>
        <v>254286808</v>
      </c>
      <c r="AS23" s="533">
        <f>AG16+AG65-AS22</f>
        <v>241799742</v>
      </c>
      <c r="AT23" s="401"/>
      <c r="AU23" s="419">
        <f t="shared" si="25"/>
        <v>0.72063648669452529</v>
      </c>
      <c r="AV23" s="419">
        <f t="shared" si="26"/>
        <v>0.68524874699171445</v>
      </c>
      <c r="AW23" s="533">
        <f>(AR23-AD21-AD22-AD23-AD25-AD30-AD33-AD70-AD71-AD72-AD74-AD78-AD81)/$AO$2*12+AX22/12*2.5+AD30+AD33+AD78+AD81</f>
        <v>401728642.22727275</v>
      </c>
      <c r="AX23" s="533">
        <f>(AS23-AG21-AG22-AG23-AG25-AG30-AG33-AG70-AG71-AG72-AG74-AG78-AG81)/$AO$2*12+AX22/12*2.5+AG30+AG33+AG78+AG81</f>
        <v>389604257.22727275</v>
      </c>
      <c r="AY23" s="533">
        <f t="shared" si="27"/>
        <v>48864455.227272749</v>
      </c>
      <c r="AZ23" s="62">
        <f t="shared" si="28"/>
        <v>-36740070.227272749</v>
      </c>
      <c r="BA23" s="467"/>
      <c r="BB23" s="678" t="s">
        <v>111</v>
      </c>
      <c r="BC23" s="679">
        <f>BC7+BC8+BC20+BC21+BC22</f>
        <v>4105399037</v>
      </c>
      <c r="BD23" s="138">
        <f>BD7+BD8+BD20+BD21+BD22+BD92</f>
        <v>3565372482</v>
      </c>
      <c r="BE23" s="139">
        <f>BE7+BE8+BE20+BE21+BE22+BE92</f>
        <v>188169897</v>
      </c>
      <c r="BF23" s="467"/>
      <c r="BG23" s="467"/>
      <c r="BH23" s="467"/>
      <c r="BI23" s="467"/>
      <c r="BJ23" s="467"/>
      <c r="BK23" s="467"/>
      <c r="BL23" s="467"/>
      <c r="BM23" s="164" t="s">
        <v>107</v>
      </c>
      <c r="BN23" s="101">
        <f>X177</f>
        <v>37951506</v>
      </c>
      <c r="BO23" s="99">
        <f>AA177</f>
        <v>27037989</v>
      </c>
      <c r="BP23" s="99">
        <f>AD177</f>
        <v>27037989</v>
      </c>
      <c r="BQ23" s="100">
        <f>AF177</f>
        <v>2457999</v>
      </c>
      <c r="BR23" s="10"/>
    </row>
    <row r="24" spans="1:70" s="514" customFormat="1" ht="15" x14ac:dyDescent="0.2">
      <c r="A24" s="188" t="str">
        <f>+IF(OCTUBRE!A24=0,"",OCTUBRE!A24)</f>
        <v>1130101-2</v>
      </c>
      <c r="B24" s="189" t="str">
        <f>+IF(OCTUBRE!B24=0,"",OCTUBRE!B24)</f>
        <v>Vigencias Anteriores</v>
      </c>
      <c r="C24" s="456">
        <f>+ENERO!C24</f>
        <v>0</v>
      </c>
      <c r="D24" s="456">
        <f>OCTUBRE!D24+NOVIEMBRE!P24</f>
        <v>0</v>
      </c>
      <c r="E24" s="456">
        <f>OCTUBRE!E24+NOVIEMBRE!Q24</f>
        <v>507063549</v>
      </c>
      <c r="F24" s="170">
        <f>SUM(C24:E24)</f>
        <v>507063549</v>
      </c>
      <c r="G24" s="283">
        <f>OCTUBRE!I24</f>
        <v>461743163</v>
      </c>
      <c r="H24" s="457">
        <v>561836</v>
      </c>
      <c r="I24" s="170">
        <f>SUM(G24:H24)</f>
        <v>462304999</v>
      </c>
      <c r="J24" s="283">
        <f>OCTUBRE!L24</f>
        <v>461743163</v>
      </c>
      <c r="K24" s="457">
        <v>561836</v>
      </c>
      <c r="L24" s="170">
        <f>SUM(J24:K24)</f>
        <v>462304999</v>
      </c>
      <c r="M24" s="283">
        <f>F24-I24</f>
        <v>44758550</v>
      </c>
      <c r="N24" s="170">
        <f>F24-L24</f>
        <v>44758550</v>
      </c>
      <c r="O24" s="467"/>
      <c r="P24" s="455">
        <v>0</v>
      </c>
      <c r="Q24" s="458">
        <v>0</v>
      </c>
      <c r="R24" s="10"/>
      <c r="S24" s="156" t="str">
        <f>+IF(OCTUBRE!S24=0,"",OCTUBRE!S24)</f>
        <v>1010104-4</v>
      </c>
      <c r="T24" s="55" t="str">
        <f>+IF(OCTUBRE!T24=0,"",OCTUBRE!T24)</f>
        <v>Prima Clima</v>
      </c>
      <c r="U24" s="29">
        <f>+ENERO!U24</f>
        <v>0</v>
      </c>
      <c r="V24" s="17">
        <f>OCTUBRE!V24+NOVIEMBRE!AL24</f>
        <v>0</v>
      </c>
      <c r="W24" s="17">
        <f>OCTUBRE!W24+NOVIEMBRE!AM24</f>
        <v>0</v>
      </c>
      <c r="X24" s="20">
        <f t="shared" si="17"/>
        <v>0</v>
      </c>
      <c r="Y24" s="21">
        <f>OCTUBRE!AA24</f>
        <v>0</v>
      </c>
      <c r="Z24" s="457">
        <v>0</v>
      </c>
      <c r="AA24" s="20">
        <f t="shared" si="18"/>
        <v>0</v>
      </c>
      <c r="AB24" s="21">
        <f>OCTUBRE!AD24</f>
        <v>0</v>
      </c>
      <c r="AC24" s="457">
        <v>0</v>
      </c>
      <c r="AD24" s="20">
        <f t="shared" si="19"/>
        <v>0</v>
      </c>
      <c r="AE24" s="21">
        <f>OCTUBRE!AG24</f>
        <v>0</v>
      </c>
      <c r="AF24" s="457">
        <v>0</v>
      </c>
      <c r="AG24" s="20">
        <f t="shared" si="20"/>
        <v>0</v>
      </c>
      <c r="AH24" s="21">
        <f t="shared" si="21"/>
        <v>0</v>
      </c>
      <c r="AI24" s="17">
        <f t="shared" si="22"/>
        <v>0</v>
      </c>
      <c r="AJ24" s="18">
        <f t="shared" si="23"/>
        <v>0</v>
      </c>
      <c r="AK24" s="10"/>
      <c r="AL24" s="455">
        <v>0</v>
      </c>
      <c r="AM24" s="458">
        <v>0</v>
      </c>
      <c r="AN24" s="10"/>
      <c r="AO24" s="453"/>
      <c r="AP24" s="507" t="s">
        <v>115</v>
      </c>
      <c r="AQ24" s="528">
        <f>X35+X83</f>
        <v>389858960</v>
      </c>
      <c r="AR24" s="528">
        <f>AD35+AD83</f>
        <v>312177001</v>
      </c>
      <c r="AS24" s="528">
        <f>AG35+AG83</f>
        <v>285451484</v>
      </c>
      <c r="AT24" s="528"/>
      <c r="AU24" s="456">
        <f t="shared" si="25"/>
        <v>0.80074343039339146</v>
      </c>
      <c r="AV24" s="456">
        <f t="shared" si="26"/>
        <v>0.73219167259872642</v>
      </c>
      <c r="AW24" s="456">
        <f>(AR24-AD41-AD88)/$AO$2*12+AD41+AD88</f>
        <v>337191626.90909094</v>
      </c>
      <c r="AX24" s="456">
        <f>(AS24-AG41-AG88)/$AO$2*12+AG41+AG88</f>
        <v>308272494.72727275</v>
      </c>
      <c r="AY24" s="456">
        <f t="shared" si="27"/>
        <v>-52667333.090909064</v>
      </c>
      <c r="AZ24" s="170">
        <f t="shared" si="28"/>
        <v>81586465.272727251</v>
      </c>
      <c r="BA24" s="10"/>
      <c r="BB24" s="534"/>
      <c r="BC24" s="467"/>
      <c r="BD24" s="467"/>
      <c r="BE24" s="467"/>
      <c r="BF24" s="467"/>
      <c r="BG24" s="467"/>
      <c r="BH24" s="467"/>
      <c r="BI24" s="467"/>
      <c r="BJ24" s="467"/>
      <c r="BK24" s="467"/>
      <c r="BL24" s="467"/>
      <c r="BM24" s="164" t="s">
        <v>112</v>
      </c>
      <c r="BN24" s="101">
        <f>X170-X177-X174-X183-X191</f>
        <v>18600000</v>
      </c>
      <c r="BO24" s="99">
        <f>AA170-AA177-AA174-AA183-AA191</f>
        <v>8575277</v>
      </c>
      <c r="BP24" s="99">
        <f>AD170-AD177-AD174-AD183-AD191</f>
        <v>8575277</v>
      </c>
      <c r="BQ24" s="100">
        <f>AF170-AF177-AF174-AF183-AF191</f>
        <v>1460223</v>
      </c>
      <c r="BR24" s="467"/>
    </row>
    <row r="25" spans="1:70" s="467" customFormat="1" ht="15" x14ac:dyDescent="0.25">
      <c r="A25" s="57">
        <f>+IF(OCTUBRE!A25=0,"",OCTUBRE!A25)</f>
        <v>1130102</v>
      </c>
      <c r="B25" s="45" t="str">
        <f>+IF(OCTUBRE!B25=0,"",OCTUBRE!B25)</f>
        <v>ARS - REGIMEN SUBSIDIADO</v>
      </c>
      <c r="C25" s="53">
        <f t="shared" ref="C25:N25" si="29">SUM(C26:C27)</f>
        <v>785000000</v>
      </c>
      <c r="D25" s="53">
        <f t="shared" si="29"/>
        <v>0</v>
      </c>
      <c r="E25" s="53">
        <f t="shared" si="29"/>
        <v>76960723</v>
      </c>
      <c r="F25" s="54">
        <f t="shared" si="29"/>
        <v>861960723</v>
      </c>
      <c r="G25" s="52">
        <f t="shared" si="29"/>
        <v>741024964</v>
      </c>
      <c r="H25" s="53">
        <f t="shared" si="29"/>
        <v>60141972</v>
      </c>
      <c r="I25" s="54">
        <f t="shared" si="29"/>
        <v>801166936</v>
      </c>
      <c r="J25" s="52">
        <f t="shared" si="29"/>
        <v>642618549</v>
      </c>
      <c r="K25" s="53">
        <f t="shared" si="29"/>
        <v>50120782</v>
      </c>
      <c r="L25" s="54">
        <f t="shared" si="29"/>
        <v>692739331</v>
      </c>
      <c r="M25" s="52">
        <f t="shared" si="29"/>
        <v>60793787</v>
      </c>
      <c r="N25" s="54">
        <f t="shared" si="29"/>
        <v>169221392</v>
      </c>
      <c r="P25" s="52">
        <f>SUM(P26:P27)</f>
        <v>0</v>
      </c>
      <c r="Q25" s="54">
        <f>SUM(Q26:Q27)</f>
        <v>0</v>
      </c>
      <c r="R25" s="10"/>
      <c r="S25" s="156" t="str">
        <f>+IF(OCTUBRE!S25=0,"",OCTUBRE!S25)</f>
        <v>1010104-5</v>
      </c>
      <c r="T25" s="55" t="str">
        <f>+IF(OCTUBRE!T25=0,"",OCTUBRE!T25)</f>
        <v>Prima de Servicios</v>
      </c>
      <c r="U25" s="29">
        <f>+ENERO!U25</f>
        <v>0</v>
      </c>
      <c r="V25" s="17">
        <f>OCTUBRE!V25+NOVIEMBRE!AL25</f>
        <v>0</v>
      </c>
      <c r="W25" s="17">
        <f>OCTUBRE!W25+NOVIEMBRE!AM25</f>
        <v>0</v>
      </c>
      <c r="X25" s="20">
        <f t="shared" si="17"/>
        <v>0</v>
      </c>
      <c r="Y25" s="21">
        <f>OCTUBRE!AA25</f>
        <v>0</v>
      </c>
      <c r="Z25" s="457">
        <v>0</v>
      </c>
      <c r="AA25" s="20">
        <f t="shared" si="18"/>
        <v>0</v>
      </c>
      <c r="AB25" s="21">
        <f>OCTUBRE!AD25</f>
        <v>0</v>
      </c>
      <c r="AC25" s="457">
        <v>0</v>
      </c>
      <c r="AD25" s="20">
        <f t="shared" si="19"/>
        <v>0</v>
      </c>
      <c r="AE25" s="21">
        <f>OCTUBRE!AG25</f>
        <v>0</v>
      </c>
      <c r="AF25" s="457">
        <v>0</v>
      </c>
      <c r="AG25" s="20">
        <f t="shared" si="20"/>
        <v>0</v>
      </c>
      <c r="AH25" s="21">
        <f t="shared" si="21"/>
        <v>0</v>
      </c>
      <c r="AI25" s="17">
        <f t="shared" si="22"/>
        <v>0</v>
      </c>
      <c r="AJ25" s="18">
        <f t="shared" si="23"/>
        <v>0</v>
      </c>
      <c r="AK25" s="10"/>
      <c r="AL25" s="455">
        <v>0</v>
      </c>
      <c r="AM25" s="458">
        <v>0</v>
      </c>
      <c r="AN25" s="10"/>
      <c r="AO25" s="23"/>
      <c r="AP25" s="535" t="s">
        <v>118</v>
      </c>
      <c r="AQ25" s="456">
        <f>X43+X57+X90+X104</f>
        <v>687058948</v>
      </c>
      <c r="AR25" s="456">
        <f>AD43+AD57+AD90+AD104</f>
        <v>405029185</v>
      </c>
      <c r="AS25" s="456">
        <f>AG43+AG57+AG90+AG104</f>
        <v>368416052</v>
      </c>
      <c r="AT25" s="528"/>
      <c r="AU25" s="456">
        <f t="shared" si="25"/>
        <v>0.58951154945150352</v>
      </c>
      <c r="AV25" s="456">
        <f t="shared" si="26"/>
        <v>0.53622189634884143</v>
      </c>
      <c r="AW25" s="456">
        <f>(AR25-AD55-AD61-AD102-AD108)/$AO$2*12+AD55+AD61+AD102+AD108</f>
        <v>433440390.36363637</v>
      </c>
      <c r="AX25" s="456">
        <f>(AS25-AG55-AG61-AG102-AG108)/$AO$2*12+AG55+AG61+AG102+AG108</f>
        <v>396081621</v>
      </c>
      <c r="AY25" s="456">
        <f t="shared" si="27"/>
        <v>-253618557.63636363</v>
      </c>
      <c r="AZ25" s="170">
        <f t="shared" si="28"/>
        <v>290977327</v>
      </c>
      <c r="BM25" s="167" t="s">
        <v>475</v>
      </c>
      <c r="BN25" s="124">
        <f>+SUM(BN26:BN28)</f>
        <v>335026726</v>
      </c>
      <c r="BO25" s="125">
        <f>+SUM(BO26:BO28)</f>
        <v>294177762</v>
      </c>
      <c r="BP25" s="125">
        <f>+SUM(BP26:BP28)</f>
        <v>285496203</v>
      </c>
      <c r="BQ25" s="126">
        <f>+SUM(BQ26:BQ28)</f>
        <v>16601793</v>
      </c>
    </row>
    <row r="26" spans="1:70" s="10" customFormat="1" ht="15" x14ac:dyDescent="0.2">
      <c r="A26" s="188" t="str">
        <f>+IF(OCTUBRE!A26=0,"",OCTUBRE!A26)</f>
        <v>1130102-1</v>
      </c>
      <c r="B26" s="189" t="str">
        <f>+CONCATENATE("Vigencia ",INSTRUCCIONES!$F$3)</f>
        <v>Vigencia 2014</v>
      </c>
      <c r="C26" s="456">
        <f>+ENERO!C26</f>
        <v>785000000</v>
      </c>
      <c r="D26" s="456">
        <f>OCTUBRE!D26+NOVIEMBRE!P26</f>
        <v>0</v>
      </c>
      <c r="E26" s="456">
        <f>OCTUBRE!E26+NOVIEMBRE!Q26</f>
        <v>14494257</v>
      </c>
      <c r="F26" s="170">
        <f>SUM(C26:E26)</f>
        <v>799494257</v>
      </c>
      <c r="G26" s="283">
        <f>OCTUBRE!I26</f>
        <v>702351366</v>
      </c>
      <c r="H26" s="457">
        <f>60653073-511101</f>
        <v>60141972</v>
      </c>
      <c r="I26" s="170">
        <f>SUM(G26:H26)</f>
        <v>762493338</v>
      </c>
      <c r="J26" s="283">
        <f>OCTUBRE!L26</f>
        <v>603944951</v>
      </c>
      <c r="K26" s="457">
        <v>50120782</v>
      </c>
      <c r="L26" s="170">
        <f>SUM(J26:K26)</f>
        <v>654065733</v>
      </c>
      <c r="M26" s="283">
        <f>F26-I26</f>
        <v>37000919</v>
      </c>
      <c r="N26" s="170">
        <f>F26-L26</f>
        <v>145428524</v>
      </c>
      <c r="P26" s="455">
        <v>0</v>
      </c>
      <c r="Q26" s="458">
        <v>0</v>
      </c>
      <c r="S26" s="156" t="str">
        <f>+IF(OCTUBRE!S26=0,"",OCTUBRE!S26)</f>
        <v>1010104-8</v>
      </c>
      <c r="T26" s="55" t="str">
        <f>+IF(OCTUBRE!T26=0,"",OCTUBRE!T26)</f>
        <v>Bonific. por Servicios Prestados (Convencional)</v>
      </c>
      <c r="U26" s="29">
        <f>+ENERO!U26</f>
        <v>0</v>
      </c>
      <c r="V26" s="17">
        <f>OCTUBRE!V26+NOVIEMBRE!AL26</f>
        <v>1000000</v>
      </c>
      <c r="W26" s="17">
        <f>OCTUBRE!W26+NOVIEMBRE!AM26</f>
        <v>0</v>
      </c>
      <c r="X26" s="20">
        <f t="shared" si="17"/>
        <v>1000000</v>
      </c>
      <c r="Y26" s="21">
        <f>OCTUBRE!AA26</f>
        <v>0</v>
      </c>
      <c r="Z26" s="457">
        <v>0</v>
      </c>
      <c r="AA26" s="20">
        <f t="shared" si="18"/>
        <v>0</v>
      </c>
      <c r="AB26" s="21">
        <f>OCTUBRE!AD26</f>
        <v>0</v>
      </c>
      <c r="AC26" s="457">
        <v>0</v>
      </c>
      <c r="AD26" s="20">
        <f t="shared" si="19"/>
        <v>0</v>
      </c>
      <c r="AE26" s="21">
        <f>OCTUBRE!AG26</f>
        <v>0</v>
      </c>
      <c r="AF26" s="457">
        <v>0</v>
      </c>
      <c r="AG26" s="20">
        <f t="shared" si="20"/>
        <v>0</v>
      </c>
      <c r="AH26" s="21">
        <f t="shared" si="21"/>
        <v>1000000</v>
      </c>
      <c r="AI26" s="17">
        <f t="shared" si="22"/>
        <v>1000000</v>
      </c>
      <c r="AJ26" s="18">
        <f t="shared" si="23"/>
        <v>1000000</v>
      </c>
      <c r="AL26" s="455">
        <v>1000000</v>
      </c>
      <c r="AM26" s="458">
        <v>0</v>
      </c>
      <c r="AO26" s="23"/>
      <c r="AP26" s="536" t="s">
        <v>122</v>
      </c>
      <c r="AQ26" s="401">
        <f>X110</f>
        <v>722766642</v>
      </c>
      <c r="AR26" s="401">
        <f>AD110</f>
        <v>575938693.69000006</v>
      </c>
      <c r="AS26" s="401">
        <f>AG110</f>
        <v>476770488.62</v>
      </c>
      <c r="AT26" s="454">
        <f>AO2/12</f>
        <v>0.91666666666666663</v>
      </c>
      <c r="AU26" s="419">
        <f t="shared" si="25"/>
        <v>0.79685289860126118</v>
      </c>
      <c r="AV26" s="419">
        <f t="shared" si="26"/>
        <v>0.65964650402335534</v>
      </c>
      <c r="AW26" s="533">
        <f>(AR26-AD121-AD139-AD143-AD153-AD168)/$AO$2*12+AD121+AD139+AD143+AD153+AD168</f>
        <v>619824629.84363639</v>
      </c>
      <c r="AX26" s="533">
        <f>(AS26-AG121-AG139-AG143-AG153-AG168)/$AO$2*12+AG121+AG139+AG143+AG153+AG168</f>
        <v>512122071.58545458</v>
      </c>
      <c r="AY26" s="533">
        <f t="shared" si="27"/>
        <v>-102942012.15636361</v>
      </c>
      <c r="AZ26" s="62">
        <f t="shared" si="28"/>
        <v>210644570.41454542</v>
      </c>
      <c r="BA26" s="467"/>
      <c r="BB26" s="467"/>
      <c r="BC26" s="467"/>
      <c r="BD26" s="467"/>
      <c r="BE26" s="467"/>
      <c r="BF26" s="467"/>
      <c r="BG26" s="467"/>
      <c r="BH26" s="467"/>
      <c r="BI26" s="467"/>
      <c r="BJ26" s="467"/>
      <c r="BK26" s="467"/>
      <c r="BM26" s="127" t="s">
        <v>476</v>
      </c>
      <c r="BN26" s="104">
        <f>+X196+X212</f>
        <v>211589698</v>
      </c>
      <c r="BO26" s="102">
        <f>+AA196+AA212</f>
        <v>184118740</v>
      </c>
      <c r="BP26" s="102">
        <f>+AD196+AD212</f>
        <v>175437181</v>
      </c>
      <c r="BQ26" s="103">
        <f>+AF196+AF212</f>
        <v>6619257</v>
      </c>
      <c r="BR26" s="467"/>
    </row>
    <row r="27" spans="1:70" s="514" customFormat="1" ht="15" x14ac:dyDescent="0.2">
      <c r="A27" s="188" t="str">
        <f>+IF(OCTUBRE!A27=0,"",OCTUBRE!A27)</f>
        <v>1130102-2</v>
      </c>
      <c r="B27" s="189" t="str">
        <f>+IF(OCTUBRE!B27=0,"",OCTUBRE!B27)</f>
        <v>Vigencias Anteriores</v>
      </c>
      <c r="C27" s="456">
        <f>+ENERO!C27</f>
        <v>0</v>
      </c>
      <c r="D27" s="456">
        <f>OCTUBRE!D27+NOVIEMBRE!P27</f>
        <v>0</v>
      </c>
      <c r="E27" s="456">
        <f>OCTUBRE!E27+NOVIEMBRE!Q27</f>
        <v>62466466</v>
      </c>
      <c r="F27" s="170">
        <f>SUM(C27:E27)</f>
        <v>62466466</v>
      </c>
      <c r="G27" s="283">
        <f>OCTUBRE!I27</f>
        <v>38673598</v>
      </c>
      <c r="H27" s="457">
        <v>0</v>
      </c>
      <c r="I27" s="170">
        <f>SUM(G27:H27)</f>
        <v>38673598</v>
      </c>
      <c r="J27" s="283">
        <f>OCTUBRE!L27</f>
        <v>38673598</v>
      </c>
      <c r="K27" s="457">
        <v>0</v>
      </c>
      <c r="L27" s="170">
        <f>SUM(J27:K27)</f>
        <v>38673598</v>
      </c>
      <c r="M27" s="283">
        <f>F27-I27</f>
        <v>23792868</v>
      </c>
      <c r="N27" s="170">
        <f>F27-L27</f>
        <v>23792868</v>
      </c>
      <c r="O27" s="467"/>
      <c r="P27" s="455">
        <v>0</v>
      </c>
      <c r="Q27" s="458">
        <v>0</v>
      </c>
      <c r="R27" s="10"/>
      <c r="S27" s="156" t="str">
        <f>+IF(OCTUBRE!S27=0,"",OCTUBRE!S27)</f>
        <v>1010104-9</v>
      </c>
      <c r="T27" s="55" t="str">
        <f>+IF(OCTUBRE!T27=0,"",OCTUBRE!T27)</f>
        <v>Auxilio de Transporte</v>
      </c>
      <c r="U27" s="29">
        <f>+ENERO!U27</f>
        <v>900000</v>
      </c>
      <c r="V27" s="17">
        <f>OCTUBRE!V27+NOVIEMBRE!AL27</f>
        <v>0</v>
      </c>
      <c r="W27" s="17">
        <f>OCTUBRE!W27+NOVIEMBRE!AM27</f>
        <v>0</v>
      </c>
      <c r="X27" s="20">
        <f t="shared" si="17"/>
        <v>900000</v>
      </c>
      <c r="Y27" s="21">
        <f>OCTUBRE!AA27</f>
        <v>703200</v>
      </c>
      <c r="Z27" s="457">
        <v>72000</v>
      </c>
      <c r="AA27" s="20">
        <f t="shared" si="18"/>
        <v>775200</v>
      </c>
      <c r="AB27" s="21">
        <f>OCTUBRE!AD27</f>
        <v>703200</v>
      </c>
      <c r="AC27" s="457">
        <v>72000</v>
      </c>
      <c r="AD27" s="20">
        <f t="shared" si="19"/>
        <v>775200</v>
      </c>
      <c r="AE27" s="21">
        <f>OCTUBRE!AG27</f>
        <v>703200</v>
      </c>
      <c r="AF27" s="457">
        <v>72000</v>
      </c>
      <c r="AG27" s="20">
        <f t="shared" si="20"/>
        <v>775200</v>
      </c>
      <c r="AH27" s="21">
        <f t="shared" si="21"/>
        <v>124800</v>
      </c>
      <c r="AI27" s="17">
        <f t="shared" si="22"/>
        <v>124800</v>
      </c>
      <c r="AJ27" s="18">
        <f t="shared" si="23"/>
        <v>124800</v>
      </c>
      <c r="AK27" s="10"/>
      <c r="AL27" s="455">
        <v>0</v>
      </c>
      <c r="AM27" s="458">
        <v>0</v>
      </c>
      <c r="AN27" s="10"/>
      <c r="AO27" s="428"/>
      <c r="AP27" s="535" t="s">
        <v>126</v>
      </c>
      <c r="AQ27" s="456">
        <f>X170</f>
        <v>70939759</v>
      </c>
      <c r="AR27" s="456">
        <f>AD170</f>
        <v>50001519</v>
      </c>
      <c r="AS27" s="456">
        <f>AG170</f>
        <v>49538057</v>
      </c>
      <c r="AT27" s="528"/>
      <c r="AU27" s="456">
        <f t="shared" si="25"/>
        <v>0.70484478245831084</v>
      </c>
      <c r="AV27" s="456">
        <f t="shared" si="26"/>
        <v>0.69831160548487348</v>
      </c>
      <c r="AW27" s="456">
        <f>(AR27-AD174-AD183-AD191)/$AO$2*12+AD174+AD183+AD191</f>
        <v>53239088.636363633</v>
      </c>
      <c r="AX27" s="456">
        <f>(AS27-AG174-AG183-AG191)/$AO$2*12+AG174+AG183+AG191</f>
        <v>52733493.727272727</v>
      </c>
      <c r="AY27" s="456">
        <f t="shared" si="27"/>
        <v>-17700670.363636367</v>
      </c>
      <c r="AZ27" s="170">
        <f t="shared" si="28"/>
        <v>18206265.272727273</v>
      </c>
      <c r="BA27" s="10"/>
      <c r="BB27" s="467"/>
      <c r="BC27" s="467"/>
      <c r="BD27" s="467"/>
      <c r="BE27" s="467"/>
      <c r="BF27" s="467"/>
      <c r="BG27" s="467"/>
      <c r="BH27" s="467"/>
      <c r="BI27" s="467"/>
      <c r="BJ27" s="467"/>
      <c r="BK27" s="467"/>
      <c r="BL27" s="467"/>
      <c r="BM27" s="127" t="s">
        <v>477</v>
      </c>
      <c r="BN27" s="104">
        <f>+X209-X212-X218</f>
        <v>0</v>
      </c>
      <c r="BO27" s="102">
        <f>+AA209-AA212-AA218</f>
        <v>0</v>
      </c>
      <c r="BP27" s="102">
        <f>+AD209-AD212-AD218</f>
        <v>0</v>
      </c>
      <c r="BQ27" s="103">
        <f>+AF209-AF212-AF218</f>
        <v>0</v>
      </c>
      <c r="BR27" s="467"/>
    </row>
    <row r="28" spans="1:70" s="514" customFormat="1" ht="22.5" x14ac:dyDescent="0.2">
      <c r="A28" s="57">
        <f>+IF(OCTUBRE!A28=0,"",OCTUBRE!A28)</f>
        <v>1130103</v>
      </c>
      <c r="B28" s="60" t="str">
        <f>+IF(OCTUBRE!B28=0,"",OCTUBRE!B28)</f>
        <v>SUBSIDIO A LA OFERTA- ATENCION PERSONAS POBRES NO CUBIERTOS CON SUBSIDIO A LA DEMANDA</v>
      </c>
      <c r="C28" s="53">
        <f t="shared" ref="C28:N28" si="30">C29+C32+C35</f>
        <v>0</v>
      </c>
      <c r="D28" s="53">
        <f t="shared" si="30"/>
        <v>0</v>
      </c>
      <c r="E28" s="53">
        <f t="shared" si="30"/>
        <v>0</v>
      </c>
      <c r="F28" s="54">
        <f t="shared" si="30"/>
        <v>0</v>
      </c>
      <c r="G28" s="52">
        <f t="shared" si="30"/>
        <v>20007037</v>
      </c>
      <c r="H28" s="53">
        <f t="shared" si="30"/>
        <v>1029003</v>
      </c>
      <c r="I28" s="54">
        <f t="shared" si="30"/>
        <v>21036040</v>
      </c>
      <c r="J28" s="52">
        <f t="shared" si="30"/>
        <v>0</v>
      </c>
      <c r="K28" s="53">
        <f t="shared" si="30"/>
        <v>0</v>
      </c>
      <c r="L28" s="54">
        <f t="shared" si="30"/>
        <v>0</v>
      </c>
      <c r="M28" s="52">
        <f t="shared" si="30"/>
        <v>-21036040</v>
      </c>
      <c r="N28" s="54">
        <f t="shared" si="30"/>
        <v>0</v>
      </c>
      <c r="O28" s="467"/>
      <c r="P28" s="52">
        <f>P29+P32+P35</f>
        <v>0</v>
      </c>
      <c r="Q28" s="54">
        <f>Q29+Q32+Q35</f>
        <v>0</v>
      </c>
      <c r="R28" s="10"/>
      <c r="S28" s="156" t="str">
        <f>+IF(OCTUBRE!S28=0,"",OCTUBRE!S28)</f>
        <v>1010104-10</v>
      </c>
      <c r="T28" s="55" t="str">
        <f>+IF(OCTUBRE!T28=0,"",OCTUBRE!T28)</f>
        <v>Subsidio de Alimentación</v>
      </c>
      <c r="U28" s="29">
        <f>+ENERO!U28</f>
        <v>0</v>
      </c>
      <c r="V28" s="17">
        <f>OCTUBRE!V28+NOVIEMBRE!AL28</f>
        <v>0</v>
      </c>
      <c r="W28" s="17">
        <f>OCTUBRE!W28+NOVIEMBRE!AM28</f>
        <v>0</v>
      </c>
      <c r="X28" s="20">
        <f t="shared" si="17"/>
        <v>0</v>
      </c>
      <c r="Y28" s="21">
        <f>OCTUBRE!AA28</f>
        <v>0</v>
      </c>
      <c r="Z28" s="457">
        <v>0</v>
      </c>
      <c r="AA28" s="20">
        <f t="shared" si="18"/>
        <v>0</v>
      </c>
      <c r="AB28" s="21">
        <f>OCTUBRE!AD28</f>
        <v>0</v>
      </c>
      <c r="AC28" s="457">
        <v>0</v>
      </c>
      <c r="AD28" s="20">
        <f t="shared" si="19"/>
        <v>0</v>
      </c>
      <c r="AE28" s="21">
        <f>OCTUBRE!AG28</f>
        <v>0</v>
      </c>
      <c r="AF28" s="457">
        <v>0</v>
      </c>
      <c r="AG28" s="20">
        <f t="shared" si="20"/>
        <v>0</v>
      </c>
      <c r="AH28" s="21">
        <f t="shared" si="21"/>
        <v>0</v>
      </c>
      <c r="AI28" s="17">
        <f t="shared" si="22"/>
        <v>0</v>
      </c>
      <c r="AJ28" s="18">
        <f t="shared" si="23"/>
        <v>0</v>
      </c>
      <c r="AK28" s="10"/>
      <c r="AL28" s="455">
        <v>0</v>
      </c>
      <c r="AM28" s="458">
        <v>0</v>
      </c>
      <c r="AN28" s="10"/>
      <c r="AO28" s="428"/>
      <c r="AP28" s="535" t="s">
        <v>129</v>
      </c>
      <c r="AQ28" s="528">
        <f>X193</f>
        <v>404104405</v>
      </c>
      <c r="AR28" s="528">
        <f>AD193</f>
        <v>372335951</v>
      </c>
      <c r="AS28" s="528">
        <f>AG193</f>
        <v>285082929</v>
      </c>
      <c r="AT28" s="528"/>
      <c r="AU28" s="456">
        <f t="shared" si="25"/>
        <v>0.92138552906890481</v>
      </c>
      <c r="AV28" s="456">
        <f t="shared" si="26"/>
        <v>0.70546850138889228</v>
      </c>
      <c r="AW28" s="456">
        <f>(AR28-AD205)/$AO$2*12+AD205</f>
        <v>398086703</v>
      </c>
      <c r="AX28" s="456">
        <f>(AS28-AG205)/$AO$2*12+AG205</f>
        <v>302901588.09090906</v>
      </c>
      <c r="AY28" s="456">
        <f t="shared" si="27"/>
        <v>-6017702</v>
      </c>
      <c r="AZ28" s="170">
        <f t="shared" si="28"/>
        <v>101202816.90909094</v>
      </c>
      <c r="BA28" s="467"/>
      <c r="BB28" s="467"/>
      <c r="BC28" s="467"/>
      <c r="BD28" s="467"/>
      <c r="BE28" s="467"/>
      <c r="BF28" s="467"/>
      <c r="BG28" s="467"/>
      <c r="BH28" s="467"/>
      <c r="BI28" s="467"/>
      <c r="BJ28" s="467"/>
      <c r="BK28" s="467"/>
      <c r="BL28" s="467"/>
      <c r="BM28" s="89" t="s">
        <v>478</v>
      </c>
      <c r="BN28" s="101">
        <f>+X194-X196-X205</f>
        <v>123437028</v>
      </c>
      <c r="BO28" s="99">
        <f>+AA194-AA196-AA205</f>
        <v>110059022</v>
      </c>
      <c r="BP28" s="99">
        <f>+AD194-AD196-AD205</f>
        <v>110059022</v>
      </c>
      <c r="BQ28" s="100">
        <f>+AF194-AF196-AF205</f>
        <v>9982536</v>
      </c>
      <c r="BR28" s="10"/>
    </row>
    <row r="29" spans="1:70" s="10" customFormat="1" ht="15" x14ac:dyDescent="0.25">
      <c r="A29" s="61" t="str">
        <f>+IF(OCTUBRE!A29=0,"",OCTUBRE!A29)</f>
        <v>1130103-1</v>
      </c>
      <c r="B29" s="62" t="str">
        <f>+IF(OCTUBRE!B29=0,"",OCTUBRE!B29)</f>
        <v>Prestación de Servicios de salud  1er Nivel</v>
      </c>
      <c r="C29" s="17">
        <f t="shared" ref="C29:N29" si="31">SUM(C30:C31)</f>
        <v>0</v>
      </c>
      <c r="D29" s="17">
        <f t="shared" si="31"/>
        <v>0</v>
      </c>
      <c r="E29" s="17">
        <f t="shared" si="31"/>
        <v>0</v>
      </c>
      <c r="F29" s="18">
        <f t="shared" si="31"/>
        <v>0</v>
      </c>
      <c r="G29" s="21">
        <f t="shared" si="31"/>
        <v>20007037</v>
      </c>
      <c r="H29" s="17">
        <f t="shared" si="31"/>
        <v>1029003</v>
      </c>
      <c r="I29" s="18">
        <f t="shared" si="31"/>
        <v>21036040</v>
      </c>
      <c r="J29" s="21">
        <f t="shared" si="31"/>
        <v>0</v>
      </c>
      <c r="K29" s="17">
        <f t="shared" si="31"/>
        <v>0</v>
      </c>
      <c r="L29" s="18">
        <f t="shared" si="31"/>
        <v>0</v>
      </c>
      <c r="M29" s="21">
        <f t="shared" si="31"/>
        <v>-21036040</v>
      </c>
      <c r="N29" s="18">
        <f t="shared" si="31"/>
        <v>0</v>
      </c>
      <c r="O29" s="467"/>
      <c r="P29" s="171">
        <f>SUM(P30:P31)</f>
        <v>0</v>
      </c>
      <c r="Q29" s="173">
        <f>SUM(Q30:Q31)</f>
        <v>0</v>
      </c>
      <c r="S29" s="156" t="str">
        <f>+IF(OCTUBRE!S29=0,"",OCTUBRE!S29)</f>
        <v>1010104-11</v>
      </c>
      <c r="T29" s="55" t="str">
        <f>+IF(OCTUBRE!T29=0,"",OCTUBRE!T29)</f>
        <v>Gastos de Representación</v>
      </c>
      <c r="U29" s="29">
        <f>+ENERO!U29</f>
        <v>0</v>
      </c>
      <c r="V29" s="17">
        <f>OCTUBRE!V29+NOVIEMBRE!AL29</f>
        <v>0</v>
      </c>
      <c r="W29" s="17">
        <f>OCTUBRE!W29+NOVIEMBRE!AM29</f>
        <v>0</v>
      </c>
      <c r="X29" s="20">
        <f t="shared" si="17"/>
        <v>0</v>
      </c>
      <c r="Y29" s="21">
        <f>OCTUBRE!AA29</f>
        <v>0</v>
      </c>
      <c r="Z29" s="457">
        <v>0</v>
      </c>
      <c r="AA29" s="20">
        <f t="shared" si="18"/>
        <v>0</v>
      </c>
      <c r="AB29" s="21">
        <f>OCTUBRE!AD29</f>
        <v>0</v>
      </c>
      <c r="AC29" s="457">
        <v>0</v>
      </c>
      <c r="AD29" s="20">
        <f t="shared" si="19"/>
        <v>0</v>
      </c>
      <c r="AE29" s="21">
        <f>OCTUBRE!AG29</f>
        <v>0</v>
      </c>
      <c r="AF29" s="457">
        <v>0</v>
      </c>
      <c r="AG29" s="20">
        <f t="shared" si="20"/>
        <v>0</v>
      </c>
      <c r="AH29" s="21">
        <f t="shared" si="21"/>
        <v>0</v>
      </c>
      <c r="AI29" s="17">
        <f t="shared" si="22"/>
        <v>0</v>
      </c>
      <c r="AJ29" s="18">
        <f t="shared" si="23"/>
        <v>0</v>
      </c>
      <c r="AL29" s="455">
        <v>0</v>
      </c>
      <c r="AM29" s="458">
        <v>0</v>
      </c>
      <c r="AO29" s="23"/>
      <c r="AP29" s="536" t="s">
        <v>133</v>
      </c>
      <c r="AQ29" s="14">
        <f>X207</f>
        <v>20000000</v>
      </c>
      <c r="AR29" s="14">
        <f>AD207</f>
        <v>2237931</v>
      </c>
      <c r="AS29" s="14">
        <f>AG207</f>
        <v>2237931</v>
      </c>
      <c r="AT29" s="401"/>
      <c r="AU29" s="419">
        <f t="shared" si="25"/>
        <v>0.11189655</v>
      </c>
      <c r="AV29" s="419">
        <f t="shared" si="26"/>
        <v>0.11189655</v>
      </c>
      <c r="AW29" s="533">
        <f>(AR29-AD218)/$AO$2*12+AD218</f>
        <v>2441379.2727272729</v>
      </c>
      <c r="AX29" s="533">
        <f>(AS29-AG218)/$AO$2*12+AG218</f>
        <v>2441379.2727272729</v>
      </c>
      <c r="AY29" s="533">
        <f t="shared" si="27"/>
        <v>-17558620.727272727</v>
      </c>
      <c r="AZ29" s="62">
        <f t="shared" si="28"/>
        <v>17558620.727272727</v>
      </c>
      <c r="BA29" s="467"/>
      <c r="BB29" s="514"/>
      <c r="BC29" s="514"/>
      <c r="BD29" s="514"/>
      <c r="BE29" s="514"/>
      <c r="BF29" s="514"/>
      <c r="BG29" s="467"/>
      <c r="BH29" s="467"/>
      <c r="BI29" s="467"/>
      <c r="BJ29" s="467"/>
      <c r="BK29" s="467"/>
      <c r="BM29" s="128" t="s">
        <v>72</v>
      </c>
      <c r="BN29" s="124">
        <f>X232-X256-X241</f>
        <v>461500000</v>
      </c>
      <c r="BO29" s="125">
        <f>AA232-AA256-AA241</f>
        <v>232733334</v>
      </c>
      <c r="BP29" s="125">
        <f>AD232-AD256-AD241</f>
        <v>211683334</v>
      </c>
      <c r="BQ29" s="126">
        <f>AF232-AF256-AF241</f>
        <v>7100000</v>
      </c>
      <c r="BR29" s="467"/>
    </row>
    <row r="30" spans="1:70" s="514" customFormat="1" ht="15" x14ac:dyDescent="0.25">
      <c r="A30" s="188" t="str">
        <f>+IF(OCTUBRE!A30=0,"",OCTUBRE!A30)</f>
        <v>1130103-1-1</v>
      </c>
      <c r="B30" s="189" t="str">
        <f>+CONCATENATE("Vigencia ",INSTRUCCIONES!$F$3)</f>
        <v>Vigencia 2014</v>
      </c>
      <c r="C30" s="456">
        <f>+ENERO!C30</f>
        <v>0</v>
      </c>
      <c r="D30" s="456">
        <f>OCTUBRE!D30+NOVIEMBRE!P30</f>
        <v>0</v>
      </c>
      <c r="E30" s="456">
        <f>OCTUBRE!E30+NOVIEMBRE!Q30</f>
        <v>0</v>
      </c>
      <c r="F30" s="170">
        <f>SUM(C30:E30)</f>
        <v>0</v>
      </c>
      <c r="G30" s="283">
        <f>OCTUBRE!I30</f>
        <v>20007037</v>
      </c>
      <c r="H30" s="457">
        <v>1029003</v>
      </c>
      <c r="I30" s="170">
        <f>SUM(G30:H30)</f>
        <v>21036040</v>
      </c>
      <c r="J30" s="283">
        <f>OCTUBRE!L30</f>
        <v>0</v>
      </c>
      <c r="K30" s="457">
        <v>0</v>
      </c>
      <c r="L30" s="170">
        <f>SUM(J30:K30)</f>
        <v>0</v>
      </c>
      <c r="M30" s="283">
        <f>F30-I30</f>
        <v>-21036040</v>
      </c>
      <c r="N30" s="170">
        <f>F30-L30</f>
        <v>0</v>
      </c>
      <c r="O30" s="10"/>
      <c r="P30" s="455">
        <v>0</v>
      </c>
      <c r="Q30" s="458">
        <v>0</v>
      </c>
      <c r="R30" s="10"/>
      <c r="S30" s="156" t="str">
        <f>+IF(OCTUBRE!S30=0,"",OCTUBRE!S30)</f>
        <v>1010104-12</v>
      </c>
      <c r="T30" s="55" t="str">
        <f>+IF(OCTUBRE!T30=0,"",OCTUBRE!T30)</f>
        <v xml:space="preserve"> Indemnizaciones por Vacaciones o Supresión de Cargos por Reestructuración</v>
      </c>
      <c r="U30" s="29">
        <f>+ENERO!U30</f>
        <v>0</v>
      </c>
      <c r="V30" s="17">
        <f>OCTUBRE!V30+NOVIEMBRE!AL30</f>
        <v>0</v>
      </c>
      <c r="W30" s="17">
        <f>OCTUBRE!W30+NOVIEMBRE!AM30</f>
        <v>0</v>
      </c>
      <c r="X30" s="20">
        <f t="shared" si="17"/>
        <v>0</v>
      </c>
      <c r="Y30" s="21">
        <f>OCTUBRE!AA30</f>
        <v>0</v>
      </c>
      <c r="Z30" s="457">
        <v>0</v>
      </c>
      <c r="AA30" s="20">
        <f t="shared" si="18"/>
        <v>0</v>
      </c>
      <c r="AB30" s="21">
        <f>OCTUBRE!AD30</f>
        <v>0</v>
      </c>
      <c r="AC30" s="457">
        <v>0</v>
      </c>
      <c r="AD30" s="20">
        <f t="shared" si="19"/>
        <v>0</v>
      </c>
      <c r="AE30" s="21">
        <f>OCTUBRE!AG30</f>
        <v>0</v>
      </c>
      <c r="AF30" s="457">
        <v>0</v>
      </c>
      <c r="AG30" s="20">
        <f t="shared" si="20"/>
        <v>0</v>
      </c>
      <c r="AH30" s="21">
        <f t="shared" si="21"/>
        <v>0</v>
      </c>
      <c r="AI30" s="17">
        <f t="shared" si="22"/>
        <v>0</v>
      </c>
      <c r="AJ30" s="18">
        <f t="shared" si="23"/>
        <v>0</v>
      </c>
      <c r="AK30" s="10"/>
      <c r="AL30" s="455">
        <v>0</v>
      </c>
      <c r="AM30" s="458">
        <v>0</v>
      </c>
      <c r="AN30" s="10"/>
      <c r="AO30" s="453" t="s">
        <v>53</v>
      </c>
      <c r="AP30" s="535" t="s">
        <v>136</v>
      </c>
      <c r="AQ30" s="456">
        <f>X220+X232</f>
        <v>544307480</v>
      </c>
      <c r="AR30" s="456">
        <f>AD220+AD232</f>
        <v>294490814</v>
      </c>
      <c r="AS30" s="456">
        <f>AG220+AG232</f>
        <v>251387674</v>
      </c>
      <c r="AT30" s="528"/>
      <c r="AU30" s="456">
        <f t="shared" si="25"/>
        <v>0.54103760249629496</v>
      </c>
      <c r="AV30" s="456">
        <f t="shared" si="26"/>
        <v>0.46184864848816704</v>
      </c>
      <c r="AW30" s="456">
        <f>(AR30-AD225-AD230-AD241-AD256)/$AO$2*12+AD225+AD230+AD241+AD256</f>
        <v>313734753.45454544</v>
      </c>
      <c r="AX30" s="456">
        <f>(AS30-AG225-AG230-AG241-AG256)/$AO$2*12+AG225+AG230+AG241+AG256</f>
        <v>269573734.54545456</v>
      </c>
      <c r="AY30" s="456">
        <f t="shared" si="27"/>
        <v>-230572726.54545456</v>
      </c>
      <c r="AZ30" s="170">
        <f t="shared" si="28"/>
        <v>274733745.45454544</v>
      </c>
      <c r="BA30" s="467"/>
      <c r="BG30" s="467"/>
      <c r="BH30" s="467"/>
      <c r="BI30" s="467"/>
      <c r="BJ30" s="467"/>
      <c r="BK30" s="467"/>
      <c r="BL30" s="467"/>
      <c r="BM30" s="128" t="s">
        <v>76</v>
      </c>
      <c r="BN30" s="124">
        <f>X220-X225-X230</f>
        <v>0</v>
      </c>
      <c r="BO30" s="125">
        <f>AA220-AA225-AA230</f>
        <v>0</v>
      </c>
      <c r="BP30" s="125">
        <f>AD220-AD225-AD230</f>
        <v>0</v>
      </c>
      <c r="BQ30" s="126">
        <f>AF220-AF225-AF230</f>
        <v>0</v>
      </c>
      <c r="BR30" s="467"/>
    </row>
    <row r="31" spans="1:70" s="514" customFormat="1" ht="15" x14ac:dyDescent="0.25">
      <c r="A31" s="188" t="str">
        <f>+IF(OCTUBRE!A31=0,"",OCTUBRE!A31)</f>
        <v>1130103-1-2</v>
      </c>
      <c r="B31" s="189" t="str">
        <f>+IF(OCTUBRE!B31=0,"",OCTUBRE!B31)</f>
        <v>Vigencias Anteriores</v>
      </c>
      <c r="C31" s="456">
        <f>+ENERO!C31</f>
        <v>0</v>
      </c>
      <c r="D31" s="456">
        <f>OCTUBRE!D31+NOVIEMBRE!P31</f>
        <v>0</v>
      </c>
      <c r="E31" s="456">
        <f>OCTUBRE!E31+NOVIEMBRE!Q31</f>
        <v>0</v>
      </c>
      <c r="F31" s="170">
        <f>SUM(C31:E31)</f>
        <v>0</v>
      </c>
      <c r="G31" s="283">
        <f>OCTUBRE!I31</f>
        <v>0</v>
      </c>
      <c r="H31" s="457">
        <v>0</v>
      </c>
      <c r="I31" s="170">
        <f>SUM(G31:H31)</f>
        <v>0</v>
      </c>
      <c r="J31" s="283">
        <f>OCTUBRE!L31</f>
        <v>0</v>
      </c>
      <c r="K31" s="457">
        <v>0</v>
      </c>
      <c r="L31" s="170">
        <f>SUM(J31:K31)</f>
        <v>0</v>
      </c>
      <c r="M31" s="283">
        <f>F31-I31</f>
        <v>0</v>
      </c>
      <c r="N31" s="170">
        <f>F31-L31</f>
        <v>0</v>
      </c>
      <c r="O31" s="467"/>
      <c r="P31" s="455">
        <v>0</v>
      </c>
      <c r="Q31" s="458">
        <v>0</v>
      </c>
      <c r="R31" s="10"/>
      <c r="S31" s="156" t="str">
        <f>+IF(OCTUBRE!S31=0,"",OCTUBRE!S31)</f>
        <v>1010104-13</v>
      </c>
      <c r="T31" s="55" t="str">
        <f>+IF(OCTUBRE!T31=0,"",OCTUBRE!T31)</f>
        <v>Bonificación Especial por Recreación</v>
      </c>
      <c r="U31" s="29">
        <f>+ENERO!U31</f>
        <v>1633955</v>
      </c>
      <c r="V31" s="17">
        <f>OCTUBRE!V31+NOVIEMBRE!AL31</f>
        <v>0</v>
      </c>
      <c r="W31" s="17">
        <f>OCTUBRE!W31+NOVIEMBRE!AM31</f>
        <v>0</v>
      </c>
      <c r="X31" s="20">
        <f t="shared" si="17"/>
        <v>1633955</v>
      </c>
      <c r="Y31" s="21">
        <f>OCTUBRE!AA31</f>
        <v>1163247</v>
      </c>
      <c r="Z31" s="457">
        <v>61704</v>
      </c>
      <c r="AA31" s="20">
        <f t="shared" si="18"/>
        <v>1224951</v>
      </c>
      <c r="AB31" s="21">
        <f>OCTUBRE!AD31</f>
        <v>1163247</v>
      </c>
      <c r="AC31" s="457">
        <v>61704</v>
      </c>
      <c r="AD31" s="20">
        <f t="shared" si="19"/>
        <v>1224951</v>
      </c>
      <c r="AE31" s="21">
        <f>OCTUBRE!AG31</f>
        <v>1163247</v>
      </c>
      <c r="AF31" s="457">
        <v>61704</v>
      </c>
      <c r="AG31" s="20">
        <f t="shared" si="20"/>
        <v>1224951</v>
      </c>
      <c r="AH31" s="21">
        <f t="shared" si="21"/>
        <v>409004</v>
      </c>
      <c r="AI31" s="17">
        <f t="shared" si="22"/>
        <v>409004</v>
      </c>
      <c r="AJ31" s="18">
        <f t="shared" si="23"/>
        <v>409004</v>
      </c>
      <c r="AK31" s="10"/>
      <c r="AL31" s="455">
        <v>0</v>
      </c>
      <c r="AM31" s="458">
        <v>0</v>
      </c>
      <c r="AN31" s="10"/>
      <c r="AO31" s="428"/>
      <c r="AP31" s="507" t="s">
        <v>139</v>
      </c>
      <c r="AQ31" s="528">
        <f>X258</f>
        <v>0</v>
      </c>
      <c r="AR31" s="528">
        <f>AD258</f>
        <v>-197175672.69000006</v>
      </c>
      <c r="AS31" s="528">
        <f>AG258</f>
        <v>-2787775090.6199999</v>
      </c>
      <c r="AT31" s="528"/>
      <c r="AU31" s="456" t="str">
        <f t="shared" si="25"/>
        <v xml:space="preserve"> </v>
      </c>
      <c r="AV31" s="456" t="str">
        <f t="shared" si="26"/>
        <v xml:space="preserve"> </v>
      </c>
      <c r="AW31" s="456">
        <f>AQ31</f>
        <v>0</v>
      </c>
      <c r="AX31" s="456">
        <f>AQ31</f>
        <v>0</v>
      </c>
      <c r="AY31" s="456">
        <f t="shared" si="27"/>
        <v>0</v>
      </c>
      <c r="AZ31" s="170">
        <f t="shared" si="28"/>
        <v>0</v>
      </c>
      <c r="BA31" s="467"/>
      <c r="BB31" s="467"/>
      <c r="BC31" s="467"/>
      <c r="BD31" s="467"/>
      <c r="BE31" s="467"/>
      <c r="BF31" s="467"/>
      <c r="BG31" s="467"/>
      <c r="BH31" s="467"/>
      <c r="BI31" s="467"/>
      <c r="BJ31" s="467"/>
      <c r="BK31" s="467"/>
      <c r="BL31" s="467"/>
      <c r="BM31" s="128" t="s">
        <v>134</v>
      </c>
      <c r="BN31" s="124">
        <f>X33+X41+X55+X61+X81+X88+X102+X108+X121+X139+X143+X153+X168+X174+X183+X191+X205+X218+X230+X241+X256+X225</f>
        <v>466957946</v>
      </c>
      <c r="BO31" s="125">
        <f>AA33+AA41+AA55+AA61+AA81+AA88+AA102+AA108+AA121+AA139+AA143+AA153+AA168+AA174+AA183+AA191+AA205+AA218+AA230+AA241+AA256+AA225</f>
        <v>466957946</v>
      </c>
      <c r="BP31" s="125">
        <f>AD33+AD41+AD55+AD61+AD81+AD88+AD102+AD108+AD121+AD139+AD143+AD153+AD168+AD174+AD183+AD191+AD205+AD218+AD230+AD241+AD256+AD225</f>
        <v>466957946</v>
      </c>
      <c r="BQ31" s="126">
        <f>AF33+AF41+AF55+AF61+AF81+AF88+AF102+AF108+AF121+AF139+AF143+AF153+AF168+AF174+AF183+AF191+AF205+AF218+AF230+AF241+AF256+AF225</f>
        <v>0</v>
      </c>
      <c r="BR31" s="10"/>
    </row>
    <row r="32" spans="1:70" s="10" customFormat="1" ht="15.75" thickBot="1" x14ac:dyDescent="0.3">
      <c r="A32" s="61" t="str">
        <f>+IF(OCTUBRE!A32=0,"",OCTUBRE!A32)</f>
        <v>1130103-2</v>
      </c>
      <c r="B32" s="62" t="str">
        <f>+IF(OCTUBRE!B32=0,"",OCTUBRE!B32)</f>
        <v>Prestación de Servicios de salud  2o. Nivel</v>
      </c>
      <c r="C32" s="17">
        <f t="shared" ref="C32:N32" si="32">SUM(C33:C34)</f>
        <v>0</v>
      </c>
      <c r="D32" s="17">
        <f t="shared" si="32"/>
        <v>0</v>
      </c>
      <c r="E32" s="17">
        <f t="shared" si="32"/>
        <v>0</v>
      </c>
      <c r="F32" s="18">
        <f t="shared" si="32"/>
        <v>0</v>
      </c>
      <c r="G32" s="21">
        <f t="shared" si="32"/>
        <v>0</v>
      </c>
      <c r="H32" s="17">
        <f t="shared" si="32"/>
        <v>0</v>
      </c>
      <c r="I32" s="18">
        <f t="shared" si="32"/>
        <v>0</v>
      </c>
      <c r="J32" s="21">
        <f t="shared" si="32"/>
        <v>0</v>
      </c>
      <c r="K32" s="17">
        <f t="shared" si="32"/>
        <v>0</v>
      </c>
      <c r="L32" s="18">
        <f t="shared" si="32"/>
        <v>0</v>
      </c>
      <c r="M32" s="21">
        <f t="shared" si="32"/>
        <v>0</v>
      </c>
      <c r="N32" s="18">
        <f t="shared" si="32"/>
        <v>0</v>
      </c>
      <c r="O32" s="467"/>
      <c r="P32" s="171">
        <f>SUM(P33:P34)</f>
        <v>0</v>
      </c>
      <c r="Q32" s="173">
        <f>SUM(Q33:Q34)</f>
        <v>0</v>
      </c>
      <c r="S32" s="156" t="str">
        <f>+IF(OCTUBRE!S32=0,"",OCTUBRE!S32)</f>
        <v>1010104-14</v>
      </c>
      <c r="T32" s="55" t="str">
        <f>+IF(OCTUBRE!T32=0,"",OCTUBRE!T32)</f>
        <v/>
      </c>
      <c r="U32" s="29">
        <f>+ENERO!U32</f>
        <v>0</v>
      </c>
      <c r="V32" s="17">
        <f>OCTUBRE!V32+NOVIEMBRE!AL32</f>
        <v>0</v>
      </c>
      <c r="W32" s="17">
        <f>OCTUBRE!W32+NOVIEMBRE!AM32</f>
        <v>0</v>
      </c>
      <c r="X32" s="20">
        <f t="shared" si="17"/>
        <v>0</v>
      </c>
      <c r="Y32" s="21">
        <f>OCTUBRE!AA32</f>
        <v>0</v>
      </c>
      <c r="Z32" s="457">
        <v>0</v>
      </c>
      <c r="AA32" s="20">
        <f t="shared" si="18"/>
        <v>0</v>
      </c>
      <c r="AB32" s="21">
        <f>OCTUBRE!AD32</f>
        <v>0</v>
      </c>
      <c r="AC32" s="457">
        <v>0</v>
      </c>
      <c r="AD32" s="20">
        <f t="shared" si="19"/>
        <v>0</v>
      </c>
      <c r="AE32" s="21">
        <f>OCTUBRE!AG32</f>
        <v>0</v>
      </c>
      <c r="AF32" s="457">
        <v>0</v>
      </c>
      <c r="AG32" s="20">
        <f t="shared" si="20"/>
        <v>0</v>
      </c>
      <c r="AH32" s="21">
        <f t="shared" si="21"/>
        <v>0</v>
      </c>
      <c r="AI32" s="17">
        <f t="shared" si="22"/>
        <v>0</v>
      </c>
      <c r="AJ32" s="18">
        <f t="shared" si="23"/>
        <v>0</v>
      </c>
      <c r="AL32" s="455">
        <v>0</v>
      </c>
      <c r="AM32" s="458">
        <v>0</v>
      </c>
      <c r="AO32" s="23"/>
      <c r="AP32" s="537" t="s">
        <v>144</v>
      </c>
      <c r="AQ32" s="483">
        <f>SUM(AQ22:AQ31)</f>
        <v>4105399037</v>
      </c>
      <c r="AR32" s="483">
        <f>SUM(AR22:AR31)</f>
        <v>2899477691</v>
      </c>
      <c r="AS32" s="483">
        <f>SUM(AS22:AS31)</f>
        <v>0</v>
      </c>
      <c r="AT32" s="538"/>
      <c r="AU32" s="539">
        <f t="shared" si="25"/>
        <v>0.70625965097872168</v>
      </c>
      <c r="AV32" s="539">
        <f t="shared" si="26"/>
        <v>0</v>
      </c>
      <c r="AW32" s="430">
        <f>SUM(AW22:AW31)</f>
        <v>3465311352.9800005</v>
      </c>
      <c r="AX32" s="430">
        <f>SUM(AX22:AX31)</f>
        <v>3136011439.8127275</v>
      </c>
      <c r="AY32" s="430">
        <f>SUM(AY22:AY31)</f>
        <v>-640087684.01999998</v>
      </c>
      <c r="AZ32" s="431">
        <f>SUM(AZ22:AZ31)</f>
        <v>969387597.18727255</v>
      </c>
      <c r="BA32" s="467"/>
      <c r="BB32" s="514"/>
      <c r="BC32" s="514"/>
      <c r="BD32" s="514"/>
      <c r="BE32" s="514"/>
      <c r="BF32" s="514"/>
      <c r="BG32" s="467"/>
      <c r="BH32" s="467"/>
      <c r="BI32" s="467"/>
      <c r="BJ32" s="467"/>
      <c r="BK32" s="467"/>
      <c r="BM32" s="128" t="s">
        <v>140</v>
      </c>
      <c r="BN32" s="124">
        <f>+BN7+BN25+BN29+BN30+BN31</f>
        <v>4105399037</v>
      </c>
      <c r="BO32" s="125">
        <f>+BO7+BO25+BO29+BO30+BO31</f>
        <v>3179201481.6900001</v>
      </c>
      <c r="BP32" s="125">
        <f>+BP7+BP25+BP29+BP30+BP31</f>
        <v>3096653363.6900001</v>
      </c>
      <c r="BQ32" s="126">
        <f>+BQ7+BQ25+BQ29+BQ30+BQ31</f>
        <v>197363208.62</v>
      </c>
      <c r="BR32" s="467"/>
    </row>
    <row r="33" spans="1:70" s="514" customFormat="1" ht="15.75" thickBot="1" x14ac:dyDescent="0.3">
      <c r="A33" s="188" t="str">
        <f>+IF(OCTUBRE!A33=0,"",OCTUBRE!A33)</f>
        <v>1130103-2-1</v>
      </c>
      <c r="B33" s="189" t="str">
        <f>+CONCATENATE("Vigencia ",INSTRUCCIONES!$F$3)</f>
        <v>Vigencia 2014</v>
      </c>
      <c r="C33" s="456">
        <f>+ENERO!C33</f>
        <v>0</v>
      </c>
      <c r="D33" s="456">
        <f>OCTUBRE!D33+NOVIEMBRE!P33</f>
        <v>0</v>
      </c>
      <c r="E33" s="456">
        <f>OCTUBRE!E33+NOVIEMBRE!Q33</f>
        <v>0</v>
      </c>
      <c r="F33" s="170">
        <f>SUM(C33:E33)</f>
        <v>0</v>
      </c>
      <c r="G33" s="283">
        <f>OCTUBRE!I33</f>
        <v>0</v>
      </c>
      <c r="H33" s="457">
        <v>0</v>
      </c>
      <c r="I33" s="170">
        <f>SUM(G33:H33)</f>
        <v>0</v>
      </c>
      <c r="J33" s="283">
        <f>OCTUBRE!L33</f>
        <v>0</v>
      </c>
      <c r="K33" s="457">
        <v>0</v>
      </c>
      <c r="L33" s="170">
        <f>SUM(J33:K33)</f>
        <v>0</v>
      </c>
      <c r="M33" s="283">
        <f>F33-I33</f>
        <v>0</v>
      </c>
      <c r="N33" s="170">
        <f>F33-L33</f>
        <v>0</v>
      </c>
      <c r="O33" s="10"/>
      <c r="P33" s="455">
        <v>0</v>
      </c>
      <c r="Q33" s="458">
        <v>0</v>
      </c>
      <c r="R33" s="10"/>
      <c r="S33" s="155">
        <f>+IF(OCTUBRE!S33=0,"",OCTUBRE!S33)</f>
        <v>1010199</v>
      </c>
      <c r="T33" s="159" t="str">
        <f>+IF(OCTUBRE!T33=0,"",OCTUBRE!T33)</f>
        <v>Vigencias Anteriores</v>
      </c>
      <c r="U33" s="29">
        <f>+ENERO!U33</f>
        <v>0</v>
      </c>
      <c r="V33" s="17">
        <f>OCTUBRE!V33+NOVIEMBRE!AL33</f>
        <v>0</v>
      </c>
      <c r="W33" s="17">
        <f>OCTUBRE!W33+NOVIEMBRE!AM33</f>
        <v>1568593</v>
      </c>
      <c r="X33" s="20">
        <f t="shared" si="17"/>
        <v>1568593</v>
      </c>
      <c r="Y33" s="21">
        <f>OCTUBRE!AA33</f>
        <v>1568593</v>
      </c>
      <c r="Z33" s="457">
        <v>0</v>
      </c>
      <c r="AA33" s="20">
        <f t="shared" si="18"/>
        <v>1568593</v>
      </c>
      <c r="AB33" s="21">
        <f>OCTUBRE!AD33</f>
        <v>1568593</v>
      </c>
      <c r="AC33" s="457">
        <v>0</v>
      </c>
      <c r="AD33" s="20">
        <f t="shared" si="19"/>
        <v>1568593</v>
      </c>
      <c r="AE33" s="21">
        <f>OCTUBRE!AG33</f>
        <v>1561043</v>
      </c>
      <c r="AF33" s="457">
        <v>0</v>
      </c>
      <c r="AG33" s="20">
        <f t="shared" si="20"/>
        <v>1561043</v>
      </c>
      <c r="AH33" s="21">
        <f t="shared" si="21"/>
        <v>0</v>
      </c>
      <c r="AI33" s="17">
        <f t="shared" si="22"/>
        <v>0</v>
      </c>
      <c r="AJ33" s="18">
        <f t="shared" si="23"/>
        <v>7550</v>
      </c>
      <c r="AK33" s="10"/>
      <c r="AL33" s="455">
        <v>0</v>
      </c>
      <c r="AM33" s="458">
        <v>0</v>
      </c>
      <c r="AN33" s="10"/>
      <c r="AO33" s="428"/>
      <c r="AP33" s="540"/>
      <c r="AQ33" s="541" t="str">
        <f>IF((AQ32-X8)&lt;&gt;0,(AQ32-X8),"")</f>
        <v/>
      </c>
      <c r="AR33" s="541"/>
      <c r="AS33" s="541"/>
      <c r="AT33" s="541"/>
      <c r="AU33" s="542"/>
      <c r="AV33" s="529"/>
      <c r="AW33" s="530"/>
      <c r="AX33" s="530"/>
      <c r="AY33" s="530"/>
      <c r="AZ33" s="531"/>
      <c r="BA33" s="467"/>
      <c r="BG33" s="467"/>
      <c r="BH33" s="467"/>
      <c r="BI33" s="467"/>
      <c r="BJ33" s="467"/>
      <c r="BK33" s="467"/>
      <c r="BL33" s="467"/>
      <c r="BM33" s="129" t="s">
        <v>137</v>
      </c>
      <c r="BN33" s="130">
        <f>X258</f>
        <v>0</v>
      </c>
      <c r="BO33" s="131">
        <f>AA258</f>
        <v>386171000.30999994</v>
      </c>
      <c r="BP33" s="131">
        <f>AD258</f>
        <v>-197175672.69000006</v>
      </c>
      <c r="BQ33" s="132">
        <f>AF258</f>
        <v>1008558137.38</v>
      </c>
      <c r="BR33" s="467"/>
    </row>
    <row r="34" spans="1:70" s="514" customFormat="1" ht="16.5" thickBot="1" x14ac:dyDescent="0.25">
      <c r="A34" s="188" t="str">
        <f>+IF(OCTUBRE!A34=0,"",OCTUBRE!A34)</f>
        <v>1130103-2-2</v>
      </c>
      <c r="B34" s="189" t="str">
        <f>+IF(OCTUBRE!B34=0,"",OCTUBRE!B34)</f>
        <v>Vigencias Anteriores</v>
      </c>
      <c r="C34" s="456">
        <f>+ENERO!C34</f>
        <v>0</v>
      </c>
      <c r="D34" s="456">
        <f>OCTUBRE!D34+NOVIEMBRE!P34</f>
        <v>0</v>
      </c>
      <c r="E34" s="456">
        <f>OCTUBRE!E34+NOVIEMBRE!Q34</f>
        <v>0</v>
      </c>
      <c r="F34" s="170">
        <f>SUM(C34:E34)</f>
        <v>0</v>
      </c>
      <c r="G34" s="283">
        <f>OCTUBRE!I34</f>
        <v>0</v>
      </c>
      <c r="H34" s="457">
        <v>0</v>
      </c>
      <c r="I34" s="170">
        <f>SUM(G34:H34)</f>
        <v>0</v>
      </c>
      <c r="J34" s="283">
        <f>OCTUBRE!L34</f>
        <v>0</v>
      </c>
      <c r="K34" s="457">
        <v>0</v>
      </c>
      <c r="L34" s="170">
        <f>SUM(J34:K34)</f>
        <v>0</v>
      </c>
      <c r="M34" s="283">
        <f>F34-I34</f>
        <v>0</v>
      </c>
      <c r="N34" s="170">
        <f>F34-L34</f>
        <v>0</v>
      </c>
      <c r="O34" s="467"/>
      <c r="P34" s="455">
        <v>0</v>
      </c>
      <c r="Q34" s="458">
        <v>0</v>
      </c>
      <c r="R34" s="10"/>
      <c r="S34" s="448" t="str">
        <f>+IF(OCTUBRE!S34=0,"",OCTUBRE!S34)</f>
        <v/>
      </c>
      <c r="T34" s="649" t="str">
        <f>+IF(OCTUBRE!T34=0,"",OCTUBRE!T34)</f>
        <v/>
      </c>
      <c r="U34" s="193"/>
      <c r="V34" s="193"/>
      <c r="W34" s="193"/>
      <c r="X34" s="193"/>
      <c r="Y34" s="193"/>
      <c r="Z34" s="193"/>
      <c r="AA34" s="193"/>
      <c r="AB34" s="193"/>
      <c r="AC34" s="193"/>
      <c r="AD34" s="193"/>
      <c r="AE34" s="193"/>
      <c r="AF34" s="193"/>
      <c r="AG34" s="193"/>
      <c r="AH34" s="193"/>
      <c r="AI34" s="193"/>
      <c r="AJ34" s="207"/>
      <c r="AK34" s="10"/>
      <c r="AL34" s="211"/>
      <c r="AM34" s="212"/>
      <c r="AN34" s="10"/>
      <c r="AO34" s="428"/>
      <c r="AP34" s="543"/>
      <c r="AQ34" s="15"/>
      <c r="AR34" s="15"/>
      <c r="AS34" s="15" t="s">
        <v>151</v>
      </c>
      <c r="AT34" s="15"/>
      <c r="AU34" s="544" t="s">
        <v>152</v>
      </c>
      <c r="AV34" s="545" t="s">
        <v>153</v>
      </c>
      <c r="AW34" s="472" t="s">
        <v>151</v>
      </c>
      <c r="AX34" s="546"/>
      <c r="AY34" s="472" t="s">
        <v>154</v>
      </c>
      <c r="AZ34" s="473" t="s">
        <v>155</v>
      </c>
      <c r="BA34" s="467"/>
      <c r="BB34" s="467"/>
      <c r="BC34" s="467"/>
      <c r="BD34" s="467"/>
      <c r="BE34" s="467"/>
      <c r="BF34" s="467"/>
      <c r="BG34" s="467"/>
      <c r="BH34" s="467"/>
      <c r="BI34" s="467"/>
      <c r="BJ34" s="467"/>
      <c r="BK34" s="467"/>
      <c r="BL34" s="467"/>
      <c r="BM34" s="10"/>
      <c r="BN34" s="10"/>
      <c r="BO34" s="10"/>
      <c r="BP34" s="10"/>
      <c r="BQ34" s="10"/>
      <c r="BR34" s="10"/>
    </row>
    <row r="35" spans="1:70" s="467" customFormat="1" ht="15.75" thickBot="1" x14ac:dyDescent="0.25">
      <c r="A35" s="61" t="str">
        <f>+IF(OCTUBRE!A35=0,"",OCTUBRE!A35)</f>
        <v>1130103-3</v>
      </c>
      <c r="B35" s="62" t="str">
        <f>+IF(OCTUBRE!B35=0,"",OCTUBRE!B35)</f>
        <v>Prestación de Servicios de salud  3o. Nivel</v>
      </c>
      <c r="C35" s="17">
        <f t="shared" ref="C35:N35" si="33">SUM(C36:C37)</f>
        <v>0</v>
      </c>
      <c r="D35" s="17">
        <f t="shared" si="33"/>
        <v>0</v>
      </c>
      <c r="E35" s="17">
        <f t="shared" si="33"/>
        <v>0</v>
      </c>
      <c r="F35" s="18">
        <f t="shared" si="33"/>
        <v>0</v>
      </c>
      <c r="G35" s="21">
        <f t="shared" si="33"/>
        <v>0</v>
      </c>
      <c r="H35" s="17">
        <f t="shared" si="33"/>
        <v>0</v>
      </c>
      <c r="I35" s="18">
        <f t="shared" si="33"/>
        <v>0</v>
      </c>
      <c r="J35" s="21">
        <f t="shared" si="33"/>
        <v>0</v>
      </c>
      <c r="K35" s="17">
        <f t="shared" si="33"/>
        <v>0</v>
      </c>
      <c r="L35" s="18">
        <f t="shared" si="33"/>
        <v>0</v>
      </c>
      <c r="M35" s="21">
        <f t="shared" si="33"/>
        <v>0</v>
      </c>
      <c r="N35" s="18">
        <f t="shared" si="33"/>
        <v>0</v>
      </c>
      <c r="P35" s="171">
        <f>SUM(P36:P37)</f>
        <v>0</v>
      </c>
      <c r="Q35" s="173">
        <f>SUM(Q36:Q37)</f>
        <v>0</v>
      </c>
      <c r="R35" s="10"/>
      <c r="S35" s="34">
        <f>+IF(OCTUBRE!S35=0,"",OCTUBRE!S35)</f>
        <v>1010200</v>
      </c>
      <c r="T35" s="158" t="str">
        <f>+IF(OCTUBRE!T35=0,"",OCTUBRE!T35)</f>
        <v>Servicios Personales Indirectos</v>
      </c>
      <c r="U35" s="157">
        <f t="shared" ref="U35:AJ35" si="34">SUM(U36:U41)</f>
        <v>191836000</v>
      </c>
      <c r="V35" s="144">
        <f t="shared" si="34"/>
        <v>-58000000</v>
      </c>
      <c r="W35" s="144">
        <f t="shared" si="34"/>
        <v>92761289</v>
      </c>
      <c r="X35" s="152">
        <f t="shared" si="34"/>
        <v>226597289</v>
      </c>
      <c r="Y35" s="151">
        <f t="shared" si="34"/>
        <v>212902725</v>
      </c>
      <c r="Z35" s="144">
        <f t="shared" si="34"/>
        <v>2056617</v>
      </c>
      <c r="AA35" s="152">
        <f t="shared" si="34"/>
        <v>214959342</v>
      </c>
      <c r="AB35" s="151">
        <f t="shared" si="34"/>
        <v>173011461</v>
      </c>
      <c r="AC35" s="144">
        <f t="shared" si="34"/>
        <v>11650000</v>
      </c>
      <c r="AD35" s="152">
        <f t="shared" si="34"/>
        <v>184661461</v>
      </c>
      <c r="AE35" s="151">
        <f t="shared" si="34"/>
        <v>158634464</v>
      </c>
      <c r="AF35" s="144">
        <f t="shared" si="34"/>
        <v>7954480</v>
      </c>
      <c r="AG35" s="152">
        <f t="shared" si="34"/>
        <v>166588944</v>
      </c>
      <c r="AH35" s="151">
        <f t="shared" si="34"/>
        <v>11637947</v>
      </c>
      <c r="AI35" s="144">
        <f t="shared" si="34"/>
        <v>41935828</v>
      </c>
      <c r="AJ35" s="153">
        <f t="shared" si="34"/>
        <v>60008345</v>
      </c>
      <c r="AK35" s="10"/>
      <c r="AL35" s="151">
        <f>SUM(AL36:AL41)</f>
        <v>-9000000</v>
      </c>
      <c r="AM35" s="153">
        <f>SUM(AM36:AM41)</f>
        <v>0</v>
      </c>
      <c r="AN35" s="10"/>
      <c r="AO35" s="428"/>
      <c r="AP35" s="547"/>
      <c r="AQ35" s="363"/>
      <c r="AR35" s="548"/>
      <c r="AS35" s="548"/>
      <c r="AT35" s="548"/>
      <c r="AU35" s="549">
        <f>AR17-AR32</f>
        <v>378500328</v>
      </c>
      <c r="AV35" s="550">
        <f>AS17-AR32</f>
        <v>-287394463</v>
      </c>
      <c r="AW35" s="550" t="s">
        <v>158</v>
      </c>
      <c r="AX35" s="551"/>
      <c r="AY35" s="550">
        <f>AY17+AY32</f>
        <v>-868072265.20181799</v>
      </c>
      <c r="AZ35" s="552">
        <f>AZ17+AY32</f>
        <v>-1627312152.4745455</v>
      </c>
      <c r="BB35" s="514"/>
      <c r="BC35" s="514"/>
      <c r="BD35" s="514"/>
      <c r="BE35" s="514"/>
      <c r="BF35" s="514"/>
    </row>
    <row r="36" spans="1:70" s="467" customFormat="1" ht="15.75" thickBot="1" x14ac:dyDescent="0.25">
      <c r="A36" s="188" t="str">
        <f>+IF(OCTUBRE!A36=0,"",OCTUBRE!A36)</f>
        <v>1130103-3-1</v>
      </c>
      <c r="B36" s="189" t="str">
        <f>+CONCATENATE("Vigencia ",INSTRUCCIONES!$F$3)</f>
        <v>Vigencia 2014</v>
      </c>
      <c r="C36" s="456">
        <f>+ENERO!C36</f>
        <v>0</v>
      </c>
      <c r="D36" s="456">
        <f>OCTUBRE!D36+NOVIEMBRE!P36</f>
        <v>0</v>
      </c>
      <c r="E36" s="456">
        <f>OCTUBRE!E36+NOVIEMBRE!Q36</f>
        <v>0</v>
      </c>
      <c r="F36" s="170">
        <f t="shared" ref="F36:F41" si="35">SUM(C36:E36)</f>
        <v>0</v>
      </c>
      <c r="G36" s="283">
        <f>OCTUBRE!I36</f>
        <v>0</v>
      </c>
      <c r="H36" s="457">
        <v>0</v>
      </c>
      <c r="I36" s="170">
        <f t="shared" ref="I36:I41" si="36">SUM(G36:H36)</f>
        <v>0</v>
      </c>
      <c r="J36" s="283">
        <f>OCTUBRE!L36</f>
        <v>0</v>
      </c>
      <c r="K36" s="457">
        <v>0</v>
      </c>
      <c r="L36" s="170">
        <f t="shared" ref="L36:L41" si="37">SUM(J36:K36)</f>
        <v>0</v>
      </c>
      <c r="M36" s="283">
        <f t="shared" ref="M36:M41" si="38">F36-I36</f>
        <v>0</v>
      </c>
      <c r="N36" s="170">
        <f t="shared" ref="N36:N41" si="39">F36-L36</f>
        <v>0</v>
      </c>
      <c r="O36" s="10"/>
      <c r="P36" s="455">
        <v>0</v>
      </c>
      <c r="Q36" s="458">
        <v>0</v>
      </c>
      <c r="R36" s="10"/>
      <c r="S36" s="155" t="str">
        <f>+IF(OCTUBRE!S36=0,"",OCTUBRE!S36)</f>
        <v>1010200-1</v>
      </c>
      <c r="T36" s="159" t="str">
        <f>+IF(OCTUBRE!T36=0,"",OCTUBRE!T36)</f>
        <v>Remuneración y Honorarios por Servicios Técnicos y Profesionales</v>
      </c>
      <c r="U36" s="29">
        <f>+ENERO!U36</f>
        <v>180000000</v>
      </c>
      <c r="V36" s="17">
        <f>OCTUBRE!V36+NOVIEMBRE!AL36</f>
        <v>-49000000</v>
      </c>
      <c r="W36" s="17">
        <f>OCTUBRE!W36+NOVIEMBRE!AM36</f>
        <v>63006844</v>
      </c>
      <c r="X36" s="20">
        <f t="shared" ref="X36:X41" si="40">SUM(U36:W36)</f>
        <v>194006844</v>
      </c>
      <c r="Y36" s="21">
        <f>OCTUBRE!AA36</f>
        <v>183148280</v>
      </c>
      <c r="Z36" s="457">
        <v>2056617</v>
      </c>
      <c r="AA36" s="20">
        <f t="shared" ref="AA36:AA41" si="41">SUM(Y36:Z36)</f>
        <v>185204897</v>
      </c>
      <c r="AB36" s="21">
        <f>OCTUBRE!AD36</f>
        <v>143257016</v>
      </c>
      <c r="AC36" s="457">
        <v>11650000</v>
      </c>
      <c r="AD36" s="20">
        <f t="shared" ref="AD36:AD41" si="42">SUM(AB36:AC36)</f>
        <v>154907016</v>
      </c>
      <c r="AE36" s="21">
        <f>OCTUBRE!AG36</f>
        <v>131475769</v>
      </c>
      <c r="AF36" s="457">
        <v>7954480</v>
      </c>
      <c r="AG36" s="20">
        <f t="shared" ref="AG36:AG41" si="43">SUM(AE36:AF36)</f>
        <v>139430249</v>
      </c>
      <c r="AH36" s="21">
        <f t="shared" ref="AH36:AH41" si="44">X36-AA36</f>
        <v>8801947</v>
      </c>
      <c r="AI36" s="17">
        <f t="shared" ref="AI36:AI41" si="45">X36-AD36</f>
        <v>39099828</v>
      </c>
      <c r="AJ36" s="18">
        <f t="shared" ref="AJ36:AJ41" si="46">X36-AG36</f>
        <v>54576595</v>
      </c>
      <c r="AK36" s="10"/>
      <c r="AL36" s="455">
        <v>0</v>
      </c>
      <c r="AM36" s="458">
        <v>0</v>
      </c>
      <c r="AN36" s="10"/>
      <c r="AO36" s="553"/>
      <c r="AP36" s="24"/>
      <c r="AQ36" s="24"/>
      <c r="AR36" s="24"/>
      <c r="AS36" s="24"/>
      <c r="AT36" s="24"/>
      <c r="AU36" s="24"/>
      <c r="AV36" s="24"/>
      <c r="AW36" s="24"/>
      <c r="AX36" s="24"/>
      <c r="AY36" s="24"/>
      <c r="AZ36" s="25"/>
      <c r="BB36" s="514"/>
      <c r="BC36" s="514"/>
      <c r="BD36" s="514"/>
      <c r="BE36" s="514"/>
      <c r="BF36" s="514"/>
    </row>
    <row r="37" spans="1:70" s="467" customFormat="1" ht="15" x14ac:dyDescent="0.2">
      <c r="A37" s="188" t="str">
        <f>+IF(OCTUBRE!A37=0,"",OCTUBRE!A37)</f>
        <v>1130103-3-2</v>
      </c>
      <c r="B37" s="189" t="str">
        <f>+IF(OCTUBRE!B37=0,"",OCTUBRE!B37)</f>
        <v>Vigencias Anteriores</v>
      </c>
      <c r="C37" s="456">
        <f>+ENERO!C37</f>
        <v>0</v>
      </c>
      <c r="D37" s="456">
        <f>OCTUBRE!D37+NOVIEMBRE!P37</f>
        <v>0</v>
      </c>
      <c r="E37" s="456">
        <f>OCTUBRE!E37+NOVIEMBRE!Q37</f>
        <v>0</v>
      </c>
      <c r="F37" s="170">
        <f t="shared" si="35"/>
        <v>0</v>
      </c>
      <c r="G37" s="283">
        <f>OCTUBRE!I37</f>
        <v>0</v>
      </c>
      <c r="H37" s="457">
        <v>0</v>
      </c>
      <c r="I37" s="170">
        <f t="shared" si="36"/>
        <v>0</v>
      </c>
      <c r="J37" s="283">
        <f>OCTUBRE!L37</f>
        <v>0</v>
      </c>
      <c r="K37" s="457">
        <v>0</v>
      </c>
      <c r="L37" s="170">
        <f t="shared" si="37"/>
        <v>0</v>
      </c>
      <c r="M37" s="283">
        <f t="shared" si="38"/>
        <v>0</v>
      </c>
      <c r="N37" s="170">
        <f t="shared" si="39"/>
        <v>0</v>
      </c>
      <c r="P37" s="455">
        <v>0</v>
      </c>
      <c r="Q37" s="458">
        <v>0</v>
      </c>
      <c r="R37" s="10"/>
      <c r="S37" s="155" t="str">
        <f>+IF(OCTUBRE!S37=0,"",OCTUBRE!S37)</f>
        <v>1010200-2</v>
      </c>
      <c r="T37" s="159" t="str">
        <f>+IF(OCTUBRE!T37=0,"",OCTUBRE!T37)</f>
        <v>Personal Supernumerario</v>
      </c>
      <c r="U37" s="29">
        <f>+ENERO!U37</f>
        <v>0</v>
      </c>
      <c r="V37" s="17">
        <f>OCTUBRE!V37+NOVIEMBRE!AL37</f>
        <v>0</v>
      </c>
      <c r="W37" s="17">
        <f>OCTUBRE!W37+NOVIEMBRE!AM37</f>
        <v>0</v>
      </c>
      <c r="X37" s="20">
        <f t="shared" si="40"/>
        <v>0</v>
      </c>
      <c r="Y37" s="21">
        <f>OCTUBRE!AA37</f>
        <v>0</v>
      </c>
      <c r="Z37" s="457">
        <v>0</v>
      </c>
      <c r="AA37" s="20">
        <f t="shared" si="41"/>
        <v>0</v>
      </c>
      <c r="AB37" s="21">
        <f>OCTUBRE!AD37</f>
        <v>0</v>
      </c>
      <c r="AC37" s="457">
        <v>0</v>
      </c>
      <c r="AD37" s="20">
        <f t="shared" si="42"/>
        <v>0</v>
      </c>
      <c r="AE37" s="21">
        <f>OCTUBRE!AG37</f>
        <v>0</v>
      </c>
      <c r="AF37" s="457">
        <v>0</v>
      </c>
      <c r="AG37" s="20">
        <f t="shared" si="43"/>
        <v>0</v>
      </c>
      <c r="AH37" s="21">
        <f t="shared" si="44"/>
        <v>0</v>
      </c>
      <c r="AI37" s="17">
        <f t="shared" si="45"/>
        <v>0</v>
      </c>
      <c r="AJ37" s="18">
        <f t="shared" si="46"/>
        <v>0</v>
      </c>
      <c r="AK37" s="10"/>
      <c r="AL37" s="455">
        <v>0</v>
      </c>
      <c r="AM37" s="458">
        <v>0</v>
      </c>
      <c r="AN37" s="10"/>
      <c r="AO37" s="26" t="s">
        <v>161</v>
      </c>
    </row>
    <row r="38" spans="1:70" s="467" customFormat="1" x14ac:dyDescent="0.2">
      <c r="A38" s="718"/>
      <c r="B38" s="719"/>
      <c r="C38" s="720"/>
      <c r="D38" s="720"/>
      <c r="E38" s="720"/>
      <c r="F38" s="721"/>
      <c r="G38" s="722"/>
      <c r="H38" s="723"/>
      <c r="I38" s="721"/>
      <c r="J38" s="722"/>
      <c r="K38" s="723"/>
      <c r="L38" s="721"/>
      <c r="M38" s="722"/>
      <c r="N38" s="721"/>
      <c r="O38" s="726"/>
      <c r="P38" s="724"/>
      <c r="Q38" s="725"/>
      <c r="R38" s="10"/>
      <c r="S38" s="155" t="str">
        <f>+IF(OCTUBRE!S38=0,"",OCTUBRE!S38)</f>
        <v>1010200-3</v>
      </c>
      <c r="T38" s="159" t="str">
        <f>+IF(OCTUBRE!T38=0,"",OCTUBRE!T38)</f>
        <v>Honorarios de la Junta Directiva</v>
      </c>
      <c r="U38" s="29">
        <f>+ENERO!U38</f>
        <v>1836000</v>
      </c>
      <c r="V38" s="17">
        <f>OCTUBRE!V38+NOVIEMBRE!AL38</f>
        <v>0</v>
      </c>
      <c r="W38" s="17">
        <f>OCTUBRE!W38+NOVIEMBRE!AM38</f>
        <v>0</v>
      </c>
      <c r="X38" s="20">
        <f t="shared" si="40"/>
        <v>1836000</v>
      </c>
      <c r="Y38" s="21">
        <f>OCTUBRE!AA38</f>
        <v>0</v>
      </c>
      <c r="Z38" s="457">
        <v>0</v>
      </c>
      <c r="AA38" s="20">
        <f t="shared" si="41"/>
        <v>0</v>
      </c>
      <c r="AB38" s="21">
        <f>OCTUBRE!AD38</f>
        <v>0</v>
      </c>
      <c r="AC38" s="457">
        <v>0</v>
      </c>
      <c r="AD38" s="20">
        <f t="shared" si="42"/>
        <v>0</v>
      </c>
      <c r="AE38" s="21">
        <f>OCTUBRE!AG38</f>
        <v>0</v>
      </c>
      <c r="AF38" s="457">
        <v>0</v>
      </c>
      <c r="AG38" s="20">
        <f t="shared" si="43"/>
        <v>0</v>
      </c>
      <c r="AH38" s="21">
        <f t="shared" si="44"/>
        <v>1836000</v>
      </c>
      <c r="AI38" s="17">
        <f t="shared" si="45"/>
        <v>1836000</v>
      </c>
      <c r="AJ38" s="18">
        <f t="shared" si="46"/>
        <v>1836000</v>
      </c>
      <c r="AK38" s="10"/>
      <c r="AL38" s="455">
        <v>0</v>
      </c>
      <c r="AM38" s="458">
        <v>0</v>
      </c>
      <c r="AN38" s="10"/>
      <c r="AO38" s="365"/>
      <c r="AP38" s="365"/>
      <c r="AQ38" s="365"/>
      <c r="AR38" s="365"/>
      <c r="AS38" s="365"/>
      <c r="AT38" s="365"/>
      <c r="AU38" s="365"/>
      <c r="AV38" s="365"/>
      <c r="AW38" s="365"/>
      <c r="AX38" s="365"/>
      <c r="AY38" s="365"/>
      <c r="AZ38" s="365"/>
    </row>
    <row r="39" spans="1:70" s="467" customFormat="1" x14ac:dyDescent="0.2">
      <c r="A39" s="718"/>
      <c r="B39" s="719"/>
      <c r="C39" s="720"/>
      <c r="D39" s="720"/>
      <c r="E39" s="720"/>
      <c r="F39" s="721"/>
      <c r="G39" s="722"/>
      <c r="H39" s="723"/>
      <c r="I39" s="721"/>
      <c r="J39" s="722"/>
      <c r="K39" s="723"/>
      <c r="L39" s="721"/>
      <c r="M39" s="722"/>
      <c r="N39" s="721"/>
      <c r="O39" s="726"/>
      <c r="P39" s="724"/>
      <c r="Q39" s="725"/>
      <c r="R39" s="10"/>
      <c r="S39" s="155" t="str">
        <f>+IF(OCTUBRE!S39=0,"",OCTUBRE!S39)</f>
        <v>1010200-4</v>
      </c>
      <c r="T39" s="159" t="str">
        <f>+IF(OCTUBRE!T39=0,"",OCTUBRE!T39)</f>
        <v>Otros Honorarios (Servicios de Cooperativa)</v>
      </c>
      <c r="U39" s="29">
        <f>+ENERO!U39</f>
        <v>0</v>
      </c>
      <c r="V39" s="17">
        <f>OCTUBRE!V39+NOVIEMBRE!AL39</f>
        <v>0</v>
      </c>
      <c r="W39" s="17">
        <f>OCTUBRE!W39+NOVIEMBRE!AM39</f>
        <v>0</v>
      </c>
      <c r="X39" s="20">
        <f t="shared" si="40"/>
        <v>0</v>
      </c>
      <c r="Y39" s="21">
        <f>OCTUBRE!AA39</f>
        <v>0</v>
      </c>
      <c r="Z39" s="457">
        <v>0</v>
      </c>
      <c r="AA39" s="20">
        <f t="shared" si="41"/>
        <v>0</v>
      </c>
      <c r="AB39" s="21">
        <f>OCTUBRE!AD39</f>
        <v>0</v>
      </c>
      <c r="AC39" s="457">
        <v>0</v>
      </c>
      <c r="AD39" s="20">
        <f t="shared" si="42"/>
        <v>0</v>
      </c>
      <c r="AE39" s="21">
        <f>OCTUBRE!AG39</f>
        <v>0</v>
      </c>
      <c r="AF39" s="457">
        <v>0</v>
      </c>
      <c r="AG39" s="20">
        <f t="shared" si="43"/>
        <v>0</v>
      </c>
      <c r="AH39" s="21">
        <f t="shared" si="44"/>
        <v>0</v>
      </c>
      <c r="AI39" s="17">
        <f t="shared" si="45"/>
        <v>0</v>
      </c>
      <c r="AJ39" s="18">
        <f t="shared" si="46"/>
        <v>0</v>
      </c>
      <c r="AK39" s="10"/>
      <c r="AL39" s="455">
        <v>0</v>
      </c>
      <c r="AM39" s="458">
        <v>0</v>
      </c>
      <c r="AN39" s="10"/>
      <c r="AO39" s="365"/>
      <c r="AP39" s="365"/>
      <c r="AQ39" s="365"/>
      <c r="AR39" s="365"/>
      <c r="AS39" s="365"/>
      <c r="AT39" s="365"/>
      <c r="AU39" s="365"/>
      <c r="AV39" s="365"/>
      <c r="AW39" s="365"/>
      <c r="AX39" s="365"/>
      <c r="AY39" s="365"/>
      <c r="AZ39" s="365"/>
    </row>
    <row r="40" spans="1:70" s="514" customFormat="1" x14ac:dyDescent="0.2">
      <c r="A40" s="718"/>
      <c r="B40" s="719"/>
      <c r="C40" s="720"/>
      <c r="D40" s="720"/>
      <c r="E40" s="720"/>
      <c r="F40" s="721"/>
      <c r="G40" s="722"/>
      <c r="H40" s="723"/>
      <c r="I40" s="721"/>
      <c r="J40" s="722"/>
      <c r="K40" s="723"/>
      <c r="L40" s="721"/>
      <c r="M40" s="722"/>
      <c r="N40" s="721"/>
      <c r="O40" s="726"/>
      <c r="P40" s="724"/>
      <c r="Q40" s="725"/>
      <c r="R40" s="10"/>
      <c r="S40" s="155" t="str">
        <f>+IF(OCTUBRE!S40=0,"",OCTUBRE!S40)</f>
        <v>1010200-6</v>
      </c>
      <c r="T40" s="159" t="str">
        <f>+IF(OCTUBRE!T40=0,"",OCTUBRE!T40)</f>
        <v>Certificación, Habilitación y Acreditación</v>
      </c>
      <c r="U40" s="29">
        <f>+ENERO!U40</f>
        <v>10000000</v>
      </c>
      <c r="V40" s="17">
        <f>OCTUBRE!V40+NOVIEMBRE!AL40</f>
        <v>-9000000</v>
      </c>
      <c r="W40" s="17">
        <f>OCTUBRE!W40+NOVIEMBRE!AM40</f>
        <v>0</v>
      </c>
      <c r="X40" s="20">
        <f t="shared" si="40"/>
        <v>1000000</v>
      </c>
      <c r="Y40" s="21">
        <f>OCTUBRE!AA40</f>
        <v>0</v>
      </c>
      <c r="Z40" s="457">
        <v>0</v>
      </c>
      <c r="AA40" s="20">
        <f t="shared" si="41"/>
        <v>0</v>
      </c>
      <c r="AB40" s="21">
        <f>OCTUBRE!AD40</f>
        <v>0</v>
      </c>
      <c r="AC40" s="457">
        <v>0</v>
      </c>
      <c r="AD40" s="20">
        <f t="shared" si="42"/>
        <v>0</v>
      </c>
      <c r="AE40" s="21">
        <f>OCTUBRE!AG40</f>
        <v>0</v>
      </c>
      <c r="AF40" s="457">
        <v>0</v>
      </c>
      <c r="AG40" s="20">
        <f t="shared" si="43"/>
        <v>0</v>
      </c>
      <c r="AH40" s="21">
        <f t="shared" si="44"/>
        <v>1000000</v>
      </c>
      <c r="AI40" s="17">
        <f t="shared" si="45"/>
        <v>1000000</v>
      </c>
      <c r="AJ40" s="18">
        <f t="shared" si="46"/>
        <v>1000000</v>
      </c>
      <c r="AK40" s="10"/>
      <c r="AL40" s="455">
        <v>-9000000</v>
      </c>
      <c r="AM40" s="458">
        <v>0</v>
      </c>
      <c r="AN40" s="10"/>
      <c r="AO40" s="467"/>
      <c r="AP40" s="467"/>
      <c r="AQ40" s="467"/>
      <c r="AR40" s="467"/>
      <c r="AS40" s="467"/>
      <c r="AT40" s="467"/>
      <c r="AU40" s="467"/>
      <c r="AV40" s="467"/>
      <c r="AW40" s="467"/>
      <c r="AX40" s="467"/>
      <c r="AY40" s="467"/>
      <c r="AZ40" s="467"/>
      <c r="BA40" s="467"/>
      <c r="BF40" s="467"/>
      <c r="BG40" s="467"/>
      <c r="BH40" s="467"/>
      <c r="BI40" s="467"/>
      <c r="BJ40" s="467"/>
      <c r="BK40" s="467"/>
      <c r="BL40" s="467"/>
      <c r="BM40" s="467"/>
      <c r="BN40" s="467"/>
      <c r="BO40" s="467"/>
      <c r="BP40" s="467"/>
      <c r="BQ40" s="467"/>
      <c r="BR40" s="467"/>
    </row>
    <row r="41" spans="1:70" s="514" customFormat="1" x14ac:dyDescent="0.2">
      <c r="A41" s="57" t="str">
        <f>+IF(OCTUBRE!A41=0,"",OCTUBRE!A41)</f>
        <v/>
      </c>
      <c r="B41" s="45" t="str">
        <f>+IF(OCTUBRE!B41=0,"",OCTUBRE!B41)</f>
        <v/>
      </c>
      <c r="C41" s="27">
        <f>+ENERO!C41</f>
        <v>0</v>
      </c>
      <c r="D41" s="27">
        <f>OCTUBRE!D41+NOVIEMBRE!P41</f>
        <v>0</v>
      </c>
      <c r="E41" s="27">
        <f>OCTUBRE!E41+NOVIEMBRE!Q41</f>
        <v>0</v>
      </c>
      <c r="F41" s="28">
        <f t="shared" si="35"/>
        <v>0</v>
      </c>
      <c r="G41" s="31">
        <f>OCTUBRE!I41</f>
        <v>0</v>
      </c>
      <c r="H41" s="457">
        <v>0</v>
      </c>
      <c r="I41" s="28">
        <f t="shared" si="36"/>
        <v>0</v>
      </c>
      <c r="J41" s="31">
        <f>OCTUBRE!L41</f>
        <v>0</v>
      </c>
      <c r="K41" s="457">
        <v>0</v>
      </c>
      <c r="L41" s="28">
        <f t="shared" si="37"/>
        <v>0</v>
      </c>
      <c r="M41" s="31">
        <f t="shared" si="38"/>
        <v>0</v>
      </c>
      <c r="N41" s="28">
        <f t="shared" si="39"/>
        <v>0</v>
      </c>
      <c r="O41" s="467"/>
      <c r="P41" s="455">
        <v>0</v>
      </c>
      <c r="Q41" s="458">
        <v>0</v>
      </c>
      <c r="R41" s="10"/>
      <c r="S41" s="155">
        <f>+IF(OCTUBRE!S41=0,"",OCTUBRE!S41)</f>
        <v>1010299</v>
      </c>
      <c r="T41" s="159" t="str">
        <f>+IF(OCTUBRE!T41=0,"",OCTUBRE!T41)</f>
        <v>Vigencias Anteriores</v>
      </c>
      <c r="U41" s="29">
        <f>+ENERO!U41</f>
        <v>0</v>
      </c>
      <c r="V41" s="17">
        <f>OCTUBRE!V41+NOVIEMBRE!AL41</f>
        <v>0</v>
      </c>
      <c r="W41" s="17">
        <f>OCTUBRE!W41+NOVIEMBRE!AM41</f>
        <v>29754445</v>
      </c>
      <c r="X41" s="20">
        <f t="shared" si="40"/>
        <v>29754445</v>
      </c>
      <c r="Y41" s="21">
        <f>OCTUBRE!AA41</f>
        <v>29754445</v>
      </c>
      <c r="Z41" s="457">
        <v>0</v>
      </c>
      <c r="AA41" s="20">
        <f t="shared" si="41"/>
        <v>29754445</v>
      </c>
      <c r="AB41" s="21">
        <f>OCTUBRE!AD41</f>
        <v>29754445</v>
      </c>
      <c r="AC41" s="457">
        <v>0</v>
      </c>
      <c r="AD41" s="20">
        <f t="shared" si="42"/>
        <v>29754445</v>
      </c>
      <c r="AE41" s="21">
        <f>OCTUBRE!AG41</f>
        <v>27158695</v>
      </c>
      <c r="AF41" s="457">
        <v>0</v>
      </c>
      <c r="AG41" s="20">
        <f t="shared" si="43"/>
        <v>27158695</v>
      </c>
      <c r="AH41" s="21">
        <f t="shared" si="44"/>
        <v>0</v>
      </c>
      <c r="AI41" s="17">
        <f t="shared" si="45"/>
        <v>0</v>
      </c>
      <c r="AJ41" s="18">
        <f t="shared" si="46"/>
        <v>2595750</v>
      </c>
      <c r="AK41" s="10"/>
      <c r="AL41" s="455">
        <v>0</v>
      </c>
      <c r="AM41" s="458">
        <v>0</v>
      </c>
      <c r="AN41" s="10"/>
      <c r="AO41" s="365"/>
      <c r="AP41" s="365"/>
      <c r="AQ41" s="365"/>
      <c r="AR41" s="365"/>
      <c r="AS41" s="365"/>
      <c r="AT41" s="365"/>
      <c r="AU41" s="365"/>
      <c r="AV41" s="365"/>
      <c r="AW41" s="365"/>
      <c r="AX41" s="365"/>
      <c r="AY41" s="365"/>
      <c r="AZ41" s="365"/>
      <c r="BA41" s="467"/>
      <c r="BF41" s="467"/>
      <c r="BG41" s="467"/>
      <c r="BH41" s="467"/>
      <c r="BI41" s="467"/>
      <c r="BJ41" s="467"/>
      <c r="BK41" s="467"/>
      <c r="BL41" s="467"/>
    </row>
    <row r="42" spans="1:70" s="467" customFormat="1" ht="15.75" x14ac:dyDescent="0.2">
      <c r="A42" s="57">
        <f>+IF(OCTUBRE!A42=0,"",OCTUBRE!A42)</f>
        <v>1130106</v>
      </c>
      <c r="B42" s="45" t="str">
        <f>+IF(OCTUBRE!B42=0,"",OCTUBRE!B42)</f>
        <v>SALUD PUBLICA - PLAN DE INTERVENCIONES COLECTIVAS</v>
      </c>
      <c r="C42" s="53">
        <f t="shared" ref="C42:N42" si="47">SUM(C43:C44)</f>
        <v>100000000</v>
      </c>
      <c r="D42" s="53">
        <f t="shared" si="47"/>
        <v>0</v>
      </c>
      <c r="E42" s="53">
        <f t="shared" si="47"/>
        <v>15073169</v>
      </c>
      <c r="F42" s="54">
        <f t="shared" si="47"/>
        <v>115073169</v>
      </c>
      <c r="G42" s="52">
        <f t="shared" si="47"/>
        <v>100821916</v>
      </c>
      <c r="H42" s="53">
        <f t="shared" si="47"/>
        <v>8881099</v>
      </c>
      <c r="I42" s="54">
        <f t="shared" si="47"/>
        <v>109703015</v>
      </c>
      <c r="J42" s="52">
        <f t="shared" si="47"/>
        <v>89840861</v>
      </c>
      <c r="K42" s="53">
        <f t="shared" si="47"/>
        <v>8881099</v>
      </c>
      <c r="L42" s="54">
        <f t="shared" si="47"/>
        <v>98721960</v>
      </c>
      <c r="M42" s="52">
        <f t="shared" si="47"/>
        <v>5370154</v>
      </c>
      <c r="N42" s="54">
        <f t="shared" si="47"/>
        <v>16351209</v>
      </c>
      <c r="P42" s="52">
        <f>SUM(P43:P44)</f>
        <v>0</v>
      </c>
      <c r="Q42" s="54">
        <f>SUM(Q43:Q44)</f>
        <v>0</v>
      </c>
      <c r="R42" s="10"/>
      <c r="S42" s="448" t="str">
        <f>+IF(OCTUBRE!S42=0,"",OCTUBRE!S42)</f>
        <v/>
      </c>
      <c r="T42" s="649" t="str">
        <f>+IF(OCTUBRE!T42=0,"",OCTUBRE!T42)</f>
        <v/>
      </c>
      <c r="U42" s="193"/>
      <c r="V42" s="193"/>
      <c r="W42" s="193"/>
      <c r="X42" s="193"/>
      <c r="Y42" s="193"/>
      <c r="Z42" s="193"/>
      <c r="AA42" s="193"/>
      <c r="AB42" s="193"/>
      <c r="AC42" s="193"/>
      <c r="AD42" s="193"/>
      <c r="AE42" s="193"/>
      <c r="AF42" s="193"/>
      <c r="AG42" s="193"/>
      <c r="AH42" s="193"/>
      <c r="AI42" s="193"/>
      <c r="AJ42" s="207"/>
      <c r="AK42" s="12"/>
      <c r="AL42" s="213"/>
      <c r="AM42" s="214"/>
      <c r="AN42" s="10"/>
      <c r="AO42" s="365"/>
      <c r="AP42" s="365"/>
      <c r="AQ42" s="365"/>
      <c r="AR42" s="365"/>
      <c r="AS42" s="365"/>
      <c r="AT42" s="365"/>
      <c r="AU42" s="365"/>
      <c r="AV42" s="365"/>
      <c r="AW42" s="365"/>
      <c r="AX42" s="365"/>
      <c r="AY42" s="365"/>
      <c r="AZ42" s="365"/>
    </row>
    <row r="43" spans="1:70" s="514" customFormat="1" ht="15" x14ac:dyDescent="0.2">
      <c r="A43" s="188" t="str">
        <f>+IF(OCTUBRE!A43=0,"",OCTUBRE!A43)</f>
        <v>1130106-1</v>
      </c>
      <c r="B43" s="189" t="str">
        <f>+CONCATENATE("Vigencia ",INSTRUCCIONES!$F$3)</f>
        <v>Vigencia 2014</v>
      </c>
      <c r="C43" s="456">
        <f>+ENERO!C43</f>
        <v>100000000</v>
      </c>
      <c r="D43" s="456">
        <f>OCTUBRE!D43+NOVIEMBRE!P43</f>
        <v>0</v>
      </c>
      <c r="E43" s="456">
        <f>OCTUBRE!E43+NOVIEMBRE!Q43</f>
        <v>0</v>
      </c>
      <c r="F43" s="170">
        <f>SUM(C43:E43)</f>
        <v>100000000</v>
      </c>
      <c r="G43" s="283">
        <f>OCTUBRE!I43</f>
        <v>85748747</v>
      </c>
      <c r="H43" s="457">
        <v>8881099</v>
      </c>
      <c r="I43" s="170">
        <f>SUM(G43:H43)</f>
        <v>94629846</v>
      </c>
      <c r="J43" s="283">
        <f>OCTUBRE!L43</f>
        <v>74767692</v>
      </c>
      <c r="K43" s="457">
        <v>8881099</v>
      </c>
      <c r="L43" s="170">
        <f>SUM(J43:K43)</f>
        <v>83648791</v>
      </c>
      <c r="M43" s="283">
        <f>F43-I43</f>
        <v>5370154</v>
      </c>
      <c r="N43" s="170">
        <f>F43-L43</f>
        <v>16351209</v>
      </c>
      <c r="O43" s="467"/>
      <c r="P43" s="455">
        <v>0</v>
      </c>
      <c r="Q43" s="458">
        <v>0</v>
      </c>
      <c r="R43" s="10"/>
      <c r="S43" s="34">
        <f>+IF(OCTUBRE!S43=0,"",OCTUBRE!S43)</f>
        <v>1010300</v>
      </c>
      <c r="T43" s="158" t="str">
        <f>+IF(OCTUBRE!T43=0,"",OCTUBRE!T43)</f>
        <v>Contribuciones Inherentes nómina al Sector Privado</v>
      </c>
      <c r="U43" s="157">
        <f t="shared" ref="U43:AJ43" si="48">U44+U49+U55</f>
        <v>131901422</v>
      </c>
      <c r="V43" s="144">
        <f t="shared" si="48"/>
        <v>21800000</v>
      </c>
      <c r="W43" s="144">
        <f t="shared" si="48"/>
        <v>29357693</v>
      </c>
      <c r="X43" s="152">
        <f t="shared" si="48"/>
        <v>183059115</v>
      </c>
      <c r="Y43" s="151">
        <f t="shared" si="48"/>
        <v>94013941</v>
      </c>
      <c r="Z43" s="144">
        <f t="shared" si="48"/>
        <v>6461430</v>
      </c>
      <c r="AA43" s="152">
        <f t="shared" si="48"/>
        <v>100475371</v>
      </c>
      <c r="AB43" s="151">
        <f t="shared" si="48"/>
        <v>94013941</v>
      </c>
      <c r="AC43" s="144">
        <f t="shared" si="48"/>
        <v>6461430</v>
      </c>
      <c r="AD43" s="152">
        <f t="shared" si="48"/>
        <v>100475371</v>
      </c>
      <c r="AE43" s="151">
        <f t="shared" si="48"/>
        <v>77597058</v>
      </c>
      <c r="AF43" s="144">
        <f t="shared" si="48"/>
        <v>6460530</v>
      </c>
      <c r="AG43" s="152">
        <f t="shared" si="48"/>
        <v>84057588</v>
      </c>
      <c r="AH43" s="151">
        <f t="shared" si="48"/>
        <v>82583744</v>
      </c>
      <c r="AI43" s="144">
        <f t="shared" si="48"/>
        <v>82583744</v>
      </c>
      <c r="AJ43" s="153">
        <f t="shared" si="48"/>
        <v>99001527</v>
      </c>
      <c r="AK43" s="10"/>
      <c r="AL43" s="151">
        <f>AL44+AL49+AL55</f>
        <v>0</v>
      </c>
      <c r="AM43" s="153">
        <f>AM44+AM49+AM55</f>
        <v>0</v>
      </c>
      <c r="AN43" s="10"/>
      <c r="AO43" s="467"/>
      <c r="AP43" s="554"/>
      <c r="AQ43" s="365"/>
      <c r="AR43" s="365"/>
      <c r="AS43" s="365"/>
      <c r="AT43" s="365"/>
      <c r="AU43" s="365"/>
      <c r="AV43" s="365"/>
      <c r="AW43" s="365"/>
      <c r="AX43" s="365"/>
      <c r="AY43" s="365"/>
      <c r="AZ43" s="365"/>
      <c r="BA43" s="467"/>
      <c r="BF43" s="467"/>
      <c r="BG43" s="467"/>
      <c r="BH43" s="467"/>
      <c r="BI43" s="467"/>
      <c r="BJ43" s="467"/>
      <c r="BK43" s="467"/>
      <c r="BL43" s="467"/>
      <c r="BM43" s="467"/>
      <c r="BN43" s="467"/>
      <c r="BO43" s="467"/>
      <c r="BP43" s="467"/>
      <c r="BQ43" s="467"/>
      <c r="BR43" s="467"/>
    </row>
    <row r="44" spans="1:70" s="514" customFormat="1" ht="15" x14ac:dyDescent="0.2">
      <c r="A44" s="188" t="str">
        <f>+IF(OCTUBRE!A44=0,"",OCTUBRE!A44)</f>
        <v>1130106-2</v>
      </c>
      <c r="B44" s="189" t="str">
        <f>+IF(OCTUBRE!B44=0,"",OCTUBRE!B44)</f>
        <v>Vigencias Anteriores</v>
      </c>
      <c r="C44" s="456">
        <f>+ENERO!C44</f>
        <v>0</v>
      </c>
      <c r="D44" s="456">
        <f>OCTUBRE!D44+NOVIEMBRE!P44</f>
        <v>0</v>
      </c>
      <c r="E44" s="456">
        <f>OCTUBRE!E44+NOVIEMBRE!Q44</f>
        <v>15073169</v>
      </c>
      <c r="F44" s="170">
        <f>SUM(C44:E44)</f>
        <v>15073169</v>
      </c>
      <c r="G44" s="283">
        <f>OCTUBRE!I44</f>
        <v>15073169</v>
      </c>
      <c r="H44" s="457">
        <v>0</v>
      </c>
      <c r="I44" s="170">
        <f>SUM(G44:H44)</f>
        <v>15073169</v>
      </c>
      <c r="J44" s="283">
        <f>OCTUBRE!L44</f>
        <v>15073169</v>
      </c>
      <c r="K44" s="457">
        <v>0</v>
      </c>
      <c r="L44" s="170">
        <f>SUM(J44:K44)</f>
        <v>15073169</v>
      </c>
      <c r="M44" s="283">
        <f>F44-I44</f>
        <v>0</v>
      </c>
      <c r="N44" s="170">
        <f>F44-L44</f>
        <v>0</v>
      </c>
      <c r="O44" s="467"/>
      <c r="P44" s="455">
        <v>0</v>
      </c>
      <c r="Q44" s="458">
        <v>0</v>
      </c>
      <c r="R44" s="10"/>
      <c r="S44" s="155">
        <f>+IF(OCTUBRE!S44=0,"",OCTUBRE!S44)</f>
        <v>1010301</v>
      </c>
      <c r="T44" s="159" t="str">
        <f>+IF(OCTUBRE!T44=0,"",OCTUBRE!T44)</f>
        <v>Contribuciones - Sin Situación de Fondos</v>
      </c>
      <c r="U44" s="29">
        <f t="shared" ref="U44:AJ44" si="49">SUM(U45:U48)</f>
        <v>69341123</v>
      </c>
      <c r="V44" s="17">
        <f t="shared" si="49"/>
        <v>21800000</v>
      </c>
      <c r="W44" s="17">
        <f t="shared" si="49"/>
        <v>0</v>
      </c>
      <c r="X44" s="20">
        <f t="shared" si="49"/>
        <v>91141123</v>
      </c>
      <c r="Y44" s="21">
        <f t="shared" si="49"/>
        <v>54132256</v>
      </c>
      <c r="Z44" s="169">
        <f t="shared" si="49"/>
        <v>5437030</v>
      </c>
      <c r="AA44" s="20">
        <f t="shared" si="49"/>
        <v>59569286</v>
      </c>
      <c r="AB44" s="21">
        <f t="shared" si="49"/>
        <v>54132256</v>
      </c>
      <c r="AC44" s="169">
        <f t="shared" si="49"/>
        <v>5437030</v>
      </c>
      <c r="AD44" s="20">
        <f t="shared" si="49"/>
        <v>59569286</v>
      </c>
      <c r="AE44" s="21">
        <f t="shared" si="49"/>
        <v>54132256</v>
      </c>
      <c r="AF44" s="169">
        <f t="shared" si="49"/>
        <v>5437030</v>
      </c>
      <c r="AG44" s="20">
        <f t="shared" si="49"/>
        <v>59569286</v>
      </c>
      <c r="AH44" s="21">
        <f t="shared" si="49"/>
        <v>31571837</v>
      </c>
      <c r="AI44" s="17">
        <f t="shared" si="49"/>
        <v>31571837</v>
      </c>
      <c r="AJ44" s="18">
        <f t="shared" si="49"/>
        <v>31571837</v>
      </c>
      <c r="AK44" s="10"/>
      <c r="AL44" s="31">
        <f>SUM(AL45:AL48)</f>
        <v>0</v>
      </c>
      <c r="AM44" s="28">
        <f>SUM(AM45:AM48)</f>
        <v>0</v>
      </c>
      <c r="AN44" s="10"/>
      <c r="AO44" s="365"/>
      <c r="AP44" s="365"/>
      <c r="AQ44" s="365"/>
      <c r="AR44" s="365"/>
      <c r="AS44" s="365"/>
      <c r="AT44" s="365"/>
      <c r="AU44" s="365"/>
      <c r="AV44" s="365"/>
      <c r="AW44" s="365"/>
      <c r="AX44" s="365"/>
      <c r="AY44" s="365"/>
      <c r="AZ44" s="365"/>
      <c r="BA44" s="467"/>
      <c r="BF44" s="467"/>
      <c r="BG44" s="467"/>
      <c r="BH44" s="467"/>
      <c r="BI44" s="467"/>
      <c r="BJ44" s="467"/>
      <c r="BK44" s="467"/>
      <c r="BL44" s="467"/>
      <c r="BM44" s="467"/>
      <c r="BN44" s="467"/>
      <c r="BO44" s="467"/>
      <c r="BP44" s="467"/>
      <c r="BQ44" s="467"/>
      <c r="BR44" s="467"/>
    </row>
    <row r="45" spans="1:70" s="467" customFormat="1" x14ac:dyDescent="0.2">
      <c r="A45" s="57">
        <f>+IF(OCTUBRE!A45=0,"",OCTUBRE!A45)</f>
        <v>1130107</v>
      </c>
      <c r="B45" s="45" t="str">
        <f>+IF(OCTUBRE!B45=0,"",OCTUBRE!B45)</f>
        <v>MINSALUD-FOSYGA-RECLAMACIONES ECAT</v>
      </c>
      <c r="C45" s="53">
        <f t="shared" ref="C45:N45" si="50">SUM(C46:C47)</f>
        <v>0</v>
      </c>
      <c r="D45" s="53">
        <f t="shared" si="50"/>
        <v>0</v>
      </c>
      <c r="E45" s="53">
        <f t="shared" si="50"/>
        <v>0</v>
      </c>
      <c r="F45" s="54">
        <f t="shared" si="50"/>
        <v>0</v>
      </c>
      <c r="G45" s="52">
        <f t="shared" si="50"/>
        <v>0</v>
      </c>
      <c r="H45" s="53">
        <f t="shared" si="50"/>
        <v>0</v>
      </c>
      <c r="I45" s="54">
        <f t="shared" si="50"/>
        <v>0</v>
      </c>
      <c r="J45" s="52">
        <f t="shared" si="50"/>
        <v>0</v>
      </c>
      <c r="K45" s="53">
        <f t="shared" si="50"/>
        <v>0</v>
      </c>
      <c r="L45" s="54">
        <f t="shared" si="50"/>
        <v>0</v>
      </c>
      <c r="M45" s="52">
        <f t="shared" si="50"/>
        <v>0</v>
      </c>
      <c r="N45" s="54">
        <f t="shared" si="50"/>
        <v>0</v>
      </c>
      <c r="P45" s="52">
        <f>SUM(P46:P47)</f>
        <v>0</v>
      </c>
      <c r="Q45" s="54">
        <f>SUM(Q46:Q47)</f>
        <v>0</v>
      </c>
      <c r="R45" s="10"/>
      <c r="S45" s="156" t="str">
        <f>+IF(OCTUBRE!S45=0,"",OCTUBRE!S45)</f>
        <v>1010301-1</v>
      </c>
      <c r="T45" s="55" t="str">
        <f>+IF(OCTUBRE!T45=0,"",OCTUBRE!T45)</f>
        <v>Aportes a E.P.S.- Sin sit. Fondos</v>
      </c>
      <c r="U45" s="29">
        <f>+ENERO!U45</f>
        <v>17832372</v>
      </c>
      <c r="V45" s="17">
        <f>OCTUBRE!V45+NOVIEMBRE!AL45</f>
        <v>7800000</v>
      </c>
      <c r="W45" s="17">
        <f>OCTUBRE!W45+NOVIEMBRE!AM45</f>
        <v>0</v>
      </c>
      <c r="X45" s="20">
        <f>SUM(U45:W45)</f>
        <v>25632372</v>
      </c>
      <c r="Y45" s="21">
        <f>OCTUBRE!AA45</f>
        <v>21674024</v>
      </c>
      <c r="Z45" s="457">
        <v>2200191</v>
      </c>
      <c r="AA45" s="20">
        <f>SUM(Y45:Z45)</f>
        <v>23874215</v>
      </c>
      <c r="AB45" s="21">
        <f>OCTUBRE!AD45</f>
        <v>21674024</v>
      </c>
      <c r="AC45" s="457">
        <v>2200191</v>
      </c>
      <c r="AD45" s="20">
        <f>SUM(AB45:AC45)</f>
        <v>23874215</v>
      </c>
      <c r="AE45" s="21">
        <f>OCTUBRE!AG45</f>
        <v>21674024</v>
      </c>
      <c r="AF45" s="457">
        <v>2200191</v>
      </c>
      <c r="AG45" s="20">
        <f>SUM(AE45:AF45)</f>
        <v>23874215</v>
      </c>
      <c r="AH45" s="21">
        <f>X45-AA45</f>
        <v>1758157</v>
      </c>
      <c r="AI45" s="17">
        <f>X45-AD45</f>
        <v>1758157</v>
      </c>
      <c r="AJ45" s="18">
        <f>X45-AG45</f>
        <v>1758157</v>
      </c>
      <c r="AK45" s="10"/>
      <c r="AL45" s="455">
        <v>0</v>
      </c>
      <c r="AM45" s="458">
        <v>0</v>
      </c>
      <c r="AN45" s="10"/>
      <c r="AO45" s="365"/>
      <c r="AP45" s="365"/>
      <c r="AQ45" s="365"/>
      <c r="AR45" s="365"/>
      <c r="AS45" s="365"/>
      <c r="AT45" s="365"/>
      <c r="AU45" s="365"/>
      <c r="AV45" s="365"/>
      <c r="AW45" s="365"/>
      <c r="AX45" s="365"/>
      <c r="AY45" s="365"/>
      <c r="AZ45" s="365"/>
    </row>
    <row r="46" spans="1:70" s="514" customFormat="1" ht="15" x14ac:dyDescent="0.2">
      <c r="A46" s="188" t="str">
        <f>+IF(OCTUBRE!A46=0,"",OCTUBRE!A46)</f>
        <v>1130107-1</v>
      </c>
      <c r="B46" s="189" t="str">
        <f>+CONCATENATE("Vigencia ",INSTRUCCIONES!$F$3)</f>
        <v>Vigencia 2014</v>
      </c>
      <c r="C46" s="456">
        <f>+ENERO!C46</f>
        <v>0</v>
      </c>
      <c r="D46" s="456">
        <f>OCTUBRE!D46+NOVIEMBRE!P46</f>
        <v>0</v>
      </c>
      <c r="E46" s="456">
        <f>OCTUBRE!E46+NOVIEMBRE!Q46</f>
        <v>0</v>
      </c>
      <c r="F46" s="170">
        <f>SUM(C46:E46)</f>
        <v>0</v>
      </c>
      <c r="G46" s="283">
        <f>OCTUBRE!I46</f>
        <v>0</v>
      </c>
      <c r="H46" s="457">
        <v>0</v>
      </c>
      <c r="I46" s="170">
        <f>SUM(G46:H46)</f>
        <v>0</v>
      </c>
      <c r="J46" s="283">
        <f>OCTUBRE!L46</f>
        <v>0</v>
      </c>
      <c r="K46" s="457">
        <v>0</v>
      </c>
      <c r="L46" s="170">
        <f>SUM(J46:K46)</f>
        <v>0</v>
      </c>
      <c r="M46" s="283">
        <f>F46-I46</f>
        <v>0</v>
      </c>
      <c r="N46" s="170">
        <f>F46-L46</f>
        <v>0</v>
      </c>
      <c r="O46" s="467"/>
      <c r="P46" s="455">
        <v>0</v>
      </c>
      <c r="Q46" s="458">
        <v>0</v>
      </c>
      <c r="R46" s="10"/>
      <c r="S46" s="156" t="str">
        <f>+IF(OCTUBRE!S46=0,"",OCTUBRE!S46)</f>
        <v>1010301-2</v>
      </c>
      <c r="T46" s="55" t="str">
        <f>+IF(OCTUBRE!T46=0,"",OCTUBRE!T46)</f>
        <v>Aportes Fondos Pensionales - Sin Sit. Fondos</v>
      </c>
      <c r="U46" s="29">
        <f>+ENERO!U46</f>
        <v>25156026</v>
      </c>
      <c r="V46" s="17">
        <f>OCTUBRE!V46+NOVIEMBRE!AL46</f>
        <v>14000000</v>
      </c>
      <c r="W46" s="17">
        <f>OCTUBRE!W46+NOVIEMBRE!AM46</f>
        <v>0</v>
      </c>
      <c r="X46" s="20">
        <f>SUM(U46:W46)</f>
        <v>39156026</v>
      </c>
      <c r="Y46" s="21">
        <f>OCTUBRE!AA46</f>
        <v>30598614</v>
      </c>
      <c r="Z46" s="457">
        <v>3106154</v>
      </c>
      <c r="AA46" s="20">
        <f>SUM(Y46:Z46)</f>
        <v>33704768</v>
      </c>
      <c r="AB46" s="21">
        <f>OCTUBRE!AD46</f>
        <v>30598614</v>
      </c>
      <c r="AC46" s="457">
        <v>3106154</v>
      </c>
      <c r="AD46" s="20">
        <f>SUM(AB46:AC46)</f>
        <v>33704768</v>
      </c>
      <c r="AE46" s="21">
        <f>OCTUBRE!AG46</f>
        <v>30598614</v>
      </c>
      <c r="AF46" s="457">
        <v>3106154</v>
      </c>
      <c r="AG46" s="20">
        <f>SUM(AE46:AF46)</f>
        <v>33704768</v>
      </c>
      <c r="AH46" s="21">
        <f>X46-AA46</f>
        <v>5451258</v>
      </c>
      <c r="AI46" s="17">
        <f>X46-AD46</f>
        <v>5451258</v>
      </c>
      <c r="AJ46" s="18">
        <f>X46-AG46</f>
        <v>5451258</v>
      </c>
      <c r="AK46" s="10"/>
      <c r="AL46" s="455">
        <v>0</v>
      </c>
      <c r="AM46" s="458">
        <v>0</v>
      </c>
      <c r="AN46" s="10"/>
      <c r="AO46" s="555"/>
      <c r="AP46" s="554"/>
      <c r="AQ46" s="365"/>
      <c r="AR46" s="365"/>
      <c r="AS46" s="365"/>
      <c r="AT46" s="365"/>
      <c r="AU46" s="365"/>
      <c r="AV46" s="365"/>
      <c r="AW46" s="365"/>
      <c r="AX46" s="365"/>
      <c r="AY46" s="365"/>
      <c r="AZ46" s="365"/>
      <c r="BA46" s="467"/>
      <c r="BF46" s="467"/>
      <c r="BG46" s="467"/>
      <c r="BH46" s="467"/>
      <c r="BI46" s="467"/>
      <c r="BJ46" s="467"/>
      <c r="BK46" s="467"/>
      <c r="BL46" s="467"/>
    </row>
    <row r="47" spans="1:70" s="514" customFormat="1" ht="15" x14ac:dyDescent="0.2">
      <c r="A47" s="188" t="str">
        <f>+IF(OCTUBRE!A47=0,"",OCTUBRE!A47)</f>
        <v>1130107-2</v>
      </c>
      <c r="B47" s="189" t="str">
        <f>+IF(OCTUBRE!B47=0,"",OCTUBRE!B47)</f>
        <v>Vigencias Anteriores</v>
      </c>
      <c r="C47" s="456">
        <f>+ENERO!C47</f>
        <v>0</v>
      </c>
      <c r="D47" s="456">
        <f>OCTUBRE!D47+NOVIEMBRE!P47</f>
        <v>0</v>
      </c>
      <c r="E47" s="456">
        <f>OCTUBRE!E47+NOVIEMBRE!Q47</f>
        <v>0</v>
      </c>
      <c r="F47" s="170">
        <f>SUM(C47:E47)</f>
        <v>0</v>
      </c>
      <c r="G47" s="283">
        <f>OCTUBRE!I47</f>
        <v>0</v>
      </c>
      <c r="H47" s="457">
        <v>0</v>
      </c>
      <c r="I47" s="170">
        <f>SUM(G47:H47)</f>
        <v>0</v>
      </c>
      <c r="J47" s="283">
        <f>OCTUBRE!L47</f>
        <v>0</v>
      </c>
      <c r="K47" s="457">
        <v>0</v>
      </c>
      <c r="L47" s="170">
        <f>SUM(J47:K47)</f>
        <v>0</v>
      </c>
      <c r="M47" s="283">
        <f>F47-I47</f>
        <v>0</v>
      </c>
      <c r="N47" s="170">
        <f>F47-L47</f>
        <v>0</v>
      </c>
      <c r="O47" s="467"/>
      <c r="P47" s="455">
        <v>0</v>
      </c>
      <c r="Q47" s="458">
        <v>0</v>
      </c>
      <c r="R47" s="10"/>
      <c r="S47" s="156" t="str">
        <f>+IF(OCTUBRE!S47=0,"",OCTUBRE!S47)</f>
        <v>1010301-3</v>
      </c>
      <c r="T47" s="55" t="str">
        <f>+IF(OCTUBRE!T47=0,"",OCTUBRE!T47)</f>
        <v xml:space="preserve">Aportes a Fondos de Cesantia - Sin Sit. de Fondos </v>
      </c>
      <c r="U47" s="29">
        <f>+ENERO!U47</f>
        <v>20373023</v>
      </c>
      <c r="V47" s="17">
        <f>OCTUBRE!V47+NOVIEMBRE!AL47</f>
        <v>0</v>
      </c>
      <c r="W47" s="17">
        <f>OCTUBRE!W47+NOVIEMBRE!AM47</f>
        <v>0</v>
      </c>
      <c r="X47" s="20">
        <f>SUM(U47:W47)</f>
        <v>20373023</v>
      </c>
      <c r="Y47" s="21">
        <f>OCTUBRE!AA47</f>
        <v>586232</v>
      </c>
      <c r="Z47" s="457">
        <v>0</v>
      </c>
      <c r="AA47" s="20">
        <f>SUM(Y47:Z47)</f>
        <v>586232</v>
      </c>
      <c r="AB47" s="21">
        <f>OCTUBRE!AD47</f>
        <v>586232</v>
      </c>
      <c r="AC47" s="457">
        <v>0</v>
      </c>
      <c r="AD47" s="20">
        <f>SUM(AB47:AC47)</f>
        <v>586232</v>
      </c>
      <c r="AE47" s="21">
        <f>OCTUBRE!AG47</f>
        <v>586232</v>
      </c>
      <c r="AF47" s="457">
        <v>0</v>
      </c>
      <c r="AG47" s="20">
        <f>SUM(AE47:AF47)</f>
        <v>586232</v>
      </c>
      <c r="AH47" s="21">
        <f>X47-AA47</f>
        <v>19786791</v>
      </c>
      <c r="AI47" s="17">
        <f>X47-AD47</f>
        <v>19786791</v>
      </c>
      <c r="AJ47" s="18">
        <f>X47-AG47</f>
        <v>19786791</v>
      </c>
      <c r="AK47" s="10"/>
      <c r="AL47" s="455">
        <v>0</v>
      </c>
      <c r="AM47" s="458">
        <v>0</v>
      </c>
      <c r="AN47" s="10"/>
      <c r="AO47" s="365"/>
      <c r="AP47" s="365"/>
      <c r="AQ47" s="365"/>
      <c r="AR47" s="365"/>
      <c r="AS47" s="365"/>
      <c r="AT47" s="365"/>
      <c r="AU47" s="365"/>
      <c r="AV47" s="365"/>
      <c r="AW47" s="365"/>
      <c r="AX47" s="365"/>
      <c r="AY47" s="365"/>
      <c r="AZ47" s="365"/>
      <c r="BA47" s="467"/>
      <c r="BF47" s="467"/>
      <c r="BG47" s="467"/>
      <c r="BH47" s="467"/>
      <c r="BI47" s="467"/>
      <c r="BJ47" s="467"/>
      <c r="BK47" s="467"/>
      <c r="BL47" s="467"/>
      <c r="BM47" s="467"/>
      <c r="BN47" s="467"/>
      <c r="BO47" s="467"/>
      <c r="BP47" s="467"/>
      <c r="BQ47" s="467"/>
      <c r="BR47" s="467"/>
    </row>
    <row r="48" spans="1:70" s="467" customFormat="1" x14ac:dyDescent="0.2">
      <c r="A48" s="57">
        <f>+IF(OCTUBRE!A48=0,"",OCTUBRE!A48)</f>
        <v>1130108</v>
      </c>
      <c r="B48" s="45" t="str">
        <f>+IF(OCTUBRE!B48=0,"",OCTUBRE!B48)</f>
        <v>MINSALUD-FOSYGA -TRAUMA MAYOR Y DESPLAZADOS</v>
      </c>
      <c r="C48" s="53">
        <f t="shared" ref="C48:N48" si="51">SUM(C49:C50)</f>
        <v>0</v>
      </c>
      <c r="D48" s="53">
        <f t="shared" si="51"/>
        <v>0</v>
      </c>
      <c r="E48" s="53">
        <f t="shared" si="51"/>
        <v>0</v>
      </c>
      <c r="F48" s="54">
        <f t="shared" si="51"/>
        <v>0</v>
      </c>
      <c r="G48" s="52">
        <f t="shared" si="51"/>
        <v>0</v>
      </c>
      <c r="H48" s="53">
        <f t="shared" si="51"/>
        <v>0</v>
      </c>
      <c r="I48" s="54">
        <f t="shared" si="51"/>
        <v>0</v>
      </c>
      <c r="J48" s="52">
        <f t="shared" si="51"/>
        <v>0</v>
      </c>
      <c r="K48" s="53">
        <f t="shared" si="51"/>
        <v>0</v>
      </c>
      <c r="L48" s="54">
        <f t="shared" si="51"/>
        <v>0</v>
      </c>
      <c r="M48" s="52">
        <f t="shared" si="51"/>
        <v>0</v>
      </c>
      <c r="N48" s="54">
        <f t="shared" si="51"/>
        <v>0</v>
      </c>
      <c r="P48" s="52">
        <f>SUM(P49:P50)</f>
        <v>0</v>
      </c>
      <c r="Q48" s="54">
        <f>SUM(Q49:Q50)</f>
        <v>0</v>
      </c>
      <c r="R48" s="10"/>
      <c r="S48" s="156" t="str">
        <f>+IF(OCTUBRE!S48=0,"",OCTUBRE!S48)</f>
        <v>1010301-4</v>
      </c>
      <c r="T48" s="55" t="str">
        <f>+IF(OCTUBRE!T48=0,"",OCTUBRE!T48)</f>
        <v xml:space="preserve">Aporte a ARL. - Sin Sit. de Fondos </v>
      </c>
      <c r="U48" s="29">
        <f>+ENERO!U48</f>
        <v>5979702</v>
      </c>
      <c r="V48" s="17">
        <f>OCTUBRE!V48+NOVIEMBRE!AL48</f>
        <v>0</v>
      </c>
      <c r="W48" s="17">
        <f>OCTUBRE!W48+NOVIEMBRE!AM48</f>
        <v>0</v>
      </c>
      <c r="X48" s="20">
        <f>SUM(U48:W48)</f>
        <v>5979702</v>
      </c>
      <c r="Y48" s="21">
        <f>OCTUBRE!AA48</f>
        <v>1273386</v>
      </c>
      <c r="Z48" s="457">
        <v>130685</v>
      </c>
      <c r="AA48" s="20">
        <f>SUM(Y48:Z48)</f>
        <v>1404071</v>
      </c>
      <c r="AB48" s="21">
        <f>OCTUBRE!AD48</f>
        <v>1273386</v>
      </c>
      <c r="AC48" s="457">
        <v>130685</v>
      </c>
      <c r="AD48" s="20">
        <f>SUM(AB48:AC48)</f>
        <v>1404071</v>
      </c>
      <c r="AE48" s="21">
        <f>OCTUBRE!AG48</f>
        <v>1273386</v>
      </c>
      <c r="AF48" s="457">
        <v>130685</v>
      </c>
      <c r="AG48" s="20">
        <f>SUM(AE48:AF48)</f>
        <v>1404071</v>
      </c>
      <c r="AH48" s="21">
        <f>X48-AA48</f>
        <v>4575631</v>
      </c>
      <c r="AI48" s="17">
        <f>X48-AD48</f>
        <v>4575631</v>
      </c>
      <c r="AJ48" s="18">
        <f>X48-AG48</f>
        <v>4575631</v>
      </c>
      <c r="AK48" s="10"/>
      <c r="AL48" s="455">
        <v>0</v>
      </c>
      <c r="AM48" s="458">
        <v>0</v>
      </c>
      <c r="AN48" s="10"/>
      <c r="AO48" s="365"/>
      <c r="AP48" s="365"/>
      <c r="AQ48" s="365"/>
      <c r="AR48" s="365"/>
      <c r="AS48" s="365"/>
      <c r="AT48" s="365"/>
      <c r="AU48" s="365"/>
      <c r="AV48" s="365"/>
      <c r="AW48" s="365"/>
      <c r="AX48" s="365"/>
      <c r="AY48" s="365"/>
      <c r="AZ48" s="365"/>
    </row>
    <row r="49" spans="1:70" s="514" customFormat="1" ht="15" x14ac:dyDescent="0.2">
      <c r="A49" s="188" t="str">
        <f>+IF(OCTUBRE!A49=0,"",OCTUBRE!A49)</f>
        <v>1130108-1</v>
      </c>
      <c r="B49" s="189" t="str">
        <f>+CONCATENATE("Vigencia ",INSTRUCCIONES!$F$3)</f>
        <v>Vigencia 2014</v>
      </c>
      <c r="C49" s="456">
        <f>+ENERO!C49</f>
        <v>0</v>
      </c>
      <c r="D49" s="456">
        <f>OCTUBRE!D49+NOVIEMBRE!P49</f>
        <v>0</v>
      </c>
      <c r="E49" s="456">
        <f>OCTUBRE!E49+NOVIEMBRE!Q49</f>
        <v>0</v>
      </c>
      <c r="F49" s="170">
        <f>SUM(C49:E49)</f>
        <v>0</v>
      </c>
      <c r="G49" s="283">
        <f>OCTUBRE!I49</f>
        <v>0</v>
      </c>
      <c r="H49" s="457">
        <v>0</v>
      </c>
      <c r="I49" s="170">
        <f>SUM(G49:H49)</f>
        <v>0</v>
      </c>
      <c r="J49" s="283">
        <f>OCTUBRE!L49</f>
        <v>0</v>
      </c>
      <c r="K49" s="457">
        <v>0</v>
      </c>
      <c r="L49" s="170">
        <f>SUM(J49:K49)</f>
        <v>0</v>
      </c>
      <c r="M49" s="283">
        <f>F49-I49</f>
        <v>0</v>
      </c>
      <c r="N49" s="170">
        <f>F49-L49</f>
        <v>0</v>
      </c>
      <c r="O49" s="467"/>
      <c r="P49" s="455">
        <v>0</v>
      </c>
      <c r="Q49" s="458">
        <v>0</v>
      </c>
      <c r="R49" s="10"/>
      <c r="S49" s="155">
        <f>+IF(OCTUBRE!S49=0,"",OCTUBRE!S49)</f>
        <v>1010302</v>
      </c>
      <c r="T49" s="159" t="str">
        <f>+IF(OCTUBRE!T49=0,"",OCTUBRE!T49)</f>
        <v>Contribuciones - Otros</v>
      </c>
      <c r="U49" s="29">
        <f t="shared" ref="U49:AJ49" si="52">SUM(U50:U54)</f>
        <v>62560299</v>
      </c>
      <c r="V49" s="17">
        <f t="shared" si="52"/>
        <v>0</v>
      </c>
      <c r="W49" s="17">
        <f t="shared" si="52"/>
        <v>0</v>
      </c>
      <c r="X49" s="20">
        <f t="shared" si="52"/>
        <v>62560299</v>
      </c>
      <c r="Y49" s="21">
        <f t="shared" si="52"/>
        <v>10523992</v>
      </c>
      <c r="Z49" s="169">
        <f t="shared" si="52"/>
        <v>1024400</v>
      </c>
      <c r="AA49" s="20">
        <f t="shared" si="52"/>
        <v>11548392</v>
      </c>
      <c r="AB49" s="21">
        <f t="shared" si="52"/>
        <v>10523992</v>
      </c>
      <c r="AC49" s="169">
        <f t="shared" si="52"/>
        <v>1024400</v>
      </c>
      <c r="AD49" s="20">
        <f t="shared" si="52"/>
        <v>11548392</v>
      </c>
      <c r="AE49" s="21">
        <f t="shared" si="52"/>
        <v>9500492</v>
      </c>
      <c r="AF49" s="169">
        <f t="shared" si="52"/>
        <v>1023500</v>
      </c>
      <c r="AG49" s="20">
        <f t="shared" si="52"/>
        <v>10523992</v>
      </c>
      <c r="AH49" s="21">
        <f t="shared" si="52"/>
        <v>51011907</v>
      </c>
      <c r="AI49" s="17">
        <f t="shared" si="52"/>
        <v>51011907</v>
      </c>
      <c r="AJ49" s="18">
        <f t="shared" si="52"/>
        <v>52036307</v>
      </c>
      <c r="AK49" s="10"/>
      <c r="AL49" s="31">
        <f>SUM(AL50:AL54)</f>
        <v>0</v>
      </c>
      <c r="AM49" s="28">
        <f>SUM(AM50:AM54)</f>
        <v>0</v>
      </c>
      <c r="AN49" s="10"/>
      <c r="AO49" s="555"/>
      <c r="AP49" s="554"/>
      <c r="AQ49" s="365"/>
      <c r="AR49" s="365"/>
      <c r="AS49" s="365"/>
      <c r="AT49" s="365"/>
      <c r="AU49" s="365"/>
      <c r="AV49" s="365"/>
      <c r="AW49" s="365"/>
      <c r="AX49" s="365"/>
      <c r="AY49" s="365"/>
      <c r="AZ49" s="365"/>
      <c r="BA49" s="467"/>
      <c r="BF49" s="467"/>
      <c r="BG49" s="467"/>
      <c r="BH49" s="467"/>
      <c r="BI49" s="467"/>
      <c r="BJ49" s="467"/>
      <c r="BK49" s="467"/>
      <c r="BL49" s="467"/>
      <c r="BM49" s="467"/>
      <c r="BN49" s="467"/>
      <c r="BO49" s="467"/>
      <c r="BP49" s="467"/>
      <c r="BQ49" s="467"/>
      <c r="BR49" s="467"/>
    </row>
    <row r="50" spans="1:70" s="514" customFormat="1" ht="15" x14ac:dyDescent="0.2">
      <c r="A50" s="188" t="str">
        <f>+IF(OCTUBRE!A50=0,"",OCTUBRE!A50)</f>
        <v>1130108-2</v>
      </c>
      <c r="B50" s="189" t="str">
        <f>+IF(OCTUBRE!B50=0,"",OCTUBRE!B50)</f>
        <v>Vigencias Anteriores</v>
      </c>
      <c r="C50" s="456">
        <f>+ENERO!C50</f>
        <v>0</v>
      </c>
      <c r="D50" s="456">
        <f>OCTUBRE!D50+NOVIEMBRE!P50</f>
        <v>0</v>
      </c>
      <c r="E50" s="456">
        <f>OCTUBRE!E50+NOVIEMBRE!Q50</f>
        <v>0</v>
      </c>
      <c r="F50" s="170">
        <f>SUM(C50:E50)</f>
        <v>0</v>
      </c>
      <c r="G50" s="283">
        <f>OCTUBRE!I50</f>
        <v>0</v>
      </c>
      <c r="H50" s="457">
        <v>0</v>
      </c>
      <c r="I50" s="170">
        <f>SUM(G50:H50)</f>
        <v>0</v>
      </c>
      <c r="J50" s="283">
        <f>OCTUBRE!L50</f>
        <v>0</v>
      </c>
      <c r="K50" s="457">
        <v>0</v>
      </c>
      <c r="L50" s="170">
        <f>SUM(J50:K50)</f>
        <v>0</v>
      </c>
      <c r="M50" s="283">
        <f>F50-I50</f>
        <v>0</v>
      </c>
      <c r="N50" s="170">
        <f>F50-L50</f>
        <v>0</v>
      </c>
      <c r="O50" s="467"/>
      <c r="P50" s="455">
        <v>0</v>
      </c>
      <c r="Q50" s="458">
        <v>0</v>
      </c>
      <c r="R50" s="10"/>
      <c r="S50" s="156" t="str">
        <f>+IF(OCTUBRE!S50=0,"",OCTUBRE!S50)</f>
        <v>1010302-1</v>
      </c>
      <c r="T50" s="55" t="str">
        <f>+IF(OCTUBRE!T50=0,"",OCTUBRE!T50)</f>
        <v>Aportes a E.P.S.- Con sit. Fondos</v>
      </c>
      <c r="U50" s="29">
        <f>+ENERO!U50</f>
        <v>8397028</v>
      </c>
      <c r="V50" s="17">
        <f>OCTUBRE!V50+NOVIEMBRE!AL50</f>
        <v>0</v>
      </c>
      <c r="W50" s="17">
        <f>OCTUBRE!W50+NOVIEMBRE!AM50</f>
        <v>0</v>
      </c>
      <c r="X50" s="20">
        <f t="shared" ref="X50:X55" si="53">SUM(U50:W50)</f>
        <v>8397028</v>
      </c>
      <c r="Y50" s="21">
        <f>OCTUBRE!AA50</f>
        <v>0</v>
      </c>
      <c r="Z50" s="457">
        <v>0</v>
      </c>
      <c r="AA50" s="20">
        <f t="shared" ref="AA50:AA55" si="54">SUM(Y50:Z50)</f>
        <v>0</v>
      </c>
      <c r="AB50" s="21">
        <f>OCTUBRE!AD50</f>
        <v>0</v>
      </c>
      <c r="AC50" s="457">
        <v>0</v>
      </c>
      <c r="AD50" s="20">
        <f t="shared" ref="AD50:AD55" si="55">SUM(AB50:AC50)</f>
        <v>0</v>
      </c>
      <c r="AE50" s="21">
        <f>OCTUBRE!AG50</f>
        <v>0</v>
      </c>
      <c r="AF50" s="457">
        <v>0</v>
      </c>
      <c r="AG50" s="20">
        <f t="shared" ref="AG50:AG55" si="56">SUM(AE50:AF50)</f>
        <v>0</v>
      </c>
      <c r="AH50" s="21">
        <f t="shared" ref="AH50:AH55" si="57">X50-AA50</f>
        <v>8397028</v>
      </c>
      <c r="AI50" s="17">
        <f t="shared" ref="AI50:AI55" si="58">X50-AD50</f>
        <v>8397028</v>
      </c>
      <c r="AJ50" s="18">
        <f t="shared" ref="AJ50:AJ55" si="59">X50-AG50</f>
        <v>8397028</v>
      </c>
      <c r="AK50" s="10"/>
      <c r="AL50" s="455">
        <v>0</v>
      </c>
      <c r="AM50" s="458">
        <v>0</v>
      </c>
      <c r="AN50" s="10"/>
      <c r="AO50" s="365"/>
      <c r="AP50" s="365"/>
      <c r="AQ50" s="365"/>
      <c r="AR50" s="365"/>
      <c r="AS50" s="365"/>
      <c r="AT50" s="365"/>
      <c r="AU50" s="365"/>
      <c r="AV50" s="365"/>
      <c r="AW50" s="365"/>
      <c r="AX50" s="365"/>
      <c r="AY50" s="365"/>
      <c r="AZ50" s="365"/>
      <c r="BA50" s="467"/>
      <c r="BF50" s="467"/>
      <c r="BG50" s="467"/>
      <c r="BH50" s="467"/>
      <c r="BI50" s="467"/>
      <c r="BJ50" s="467"/>
      <c r="BK50" s="467"/>
      <c r="BL50" s="467"/>
      <c r="BM50" s="467"/>
      <c r="BN50" s="467"/>
      <c r="BO50" s="467"/>
      <c r="BP50" s="467"/>
      <c r="BQ50" s="467"/>
      <c r="BR50" s="467"/>
    </row>
    <row r="51" spans="1:70" s="467" customFormat="1" x14ac:dyDescent="0.2">
      <c r="A51" s="57">
        <f>+IF(OCTUBRE!A51=0,"",OCTUBRE!A51)</f>
        <v>1130109</v>
      </c>
      <c r="B51" s="45" t="str">
        <f>+IF(OCTUBRE!B51=0,"",OCTUBRE!B51)</f>
        <v>EPS - PLANES COMPLEMENTARIOS</v>
      </c>
      <c r="C51" s="53">
        <f t="shared" ref="C51:N51" si="60">SUM(C52:C53)</f>
        <v>0</v>
      </c>
      <c r="D51" s="53">
        <f t="shared" si="60"/>
        <v>0</v>
      </c>
      <c r="E51" s="53">
        <f t="shared" si="60"/>
        <v>0</v>
      </c>
      <c r="F51" s="54">
        <f t="shared" si="60"/>
        <v>0</v>
      </c>
      <c r="G51" s="52">
        <f t="shared" si="60"/>
        <v>0</v>
      </c>
      <c r="H51" s="53">
        <f t="shared" si="60"/>
        <v>0</v>
      </c>
      <c r="I51" s="54">
        <f t="shared" si="60"/>
        <v>0</v>
      </c>
      <c r="J51" s="52">
        <f t="shared" si="60"/>
        <v>0</v>
      </c>
      <c r="K51" s="53">
        <f t="shared" si="60"/>
        <v>0</v>
      </c>
      <c r="L51" s="54">
        <f t="shared" si="60"/>
        <v>0</v>
      </c>
      <c r="M51" s="52">
        <f t="shared" si="60"/>
        <v>0</v>
      </c>
      <c r="N51" s="54">
        <f t="shared" si="60"/>
        <v>0</v>
      </c>
      <c r="P51" s="52">
        <f>SUM(P52:P53)</f>
        <v>0</v>
      </c>
      <c r="Q51" s="54">
        <f>SUM(Q52:Q53)</f>
        <v>0</v>
      </c>
      <c r="R51" s="10"/>
      <c r="S51" s="156" t="str">
        <f>+IF(OCTUBRE!S51=0,"",OCTUBRE!S51)</f>
        <v>1010302-2</v>
      </c>
      <c r="T51" s="55" t="str">
        <f>+IF(OCTUBRE!T51=0,"",OCTUBRE!T51)</f>
        <v>Aportes Fondos Pensionales - Con Sit. Fondos</v>
      </c>
      <c r="U51" s="29">
        <f>+ENERO!U51</f>
        <v>8638318</v>
      </c>
      <c r="V51" s="17">
        <f>OCTUBRE!V51+NOVIEMBRE!AL51</f>
        <v>0</v>
      </c>
      <c r="W51" s="17">
        <f>OCTUBRE!W51+NOVIEMBRE!AM51</f>
        <v>0</v>
      </c>
      <c r="X51" s="20">
        <f t="shared" si="53"/>
        <v>8638318</v>
      </c>
      <c r="Y51" s="21">
        <f>OCTUBRE!AA51</f>
        <v>0</v>
      </c>
      <c r="Z51" s="457">
        <v>0</v>
      </c>
      <c r="AA51" s="20">
        <f t="shared" si="54"/>
        <v>0</v>
      </c>
      <c r="AB51" s="21">
        <f>OCTUBRE!AD51</f>
        <v>0</v>
      </c>
      <c r="AC51" s="457">
        <v>0</v>
      </c>
      <c r="AD51" s="20">
        <f t="shared" si="55"/>
        <v>0</v>
      </c>
      <c r="AE51" s="21">
        <f>OCTUBRE!AG51</f>
        <v>0</v>
      </c>
      <c r="AF51" s="457">
        <v>0</v>
      </c>
      <c r="AG51" s="20">
        <f t="shared" si="56"/>
        <v>0</v>
      </c>
      <c r="AH51" s="21">
        <f t="shared" si="57"/>
        <v>8638318</v>
      </c>
      <c r="AI51" s="17">
        <f t="shared" si="58"/>
        <v>8638318</v>
      </c>
      <c r="AJ51" s="18">
        <f t="shared" si="59"/>
        <v>8638318</v>
      </c>
      <c r="AK51" s="10"/>
      <c r="AL51" s="455">
        <v>0</v>
      </c>
      <c r="AM51" s="458">
        <v>0</v>
      </c>
      <c r="AN51" s="10"/>
      <c r="AO51" s="365"/>
      <c r="AP51" s="365"/>
      <c r="AQ51" s="365"/>
      <c r="AR51" s="365"/>
      <c r="AS51" s="365"/>
      <c r="AT51" s="365"/>
      <c r="AU51" s="365"/>
      <c r="AV51" s="365"/>
      <c r="AW51" s="365"/>
      <c r="AX51" s="365"/>
      <c r="AY51" s="365"/>
      <c r="AZ51" s="365"/>
    </row>
    <row r="52" spans="1:70" s="514" customFormat="1" ht="15" x14ac:dyDescent="0.2">
      <c r="A52" s="188" t="str">
        <f>+IF(OCTUBRE!A52=0,"",OCTUBRE!A52)</f>
        <v>1130109-1</v>
      </c>
      <c r="B52" s="189" t="str">
        <f>+CONCATENATE("Vigencia ",INSTRUCCIONES!$F$3)</f>
        <v>Vigencia 2014</v>
      </c>
      <c r="C52" s="456">
        <f>+ENERO!C52</f>
        <v>0</v>
      </c>
      <c r="D52" s="456">
        <f>OCTUBRE!D52+NOVIEMBRE!P52</f>
        <v>0</v>
      </c>
      <c r="E52" s="456">
        <f>OCTUBRE!E52+NOVIEMBRE!Q52</f>
        <v>0</v>
      </c>
      <c r="F52" s="170">
        <f>SUM(C52:E52)</f>
        <v>0</v>
      </c>
      <c r="G52" s="283">
        <f>OCTUBRE!I52</f>
        <v>0</v>
      </c>
      <c r="H52" s="457">
        <v>0</v>
      </c>
      <c r="I52" s="170">
        <f>SUM(G52:H52)</f>
        <v>0</v>
      </c>
      <c r="J52" s="283">
        <f>OCTUBRE!L52</f>
        <v>0</v>
      </c>
      <c r="K52" s="457">
        <v>0</v>
      </c>
      <c r="L52" s="170">
        <f>SUM(J52:K52)</f>
        <v>0</v>
      </c>
      <c r="M52" s="283">
        <f>F52-I52</f>
        <v>0</v>
      </c>
      <c r="N52" s="170">
        <f>F52-L52</f>
        <v>0</v>
      </c>
      <c r="O52" s="467"/>
      <c r="P52" s="455">
        <v>0</v>
      </c>
      <c r="Q52" s="458">
        <v>0</v>
      </c>
      <c r="R52" s="10"/>
      <c r="S52" s="156" t="str">
        <f>+IF(OCTUBRE!S52=0,"",OCTUBRE!S52)</f>
        <v>1010302-3</v>
      </c>
      <c r="T52" s="55" t="str">
        <f>+IF(OCTUBRE!T52=0,"",OCTUBRE!T52)</f>
        <v xml:space="preserve">Aportes a Fondos de Cesantia - Con Sit. de Fondos </v>
      </c>
      <c r="U52" s="29">
        <f>+ENERO!U52</f>
        <v>23542276</v>
      </c>
      <c r="V52" s="17">
        <f>OCTUBRE!V52+NOVIEMBRE!AL52</f>
        <v>0</v>
      </c>
      <c r="W52" s="17">
        <f>OCTUBRE!W52+NOVIEMBRE!AM52</f>
        <v>0</v>
      </c>
      <c r="X52" s="20">
        <f t="shared" si="53"/>
        <v>23542276</v>
      </c>
      <c r="Y52" s="21">
        <f>OCTUBRE!AA52</f>
        <v>0</v>
      </c>
      <c r="Z52" s="457">
        <v>0</v>
      </c>
      <c r="AA52" s="20">
        <f t="shared" si="54"/>
        <v>0</v>
      </c>
      <c r="AB52" s="21">
        <f>OCTUBRE!AD52</f>
        <v>0</v>
      </c>
      <c r="AC52" s="457">
        <v>0</v>
      </c>
      <c r="AD52" s="20">
        <f t="shared" si="55"/>
        <v>0</v>
      </c>
      <c r="AE52" s="21">
        <f>OCTUBRE!AG52</f>
        <v>0</v>
      </c>
      <c r="AF52" s="457">
        <v>0</v>
      </c>
      <c r="AG52" s="20">
        <f t="shared" si="56"/>
        <v>0</v>
      </c>
      <c r="AH52" s="21">
        <f t="shared" si="57"/>
        <v>23542276</v>
      </c>
      <c r="AI52" s="17">
        <f t="shared" si="58"/>
        <v>23542276</v>
      </c>
      <c r="AJ52" s="18">
        <f t="shared" si="59"/>
        <v>23542276</v>
      </c>
      <c r="AK52" s="10"/>
      <c r="AL52" s="455">
        <v>0</v>
      </c>
      <c r="AM52" s="458">
        <v>0</v>
      </c>
      <c r="AN52" s="10"/>
      <c r="AO52" s="556"/>
      <c r="AP52" s="556"/>
      <c r="AQ52" s="556"/>
      <c r="AR52" s="365"/>
      <c r="AS52" s="555"/>
      <c r="AT52" s="555"/>
      <c r="AU52" s="555"/>
      <c r="AV52" s="555"/>
      <c r="AW52" s="555"/>
      <c r="AX52" s="555"/>
      <c r="AY52" s="555"/>
      <c r="AZ52" s="555"/>
      <c r="BA52" s="467"/>
      <c r="BF52" s="467"/>
      <c r="BG52" s="467"/>
      <c r="BH52" s="467"/>
      <c r="BI52" s="467"/>
      <c r="BJ52" s="467"/>
      <c r="BK52" s="467"/>
      <c r="BL52" s="467"/>
      <c r="BM52" s="467"/>
      <c r="BN52" s="467"/>
      <c r="BO52" s="467"/>
      <c r="BP52" s="467"/>
      <c r="BQ52" s="467"/>
      <c r="BR52" s="467"/>
    </row>
    <row r="53" spans="1:70" s="514" customFormat="1" ht="15" x14ac:dyDescent="0.2">
      <c r="A53" s="188" t="str">
        <f>+IF(OCTUBRE!A53=0,"",OCTUBRE!A53)</f>
        <v>1130109-2</v>
      </c>
      <c r="B53" s="189" t="str">
        <f>+IF(OCTUBRE!B53=0,"",OCTUBRE!B53)</f>
        <v>Vigencias Anteriores</v>
      </c>
      <c r="C53" s="456">
        <f>+ENERO!C53</f>
        <v>0</v>
      </c>
      <c r="D53" s="456">
        <f>OCTUBRE!D53+NOVIEMBRE!P53</f>
        <v>0</v>
      </c>
      <c r="E53" s="456">
        <f>OCTUBRE!E53+NOVIEMBRE!Q53</f>
        <v>0</v>
      </c>
      <c r="F53" s="170">
        <f>SUM(C53:E53)</f>
        <v>0</v>
      </c>
      <c r="G53" s="283">
        <f>OCTUBRE!I53</f>
        <v>0</v>
      </c>
      <c r="H53" s="457">
        <v>0</v>
      </c>
      <c r="I53" s="170">
        <f>SUM(G53:H53)</f>
        <v>0</v>
      </c>
      <c r="J53" s="283">
        <f>OCTUBRE!L53</f>
        <v>0</v>
      </c>
      <c r="K53" s="457">
        <v>0</v>
      </c>
      <c r="L53" s="170">
        <f>SUM(J53:K53)</f>
        <v>0</v>
      </c>
      <c r="M53" s="283">
        <f>F53-I53</f>
        <v>0</v>
      </c>
      <c r="N53" s="170">
        <f>F53-L53</f>
        <v>0</v>
      </c>
      <c r="O53" s="467"/>
      <c r="P53" s="455">
        <v>0</v>
      </c>
      <c r="Q53" s="458">
        <v>0</v>
      </c>
      <c r="R53" s="10"/>
      <c r="S53" s="156" t="str">
        <f>+IF(OCTUBRE!S53=0,"",OCTUBRE!S53)</f>
        <v>1010302-4</v>
      </c>
      <c r="T53" s="55" t="str">
        <f>+IF(OCTUBRE!T53=0,"",OCTUBRE!T53)</f>
        <v>Aporte a ARL. - Con Sit. de Fondos</v>
      </c>
      <c r="U53" s="29">
        <f>+ENERO!U53</f>
        <v>1490853</v>
      </c>
      <c r="V53" s="17">
        <f>OCTUBRE!V53+NOVIEMBRE!AL53</f>
        <v>0</v>
      </c>
      <c r="W53" s="17">
        <f>OCTUBRE!W53+NOVIEMBRE!AM53</f>
        <v>0</v>
      </c>
      <c r="X53" s="20">
        <f t="shared" si="53"/>
        <v>1490853</v>
      </c>
      <c r="Y53" s="21">
        <f>OCTUBRE!AA53</f>
        <v>0</v>
      </c>
      <c r="Z53" s="457">
        <v>0</v>
      </c>
      <c r="AA53" s="20">
        <f t="shared" si="54"/>
        <v>0</v>
      </c>
      <c r="AB53" s="21">
        <f>OCTUBRE!AD53</f>
        <v>0</v>
      </c>
      <c r="AC53" s="457">
        <v>0</v>
      </c>
      <c r="AD53" s="20">
        <f t="shared" si="55"/>
        <v>0</v>
      </c>
      <c r="AE53" s="21">
        <f>OCTUBRE!AG53</f>
        <v>0</v>
      </c>
      <c r="AF53" s="457">
        <v>0</v>
      </c>
      <c r="AG53" s="20">
        <f t="shared" si="56"/>
        <v>0</v>
      </c>
      <c r="AH53" s="21">
        <f t="shared" si="57"/>
        <v>1490853</v>
      </c>
      <c r="AI53" s="17">
        <f t="shared" si="58"/>
        <v>1490853</v>
      </c>
      <c r="AJ53" s="18">
        <f t="shared" si="59"/>
        <v>1490853</v>
      </c>
      <c r="AK53" s="10"/>
      <c r="AL53" s="455">
        <v>0</v>
      </c>
      <c r="AM53" s="458">
        <v>0</v>
      </c>
      <c r="AN53" s="10"/>
      <c r="AO53" s="365"/>
      <c r="AP53" s="365"/>
      <c r="AQ53" s="365"/>
      <c r="AR53" s="365"/>
      <c r="AS53" s="365"/>
      <c r="AT53" s="365"/>
      <c r="AU53" s="365"/>
      <c r="AV53" s="365"/>
      <c r="AW53" s="365"/>
      <c r="AX53" s="365"/>
      <c r="AY53" s="365"/>
      <c r="AZ53" s="365"/>
      <c r="BA53" s="467"/>
      <c r="BF53" s="467"/>
      <c r="BG53" s="467"/>
      <c r="BH53" s="467"/>
      <c r="BI53" s="467"/>
      <c r="BJ53" s="467"/>
      <c r="BK53" s="467"/>
      <c r="BL53" s="467"/>
      <c r="BM53" s="467"/>
      <c r="BN53" s="467"/>
      <c r="BO53" s="467"/>
      <c r="BP53" s="467"/>
      <c r="BQ53" s="467"/>
      <c r="BR53" s="467"/>
    </row>
    <row r="54" spans="1:70" s="467" customFormat="1" x14ac:dyDescent="0.2">
      <c r="A54" s="57">
        <f>+IF(OCTUBRE!A54=0,"",OCTUBRE!A54)</f>
        <v>1130110</v>
      </c>
      <c r="B54" s="45" t="str">
        <f>+IF(OCTUBRE!B54=0,"",OCTUBRE!B54)</f>
        <v>EMPRESAS MEDICINA PREPAGADA</v>
      </c>
      <c r="C54" s="53">
        <f t="shared" ref="C54:N54" si="61">SUM(C55:C56)</f>
        <v>0</v>
      </c>
      <c r="D54" s="53">
        <f t="shared" si="61"/>
        <v>0</v>
      </c>
      <c r="E54" s="53">
        <f t="shared" si="61"/>
        <v>0</v>
      </c>
      <c r="F54" s="54">
        <f t="shared" si="61"/>
        <v>0</v>
      </c>
      <c r="G54" s="52">
        <f t="shared" si="61"/>
        <v>0</v>
      </c>
      <c r="H54" s="53">
        <f t="shared" si="61"/>
        <v>0</v>
      </c>
      <c r="I54" s="54">
        <f t="shared" si="61"/>
        <v>0</v>
      </c>
      <c r="J54" s="52">
        <f t="shared" si="61"/>
        <v>0</v>
      </c>
      <c r="K54" s="53">
        <f t="shared" si="61"/>
        <v>0</v>
      </c>
      <c r="L54" s="54">
        <f t="shared" si="61"/>
        <v>0</v>
      </c>
      <c r="M54" s="52">
        <f t="shared" si="61"/>
        <v>0</v>
      </c>
      <c r="N54" s="54">
        <f t="shared" si="61"/>
        <v>0</v>
      </c>
      <c r="P54" s="52">
        <f>SUM(P55:P56)</f>
        <v>0</v>
      </c>
      <c r="Q54" s="54">
        <f>SUM(Q55:Q56)</f>
        <v>0</v>
      </c>
      <c r="R54" s="10"/>
      <c r="S54" s="156" t="str">
        <f>+IF(OCTUBRE!S54=0,"",OCTUBRE!S54)</f>
        <v>1010302-5</v>
      </c>
      <c r="T54" s="55" t="str">
        <f>+IF(OCTUBRE!T54=0,"",OCTUBRE!T54)</f>
        <v>Aporte a Caja Compensación Familiar</v>
      </c>
      <c r="U54" s="29">
        <f>+ENERO!U54</f>
        <v>20491824</v>
      </c>
      <c r="V54" s="17">
        <f>OCTUBRE!V54+NOVIEMBRE!AL54</f>
        <v>0</v>
      </c>
      <c r="W54" s="17">
        <f>OCTUBRE!W54+NOVIEMBRE!AM54</f>
        <v>0</v>
      </c>
      <c r="X54" s="20">
        <f t="shared" si="53"/>
        <v>20491824</v>
      </c>
      <c r="Y54" s="21">
        <f>OCTUBRE!AA54</f>
        <v>10523992</v>
      </c>
      <c r="Z54" s="457">
        <v>1024400</v>
      </c>
      <c r="AA54" s="20">
        <f t="shared" si="54"/>
        <v>11548392</v>
      </c>
      <c r="AB54" s="21">
        <f>OCTUBRE!AD54</f>
        <v>10523992</v>
      </c>
      <c r="AC54" s="457">
        <v>1024400</v>
      </c>
      <c r="AD54" s="20">
        <f t="shared" si="55"/>
        <v>11548392</v>
      </c>
      <c r="AE54" s="21">
        <f>OCTUBRE!AG54</f>
        <v>9500492</v>
      </c>
      <c r="AF54" s="457">
        <v>1023500</v>
      </c>
      <c r="AG54" s="20">
        <f t="shared" si="56"/>
        <v>10523992</v>
      </c>
      <c r="AH54" s="21">
        <f t="shared" si="57"/>
        <v>8943432</v>
      </c>
      <c r="AI54" s="17">
        <f t="shared" si="58"/>
        <v>8943432</v>
      </c>
      <c r="AJ54" s="18">
        <f t="shared" si="59"/>
        <v>9967832</v>
      </c>
      <c r="AK54" s="10"/>
      <c r="AL54" s="455">
        <v>0</v>
      </c>
      <c r="AM54" s="458">
        <v>0</v>
      </c>
      <c r="AN54" s="10"/>
      <c r="AO54" s="365"/>
      <c r="AP54" s="365"/>
      <c r="AQ54" s="365"/>
      <c r="AR54" s="365"/>
      <c r="AS54" s="365"/>
      <c r="AT54" s="365"/>
      <c r="AU54" s="365"/>
      <c r="AV54" s="365"/>
      <c r="AW54" s="365"/>
      <c r="AX54" s="365"/>
      <c r="AY54" s="365"/>
      <c r="AZ54" s="365"/>
    </row>
    <row r="55" spans="1:70" s="514" customFormat="1" ht="15" x14ac:dyDescent="0.2">
      <c r="A55" s="188" t="str">
        <f>+IF(OCTUBRE!A55=0,"",OCTUBRE!A55)</f>
        <v>1130110-1</v>
      </c>
      <c r="B55" s="189" t="str">
        <f>+CONCATENATE("Vigencia ",INSTRUCCIONES!$F$3)</f>
        <v>Vigencia 2014</v>
      </c>
      <c r="C55" s="456">
        <f>+ENERO!C55</f>
        <v>0</v>
      </c>
      <c r="D55" s="456">
        <f>OCTUBRE!D55+NOVIEMBRE!P55</f>
        <v>0</v>
      </c>
      <c r="E55" s="456">
        <f>OCTUBRE!E55+NOVIEMBRE!Q55</f>
        <v>0</v>
      </c>
      <c r="F55" s="170">
        <f>SUM(C55:E55)</f>
        <v>0</v>
      </c>
      <c r="G55" s="283">
        <f>OCTUBRE!I55</f>
        <v>0</v>
      </c>
      <c r="H55" s="457">
        <v>0</v>
      </c>
      <c r="I55" s="170">
        <f>SUM(G55:H55)</f>
        <v>0</v>
      </c>
      <c r="J55" s="283">
        <f>OCTUBRE!L55</f>
        <v>0</v>
      </c>
      <c r="K55" s="457">
        <v>0</v>
      </c>
      <c r="L55" s="170">
        <f>SUM(J55:K55)</f>
        <v>0</v>
      </c>
      <c r="M55" s="283">
        <f>F55-I55</f>
        <v>0</v>
      </c>
      <c r="N55" s="170">
        <f>F55-L55</f>
        <v>0</v>
      </c>
      <c r="O55" s="467"/>
      <c r="P55" s="455">
        <v>0</v>
      </c>
      <c r="Q55" s="458">
        <v>0</v>
      </c>
      <c r="R55" s="10"/>
      <c r="S55" s="155">
        <f>+IF(OCTUBRE!S55=0,"",OCTUBRE!S55)</f>
        <v>1010399</v>
      </c>
      <c r="T55" s="159" t="str">
        <f>+IF(OCTUBRE!T55=0,"",OCTUBRE!T55)</f>
        <v>Vigencias Anteriores</v>
      </c>
      <c r="U55" s="29">
        <f>+ENERO!U55</f>
        <v>0</v>
      </c>
      <c r="V55" s="17">
        <f>OCTUBRE!V55+NOVIEMBRE!AL55</f>
        <v>0</v>
      </c>
      <c r="W55" s="17">
        <f>OCTUBRE!W55+NOVIEMBRE!AM55</f>
        <v>29357693</v>
      </c>
      <c r="X55" s="20">
        <f t="shared" si="53"/>
        <v>29357693</v>
      </c>
      <c r="Y55" s="21">
        <f>OCTUBRE!AA55</f>
        <v>29357693</v>
      </c>
      <c r="Z55" s="457">
        <v>0</v>
      </c>
      <c r="AA55" s="20">
        <f t="shared" si="54"/>
        <v>29357693</v>
      </c>
      <c r="AB55" s="21">
        <f>OCTUBRE!AD55</f>
        <v>29357693</v>
      </c>
      <c r="AC55" s="457">
        <v>0</v>
      </c>
      <c r="AD55" s="20">
        <f t="shared" si="55"/>
        <v>29357693</v>
      </c>
      <c r="AE55" s="21">
        <f>OCTUBRE!AG55</f>
        <v>13964310</v>
      </c>
      <c r="AF55" s="457">
        <v>0</v>
      </c>
      <c r="AG55" s="20">
        <f t="shared" si="56"/>
        <v>13964310</v>
      </c>
      <c r="AH55" s="21">
        <f t="shared" si="57"/>
        <v>0</v>
      </c>
      <c r="AI55" s="17">
        <f t="shared" si="58"/>
        <v>0</v>
      </c>
      <c r="AJ55" s="18">
        <f t="shared" si="59"/>
        <v>15393383</v>
      </c>
      <c r="AK55" s="10"/>
      <c r="AL55" s="455">
        <v>0</v>
      </c>
      <c r="AM55" s="458">
        <v>0</v>
      </c>
      <c r="AN55" s="10"/>
      <c r="AO55" s="365"/>
      <c r="AP55" s="554"/>
      <c r="AQ55" s="365"/>
      <c r="AR55" s="365"/>
      <c r="AS55" s="365"/>
      <c r="AT55" s="365"/>
      <c r="AU55" s="365"/>
      <c r="AV55" s="365"/>
      <c r="AW55" s="365"/>
      <c r="AX55" s="365"/>
      <c r="AY55" s="365"/>
      <c r="AZ55" s="365"/>
      <c r="BA55" s="467"/>
      <c r="BF55" s="467"/>
      <c r="BG55" s="467"/>
      <c r="BH55" s="467"/>
      <c r="BI55" s="467"/>
      <c r="BJ55" s="467"/>
      <c r="BK55" s="467"/>
      <c r="BL55" s="467"/>
      <c r="BM55" s="467"/>
      <c r="BN55" s="467"/>
      <c r="BO55" s="467"/>
      <c r="BP55" s="467"/>
      <c r="BQ55" s="467"/>
      <c r="BR55" s="467"/>
    </row>
    <row r="56" spans="1:70" s="514" customFormat="1" ht="15.75" x14ac:dyDescent="0.2">
      <c r="A56" s="188" t="str">
        <f>+IF(OCTUBRE!A56=0,"",OCTUBRE!A56)</f>
        <v>1130110-2</v>
      </c>
      <c r="B56" s="189" t="str">
        <f>+IF(OCTUBRE!B56=0,"",OCTUBRE!B56)</f>
        <v>Vigencias Anteriores</v>
      </c>
      <c r="C56" s="456">
        <f>+ENERO!C56</f>
        <v>0</v>
      </c>
      <c r="D56" s="456">
        <f>OCTUBRE!D56+NOVIEMBRE!P56</f>
        <v>0</v>
      </c>
      <c r="E56" s="456">
        <f>OCTUBRE!E56+NOVIEMBRE!Q56</f>
        <v>0</v>
      </c>
      <c r="F56" s="170">
        <f>SUM(C56:E56)</f>
        <v>0</v>
      </c>
      <c r="G56" s="283">
        <f>OCTUBRE!I56</f>
        <v>0</v>
      </c>
      <c r="H56" s="457">
        <v>0</v>
      </c>
      <c r="I56" s="170">
        <f>SUM(G56:H56)</f>
        <v>0</v>
      </c>
      <c r="J56" s="283">
        <f>OCTUBRE!L56</f>
        <v>0</v>
      </c>
      <c r="K56" s="457">
        <v>0</v>
      </c>
      <c r="L56" s="170">
        <f>SUM(J56:K56)</f>
        <v>0</v>
      </c>
      <c r="M56" s="283">
        <f>F56-I56</f>
        <v>0</v>
      </c>
      <c r="N56" s="170">
        <f>F56-L56</f>
        <v>0</v>
      </c>
      <c r="O56" s="467"/>
      <c r="P56" s="455">
        <v>0</v>
      </c>
      <c r="Q56" s="458">
        <v>0</v>
      </c>
      <c r="R56" s="10"/>
      <c r="S56" s="448" t="str">
        <f>+IF(OCTUBRE!S56=0,"",OCTUBRE!S56)</f>
        <v/>
      </c>
      <c r="T56" s="649" t="str">
        <f>+IF(OCTUBRE!T56=0,"",OCTUBRE!T56)</f>
        <v/>
      </c>
      <c r="U56" s="193"/>
      <c r="V56" s="193"/>
      <c r="W56" s="193"/>
      <c r="X56" s="193"/>
      <c r="Y56" s="193"/>
      <c r="Z56" s="193"/>
      <c r="AA56" s="193"/>
      <c r="AB56" s="193"/>
      <c r="AC56" s="193"/>
      <c r="AD56" s="193"/>
      <c r="AE56" s="193"/>
      <c r="AF56" s="193"/>
      <c r="AG56" s="193"/>
      <c r="AH56" s="193"/>
      <c r="AI56" s="193"/>
      <c r="AJ56" s="207"/>
      <c r="AK56" s="12"/>
      <c r="AL56" s="213"/>
      <c r="AM56" s="214"/>
      <c r="AN56" s="10"/>
      <c r="AO56" s="365"/>
      <c r="AP56" s="365"/>
      <c r="AQ56" s="365"/>
      <c r="AR56" s="365"/>
      <c r="AS56" s="365"/>
      <c r="AT56" s="365"/>
      <c r="AU56" s="365"/>
      <c r="AV56" s="365"/>
      <c r="AW56" s="365"/>
      <c r="AX56" s="365"/>
      <c r="AY56" s="365"/>
      <c r="AZ56" s="365"/>
      <c r="BA56" s="467"/>
      <c r="BF56" s="467"/>
      <c r="BG56" s="467"/>
      <c r="BH56" s="467"/>
      <c r="BI56" s="467"/>
      <c r="BJ56" s="467"/>
      <c r="BK56" s="467"/>
      <c r="BL56" s="467"/>
      <c r="BM56" s="467"/>
      <c r="BN56" s="467"/>
      <c r="BO56" s="467"/>
      <c r="BP56" s="467"/>
      <c r="BQ56" s="467"/>
      <c r="BR56" s="467"/>
    </row>
    <row r="57" spans="1:70" s="467" customFormat="1" ht="15" x14ac:dyDescent="0.2">
      <c r="A57" s="57">
        <f>+IF(OCTUBRE!A57=0,"",OCTUBRE!A57)</f>
        <v>1130111</v>
      </c>
      <c r="B57" s="45" t="str">
        <f>+IF(OCTUBRE!B57=0,"",OCTUBRE!B57)</f>
        <v>IPS PRIVADAS</v>
      </c>
      <c r="C57" s="53">
        <f t="shared" ref="C57:N57" si="62">SUM(C58:C59)</f>
        <v>0</v>
      </c>
      <c r="D57" s="53">
        <f t="shared" si="62"/>
        <v>0</v>
      </c>
      <c r="E57" s="53">
        <f t="shared" si="62"/>
        <v>0</v>
      </c>
      <c r="F57" s="54">
        <f t="shared" si="62"/>
        <v>0</v>
      </c>
      <c r="G57" s="52">
        <f t="shared" si="62"/>
        <v>0</v>
      </c>
      <c r="H57" s="53">
        <f t="shared" si="62"/>
        <v>0</v>
      </c>
      <c r="I57" s="54">
        <f t="shared" si="62"/>
        <v>0</v>
      </c>
      <c r="J57" s="52">
        <f t="shared" si="62"/>
        <v>0</v>
      </c>
      <c r="K57" s="53">
        <f t="shared" si="62"/>
        <v>0</v>
      </c>
      <c r="L57" s="54">
        <f t="shared" si="62"/>
        <v>0</v>
      </c>
      <c r="M57" s="52">
        <f t="shared" si="62"/>
        <v>0</v>
      </c>
      <c r="N57" s="54">
        <f t="shared" si="62"/>
        <v>0</v>
      </c>
      <c r="P57" s="52">
        <f>SUM(P58:P59)</f>
        <v>0</v>
      </c>
      <c r="Q57" s="54">
        <f>SUM(Q58:Q59)</f>
        <v>0</v>
      </c>
      <c r="R57" s="10"/>
      <c r="S57" s="34">
        <f>+IF(OCTUBRE!S57=0,"",OCTUBRE!S57)</f>
        <v>1010400</v>
      </c>
      <c r="T57" s="158" t="str">
        <f>+IF(OCTUBRE!T57=0,"",OCTUBRE!T57)</f>
        <v>Contribuciones Inherentes nómina del Sector Publico</v>
      </c>
      <c r="U57" s="157">
        <f t="shared" ref="U57:AJ57" si="63">U58+U61</f>
        <v>25614780</v>
      </c>
      <c r="V57" s="144">
        <f t="shared" si="63"/>
        <v>0</v>
      </c>
      <c r="W57" s="144">
        <f t="shared" si="63"/>
        <v>1420043</v>
      </c>
      <c r="X57" s="152">
        <f t="shared" si="63"/>
        <v>27034823</v>
      </c>
      <c r="Y57" s="151">
        <f t="shared" si="63"/>
        <v>14574656</v>
      </c>
      <c r="Z57" s="144">
        <f t="shared" si="63"/>
        <v>1280200</v>
      </c>
      <c r="AA57" s="152">
        <f t="shared" si="63"/>
        <v>15854856</v>
      </c>
      <c r="AB57" s="151">
        <f t="shared" si="63"/>
        <v>14574656</v>
      </c>
      <c r="AC57" s="144">
        <f t="shared" si="63"/>
        <v>1280200</v>
      </c>
      <c r="AD57" s="152">
        <f t="shared" si="63"/>
        <v>15854856</v>
      </c>
      <c r="AE57" s="151">
        <f t="shared" si="63"/>
        <v>13295656</v>
      </c>
      <c r="AF57" s="144">
        <f t="shared" si="63"/>
        <v>1279000</v>
      </c>
      <c r="AG57" s="152">
        <f t="shared" si="63"/>
        <v>14574656</v>
      </c>
      <c r="AH57" s="151">
        <f t="shared" si="63"/>
        <v>11179967</v>
      </c>
      <c r="AI57" s="144">
        <f t="shared" si="63"/>
        <v>11179967</v>
      </c>
      <c r="AJ57" s="153">
        <f t="shared" si="63"/>
        <v>12460167</v>
      </c>
      <c r="AK57" s="10"/>
      <c r="AL57" s="151">
        <f>AL58+AL61</f>
        <v>0</v>
      </c>
      <c r="AM57" s="153">
        <f>AM58+AM61</f>
        <v>0</v>
      </c>
      <c r="AN57" s="10"/>
      <c r="AO57" s="365"/>
      <c r="AP57" s="365"/>
      <c r="AQ57" s="365"/>
      <c r="AR57" s="365"/>
      <c r="AS57" s="365"/>
      <c r="AT57" s="365"/>
      <c r="AU57" s="365"/>
      <c r="AV57" s="365"/>
      <c r="AW57" s="365"/>
      <c r="AX57" s="365"/>
      <c r="AY57" s="365"/>
      <c r="AZ57" s="365"/>
    </row>
    <row r="58" spans="1:70" s="514" customFormat="1" ht="15" x14ac:dyDescent="0.2">
      <c r="A58" s="188" t="str">
        <f>+IF(OCTUBRE!A58=0,"",OCTUBRE!A58)</f>
        <v>1130111-1</v>
      </c>
      <c r="B58" s="189" t="str">
        <f>+CONCATENATE("Vigencia ",INSTRUCCIONES!$F$3)</f>
        <v>Vigencia 2014</v>
      </c>
      <c r="C58" s="456">
        <f>+ENERO!C58</f>
        <v>0</v>
      </c>
      <c r="D58" s="456">
        <f>OCTUBRE!D58+NOVIEMBRE!P58</f>
        <v>0</v>
      </c>
      <c r="E58" s="456">
        <f>OCTUBRE!E58+NOVIEMBRE!Q58</f>
        <v>0</v>
      </c>
      <c r="F58" s="170">
        <f>SUM(C58:E58)</f>
        <v>0</v>
      </c>
      <c r="G58" s="283">
        <f>OCTUBRE!I58</f>
        <v>0</v>
      </c>
      <c r="H58" s="457">
        <v>0</v>
      </c>
      <c r="I58" s="170">
        <f>SUM(G58:H58)</f>
        <v>0</v>
      </c>
      <c r="J58" s="283">
        <f>OCTUBRE!L58</f>
        <v>0</v>
      </c>
      <c r="K58" s="457">
        <v>0</v>
      </c>
      <c r="L58" s="170">
        <f>SUM(J58:K58)</f>
        <v>0</v>
      </c>
      <c r="M58" s="283">
        <f>F58-I58</f>
        <v>0</v>
      </c>
      <c r="N58" s="170">
        <f>F58-L58</f>
        <v>0</v>
      </c>
      <c r="O58" s="467"/>
      <c r="P58" s="455">
        <v>0</v>
      </c>
      <c r="Q58" s="458">
        <v>0</v>
      </c>
      <c r="R58" s="10"/>
      <c r="S58" s="155">
        <f>+IF(OCTUBRE!S58=0,"",OCTUBRE!S58)</f>
        <v>1010402</v>
      </c>
      <c r="T58" s="159" t="str">
        <f>+IF(OCTUBRE!T58=0,"",OCTUBRE!T58)</f>
        <v>Contribuciones - Otros</v>
      </c>
      <c r="U58" s="29">
        <f t="shared" ref="U58:AJ58" si="64">SUM(U59:U60)</f>
        <v>25614780</v>
      </c>
      <c r="V58" s="17">
        <f t="shared" si="64"/>
        <v>0</v>
      </c>
      <c r="W58" s="17">
        <f t="shared" si="64"/>
        <v>0</v>
      </c>
      <c r="X58" s="20">
        <f t="shared" si="64"/>
        <v>25614780</v>
      </c>
      <c r="Y58" s="21">
        <f t="shared" si="64"/>
        <v>13154613</v>
      </c>
      <c r="Z58" s="169">
        <f t="shared" si="64"/>
        <v>1280200</v>
      </c>
      <c r="AA58" s="20">
        <f t="shared" si="64"/>
        <v>14434813</v>
      </c>
      <c r="AB58" s="21">
        <f t="shared" si="64"/>
        <v>13154613</v>
      </c>
      <c r="AC58" s="169">
        <f t="shared" si="64"/>
        <v>1280200</v>
      </c>
      <c r="AD58" s="20">
        <f t="shared" si="64"/>
        <v>14434813</v>
      </c>
      <c r="AE58" s="21">
        <f t="shared" si="64"/>
        <v>11875613</v>
      </c>
      <c r="AF58" s="169">
        <f t="shared" si="64"/>
        <v>1279000</v>
      </c>
      <c r="AG58" s="20">
        <f t="shared" si="64"/>
        <v>13154613</v>
      </c>
      <c r="AH58" s="21">
        <f t="shared" si="64"/>
        <v>11179967</v>
      </c>
      <c r="AI58" s="17">
        <f t="shared" si="64"/>
        <v>11179967</v>
      </c>
      <c r="AJ58" s="18">
        <f t="shared" si="64"/>
        <v>12460167</v>
      </c>
      <c r="AK58" s="10"/>
      <c r="AL58" s="31">
        <f>SUM(AL59:AL60)</f>
        <v>0</v>
      </c>
      <c r="AM58" s="28">
        <f>SUM(AM59:AM60)</f>
        <v>0</v>
      </c>
      <c r="AN58" s="10"/>
      <c r="AO58" s="555"/>
      <c r="AP58" s="554"/>
      <c r="AQ58" s="365"/>
      <c r="AR58" s="365"/>
      <c r="AS58" s="365"/>
      <c r="AT58" s="365"/>
      <c r="AU58" s="365"/>
      <c r="AV58" s="365"/>
      <c r="AW58" s="365"/>
      <c r="AX58" s="365"/>
      <c r="AY58" s="365"/>
      <c r="AZ58" s="365"/>
      <c r="BA58" s="467"/>
      <c r="BF58" s="467"/>
      <c r="BG58" s="467"/>
      <c r="BH58" s="467"/>
      <c r="BI58" s="467"/>
      <c r="BJ58" s="467"/>
      <c r="BK58" s="467"/>
      <c r="BL58" s="467"/>
      <c r="BM58" s="467"/>
      <c r="BN58" s="467"/>
      <c r="BO58" s="467"/>
      <c r="BP58" s="467"/>
      <c r="BQ58" s="467"/>
      <c r="BR58" s="467"/>
    </row>
    <row r="59" spans="1:70" s="514" customFormat="1" ht="15" x14ac:dyDescent="0.2">
      <c r="A59" s="188" t="str">
        <f>+IF(OCTUBRE!A59=0,"",OCTUBRE!A59)</f>
        <v>1130111-2</v>
      </c>
      <c r="B59" s="189" t="str">
        <f>+IF(OCTUBRE!B59=0,"",OCTUBRE!B59)</f>
        <v>Vigencias Anteriores</v>
      </c>
      <c r="C59" s="456">
        <f>+ENERO!C59</f>
        <v>0</v>
      </c>
      <c r="D59" s="456">
        <f>OCTUBRE!D59+NOVIEMBRE!P59</f>
        <v>0</v>
      </c>
      <c r="E59" s="456">
        <f>OCTUBRE!E59+NOVIEMBRE!Q59</f>
        <v>0</v>
      </c>
      <c r="F59" s="170">
        <f>SUM(C59:E59)</f>
        <v>0</v>
      </c>
      <c r="G59" s="283">
        <f>OCTUBRE!I59</f>
        <v>0</v>
      </c>
      <c r="H59" s="457">
        <v>0</v>
      </c>
      <c r="I59" s="170">
        <f>SUM(G59:H59)</f>
        <v>0</v>
      </c>
      <c r="J59" s="283">
        <f>OCTUBRE!L59</f>
        <v>0</v>
      </c>
      <c r="K59" s="457">
        <v>0</v>
      </c>
      <c r="L59" s="170">
        <f>SUM(J59:K59)</f>
        <v>0</v>
      </c>
      <c r="M59" s="283">
        <f>F59-I59</f>
        <v>0</v>
      </c>
      <c r="N59" s="170">
        <f>F59-L59</f>
        <v>0</v>
      </c>
      <c r="O59" s="467"/>
      <c r="P59" s="455">
        <v>0</v>
      </c>
      <c r="Q59" s="458">
        <v>0</v>
      </c>
      <c r="R59" s="10"/>
      <c r="S59" s="156" t="str">
        <f>+IF(OCTUBRE!S59=0,"",OCTUBRE!S59)</f>
        <v>1010402-1</v>
      </c>
      <c r="T59" s="55" t="str">
        <f>+IF(OCTUBRE!T59=0,"",OCTUBRE!T59)</f>
        <v>S.E.N.A.</v>
      </c>
      <c r="U59" s="29">
        <f>+ENERO!U59</f>
        <v>10245912</v>
      </c>
      <c r="V59" s="17">
        <f>OCTUBRE!V59+NOVIEMBRE!AL59</f>
        <v>0</v>
      </c>
      <c r="W59" s="17">
        <f>OCTUBRE!W59+NOVIEMBRE!AM59</f>
        <v>0</v>
      </c>
      <c r="X59" s="20">
        <f>SUM(U59:W59)</f>
        <v>10245912</v>
      </c>
      <c r="Y59" s="21">
        <f>OCTUBRE!AA59</f>
        <v>5261845</v>
      </c>
      <c r="Z59" s="457">
        <v>512100</v>
      </c>
      <c r="AA59" s="20">
        <f>SUM(Y59:Z59)</f>
        <v>5773945</v>
      </c>
      <c r="AB59" s="21">
        <f>OCTUBRE!AD59</f>
        <v>5261845</v>
      </c>
      <c r="AC59" s="457">
        <v>512100</v>
      </c>
      <c r="AD59" s="20">
        <f>SUM(AB59:AC59)</f>
        <v>5773945</v>
      </c>
      <c r="AE59" s="21">
        <f>OCTUBRE!AG59</f>
        <v>4750245</v>
      </c>
      <c r="AF59" s="457">
        <v>511600</v>
      </c>
      <c r="AG59" s="20">
        <f>SUM(AE59:AF59)</f>
        <v>5261845</v>
      </c>
      <c r="AH59" s="21">
        <f>X59-AA59</f>
        <v>4471967</v>
      </c>
      <c r="AI59" s="17">
        <f>X59-AD59</f>
        <v>4471967</v>
      </c>
      <c r="AJ59" s="18">
        <f>X59-AG59</f>
        <v>4984067</v>
      </c>
      <c r="AK59" s="10"/>
      <c r="AL59" s="455">
        <v>0</v>
      </c>
      <c r="AM59" s="458">
        <v>0</v>
      </c>
      <c r="AN59" s="10"/>
      <c r="AO59" s="365"/>
      <c r="AP59" s="365"/>
      <c r="AQ59" s="365"/>
      <c r="AR59" s="365"/>
      <c r="AS59" s="365"/>
      <c r="AT59" s="365"/>
      <c r="AU59" s="365"/>
      <c r="AV59" s="365"/>
      <c r="AW59" s="365"/>
      <c r="AX59" s="365"/>
      <c r="AY59" s="365"/>
      <c r="AZ59" s="365"/>
      <c r="BA59" s="467"/>
      <c r="BF59" s="467"/>
      <c r="BG59" s="467"/>
      <c r="BH59" s="467"/>
      <c r="BI59" s="467"/>
      <c r="BJ59" s="467"/>
      <c r="BK59" s="467"/>
      <c r="BL59" s="467"/>
      <c r="BM59" s="467"/>
      <c r="BN59" s="467"/>
      <c r="BO59" s="467"/>
      <c r="BP59" s="467"/>
      <c r="BQ59" s="467"/>
      <c r="BR59" s="467"/>
    </row>
    <row r="60" spans="1:70" s="467" customFormat="1" x14ac:dyDescent="0.2">
      <c r="A60" s="57">
        <f>+IF(OCTUBRE!A60=0,"",OCTUBRE!A60)</f>
        <v>1130112</v>
      </c>
      <c r="B60" s="45" t="str">
        <f>+IF(OCTUBRE!B60=0,"",OCTUBRE!B60)</f>
        <v>IPS PUBLICAS</v>
      </c>
      <c r="C60" s="53">
        <f t="shared" ref="C60:N60" si="65">SUM(C61:C62)</f>
        <v>2100000</v>
      </c>
      <c r="D60" s="53">
        <f t="shared" si="65"/>
        <v>0</v>
      </c>
      <c r="E60" s="53">
        <f t="shared" si="65"/>
        <v>918803</v>
      </c>
      <c r="F60" s="54">
        <f t="shared" si="65"/>
        <v>3018803</v>
      </c>
      <c r="G60" s="52">
        <f t="shared" si="65"/>
        <v>3215772</v>
      </c>
      <c r="H60" s="53">
        <f t="shared" si="65"/>
        <v>175970</v>
      </c>
      <c r="I60" s="54">
        <f t="shared" si="65"/>
        <v>3391742</v>
      </c>
      <c r="J60" s="52">
        <f t="shared" si="65"/>
        <v>2033702</v>
      </c>
      <c r="K60" s="53">
        <f t="shared" si="65"/>
        <v>0</v>
      </c>
      <c r="L60" s="54">
        <f t="shared" si="65"/>
        <v>2033702</v>
      </c>
      <c r="M60" s="52">
        <f t="shared" si="65"/>
        <v>-372939</v>
      </c>
      <c r="N60" s="54">
        <f t="shared" si="65"/>
        <v>985101</v>
      </c>
      <c r="P60" s="52">
        <f>SUM(P61:P62)</f>
        <v>0</v>
      </c>
      <c r="Q60" s="54">
        <f>SUM(Q61:Q62)</f>
        <v>0</v>
      </c>
      <c r="R60" s="10"/>
      <c r="S60" s="156" t="str">
        <f>+IF(OCTUBRE!S60=0,"",OCTUBRE!S60)</f>
        <v>1010402-2</v>
      </c>
      <c r="T60" s="55" t="str">
        <f>+IF(OCTUBRE!T60=0,"",OCTUBRE!T60)</f>
        <v>I.C.B.F.</v>
      </c>
      <c r="U60" s="29">
        <f>+ENERO!U60</f>
        <v>15368868</v>
      </c>
      <c r="V60" s="17">
        <f>OCTUBRE!V60+NOVIEMBRE!AL60</f>
        <v>0</v>
      </c>
      <c r="W60" s="17">
        <f>OCTUBRE!W60+NOVIEMBRE!AM60</f>
        <v>0</v>
      </c>
      <c r="X60" s="20">
        <f>SUM(U60:W60)</f>
        <v>15368868</v>
      </c>
      <c r="Y60" s="21">
        <f>OCTUBRE!AA60</f>
        <v>7892768</v>
      </c>
      <c r="Z60" s="457">
        <v>768100</v>
      </c>
      <c r="AA60" s="20">
        <f>SUM(Y60:Z60)</f>
        <v>8660868</v>
      </c>
      <c r="AB60" s="21">
        <f>OCTUBRE!AD60</f>
        <v>7892768</v>
      </c>
      <c r="AC60" s="457">
        <v>768100</v>
      </c>
      <c r="AD60" s="20">
        <f>SUM(AB60:AC60)</f>
        <v>8660868</v>
      </c>
      <c r="AE60" s="21">
        <f>OCTUBRE!AG60</f>
        <v>7125368</v>
      </c>
      <c r="AF60" s="457">
        <v>767400</v>
      </c>
      <c r="AG60" s="20">
        <f>SUM(AE60:AF60)</f>
        <v>7892768</v>
      </c>
      <c r="AH60" s="21">
        <f>X60-AA60</f>
        <v>6708000</v>
      </c>
      <c r="AI60" s="17">
        <f>X60-AD60</f>
        <v>6708000</v>
      </c>
      <c r="AJ60" s="18">
        <f>X60-AG60</f>
        <v>7476100</v>
      </c>
      <c r="AK60" s="10"/>
      <c r="AL60" s="455">
        <v>0</v>
      </c>
      <c r="AM60" s="458">
        <v>0</v>
      </c>
      <c r="AN60" s="10"/>
      <c r="AO60" s="365"/>
      <c r="AP60" s="365"/>
      <c r="AQ60" s="365"/>
      <c r="AR60" s="365"/>
      <c r="AS60" s="365"/>
      <c r="AT60" s="365"/>
      <c r="AU60" s="365"/>
      <c r="AV60" s="365"/>
      <c r="AW60" s="365"/>
      <c r="AX60" s="365"/>
      <c r="AY60" s="365"/>
      <c r="AZ60" s="365"/>
    </row>
    <row r="61" spans="1:70" s="514" customFormat="1" ht="15" x14ac:dyDescent="0.2">
      <c r="A61" s="188" t="str">
        <f>+IF(OCTUBRE!A61=0,"",OCTUBRE!A61)</f>
        <v>1130112-1</v>
      </c>
      <c r="B61" s="189" t="str">
        <f>+CONCATENATE("Vigencia ",INSTRUCCIONES!$F$3)</f>
        <v>Vigencia 2014</v>
      </c>
      <c r="C61" s="456">
        <f>+ENERO!C61</f>
        <v>2100000</v>
      </c>
      <c r="D61" s="456">
        <f>OCTUBRE!D61+NOVIEMBRE!P61</f>
        <v>0</v>
      </c>
      <c r="E61" s="456">
        <f>OCTUBRE!E61+NOVIEMBRE!Q61</f>
        <v>283040</v>
      </c>
      <c r="F61" s="170">
        <f>SUM(C61:E61)</f>
        <v>2383040</v>
      </c>
      <c r="G61" s="283">
        <f>OCTUBRE!I61</f>
        <v>2856590</v>
      </c>
      <c r="H61" s="457">
        <v>175970</v>
      </c>
      <c r="I61" s="170">
        <f>SUM(G61:H61)</f>
        <v>3032560</v>
      </c>
      <c r="J61" s="283">
        <f>OCTUBRE!L61</f>
        <v>1674520</v>
      </c>
      <c r="K61" s="457">
        <v>0</v>
      </c>
      <c r="L61" s="170">
        <f>SUM(J61:K61)</f>
        <v>1674520</v>
      </c>
      <c r="M61" s="283">
        <f>F61-I61</f>
        <v>-649520</v>
      </c>
      <c r="N61" s="170">
        <f>F61-L61</f>
        <v>708520</v>
      </c>
      <c r="O61" s="467"/>
      <c r="P61" s="455">
        <v>0</v>
      </c>
      <c r="Q61" s="458">
        <v>0</v>
      </c>
      <c r="R61" s="10"/>
      <c r="S61" s="155">
        <f>+IF(OCTUBRE!S61=0,"",OCTUBRE!S61)</f>
        <v>1010499</v>
      </c>
      <c r="T61" s="159" t="str">
        <f>+IF(OCTUBRE!T61=0,"",OCTUBRE!T61)</f>
        <v>Vigencias Anteriores</v>
      </c>
      <c r="U61" s="29">
        <f>+ENERO!U61</f>
        <v>0</v>
      </c>
      <c r="V61" s="17">
        <f>OCTUBRE!V61+NOVIEMBRE!AL61</f>
        <v>0</v>
      </c>
      <c r="W61" s="17">
        <f>OCTUBRE!W61+NOVIEMBRE!AM61</f>
        <v>1420043</v>
      </c>
      <c r="X61" s="20">
        <f>SUM(U61:W61)</f>
        <v>1420043</v>
      </c>
      <c r="Y61" s="21">
        <f>OCTUBRE!AA61</f>
        <v>1420043</v>
      </c>
      <c r="Z61" s="457">
        <v>0</v>
      </c>
      <c r="AA61" s="20">
        <f>SUM(Y61:Z61)</f>
        <v>1420043</v>
      </c>
      <c r="AB61" s="21">
        <f>OCTUBRE!AD61</f>
        <v>1420043</v>
      </c>
      <c r="AC61" s="457">
        <v>0</v>
      </c>
      <c r="AD61" s="20">
        <f>SUM(AB61:AC61)</f>
        <v>1420043</v>
      </c>
      <c r="AE61" s="21">
        <f>OCTUBRE!AG61</f>
        <v>1420043</v>
      </c>
      <c r="AF61" s="457">
        <v>0</v>
      </c>
      <c r="AG61" s="20">
        <f>SUM(AE61:AF61)</f>
        <v>1420043</v>
      </c>
      <c r="AH61" s="21">
        <f>X61-AA61</f>
        <v>0</v>
      </c>
      <c r="AI61" s="17">
        <f>X61-AD61</f>
        <v>0</v>
      </c>
      <c r="AJ61" s="18">
        <f>X61-AG61</f>
        <v>0</v>
      </c>
      <c r="AK61" s="10"/>
      <c r="AL61" s="455">
        <v>0</v>
      </c>
      <c r="AM61" s="458">
        <v>0</v>
      </c>
      <c r="AN61" s="10"/>
      <c r="AO61" s="365"/>
      <c r="AP61" s="554"/>
      <c r="AQ61" s="365"/>
      <c r="AR61" s="365"/>
      <c r="AS61" s="365"/>
      <c r="AT61" s="365"/>
      <c r="AU61" s="554"/>
      <c r="AV61" s="554"/>
      <c r="AW61" s="365"/>
      <c r="AX61" s="365"/>
      <c r="AY61" s="365"/>
      <c r="AZ61" s="365"/>
      <c r="BA61" s="467"/>
      <c r="BF61" s="467"/>
      <c r="BG61" s="467"/>
      <c r="BH61" s="467"/>
      <c r="BI61" s="467"/>
      <c r="BJ61" s="467"/>
      <c r="BK61" s="467"/>
      <c r="BL61" s="467"/>
      <c r="BM61" s="467"/>
      <c r="BN61" s="467"/>
      <c r="BO61" s="467"/>
      <c r="BP61" s="467"/>
      <c r="BQ61" s="467"/>
      <c r="BR61" s="467"/>
    </row>
    <row r="62" spans="1:70" s="514" customFormat="1" ht="15.75" x14ac:dyDescent="0.2">
      <c r="A62" s="188" t="str">
        <f>+IF(OCTUBRE!A62=0,"",OCTUBRE!A62)</f>
        <v>1130112-2</v>
      </c>
      <c r="B62" s="189" t="str">
        <f>+IF(OCTUBRE!B62=0,"",OCTUBRE!B62)</f>
        <v>Vigencias Anteriores</v>
      </c>
      <c r="C62" s="456">
        <f>+ENERO!C62</f>
        <v>0</v>
      </c>
      <c r="D62" s="456">
        <f>OCTUBRE!D62+NOVIEMBRE!P62</f>
        <v>0</v>
      </c>
      <c r="E62" s="456">
        <f>OCTUBRE!E62+NOVIEMBRE!Q62</f>
        <v>635763</v>
      </c>
      <c r="F62" s="170">
        <f>SUM(C62:E62)</f>
        <v>635763</v>
      </c>
      <c r="G62" s="283">
        <f>OCTUBRE!I62</f>
        <v>359182</v>
      </c>
      <c r="H62" s="457">
        <v>0</v>
      </c>
      <c r="I62" s="170">
        <f>SUM(G62:H62)</f>
        <v>359182</v>
      </c>
      <c r="J62" s="283">
        <f>OCTUBRE!L62</f>
        <v>359182</v>
      </c>
      <c r="K62" s="457">
        <v>0</v>
      </c>
      <c r="L62" s="170">
        <f>SUM(J62:K62)</f>
        <v>359182</v>
      </c>
      <c r="M62" s="283">
        <f>F62-I62</f>
        <v>276581</v>
      </c>
      <c r="N62" s="170">
        <f>F62-L62</f>
        <v>276581</v>
      </c>
      <c r="O62" s="467"/>
      <c r="P62" s="455">
        <v>0</v>
      </c>
      <c r="Q62" s="458">
        <v>0</v>
      </c>
      <c r="R62" s="10"/>
      <c r="S62" s="448" t="str">
        <f>+IF(OCTUBRE!S62=0,"",OCTUBRE!S62)</f>
        <v/>
      </c>
      <c r="T62" s="649" t="str">
        <f>+IF(OCTUBRE!T62=0,"",OCTUBRE!T62)</f>
        <v/>
      </c>
      <c r="U62" s="193"/>
      <c r="V62" s="193"/>
      <c r="W62" s="193"/>
      <c r="X62" s="193"/>
      <c r="Y62" s="193"/>
      <c r="Z62" s="193"/>
      <c r="AA62" s="193"/>
      <c r="AB62" s="193"/>
      <c r="AC62" s="193"/>
      <c r="AD62" s="193"/>
      <c r="AE62" s="193"/>
      <c r="AF62" s="193"/>
      <c r="AG62" s="193"/>
      <c r="AH62" s="193"/>
      <c r="AI62" s="193"/>
      <c r="AJ62" s="207"/>
      <c r="AK62" s="12"/>
      <c r="AL62" s="213"/>
      <c r="AM62" s="214"/>
      <c r="AN62" s="10"/>
      <c r="AO62" s="365"/>
      <c r="AP62" s="365"/>
      <c r="AQ62" s="365"/>
      <c r="AR62" s="365"/>
      <c r="AS62" s="365"/>
      <c r="AT62" s="365"/>
      <c r="AU62" s="365"/>
      <c r="AV62" s="365"/>
      <c r="AW62" s="365"/>
      <c r="AX62" s="365"/>
      <c r="AY62" s="365"/>
      <c r="AZ62" s="365"/>
      <c r="BA62" s="467"/>
      <c r="BF62" s="467"/>
      <c r="BG62" s="467"/>
      <c r="BH62" s="467"/>
      <c r="BI62" s="467"/>
      <c r="BJ62" s="467"/>
      <c r="BK62" s="467"/>
      <c r="BL62" s="467"/>
      <c r="BM62" s="467"/>
      <c r="BN62" s="467"/>
      <c r="BO62" s="467"/>
      <c r="BP62" s="467"/>
      <c r="BQ62" s="467"/>
      <c r="BR62" s="467"/>
    </row>
    <row r="63" spans="1:70" s="467" customFormat="1" ht="15.75" x14ac:dyDescent="0.2">
      <c r="A63" s="57">
        <f>+IF(OCTUBRE!A63=0,"",OCTUBRE!A63)</f>
        <v>1130113</v>
      </c>
      <c r="B63" s="45" t="str">
        <f>+IF(OCTUBRE!B63=0,"",OCTUBRE!B63)</f>
        <v>COMPAÑIAS DE SEGUROS  - ACCIDENTES DE TRANSITO (SOAT)</v>
      </c>
      <c r="C63" s="53">
        <f t="shared" ref="C63:N63" si="66">SUM(C64:C65)</f>
        <v>22000000</v>
      </c>
      <c r="D63" s="53">
        <f t="shared" si="66"/>
        <v>0</v>
      </c>
      <c r="E63" s="53">
        <f t="shared" si="66"/>
        <v>6807623</v>
      </c>
      <c r="F63" s="54">
        <f t="shared" si="66"/>
        <v>28807623</v>
      </c>
      <c r="G63" s="52">
        <f t="shared" si="66"/>
        <v>23317145</v>
      </c>
      <c r="H63" s="53">
        <f t="shared" si="66"/>
        <v>1190769</v>
      </c>
      <c r="I63" s="54">
        <f t="shared" si="66"/>
        <v>24507914</v>
      </c>
      <c r="J63" s="52">
        <f t="shared" si="66"/>
        <v>17974995</v>
      </c>
      <c r="K63" s="53">
        <f t="shared" si="66"/>
        <v>1553567</v>
      </c>
      <c r="L63" s="54">
        <f t="shared" si="66"/>
        <v>19528562</v>
      </c>
      <c r="M63" s="52">
        <f t="shared" si="66"/>
        <v>4299709</v>
      </c>
      <c r="N63" s="54">
        <f t="shared" si="66"/>
        <v>9279061</v>
      </c>
      <c r="P63" s="52">
        <f>SUM(P64:P65)</f>
        <v>0</v>
      </c>
      <c r="Q63" s="54">
        <f>SUM(Q64:Q65)</f>
        <v>0</v>
      </c>
      <c r="R63" s="10"/>
      <c r="S63" s="469">
        <f>+IF(OCTUBRE!S63=0,"",OCTUBRE!S63)</f>
        <v>1020010</v>
      </c>
      <c r="T63" s="470" t="str">
        <f>+IF(OCTUBRE!T63=0,"",OCTUBRE!T63)</f>
        <v>Gastos de Operación</v>
      </c>
      <c r="U63" s="157">
        <f t="shared" ref="U63:AJ63" si="67">U65+U83+U90+U104</f>
        <v>1337674327</v>
      </c>
      <c r="V63" s="144">
        <f t="shared" si="67"/>
        <v>43780000</v>
      </c>
      <c r="W63" s="144">
        <f t="shared" si="67"/>
        <v>167704331</v>
      </c>
      <c r="X63" s="152">
        <f t="shared" si="67"/>
        <v>1549158658</v>
      </c>
      <c r="Y63" s="151">
        <f t="shared" si="67"/>
        <v>1123636916</v>
      </c>
      <c r="Z63" s="144">
        <f t="shared" si="67"/>
        <v>93537401</v>
      </c>
      <c r="AA63" s="152">
        <f t="shared" si="67"/>
        <v>1217174317</v>
      </c>
      <c r="AB63" s="151">
        <f t="shared" si="67"/>
        <v>1101646915</v>
      </c>
      <c r="AC63" s="144">
        <f t="shared" si="67"/>
        <v>103731401</v>
      </c>
      <c r="AD63" s="152">
        <f t="shared" si="67"/>
        <v>1205378316</v>
      </c>
      <c r="AE63" s="151">
        <f t="shared" si="67"/>
        <v>1068855223</v>
      </c>
      <c r="AF63" s="144">
        <f t="shared" si="67"/>
        <v>93410699</v>
      </c>
      <c r="AG63" s="152">
        <f t="shared" si="67"/>
        <v>1162265922</v>
      </c>
      <c r="AH63" s="151">
        <f t="shared" si="67"/>
        <v>331984341</v>
      </c>
      <c r="AI63" s="144">
        <f t="shared" si="67"/>
        <v>343780342</v>
      </c>
      <c r="AJ63" s="153">
        <f t="shared" si="67"/>
        <v>386892736</v>
      </c>
      <c r="AK63" s="10"/>
      <c r="AL63" s="151">
        <f>AL65+AL83+AL90+AL104</f>
        <v>16580000</v>
      </c>
      <c r="AM63" s="153">
        <f>AM65+AM83+AM90+AM104</f>
        <v>0</v>
      </c>
      <c r="AN63" s="10"/>
      <c r="AO63" s="365"/>
      <c r="AP63" s="365"/>
      <c r="AQ63" s="365"/>
      <c r="AR63" s="365"/>
      <c r="AS63" s="365"/>
      <c r="AT63" s="365"/>
      <c r="AU63" s="365"/>
      <c r="AV63" s="365"/>
      <c r="AW63" s="365"/>
      <c r="AX63" s="365"/>
      <c r="AY63" s="365"/>
      <c r="AZ63" s="365"/>
    </row>
    <row r="64" spans="1:70" s="514" customFormat="1" ht="15.75" x14ac:dyDescent="0.2">
      <c r="A64" s="188" t="str">
        <f>+IF(OCTUBRE!A64=0,"",OCTUBRE!A64)</f>
        <v>1130113-1</v>
      </c>
      <c r="B64" s="189" t="str">
        <f>+CONCATENATE("Vigencia ",INSTRUCCIONES!$F$3)</f>
        <v>Vigencia 2014</v>
      </c>
      <c r="C64" s="456">
        <f>+ENERO!C64</f>
        <v>22000000</v>
      </c>
      <c r="D64" s="456">
        <f>OCTUBRE!D64+NOVIEMBRE!P64</f>
        <v>0</v>
      </c>
      <c r="E64" s="456">
        <f>OCTUBRE!E64+NOVIEMBRE!Q64</f>
        <v>0</v>
      </c>
      <c r="F64" s="170">
        <f>SUM(C64:E64)</f>
        <v>22000000</v>
      </c>
      <c r="G64" s="283">
        <f>OCTUBRE!I64</f>
        <v>18317537</v>
      </c>
      <c r="H64" s="457">
        <f>1719073-528304</f>
        <v>1190769</v>
      </c>
      <c r="I64" s="170">
        <f>SUM(G64:H64)</f>
        <v>19508306</v>
      </c>
      <c r="J64" s="283">
        <f>OCTUBRE!L64</f>
        <v>12975387</v>
      </c>
      <c r="K64" s="457">
        <v>1553567</v>
      </c>
      <c r="L64" s="170">
        <f>SUM(J64:K64)</f>
        <v>14528954</v>
      </c>
      <c r="M64" s="283">
        <f>F64-I64</f>
        <v>2491694</v>
      </c>
      <c r="N64" s="170">
        <f>F64-L64</f>
        <v>7471046</v>
      </c>
      <c r="O64" s="467"/>
      <c r="P64" s="455">
        <v>0</v>
      </c>
      <c r="Q64" s="458">
        <v>0</v>
      </c>
      <c r="R64" s="10"/>
      <c r="S64" s="448" t="str">
        <f>+IF(OCTUBRE!S64=0,"",OCTUBRE!S64)</f>
        <v/>
      </c>
      <c r="T64" s="649" t="str">
        <f>+IF(OCTUBRE!T64=0,"",OCTUBRE!T64)</f>
        <v/>
      </c>
      <c r="U64" s="193"/>
      <c r="V64" s="193"/>
      <c r="W64" s="193"/>
      <c r="X64" s="193"/>
      <c r="Y64" s="193"/>
      <c r="Z64" s="193"/>
      <c r="AA64" s="193"/>
      <c r="AB64" s="193"/>
      <c r="AC64" s="193"/>
      <c r="AD64" s="193"/>
      <c r="AE64" s="193"/>
      <c r="AF64" s="193"/>
      <c r="AG64" s="193"/>
      <c r="AH64" s="193"/>
      <c r="AI64" s="193"/>
      <c r="AJ64" s="207"/>
      <c r="AK64" s="10"/>
      <c r="AL64" s="211"/>
      <c r="AM64" s="212"/>
      <c r="AN64" s="10"/>
      <c r="AO64" s="365"/>
      <c r="AP64" s="365"/>
      <c r="AQ64" s="365"/>
      <c r="AR64" s="365"/>
      <c r="AS64" s="365"/>
      <c r="AT64" s="365"/>
      <c r="AU64" s="365"/>
      <c r="AV64" s="365"/>
      <c r="AW64" s="365"/>
      <c r="AX64" s="365"/>
      <c r="AY64" s="365"/>
      <c r="AZ64" s="365"/>
      <c r="BA64" s="467"/>
      <c r="BB64" s="467"/>
      <c r="BC64" s="467"/>
      <c r="BD64" s="467"/>
      <c r="BE64" s="467"/>
      <c r="BF64" s="467"/>
      <c r="BG64" s="467"/>
      <c r="BH64" s="467"/>
      <c r="BI64" s="467"/>
      <c r="BJ64" s="467"/>
      <c r="BK64" s="467"/>
      <c r="BL64" s="467"/>
      <c r="BM64" s="467"/>
      <c r="BN64" s="467"/>
      <c r="BO64" s="467"/>
      <c r="BP64" s="467"/>
      <c r="BQ64" s="467"/>
      <c r="BR64" s="467"/>
    </row>
    <row r="65" spans="1:70" s="514" customFormat="1" ht="15" x14ac:dyDescent="0.2">
      <c r="A65" s="188" t="str">
        <f>+IF(OCTUBRE!A65=0,"",OCTUBRE!A65)</f>
        <v>1130113-2</v>
      </c>
      <c r="B65" s="189" t="str">
        <f>+IF(OCTUBRE!B65=0,"",OCTUBRE!B65)</f>
        <v>Vigencias Anteriores</v>
      </c>
      <c r="C65" s="456">
        <f>+ENERO!C65</f>
        <v>0</v>
      </c>
      <c r="D65" s="456">
        <f>OCTUBRE!D65+NOVIEMBRE!P65</f>
        <v>0</v>
      </c>
      <c r="E65" s="456">
        <f>OCTUBRE!E65+NOVIEMBRE!Q65</f>
        <v>6807623</v>
      </c>
      <c r="F65" s="170">
        <f>SUM(C65:E65)</f>
        <v>6807623</v>
      </c>
      <c r="G65" s="283">
        <f>OCTUBRE!I65</f>
        <v>4999608</v>
      </c>
      <c r="H65" s="457">
        <v>0</v>
      </c>
      <c r="I65" s="170">
        <f>SUM(G65:H65)</f>
        <v>4999608</v>
      </c>
      <c r="J65" s="283">
        <f>OCTUBRE!L65</f>
        <v>4999608</v>
      </c>
      <c r="K65" s="457">
        <v>0</v>
      </c>
      <c r="L65" s="170">
        <f>SUM(J65:K65)</f>
        <v>4999608</v>
      </c>
      <c r="M65" s="283">
        <f>F65-I65</f>
        <v>1808015</v>
      </c>
      <c r="N65" s="170">
        <f>F65-L65</f>
        <v>1808015</v>
      </c>
      <c r="O65" s="467"/>
      <c r="P65" s="455">
        <v>0</v>
      </c>
      <c r="Q65" s="458">
        <v>0</v>
      </c>
      <c r="R65" s="10"/>
      <c r="S65" s="34">
        <f>+IF(OCTUBRE!S65=0,"",OCTUBRE!S65)</f>
        <v>1020100</v>
      </c>
      <c r="T65" s="158" t="str">
        <f>+IF(OCTUBRE!T65=0,"",OCTUBRE!T65)</f>
        <v>Servicios Personales Asociados a Nómina</v>
      </c>
      <c r="U65" s="157">
        <f t="shared" ref="U65:AJ65" si="68">SUM(U66:U69)+U81</f>
        <v>796637507</v>
      </c>
      <c r="V65" s="144">
        <f t="shared" si="68"/>
        <v>16580000</v>
      </c>
      <c r="W65" s="144">
        <f t="shared" si="68"/>
        <v>95714470</v>
      </c>
      <c r="X65" s="152">
        <f t="shared" si="68"/>
        <v>908931977</v>
      </c>
      <c r="Y65" s="151">
        <f t="shared" si="68"/>
        <v>719522493</v>
      </c>
      <c r="Z65" s="144">
        <f t="shared" si="68"/>
        <v>69641325</v>
      </c>
      <c r="AA65" s="152">
        <f t="shared" si="68"/>
        <v>789163818</v>
      </c>
      <c r="AB65" s="151">
        <f t="shared" si="68"/>
        <v>719522493</v>
      </c>
      <c r="AC65" s="144">
        <f t="shared" si="68"/>
        <v>69641325</v>
      </c>
      <c r="AD65" s="152">
        <f t="shared" si="68"/>
        <v>789163818</v>
      </c>
      <c r="AE65" s="151">
        <f t="shared" si="68"/>
        <v>706281251</v>
      </c>
      <c r="AF65" s="144">
        <f t="shared" si="68"/>
        <v>67338323</v>
      </c>
      <c r="AG65" s="152">
        <f t="shared" si="68"/>
        <v>773619574</v>
      </c>
      <c r="AH65" s="151">
        <f t="shared" si="68"/>
        <v>119768159</v>
      </c>
      <c r="AI65" s="144">
        <f t="shared" si="68"/>
        <v>119768159</v>
      </c>
      <c r="AJ65" s="153">
        <f t="shared" si="68"/>
        <v>135312403</v>
      </c>
      <c r="AK65" s="10"/>
      <c r="AL65" s="151">
        <f>SUM(AL66:AL69)+AL81</f>
        <v>16580000</v>
      </c>
      <c r="AM65" s="153">
        <f>SUM(AM66:AM69)+AM81</f>
        <v>0</v>
      </c>
      <c r="AN65" s="10"/>
      <c r="AO65" s="365"/>
      <c r="AP65" s="365"/>
      <c r="AQ65" s="365"/>
      <c r="AR65" s="365"/>
      <c r="AS65" s="365"/>
      <c r="AT65" s="365"/>
      <c r="AU65" s="365"/>
      <c r="AV65" s="365"/>
      <c r="AW65" s="365"/>
      <c r="AX65" s="365"/>
      <c r="AY65" s="365"/>
      <c r="AZ65" s="365"/>
      <c r="BA65" s="467"/>
      <c r="BB65" s="467"/>
      <c r="BC65" s="467"/>
      <c r="BD65" s="467"/>
      <c r="BE65" s="467"/>
      <c r="BF65" s="467"/>
      <c r="BG65" s="467"/>
      <c r="BH65" s="467"/>
      <c r="BI65" s="467"/>
      <c r="BJ65" s="467"/>
      <c r="BK65" s="467"/>
      <c r="BL65" s="467"/>
      <c r="BM65" s="467"/>
      <c r="BN65" s="467"/>
      <c r="BO65" s="467"/>
      <c r="BP65" s="467"/>
      <c r="BQ65" s="467"/>
      <c r="BR65" s="467"/>
    </row>
    <row r="66" spans="1:70" s="467" customFormat="1" x14ac:dyDescent="0.2">
      <c r="A66" s="57">
        <f>+IF(OCTUBRE!A66=0,"",OCTUBRE!A66)</f>
        <v>1130114</v>
      </c>
      <c r="B66" s="45" t="str">
        <f>+IF(OCTUBRE!B66=0,"",OCTUBRE!B66)</f>
        <v xml:space="preserve">COMPAÑIAS DE SEGUROS  - PLANES DE SALUD  </v>
      </c>
      <c r="C66" s="53">
        <f t="shared" ref="C66:N66" si="69">SUM(C67:C68)</f>
        <v>700000</v>
      </c>
      <c r="D66" s="53">
        <f t="shared" si="69"/>
        <v>0</v>
      </c>
      <c r="E66" s="53">
        <f t="shared" si="69"/>
        <v>74063</v>
      </c>
      <c r="F66" s="54">
        <f t="shared" si="69"/>
        <v>774063</v>
      </c>
      <c r="G66" s="52">
        <f t="shared" si="69"/>
        <v>217363</v>
      </c>
      <c r="H66" s="53">
        <f t="shared" si="69"/>
        <v>78500</v>
      </c>
      <c r="I66" s="54">
        <f t="shared" si="69"/>
        <v>295863</v>
      </c>
      <c r="J66" s="52">
        <f t="shared" si="69"/>
        <v>217363</v>
      </c>
      <c r="K66" s="53">
        <f t="shared" si="69"/>
        <v>0</v>
      </c>
      <c r="L66" s="54">
        <f t="shared" si="69"/>
        <v>217363</v>
      </c>
      <c r="M66" s="52">
        <f t="shared" si="69"/>
        <v>478200</v>
      </c>
      <c r="N66" s="54">
        <f t="shared" si="69"/>
        <v>556700</v>
      </c>
      <c r="P66" s="52">
        <f>SUM(P67:P68)</f>
        <v>0</v>
      </c>
      <c r="Q66" s="54">
        <f>SUM(Q67:Q68)</f>
        <v>0</v>
      </c>
      <c r="R66" s="10"/>
      <c r="S66" s="155">
        <f>+IF(OCTUBRE!S66=0,"",OCTUBRE!S66)</f>
        <v>1020101</v>
      </c>
      <c r="T66" s="159" t="str">
        <f>+IF(OCTUBRE!T66=0,"",OCTUBRE!T66)</f>
        <v>Sueldos del Personal de nómina</v>
      </c>
      <c r="U66" s="29">
        <f>+ENERO!U66</f>
        <v>619386756</v>
      </c>
      <c r="V66" s="17">
        <f>OCTUBRE!V66+NOVIEMBRE!AL66</f>
        <v>0</v>
      </c>
      <c r="W66" s="17">
        <f>OCTUBRE!W66+NOVIEMBRE!AM66</f>
        <v>0</v>
      </c>
      <c r="X66" s="20">
        <f>SUM(U66:W66)</f>
        <v>619386756</v>
      </c>
      <c r="Y66" s="21">
        <f>OCTUBRE!AA66</f>
        <v>511803775</v>
      </c>
      <c r="Z66" s="457">
        <v>50848252</v>
      </c>
      <c r="AA66" s="20">
        <f>SUM(Y66:Z66)</f>
        <v>562652027</v>
      </c>
      <c r="AB66" s="21">
        <f>OCTUBRE!AD66</f>
        <v>511803775</v>
      </c>
      <c r="AC66" s="457">
        <v>50848252</v>
      </c>
      <c r="AD66" s="20">
        <f>SUM(AB66:AC66)</f>
        <v>562652027</v>
      </c>
      <c r="AE66" s="21">
        <f>OCTUBRE!AG66</f>
        <v>510472834</v>
      </c>
      <c r="AF66" s="457">
        <v>49114465</v>
      </c>
      <c r="AG66" s="20">
        <f>SUM(AE66:AF66)</f>
        <v>559587299</v>
      </c>
      <c r="AH66" s="21">
        <f>X66-AA66</f>
        <v>56734729</v>
      </c>
      <c r="AI66" s="17">
        <f>X66-AD66</f>
        <v>56734729</v>
      </c>
      <c r="AJ66" s="18">
        <f>X66-AG66</f>
        <v>59799457</v>
      </c>
      <c r="AK66" s="10"/>
      <c r="AL66" s="455">
        <v>0</v>
      </c>
      <c r="AM66" s="458">
        <v>0</v>
      </c>
      <c r="AN66" s="10"/>
      <c r="AO66" s="365"/>
      <c r="AP66" s="365"/>
      <c r="AQ66" s="365"/>
      <c r="AR66" s="365"/>
      <c r="AS66" s="365"/>
      <c r="AT66" s="365"/>
      <c r="AU66" s="365"/>
      <c r="AV66" s="365"/>
      <c r="AW66" s="365"/>
      <c r="AX66" s="365"/>
      <c r="AY66" s="365"/>
      <c r="AZ66" s="365"/>
    </row>
    <row r="67" spans="1:70" s="514" customFormat="1" ht="15" x14ac:dyDescent="0.2">
      <c r="A67" s="188" t="str">
        <f>+IF(OCTUBRE!A67=0,"",OCTUBRE!A67)</f>
        <v>1130114-1</v>
      </c>
      <c r="B67" s="189" t="str">
        <f>+CONCATENATE("Vigencia ",INSTRUCCIONES!$F$3)</f>
        <v>Vigencia 2014</v>
      </c>
      <c r="C67" s="456">
        <f>+ENERO!C67</f>
        <v>700000</v>
      </c>
      <c r="D67" s="456">
        <f>OCTUBRE!D67+NOVIEMBRE!P67</f>
        <v>0</v>
      </c>
      <c r="E67" s="456">
        <f>OCTUBRE!E67+NOVIEMBRE!Q67</f>
        <v>0</v>
      </c>
      <c r="F67" s="170">
        <f>SUM(C67:E67)</f>
        <v>700000</v>
      </c>
      <c r="G67" s="283">
        <f>OCTUBRE!I67</f>
        <v>217363</v>
      </c>
      <c r="H67" s="457">
        <v>78500</v>
      </c>
      <c r="I67" s="170">
        <f>SUM(G67:H67)</f>
        <v>295863</v>
      </c>
      <c r="J67" s="283">
        <f>OCTUBRE!L67</f>
        <v>217363</v>
      </c>
      <c r="K67" s="457">
        <v>0</v>
      </c>
      <c r="L67" s="170">
        <f>SUM(J67:K67)</f>
        <v>217363</v>
      </c>
      <c r="M67" s="283">
        <f>F67-I67</f>
        <v>404137</v>
      </c>
      <c r="N67" s="170">
        <f>F67-L67</f>
        <v>482637</v>
      </c>
      <c r="O67" s="467"/>
      <c r="P67" s="455">
        <v>0</v>
      </c>
      <c r="Q67" s="458">
        <v>0</v>
      </c>
      <c r="R67" s="10"/>
      <c r="S67" s="155">
        <f>+IF(OCTUBRE!S67=0,"",OCTUBRE!S67)</f>
        <v>1020102</v>
      </c>
      <c r="T67" s="159" t="str">
        <f>+IF(OCTUBRE!T67=0,"",OCTUBRE!T67)</f>
        <v>Horas Extras,Dominic.,Festivos y Rec. Nocturnos</v>
      </c>
      <c r="U67" s="29">
        <f>+ENERO!U67</f>
        <v>92835719</v>
      </c>
      <c r="V67" s="17">
        <f>OCTUBRE!V67+NOVIEMBRE!AL67</f>
        <v>14580000</v>
      </c>
      <c r="W67" s="17">
        <f>OCTUBRE!W67+NOVIEMBRE!AM67</f>
        <v>27313967</v>
      </c>
      <c r="X67" s="20">
        <f>SUM(U67:W67)</f>
        <v>134729686</v>
      </c>
      <c r="Y67" s="21">
        <f>OCTUBRE!AA67</f>
        <v>107302657</v>
      </c>
      <c r="Z67" s="457">
        <v>16621865</v>
      </c>
      <c r="AA67" s="20">
        <f>SUM(Y67:Z67)</f>
        <v>123924522</v>
      </c>
      <c r="AB67" s="21">
        <f>OCTUBRE!AD67</f>
        <v>107302657</v>
      </c>
      <c r="AC67" s="457">
        <v>16621865</v>
      </c>
      <c r="AD67" s="20">
        <f>SUM(AB67:AC67)</f>
        <v>123924522</v>
      </c>
      <c r="AE67" s="21">
        <f>OCTUBRE!AG67</f>
        <v>107041063</v>
      </c>
      <c r="AF67" s="457">
        <v>16055105</v>
      </c>
      <c r="AG67" s="20">
        <f>SUM(AE67:AF67)</f>
        <v>123096168</v>
      </c>
      <c r="AH67" s="21">
        <f>X67-AA67</f>
        <v>10805164</v>
      </c>
      <c r="AI67" s="17">
        <f>X67-AD67</f>
        <v>10805164</v>
      </c>
      <c r="AJ67" s="18">
        <f>X67-AG67</f>
        <v>11633518</v>
      </c>
      <c r="AK67" s="10"/>
      <c r="AL67" s="455">
        <f>11580000+3000000</f>
        <v>14580000</v>
      </c>
      <c r="AM67" s="458">
        <v>0</v>
      </c>
      <c r="AN67" s="10"/>
      <c r="AO67" s="365"/>
      <c r="AP67" s="365"/>
      <c r="AQ67" s="365"/>
      <c r="AR67" s="365"/>
      <c r="AS67" s="365"/>
      <c r="AT67" s="365"/>
      <c r="AU67" s="365"/>
      <c r="AV67" s="365"/>
      <c r="AW67" s="365"/>
      <c r="AX67" s="365"/>
      <c r="AY67" s="365"/>
      <c r="AZ67" s="365"/>
      <c r="BA67" s="467"/>
      <c r="BB67" s="467"/>
      <c r="BC67" s="467"/>
      <c r="BD67" s="467"/>
      <c r="BE67" s="467"/>
      <c r="BF67" s="467"/>
      <c r="BG67" s="467"/>
      <c r="BH67" s="467"/>
      <c r="BI67" s="467"/>
      <c r="BJ67" s="467"/>
      <c r="BK67" s="467"/>
      <c r="BL67" s="467"/>
      <c r="BM67" s="467"/>
      <c r="BN67" s="467"/>
      <c r="BO67" s="467"/>
      <c r="BP67" s="467"/>
      <c r="BQ67" s="467"/>
      <c r="BR67" s="467"/>
    </row>
    <row r="68" spans="1:70" s="514" customFormat="1" ht="15" x14ac:dyDescent="0.2">
      <c r="A68" s="188" t="str">
        <f>+IF(OCTUBRE!A68=0,"",OCTUBRE!A68)</f>
        <v>1130114-2</v>
      </c>
      <c r="B68" s="189" t="str">
        <f>+IF(OCTUBRE!B68=0,"",OCTUBRE!B68)</f>
        <v>Vigencias Anteriores</v>
      </c>
      <c r="C68" s="456">
        <f>+ENERO!C68</f>
        <v>0</v>
      </c>
      <c r="D68" s="456">
        <f>OCTUBRE!D68+NOVIEMBRE!P68</f>
        <v>0</v>
      </c>
      <c r="E68" s="456">
        <f>OCTUBRE!E68+NOVIEMBRE!Q68</f>
        <v>74063</v>
      </c>
      <c r="F68" s="170">
        <f>SUM(C68:E68)</f>
        <v>74063</v>
      </c>
      <c r="G68" s="283">
        <f>OCTUBRE!I68</f>
        <v>0</v>
      </c>
      <c r="H68" s="457">
        <v>0</v>
      </c>
      <c r="I68" s="170">
        <f>SUM(G68:H68)</f>
        <v>0</v>
      </c>
      <c r="J68" s="283">
        <f>OCTUBRE!L68</f>
        <v>0</v>
      </c>
      <c r="K68" s="457">
        <v>0</v>
      </c>
      <c r="L68" s="170">
        <f>SUM(J68:K68)</f>
        <v>0</v>
      </c>
      <c r="M68" s="283">
        <f>F68-I68</f>
        <v>74063</v>
      </c>
      <c r="N68" s="170">
        <f>F68-L68</f>
        <v>74063</v>
      </c>
      <c r="O68" s="467"/>
      <c r="P68" s="455">
        <v>0</v>
      </c>
      <c r="Q68" s="458">
        <v>0</v>
      </c>
      <c r="R68" s="10"/>
      <c r="S68" s="155">
        <f>+IF(OCTUBRE!S68=0,"",OCTUBRE!S68)</f>
        <v>1020103</v>
      </c>
      <c r="T68" s="159" t="str">
        <f>+IF(OCTUBRE!T68=0,"",OCTUBRE!T68)</f>
        <v>Prima Técnica</v>
      </c>
      <c r="U68" s="29">
        <f>+ENERO!U68</f>
        <v>0</v>
      </c>
      <c r="V68" s="17">
        <f>OCTUBRE!V68+NOVIEMBRE!AL68</f>
        <v>0</v>
      </c>
      <c r="W68" s="17">
        <f>OCTUBRE!W68+NOVIEMBRE!AM68</f>
        <v>0</v>
      </c>
      <c r="X68" s="20">
        <f>SUM(U68:W68)</f>
        <v>0</v>
      </c>
      <c r="Y68" s="21">
        <f>OCTUBRE!AA68</f>
        <v>0</v>
      </c>
      <c r="Z68" s="457">
        <v>0</v>
      </c>
      <c r="AA68" s="20">
        <f>SUM(Y68:Z68)</f>
        <v>0</v>
      </c>
      <c r="AB68" s="21">
        <f>OCTUBRE!AD68</f>
        <v>0</v>
      </c>
      <c r="AC68" s="457">
        <v>0</v>
      </c>
      <c r="AD68" s="20">
        <f>SUM(AB68:AC68)</f>
        <v>0</v>
      </c>
      <c r="AE68" s="21">
        <f>OCTUBRE!AG68</f>
        <v>0</v>
      </c>
      <c r="AF68" s="457">
        <v>0</v>
      </c>
      <c r="AG68" s="20">
        <f>SUM(AE68:AF68)</f>
        <v>0</v>
      </c>
      <c r="AH68" s="21">
        <f>X68-AA68</f>
        <v>0</v>
      </c>
      <c r="AI68" s="17">
        <f>X68-AD68</f>
        <v>0</v>
      </c>
      <c r="AJ68" s="18">
        <f>X68-AG68</f>
        <v>0</v>
      </c>
      <c r="AK68" s="10"/>
      <c r="AL68" s="455">
        <v>0</v>
      </c>
      <c r="AM68" s="458">
        <v>0</v>
      </c>
      <c r="AN68" s="10"/>
      <c r="AO68" s="365"/>
      <c r="AP68" s="365"/>
      <c r="AQ68" s="365"/>
      <c r="AR68" s="365"/>
      <c r="AS68" s="365"/>
      <c r="AT68" s="365"/>
      <c r="AU68" s="365"/>
      <c r="AV68" s="365"/>
      <c r="AW68" s="365"/>
      <c r="AX68" s="365"/>
      <c r="AY68" s="365"/>
      <c r="AZ68" s="365"/>
      <c r="BA68" s="467"/>
      <c r="BB68" s="467"/>
      <c r="BC68" s="467"/>
      <c r="BD68" s="467"/>
      <c r="BE68" s="467"/>
      <c r="BF68" s="467"/>
      <c r="BG68" s="467"/>
      <c r="BH68" s="467"/>
      <c r="BI68" s="467"/>
      <c r="BJ68" s="467"/>
      <c r="BK68" s="467"/>
      <c r="BL68" s="467"/>
      <c r="BM68" s="467"/>
      <c r="BN68" s="467"/>
      <c r="BO68" s="467"/>
      <c r="BP68" s="467"/>
      <c r="BQ68" s="467"/>
      <c r="BR68" s="467"/>
    </row>
    <row r="69" spans="1:70" s="467" customFormat="1" x14ac:dyDescent="0.2">
      <c r="A69" s="57">
        <f>+IF(OCTUBRE!A69=0,"",OCTUBRE!A69)</f>
        <v>1130115</v>
      </c>
      <c r="B69" s="45" t="str">
        <f>+IF(OCTUBRE!B69=0,"",OCTUBRE!B69)</f>
        <v>ENTIDADES DE REGIMEN ESPECIAL (Magisterio, Fuerza Pca.)</v>
      </c>
      <c r="C69" s="53">
        <f t="shared" ref="C69:N69" si="70">SUM(C70:C71)</f>
        <v>51000000</v>
      </c>
      <c r="D69" s="53">
        <f t="shared" si="70"/>
        <v>0</v>
      </c>
      <c r="E69" s="53">
        <f t="shared" si="70"/>
        <v>22391319</v>
      </c>
      <c r="F69" s="54">
        <f t="shared" si="70"/>
        <v>73391319</v>
      </c>
      <c r="G69" s="52">
        <f t="shared" si="70"/>
        <v>62391806</v>
      </c>
      <c r="H69" s="53">
        <f t="shared" si="70"/>
        <v>1842604</v>
      </c>
      <c r="I69" s="54">
        <f t="shared" si="70"/>
        <v>64234410</v>
      </c>
      <c r="J69" s="52">
        <f t="shared" si="70"/>
        <v>32478531</v>
      </c>
      <c r="K69" s="53">
        <f t="shared" si="70"/>
        <v>167192</v>
      </c>
      <c r="L69" s="54">
        <f t="shared" si="70"/>
        <v>32645723</v>
      </c>
      <c r="M69" s="52">
        <f t="shared" si="70"/>
        <v>9156909</v>
      </c>
      <c r="N69" s="54">
        <f t="shared" si="70"/>
        <v>40745596</v>
      </c>
      <c r="P69" s="52">
        <f>SUM(P70:P71)</f>
        <v>0</v>
      </c>
      <c r="Q69" s="54">
        <f>SUM(Q70:Q71)</f>
        <v>0</v>
      </c>
      <c r="R69" s="10"/>
      <c r="S69" s="155">
        <f>+IF(OCTUBRE!S69=0,"",OCTUBRE!S69)</f>
        <v>1020104</v>
      </c>
      <c r="T69" s="159" t="str">
        <f>+IF(OCTUBRE!T69=0,"",OCTUBRE!T69)</f>
        <v>Otros</v>
      </c>
      <c r="U69" s="29">
        <f t="shared" ref="U69:AJ69" si="71">SUM(U70:U80)</f>
        <v>84415032</v>
      </c>
      <c r="V69" s="17">
        <f t="shared" si="71"/>
        <v>2000000</v>
      </c>
      <c r="W69" s="17">
        <f t="shared" si="71"/>
        <v>12000000</v>
      </c>
      <c r="X69" s="20">
        <f t="shared" si="71"/>
        <v>98415032</v>
      </c>
      <c r="Y69" s="21">
        <f t="shared" si="71"/>
        <v>44015558</v>
      </c>
      <c r="Z69" s="169">
        <f t="shared" si="71"/>
        <v>2171208</v>
      </c>
      <c r="AA69" s="20">
        <f t="shared" si="71"/>
        <v>46186766</v>
      </c>
      <c r="AB69" s="21">
        <f t="shared" si="71"/>
        <v>44015558</v>
      </c>
      <c r="AC69" s="169">
        <f t="shared" si="71"/>
        <v>2171208</v>
      </c>
      <c r="AD69" s="20">
        <f t="shared" si="71"/>
        <v>46186766</v>
      </c>
      <c r="AE69" s="21">
        <f t="shared" si="71"/>
        <v>43510738</v>
      </c>
      <c r="AF69" s="169">
        <f t="shared" si="71"/>
        <v>2168753</v>
      </c>
      <c r="AG69" s="20">
        <f t="shared" si="71"/>
        <v>45679491</v>
      </c>
      <c r="AH69" s="21">
        <f t="shared" si="71"/>
        <v>52228266</v>
      </c>
      <c r="AI69" s="17">
        <f t="shared" si="71"/>
        <v>52228266</v>
      </c>
      <c r="AJ69" s="18">
        <f t="shared" si="71"/>
        <v>52735541</v>
      </c>
      <c r="AK69" s="10"/>
      <c r="AL69" s="31">
        <f>SUM(AL70:AL80)</f>
        <v>2000000</v>
      </c>
      <c r="AM69" s="28">
        <f>SUM(AM70:AM80)</f>
        <v>0</v>
      </c>
      <c r="AN69" s="10"/>
      <c r="AO69" s="365"/>
      <c r="AP69" s="365"/>
      <c r="AQ69" s="365"/>
      <c r="AR69" s="365"/>
      <c r="AS69" s="365"/>
      <c r="AT69" s="365"/>
      <c r="AU69" s="365"/>
      <c r="AV69" s="365"/>
      <c r="AW69" s="365"/>
      <c r="AX69" s="365"/>
      <c r="AY69" s="365"/>
      <c r="AZ69" s="365"/>
    </row>
    <row r="70" spans="1:70" s="514" customFormat="1" ht="15" x14ac:dyDescent="0.2">
      <c r="A70" s="188" t="str">
        <f>+IF(OCTUBRE!A70=0,"",OCTUBRE!A70)</f>
        <v>1130115-1</v>
      </c>
      <c r="B70" s="189" t="str">
        <f>+CONCATENATE("Vigencia ",INSTRUCCIONES!$F$3)</f>
        <v>Vigencia 2014</v>
      </c>
      <c r="C70" s="456">
        <f>+ENERO!C70</f>
        <v>51000000</v>
      </c>
      <c r="D70" s="456">
        <f>OCTUBRE!D70+NOVIEMBRE!P70</f>
        <v>0</v>
      </c>
      <c r="E70" s="456">
        <f>OCTUBRE!E70+NOVIEMBRE!Q70</f>
        <v>0</v>
      </c>
      <c r="F70" s="170">
        <f>SUM(C70:E70)</f>
        <v>51000000</v>
      </c>
      <c r="G70" s="283">
        <f>OCTUBRE!I70</f>
        <v>43066265</v>
      </c>
      <c r="H70" s="457">
        <f>3612598-1769994</f>
        <v>1842604</v>
      </c>
      <c r="I70" s="170">
        <f>SUM(G70:H70)</f>
        <v>44908869</v>
      </c>
      <c r="J70" s="283">
        <f>OCTUBRE!L70</f>
        <v>13152990</v>
      </c>
      <c r="K70" s="457">
        <v>167192</v>
      </c>
      <c r="L70" s="170">
        <f>SUM(J70:K70)</f>
        <v>13320182</v>
      </c>
      <c r="M70" s="283">
        <f>F70-I70</f>
        <v>6091131</v>
      </c>
      <c r="N70" s="170">
        <f>F70-L70</f>
        <v>37679818</v>
      </c>
      <c r="O70" s="467"/>
      <c r="P70" s="455">
        <v>0</v>
      </c>
      <c r="Q70" s="458">
        <v>0</v>
      </c>
      <c r="R70" s="10"/>
      <c r="S70" s="156" t="str">
        <f>+IF(OCTUBRE!S70=0,"",OCTUBRE!S70)</f>
        <v>1020104-1</v>
      </c>
      <c r="T70" s="55" t="str">
        <f>+IF(OCTUBRE!T70=0,"",OCTUBRE!T70)</f>
        <v xml:space="preserve">Prima de Navidad </v>
      </c>
      <c r="U70" s="29">
        <f>+ENERO!U70</f>
        <v>53766212</v>
      </c>
      <c r="V70" s="17">
        <f>OCTUBRE!V70+NOVIEMBRE!AL70</f>
        <v>0</v>
      </c>
      <c r="W70" s="17">
        <f>OCTUBRE!W70+NOVIEMBRE!AM70</f>
        <v>0</v>
      </c>
      <c r="X70" s="20">
        <f t="shared" ref="X70:X81" si="72">SUM(U70:W70)</f>
        <v>53766212</v>
      </c>
      <c r="Y70" s="21">
        <f>OCTUBRE!AA70</f>
        <v>11704395</v>
      </c>
      <c r="Z70" s="457">
        <v>0</v>
      </c>
      <c r="AA70" s="20">
        <f t="shared" ref="AA70:AA81" si="73">SUM(Y70:Z70)</f>
        <v>11704395</v>
      </c>
      <c r="AB70" s="21">
        <f>OCTUBRE!AD70</f>
        <v>11704395</v>
      </c>
      <c r="AC70" s="457">
        <v>0</v>
      </c>
      <c r="AD70" s="20">
        <f t="shared" ref="AD70:AD81" si="74">SUM(AB70:AC70)</f>
        <v>11704395</v>
      </c>
      <c r="AE70" s="21">
        <f>OCTUBRE!AG70</f>
        <v>11704395</v>
      </c>
      <c r="AF70" s="457">
        <v>0</v>
      </c>
      <c r="AG70" s="20">
        <f t="shared" ref="AG70:AG81" si="75">SUM(AE70:AF70)</f>
        <v>11704395</v>
      </c>
      <c r="AH70" s="21">
        <f t="shared" ref="AH70:AH81" si="76">X70-AA70</f>
        <v>42061817</v>
      </c>
      <c r="AI70" s="17">
        <f t="shared" ref="AI70:AI81" si="77">X70-AD70</f>
        <v>42061817</v>
      </c>
      <c r="AJ70" s="18">
        <f t="shared" ref="AJ70:AJ81" si="78">X70-AG70</f>
        <v>42061817</v>
      </c>
      <c r="AK70" s="10"/>
      <c r="AL70" s="455">
        <v>0</v>
      </c>
      <c r="AM70" s="458">
        <v>0</v>
      </c>
      <c r="AN70" s="10"/>
      <c r="AO70" s="365"/>
      <c r="AP70" s="365"/>
      <c r="AQ70" s="365"/>
      <c r="AR70" s="365"/>
      <c r="AS70" s="365"/>
      <c r="AT70" s="365"/>
      <c r="AU70" s="365"/>
      <c r="AV70" s="365"/>
      <c r="AW70" s="365"/>
      <c r="AX70" s="365"/>
      <c r="AY70" s="365"/>
      <c r="AZ70" s="365"/>
      <c r="BA70" s="467"/>
      <c r="BB70" s="467"/>
      <c r="BC70" s="467"/>
      <c r="BD70" s="467"/>
      <c r="BE70" s="467"/>
      <c r="BF70" s="467"/>
      <c r="BG70" s="467"/>
      <c r="BH70" s="467"/>
      <c r="BI70" s="467"/>
      <c r="BJ70" s="467"/>
      <c r="BK70" s="467"/>
      <c r="BL70" s="467"/>
      <c r="BM70" s="467"/>
      <c r="BN70" s="467"/>
      <c r="BO70" s="467"/>
      <c r="BP70" s="467"/>
      <c r="BQ70" s="467"/>
      <c r="BR70" s="467"/>
    </row>
    <row r="71" spans="1:70" s="514" customFormat="1" ht="15" x14ac:dyDescent="0.2">
      <c r="A71" s="188" t="str">
        <f>+IF(OCTUBRE!A71=0,"",OCTUBRE!A71)</f>
        <v>1130115-2</v>
      </c>
      <c r="B71" s="189" t="str">
        <f>+IF(OCTUBRE!B71=0,"",OCTUBRE!B71)</f>
        <v>Vigencias Anteriores</v>
      </c>
      <c r="C71" s="456">
        <f>+ENERO!C71</f>
        <v>0</v>
      </c>
      <c r="D71" s="456">
        <f>OCTUBRE!D71+NOVIEMBRE!P71</f>
        <v>0</v>
      </c>
      <c r="E71" s="456">
        <f>OCTUBRE!E71+NOVIEMBRE!Q71</f>
        <v>22391319</v>
      </c>
      <c r="F71" s="170">
        <f>SUM(C71:E71)</f>
        <v>22391319</v>
      </c>
      <c r="G71" s="283">
        <f>OCTUBRE!I71</f>
        <v>19325541</v>
      </c>
      <c r="H71" s="457">
        <v>0</v>
      </c>
      <c r="I71" s="170">
        <f>SUM(G71:H71)</f>
        <v>19325541</v>
      </c>
      <c r="J71" s="283">
        <f>OCTUBRE!L71</f>
        <v>19325541</v>
      </c>
      <c r="K71" s="457">
        <v>0</v>
      </c>
      <c r="L71" s="170">
        <f>SUM(J71:K71)</f>
        <v>19325541</v>
      </c>
      <c r="M71" s="283">
        <f>F71-I71</f>
        <v>3065778</v>
      </c>
      <c r="N71" s="170">
        <f>F71-L71</f>
        <v>3065778</v>
      </c>
      <c r="O71" s="467"/>
      <c r="P71" s="455">
        <v>0</v>
      </c>
      <c r="Q71" s="458">
        <v>0</v>
      </c>
      <c r="R71" s="10"/>
      <c r="S71" s="156" t="str">
        <f>+IF(OCTUBRE!S71=0,"",OCTUBRE!S71)</f>
        <v>1020104-2</v>
      </c>
      <c r="T71" s="55" t="str">
        <f>+IF(OCTUBRE!T71=0,"",OCTUBRE!T71)</f>
        <v>Prima Vida Cara</v>
      </c>
      <c r="U71" s="29">
        <f>+ENERO!U71</f>
        <v>0</v>
      </c>
      <c r="V71" s="17">
        <f>OCTUBRE!V71+NOVIEMBRE!AL71</f>
        <v>0</v>
      </c>
      <c r="W71" s="17">
        <f>OCTUBRE!W71+NOVIEMBRE!AM71</f>
        <v>0</v>
      </c>
      <c r="X71" s="20">
        <f t="shared" si="72"/>
        <v>0</v>
      </c>
      <c r="Y71" s="21">
        <f>OCTUBRE!AA71</f>
        <v>0</v>
      </c>
      <c r="Z71" s="457">
        <v>0</v>
      </c>
      <c r="AA71" s="20">
        <f t="shared" si="73"/>
        <v>0</v>
      </c>
      <c r="AB71" s="21">
        <f>OCTUBRE!AD71</f>
        <v>0</v>
      </c>
      <c r="AC71" s="457">
        <v>0</v>
      </c>
      <c r="AD71" s="20">
        <f t="shared" si="74"/>
        <v>0</v>
      </c>
      <c r="AE71" s="21">
        <f>OCTUBRE!AG71</f>
        <v>0</v>
      </c>
      <c r="AF71" s="457">
        <v>0</v>
      </c>
      <c r="AG71" s="20">
        <f t="shared" si="75"/>
        <v>0</v>
      </c>
      <c r="AH71" s="21">
        <f t="shared" si="76"/>
        <v>0</v>
      </c>
      <c r="AI71" s="17">
        <f t="shared" si="77"/>
        <v>0</v>
      </c>
      <c r="AJ71" s="18">
        <f t="shared" si="78"/>
        <v>0</v>
      </c>
      <c r="AK71" s="10"/>
      <c r="AL71" s="455">
        <v>0</v>
      </c>
      <c r="AM71" s="458">
        <v>0</v>
      </c>
      <c r="AN71" s="10"/>
      <c r="AO71" s="365"/>
      <c r="AP71" s="365"/>
      <c r="AQ71" s="365"/>
      <c r="AR71" s="365"/>
      <c r="AS71" s="365"/>
      <c r="AT71" s="365"/>
      <c r="AU71" s="365"/>
      <c r="AV71" s="365"/>
      <c r="AW71" s="365"/>
      <c r="AX71" s="365"/>
      <c r="AY71" s="365"/>
      <c r="AZ71" s="365"/>
      <c r="BA71" s="467"/>
      <c r="BB71" s="467"/>
      <c r="BC71" s="467"/>
      <c r="BD71" s="467"/>
      <c r="BE71" s="467"/>
      <c r="BF71" s="467"/>
      <c r="BG71" s="467"/>
      <c r="BH71" s="467"/>
      <c r="BI71" s="467"/>
      <c r="BJ71" s="467"/>
      <c r="BK71" s="467"/>
      <c r="BL71" s="467"/>
      <c r="BM71" s="467"/>
      <c r="BN71" s="467"/>
      <c r="BO71" s="467"/>
      <c r="BP71" s="467"/>
      <c r="BQ71" s="467"/>
      <c r="BR71" s="467"/>
    </row>
    <row r="72" spans="1:70" s="467" customFormat="1" x14ac:dyDescent="0.2">
      <c r="A72" s="57">
        <f>+IF(OCTUBRE!A72=0,"",OCTUBRE!A72)</f>
        <v>1130116</v>
      </c>
      <c r="B72" s="45" t="str">
        <f>+IF(OCTUBRE!B72=0,"",OCTUBRE!B72)</f>
        <v>ADMINISTRADORAS DE RIESGOS PROFESIONALES</v>
      </c>
      <c r="C72" s="53">
        <f t="shared" ref="C72:N72" si="79">SUM(C73:C74)</f>
        <v>50000000</v>
      </c>
      <c r="D72" s="53">
        <f t="shared" si="79"/>
        <v>0</v>
      </c>
      <c r="E72" s="53">
        <f t="shared" si="79"/>
        <v>8628129</v>
      </c>
      <c r="F72" s="54">
        <f t="shared" si="79"/>
        <v>58628129</v>
      </c>
      <c r="G72" s="52">
        <f t="shared" si="79"/>
        <v>46185574</v>
      </c>
      <c r="H72" s="53">
        <f t="shared" si="79"/>
        <v>3285971</v>
      </c>
      <c r="I72" s="54">
        <f t="shared" si="79"/>
        <v>49471545</v>
      </c>
      <c r="J72" s="52">
        <f t="shared" si="79"/>
        <v>33626978</v>
      </c>
      <c r="K72" s="53">
        <f t="shared" si="79"/>
        <v>5894088</v>
      </c>
      <c r="L72" s="54">
        <f t="shared" si="79"/>
        <v>39521066</v>
      </c>
      <c r="M72" s="52">
        <f t="shared" si="79"/>
        <v>9156584</v>
      </c>
      <c r="N72" s="54">
        <f t="shared" si="79"/>
        <v>19107063</v>
      </c>
      <c r="P72" s="52">
        <f>SUM(P73:P74)</f>
        <v>0</v>
      </c>
      <c r="Q72" s="54">
        <f>SUM(Q73:Q74)</f>
        <v>0</v>
      </c>
      <c r="R72" s="10"/>
      <c r="S72" s="156" t="str">
        <f>+IF(OCTUBRE!S72=0,"",OCTUBRE!S72)</f>
        <v>1020104-3</v>
      </c>
      <c r="T72" s="55" t="str">
        <f>+IF(OCTUBRE!T72=0,"",OCTUBRE!T72)</f>
        <v>Prima de Vacaciones</v>
      </c>
      <c r="U72" s="29">
        <f>+ENERO!U72</f>
        <v>25807782</v>
      </c>
      <c r="V72" s="17">
        <f>OCTUBRE!V72+NOVIEMBRE!AL72</f>
        <v>2000000</v>
      </c>
      <c r="W72" s="17">
        <f>OCTUBRE!W72+NOVIEMBRE!AM72</f>
        <v>10000000</v>
      </c>
      <c r="X72" s="20">
        <f t="shared" si="72"/>
        <v>37807782</v>
      </c>
      <c r="Y72" s="21">
        <f>OCTUBRE!AA72</f>
        <v>29122097</v>
      </c>
      <c r="Z72" s="457">
        <v>1852242</v>
      </c>
      <c r="AA72" s="20">
        <f t="shared" si="73"/>
        <v>30974339</v>
      </c>
      <c r="AB72" s="21">
        <f>OCTUBRE!AD72</f>
        <v>29122097</v>
      </c>
      <c r="AC72" s="457">
        <v>1852242</v>
      </c>
      <c r="AD72" s="20">
        <f t="shared" si="74"/>
        <v>30974339</v>
      </c>
      <c r="AE72" s="21">
        <f>OCTUBRE!AG72</f>
        <v>28678337</v>
      </c>
      <c r="AF72" s="457">
        <v>1852242</v>
      </c>
      <c r="AG72" s="20">
        <f t="shared" si="75"/>
        <v>30530579</v>
      </c>
      <c r="AH72" s="21">
        <f t="shared" si="76"/>
        <v>6833443</v>
      </c>
      <c r="AI72" s="17">
        <f t="shared" si="77"/>
        <v>6833443</v>
      </c>
      <c r="AJ72" s="18">
        <f t="shared" si="78"/>
        <v>7277203</v>
      </c>
      <c r="AK72" s="10"/>
      <c r="AL72" s="455">
        <v>2000000</v>
      </c>
      <c r="AM72" s="458">
        <v>0</v>
      </c>
      <c r="AN72" s="10"/>
      <c r="AO72" s="365"/>
      <c r="AP72" s="365"/>
      <c r="AQ72" s="365"/>
      <c r="AR72" s="365"/>
      <c r="AS72" s="365"/>
      <c r="AT72" s="365"/>
      <c r="AU72" s="365"/>
      <c r="AV72" s="365"/>
      <c r="AW72" s="365"/>
      <c r="AX72" s="365"/>
      <c r="AY72" s="365"/>
      <c r="AZ72" s="365"/>
    </row>
    <row r="73" spans="1:70" s="514" customFormat="1" ht="15" x14ac:dyDescent="0.2">
      <c r="A73" s="188" t="str">
        <f>+IF(OCTUBRE!A73=0,"",OCTUBRE!A73)</f>
        <v>1130116-1</v>
      </c>
      <c r="B73" s="189" t="str">
        <f>+CONCATENATE("Vigencia ",INSTRUCCIONES!$F$3)</f>
        <v>Vigencia 2014</v>
      </c>
      <c r="C73" s="456">
        <f>+ENERO!C73</f>
        <v>50000000</v>
      </c>
      <c r="D73" s="456">
        <f>OCTUBRE!D73+NOVIEMBRE!P73</f>
        <v>0</v>
      </c>
      <c r="E73" s="456">
        <f>OCTUBRE!E73+NOVIEMBRE!Q73</f>
        <v>0</v>
      </c>
      <c r="F73" s="170">
        <f>SUM(C73:E73)</f>
        <v>50000000</v>
      </c>
      <c r="G73" s="283">
        <f>OCTUBRE!I73</f>
        <v>38603543</v>
      </c>
      <c r="H73" s="457">
        <v>3285971</v>
      </c>
      <c r="I73" s="170">
        <f>SUM(G73:H73)</f>
        <v>41889514</v>
      </c>
      <c r="J73" s="283">
        <f>OCTUBRE!L73</f>
        <v>26044947</v>
      </c>
      <c r="K73" s="457">
        <v>5894088</v>
      </c>
      <c r="L73" s="170">
        <f>SUM(J73:K73)</f>
        <v>31939035</v>
      </c>
      <c r="M73" s="283">
        <f>F73-I73</f>
        <v>8110486</v>
      </c>
      <c r="N73" s="170">
        <f>F73-L73</f>
        <v>18060965</v>
      </c>
      <c r="O73" s="467"/>
      <c r="P73" s="455">
        <v>0</v>
      </c>
      <c r="Q73" s="458">
        <v>0</v>
      </c>
      <c r="R73" s="10"/>
      <c r="S73" s="156" t="str">
        <f>+IF(OCTUBRE!S73=0,"",OCTUBRE!S73)</f>
        <v>1020104-4</v>
      </c>
      <c r="T73" s="55" t="str">
        <f>+IF(OCTUBRE!T73=0,"",OCTUBRE!T73)</f>
        <v>Prima Clima</v>
      </c>
      <c r="U73" s="29">
        <f>+ENERO!U73</f>
        <v>0</v>
      </c>
      <c r="V73" s="17">
        <f>OCTUBRE!V73+NOVIEMBRE!AL73</f>
        <v>0</v>
      </c>
      <c r="W73" s="17">
        <f>OCTUBRE!W73+NOVIEMBRE!AM73</f>
        <v>0</v>
      </c>
      <c r="X73" s="20">
        <f t="shared" si="72"/>
        <v>0</v>
      </c>
      <c r="Y73" s="21">
        <f>OCTUBRE!AA73</f>
        <v>0</v>
      </c>
      <c r="Z73" s="457">
        <v>0</v>
      </c>
      <c r="AA73" s="20">
        <f t="shared" si="73"/>
        <v>0</v>
      </c>
      <c r="AB73" s="21">
        <f>OCTUBRE!AD73</f>
        <v>0</v>
      </c>
      <c r="AC73" s="457">
        <v>0</v>
      </c>
      <c r="AD73" s="20">
        <f t="shared" si="74"/>
        <v>0</v>
      </c>
      <c r="AE73" s="21">
        <f>OCTUBRE!AG73</f>
        <v>0</v>
      </c>
      <c r="AF73" s="457">
        <v>0</v>
      </c>
      <c r="AG73" s="20">
        <f t="shared" si="75"/>
        <v>0</v>
      </c>
      <c r="AH73" s="21">
        <f t="shared" si="76"/>
        <v>0</v>
      </c>
      <c r="AI73" s="17">
        <f t="shared" si="77"/>
        <v>0</v>
      </c>
      <c r="AJ73" s="18">
        <f t="shared" si="78"/>
        <v>0</v>
      </c>
      <c r="AK73" s="10"/>
      <c r="AL73" s="455">
        <v>0</v>
      </c>
      <c r="AM73" s="458">
        <v>0</v>
      </c>
      <c r="AN73" s="10"/>
      <c r="AO73" s="365"/>
      <c r="AP73" s="365"/>
      <c r="AQ73" s="365"/>
      <c r="AR73" s="365"/>
      <c r="AS73" s="365"/>
      <c r="AT73" s="365"/>
      <c r="AU73" s="365"/>
      <c r="AV73" s="365"/>
      <c r="AW73" s="365"/>
      <c r="AX73" s="365"/>
      <c r="AY73" s="365"/>
      <c r="AZ73" s="365"/>
      <c r="BA73" s="467"/>
      <c r="BB73" s="467"/>
      <c r="BC73" s="467"/>
      <c r="BD73" s="467"/>
      <c r="BE73" s="467"/>
      <c r="BF73" s="467"/>
      <c r="BG73" s="467"/>
      <c r="BH73" s="467"/>
      <c r="BI73" s="467"/>
      <c r="BJ73" s="467"/>
      <c r="BK73" s="467"/>
      <c r="BL73" s="467"/>
      <c r="BM73" s="467"/>
      <c r="BN73" s="467"/>
      <c r="BO73" s="467"/>
      <c r="BP73" s="467"/>
      <c r="BQ73" s="467"/>
      <c r="BR73" s="467"/>
    </row>
    <row r="74" spans="1:70" s="514" customFormat="1" ht="15" x14ac:dyDescent="0.2">
      <c r="A74" s="188" t="str">
        <f>+IF(OCTUBRE!A74=0,"",OCTUBRE!A74)</f>
        <v>1130116-2</v>
      </c>
      <c r="B74" s="189" t="str">
        <f>+IF(OCTUBRE!B74=0,"",OCTUBRE!B74)</f>
        <v>Vigencias Anteriores</v>
      </c>
      <c r="C74" s="456">
        <f>+ENERO!C74</f>
        <v>0</v>
      </c>
      <c r="D74" s="456">
        <f>OCTUBRE!D74+NOVIEMBRE!P74</f>
        <v>0</v>
      </c>
      <c r="E74" s="456">
        <f>OCTUBRE!E74+NOVIEMBRE!Q74</f>
        <v>8628129</v>
      </c>
      <c r="F74" s="170">
        <f>SUM(C74:E74)</f>
        <v>8628129</v>
      </c>
      <c r="G74" s="283">
        <f>OCTUBRE!I74</f>
        <v>7582031</v>
      </c>
      <c r="H74" s="457">
        <v>0</v>
      </c>
      <c r="I74" s="170">
        <f>SUM(G74:H74)</f>
        <v>7582031</v>
      </c>
      <c r="J74" s="283">
        <f>OCTUBRE!L74</f>
        <v>7582031</v>
      </c>
      <c r="K74" s="457">
        <v>0</v>
      </c>
      <c r="L74" s="170">
        <f>SUM(J74:K74)</f>
        <v>7582031</v>
      </c>
      <c r="M74" s="283">
        <f>F74-I74</f>
        <v>1046098</v>
      </c>
      <c r="N74" s="170">
        <f>F74-L74</f>
        <v>1046098</v>
      </c>
      <c r="O74" s="467"/>
      <c r="P74" s="455">
        <v>0</v>
      </c>
      <c r="Q74" s="458">
        <v>0</v>
      </c>
      <c r="R74" s="10"/>
      <c r="S74" s="156" t="str">
        <f>+IF(OCTUBRE!S74=0,"",OCTUBRE!S74)</f>
        <v>1020104-5</v>
      </c>
      <c r="T74" s="55" t="str">
        <f>+IF(OCTUBRE!T74=0,"",OCTUBRE!T74)</f>
        <v>Prima de Servicios</v>
      </c>
      <c r="U74" s="29">
        <f>+ENERO!U74</f>
        <v>0</v>
      </c>
      <c r="V74" s="17">
        <f>OCTUBRE!V74+NOVIEMBRE!AL74</f>
        <v>0</v>
      </c>
      <c r="W74" s="17">
        <f>OCTUBRE!W74+NOVIEMBRE!AM74</f>
        <v>0</v>
      </c>
      <c r="X74" s="20">
        <f t="shared" si="72"/>
        <v>0</v>
      </c>
      <c r="Y74" s="21">
        <f>OCTUBRE!AA74</f>
        <v>0</v>
      </c>
      <c r="Z74" s="457">
        <v>0</v>
      </c>
      <c r="AA74" s="20">
        <f t="shared" si="73"/>
        <v>0</v>
      </c>
      <c r="AB74" s="21">
        <f>OCTUBRE!AD74</f>
        <v>0</v>
      </c>
      <c r="AC74" s="457">
        <v>0</v>
      </c>
      <c r="AD74" s="20">
        <f t="shared" si="74"/>
        <v>0</v>
      </c>
      <c r="AE74" s="21">
        <f>OCTUBRE!AG74</f>
        <v>0</v>
      </c>
      <c r="AF74" s="457">
        <v>0</v>
      </c>
      <c r="AG74" s="20">
        <f t="shared" si="75"/>
        <v>0</v>
      </c>
      <c r="AH74" s="21">
        <f t="shared" si="76"/>
        <v>0</v>
      </c>
      <c r="AI74" s="17">
        <f t="shared" si="77"/>
        <v>0</v>
      </c>
      <c r="AJ74" s="18">
        <f t="shared" si="78"/>
        <v>0</v>
      </c>
      <c r="AK74" s="10"/>
      <c r="AL74" s="455">
        <v>0</v>
      </c>
      <c r="AM74" s="458">
        <v>0</v>
      </c>
      <c r="AN74" s="10"/>
      <c r="AO74" s="365"/>
      <c r="AP74" s="365"/>
      <c r="AQ74" s="365"/>
      <c r="AR74" s="365"/>
      <c r="AS74" s="365"/>
      <c r="AT74" s="365"/>
      <c r="AU74" s="365"/>
      <c r="AV74" s="365"/>
      <c r="AW74" s="365"/>
      <c r="AX74" s="365"/>
      <c r="AY74" s="365"/>
      <c r="AZ74" s="365"/>
      <c r="BA74" s="467"/>
      <c r="BB74" s="467"/>
      <c r="BC74" s="467"/>
      <c r="BD74" s="467"/>
      <c r="BE74" s="467"/>
      <c r="BF74" s="467"/>
      <c r="BG74" s="467"/>
      <c r="BH74" s="467"/>
      <c r="BI74" s="467"/>
      <c r="BJ74" s="467"/>
      <c r="BK74" s="467"/>
      <c r="BL74" s="467"/>
      <c r="BM74" s="467"/>
      <c r="BN74" s="467"/>
      <c r="BO74" s="467"/>
      <c r="BP74" s="467"/>
      <c r="BQ74" s="467"/>
      <c r="BR74" s="467"/>
    </row>
    <row r="75" spans="1:70" s="467" customFormat="1" x14ac:dyDescent="0.2">
      <c r="A75" s="57">
        <f>+IF(OCTUBRE!A75=0,"",OCTUBRE!A75)</f>
        <v>1130117</v>
      </c>
      <c r="B75" s="45" t="str">
        <f>+IF(OCTUBRE!B75=0,"",OCTUBRE!B75)</f>
        <v>CUOTAS DE RECUPERACION</v>
      </c>
      <c r="C75" s="53">
        <f t="shared" ref="C75:N75" si="80">SUM(C76:C77)</f>
        <v>0</v>
      </c>
      <c r="D75" s="53">
        <f t="shared" si="80"/>
        <v>0</v>
      </c>
      <c r="E75" s="53">
        <f t="shared" si="80"/>
        <v>0</v>
      </c>
      <c r="F75" s="54">
        <f t="shared" si="80"/>
        <v>0</v>
      </c>
      <c r="G75" s="52">
        <f t="shared" si="80"/>
        <v>0</v>
      </c>
      <c r="H75" s="53">
        <f t="shared" si="80"/>
        <v>0</v>
      </c>
      <c r="I75" s="54">
        <f t="shared" si="80"/>
        <v>0</v>
      </c>
      <c r="J75" s="52">
        <f t="shared" si="80"/>
        <v>0</v>
      </c>
      <c r="K75" s="53">
        <f t="shared" si="80"/>
        <v>0</v>
      </c>
      <c r="L75" s="54">
        <f t="shared" si="80"/>
        <v>0</v>
      </c>
      <c r="M75" s="52">
        <f t="shared" si="80"/>
        <v>0</v>
      </c>
      <c r="N75" s="54">
        <f t="shared" si="80"/>
        <v>0</v>
      </c>
      <c r="P75" s="52">
        <f>SUM(P76:P77)</f>
        <v>0</v>
      </c>
      <c r="Q75" s="54">
        <f>SUM(Q76:Q77)</f>
        <v>0</v>
      </c>
      <c r="R75" s="10"/>
      <c r="S75" s="156" t="str">
        <f>+IF(OCTUBRE!S75=0,"",OCTUBRE!S75)</f>
        <v>1020104-8</v>
      </c>
      <c r="T75" s="55" t="str">
        <f>+IF(OCTUBRE!T75=0,"",OCTUBRE!T75)</f>
        <v>Bonific. por Servicios Prestados (Convencional)</v>
      </c>
      <c r="U75" s="29">
        <f>+ENERO!U75</f>
        <v>0</v>
      </c>
      <c r="V75" s="17">
        <f>OCTUBRE!V75+NOVIEMBRE!AL75</f>
        <v>0</v>
      </c>
      <c r="W75" s="17">
        <f>OCTUBRE!W75+NOVIEMBRE!AM75</f>
        <v>0</v>
      </c>
      <c r="X75" s="20">
        <f t="shared" si="72"/>
        <v>0</v>
      </c>
      <c r="Y75" s="21">
        <f>OCTUBRE!AA75</f>
        <v>0</v>
      </c>
      <c r="Z75" s="457">
        <v>0</v>
      </c>
      <c r="AA75" s="20">
        <f t="shared" si="73"/>
        <v>0</v>
      </c>
      <c r="AB75" s="21">
        <f>OCTUBRE!AD75</f>
        <v>0</v>
      </c>
      <c r="AC75" s="457">
        <v>0</v>
      </c>
      <c r="AD75" s="20">
        <f t="shared" si="74"/>
        <v>0</v>
      </c>
      <c r="AE75" s="21">
        <f>OCTUBRE!AG75</f>
        <v>0</v>
      </c>
      <c r="AF75" s="457">
        <v>0</v>
      </c>
      <c r="AG75" s="20">
        <f t="shared" si="75"/>
        <v>0</v>
      </c>
      <c r="AH75" s="21">
        <f t="shared" si="76"/>
        <v>0</v>
      </c>
      <c r="AI75" s="17">
        <f t="shared" si="77"/>
        <v>0</v>
      </c>
      <c r="AJ75" s="18">
        <f t="shared" si="78"/>
        <v>0</v>
      </c>
      <c r="AK75" s="10"/>
      <c r="AL75" s="455">
        <v>0</v>
      </c>
      <c r="AM75" s="458">
        <v>0</v>
      </c>
      <c r="AN75" s="10"/>
      <c r="AO75" s="365"/>
      <c r="AP75" s="365"/>
      <c r="AQ75" s="365"/>
      <c r="AR75" s="365"/>
      <c r="AS75" s="365"/>
      <c r="AT75" s="365"/>
      <c r="AU75" s="365"/>
      <c r="AV75" s="365"/>
      <c r="AW75" s="365"/>
      <c r="AX75" s="365"/>
      <c r="AY75" s="365"/>
      <c r="AZ75" s="365"/>
    </row>
    <row r="76" spans="1:70" s="514" customFormat="1" ht="15" x14ac:dyDescent="0.2">
      <c r="A76" s="188" t="str">
        <f>+IF(OCTUBRE!A76=0,"",OCTUBRE!A76)</f>
        <v>1130117-1</v>
      </c>
      <c r="B76" s="189" t="str">
        <f>+CONCATENATE("Vigencia ",INSTRUCCIONES!$F$3)</f>
        <v>Vigencia 2014</v>
      </c>
      <c r="C76" s="456">
        <f>+ENERO!C76</f>
        <v>0</v>
      </c>
      <c r="D76" s="456">
        <f>OCTUBRE!D76+NOVIEMBRE!P76</f>
        <v>0</v>
      </c>
      <c r="E76" s="456">
        <f>OCTUBRE!E76+NOVIEMBRE!Q76</f>
        <v>0</v>
      </c>
      <c r="F76" s="170">
        <f t="shared" ref="F76:F83" si="81">SUM(C76:E76)</f>
        <v>0</v>
      </c>
      <c r="G76" s="283">
        <f>OCTUBRE!I76</f>
        <v>0</v>
      </c>
      <c r="H76" s="457">
        <v>0</v>
      </c>
      <c r="I76" s="170">
        <f t="shared" ref="I76:I83" si="82">SUM(G76:H76)</f>
        <v>0</v>
      </c>
      <c r="J76" s="283">
        <f>OCTUBRE!L76</f>
        <v>0</v>
      </c>
      <c r="K76" s="457">
        <v>0</v>
      </c>
      <c r="L76" s="170">
        <f t="shared" ref="L76:L83" si="83">SUM(J76:K76)</f>
        <v>0</v>
      </c>
      <c r="M76" s="283">
        <f t="shared" ref="M76:M83" si="84">F76-I76</f>
        <v>0</v>
      </c>
      <c r="N76" s="170">
        <f t="shared" ref="N76:N83" si="85">F76-L76</f>
        <v>0</v>
      </c>
      <c r="O76" s="467"/>
      <c r="P76" s="455">
        <v>0</v>
      </c>
      <c r="Q76" s="458">
        <v>0</v>
      </c>
      <c r="R76" s="10"/>
      <c r="S76" s="156" t="str">
        <f>+IF(OCTUBRE!S76=0,"",OCTUBRE!S76)</f>
        <v>1020104-9</v>
      </c>
      <c r="T76" s="55" t="str">
        <f>+IF(OCTUBRE!T76=0,"",OCTUBRE!T76)</f>
        <v>Auxilio de Transporte</v>
      </c>
      <c r="U76" s="29">
        <f>+ENERO!U76</f>
        <v>1400000</v>
      </c>
      <c r="V76" s="17">
        <f>OCTUBRE!V76+NOVIEMBRE!AL76</f>
        <v>0</v>
      </c>
      <c r="W76" s="17">
        <f>OCTUBRE!W76+NOVIEMBRE!AM76</f>
        <v>0</v>
      </c>
      <c r="X76" s="20">
        <f t="shared" si="72"/>
        <v>1400000</v>
      </c>
      <c r="Y76" s="21">
        <f>OCTUBRE!AA76</f>
        <v>703200</v>
      </c>
      <c r="Z76" s="457">
        <v>72000</v>
      </c>
      <c r="AA76" s="20">
        <f t="shared" si="73"/>
        <v>775200</v>
      </c>
      <c r="AB76" s="21">
        <f>OCTUBRE!AD76</f>
        <v>703200</v>
      </c>
      <c r="AC76" s="457">
        <v>72000</v>
      </c>
      <c r="AD76" s="20">
        <f t="shared" si="74"/>
        <v>775200</v>
      </c>
      <c r="AE76" s="21">
        <f>OCTUBRE!AG76</f>
        <v>701308</v>
      </c>
      <c r="AF76" s="457">
        <v>69545</v>
      </c>
      <c r="AG76" s="20">
        <f t="shared" si="75"/>
        <v>770853</v>
      </c>
      <c r="AH76" s="21">
        <f t="shared" si="76"/>
        <v>624800</v>
      </c>
      <c r="AI76" s="17">
        <f t="shared" si="77"/>
        <v>624800</v>
      </c>
      <c r="AJ76" s="18">
        <f t="shared" si="78"/>
        <v>629147</v>
      </c>
      <c r="AK76" s="10"/>
      <c r="AL76" s="455">
        <v>0</v>
      </c>
      <c r="AM76" s="458">
        <v>0</v>
      </c>
      <c r="AN76" s="10"/>
      <c r="AO76" s="365"/>
      <c r="AP76" s="365"/>
      <c r="AQ76" s="556"/>
      <c r="AR76" s="365"/>
      <c r="AS76" s="365"/>
      <c r="AT76" s="365"/>
      <c r="AU76" s="365"/>
      <c r="AV76" s="365"/>
      <c r="AW76" s="365"/>
      <c r="AX76" s="365"/>
      <c r="AY76" s="365"/>
      <c r="AZ76" s="365"/>
      <c r="BA76" s="467"/>
      <c r="BB76" s="467"/>
      <c r="BC76" s="467"/>
      <c r="BD76" s="467"/>
      <c r="BE76" s="467"/>
      <c r="BF76" s="467"/>
      <c r="BG76" s="467"/>
      <c r="BH76" s="467"/>
      <c r="BI76" s="467"/>
      <c r="BJ76" s="467"/>
      <c r="BK76" s="467"/>
      <c r="BL76" s="467"/>
      <c r="BM76" s="467"/>
      <c r="BN76" s="467"/>
      <c r="BO76" s="467"/>
      <c r="BP76" s="467"/>
      <c r="BQ76" s="467"/>
      <c r="BR76" s="467"/>
    </row>
    <row r="77" spans="1:70" s="514" customFormat="1" ht="15" x14ac:dyDescent="0.2">
      <c r="A77" s="188" t="str">
        <f>+IF(OCTUBRE!A77=0,"",OCTUBRE!A77)</f>
        <v>1130117-2</v>
      </c>
      <c r="B77" s="189" t="str">
        <f>+IF(OCTUBRE!B77=0,"",OCTUBRE!B77)</f>
        <v>Vigencias Anteriores</v>
      </c>
      <c r="C77" s="456">
        <f>+ENERO!C77</f>
        <v>0</v>
      </c>
      <c r="D77" s="456">
        <f>OCTUBRE!D77+NOVIEMBRE!P77</f>
        <v>0</v>
      </c>
      <c r="E77" s="456">
        <f>OCTUBRE!E77+NOVIEMBRE!Q77</f>
        <v>0</v>
      </c>
      <c r="F77" s="170">
        <f t="shared" si="81"/>
        <v>0</v>
      </c>
      <c r="G77" s="283">
        <f>OCTUBRE!I77</f>
        <v>0</v>
      </c>
      <c r="H77" s="457">
        <v>0</v>
      </c>
      <c r="I77" s="170">
        <f t="shared" si="82"/>
        <v>0</v>
      </c>
      <c r="J77" s="283">
        <f>OCTUBRE!L77</f>
        <v>0</v>
      </c>
      <c r="K77" s="457">
        <v>0</v>
      </c>
      <c r="L77" s="170">
        <f t="shared" si="83"/>
        <v>0</v>
      </c>
      <c r="M77" s="283">
        <f t="shared" si="84"/>
        <v>0</v>
      </c>
      <c r="N77" s="170">
        <f t="shared" si="85"/>
        <v>0</v>
      </c>
      <c r="O77" s="467"/>
      <c r="P77" s="455">
        <v>0</v>
      </c>
      <c r="Q77" s="458">
        <v>0</v>
      </c>
      <c r="R77" s="10"/>
      <c r="S77" s="156" t="str">
        <f>+IF(OCTUBRE!S77=0,"",OCTUBRE!S77)</f>
        <v>1020104-10</v>
      </c>
      <c r="T77" s="55" t="str">
        <f>+IF(OCTUBRE!T77=0,"",OCTUBRE!T77)</f>
        <v>Subsidio de Alimentación</v>
      </c>
      <c r="U77" s="29">
        <f>+ENERO!U77</f>
        <v>0</v>
      </c>
      <c r="V77" s="17">
        <f>OCTUBRE!V77+NOVIEMBRE!AL77</f>
        <v>0</v>
      </c>
      <c r="W77" s="17">
        <f>OCTUBRE!W77+NOVIEMBRE!AM77</f>
        <v>0</v>
      </c>
      <c r="X77" s="20">
        <f t="shared" si="72"/>
        <v>0</v>
      </c>
      <c r="Y77" s="21">
        <f>OCTUBRE!AA77</f>
        <v>0</v>
      </c>
      <c r="Z77" s="457">
        <v>0</v>
      </c>
      <c r="AA77" s="20">
        <f t="shared" si="73"/>
        <v>0</v>
      </c>
      <c r="AB77" s="21">
        <f>OCTUBRE!AD77</f>
        <v>0</v>
      </c>
      <c r="AC77" s="457">
        <v>0</v>
      </c>
      <c r="AD77" s="20">
        <f t="shared" si="74"/>
        <v>0</v>
      </c>
      <c r="AE77" s="21">
        <f>OCTUBRE!AG77</f>
        <v>0</v>
      </c>
      <c r="AF77" s="457">
        <v>0</v>
      </c>
      <c r="AG77" s="20">
        <f t="shared" si="75"/>
        <v>0</v>
      </c>
      <c r="AH77" s="21">
        <f t="shared" si="76"/>
        <v>0</v>
      </c>
      <c r="AI77" s="17">
        <f t="shared" si="77"/>
        <v>0</v>
      </c>
      <c r="AJ77" s="18">
        <f t="shared" si="78"/>
        <v>0</v>
      </c>
      <c r="AK77" s="10"/>
      <c r="AL77" s="455">
        <v>0</v>
      </c>
      <c r="AM77" s="458">
        <v>0</v>
      </c>
      <c r="AN77" s="10"/>
      <c r="AO77" s="365"/>
      <c r="AP77" s="365"/>
      <c r="AQ77" s="365"/>
      <c r="AR77" s="365"/>
      <c r="AS77" s="365"/>
      <c r="AT77" s="365"/>
      <c r="AU77" s="365"/>
      <c r="AV77" s="365"/>
      <c r="AW77" s="365"/>
      <c r="AX77" s="365"/>
      <c r="AY77" s="365"/>
      <c r="AZ77" s="365"/>
      <c r="BA77" s="467"/>
      <c r="BB77" s="467"/>
      <c r="BC77" s="467"/>
      <c r="BD77" s="467"/>
      <c r="BE77" s="467"/>
      <c r="BF77" s="467"/>
      <c r="BG77" s="467"/>
      <c r="BH77" s="467"/>
      <c r="BI77" s="467"/>
      <c r="BJ77" s="467"/>
      <c r="BK77" s="467"/>
      <c r="BL77" s="467"/>
      <c r="BM77" s="467"/>
      <c r="BN77" s="467"/>
      <c r="BO77" s="467"/>
      <c r="BP77" s="467"/>
      <c r="BQ77" s="467"/>
      <c r="BR77" s="467"/>
    </row>
    <row r="78" spans="1:70" s="514" customFormat="1" x14ac:dyDescent="0.2">
      <c r="A78" s="57">
        <f>+IF(OCTUBRE!A78=0,"",OCTUBRE!A78)</f>
        <v>1130118</v>
      </c>
      <c r="B78" s="45" t="str">
        <f>+IF(OCTUBRE!B78=0,"",OCTUBRE!B78)</f>
        <v>PARTICULARES   (Venta de Contado)</v>
      </c>
      <c r="C78" s="53">
        <f>SUM(C79:C80)</f>
        <v>127000000</v>
      </c>
      <c r="D78" s="53">
        <f>SUM(D79:D80)</f>
        <v>0</v>
      </c>
      <c r="E78" s="53">
        <f>SUM(E79:E80)</f>
        <v>0</v>
      </c>
      <c r="F78" s="54">
        <f t="shared" si="81"/>
        <v>127000000</v>
      </c>
      <c r="G78" s="52">
        <f>SUM(G79:G80)</f>
        <v>123988809</v>
      </c>
      <c r="H78" s="53">
        <f>SUM(H79:H80)</f>
        <v>8524666</v>
      </c>
      <c r="I78" s="54">
        <f t="shared" si="82"/>
        <v>132513475</v>
      </c>
      <c r="J78" s="52">
        <f>SUM(J79:J80)</f>
        <v>123988809</v>
      </c>
      <c r="K78" s="53">
        <f>SUM(K79:K80)</f>
        <v>8524666</v>
      </c>
      <c r="L78" s="54">
        <f t="shared" si="83"/>
        <v>132513475</v>
      </c>
      <c r="M78" s="52">
        <f t="shared" si="84"/>
        <v>-5513475</v>
      </c>
      <c r="N78" s="54">
        <f t="shared" si="85"/>
        <v>-5513475</v>
      </c>
      <c r="O78" s="467"/>
      <c r="P78" s="52">
        <f>SUM(P79:P80)</f>
        <v>0</v>
      </c>
      <c r="Q78" s="54">
        <f>SUM(Q79:Q80)</f>
        <v>0</v>
      </c>
      <c r="R78" s="10"/>
      <c r="S78" s="156" t="str">
        <f>+IF(OCTUBRE!S78=0,"",OCTUBRE!S78)</f>
        <v>1020104-12</v>
      </c>
      <c r="T78" s="55" t="str">
        <f>+IF(OCTUBRE!T78=0,"",OCTUBRE!T78)</f>
        <v>Indemnizaciones por Vacaciones o Supresión de Cargos por Reestructuración</v>
      </c>
      <c r="U78" s="29">
        <f>+ENERO!U78</f>
        <v>0</v>
      </c>
      <c r="V78" s="17">
        <f>OCTUBRE!V78+NOVIEMBRE!AL78</f>
        <v>0</v>
      </c>
      <c r="W78" s="17">
        <f>OCTUBRE!W78+NOVIEMBRE!AM78</f>
        <v>0</v>
      </c>
      <c r="X78" s="20">
        <f t="shared" si="72"/>
        <v>0</v>
      </c>
      <c r="Y78" s="21">
        <f>OCTUBRE!AA78</f>
        <v>0</v>
      </c>
      <c r="Z78" s="457">
        <v>0</v>
      </c>
      <c r="AA78" s="20">
        <f t="shared" si="73"/>
        <v>0</v>
      </c>
      <c r="AB78" s="21">
        <f>OCTUBRE!AD78</f>
        <v>0</v>
      </c>
      <c r="AC78" s="457">
        <v>0</v>
      </c>
      <c r="AD78" s="20">
        <f t="shared" si="74"/>
        <v>0</v>
      </c>
      <c r="AE78" s="21">
        <f>OCTUBRE!AG78</f>
        <v>0</v>
      </c>
      <c r="AF78" s="457">
        <v>0</v>
      </c>
      <c r="AG78" s="20">
        <f t="shared" si="75"/>
        <v>0</v>
      </c>
      <c r="AH78" s="21">
        <f t="shared" si="76"/>
        <v>0</v>
      </c>
      <c r="AI78" s="17">
        <f t="shared" si="77"/>
        <v>0</v>
      </c>
      <c r="AJ78" s="18">
        <f t="shared" si="78"/>
        <v>0</v>
      </c>
      <c r="AK78" s="10"/>
      <c r="AL78" s="455">
        <v>0</v>
      </c>
      <c r="AM78" s="458">
        <v>0</v>
      </c>
      <c r="AN78" s="10"/>
      <c r="AO78" s="365"/>
      <c r="AP78" s="365"/>
      <c r="AQ78" s="365"/>
      <c r="AR78" s="365"/>
      <c r="AS78" s="365"/>
      <c r="AT78" s="365"/>
      <c r="AU78" s="365"/>
      <c r="AV78" s="365"/>
      <c r="AW78" s="365"/>
      <c r="AX78" s="365"/>
      <c r="AY78" s="365"/>
      <c r="AZ78" s="365"/>
      <c r="BA78" s="467"/>
      <c r="BB78" s="467"/>
      <c r="BC78" s="467"/>
      <c r="BD78" s="467"/>
      <c r="BE78" s="467"/>
      <c r="BF78" s="467"/>
      <c r="BG78" s="467"/>
      <c r="BH78" s="467"/>
      <c r="BI78" s="467"/>
      <c r="BJ78" s="467"/>
      <c r="BK78" s="467"/>
      <c r="BL78" s="467"/>
      <c r="BM78" s="467"/>
      <c r="BN78" s="467"/>
      <c r="BO78" s="467"/>
      <c r="BP78" s="467"/>
      <c r="BQ78" s="467"/>
      <c r="BR78" s="467"/>
    </row>
    <row r="79" spans="1:70" s="467" customFormat="1" ht="15" x14ac:dyDescent="0.2">
      <c r="A79" s="188" t="str">
        <f>+IF(OCTUBRE!A79=0,"",OCTUBRE!A79)</f>
        <v>1130118-1</v>
      </c>
      <c r="B79" s="189" t="str">
        <f>+CONCATENATE("Vigencia ",INSTRUCCIONES!$F$3)</f>
        <v>Vigencia 2014</v>
      </c>
      <c r="C79" s="456">
        <f>+ENERO!C79</f>
        <v>127000000</v>
      </c>
      <c r="D79" s="456">
        <f>OCTUBRE!D79+NOVIEMBRE!P79</f>
        <v>0</v>
      </c>
      <c r="E79" s="456">
        <f>OCTUBRE!E79+NOVIEMBRE!Q79</f>
        <v>0</v>
      </c>
      <c r="F79" s="170">
        <f t="shared" si="81"/>
        <v>127000000</v>
      </c>
      <c r="G79" s="283">
        <f>OCTUBRE!I79</f>
        <v>123988809</v>
      </c>
      <c r="H79" s="457">
        <v>8524666</v>
      </c>
      <c r="I79" s="170">
        <f t="shared" si="82"/>
        <v>132513475</v>
      </c>
      <c r="J79" s="283">
        <f>OCTUBRE!L79</f>
        <v>123988809</v>
      </c>
      <c r="K79" s="457">
        <v>8524666</v>
      </c>
      <c r="L79" s="170">
        <f t="shared" si="83"/>
        <v>132513475</v>
      </c>
      <c r="M79" s="283">
        <f t="shared" si="84"/>
        <v>-5513475</v>
      </c>
      <c r="N79" s="170">
        <f t="shared" si="85"/>
        <v>-5513475</v>
      </c>
      <c r="P79" s="455">
        <v>0</v>
      </c>
      <c r="Q79" s="458">
        <v>0</v>
      </c>
      <c r="R79" s="10"/>
      <c r="S79" s="156" t="str">
        <f>+IF(OCTUBRE!S79=0,"",OCTUBRE!S79)</f>
        <v>1020104-13</v>
      </c>
      <c r="T79" s="55" t="str">
        <f>+IF(OCTUBRE!T79=0,"",OCTUBRE!T79)</f>
        <v>Bonificación Especial por Recreación</v>
      </c>
      <c r="U79" s="29">
        <f>+ENERO!U79</f>
        <v>3441038</v>
      </c>
      <c r="V79" s="17">
        <f>OCTUBRE!V79+NOVIEMBRE!AL79</f>
        <v>0</v>
      </c>
      <c r="W79" s="17">
        <f>OCTUBRE!W79+NOVIEMBRE!AM79</f>
        <v>2000000</v>
      </c>
      <c r="X79" s="20">
        <f t="shared" si="72"/>
        <v>5441038</v>
      </c>
      <c r="Y79" s="21">
        <f>OCTUBRE!AA79</f>
        <v>2485866</v>
      </c>
      <c r="Z79" s="457">
        <v>246966</v>
      </c>
      <c r="AA79" s="20">
        <f t="shared" si="73"/>
        <v>2732832</v>
      </c>
      <c r="AB79" s="21">
        <f>OCTUBRE!AD79</f>
        <v>2485866</v>
      </c>
      <c r="AC79" s="457">
        <v>246966</v>
      </c>
      <c r="AD79" s="20">
        <f t="shared" si="74"/>
        <v>2732832</v>
      </c>
      <c r="AE79" s="21">
        <f>OCTUBRE!AG79</f>
        <v>2426698</v>
      </c>
      <c r="AF79" s="457">
        <v>246966</v>
      </c>
      <c r="AG79" s="20">
        <f t="shared" si="75"/>
        <v>2673664</v>
      </c>
      <c r="AH79" s="21">
        <f t="shared" si="76"/>
        <v>2708206</v>
      </c>
      <c r="AI79" s="17">
        <f t="shared" si="77"/>
        <v>2708206</v>
      </c>
      <c r="AJ79" s="18">
        <f t="shared" si="78"/>
        <v>2767374</v>
      </c>
      <c r="AK79" s="10"/>
      <c r="AL79" s="455">
        <v>0</v>
      </c>
      <c r="AM79" s="458">
        <v>0</v>
      </c>
      <c r="AN79" s="10"/>
      <c r="AO79" s="365"/>
      <c r="AP79" s="365"/>
      <c r="AQ79" s="365"/>
      <c r="AR79" s="365"/>
      <c r="AS79" s="365"/>
      <c r="AT79" s="365"/>
      <c r="AU79" s="365"/>
      <c r="AV79" s="365"/>
      <c r="AW79" s="365"/>
      <c r="AX79" s="365"/>
      <c r="AY79" s="365"/>
      <c r="AZ79" s="365"/>
      <c r="BL79" s="10"/>
    </row>
    <row r="80" spans="1:70" s="10" customFormat="1" ht="15" x14ac:dyDescent="0.2">
      <c r="A80" s="188" t="str">
        <f>+IF(OCTUBRE!A80=0,"",OCTUBRE!A80)</f>
        <v>1130118-2</v>
      </c>
      <c r="B80" s="189" t="str">
        <f>+IF(OCTUBRE!B80=0,"",OCTUBRE!B80)</f>
        <v>Vigencias Anteriores</v>
      </c>
      <c r="C80" s="456">
        <f>+ENERO!C80</f>
        <v>0</v>
      </c>
      <c r="D80" s="456">
        <f>OCTUBRE!D80+NOVIEMBRE!P80</f>
        <v>0</v>
      </c>
      <c r="E80" s="456">
        <f>OCTUBRE!E80+NOVIEMBRE!Q80</f>
        <v>0</v>
      </c>
      <c r="F80" s="170">
        <f t="shared" si="81"/>
        <v>0</v>
      </c>
      <c r="G80" s="283">
        <f>OCTUBRE!I80</f>
        <v>0</v>
      </c>
      <c r="H80" s="457">
        <v>0</v>
      </c>
      <c r="I80" s="170">
        <f t="shared" si="82"/>
        <v>0</v>
      </c>
      <c r="J80" s="283">
        <f>OCTUBRE!L80</f>
        <v>0</v>
      </c>
      <c r="K80" s="457">
        <v>0</v>
      </c>
      <c r="L80" s="170">
        <f t="shared" si="83"/>
        <v>0</v>
      </c>
      <c r="M80" s="283">
        <f t="shared" si="84"/>
        <v>0</v>
      </c>
      <c r="N80" s="170">
        <f t="shared" si="85"/>
        <v>0</v>
      </c>
      <c r="O80" s="467"/>
      <c r="P80" s="455">
        <v>0</v>
      </c>
      <c r="Q80" s="458">
        <v>0</v>
      </c>
      <c r="S80" s="156" t="str">
        <f>+IF(OCTUBRE!S80=0,"",OCTUBRE!S80)</f>
        <v>1020104-14</v>
      </c>
      <c r="T80" s="55" t="str">
        <f>+IF(OCTUBRE!T80=0,"",OCTUBRE!T80)</f>
        <v/>
      </c>
      <c r="U80" s="29">
        <f>+ENERO!U80</f>
        <v>0</v>
      </c>
      <c r="V80" s="17">
        <f>OCTUBRE!V80+NOVIEMBRE!AL80</f>
        <v>0</v>
      </c>
      <c r="W80" s="17">
        <f>OCTUBRE!W80+NOVIEMBRE!AM80</f>
        <v>0</v>
      </c>
      <c r="X80" s="20">
        <f t="shared" si="72"/>
        <v>0</v>
      </c>
      <c r="Y80" s="21">
        <f>OCTUBRE!AA80</f>
        <v>0</v>
      </c>
      <c r="Z80" s="457">
        <v>0</v>
      </c>
      <c r="AA80" s="20">
        <f t="shared" si="73"/>
        <v>0</v>
      </c>
      <c r="AB80" s="21">
        <f>OCTUBRE!AD80</f>
        <v>0</v>
      </c>
      <c r="AC80" s="457">
        <v>0</v>
      </c>
      <c r="AD80" s="20">
        <f t="shared" si="74"/>
        <v>0</v>
      </c>
      <c r="AE80" s="21">
        <f>OCTUBRE!AG80</f>
        <v>0</v>
      </c>
      <c r="AF80" s="457">
        <v>0</v>
      </c>
      <c r="AG80" s="20">
        <f t="shared" si="75"/>
        <v>0</v>
      </c>
      <c r="AH80" s="21">
        <f t="shared" si="76"/>
        <v>0</v>
      </c>
      <c r="AI80" s="17">
        <f t="shared" si="77"/>
        <v>0</v>
      </c>
      <c r="AJ80" s="18">
        <f t="shared" si="78"/>
        <v>0</v>
      </c>
      <c r="AL80" s="455">
        <v>0</v>
      </c>
      <c r="AM80" s="458">
        <v>0</v>
      </c>
      <c r="AO80" s="365"/>
      <c r="AP80" s="365"/>
      <c r="AQ80" s="365"/>
      <c r="AR80" s="365"/>
      <c r="AS80" s="365"/>
      <c r="AT80" s="365"/>
      <c r="AU80" s="365"/>
      <c r="AV80" s="365"/>
      <c r="AW80" s="365"/>
      <c r="AX80" s="365"/>
      <c r="AY80" s="365"/>
      <c r="AZ80" s="365"/>
      <c r="BA80" s="467"/>
      <c r="BC80" s="467"/>
      <c r="BD80" s="467"/>
      <c r="BE80" s="467"/>
      <c r="BL80" s="467"/>
      <c r="BM80" s="467"/>
      <c r="BN80" s="467"/>
      <c r="BO80" s="467"/>
      <c r="BP80" s="467"/>
      <c r="BQ80" s="467"/>
      <c r="BR80" s="467"/>
    </row>
    <row r="81" spans="1:70" s="467" customFormat="1" x14ac:dyDescent="0.2">
      <c r="A81" s="57">
        <f>+IF(OCTUBRE!A81=0,"",OCTUBRE!A81)</f>
        <v>1130119</v>
      </c>
      <c r="B81" s="45" t="str">
        <f>+IF(OCTUBRE!B81=0,"",OCTUBRE!B81)</f>
        <v>Digitar nombre de Nuevo Rubro. Si lo Requiere</v>
      </c>
      <c r="C81" s="53">
        <f>ENERO!C81</f>
        <v>0</v>
      </c>
      <c r="D81" s="53">
        <f t="shared" ref="D81:Q81" si="86">SUM(D82:D83)</f>
        <v>0</v>
      </c>
      <c r="E81" s="53">
        <f t="shared" si="86"/>
        <v>0</v>
      </c>
      <c r="F81" s="54">
        <f t="shared" si="86"/>
        <v>0</v>
      </c>
      <c r="G81" s="52">
        <f t="shared" si="86"/>
        <v>0</v>
      </c>
      <c r="H81" s="53">
        <f t="shared" si="86"/>
        <v>0</v>
      </c>
      <c r="I81" s="54">
        <f t="shared" si="86"/>
        <v>0</v>
      </c>
      <c r="J81" s="52">
        <f t="shared" si="86"/>
        <v>0</v>
      </c>
      <c r="K81" s="53">
        <f t="shared" si="86"/>
        <v>0</v>
      </c>
      <c r="L81" s="54">
        <f t="shared" si="86"/>
        <v>0</v>
      </c>
      <c r="M81" s="52">
        <f t="shared" si="86"/>
        <v>0</v>
      </c>
      <c r="N81" s="54">
        <f t="shared" si="86"/>
        <v>0</v>
      </c>
      <c r="P81" s="52">
        <f t="shared" si="86"/>
        <v>0</v>
      </c>
      <c r="Q81" s="54">
        <f t="shared" si="86"/>
        <v>0</v>
      </c>
      <c r="R81" s="10"/>
      <c r="S81" s="155">
        <f>+IF(OCTUBRE!S81=0,"",OCTUBRE!S81)</f>
        <v>1020199</v>
      </c>
      <c r="T81" s="159" t="str">
        <f>+IF(OCTUBRE!T81=0,"",OCTUBRE!T81)</f>
        <v>Vigencias Anteriores</v>
      </c>
      <c r="U81" s="29">
        <f>+ENERO!U81</f>
        <v>0</v>
      </c>
      <c r="V81" s="17">
        <f>OCTUBRE!V81+NOVIEMBRE!AL81</f>
        <v>0</v>
      </c>
      <c r="W81" s="17">
        <f>OCTUBRE!W81+NOVIEMBRE!AM81</f>
        <v>56400503</v>
      </c>
      <c r="X81" s="20">
        <f t="shared" si="72"/>
        <v>56400503</v>
      </c>
      <c r="Y81" s="21">
        <f>OCTUBRE!AA81</f>
        <v>56400503</v>
      </c>
      <c r="Z81" s="457">
        <v>0</v>
      </c>
      <c r="AA81" s="20">
        <f t="shared" si="73"/>
        <v>56400503</v>
      </c>
      <c r="AB81" s="21">
        <f>OCTUBRE!AD81</f>
        <v>56400503</v>
      </c>
      <c r="AC81" s="457">
        <v>0</v>
      </c>
      <c r="AD81" s="20">
        <f t="shared" si="74"/>
        <v>56400503</v>
      </c>
      <c r="AE81" s="21">
        <f>OCTUBRE!AG81</f>
        <v>45256616</v>
      </c>
      <c r="AF81" s="457">
        <v>0</v>
      </c>
      <c r="AG81" s="20">
        <f t="shared" si="75"/>
        <v>45256616</v>
      </c>
      <c r="AH81" s="21">
        <f t="shared" si="76"/>
        <v>0</v>
      </c>
      <c r="AI81" s="17">
        <f t="shared" si="77"/>
        <v>0</v>
      </c>
      <c r="AJ81" s="18">
        <f t="shared" si="78"/>
        <v>11143887</v>
      </c>
      <c r="AK81" s="10"/>
      <c r="AL81" s="455">
        <v>0</v>
      </c>
      <c r="AM81" s="458">
        <v>0</v>
      </c>
      <c r="AN81" s="10"/>
      <c r="AO81" s="365"/>
      <c r="AP81" s="365"/>
      <c r="AQ81" s="365"/>
      <c r="AR81" s="365"/>
      <c r="AS81" s="365"/>
      <c r="AT81" s="365"/>
      <c r="AU81" s="365"/>
      <c r="AV81" s="365"/>
      <c r="AW81" s="365"/>
      <c r="AX81" s="365"/>
      <c r="AY81" s="365"/>
      <c r="AZ81" s="365"/>
      <c r="BA81" s="10"/>
      <c r="BC81" s="10"/>
      <c r="BD81" s="10"/>
      <c r="BE81" s="10"/>
    </row>
    <row r="82" spans="1:70" s="467" customFormat="1" ht="15.75" x14ac:dyDescent="0.2">
      <c r="A82" s="188" t="str">
        <f>+IF(OCTUBRE!A82=0,"",OCTUBRE!A82)</f>
        <v>1130119-1</v>
      </c>
      <c r="B82" s="189" t="str">
        <f>+CONCATENATE("Vigencia ",INSTRUCCIONES!$F$3)</f>
        <v>Vigencia 2014</v>
      </c>
      <c r="C82" s="456">
        <f>+ENERO!C82</f>
        <v>0</v>
      </c>
      <c r="D82" s="456">
        <f>OCTUBRE!D82+NOVIEMBRE!P82</f>
        <v>0</v>
      </c>
      <c r="E82" s="456">
        <f>OCTUBRE!E82+NOVIEMBRE!Q82</f>
        <v>0</v>
      </c>
      <c r="F82" s="170">
        <f t="shared" si="81"/>
        <v>0</v>
      </c>
      <c r="G82" s="283">
        <f>OCTUBRE!I82</f>
        <v>0</v>
      </c>
      <c r="H82" s="457">
        <v>0</v>
      </c>
      <c r="I82" s="170">
        <f t="shared" si="82"/>
        <v>0</v>
      </c>
      <c r="J82" s="283">
        <f>OCTUBRE!L82</f>
        <v>0</v>
      </c>
      <c r="K82" s="457">
        <v>0</v>
      </c>
      <c r="L82" s="170">
        <f t="shared" si="83"/>
        <v>0</v>
      </c>
      <c r="M82" s="283">
        <f t="shared" si="84"/>
        <v>0</v>
      </c>
      <c r="N82" s="170">
        <f t="shared" si="85"/>
        <v>0</v>
      </c>
      <c r="P82" s="455">
        <v>0</v>
      </c>
      <c r="Q82" s="458">
        <v>0</v>
      </c>
      <c r="R82" s="10"/>
      <c r="S82" s="448" t="str">
        <f>+IF(OCTUBRE!S82=0,"",OCTUBRE!S82)</f>
        <v/>
      </c>
      <c r="T82" s="649" t="str">
        <f>+IF(OCTUBRE!T82=0,"",OCTUBRE!T82)</f>
        <v/>
      </c>
      <c r="U82" s="193"/>
      <c r="V82" s="193"/>
      <c r="W82" s="193"/>
      <c r="X82" s="193"/>
      <c r="Y82" s="193"/>
      <c r="Z82" s="193"/>
      <c r="AA82" s="193"/>
      <c r="AB82" s="193"/>
      <c r="AC82" s="193"/>
      <c r="AD82" s="193"/>
      <c r="AE82" s="193"/>
      <c r="AF82" s="193"/>
      <c r="AG82" s="193"/>
      <c r="AH82" s="193"/>
      <c r="AI82" s="193"/>
      <c r="AJ82" s="207"/>
      <c r="AK82" s="10"/>
      <c r="AL82" s="213"/>
      <c r="AM82" s="214"/>
      <c r="AN82" s="10"/>
      <c r="AO82" s="365"/>
      <c r="AP82" s="365"/>
      <c r="AQ82" s="365"/>
      <c r="AR82" s="365"/>
      <c r="AS82" s="365"/>
      <c r="AT82" s="365"/>
      <c r="AU82" s="365"/>
      <c r="AV82" s="365"/>
      <c r="AW82" s="365"/>
      <c r="AX82" s="365"/>
      <c r="AY82" s="365"/>
      <c r="AZ82" s="365"/>
      <c r="BN82" s="10"/>
      <c r="BO82" s="10"/>
      <c r="BP82" s="10"/>
      <c r="BQ82" s="10"/>
      <c r="BR82" s="10"/>
    </row>
    <row r="83" spans="1:70" s="467" customFormat="1" ht="15" x14ac:dyDescent="0.2">
      <c r="A83" s="188" t="str">
        <f>+IF(OCTUBRE!A83=0,"",OCTUBRE!A83)</f>
        <v>1130119-2</v>
      </c>
      <c r="B83" s="189" t="str">
        <f>+IF(OCTUBRE!B83=0,"",OCTUBRE!B83)</f>
        <v>Vigencias Anteriores</v>
      </c>
      <c r="C83" s="456">
        <f>+ENERO!C83</f>
        <v>0</v>
      </c>
      <c r="D83" s="456">
        <f>OCTUBRE!D83+NOVIEMBRE!P83</f>
        <v>0</v>
      </c>
      <c r="E83" s="456">
        <f>OCTUBRE!E83+NOVIEMBRE!Q83</f>
        <v>0</v>
      </c>
      <c r="F83" s="170">
        <f t="shared" si="81"/>
        <v>0</v>
      </c>
      <c r="G83" s="283">
        <f>OCTUBRE!I83</f>
        <v>0</v>
      </c>
      <c r="H83" s="457">
        <v>0</v>
      </c>
      <c r="I83" s="170">
        <f t="shared" si="82"/>
        <v>0</v>
      </c>
      <c r="J83" s="283">
        <f>OCTUBRE!L83</f>
        <v>0</v>
      </c>
      <c r="K83" s="457">
        <v>0</v>
      </c>
      <c r="L83" s="170">
        <f t="shared" si="83"/>
        <v>0</v>
      </c>
      <c r="M83" s="283">
        <f t="shared" si="84"/>
        <v>0</v>
      </c>
      <c r="N83" s="170">
        <f t="shared" si="85"/>
        <v>0</v>
      </c>
      <c r="P83" s="455">
        <v>0</v>
      </c>
      <c r="Q83" s="458">
        <v>0</v>
      </c>
      <c r="R83" s="10"/>
      <c r="S83" s="34">
        <f>+IF(OCTUBRE!S83=0,"",OCTUBRE!S83)</f>
        <v>1020200</v>
      </c>
      <c r="T83" s="158" t="str">
        <f>+IF(OCTUBRE!T83=0,"",OCTUBRE!T83)</f>
        <v>Servicios Personales Indirectos</v>
      </c>
      <c r="U83" s="157">
        <f t="shared" ref="U83:AJ83" si="87">SUM(U84:U88)</f>
        <v>104000000</v>
      </c>
      <c r="V83" s="144">
        <f t="shared" si="87"/>
        <v>49000000</v>
      </c>
      <c r="W83" s="144">
        <f t="shared" si="87"/>
        <v>10261671</v>
      </c>
      <c r="X83" s="152">
        <f t="shared" si="87"/>
        <v>163261671</v>
      </c>
      <c r="Y83" s="151">
        <f t="shared" si="87"/>
        <v>136627541</v>
      </c>
      <c r="Z83" s="144">
        <f t="shared" si="87"/>
        <v>2684000</v>
      </c>
      <c r="AA83" s="152">
        <f t="shared" si="87"/>
        <v>139311541</v>
      </c>
      <c r="AB83" s="151">
        <f t="shared" si="87"/>
        <v>114637540</v>
      </c>
      <c r="AC83" s="144">
        <f t="shared" si="87"/>
        <v>12878000</v>
      </c>
      <c r="AD83" s="152">
        <f t="shared" si="87"/>
        <v>127515540</v>
      </c>
      <c r="AE83" s="151">
        <f t="shared" si="87"/>
        <v>113387540</v>
      </c>
      <c r="AF83" s="144">
        <f t="shared" si="87"/>
        <v>5475000</v>
      </c>
      <c r="AG83" s="152">
        <f t="shared" si="87"/>
        <v>118862540</v>
      </c>
      <c r="AH83" s="151">
        <f t="shared" si="87"/>
        <v>23950130</v>
      </c>
      <c r="AI83" s="144">
        <f t="shared" si="87"/>
        <v>35746131</v>
      </c>
      <c r="AJ83" s="153">
        <f t="shared" si="87"/>
        <v>44399131</v>
      </c>
      <c r="AK83" s="10"/>
      <c r="AL83" s="151">
        <f>SUM(AL84:AL88)</f>
        <v>0</v>
      </c>
      <c r="AM83" s="153">
        <f>SUM(AM84:AM88)</f>
        <v>0</v>
      </c>
      <c r="AN83" s="10"/>
      <c r="AO83" s="365"/>
      <c r="AP83" s="365"/>
      <c r="AQ83" s="365"/>
      <c r="AR83" s="365"/>
      <c r="AS83" s="365"/>
      <c r="AT83" s="365"/>
      <c r="AU83" s="365"/>
      <c r="AV83" s="365"/>
      <c r="AW83" s="365"/>
      <c r="AX83" s="365"/>
      <c r="AY83" s="365"/>
      <c r="AZ83" s="365"/>
      <c r="BM83" s="10"/>
    </row>
    <row r="84" spans="1:70" s="467" customFormat="1" x14ac:dyDescent="0.2">
      <c r="A84" s="200" t="str">
        <f>+IF(OCTUBRE!A84=0,"",OCTUBRE!A84)</f>
        <v/>
      </c>
      <c r="B84" s="557" t="str">
        <f>+IF(OCTUBRE!B84=0,"",OCTUBRE!B84)</f>
        <v/>
      </c>
      <c r="C84" s="495"/>
      <c r="D84" s="495"/>
      <c r="E84" s="495"/>
      <c r="F84" s="495"/>
      <c r="G84" s="495"/>
      <c r="H84" s="495"/>
      <c r="I84" s="495"/>
      <c r="J84" s="495"/>
      <c r="K84" s="495"/>
      <c r="L84" s="495"/>
      <c r="M84" s="495"/>
      <c r="N84" s="496"/>
      <c r="P84" s="497"/>
      <c r="Q84" s="496"/>
      <c r="R84" s="10"/>
      <c r="S84" s="155" t="str">
        <f>+IF(OCTUBRE!S84=0,"",OCTUBRE!S84)</f>
        <v>1020200-1</v>
      </c>
      <c r="T84" s="159" t="str">
        <f>+IF(OCTUBRE!T84=0,"",OCTUBRE!T84)</f>
        <v>Remuneración y Honorarios por Servicios Técnicos y Profesionales</v>
      </c>
      <c r="U84" s="29">
        <f>+ENERO!U84</f>
        <v>104000000</v>
      </c>
      <c r="V84" s="17">
        <f>OCTUBRE!V84+NOVIEMBRE!AL84</f>
        <v>49000000</v>
      </c>
      <c r="W84" s="17">
        <f>OCTUBRE!W84+NOVIEMBRE!AM84</f>
        <v>3000000</v>
      </c>
      <c r="X84" s="20">
        <f>SUM(U84:W84)</f>
        <v>156000000</v>
      </c>
      <c r="Y84" s="21">
        <f>OCTUBRE!AA84</f>
        <v>129365870</v>
      </c>
      <c r="Z84" s="457">
        <v>2684000</v>
      </c>
      <c r="AA84" s="20">
        <f>SUM(Y84:Z84)</f>
        <v>132049870</v>
      </c>
      <c r="AB84" s="21">
        <f>OCTUBRE!AD84</f>
        <v>107375869</v>
      </c>
      <c r="AC84" s="457">
        <v>12878000</v>
      </c>
      <c r="AD84" s="20">
        <f>SUM(AB84:AC84)</f>
        <v>120253869</v>
      </c>
      <c r="AE84" s="21">
        <f>OCTUBRE!AG84</f>
        <v>106125869</v>
      </c>
      <c r="AF84" s="457">
        <v>5475000</v>
      </c>
      <c r="AG84" s="20">
        <f>SUM(AE84:AF84)</f>
        <v>111600869</v>
      </c>
      <c r="AH84" s="21">
        <f>X84-AA84</f>
        <v>23950130</v>
      </c>
      <c r="AI84" s="17">
        <f>X84-AD84</f>
        <v>35746131</v>
      </c>
      <c r="AJ84" s="18">
        <f>X84-AG84</f>
        <v>44399131</v>
      </c>
      <c r="AK84" s="10"/>
      <c r="AL84" s="455">
        <v>0</v>
      </c>
      <c r="AM84" s="458">
        <v>0</v>
      </c>
      <c r="AN84" s="10"/>
      <c r="AO84" s="365"/>
      <c r="AP84" s="365"/>
      <c r="AQ84" s="365"/>
      <c r="AR84" s="365"/>
      <c r="AS84" s="365"/>
      <c r="AT84" s="365"/>
      <c r="AU84" s="365"/>
      <c r="AV84" s="365"/>
      <c r="AW84" s="365"/>
      <c r="AX84" s="365"/>
      <c r="AY84" s="365"/>
      <c r="AZ84" s="365"/>
    </row>
    <row r="85" spans="1:70" s="467" customFormat="1" ht="15.75" x14ac:dyDescent="0.2">
      <c r="A85" s="459">
        <f>+IF(OCTUBRE!A85=0,"",OCTUBRE!A85)</f>
        <v>11302</v>
      </c>
      <c r="B85" s="460" t="str">
        <f>+IF(OCTUBRE!B85=0,"",OCTUBRE!B85)</f>
        <v>Venta de Otros Bienes y Servicios</v>
      </c>
      <c r="C85" s="559">
        <f t="shared" ref="C85:N85" si="88">SUM(C86:C93)</f>
        <v>306700000</v>
      </c>
      <c r="D85" s="559">
        <f t="shared" si="88"/>
        <v>0</v>
      </c>
      <c r="E85" s="559">
        <f t="shared" si="88"/>
        <v>1687500</v>
      </c>
      <c r="F85" s="560">
        <f t="shared" si="88"/>
        <v>308387500</v>
      </c>
      <c r="G85" s="558">
        <f t="shared" si="88"/>
        <v>123974457</v>
      </c>
      <c r="H85" s="559">
        <f t="shared" si="88"/>
        <v>17594400</v>
      </c>
      <c r="I85" s="560">
        <f t="shared" si="88"/>
        <v>141568857</v>
      </c>
      <c r="J85" s="558">
        <f t="shared" si="88"/>
        <v>113894457</v>
      </c>
      <c r="K85" s="559">
        <f t="shared" si="88"/>
        <v>7594400</v>
      </c>
      <c r="L85" s="560">
        <f t="shared" si="88"/>
        <v>121488857</v>
      </c>
      <c r="M85" s="558">
        <f t="shared" si="88"/>
        <v>166818643</v>
      </c>
      <c r="N85" s="560">
        <f t="shared" si="88"/>
        <v>186898643</v>
      </c>
      <c r="P85" s="52">
        <f>SUM(P86:P93)</f>
        <v>0</v>
      </c>
      <c r="Q85" s="54">
        <f>SUM(Q86:Q93)</f>
        <v>0</v>
      </c>
      <c r="R85" s="10"/>
      <c r="S85" s="155" t="str">
        <f>+IF(OCTUBRE!S85=0,"",OCTUBRE!S85)</f>
        <v>1020200-2</v>
      </c>
      <c r="T85" s="159" t="str">
        <f>+IF(OCTUBRE!T85=0,"",OCTUBRE!T85)</f>
        <v>Personal Supernumerario</v>
      </c>
      <c r="U85" s="29">
        <f>+ENERO!U85</f>
        <v>0</v>
      </c>
      <c r="V85" s="17">
        <f>OCTUBRE!V85+NOVIEMBRE!AL85</f>
        <v>0</v>
      </c>
      <c r="W85" s="17">
        <f>OCTUBRE!W85+NOVIEMBRE!AM85</f>
        <v>0</v>
      </c>
      <c r="X85" s="20">
        <f>SUM(U85:W85)</f>
        <v>0</v>
      </c>
      <c r="Y85" s="21">
        <f>OCTUBRE!AA85</f>
        <v>0</v>
      </c>
      <c r="Z85" s="457">
        <v>0</v>
      </c>
      <c r="AA85" s="20">
        <f>SUM(Y85:Z85)</f>
        <v>0</v>
      </c>
      <c r="AB85" s="21">
        <f>OCTUBRE!AD85</f>
        <v>0</v>
      </c>
      <c r="AC85" s="457">
        <v>0</v>
      </c>
      <c r="AD85" s="20">
        <f>SUM(AB85:AC85)</f>
        <v>0</v>
      </c>
      <c r="AE85" s="21">
        <f>OCTUBRE!AG85</f>
        <v>0</v>
      </c>
      <c r="AF85" s="457">
        <v>0</v>
      </c>
      <c r="AG85" s="20">
        <f>SUM(AE85:AF85)</f>
        <v>0</v>
      </c>
      <c r="AH85" s="21">
        <f>X85-AA85</f>
        <v>0</v>
      </c>
      <c r="AI85" s="17">
        <f>X85-AD85</f>
        <v>0</v>
      </c>
      <c r="AJ85" s="18">
        <f>X85-AG85</f>
        <v>0</v>
      </c>
      <c r="AK85" s="10"/>
      <c r="AL85" s="455">
        <v>0</v>
      </c>
      <c r="AM85" s="458">
        <v>0</v>
      </c>
      <c r="AN85" s="10"/>
      <c r="AO85" s="365"/>
      <c r="AP85" s="365"/>
      <c r="AQ85" s="365"/>
      <c r="AR85" s="365"/>
      <c r="AS85" s="365"/>
      <c r="AT85" s="365"/>
      <c r="AU85" s="365"/>
      <c r="AV85" s="365"/>
      <c r="AW85" s="365"/>
      <c r="AX85" s="365"/>
      <c r="AY85" s="365"/>
      <c r="AZ85" s="365"/>
      <c r="BL85" s="10"/>
    </row>
    <row r="86" spans="1:70" s="10" customFormat="1" x14ac:dyDescent="0.2">
      <c r="A86" s="46">
        <f>+IF(OCTUBRE!A86=0,"",OCTUBRE!A86)</f>
        <v>1130201</v>
      </c>
      <c r="B86" s="55" t="str">
        <f>+IF(OCTUBRE!B86=0,"",OCTUBRE!B86)</f>
        <v>ARRENDAMIENTO Y ALQUILER DE BIENES MUEBLES E INMUEBLES</v>
      </c>
      <c r="C86" s="456">
        <f>+ENERO!C86</f>
        <v>1200000</v>
      </c>
      <c r="D86" s="456">
        <f>OCTUBRE!D86+NOVIEMBRE!P86</f>
        <v>0</v>
      </c>
      <c r="E86" s="456">
        <f>OCTUBRE!E86+NOVIEMBRE!Q86</f>
        <v>0</v>
      </c>
      <c r="F86" s="170">
        <f t="shared" ref="F86:F92" si="89">SUM(C86:E86)</f>
        <v>1200000</v>
      </c>
      <c r="G86" s="283">
        <f>OCTUBRE!I86</f>
        <v>720000</v>
      </c>
      <c r="H86" s="457">
        <v>80000</v>
      </c>
      <c r="I86" s="170">
        <f t="shared" ref="I86:I92" si="90">SUM(G86:H86)</f>
        <v>800000</v>
      </c>
      <c r="J86" s="283">
        <f>OCTUBRE!L86</f>
        <v>640000</v>
      </c>
      <c r="K86" s="457">
        <v>80000</v>
      </c>
      <c r="L86" s="170">
        <f t="shared" ref="L86:L92" si="91">SUM(J86:K86)</f>
        <v>720000</v>
      </c>
      <c r="M86" s="283">
        <f t="shared" ref="M86:M92" si="92">F86-I86</f>
        <v>400000</v>
      </c>
      <c r="N86" s="170">
        <f t="shared" ref="N86:N92" si="93">F86-L86</f>
        <v>480000</v>
      </c>
      <c r="O86" s="467"/>
      <c r="P86" s="455">
        <v>0</v>
      </c>
      <c r="Q86" s="458">
        <v>0</v>
      </c>
      <c r="S86" s="155" t="str">
        <f>+IF(OCTUBRE!S86=0,"",OCTUBRE!S86)</f>
        <v>1020200-4</v>
      </c>
      <c r="T86" s="159" t="str">
        <f>+IF(OCTUBRE!T86=0,"",OCTUBRE!T86)</f>
        <v>Otros Honorarios (Servicios de Cooperativa)</v>
      </c>
      <c r="U86" s="29">
        <f>+ENERO!U86</f>
        <v>0</v>
      </c>
      <c r="V86" s="17">
        <f>OCTUBRE!V86+NOVIEMBRE!AL86</f>
        <v>0</v>
      </c>
      <c r="W86" s="17">
        <f>OCTUBRE!W86+NOVIEMBRE!AM86</f>
        <v>0</v>
      </c>
      <c r="X86" s="20">
        <f>SUM(U86:W86)</f>
        <v>0</v>
      </c>
      <c r="Y86" s="21">
        <f>OCTUBRE!AA86</f>
        <v>0</v>
      </c>
      <c r="Z86" s="457">
        <v>0</v>
      </c>
      <c r="AA86" s="20">
        <f>SUM(Y86:Z86)</f>
        <v>0</v>
      </c>
      <c r="AB86" s="21">
        <f>OCTUBRE!AD86</f>
        <v>0</v>
      </c>
      <c r="AC86" s="457">
        <v>0</v>
      </c>
      <c r="AD86" s="20">
        <f>SUM(AB86:AC86)</f>
        <v>0</v>
      </c>
      <c r="AE86" s="21">
        <f>OCTUBRE!AG86</f>
        <v>0</v>
      </c>
      <c r="AF86" s="457">
        <v>0</v>
      </c>
      <c r="AG86" s="20">
        <f>SUM(AE86:AF86)</f>
        <v>0</v>
      </c>
      <c r="AH86" s="21">
        <f>X86-AA86</f>
        <v>0</v>
      </c>
      <c r="AI86" s="17">
        <f>X86-AD86</f>
        <v>0</v>
      </c>
      <c r="AJ86" s="18">
        <f>X86-AG86</f>
        <v>0</v>
      </c>
      <c r="AL86" s="455">
        <v>0</v>
      </c>
      <c r="AM86" s="458">
        <v>0</v>
      </c>
      <c r="AO86" s="365"/>
      <c r="AP86" s="365"/>
      <c r="AQ86" s="365"/>
      <c r="AR86" s="365"/>
      <c r="AS86" s="365"/>
      <c r="AT86" s="365"/>
      <c r="AU86" s="365"/>
      <c r="AV86" s="365"/>
      <c r="AW86" s="365"/>
      <c r="AX86" s="365"/>
      <c r="AY86" s="365"/>
      <c r="AZ86" s="365"/>
      <c r="BA86" s="467"/>
      <c r="BC86" s="467"/>
      <c r="BD86" s="467"/>
      <c r="BE86" s="467"/>
      <c r="BL86" s="467"/>
      <c r="BM86" s="467"/>
      <c r="BN86" s="467"/>
      <c r="BO86" s="467"/>
      <c r="BP86" s="467"/>
      <c r="BQ86" s="467"/>
      <c r="BR86" s="467"/>
    </row>
    <row r="87" spans="1:70" s="467" customFormat="1" x14ac:dyDescent="0.2">
      <c r="A87" s="46">
        <f>+IF(OCTUBRE!A87=0,"",OCTUBRE!A87)</f>
        <v>1130202</v>
      </c>
      <c r="B87" s="55" t="str">
        <f>+IF(OCTUBRE!B87=0,"",OCTUBRE!B87)</f>
        <v>COMERCIALIZACIÓN DE MERCANCÍAS</v>
      </c>
      <c r="C87" s="456">
        <f>+ENERO!C87</f>
        <v>110500000</v>
      </c>
      <c r="D87" s="456">
        <f>OCTUBRE!D87+NOVIEMBRE!P87</f>
        <v>0</v>
      </c>
      <c r="E87" s="456">
        <f>OCTUBRE!E87+NOVIEMBRE!Q87</f>
        <v>0</v>
      </c>
      <c r="F87" s="170">
        <f t="shared" si="89"/>
        <v>110500000</v>
      </c>
      <c r="G87" s="283">
        <f>OCTUBRE!I87</f>
        <v>84275582</v>
      </c>
      <c r="H87" s="457">
        <v>7495350</v>
      </c>
      <c r="I87" s="170">
        <f t="shared" si="90"/>
        <v>91770932</v>
      </c>
      <c r="J87" s="283">
        <f>OCTUBRE!L87</f>
        <v>84275582</v>
      </c>
      <c r="K87" s="457">
        <v>7495350</v>
      </c>
      <c r="L87" s="170">
        <f t="shared" si="91"/>
        <v>91770932</v>
      </c>
      <c r="M87" s="283">
        <f t="shared" si="92"/>
        <v>18729068</v>
      </c>
      <c r="N87" s="170">
        <f t="shared" si="93"/>
        <v>18729068</v>
      </c>
      <c r="P87" s="455">
        <v>0</v>
      </c>
      <c r="Q87" s="458">
        <v>0</v>
      </c>
      <c r="R87" s="10"/>
      <c r="S87" s="155" t="str">
        <f>+IF(OCTUBRE!S87=0,"",OCTUBRE!S87)</f>
        <v/>
      </c>
      <c r="T87" s="159" t="str">
        <f>+IF(OCTUBRE!T87=0,"",OCTUBRE!T87)</f>
        <v/>
      </c>
      <c r="U87" s="29">
        <f>+ENERO!U87</f>
        <v>0</v>
      </c>
      <c r="V87" s="17">
        <f>OCTUBRE!V87+NOVIEMBRE!AL87</f>
        <v>0</v>
      </c>
      <c r="W87" s="17">
        <f>OCTUBRE!W87+NOVIEMBRE!AM87</f>
        <v>0</v>
      </c>
      <c r="X87" s="20">
        <f>SUM(U87:W87)</f>
        <v>0</v>
      </c>
      <c r="Y87" s="21">
        <f>OCTUBRE!AA87</f>
        <v>0</v>
      </c>
      <c r="Z87" s="457">
        <v>0</v>
      </c>
      <c r="AA87" s="20">
        <f>SUM(Y87:Z87)</f>
        <v>0</v>
      </c>
      <c r="AB87" s="21">
        <f>OCTUBRE!AD87</f>
        <v>0</v>
      </c>
      <c r="AC87" s="457">
        <v>0</v>
      </c>
      <c r="AD87" s="20">
        <f>SUM(AB87:AC87)</f>
        <v>0</v>
      </c>
      <c r="AE87" s="21">
        <f>OCTUBRE!AG87</f>
        <v>0</v>
      </c>
      <c r="AF87" s="457">
        <v>0</v>
      </c>
      <c r="AG87" s="20">
        <f>SUM(AE87:AF87)</f>
        <v>0</v>
      </c>
      <c r="AH87" s="21">
        <f>X87-AA87</f>
        <v>0</v>
      </c>
      <c r="AI87" s="17">
        <f>X87-AD87</f>
        <v>0</v>
      </c>
      <c r="AJ87" s="18">
        <f>X87-AG87</f>
        <v>0</v>
      </c>
      <c r="AK87" s="10"/>
      <c r="AL87" s="455">
        <v>0</v>
      </c>
      <c r="AM87" s="458">
        <v>0</v>
      </c>
      <c r="AN87" s="10"/>
      <c r="AO87" s="365"/>
      <c r="AP87" s="365"/>
      <c r="AQ87" s="365"/>
      <c r="AR87" s="365"/>
      <c r="AS87" s="365"/>
      <c r="AT87" s="365"/>
      <c r="AU87" s="365"/>
      <c r="AV87" s="365"/>
      <c r="AW87" s="365"/>
      <c r="AX87" s="365"/>
      <c r="AY87" s="365"/>
      <c r="AZ87" s="365"/>
      <c r="BA87" s="10"/>
      <c r="BC87" s="10"/>
      <c r="BD87" s="10"/>
      <c r="BE87" s="10"/>
    </row>
    <row r="88" spans="1:70" s="467" customFormat="1" x14ac:dyDescent="0.2">
      <c r="A88" s="46">
        <f>+IF(OCTUBRE!A88=0,"",OCTUBRE!A88)</f>
        <v>1130203</v>
      </c>
      <c r="B88" s="55" t="str">
        <f>+IF(OCTUBRE!B88=0,"",OCTUBRE!B88)</f>
        <v>CONVENIOS CON LA NACION LIGADOS A LA VTA DE SERVICIOS</v>
      </c>
      <c r="C88" s="456">
        <f>+ENERO!C88</f>
        <v>0</v>
      </c>
      <c r="D88" s="456">
        <f>OCTUBRE!D88+NOVIEMBRE!P88</f>
        <v>0</v>
      </c>
      <c r="E88" s="456">
        <f>OCTUBRE!E88+NOVIEMBRE!Q88</f>
        <v>0</v>
      </c>
      <c r="F88" s="170">
        <f t="shared" si="89"/>
        <v>0</v>
      </c>
      <c r="G88" s="283">
        <f>OCTUBRE!I88</f>
        <v>0</v>
      </c>
      <c r="H88" s="457">
        <v>0</v>
      </c>
      <c r="I88" s="170">
        <f t="shared" si="90"/>
        <v>0</v>
      </c>
      <c r="J88" s="283">
        <f>OCTUBRE!L88</f>
        <v>0</v>
      </c>
      <c r="K88" s="457">
        <v>0</v>
      </c>
      <c r="L88" s="170">
        <f t="shared" si="91"/>
        <v>0</v>
      </c>
      <c r="M88" s="283">
        <f t="shared" si="92"/>
        <v>0</v>
      </c>
      <c r="N88" s="170">
        <f t="shared" si="93"/>
        <v>0</v>
      </c>
      <c r="P88" s="455">
        <v>0</v>
      </c>
      <c r="Q88" s="458">
        <v>0</v>
      </c>
      <c r="R88" s="10"/>
      <c r="S88" s="155">
        <f>+IF(OCTUBRE!S88=0,"",OCTUBRE!S88)</f>
        <v>1020299</v>
      </c>
      <c r="T88" s="159" t="str">
        <f>+IF(OCTUBRE!T88=0,"",OCTUBRE!T88)</f>
        <v>Vigencias Anteriores</v>
      </c>
      <c r="U88" s="29">
        <f>+ENERO!U88</f>
        <v>0</v>
      </c>
      <c r="V88" s="17">
        <f>OCTUBRE!V88+NOVIEMBRE!AL88</f>
        <v>0</v>
      </c>
      <c r="W88" s="17">
        <f>OCTUBRE!W88+NOVIEMBRE!AM88</f>
        <v>7261671</v>
      </c>
      <c r="X88" s="20">
        <f>SUM(U88:W88)</f>
        <v>7261671</v>
      </c>
      <c r="Y88" s="21">
        <f>OCTUBRE!AA88</f>
        <v>7261671</v>
      </c>
      <c r="Z88" s="457">
        <v>0</v>
      </c>
      <c r="AA88" s="20">
        <f>SUM(Y88:Z88)</f>
        <v>7261671</v>
      </c>
      <c r="AB88" s="21">
        <f>OCTUBRE!AD88</f>
        <v>7261671</v>
      </c>
      <c r="AC88" s="457">
        <v>0</v>
      </c>
      <c r="AD88" s="20">
        <f>SUM(AB88:AC88)</f>
        <v>7261671</v>
      </c>
      <c r="AE88" s="21">
        <f>OCTUBRE!AG88</f>
        <v>7261671</v>
      </c>
      <c r="AF88" s="457">
        <v>0</v>
      </c>
      <c r="AG88" s="20">
        <f>SUM(AE88:AF88)</f>
        <v>7261671</v>
      </c>
      <c r="AH88" s="21">
        <f>X88-AA88</f>
        <v>0</v>
      </c>
      <c r="AI88" s="17">
        <f>X88-AD88</f>
        <v>0</v>
      </c>
      <c r="AJ88" s="18">
        <f>X88-AG88</f>
        <v>0</v>
      </c>
      <c r="AK88" s="10"/>
      <c r="AL88" s="455">
        <v>0</v>
      </c>
      <c r="AM88" s="458">
        <v>0</v>
      </c>
      <c r="AN88" s="10"/>
      <c r="AO88" s="365"/>
      <c r="AP88" s="365"/>
      <c r="AQ88" s="365"/>
      <c r="AR88" s="365"/>
      <c r="AS88" s="365"/>
      <c r="AT88" s="365"/>
      <c r="AU88" s="365"/>
      <c r="AV88" s="365"/>
      <c r="AW88" s="365"/>
      <c r="AX88" s="365"/>
      <c r="AY88" s="365"/>
      <c r="AZ88" s="365"/>
      <c r="BN88" s="10"/>
      <c r="BO88" s="10"/>
      <c r="BP88" s="10"/>
      <c r="BQ88" s="10"/>
      <c r="BR88" s="10"/>
    </row>
    <row r="89" spans="1:70" s="467" customFormat="1" ht="15.75" x14ac:dyDescent="0.2">
      <c r="A89" s="46">
        <f>+IF(OCTUBRE!A89=0,"",OCTUBRE!A89)</f>
        <v>1130204</v>
      </c>
      <c r="B89" s="55" t="str">
        <f>+IF(OCTUBRE!B89=0,"",OCTUBRE!B89)</f>
        <v>CONVENIOS CON EL DEPARTAMENTO LIGADOS A LA VTA SERVICIOS</v>
      </c>
      <c r="C89" s="456">
        <f>+ENERO!C89</f>
        <v>70000000</v>
      </c>
      <c r="D89" s="456">
        <f>OCTUBRE!D89+NOVIEMBRE!P89</f>
        <v>0</v>
      </c>
      <c r="E89" s="456">
        <f>OCTUBRE!E89+NOVIEMBRE!Q89</f>
        <v>0</v>
      </c>
      <c r="F89" s="170">
        <f t="shared" si="89"/>
        <v>70000000</v>
      </c>
      <c r="G89" s="283">
        <f>OCTUBRE!I89</f>
        <v>35747550</v>
      </c>
      <c r="H89" s="457">
        <v>10000000</v>
      </c>
      <c r="I89" s="170">
        <f t="shared" si="90"/>
        <v>45747550</v>
      </c>
      <c r="J89" s="283">
        <f>OCTUBRE!L89</f>
        <v>25747550</v>
      </c>
      <c r="K89" s="457">
        <v>0</v>
      </c>
      <c r="L89" s="170">
        <f t="shared" si="91"/>
        <v>25747550</v>
      </c>
      <c r="M89" s="283">
        <f t="shared" si="92"/>
        <v>24252450</v>
      </c>
      <c r="N89" s="170">
        <f t="shared" si="93"/>
        <v>44252450</v>
      </c>
      <c r="P89" s="455">
        <v>0</v>
      </c>
      <c r="Q89" s="458">
        <v>0</v>
      </c>
      <c r="R89" s="10"/>
      <c r="S89" s="448" t="str">
        <f>+IF(OCTUBRE!S89=0,"",OCTUBRE!S89)</f>
        <v/>
      </c>
      <c r="T89" s="649" t="str">
        <f>+IF(OCTUBRE!T89=0,"",OCTUBRE!T89)</f>
        <v/>
      </c>
      <c r="U89" s="193"/>
      <c r="V89" s="193"/>
      <c r="W89" s="193"/>
      <c r="X89" s="193"/>
      <c r="Y89" s="193"/>
      <c r="Z89" s="193"/>
      <c r="AA89" s="193"/>
      <c r="AB89" s="193"/>
      <c r="AC89" s="193"/>
      <c r="AD89" s="193"/>
      <c r="AE89" s="193"/>
      <c r="AF89" s="193"/>
      <c r="AG89" s="193"/>
      <c r="AH89" s="193"/>
      <c r="AI89" s="193"/>
      <c r="AJ89" s="207"/>
      <c r="AK89" s="10"/>
      <c r="AL89" s="213"/>
      <c r="AM89" s="214"/>
      <c r="AN89" s="10"/>
      <c r="AO89" s="365"/>
      <c r="AP89" s="365"/>
      <c r="AQ89" s="365"/>
      <c r="AR89" s="365"/>
      <c r="AS89" s="365"/>
      <c r="AT89" s="365"/>
      <c r="AU89" s="365"/>
      <c r="AV89" s="365"/>
      <c r="AW89" s="365"/>
      <c r="AX89" s="365"/>
      <c r="AY89" s="365"/>
      <c r="AZ89" s="365"/>
      <c r="BM89" s="10"/>
    </row>
    <row r="90" spans="1:70" s="562" customFormat="1" ht="15" x14ac:dyDescent="0.2">
      <c r="A90" s="46">
        <f>+IF(OCTUBRE!A90=0,"",OCTUBRE!A90)</f>
        <v>1130205</v>
      </c>
      <c r="B90" s="55" t="str">
        <f>+IF(OCTUBRE!B90=0,"",OCTUBRE!B90)</f>
        <v>CONVENIOS CON EL MUNICIPIO LIGADOS A LA VTA DE SERVICIOS</v>
      </c>
      <c r="C90" s="456">
        <f>+ENERO!C90</f>
        <v>94000000</v>
      </c>
      <c r="D90" s="456">
        <f>OCTUBRE!D90+NOVIEMBRE!P90</f>
        <v>0</v>
      </c>
      <c r="E90" s="456">
        <f>OCTUBRE!E90+NOVIEMBRE!Q90</f>
        <v>0</v>
      </c>
      <c r="F90" s="170">
        <f t="shared" si="89"/>
        <v>94000000</v>
      </c>
      <c r="G90" s="283">
        <f>OCTUBRE!I90</f>
        <v>0</v>
      </c>
      <c r="H90" s="457">
        <v>0</v>
      </c>
      <c r="I90" s="170">
        <f t="shared" si="90"/>
        <v>0</v>
      </c>
      <c r="J90" s="283">
        <f>OCTUBRE!L90</f>
        <v>0</v>
      </c>
      <c r="K90" s="457">
        <v>0</v>
      </c>
      <c r="L90" s="170">
        <f t="shared" si="91"/>
        <v>0</v>
      </c>
      <c r="M90" s="283">
        <f t="shared" si="92"/>
        <v>94000000</v>
      </c>
      <c r="N90" s="170">
        <f t="shared" si="93"/>
        <v>94000000</v>
      </c>
      <c r="O90" s="467"/>
      <c r="P90" s="455">
        <v>0</v>
      </c>
      <c r="Q90" s="458">
        <v>0</v>
      </c>
      <c r="R90" s="32"/>
      <c r="S90" s="34">
        <f>+IF(OCTUBRE!S90=0,"",OCTUBRE!S90)</f>
        <v>1020300</v>
      </c>
      <c r="T90" s="158" t="str">
        <f>+IF(OCTUBRE!T90=0,"",OCTUBRE!T90)</f>
        <v>Contribuciones Inherentes nómina al Sector Privado</v>
      </c>
      <c r="U90" s="157">
        <f t="shared" ref="U90:AJ90" si="94">U91+U96+U102</f>
        <v>338359465</v>
      </c>
      <c r="V90" s="144">
        <f t="shared" si="94"/>
        <v>-21800000</v>
      </c>
      <c r="W90" s="144">
        <f t="shared" si="94"/>
        <v>58780867</v>
      </c>
      <c r="X90" s="152">
        <f t="shared" si="94"/>
        <v>375340332</v>
      </c>
      <c r="Y90" s="151">
        <f t="shared" si="94"/>
        <v>234521295</v>
      </c>
      <c r="Z90" s="144">
        <f t="shared" si="94"/>
        <v>17935976</v>
      </c>
      <c r="AA90" s="152">
        <f t="shared" si="94"/>
        <v>252457271</v>
      </c>
      <c r="AB90" s="151">
        <f t="shared" si="94"/>
        <v>234521295</v>
      </c>
      <c r="AC90" s="144">
        <f t="shared" si="94"/>
        <v>17935976</v>
      </c>
      <c r="AD90" s="152">
        <f t="shared" si="94"/>
        <v>252457271</v>
      </c>
      <c r="AE90" s="151">
        <f t="shared" si="94"/>
        <v>219155345</v>
      </c>
      <c r="AF90" s="144">
        <f t="shared" si="94"/>
        <v>17662876</v>
      </c>
      <c r="AG90" s="152">
        <f t="shared" si="94"/>
        <v>236818221</v>
      </c>
      <c r="AH90" s="151">
        <f t="shared" si="94"/>
        <v>122883061</v>
      </c>
      <c r="AI90" s="144">
        <f t="shared" si="94"/>
        <v>122883061</v>
      </c>
      <c r="AJ90" s="153">
        <f t="shared" si="94"/>
        <v>138522111</v>
      </c>
      <c r="AK90" s="10"/>
      <c r="AL90" s="151">
        <f>AL91+AL96+AL102</f>
        <v>0</v>
      </c>
      <c r="AM90" s="153">
        <f>AM91+AM96+AM102</f>
        <v>0</v>
      </c>
      <c r="AN90" s="32"/>
      <c r="AO90" s="561"/>
      <c r="AP90" s="561"/>
      <c r="AQ90" s="561"/>
      <c r="AR90" s="561"/>
      <c r="AS90" s="561"/>
      <c r="AT90" s="561"/>
      <c r="AU90" s="561"/>
      <c r="AV90" s="561"/>
      <c r="AW90" s="561"/>
      <c r="AX90" s="561"/>
      <c r="AY90" s="561"/>
      <c r="AZ90" s="561"/>
      <c r="BM90" s="467"/>
      <c r="BN90" s="467"/>
      <c r="BO90" s="467"/>
      <c r="BP90" s="467"/>
      <c r="BQ90" s="467"/>
      <c r="BR90" s="467"/>
    </row>
    <row r="91" spans="1:70" s="562" customFormat="1" x14ac:dyDescent="0.2">
      <c r="A91" s="46">
        <f>+IF(OCTUBRE!A91=0,"",OCTUBRE!A91)</f>
        <v>1130206</v>
      </c>
      <c r="B91" s="55" t="str">
        <f>+IF(OCTUBRE!B91=0,"",OCTUBRE!B91)</f>
        <v>OTROS CONVENIOS LIGADOS A LA VTA DE SERVICIOS</v>
      </c>
      <c r="C91" s="456">
        <f>+ENERO!C91</f>
        <v>23000000</v>
      </c>
      <c r="D91" s="456">
        <f>OCTUBRE!D91+NOVIEMBRE!P91</f>
        <v>0</v>
      </c>
      <c r="E91" s="456">
        <f>OCTUBRE!E91+NOVIEMBRE!Q91</f>
        <v>0</v>
      </c>
      <c r="F91" s="170">
        <f t="shared" si="89"/>
        <v>23000000</v>
      </c>
      <c r="G91" s="283">
        <f>OCTUBRE!I91</f>
        <v>562500</v>
      </c>
      <c r="H91" s="457">
        <v>0</v>
      </c>
      <c r="I91" s="170">
        <f t="shared" si="90"/>
        <v>562500</v>
      </c>
      <c r="J91" s="283">
        <f>OCTUBRE!L91</f>
        <v>562500</v>
      </c>
      <c r="K91" s="457">
        <v>0</v>
      </c>
      <c r="L91" s="170">
        <f t="shared" si="91"/>
        <v>562500</v>
      </c>
      <c r="M91" s="283">
        <f t="shared" si="92"/>
        <v>22437500</v>
      </c>
      <c r="N91" s="170">
        <f t="shared" si="93"/>
        <v>22437500</v>
      </c>
      <c r="O91" s="467"/>
      <c r="P91" s="455">
        <v>0</v>
      </c>
      <c r="Q91" s="458">
        <v>0</v>
      </c>
      <c r="R91" s="32"/>
      <c r="S91" s="155">
        <f>+IF(OCTUBRE!S91=0,"",OCTUBRE!S91)</f>
        <v>1020301</v>
      </c>
      <c r="T91" s="159" t="str">
        <f>+IF(OCTUBRE!T91=0,"",OCTUBRE!T91)</f>
        <v>Contribuciones - Sin Situación de Fondos</v>
      </c>
      <c r="U91" s="29">
        <f t="shared" ref="U91:AJ91" si="95">SUM(U92:U95)</f>
        <v>267353877</v>
      </c>
      <c r="V91" s="17">
        <f t="shared" si="95"/>
        <v>-21800000</v>
      </c>
      <c r="W91" s="17">
        <f t="shared" si="95"/>
        <v>0</v>
      </c>
      <c r="X91" s="20">
        <f t="shared" si="95"/>
        <v>245553877</v>
      </c>
      <c r="Y91" s="21">
        <f t="shared" si="95"/>
        <v>144953597</v>
      </c>
      <c r="Z91" s="169">
        <f t="shared" si="95"/>
        <v>15314676</v>
      </c>
      <c r="AA91" s="20">
        <f t="shared" si="95"/>
        <v>160268273</v>
      </c>
      <c r="AB91" s="21">
        <f t="shared" si="95"/>
        <v>144953597</v>
      </c>
      <c r="AC91" s="169">
        <f t="shared" si="95"/>
        <v>15314676</v>
      </c>
      <c r="AD91" s="20">
        <f t="shared" si="95"/>
        <v>160268273</v>
      </c>
      <c r="AE91" s="21">
        <f t="shared" si="95"/>
        <v>144953597</v>
      </c>
      <c r="AF91" s="169">
        <f t="shared" si="95"/>
        <v>15314676</v>
      </c>
      <c r="AG91" s="20">
        <f t="shared" si="95"/>
        <v>160268273</v>
      </c>
      <c r="AH91" s="21">
        <f t="shared" si="95"/>
        <v>85285604</v>
      </c>
      <c r="AI91" s="17">
        <f t="shared" si="95"/>
        <v>85285604</v>
      </c>
      <c r="AJ91" s="18">
        <f t="shared" si="95"/>
        <v>85285604</v>
      </c>
      <c r="AK91" s="10"/>
      <c r="AL91" s="31">
        <f>SUM(AL92:AL95)</f>
        <v>0</v>
      </c>
      <c r="AM91" s="28">
        <f>SUM(AM92:AM95)</f>
        <v>0</v>
      </c>
      <c r="AN91" s="32"/>
      <c r="AO91" s="561"/>
      <c r="AP91" s="561"/>
      <c r="AQ91" s="561"/>
      <c r="AR91" s="561"/>
      <c r="AS91" s="561"/>
      <c r="AT91" s="561"/>
      <c r="AU91" s="561"/>
      <c r="AV91" s="561"/>
      <c r="AW91" s="561"/>
      <c r="AX91" s="561"/>
      <c r="AY91" s="561"/>
      <c r="AZ91" s="561"/>
      <c r="BL91" s="32"/>
      <c r="BM91" s="467"/>
      <c r="BN91" s="467"/>
      <c r="BO91" s="467"/>
      <c r="BP91" s="467"/>
      <c r="BQ91" s="467"/>
      <c r="BR91" s="467"/>
    </row>
    <row r="92" spans="1:70" s="562" customFormat="1" ht="14.25" x14ac:dyDescent="0.2">
      <c r="A92" s="46">
        <f>+IF(OCTUBRE!A92=0,"",OCTUBRE!A92)</f>
        <v>1130207</v>
      </c>
      <c r="B92" s="563" t="s">
        <v>482</v>
      </c>
      <c r="C92" s="456">
        <f>+ENERO!C92</f>
        <v>0</v>
      </c>
      <c r="D92" s="456">
        <f>OCTUBRE!D92+NOVIEMBRE!P92</f>
        <v>0</v>
      </c>
      <c r="E92" s="456">
        <f>OCTUBRE!E92+NOVIEMBRE!Q92</f>
        <v>1687500</v>
      </c>
      <c r="F92" s="170">
        <f t="shared" si="89"/>
        <v>1687500</v>
      </c>
      <c r="G92" s="283">
        <f>OCTUBRE!I92</f>
        <v>1687500</v>
      </c>
      <c r="H92" s="457">
        <v>0</v>
      </c>
      <c r="I92" s="170">
        <f t="shared" si="90"/>
        <v>1687500</v>
      </c>
      <c r="J92" s="283">
        <f>OCTUBRE!L92</f>
        <v>1687500</v>
      </c>
      <c r="K92" s="457">
        <v>0</v>
      </c>
      <c r="L92" s="170">
        <f t="shared" si="91"/>
        <v>1687500</v>
      </c>
      <c r="M92" s="283">
        <f t="shared" si="92"/>
        <v>0</v>
      </c>
      <c r="N92" s="170">
        <f t="shared" si="93"/>
        <v>0</v>
      </c>
      <c r="O92" s="467"/>
      <c r="P92" s="455">
        <v>0</v>
      </c>
      <c r="Q92" s="458">
        <v>0</v>
      </c>
      <c r="R92" s="32"/>
      <c r="S92" s="156" t="str">
        <f>+IF(OCTUBRE!S92=0,"",OCTUBRE!S92)</f>
        <v>1020301-1</v>
      </c>
      <c r="T92" s="55" t="str">
        <f>+IF(OCTUBRE!T92=0,"",OCTUBRE!T92)</f>
        <v>Aportes a E.P.S.- Sin sit. Fondos</v>
      </c>
      <c r="U92" s="29">
        <f>+ENERO!U92</f>
        <v>71284628</v>
      </c>
      <c r="V92" s="17">
        <f>OCTUBRE!V92+NOVIEMBRE!AL92</f>
        <v>-7800000</v>
      </c>
      <c r="W92" s="17">
        <f>OCTUBRE!W92+NOVIEMBRE!AM92</f>
        <v>0</v>
      </c>
      <c r="X92" s="20">
        <f>SUM(U92:W92)</f>
        <v>63484628</v>
      </c>
      <c r="Y92" s="21">
        <f>OCTUBRE!AA92</f>
        <v>51637242</v>
      </c>
      <c r="Z92" s="457">
        <v>5734961</v>
      </c>
      <c r="AA92" s="20">
        <f>SUM(Y92:Z92)</f>
        <v>57372203</v>
      </c>
      <c r="AB92" s="21">
        <f>OCTUBRE!AD92</f>
        <v>51637242</v>
      </c>
      <c r="AC92" s="457">
        <v>5734961</v>
      </c>
      <c r="AD92" s="20">
        <f>SUM(AB92:AC92)</f>
        <v>57372203</v>
      </c>
      <c r="AE92" s="21">
        <f>OCTUBRE!AG92</f>
        <v>51637242</v>
      </c>
      <c r="AF92" s="457">
        <v>5734961</v>
      </c>
      <c r="AG92" s="20">
        <f>SUM(AE92:AF92)</f>
        <v>57372203</v>
      </c>
      <c r="AH92" s="21">
        <f>X92-AA92</f>
        <v>6112425</v>
      </c>
      <c r="AI92" s="17">
        <f>X92-AD92</f>
        <v>6112425</v>
      </c>
      <c r="AJ92" s="18">
        <f>X92-AG92</f>
        <v>6112425</v>
      </c>
      <c r="AK92" s="10"/>
      <c r="AL92" s="455">
        <v>0</v>
      </c>
      <c r="AM92" s="458">
        <v>0</v>
      </c>
      <c r="AN92" s="32"/>
      <c r="AO92" s="561"/>
      <c r="AP92" s="561"/>
      <c r="AQ92" s="561"/>
      <c r="AR92" s="561"/>
      <c r="AS92" s="561"/>
      <c r="AT92" s="561"/>
      <c r="AU92" s="561"/>
      <c r="AV92" s="561"/>
      <c r="AW92" s="561"/>
      <c r="AX92" s="561"/>
      <c r="AY92" s="561"/>
      <c r="AZ92" s="561"/>
      <c r="BL92" s="32"/>
    </row>
    <row r="93" spans="1:70" s="562" customFormat="1" x14ac:dyDescent="0.2">
      <c r="A93" s="61">
        <f>+IF(OCTUBRE!A93=0,"",OCTUBRE!A93)</f>
        <v>1130209</v>
      </c>
      <c r="B93" s="170" t="str">
        <f>+IF(OCTUBRE!B93=0,"",OCTUBRE!B93)</f>
        <v>OTROS</v>
      </c>
      <c r="C93" s="172">
        <f t="shared" ref="C93:N93" si="96">SUM(C94:C97)</f>
        <v>8000000</v>
      </c>
      <c r="D93" s="172">
        <f t="shared" si="96"/>
        <v>0</v>
      </c>
      <c r="E93" s="172">
        <f t="shared" si="96"/>
        <v>0</v>
      </c>
      <c r="F93" s="173">
        <f t="shared" si="96"/>
        <v>8000000</v>
      </c>
      <c r="G93" s="171">
        <f t="shared" si="96"/>
        <v>981325</v>
      </c>
      <c r="H93" s="172">
        <f t="shared" si="96"/>
        <v>19050</v>
      </c>
      <c r="I93" s="173">
        <f t="shared" si="96"/>
        <v>1000375</v>
      </c>
      <c r="J93" s="171">
        <f t="shared" si="96"/>
        <v>981325</v>
      </c>
      <c r="K93" s="172">
        <f t="shared" si="96"/>
        <v>19050</v>
      </c>
      <c r="L93" s="173">
        <f t="shared" si="96"/>
        <v>1000375</v>
      </c>
      <c r="M93" s="171">
        <f t="shared" si="96"/>
        <v>6999625</v>
      </c>
      <c r="N93" s="173">
        <f t="shared" si="96"/>
        <v>6999625</v>
      </c>
      <c r="O93" s="467"/>
      <c r="P93" s="171">
        <f>SUM(P94:P97)</f>
        <v>0</v>
      </c>
      <c r="Q93" s="173">
        <f>SUM(Q94:Q97)</f>
        <v>0</v>
      </c>
      <c r="R93" s="32"/>
      <c r="S93" s="156" t="str">
        <f>+IF(OCTUBRE!S93=0,"",OCTUBRE!S93)</f>
        <v>1020301-2</v>
      </c>
      <c r="T93" s="55" t="str">
        <f>+IF(OCTUBRE!T93=0,"",OCTUBRE!T93)</f>
        <v>Aportes Fondos Pensionales - Sin Sit. Fondos</v>
      </c>
      <c r="U93" s="29">
        <f>+ENERO!U93</f>
        <v>100560974</v>
      </c>
      <c r="V93" s="17">
        <f>OCTUBRE!V93+NOVIEMBRE!AL93</f>
        <v>-14000000</v>
      </c>
      <c r="W93" s="17">
        <f>OCTUBRE!W93+NOVIEMBRE!AM93</f>
        <v>0</v>
      </c>
      <c r="X93" s="20">
        <f>SUM(U93:W93)</f>
        <v>86560974</v>
      </c>
      <c r="Y93" s="21">
        <f>OCTUBRE!AA93</f>
        <v>67078702</v>
      </c>
      <c r="Z93" s="457">
        <v>8096415</v>
      </c>
      <c r="AA93" s="20">
        <f>SUM(Y93:Z93)</f>
        <v>75175117</v>
      </c>
      <c r="AB93" s="21">
        <f>OCTUBRE!AD93</f>
        <v>67078702</v>
      </c>
      <c r="AC93" s="457">
        <v>8096415</v>
      </c>
      <c r="AD93" s="20">
        <f>SUM(AB93:AC93)</f>
        <v>75175117</v>
      </c>
      <c r="AE93" s="21">
        <f>OCTUBRE!AG93</f>
        <v>67078702</v>
      </c>
      <c r="AF93" s="457">
        <v>8096415</v>
      </c>
      <c r="AG93" s="20">
        <f>SUM(AE93:AF93)</f>
        <v>75175117</v>
      </c>
      <c r="AH93" s="21">
        <f>X93-AA93</f>
        <v>11385857</v>
      </c>
      <c r="AI93" s="17">
        <f>X93-AD93</f>
        <v>11385857</v>
      </c>
      <c r="AJ93" s="18">
        <f>X93-AG93</f>
        <v>11385857</v>
      </c>
      <c r="AK93" s="10"/>
      <c r="AL93" s="455">
        <v>0</v>
      </c>
      <c r="AM93" s="458">
        <v>0</v>
      </c>
      <c r="AN93" s="32"/>
      <c r="AO93" s="561"/>
      <c r="AP93" s="561"/>
      <c r="AQ93" s="561"/>
      <c r="AR93" s="561"/>
      <c r="AS93" s="561"/>
      <c r="AT93" s="561"/>
      <c r="AU93" s="561"/>
      <c r="AV93" s="561"/>
      <c r="AW93" s="561"/>
      <c r="AX93" s="561"/>
      <c r="AY93" s="561"/>
      <c r="AZ93" s="561"/>
      <c r="BL93" s="32"/>
    </row>
    <row r="94" spans="1:70" s="562" customFormat="1" x14ac:dyDescent="0.2">
      <c r="A94" s="11" t="str">
        <f>+IF(OCTUBRE!A94=0,"",OCTUBRE!A94)</f>
        <v>1130209 - 1</v>
      </c>
      <c r="B94" s="58" t="str">
        <f>+IF(OCTUBRE!B94=0,"",OCTUBRE!B94)</f>
        <v>Bienestar Social</v>
      </c>
      <c r="C94" s="456">
        <f>+ENERO!C94</f>
        <v>0</v>
      </c>
      <c r="D94" s="456">
        <f>OCTUBRE!D94+NOVIEMBRE!P94</f>
        <v>0</v>
      </c>
      <c r="E94" s="456">
        <f>OCTUBRE!E94+NOVIEMBRE!Q94</f>
        <v>0</v>
      </c>
      <c r="F94" s="170">
        <f>SUM(C94:E94)</f>
        <v>0</v>
      </c>
      <c r="G94" s="283">
        <f>OCTUBRE!I94</f>
        <v>0</v>
      </c>
      <c r="H94" s="457">
        <v>0</v>
      </c>
      <c r="I94" s="170">
        <f>SUM(G94:H94)</f>
        <v>0</v>
      </c>
      <c r="J94" s="283">
        <f>OCTUBRE!L94</f>
        <v>0</v>
      </c>
      <c r="K94" s="457">
        <v>0</v>
      </c>
      <c r="L94" s="170">
        <f>SUM(J94:K94)</f>
        <v>0</v>
      </c>
      <c r="M94" s="283">
        <f>F94-I94</f>
        <v>0</v>
      </c>
      <c r="N94" s="170">
        <f>F94-L94</f>
        <v>0</v>
      </c>
      <c r="O94" s="467"/>
      <c r="P94" s="455">
        <v>0</v>
      </c>
      <c r="Q94" s="458">
        <v>0</v>
      </c>
      <c r="R94" s="32"/>
      <c r="S94" s="156" t="str">
        <f>+IF(OCTUBRE!S94=0,"",OCTUBRE!S94)</f>
        <v>1020301-3</v>
      </c>
      <c r="T94" s="55" t="str">
        <f>+IF(OCTUBRE!T94=0,"",OCTUBRE!T94)</f>
        <v xml:space="preserve">Aportes a Fondos de Cesantia - Sin Sit. de Fondos </v>
      </c>
      <c r="U94" s="29">
        <f>+ENERO!U94</f>
        <v>77231977</v>
      </c>
      <c r="V94" s="17">
        <f>OCTUBRE!V94+NOVIEMBRE!AL94</f>
        <v>0</v>
      </c>
      <c r="W94" s="17">
        <f>OCTUBRE!W94+NOVIEMBRE!AM94</f>
        <v>0</v>
      </c>
      <c r="X94" s="20">
        <f>SUM(U94:W94)</f>
        <v>77231977</v>
      </c>
      <c r="Y94" s="21">
        <f>OCTUBRE!AA94</f>
        <v>12367514</v>
      </c>
      <c r="Z94" s="457">
        <v>0</v>
      </c>
      <c r="AA94" s="20">
        <f>SUM(Y94:Z94)</f>
        <v>12367514</v>
      </c>
      <c r="AB94" s="21">
        <f>OCTUBRE!AD94</f>
        <v>12367514</v>
      </c>
      <c r="AC94" s="457">
        <v>0</v>
      </c>
      <c r="AD94" s="20">
        <f>SUM(AB94:AC94)</f>
        <v>12367514</v>
      </c>
      <c r="AE94" s="21">
        <f>OCTUBRE!AG94</f>
        <v>12367514</v>
      </c>
      <c r="AF94" s="457">
        <v>0</v>
      </c>
      <c r="AG94" s="20">
        <f>SUM(AE94:AF94)</f>
        <v>12367514</v>
      </c>
      <c r="AH94" s="21">
        <f>X94-AA94</f>
        <v>64864463</v>
      </c>
      <c r="AI94" s="17">
        <f>X94-AD94</f>
        <v>64864463</v>
      </c>
      <c r="AJ94" s="18">
        <f>X94-AG94</f>
        <v>64864463</v>
      </c>
      <c r="AK94" s="10"/>
      <c r="AL94" s="455">
        <v>0</v>
      </c>
      <c r="AM94" s="458">
        <v>0</v>
      </c>
      <c r="AN94" s="32"/>
      <c r="AO94" s="561"/>
      <c r="AP94" s="561"/>
      <c r="AQ94" s="561"/>
      <c r="AR94" s="561"/>
      <c r="AS94" s="561"/>
      <c r="AT94" s="561"/>
      <c r="AU94" s="561"/>
      <c r="AV94" s="561"/>
      <c r="AW94" s="561"/>
      <c r="AX94" s="561"/>
      <c r="AY94" s="561"/>
      <c r="AZ94" s="561"/>
      <c r="BL94" s="32"/>
    </row>
    <row r="95" spans="1:70" s="562" customFormat="1" x14ac:dyDescent="0.2">
      <c r="A95" s="11" t="str">
        <f>+IF(OCTUBRE!A95=0,"",OCTUBRE!A95)</f>
        <v>1130209 - 2</v>
      </c>
      <c r="B95" s="58" t="str">
        <f>+IF(OCTUBRE!B95=0,"",OCTUBRE!B95)</f>
        <v>Fondo de la Vivienda</v>
      </c>
      <c r="C95" s="456">
        <f>+ENERO!C95</f>
        <v>0</v>
      </c>
      <c r="D95" s="456">
        <f>OCTUBRE!D95+NOVIEMBRE!P95</f>
        <v>0</v>
      </c>
      <c r="E95" s="456">
        <f>OCTUBRE!E95+NOVIEMBRE!Q95</f>
        <v>0</v>
      </c>
      <c r="F95" s="170">
        <f>SUM(C95:E95)</f>
        <v>0</v>
      </c>
      <c r="G95" s="283">
        <f>OCTUBRE!I95</f>
        <v>0</v>
      </c>
      <c r="H95" s="457">
        <v>0</v>
      </c>
      <c r="I95" s="170">
        <f>SUM(G95:H95)</f>
        <v>0</v>
      </c>
      <c r="J95" s="283">
        <f>OCTUBRE!L95</f>
        <v>0</v>
      </c>
      <c r="K95" s="457">
        <v>0</v>
      </c>
      <c r="L95" s="170">
        <f>SUM(J95:K95)</f>
        <v>0</v>
      </c>
      <c r="M95" s="283">
        <f>F95-I95</f>
        <v>0</v>
      </c>
      <c r="N95" s="170">
        <f>F95-L95</f>
        <v>0</v>
      </c>
      <c r="O95" s="467"/>
      <c r="P95" s="455">
        <v>0</v>
      </c>
      <c r="Q95" s="458">
        <v>0</v>
      </c>
      <c r="R95" s="32"/>
      <c r="S95" s="156" t="str">
        <f>+IF(OCTUBRE!S95=0,"",OCTUBRE!S95)</f>
        <v>1020301-4</v>
      </c>
      <c r="T95" s="55" t="str">
        <f>+IF(OCTUBRE!T95=0,"",OCTUBRE!T95)</f>
        <v>Aporte a ARL. - Sin Sit. de Fondos</v>
      </c>
      <c r="U95" s="29">
        <f>+ENERO!U95</f>
        <v>18276298</v>
      </c>
      <c r="V95" s="17">
        <f>OCTUBRE!V95+NOVIEMBRE!AL95</f>
        <v>0</v>
      </c>
      <c r="W95" s="17">
        <f>OCTUBRE!W95+NOVIEMBRE!AM95</f>
        <v>0</v>
      </c>
      <c r="X95" s="20">
        <f>SUM(U95:W95)</f>
        <v>18276298</v>
      </c>
      <c r="Y95" s="21">
        <f>OCTUBRE!AA95</f>
        <v>13870139</v>
      </c>
      <c r="Z95" s="457">
        <v>1483300</v>
      </c>
      <c r="AA95" s="20">
        <f>SUM(Y95:Z95)</f>
        <v>15353439</v>
      </c>
      <c r="AB95" s="21">
        <f>OCTUBRE!AD95</f>
        <v>13870139</v>
      </c>
      <c r="AC95" s="457">
        <v>1483300</v>
      </c>
      <c r="AD95" s="20">
        <f>SUM(AB95:AC95)</f>
        <v>15353439</v>
      </c>
      <c r="AE95" s="21">
        <f>OCTUBRE!AG95</f>
        <v>13870139</v>
      </c>
      <c r="AF95" s="457">
        <v>1483300</v>
      </c>
      <c r="AG95" s="20">
        <f>SUM(AE95:AF95)</f>
        <v>15353439</v>
      </c>
      <c r="AH95" s="21">
        <f>X95-AA95</f>
        <v>2922859</v>
      </c>
      <c r="AI95" s="17">
        <f>X95-AD95</f>
        <v>2922859</v>
      </c>
      <c r="AJ95" s="18">
        <f>X95-AG95</f>
        <v>2922859</v>
      </c>
      <c r="AK95" s="10"/>
      <c r="AL95" s="455">
        <v>0</v>
      </c>
      <c r="AM95" s="458">
        <v>0</v>
      </c>
      <c r="AN95" s="32"/>
      <c r="AO95" s="561"/>
      <c r="AP95" s="561"/>
      <c r="AQ95" s="561"/>
      <c r="AR95" s="561"/>
      <c r="AS95" s="561"/>
      <c r="AT95" s="561"/>
      <c r="AU95" s="561"/>
      <c r="AV95" s="561"/>
      <c r="AW95" s="561"/>
      <c r="AX95" s="561"/>
      <c r="AY95" s="561"/>
      <c r="AZ95" s="561"/>
      <c r="BL95" s="32"/>
    </row>
    <row r="96" spans="1:70" s="32" customFormat="1" x14ac:dyDescent="0.2">
      <c r="A96" s="11" t="str">
        <f>+IF(OCTUBRE!A96=0,"",OCTUBRE!A96)</f>
        <v>1130209 - 3</v>
      </c>
      <c r="B96" s="58" t="str">
        <f>+IF(OCTUBRE!B96=0,"",OCTUBRE!B96)</f>
        <v xml:space="preserve">Aprovechamientos </v>
      </c>
      <c r="C96" s="456">
        <f>+ENERO!C96</f>
        <v>8000000</v>
      </c>
      <c r="D96" s="456">
        <f>OCTUBRE!D96+NOVIEMBRE!P96</f>
        <v>0</v>
      </c>
      <c r="E96" s="456">
        <f>OCTUBRE!E96+NOVIEMBRE!Q96</f>
        <v>0</v>
      </c>
      <c r="F96" s="170">
        <f>SUM(C96:E96)</f>
        <v>8000000</v>
      </c>
      <c r="G96" s="283">
        <f>OCTUBRE!I96</f>
        <v>981325</v>
      </c>
      <c r="H96" s="457">
        <v>19050</v>
      </c>
      <c r="I96" s="170">
        <f>SUM(G96:H96)</f>
        <v>1000375</v>
      </c>
      <c r="J96" s="283">
        <f>OCTUBRE!L96</f>
        <v>981325</v>
      </c>
      <c r="K96" s="457">
        <v>19050</v>
      </c>
      <c r="L96" s="170">
        <f>SUM(J96:K96)</f>
        <v>1000375</v>
      </c>
      <c r="M96" s="283">
        <f>F96-I96</f>
        <v>6999625</v>
      </c>
      <c r="N96" s="170">
        <f>F96-L96</f>
        <v>6999625</v>
      </c>
      <c r="O96" s="467"/>
      <c r="P96" s="455">
        <v>0</v>
      </c>
      <c r="Q96" s="458">
        <v>0</v>
      </c>
      <c r="S96" s="155">
        <f>+IF(OCTUBRE!S96=0,"",OCTUBRE!S96)</f>
        <v>1020302</v>
      </c>
      <c r="T96" s="159" t="str">
        <f>+IF(OCTUBRE!T96=0,"",OCTUBRE!T96)</f>
        <v>Contribuciones - Otros</v>
      </c>
      <c r="U96" s="29">
        <f t="shared" ref="U96:AJ96" si="97">SUM(U97:U101)</f>
        <v>71005588</v>
      </c>
      <c r="V96" s="17">
        <f t="shared" si="97"/>
        <v>0</v>
      </c>
      <c r="W96" s="17">
        <f t="shared" si="97"/>
        <v>0</v>
      </c>
      <c r="X96" s="20">
        <f t="shared" si="97"/>
        <v>71005588</v>
      </c>
      <c r="Y96" s="21">
        <f t="shared" si="97"/>
        <v>30786831</v>
      </c>
      <c r="Z96" s="169">
        <f t="shared" si="97"/>
        <v>2621300</v>
      </c>
      <c r="AA96" s="20">
        <f t="shared" si="97"/>
        <v>33408131</v>
      </c>
      <c r="AB96" s="21">
        <f t="shared" si="97"/>
        <v>30786831</v>
      </c>
      <c r="AC96" s="169">
        <f t="shared" si="97"/>
        <v>2621300</v>
      </c>
      <c r="AD96" s="20">
        <f t="shared" si="97"/>
        <v>33408131</v>
      </c>
      <c r="AE96" s="21">
        <f t="shared" si="97"/>
        <v>28438631</v>
      </c>
      <c r="AF96" s="169">
        <f t="shared" si="97"/>
        <v>2348200</v>
      </c>
      <c r="AG96" s="20">
        <f t="shared" si="97"/>
        <v>30786831</v>
      </c>
      <c r="AH96" s="21">
        <f t="shared" si="97"/>
        <v>37597457</v>
      </c>
      <c r="AI96" s="17">
        <f t="shared" si="97"/>
        <v>37597457</v>
      </c>
      <c r="AJ96" s="18">
        <f t="shared" si="97"/>
        <v>40218757</v>
      </c>
      <c r="AL96" s="36">
        <f>SUM(AL97:AL101)</f>
        <v>0</v>
      </c>
      <c r="AM96" s="37">
        <f>SUM(AM97:AM101)</f>
        <v>0</v>
      </c>
      <c r="AO96" s="561"/>
      <c r="AP96" s="561"/>
      <c r="AQ96" s="561"/>
      <c r="AR96" s="561"/>
      <c r="AS96" s="561"/>
      <c r="AT96" s="561"/>
      <c r="AU96" s="561"/>
      <c r="AV96" s="561"/>
      <c r="AW96" s="561"/>
      <c r="AX96" s="561"/>
      <c r="AY96" s="561"/>
      <c r="AZ96" s="561"/>
      <c r="BA96" s="562"/>
      <c r="BC96" s="562"/>
      <c r="BD96" s="562"/>
      <c r="BE96" s="562"/>
      <c r="BL96" s="562"/>
      <c r="BM96" s="562"/>
      <c r="BN96" s="562"/>
      <c r="BO96" s="562"/>
      <c r="BP96" s="562"/>
      <c r="BQ96" s="562"/>
      <c r="BR96" s="562"/>
    </row>
    <row r="97" spans="1:70" s="562" customFormat="1" ht="13.5" thickBot="1" x14ac:dyDescent="0.25">
      <c r="A97" s="218" t="str">
        <f>+IF(OCTUBRE!A97=0,"",OCTUBRE!A97)</f>
        <v>1130209 - 4</v>
      </c>
      <c r="B97" s="219" t="str">
        <f>+IF(OCTUBRE!B97=0,"",OCTUBRE!B97)</f>
        <v>Otros</v>
      </c>
      <c r="C97" s="564">
        <f>+ENERO!C97</f>
        <v>0</v>
      </c>
      <c r="D97" s="564">
        <f>OCTUBRE!D97+NOVIEMBRE!P97</f>
        <v>0</v>
      </c>
      <c r="E97" s="564">
        <f>OCTUBRE!E97+NOVIEMBRE!Q97</f>
        <v>0</v>
      </c>
      <c r="F97" s="565">
        <f>SUM(C97:E97)</f>
        <v>0</v>
      </c>
      <c r="G97" s="566">
        <f>OCTUBRE!I97</f>
        <v>0</v>
      </c>
      <c r="H97" s="475">
        <v>0</v>
      </c>
      <c r="I97" s="565">
        <f>SUM(G97:H97)</f>
        <v>0</v>
      </c>
      <c r="J97" s="566">
        <f>OCTUBRE!L97</f>
        <v>0</v>
      </c>
      <c r="K97" s="475">
        <v>0</v>
      </c>
      <c r="L97" s="565">
        <f>SUM(J97:K97)</f>
        <v>0</v>
      </c>
      <c r="M97" s="566">
        <f>F97-I97</f>
        <v>0</v>
      </c>
      <c r="N97" s="565">
        <f>F97-L97</f>
        <v>0</v>
      </c>
      <c r="O97" s="467"/>
      <c r="P97" s="471">
        <v>0</v>
      </c>
      <c r="Q97" s="476">
        <v>0</v>
      </c>
      <c r="R97" s="32"/>
      <c r="S97" s="156" t="str">
        <f>+IF(OCTUBRE!S97=0,"",OCTUBRE!S97)</f>
        <v>1020302-1</v>
      </c>
      <c r="T97" s="55" t="str">
        <f>+IF(OCTUBRE!T97=0,"",OCTUBRE!T97)</f>
        <v>Aportes a E.P.S.- Con sit. Fondos</v>
      </c>
      <c r="U97" s="29">
        <f>+ENERO!U97</f>
        <v>9531764</v>
      </c>
      <c r="V97" s="17">
        <f>OCTUBRE!V97+NOVIEMBRE!AL97</f>
        <v>0</v>
      </c>
      <c r="W97" s="17">
        <f>OCTUBRE!W97+NOVIEMBRE!AM97</f>
        <v>0</v>
      </c>
      <c r="X97" s="20">
        <f t="shared" ref="X97:X102" si="98">SUM(U97:W97)</f>
        <v>9531764</v>
      </c>
      <c r="Y97" s="21">
        <f>OCTUBRE!AA97</f>
        <v>957300</v>
      </c>
      <c r="Z97" s="457">
        <v>0</v>
      </c>
      <c r="AA97" s="20">
        <f t="shared" ref="AA97:AA102" si="99">SUM(Y97:Z97)</f>
        <v>957300</v>
      </c>
      <c r="AB97" s="21">
        <f>OCTUBRE!AD97</f>
        <v>957300</v>
      </c>
      <c r="AC97" s="457">
        <v>0</v>
      </c>
      <c r="AD97" s="20">
        <f t="shared" ref="AD97:AD102" si="100">SUM(AB97:AC97)</f>
        <v>957300</v>
      </c>
      <c r="AE97" s="21">
        <f>OCTUBRE!AG97</f>
        <v>957300</v>
      </c>
      <c r="AF97" s="457">
        <v>0</v>
      </c>
      <c r="AG97" s="20">
        <f t="shared" ref="AG97:AG102" si="101">SUM(AE97:AF97)</f>
        <v>957300</v>
      </c>
      <c r="AH97" s="21">
        <f t="shared" ref="AH97:AH102" si="102">X97-AA97</f>
        <v>8574464</v>
      </c>
      <c r="AI97" s="17">
        <f t="shared" ref="AI97:AI102" si="103">X97-AD97</f>
        <v>8574464</v>
      </c>
      <c r="AJ97" s="18">
        <f t="shared" ref="AJ97:AJ102" si="104">X97-AG97</f>
        <v>8574464</v>
      </c>
      <c r="AK97" s="32"/>
      <c r="AL97" s="455">
        <v>0</v>
      </c>
      <c r="AM97" s="458">
        <v>0</v>
      </c>
      <c r="AN97" s="32"/>
      <c r="AO97" s="561"/>
      <c r="AP97" s="561"/>
      <c r="AQ97" s="561"/>
      <c r="AR97" s="561"/>
      <c r="AS97" s="561"/>
      <c r="AT97" s="561"/>
      <c r="AU97" s="561"/>
      <c r="AV97" s="561"/>
      <c r="AW97" s="561"/>
      <c r="AX97" s="561"/>
      <c r="AY97" s="561"/>
      <c r="AZ97" s="561"/>
      <c r="BC97" s="32"/>
      <c r="BD97" s="32"/>
      <c r="BE97" s="32"/>
    </row>
    <row r="98" spans="1:70" s="562" customFormat="1" ht="13.5" thickBot="1" x14ac:dyDescent="0.25">
      <c r="A98" s="217"/>
      <c r="B98" s="554"/>
      <c r="C98" s="365"/>
      <c r="D98" s="365"/>
      <c r="E98" s="365"/>
      <c r="F98" s="365"/>
      <c r="G98" s="365"/>
      <c r="H98" s="365"/>
      <c r="I98" s="365"/>
      <c r="J98" s="365"/>
      <c r="K98" s="365"/>
      <c r="L98" s="365"/>
      <c r="M98" s="365"/>
      <c r="N98" s="567"/>
      <c r="O98" s="467"/>
      <c r="P98" s="568"/>
      <c r="Q98" s="567"/>
      <c r="R98" s="32"/>
      <c r="S98" s="156" t="str">
        <f>+IF(OCTUBRE!S98=0,"",OCTUBRE!S98)</f>
        <v>1020302-2</v>
      </c>
      <c r="T98" s="55" t="str">
        <f>+IF(OCTUBRE!T98=0,"",OCTUBRE!T98)</f>
        <v>Aportes Fondos Pensionales - Con Sit. Fondos</v>
      </c>
      <c r="U98" s="29">
        <f>+ENERO!U98</f>
        <v>10473878</v>
      </c>
      <c r="V98" s="17">
        <f>OCTUBRE!V98+NOVIEMBRE!AL98</f>
        <v>0</v>
      </c>
      <c r="W98" s="17">
        <f>OCTUBRE!W98+NOVIEMBRE!AM98</f>
        <v>0</v>
      </c>
      <c r="X98" s="20">
        <f t="shared" si="98"/>
        <v>10473878</v>
      </c>
      <c r="Y98" s="21">
        <f>OCTUBRE!AA98</f>
        <v>3462029</v>
      </c>
      <c r="Z98" s="457">
        <v>0</v>
      </c>
      <c r="AA98" s="20">
        <f t="shared" si="99"/>
        <v>3462029</v>
      </c>
      <c r="AB98" s="21">
        <f>OCTUBRE!AD98</f>
        <v>3462029</v>
      </c>
      <c r="AC98" s="457">
        <v>0</v>
      </c>
      <c r="AD98" s="20">
        <f t="shared" si="100"/>
        <v>3462029</v>
      </c>
      <c r="AE98" s="21">
        <f>OCTUBRE!AG98</f>
        <v>3462029</v>
      </c>
      <c r="AF98" s="457">
        <v>0</v>
      </c>
      <c r="AG98" s="20">
        <f t="shared" si="101"/>
        <v>3462029</v>
      </c>
      <c r="AH98" s="21">
        <f t="shared" si="102"/>
        <v>7011849</v>
      </c>
      <c r="AI98" s="17">
        <f t="shared" si="103"/>
        <v>7011849</v>
      </c>
      <c r="AJ98" s="18">
        <f t="shared" si="104"/>
        <v>7011849</v>
      </c>
      <c r="AK98" s="32"/>
      <c r="AL98" s="455">
        <v>0</v>
      </c>
      <c r="AM98" s="458">
        <v>0</v>
      </c>
      <c r="AN98" s="32"/>
      <c r="AO98" s="561"/>
      <c r="AP98" s="561"/>
      <c r="AQ98" s="561"/>
      <c r="AR98" s="561"/>
      <c r="AS98" s="561"/>
      <c r="AT98" s="561"/>
      <c r="AU98" s="561"/>
      <c r="AV98" s="561"/>
      <c r="AW98" s="561"/>
      <c r="AX98" s="561"/>
      <c r="AY98" s="561"/>
      <c r="AZ98" s="561"/>
      <c r="BN98" s="32"/>
      <c r="BO98" s="32"/>
      <c r="BP98" s="32"/>
      <c r="BQ98" s="32"/>
      <c r="BR98" s="32"/>
    </row>
    <row r="99" spans="1:70" s="562" customFormat="1" ht="15.75" x14ac:dyDescent="0.2">
      <c r="A99" s="569">
        <f>+IF(OCTUBRE!A99=0,"",OCTUBRE!A99)</f>
        <v>11303</v>
      </c>
      <c r="B99" s="570" t="str">
        <f>+IF(OCTUBRE!B99=0,"",OCTUBRE!B99)</f>
        <v>Aportes no ligados a venta servicios de salud</v>
      </c>
      <c r="C99" s="572">
        <f t="shared" ref="C99:N99" si="105">SUM(C100:C106)</f>
        <v>331695000</v>
      </c>
      <c r="D99" s="572">
        <f t="shared" si="105"/>
        <v>0</v>
      </c>
      <c r="E99" s="572">
        <f t="shared" si="105"/>
        <v>20000000</v>
      </c>
      <c r="F99" s="573">
        <f t="shared" si="105"/>
        <v>351695000</v>
      </c>
      <c r="G99" s="571">
        <f t="shared" si="105"/>
        <v>259394630</v>
      </c>
      <c r="H99" s="572">
        <f t="shared" si="105"/>
        <v>27999833</v>
      </c>
      <c r="I99" s="573">
        <f t="shared" si="105"/>
        <v>287394463</v>
      </c>
      <c r="J99" s="571">
        <f t="shared" si="105"/>
        <v>259394630</v>
      </c>
      <c r="K99" s="572">
        <f t="shared" si="105"/>
        <v>27999833</v>
      </c>
      <c r="L99" s="573">
        <f t="shared" si="105"/>
        <v>287394463</v>
      </c>
      <c r="M99" s="571">
        <f t="shared" si="105"/>
        <v>64300537</v>
      </c>
      <c r="N99" s="573">
        <f t="shared" si="105"/>
        <v>64300537</v>
      </c>
      <c r="P99" s="215">
        <f>SUM(P100:P106)</f>
        <v>0</v>
      </c>
      <c r="Q99" s="216">
        <f>SUM(Q100:Q106)</f>
        <v>0</v>
      </c>
      <c r="R99" s="32"/>
      <c r="S99" s="156" t="str">
        <f>+IF(OCTUBRE!S99=0,"",OCTUBRE!S99)</f>
        <v>1020302-3</v>
      </c>
      <c r="T99" s="55" t="str">
        <f>+IF(OCTUBRE!T99=0,"",OCTUBRE!T99)</f>
        <v xml:space="preserve">Aportes a Fondos de Cesantia - Con Sit. de Fondos </v>
      </c>
      <c r="U99" s="29">
        <f>+ENERO!U99</f>
        <v>10246285</v>
      </c>
      <c r="V99" s="17">
        <f>OCTUBRE!V99+NOVIEMBRE!AL99</f>
        <v>0</v>
      </c>
      <c r="W99" s="17">
        <f>OCTUBRE!W99+NOVIEMBRE!AM99</f>
        <v>0</v>
      </c>
      <c r="X99" s="20">
        <f t="shared" si="98"/>
        <v>10246285</v>
      </c>
      <c r="Y99" s="21">
        <f>OCTUBRE!AA99</f>
        <v>2352293</v>
      </c>
      <c r="Z99" s="457">
        <v>0</v>
      </c>
      <c r="AA99" s="20">
        <f t="shared" si="99"/>
        <v>2352293</v>
      </c>
      <c r="AB99" s="21">
        <f>OCTUBRE!AD99</f>
        <v>2352293</v>
      </c>
      <c r="AC99" s="457">
        <v>0</v>
      </c>
      <c r="AD99" s="20">
        <f t="shared" si="100"/>
        <v>2352293</v>
      </c>
      <c r="AE99" s="21">
        <f>OCTUBRE!AG99</f>
        <v>2352293</v>
      </c>
      <c r="AF99" s="457">
        <v>0</v>
      </c>
      <c r="AG99" s="20">
        <f t="shared" si="101"/>
        <v>2352293</v>
      </c>
      <c r="AH99" s="21">
        <f t="shared" si="102"/>
        <v>7893992</v>
      </c>
      <c r="AI99" s="17">
        <f t="shared" si="103"/>
        <v>7893992</v>
      </c>
      <c r="AJ99" s="18">
        <f t="shared" si="104"/>
        <v>7893992</v>
      </c>
      <c r="AK99" s="32"/>
      <c r="AL99" s="455">
        <v>0</v>
      </c>
      <c r="AM99" s="458">
        <v>0</v>
      </c>
      <c r="AN99" s="32"/>
      <c r="AO99" s="561"/>
      <c r="AP99" s="561"/>
      <c r="AQ99" s="561"/>
      <c r="AR99" s="561"/>
      <c r="AS99" s="561"/>
      <c r="AT99" s="561"/>
      <c r="AU99" s="561"/>
      <c r="AV99" s="561"/>
      <c r="AW99" s="561"/>
      <c r="AX99" s="561"/>
      <c r="AY99" s="561"/>
      <c r="AZ99" s="561"/>
      <c r="BM99" s="32"/>
    </row>
    <row r="100" spans="1:70" s="467" customFormat="1" x14ac:dyDescent="0.2">
      <c r="A100" s="33" t="str">
        <f>+IF(OCTUBRE!A100=0,"",OCTUBRE!A100)</f>
        <v>11303-1</v>
      </c>
      <c r="B100" s="59" t="str">
        <f>+IF(OCTUBRE!B100=0,"",OCTUBRE!B100)</f>
        <v xml:space="preserve">NACION </v>
      </c>
      <c r="C100" s="574">
        <f>+ENERO!C100</f>
        <v>0</v>
      </c>
      <c r="D100" s="574">
        <f>OCTUBRE!D100+NOVIEMBRE!P100</f>
        <v>0</v>
      </c>
      <c r="E100" s="574">
        <f>OCTUBRE!E100+NOVIEMBRE!Q100</f>
        <v>0</v>
      </c>
      <c r="F100" s="575">
        <f t="shared" ref="F100:F106" si="106">SUM(C100:E100)</f>
        <v>0</v>
      </c>
      <c r="G100" s="576">
        <f>OCTUBRE!I100</f>
        <v>0</v>
      </c>
      <c r="H100" s="457">
        <v>0</v>
      </c>
      <c r="I100" s="575">
        <f t="shared" ref="I100:I106" si="107">SUM(G100:H100)</f>
        <v>0</v>
      </c>
      <c r="J100" s="576">
        <f>OCTUBRE!L100</f>
        <v>0</v>
      </c>
      <c r="K100" s="457">
        <v>0</v>
      </c>
      <c r="L100" s="575">
        <f t="shared" ref="L100:L106" si="108">SUM(J100:K100)</f>
        <v>0</v>
      </c>
      <c r="M100" s="576">
        <f t="shared" ref="M100:M106" si="109">F100-I100</f>
        <v>0</v>
      </c>
      <c r="N100" s="575">
        <f t="shared" ref="N100:N106" si="110">F100-L100</f>
        <v>0</v>
      </c>
      <c r="O100" s="562"/>
      <c r="P100" s="455">
        <v>0</v>
      </c>
      <c r="Q100" s="458">
        <v>0</v>
      </c>
      <c r="R100" s="10"/>
      <c r="S100" s="156" t="str">
        <f>+IF(OCTUBRE!S100=0,"",OCTUBRE!S100)</f>
        <v>1020302-4</v>
      </c>
      <c r="T100" s="55" t="str">
        <f>+IF(OCTUBRE!T100=0,"",OCTUBRE!T100)</f>
        <v>Aporte a ARL. - Con Sit. de Fondos</v>
      </c>
      <c r="U100" s="29">
        <f>+ENERO!U100</f>
        <v>1811777</v>
      </c>
      <c r="V100" s="17">
        <f>OCTUBRE!V100+NOVIEMBRE!AL100</f>
        <v>0</v>
      </c>
      <c r="W100" s="17">
        <f>OCTUBRE!W100+NOVIEMBRE!AM100</f>
        <v>0</v>
      </c>
      <c r="X100" s="20">
        <f t="shared" si="98"/>
        <v>1811777</v>
      </c>
      <c r="Y100" s="21">
        <f>OCTUBRE!AA100</f>
        <v>0</v>
      </c>
      <c r="Z100" s="457">
        <v>0</v>
      </c>
      <c r="AA100" s="20">
        <f t="shared" si="99"/>
        <v>0</v>
      </c>
      <c r="AB100" s="21">
        <f>OCTUBRE!AD100</f>
        <v>0</v>
      </c>
      <c r="AC100" s="457">
        <v>0</v>
      </c>
      <c r="AD100" s="20">
        <f t="shared" si="100"/>
        <v>0</v>
      </c>
      <c r="AE100" s="21">
        <f>OCTUBRE!AG100</f>
        <v>0</v>
      </c>
      <c r="AF100" s="457">
        <v>0</v>
      </c>
      <c r="AG100" s="20">
        <f t="shared" si="101"/>
        <v>0</v>
      </c>
      <c r="AH100" s="21">
        <f t="shared" si="102"/>
        <v>1811777</v>
      </c>
      <c r="AI100" s="17">
        <f t="shared" si="103"/>
        <v>1811777</v>
      </c>
      <c r="AJ100" s="18">
        <f t="shared" si="104"/>
        <v>1811777</v>
      </c>
      <c r="AK100" s="32"/>
      <c r="AL100" s="455">
        <v>0</v>
      </c>
      <c r="AM100" s="458">
        <v>0</v>
      </c>
      <c r="AN100" s="10"/>
      <c r="AO100" s="365"/>
      <c r="AP100" s="365"/>
      <c r="AQ100" s="365"/>
      <c r="AR100" s="365"/>
      <c r="AS100" s="365"/>
      <c r="AT100" s="365"/>
      <c r="AU100" s="365"/>
      <c r="AV100" s="365"/>
      <c r="AW100" s="365"/>
      <c r="AX100" s="365"/>
      <c r="AY100" s="365"/>
      <c r="AZ100" s="365"/>
      <c r="BM100" s="562"/>
      <c r="BN100" s="562"/>
      <c r="BO100" s="562"/>
      <c r="BP100" s="562"/>
      <c r="BQ100" s="562"/>
      <c r="BR100" s="562"/>
    </row>
    <row r="101" spans="1:70" s="467" customFormat="1" x14ac:dyDescent="0.2">
      <c r="A101" s="33" t="str">
        <f>+IF(OCTUBRE!A101=0,"",OCTUBRE!A101)</f>
        <v>11303-2</v>
      </c>
      <c r="B101" s="59" t="str">
        <f>+IF(OCTUBRE!B101=0,"",OCTUBRE!B101)</f>
        <v>DEPARTAMENTO</v>
      </c>
      <c r="C101" s="574">
        <f>+ENERO!C101</f>
        <v>0</v>
      </c>
      <c r="D101" s="574">
        <f>OCTUBRE!D101+NOVIEMBRE!P101</f>
        <v>0</v>
      </c>
      <c r="E101" s="574">
        <f>OCTUBRE!E101+NOVIEMBRE!Q101</f>
        <v>0</v>
      </c>
      <c r="F101" s="575">
        <f t="shared" si="106"/>
        <v>0</v>
      </c>
      <c r="G101" s="576">
        <f>OCTUBRE!I101</f>
        <v>0</v>
      </c>
      <c r="H101" s="457">
        <v>4060370</v>
      </c>
      <c r="I101" s="575">
        <f t="shared" si="107"/>
        <v>4060370</v>
      </c>
      <c r="J101" s="576">
        <f>OCTUBRE!L101</f>
        <v>0</v>
      </c>
      <c r="K101" s="457">
        <v>4060370</v>
      </c>
      <c r="L101" s="575">
        <f t="shared" si="108"/>
        <v>4060370</v>
      </c>
      <c r="M101" s="576">
        <f t="shared" si="109"/>
        <v>-4060370</v>
      </c>
      <c r="N101" s="575">
        <f t="shared" si="110"/>
        <v>-4060370</v>
      </c>
      <c r="O101" s="562"/>
      <c r="P101" s="455">
        <v>0</v>
      </c>
      <c r="Q101" s="458">
        <v>0</v>
      </c>
      <c r="R101" s="10"/>
      <c r="S101" s="156" t="str">
        <f>+IF(OCTUBRE!S101=0,"",OCTUBRE!S101)</f>
        <v>1020302-5</v>
      </c>
      <c r="T101" s="55" t="str">
        <f>+IF(OCTUBRE!T101=0,"",OCTUBRE!T101)</f>
        <v>Aporte a Caja Compensación Familiar</v>
      </c>
      <c r="U101" s="29">
        <f>+ENERO!U101</f>
        <v>38941884</v>
      </c>
      <c r="V101" s="17">
        <f>OCTUBRE!V101+NOVIEMBRE!AL101</f>
        <v>0</v>
      </c>
      <c r="W101" s="17">
        <f>OCTUBRE!W101+NOVIEMBRE!AM101</f>
        <v>0</v>
      </c>
      <c r="X101" s="20">
        <f t="shared" si="98"/>
        <v>38941884</v>
      </c>
      <c r="Y101" s="21">
        <f>OCTUBRE!AA101</f>
        <v>24015209</v>
      </c>
      <c r="Z101" s="457">
        <v>2621300</v>
      </c>
      <c r="AA101" s="20">
        <f t="shared" si="99"/>
        <v>26636509</v>
      </c>
      <c r="AB101" s="21">
        <f>OCTUBRE!AD101</f>
        <v>24015209</v>
      </c>
      <c r="AC101" s="457">
        <v>2621300</v>
      </c>
      <c r="AD101" s="20">
        <f t="shared" si="100"/>
        <v>26636509</v>
      </c>
      <c r="AE101" s="21">
        <f>OCTUBRE!AG101</f>
        <v>21667009</v>
      </c>
      <c r="AF101" s="457">
        <v>2348200</v>
      </c>
      <c r="AG101" s="20">
        <f t="shared" si="101"/>
        <v>24015209</v>
      </c>
      <c r="AH101" s="21">
        <f t="shared" si="102"/>
        <v>12305375</v>
      </c>
      <c r="AI101" s="17">
        <f t="shared" si="103"/>
        <v>12305375</v>
      </c>
      <c r="AJ101" s="18">
        <f t="shared" si="104"/>
        <v>14926675</v>
      </c>
      <c r="AK101" s="32"/>
      <c r="AL101" s="455">
        <v>0</v>
      </c>
      <c r="AM101" s="458">
        <v>0</v>
      </c>
      <c r="AN101" s="10"/>
      <c r="AO101" s="365"/>
      <c r="AP101" s="365"/>
      <c r="AQ101" s="365"/>
      <c r="AR101" s="365"/>
      <c r="AS101" s="365"/>
      <c r="AT101" s="365"/>
      <c r="AU101" s="365"/>
      <c r="AV101" s="365"/>
      <c r="AW101" s="365"/>
      <c r="AX101" s="365"/>
      <c r="AY101" s="365"/>
      <c r="AZ101" s="365"/>
      <c r="BM101" s="562"/>
      <c r="BN101" s="562"/>
      <c r="BO101" s="562"/>
      <c r="BP101" s="562"/>
      <c r="BQ101" s="562"/>
      <c r="BR101" s="562"/>
    </row>
    <row r="102" spans="1:70" s="467" customFormat="1" x14ac:dyDescent="0.2">
      <c r="A102" s="33" t="str">
        <f>+IF(OCTUBRE!A102=0,"",OCTUBRE!A102)</f>
        <v>11303-3</v>
      </c>
      <c r="B102" s="59" t="str">
        <f>+IF(OCTUBRE!B102=0,"",OCTUBRE!B102)</f>
        <v>MUNICIPIO</v>
      </c>
      <c r="C102" s="574">
        <f>+ENERO!C102</f>
        <v>0</v>
      </c>
      <c r="D102" s="574">
        <f>OCTUBRE!D102+NOVIEMBRE!P102</f>
        <v>0</v>
      </c>
      <c r="E102" s="574">
        <f>OCTUBRE!E102+NOVIEMBRE!Q102</f>
        <v>20000000</v>
      </c>
      <c r="F102" s="575">
        <f t="shared" si="106"/>
        <v>20000000</v>
      </c>
      <c r="G102" s="576">
        <f>OCTUBRE!I102</f>
        <v>20000000</v>
      </c>
      <c r="H102" s="457">
        <v>0</v>
      </c>
      <c r="I102" s="575">
        <f t="shared" si="107"/>
        <v>20000000</v>
      </c>
      <c r="J102" s="576">
        <f>OCTUBRE!L102</f>
        <v>20000000</v>
      </c>
      <c r="K102" s="457">
        <v>0</v>
      </c>
      <c r="L102" s="575">
        <f t="shared" si="108"/>
        <v>20000000</v>
      </c>
      <c r="M102" s="576">
        <f t="shared" si="109"/>
        <v>0</v>
      </c>
      <c r="N102" s="575">
        <f t="shared" si="110"/>
        <v>0</v>
      </c>
      <c r="O102" s="562"/>
      <c r="P102" s="455">
        <v>0</v>
      </c>
      <c r="Q102" s="458">
        <v>0</v>
      </c>
      <c r="R102" s="10"/>
      <c r="S102" s="155">
        <f>+IF(OCTUBRE!S102=0,"",OCTUBRE!S102)</f>
        <v>1020399</v>
      </c>
      <c r="T102" s="159" t="str">
        <f>+IF(OCTUBRE!T102=0,"",OCTUBRE!T102)</f>
        <v>Vigencias Anteriores</v>
      </c>
      <c r="U102" s="29">
        <f>+ENERO!U102</f>
        <v>0</v>
      </c>
      <c r="V102" s="17">
        <f>OCTUBRE!V102+NOVIEMBRE!AL102</f>
        <v>0</v>
      </c>
      <c r="W102" s="17">
        <f>OCTUBRE!W102+NOVIEMBRE!AM102</f>
        <v>58780867</v>
      </c>
      <c r="X102" s="20">
        <f t="shared" si="98"/>
        <v>58780867</v>
      </c>
      <c r="Y102" s="21">
        <f>OCTUBRE!AA102</f>
        <v>58780867</v>
      </c>
      <c r="Z102" s="457">
        <v>0</v>
      </c>
      <c r="AA102" s="20">
        <f t="shared" si="99"/>
        <v>58780867</v>
      </c>
      <c r="AB102" s="21">
        <f>OCTUBRE!AD102</f>
        <v>58780867</v>
      </c>
      <c r="AC102" s="457">
        <v>0</v>
      </c>
      <c r="AD102" s="20">
        <f t="shared" si="100"/>
        <v>58780867</v>
      </c>
      <c r="AE102" s="21">
        <f>OCTUBRE!AG102</f>
        <v>45763117</v>
      </c>
      <c r="AF102" s="457">
        <v>0</v>
      </c>
      <c r="AG102" s="20">
        <f t="shared" si="101"/>
        <v>45763117</v>
      </c>
      <c r="AH102" s="21">
        <f t="shared" si="102"/>
        <v>0</v>
      </c>
      <c r="AI102" s="17">
        <f t="shared" si="103"/>
        <v>0</v>
      </c>
      <c r="AJ102" s="18">
        <f t="shared" si="104"/>
        <v>13017750</v>
      </c>
      <c r="AK102" s="10"/>
      <c r="AL102" s="455">
        <v>0</v>
      </c>
      <c r="AM102" s="458">
        <v>0</v>
      </c>
      <c r="AN102" s="10"/>
      <c r="AO102" s="365"/>
      <c r="AP102" s="365"/>
      <c r="AQ102" s="365"/>
      <c r="AR102" s="365"/>
      <c r="AS102" s="365"/>
      <c r="AT102" s="365"/>
      <c r="AU102" s="365"/>
      <c r="AV102" s="365"/>
      <c r="AW102" s="365"/>
      <c r="AX102" s="365"/>
      <c r="AY102" s="365"/>
      <c r="AZ102" s="365"/>
    </row>
    <row r="103" spans="1:70" s="467" customFormat="1" ht="15.75" x14ac:dyDescent="0.2">
      <c r="A103" s="33" t="str">
        <f>+IF(OCTUBRE!A103=0,"",OCTUBRE!A103)</f>
        <v>11303-4</v>
      </c>
      <c r="B103" s="59" t="str">
        <f>+IF(OCTUBRE!B103=0,"",OCTUBRE!B103)</f>
        <v>CONVENIOS (EMPRESTITO)</v>
      </c>
      <c r="C103" s="574">
        <f>+ENERO!C103</f>
        <v>0</v>
      </c>
      <c r="D103" s="574">
        <f>OCTUBRE!D103+NOVIEMBRE!P103</f>
        <v>0</v>
      </c>
      <c r="E103" s="574">
        <f>OCTUBRE!E103+NOVIEMBRE!Q103</f>
        <v>0</v>
      </c>
      <c r="F103" s="575">
        <f t="shared" si="106"/>
        <v>0</v>
      </c>
      <c r="G103" s="576">
        <f>OCTUBRE!I103</f>
        <v>0</v>
      </c>
      <c r="H103" s="457">
        <v>0</v>
      </c>
      <c r="I103" s="575">
        <f t="shared" si="107"/>
        <v>0</v>
      </c>
      <c r="J103" s="576">
        <f>OCTUBRE!L103</f>
        <v>0</v>
      </c>
      <c r="K103" s="457">
        <v>0</v>
      </c>
      <c r="L103" s="575">
        <f t="shared" si="108"/>
        <v>0</v>
      </c>
      <c r="M103" s="576">
        <f t="shared" si="109"/>
        <v>0</v>
      </c>
      <c r="N103" s="575">
        <f t="shared" si="110"/>
        <v>0</v>
      </c>
      <c r="O103" s="562"/>
      <c r="P103" s="455">
        <v>0</v>
      </c>
      <c r="Q103" s="458">
        <v>0</v>
      </c>
      <c r="R103" s="10"/>
      <c r="S103" s="448" t="str">
        <f>+IF(OCTUBRE!S103=0,"",OCTUBRE!S103)</f>
        <v/>
      </c>
      <c r="T103" s="649" t="str">
        <f>+IF(OCTUBRE!T103=0,"",OCTUBRE!T103)</f>
        <v/>
      </c>
      <c r="U103" s="193"/>
      <c r="V103" s="193"/>
      <c r="W103" s="193"/>
      <c r="X103" s="193"/>
      <c r="Y103" s="193"/>
      <c r="Z103" s="193"/>
      <c r="AA103" s="193"/>
      <c r="AB103" s="193"/>
      <c r="AC103" s="193"/>
      <c r="AD103" s="193"/>
      <c r="AE103" s="193"/>
      <c r="AF103" s="193"/>
      <c r="AG103" s="193"/>
      <c r="AH103" s="193"/>
      <c r="AI103" s="193"/>
      <c r="AJ103" s="207"/>
      <c r="AK103" s="10"/>
      <c r="AL103" s="213"/>
      <c r="AM103" s="214"/>
      <c r="AN103" s="10"/>
      <c r="AO103" s="365"/>
      <c r="AP103" s="365"/>
      <c r="AQ103" s="365"/>
      <c r="AR103" s="365"/>
      <c r="AS103" s="365"/>
      <c r="AT103" s="365"/>
      <c r="AU103" s="365"/>
      <c r="AV103" s="365"/>
      <c r="AW103" s="365"/>
      <c r="AX103" s="365"/>
      <c r="AY103" s="365"/>
      <c r="AZ103" s="365"/>
    </row>
    <row r="104" spans="1:70" s="467" customFormat="1" ht="15" x14ac:dyDescent="0.2">
      <c r="A104" s="33" t="str">
        <f>+IF(OCTUBRE!A104=0,"",OCTUBRE!A104)</f>
        <v>11303-5</v>
      </c>
      <c r="B104" s="59" t="str">
        <f>+IF(OCTUBRE!B104=0,"",OCTUBRE!B104)</f>
        <v>OTROS CONVENIOS</v>
      </c>
      <c r="C104" s="574">
        <f>+ENERO!C104</f>
        <v>0</v>
      </c>
      <c r="D104" s="574">
        <f>OCTUBRE!D104+NOVIEMBRE!P104</f>
        <v>0</v>
      </c>
      <c r="E104" s="574">
        <f>OCTUBRE!E104+NOVIEMBRE!Q104</f>
        <v>0</v>
      </c>
      <c r="F104" s="575">
        <f t="shared" si="106"/>
        <v>0</v>
      </c>
      <c r="G104" s="576">
        <f>OCTUBRE!I104</f>
        <v>0</v>
      </c>
      <c r="H104" s="457">
        <v>0</v>
      </c>
      <c r="I104" s="575">
        <f t="shared" si="107"/>
        <v>0</v>
      </c>
      <c r="J104" s="576">
        <f>OCTUBRE!L104</f>
        <v>0</v>
      </c>
      <c r="K104" s="457">
        <v>0</v>
      </c>
      <c r="L104" s="575">
        <f t="shared" si="108"/>
        <v>0</v>
      </c>
      <c r="M104" s="576">
        <f t="shared" si="109"/>
        <v>0</v>
      </c>
      <c r="N104" s="575">
        <f t="shared" si="110"/>
        <v>0</v>
      </c>
      <c r="O104" s="562"/>
      <c r="P104" s="455">
        <v>0</v>
      </c>
      <c r="Q104" s="458">
        <v>0</v>
      </c>
      <c r="R104" s="10"/>
      <c r="S104" s="34">
        <f>+IF(OCTUBRE!S104=0,"",OCTUBRE!S104)</f>
        <v>1020400</v>
      </c>
      <c r="T104" s="158" t="str">
        <f>+IF(OCTUBRE!T104=0,"",OCTUBRE!T104)</f>
        <v>Contribuciones Inherentes nómina del Sector Publico</v>
      </c>
      <c r="U104" s="157">
        <f t="shared" ref="U104:AJ104" si="111">U105+U108</f>
        <v>98677355</v>
      </c>
      <c r="V104" s="144">
        <f t="shared" si="111"/>
        <v>0</v>
      </c>
      <c r="W104" s="144">
        <f t="shared" si="111"/>
        <v>2947323</v>
      </c>
      <c r="X104" s="152">
        <f t="shared" si="111"/>
        <v>101624678</v>
      </c>
      <c r="Y104" s="151">
        <f t="shared" si="111"/>
        <v>32965587</v>
      </c>
      <c r="Z104" s="144">
        <f t="shared" si="111"/>
        <v>3276100</v>
      </c>
      <c r="AA104" s="152">
        <f t="shared" si="111"/>
        <v>36241687</v>
      </c>
      <c r="AB104" s="151">
        <f t="shared" si="111"/>
        <v>32965587</v>
      </c>
      <c r="AC104" s="144">
        <f t="shared" si="111"/>
        <v>3276100</v>
      </c>
      <c r="AD104" s="152">
        <f t="shared" si="111"/>
        <v>36241687</v>
      </c>
      <c r="AE104" s="151">
        <f t="shared" si="111"/>
        <v>30031087</v>
      </c>
      <c r="AF104" s="144">
        <f t="shared" si="111"/>
        <v>2934500</v>
      </c>
      <c r="AG104" s="152">
        <f t="shared" si="111"/>
        <v>32965587</v>
      </c>
      <c r="AH104" s="151">
        <f t="shared" si="111"/>
        <v>65382991</v>
      </c>
      <c r="AI104" s="144">
        <f t="shared" si="111"/>
        <v>65382991</v>
      </c>
      <c r="AJ104" s="153">
        <f t="shared" si="111"/>
        <v>68659091</v>
      </c>
      <c r="AK104" s="10"/>
      <c r="AL104" s="151">
        <f>AL105+AL108</f>
        <v>0</v>
      </c>
      <c r="AM104" s="153">
        <f>AM105+AM108</f>
        <v>0</v>
      </c>
      <c r="AN104" s="10"/>
      <c r="AO104" s="365"/>
      <c r="AP104" s="365"/>
      <c r="AQ104" s="365"/>
      <c r="AR104" s="365"/>
      <c r="AS104" s="365"/>
      <c r="AT104" s="365"/>
      <c r="AU104" s="365"/>
      <c r="AV104" s="365"/>
      <c r="AW104" s="365"/>
      <c r="AX104" s="365"/>
      <c r="AY104" s="365"/>
      <c r="AZ104" s="365"/>
    </row>
    <row r="105" spans="1:70" s="467" customFormat="1" x14ac:dyDescent="0.2">
      <c r="A105" s="33" t="str">
        <f>+IF(OCTUBRE!A105=0,"",OCTUBRE!A105)</f>
        <v>11303-6</v>
      </c>
      <c r="B105" s="59" t="str">
        <f>+IF(OCTUBRE!B105=0,"",OCTUBRE!B105)</f>
        <v>APORTES PATRONALES MUNICIPIO / DEPARTAMENTO</v>
      </c>
      <c r="C105" s="574">
        <f>+ENERO!C105</f>
        <v>331695000</v>
      </c>
      <c r="D105" s="574">
        <f>OCTUBRE!D105+NOVIEMBRE!P105</f>
        <v>0</v>
      </c>
      <c r="E105" s="574">
        <f>OCTUBRE!E105+NOVIEMBRE!Q105</f>
        <v>0</v>
      </c>
      <c r="F105" s="575">
        <f t="shared" si="106"/>
        <v>331695000</v>
      </c>
      <c r="G105" s="576">
        <f>OCTUBRE!I105</f>
        <v>239394630</v>
      </c>
      <c r="H105" s="457">
        <v>23939463</v>
      </c>
      <c r="I105" s="575">
        <f t="shared" si="107"/>
        <v>263334093</v>
      </c>
      <c r="J105" s="576">
        <f>OCTUBRE!L105</f>
        <v>239394630</v>
      </c>
      <c r="K105" s="457">
        <v>23939463</v>
      </c>
      <c r="L105" s="575">
        <f t="shared" si="108"/>
        <v>263334093</v>
      </c>
      <c r="M105" s="576">
        <f t="shared" si="109"/>
        <v>68360907</v>
      </c>
      <c r="N105" s="575">
        <f t="shared" si="110"/>
        <v>68360907</v>
      </c>
      <c r="O105" s="562"/>
      <c r="P105" s="455">
        <v>0</v>
      </c>
      <c r="Q105" s="458">
        <v>0</v>
      </c>
      <c r="R105" s="10"/>
      <c r="S105" s="155">
        <f>+IF(OCTUBRE!S105=0,"",OCTUBRE!S105)</f>
        <v>1020402</v>
      </c>
      <c r="T105" s="159" t="str">
        <f>+IF(OCTUBRE!T105=0,"",OCTUBRE!T105)</f>
        <v>Contribuciones - Otros</v>
      </c>
      <c r="U105" s="29">
        <f t="shared" ref="U105:AJ105" si="112">SUM(U106:U107)</f>
        <v>98677355</v>
      </c>
      <c r="V105" s="17">
        <f t="shared" si="112"/>
        <v>0</v>
      </c>
      <c r="W105" s="17">
        <f t="shared" si="112"/>
        <v>0</v>
      </c>
      <c r="X105" s="20">
        <f t="shared" si="112"/>
        <v>98677355</v>
      </c>
      <c r="Y105" s="21">
        <f t="shared" si="112"/>
        <v>30018264</v>
      </c>
      <c r="Z105" s="169">
        <f t="shared" si="112"/>
        <v>3276100</v>
      </c>
      <c r="AA105" s="20">
        <f t="shared" si="112"/>
        <v>33294364</v>
      </c>
      <c r="AB105" s="21">
        <f t="shared" si="112"/>
        <v>30018264</v>
      </c>
      <c r="AC105" s="169">
        <f t="shared" si="112"/>
        <v>3276100</v>
      </c>
      <c r="AD105" s="20">
        <f t="shared" si="112"/>
        <v>33294364</v>
      </c>
      <c r="AE105" s="21">
        <f t="shared" si="112"/>
        <v>27083764</v>
      </c>
      <c r="AF105" s="169">
        <f t="shared" si="112"/>
        <v>2934500</v>
      </c>
      <c r="AG105" s="20">
        <f t="shared" si="112"/>
        <v>30018264</v>
      </c>
      <c r="AH105" s="21">
        <f t="shared" si="112"/>
        <v>65382991</v>
      </c>
      <c r="AI105" s="17">
        <f t="shared" si="112"/>
        <v>65382991</v>
      </c>
      <c r="AJ105" s="18">
        <f t="shared" si="112"/>
        <v>68659091</v>
      </c>
      <c r="AK105" s="12"/>
      <c r="AL105" s="31">
        <f>SUM(AL106:AL107)</f>
        <v>0</v>
      </c>
      <c r="AM105" s="28">
        <f>SUM(AM106:AM107)</f>
        <v>0</v>
      </c>
      <c r="AN105" s="10"/>
      <c r="AO105" s="365"/>
      <c r="AP105" s="365"/>
      <c r="AQ105" s="365"/>
      <c r="AR105" s="365"/>
      <c r="AS105" s="365"/>
      <c r="AT105" s="365"/>
      <c r="AU105" s="365"/>
      <c r="AV105" s="365"/>
      <c r="AW105" s="365"/>
      <c r="AX105" s="365"/>
      <c r="AY105" s="365"/>
      <c r="AZ105" s="365"/>
    </row>
    <row r="106" spans="1:70" s="467" customFormat="1" ht="15.75" thickBot="1" x14ac:dyDescent="0.25">
      <c r="A106" s="577" t="str">
        <f>+IF(OCTUBRE!A106=0,"",OCTUBRE!A106)</f>
        <v>11303-5</v>
      </c>
      <c r="B106" s="578" t="str">
        <f>+IF(OCTUBRE!B106=0,"",OCTUBRE!B106)</f>
        <v>Vigencias Anteriores</v>
      </c>
      <c r="C106" s="564">
        <f>+ENERO!C106</f>
        <v>0</v>
      </c>
      <c r="D106" s="564">
        <f>OCTUBRE!D106+NOVIEMBRE!P106</f>
        <v>0</v>
      </c>
      <c r="E106" s="564">
        <f>OCTUBRE!E106+NOVIEMBRE!Q106</f>
        <v>0</v>
      </c>
      <c r="F106" s="565">
        <f t="shared" si="106"/>
        <v>0</v>
      </c>
      <c r="G106" s="566">
        <f>OCTUBRE!I106</f>
        <v>0</v>
      </c>
      <c r="H106" s="475">
        <v>0</v>
      </c>
      <c r="I106" s="565">
        <f t="shared" si="107"/>
        <v>0</v>
      </c>
      <c r="J106" s="566">
        <f>OCTUBRE!L106</f>
        <v>0</v>
      </c>
      <c r="K106" s="475">
        <v>0</v>
      </c>
      <c r="L106" s="565">
        <f t="shared" si="108"/>
        <v>0</v>
      </c>
      <c r="M106" s="566">
        <f t="shared" si="109"/>
        <v>0</v>
      </c>
      <c r="N106" s="565">
        <f t="shared" si="110"/>
        <v>0</v>
      </c>
      <c r="O106" s="562"/>
      <c r="P106" s="471">
        <v>0</v>
      </c>
      <c r="Q106" s="476">
        <v>0</v>
      </c>
      <c r="R106" s="10"/>
      <c r="S106" s="156" t="str">
        <f>+IF(OCTUBRE!S106=0,"",OCTUBRE!S106)</f>
        <v>1020402-1</v>
      </c>
      <c r="T106" s="55" t="str">
        <f>+IF(OCTUBRE!T106=0,"",OCTUBRE!T106)</f>
        <v>S.E.N.A.</v>
      </c>
      <c r="U106" s="29">
        <f>+ENERO!U106</f>
        <v>39470942</v>
      </c>
      <c r="V106" s="17">
        <f>OCTUBRE!V106+NOVIEMBRE!AL106</f>
        <v>0</v>
      </c>
      <c r="W106" s="17">
        <f>OCTUBRE!W106+NOVIEMBRE!AM106</f>
        <v>0</v>
      </c>
      <c r="X106" s="20">
        <f>SUM(U106:W106)</f>
        <v>39470942</v>
      </c>
      <c r="Y106" s="21">
        <f>OCTUBRE!AA106</f>
        <v>12007306</v>
      </c>
      <c r="Z106" s="457">
        <v>1310500</v>
      </c>
      <c r="AA106" s="20">
        <f>SUM(Y106:Z106)</f>
        <v>13317806</v>
      </c>
      <c r="AB106" s="21">
        <f>OCTUBRE!AD106</f>
        <v>12007306</v>
      </c>
      <c r="AC106" s="457">
        <v>1310500</v>
      </c>
      <c r="AD106" s="20">
        <f>SUM(AB106:AC106)</f>
        <v>13317806</v>
      </c>
      <c r="AE106" s="21">
        <f>OCTUBRE!AG106</f>
        <v>10833506</v>
      </c>
      <c r="AF106" s="457">
        <v>1173800</v>
      </c>
      <c r="AG106" s="20">
        <f>SUM(AE106:AF106)</f>
        <v>12007306</v>
      </c>
      <c r="AH106" s="21">
        <f>X106-AA106</f>
        <v>26153136</v>
      </c>
      <c r="AI106" s="17">
        <f>X106-AD106</f>
        <v>26153136</v>
      </c>
      <c r="AJ106" s="18">
        <f>X106-AG106</f>
        <v>27463636</v>
      </c>
      <c r="AK106" s="10"/>
      <c r="AL106" s="455">
        <v>0</v>
      </c>
      <c r="AM106" s="458">
        <v>0</v>
      </c>
      <c r="AN106" s="10"/>
      <c r="AO106" s="365"/>
      <c r="AP106" s="365"/>
      <c r="AQ106" s="365"/>
      <c r="AR106" s="365"/>
      <c r="AS106" s="365"/>
      <c r="AT106" s="365"/>
      <c r="AU106" s="365"/>
      <c r="AV106" s="365"/>
      <c r="AW106" s="365"/>
      <c r="AX106" s="365"/>
      <c r="AY106" s="365"/>
      <c r="AZ106" s="365"/>
    </row>
    <row r="107" spans="1:70" s="467" customFormat="1" ht="13.5" thickBot="1" x14ac:dyDescent="0.25">
      <c r="A107" s="217"/>
      <c r="B107" s="554"/>
      <c r="C107" s="365"/>
      <c r="D107" s="365"/>
      <c r="E107" s="365"/>
      <c r="F107" s="365"/>
      <c r="G107" s="365"/>
      <c r="H107" s="365"/>
      <c r="I107" s="365"/>
      <c r="J107" s="365"/>
      <c r="K107" s="365"/>
      <c r="L107" s="365"/>
      <c r="M107" s="365"/>
      <c r="N107" s="567"/>
      <c r="O107" s="562"/>
      <c r="P107" s="579"/>
      <c r="Q107" s="479"/>
      <c r="R107" s="10"/>
      <c r="S107" s="156" t="str">
        <f>+IF(OCTUBRE!S107=0,"",OCTUBRE!S107)</f>
        <v>1020402-2</v>
      </c>
      <c r="T107" s="55" t="str">
        <f>+IF(OCTUBRE!T107=0,"",OCTUBRE!T107)</f>
        <v>I.C.B.F.</v>
      </c>
      <c r="U107" s="29">
        <f>+ENERO!U107</f>
        <v>59206413</v>
      </c>
      <c r="V107" s="17">
        <f>OCTUBRE!V107+NOVIEMBRE!AL107</f>
        <v>0</v>
      </c>
      <c r="W107" s="17">
        <f>OCTUBRE!W107+NOVIEMBRE!AM107</f>
        <v>0</v>
      </c>
      <c r="X107" s="20">
        <f>SUM(U107:W107)</f>
        <v>59206413</v>
      </c>
      <c r="Y107" s="21">
        <f>OCTUBRE!AA107</f>
        <v>18010958</v>
      </c>
      <c r="Z107" s="457">
        <v>1965600</v>
      </c>
      <c r="AA107" s="20">
        <f>SUM(Y107:Z107)</f>
        <v>19976558</v>
      </c>
      <c r="AB107" s="21">
        <f>OCTUBRE!AD107</f>
        <v>18010958</v>
      </c>
      <c r="AC107" s="457">
        <v>1965600</v>
      </c>
      <c r="AD107" s="20">
        <f>SUM(AB107:AC107)</f>
        <v>19976558</v>
      </c>
      <c r="AE107" s="21">
        <f>OCTUBRE!AG107</f>
        <v>16250258</v>
      </c>
      <c r="AF107" s="457">
        <v>1760700</v>
      </c>
      <c r="AG107" s="20">
        <f>SUM(AE107:AF107)</f>
        <v>18010958</v>
      </c>
      <c r="AH107" s="21">
        <f>X107-AA107</f>
        <v>39229855</v>
      </c>
      <c r="AI107" s="17">
        <f>X107-AD107</f>
        <v>39229855</v>
      </c>
      <c r="AJ107" s="18">
        <f>X107-AG107</f>
        <v>41195455</v>
      </c>
      <c r="AK107" s="10"/>
      <c r="AL107" s="455">
        <v>0</v>
      </c>
      <c r="AM107" s="458">
        <v>0</v>
      </c>
      <c r="AN107" s="10"/>
      <c r="AO107" s="365"/>
      <c r="AP107" s="365"/>
      <c r="AQ107" s="365"/>
      <c r="AR107" s="365"/>
      <c r="AS107" s="365"/>
      <c r="AT107" s="365"/>
      <c r="AU107" s="365"/>
      <c r="AV107" s="365"/>
      <c r="AW107" s="365"/>
      <c r="AX107" s="365"/>
      <c r="AY107" s="365"/>
      <c r="AZ107" s="365"/>
    </row>
    <row r="108" spans="1:70" s="467" customFormat="1" ht="16.5" x14ac:dyDescent="0.2">
      <c r="A108" s="433">
        <f>+IF(OCTUBRE!A108=0,"",OCTUBRE!A108)</f>
        <v>2000</v>
      </c>
      <c r="B108" s="439" t="str">
        <f>+IF(OCTUBRE!B108=0,"",OCTUBRE!B108)</f>
        <v>INGRESOS DE CAPITAL</v>
      </c>
      <c r="C108" s="215">
        <f t="shared" ref="C108:N108" si="113">SUM(C109:C117)</f>
        <v>10400000</v>
      </c>
      <c r="D108" s="435">
        <f t="shared" si="113"/>
        <v>0</v>
      </c>
      <c r="E108" s="435">
        <f t="shared" si="113"/>
        <v>110315337</v>
      </c>
      <c r="F108" s="216">
        <f t="shared" si="113"/>
        <v>120715337</v>
      </c>
      <c r="G108" s="215">
        <f t="shared" si="113"/>
        <v>84328568</v>
      </c>
      <c r="H108" s="435">
        <f t="shared" si="113"/>
        <v>1759381</v>
      </c>
      <c r="I108" s="216">
        <f t="shared" si="113"/>
        <v>86087949</v>
      </c>
      <c r="J108" s="215">
        <f t="shared" si="113"/>
        <v>84328568</v>
      </c>
      <c r="K108" s="435">
        <f t="shared" si="113"/>
        <v>1759381</v>
      </c>
      <c r="L108" s="216">
        <f t="shared" si="113"/>
        <v>86087949</v>
      </c>
      <c r="M108" s="215">
        <f t="shared" si="113"/>
        <v>34627388</v>
      </c>
      <c r="N108" s="216">
        <f t="shared" si="113"/>
        <v>34627388</v>
      </c>
      <c r="O108" s="562"/>
      <c r="P108" s="215">
        <f>SUM(P109:P117)</f>
        <v>0</v>
      </c>
      <c r="Q108" s="216">
        <f>SUM(Q109:Q117)</f>
        <v>0</v>
      </c>
      <c r="R108" s="10"/>
      <c r="S108" s="155">
        <f>+IF(OCTUBRE!S108=0,"",OCTUBRE!S108)</f>
        <v>1020499</v>
      </c>
      <c r="T108" s="159" t="str">
        <f>+IF(OCTUBRE!T108=0,"",OCTUBRE!T108)</f>
        <v>Vigencias Anteriores</v>
      </c>
      <c r="U108" s="29">
        <f>+ENERO!U108</f>
        <v>0</v>
      </c>
      <c r="V108" s="17">
        <f>OCTUBRE!V108+NOVIEMBRE!AL108</f>
        <v>0</v>
      </c>
      <c r="W108" s="17">
        <f>OCTUBRE!W108+NOVIEMBRE!AM108</f>
        <v>2947323</v>
      </c>
      <c r="X108" s="20">
        <f>SUM(U108:W108)</f>
        <v>2947323</v>
      </c>
      <c r="Y108" s="21">
        <f>OCTUBRE!AA108</f>
        <v>2947323</v>
      </c>
      <c r="Z108" s="457">
        <v>0</v>
      </c>
      <c r="AA108" s="20">
        <f>SUM(Y108:Z108)</f>
        <v>2947323</v>
      </c>
      <c r="AB108" s="21">
        <f>OCTUBRE!AD108</f>
        <v>2947323</v>
      </c>
      <c r="AC108" s="457">
        <v>0</v>
      </c>
      <c r="AD108" s="20">
        <f>SUM(AB108:AC108)</f>
        <v>2947323</v>
      </c>
      <c r="AE108" s="21">
        <f>OCTUBRE!AG108</f>
        <v>2947323</v>
      </c>
      <c r="AF108" s="457">
        <v>0</v>
      </c>
      <c r="AG108" s="20">
        <f>SUM(AE108:AF108)</f>
        <v>2947323</v>
      </c>
      <c r="AH108" s="21">
        <f>X108-AA108</f>
        <v>0</v>
      </c>
      <c r="AI108" s="17">
        <f>X108-AD108</f>
        <v>0</v>
      </c>
      <c r="AJ108" s="18">
        <f>X108-AG108</f>
        <v>0</v>
      </c>
      <c r="AK108" s="10"/>
      <c r="AL108" s="455">
        <v>0</v>
      </c>
      <c r="AM108" s="458">
        <v>0</v>
      </c>
      <c r="AN108" s="10"/>
      <c r="AO108" s="365"/>
      <c r="AP108" s="365"/>
      <c r="AQ108" s="365"/>
      <c r="AR108" s="365"/>
      <c r="AS108" s="365"/>
      <c r="AT108" s="365"/>
      <c r="AU108" s="365"/>
      <c r="AV108" s="365"/>
      <c r="AW108" s="365"/>
      <c r="AX108" s="365"/>
      <c r="AY108" s="365"/>
      <c r="AZ108" s="365"/>
    </row>
    <row r="109" spans="1:70" s="467" customFormat="1" ht="15.75" x14ac:dyDescent="0.2">
      <c r="A109" s="47">
        <f>+IF(OCTUBRE!A109=0,"",OCTUBRE!A109)</f>
        <v>2100</v>
      </c>
      <c r="B109" s="56" t="str">
        <f>+IF(OCTUBRE!B109=0,"",OCTUBRE!B109)</f>
        <v>CREDITO INTERNO</v>
      </c>
      <c r="C109" s="576">
        <f>+ENERO!C109</f>
        <v>0</v>
      </c>
      <c r="D109" s="574">
        <f>OCTUBRE!D109+NOVIEMBRE!P109</f>
        <v>0</v>
      </c>
      <c r="E109" s="574">
        <f>OCTUBRE!E109+NOVIEMBRE!Q109</f>
        <v>0</v>
      </c>
      <c r="F109" s="575">
        <f t="shared" ref="F109:F116" si="114">SUM(C109:E109)</f>
        <v>0</v>
      </c>
      <c r="G109" s="576">
        <f>OCTUBRE!I109</f>
        <v>0</v>
      </c>
      <c r="H109" s="457">
        <v>0</v>
      </c>
      <c r="I109" s="575">
        <f t="shared" ref="I109:I116" si="115">SUM(G109:H109)</f>
        <v>0</v>
      </c>
      <c r="J109" s="576">
        <f>OCTUBRE!L109</f>
        <v>0</v>
      </c>
      <c r="K109" s="457">
        <v>0</v>
      </c>
      <c r="L109" s="575">
        <f t="shared" ref="L109:L116" si="116">SUM(J109:K109)</f>
        <v>0</v>
      </c>
      <c r="M109" s="576">
        <f t="shared" ref="M109:M116" si="117">F109-I109</f>
        <v>0</v>
      </c>
      <c r="N109" s="575">
        <f t="shared" ref="N109:N116" si="118">F109-L109</f>
        <v>0</v>
      </c>
      <c r="O109" s="562"/>
      <c r="P109" s="455">
        <v>0</v>
      </c>
      <c r="Q109" s="458">
        <v>0</v>
      </c>
      <c r="R109" s="10"/>
      <c r="S109" s="448" t="str">
        <f>+IF(OCTUBRE!S109=0,"",OCTUBRE!S109)</f>
        <v/>
      </c>
      <c r="T109" s="649" t="str">
        <f>+IF(OCTUBRE!T109=0,"",OCTUBRE!T109)</f>
        <v/>
      </c>
      <c r="U109" s="193"/>
      <c r="V109" s="193"/>
      <c r="W109" s="193"/>
      <c r="X109" s="193"/>
      <c r="Y109" s="193"/>
      <c r="Z109" s="193"/>
      <c r="AA109" s="193"/>
      <c r="AB109" s="193"/>
      <c r="AC109" s="193"/>
      <c r="AD109" s="193"/>
      <c r="AE109" s="193"/>
      <c r="AF109" s="193"/>
      <c r="AG109" s="193"/>
      <c r="AH109" s="193"/>
      <c r="AI109" s="193"/>
      <c r="AJ109" s="207"/>
      <c r="AK109" s="12"/>
      <c r="AL109" s="213"/>
      <c r="AM109" s="214"/>
      <c r="AN109" s="10"/>
      <c r="AO109" s="365"/>
      <c r="AP109" s="365"/>
      <c r="AQ109" s="365"/>
      <c r="AR109" s="365"/>
      <c r="AS109" s="365"/>
      <c r="AT109" s="365"/>
      <c r="AU109" s="365"/>
      <c r="AV109" s="365"/>
      <c r="AW109" s="365"/>
      <c r="AX109" s="365"/>
      <c r="AY109" s="365"/>
      <c r="AZ109" s="365"/>
    </row>
    <row r="110" spans="1:70" s="467" customFormat="1" ht="15.75" x14ac:dyDescent="0.2">
      <c r="A110" s="586" t="str">
        <f>+IF(OCTUBRE!A110=0,"",OCTUBRE!A110)</f>
        <v>2100-1</v>
      </c>
      <c r="B110" s="563" t="s">
        <v>482</v>
      </c>
      <c r="C110" s="576">
        <f>+ENERO!C110</f>
        <v>0</v>
      </c>
      <c r="D110" s="574">
        <f>OCTUBRE!D110+NOVIEMBRE!P110</f>
        <v>0</v>
      </c>
      <c r="E110" s="574">
        <f>OCTUBRE!E110+NOVIEMBRE!Q110</f>
        <v>0</v>
      </c>
      <c r="F110" s="575">
        <f t="shared" si="114"/>
        <v>0</v>
      </c>
      <c r="G110" s="576">
        <f>OCTUBRE!I110</f>
        <v>0</v>
      </c>
      <c r="H110" s="457">
        <v>0</v>
      </c>
      <c r="I110" s="575">
        <f t="shared" si="115"/>
        <v>0</v>
      </c>
      <c r="J110" s="576">
        <f>OCTUBRE!L110</f>
        <v>0</v>
      </c>
      <c r="K110" s="457">
        <v>0</v>
      </c>
      <c r="L110" s="575">
        <f t="shared" si="116"/>
        <v>0</v>
      </c>
      <c r="M110" s="576">
        <f t="shared" si="117"/>
        <v>0</v>
      </c>
      <c r="N110" s="575">
        <f t="shared" si="118"/>
        <v>0</v>
      </c>
      <c r="O110" s="562"/>
      <c r="P110" s="455">
        <v>0</v>
      </c>
      <c r="Q110" s="458">
        <v>0</v>
      </c>
      <c r="R110" s="10"/>
      <c r="S110" s="469">
        <f>+IF(OCTUBRE!S110=0,"",OCTUBRE!S110)</f>
        <v>2000000</v>
      </c>
      <c r="T110" s="588" t="str">
        <f>+IF(OCTUBRE!T110=0,"",OCTUBRE!T110)</f>
        <v>GASTOS GENERALES</v>
      </c>
      <c r="U110" s="589">
        <f t="shared" ref="U110:AJ110" si="119">U112+U145</f>
        <v>529227966</v>
      </c>
      <c r="V110" s="590">
        <f t="shared" si="119"/>
        <v>1820000</v>
      </c>
      <c r="W110" s="590">
        <f t="shared" si="119"/>
        <v>191718676</v>
      </c>
      <c r="X110" s="591">
        <f t="shared" si="119"/>
        <v>722766642</v>
      </c>
      <c r="Y110" s="464">
        <f t="shared" si="119"/>
        <v>540685875.06999993</v>
      </c>
      <c r="Z110" s="590">
        <f t="shared" si="119"/>
        <v>45975495.619999997</v>
      </c>
      <c r="AA110" s="591">
        <f t="shared" si="119"/>
        <v>586661370.69000006</v>
      </c>
      <c r="AB110" s="464">
        <f t="shared" si="119"/>
        <v>527010967.06999999</v>
      </c>
      <c r="AC110" s="590">
        <f t="shared" si="119"/>
        <v>48927726.619999997</v>
      </c>
      <c r="AD110" s="591">
        <f t="shared" si="119"/>
        <v>575938693.69000006</v>
      </c>
      <c r="AE110" s="464">
        <f t="shared" si="119"/>
        <v>442613094</v>
      </c>
      <c r="AF110" s="590">
        <f t="shared" si="119"/>
        <v>34157394.619999997</v>
      </c>
      <c r="AG110" s="591">
        <f t="shared" si="119"/>
        <v>476770488.62</v>
      </c>
      <c r="AH110" s="464">
        <f t="shared" si="119"/>
        <v>136105271.31</v>
      </c>
      <c r="AI110" s="590">
        <f t="shared" si="119"/>
        <v>146827948.31</v>
      </c>
      <c r="AJ110" s="465">
        <f t="shared" si="119"/>
        <v>245996153.38</v>
      </c>
      <c r="AK110" s="12"/>
      <c r="AL110" s="151">
        <f>AL112+AL145</f>
        <v>1820000</v>
      </c>
      <c r="AM110" s="153">
        <f>AM112+AM145</f>
        <v>0</v>
      </c>
      <c r="AN110" s="10"/>
      <c r="AO110" s="365"/>
      <c r="AP110" s="365"/>
      <c r="AQ110" s="365"/>
      <c r="AR110" s="365"/>
      <c r="AS110" s="365"/>
      <c r="AT110" s="365"/>
      <c r="AU110" s="365"/>
      <c r="AV110" s="365"/>
      <c r="AW110" s="365"/>
      <c r="AX110" s="365"/>
      <c r="AY110" s="365"/>
      <c r="AZ110" s="365"/>
    </row>
    <row r="111" spans="1:70" s="467" customFormat="1" ht="15.75" x14ac:dyDescent="0.2">
      <c r="A111" s="47">
        <f>+IF(OCTUBRE!A111=0,"",OCTUBRE!A111)</f>
        <v>2200</v>
      </c>
      <c r="B111" s="56" t="str">
        <f>+IF(OCTUBRE!B111=0,"",OCTUBRE!B111)</f>
        <v>CREDITO EXTERNO</v>
      </c>
      <c r="C111" s="576">
        <f>+ENERO!C111</f>
        <v>0</v>
      </c>
      <c r="D111" s="574">
        <f>OCTUBRE!D111+NOVIEMBRE!P111</f>
        <v>0</v>
      </c>
      <c r="E111" s="574">
        <f>OCTUBRE!E111+NOVIEMBRE!Q111</f>
        <v>0</v>
      </c>
      <c r="F111" s="575">
        <f t="shared" si="114"/>
        <v>0</v>
      </c>
      <c r="G111" s="576">
        <f>OCTUBRE!I111</f>
        <v>0</v>
      </c>
      <c r="H111" s="457">
        <v>0</v>
      </c>
      <c r="I111" s="575">
        <f t="shared" si="115"/>
        <v>0</v>
      </c>
      <c r="J111" s="576">
        <f>OCTUBRE!L111</f>
        <v>0</v>
      </c>
      <c r="K111" s="457">
        <v>0</v>
      </c>
      <c r="L111" s="575">
        <f t="shared" si="116"/>
        <v>0</v>
      </c>
      <c r="M111" s="576">
        <f t="shared" si="117"/>
        <v>0</v>
      </c>
      <c r="N111" s="575">
        <f t="shared" si="118"/>
        <v>0</v>
      </c>
      <c r="O111" s="562"/>
      <c r="P111" s="455">
        <v>0</v>
      </c>
      <c r="Q111" s="458">
        <v>0</v>
      </c>
      <c r="R111" s="10"/>
      <c r="S111" s="448" t="str">
        <f>+IF(OCTUBRE!S111=0,"",OCTUBRE!S111)</f>
        <v/>
      </c>
      <c r="T111" s="649" t="str">
        <f>+IF(OCTUBRE!T111=0,"",OCTUBRE!T111)</f>
        <v/>
      </c>
      <c r="U111" s="193"/>
      <c r="V111" s="193"/>
      <c r="W111" s="193"/>
      <c r="X111" s="193"/>
      <c r="Y111" s="193"/>
      <c r="Z111" s="193"/>
      <c r="AA111" s="193"/>
      <c r="AB111" s="193"/>
      <c r="AC111" s="193"/>
      <c r="AD111" s="193"/>
      <c r="AE111" s="193"/>
      <c r="AF111" s="193"/>
      <c r="AG111" s="193"/>
      <c r="AH111" s="193"/>
      <c r="AI111" s="193"/>
      <c r="AJ111" s="207"/>
      <c r="AK111" s="10"/>
      <c r="AL111" s="451"/>
      <c r="AM111" s="452"/>
      <c r="AN111" s="10"/>
      <c r="AO111" s="365"/>
      <c r="AP111" s="365"/>
      <c r="AQ111" s="365"/>
      <c r="AR111" s="365"/>
      <c r="AS111" s="365"/>
      <c r="AT111" s="365"/>
      <c r="AU111" s="365"/>
      <c r="AV111" s="365"/>
      <c r="AW111" s="365"/>
      <c r="AX111" s="365"/>
      <c r="AY111" s="365"/>
      <c r="AZ111" s="365"/>
    </row>
    <row r="112" spans="1:70" s="467" customFormat="1" ht="15.75" x14ac:dyDescent="0.2">
      <c r="A112" s="592" t="str">
        <f>+IF(OCTUBRE!A112=0,"",OCTUBRE!A112)</f>
        <v>2200-1</v>
      </c>
      <c r="B112" s="563" t="s">
        <v>482</v>
      </c>
      <c r="C112" s="576">
        <f>+ENERO!C112</f>
        <v>0</v>
      </c>
      <c r="D112" s="574">
        <f>OCTUBRE!D112+NOVIEMBRE!P112</f>
        <v>0</v>
      </c>
      <c r="E112" s="574">
        <f>OCTUBRE!E112+NOVIEMBRE!Q112</f>
        <v>0</v>
      </c>
      <c r="F112" s="575">
        <f t="shared" si="114"/>
        <v>0</v>
      </c>
      <c r="G112" s="576">
        <f>OCTUBRE!I112</f>
        <v>0</v>
      </c>
      <c r="H112" s="457">
        <v>0</v>
      </c>
      <c r="I112" s="575">
        <f t="shared" si="115"/>
        <v>0</v>
      </c>
      <c r="J112" s="576">
        <f>OCTUBRE!L112</f>
        <v>0</v>
      </c>
      <c r="K112" s="457">
        <v>0</v>
      </c>
      <c r="L112" s="575">
        <f t="shared" si="116"/>
        <v>0</v>
      </c>
      <c r="M112" s="576">
        <f t="shared" si="117"/>
        <v>0</v>
      </c>
      <c r="N112" s="575">
        <f t="shared" si="118"/>
        <v>0</v>
      </c>
      <c r="O112" s="562"/>
      <c r="P112" s="455">
        <v>0</v>
      </c>
      <c r="Q112" s="458">
        <v>0</v>
      </c>
      <c r="R112" s="10"/>
      <c r="S112" s="469">
        <f>+IF(OCTUBRE!S112=0,"",OCTUBRE!S112)</f>
        <v>2010000</v>
      </c>
      <c r="T112" s="470" t="str">
        <f>+IF(OCTUBRE!T112=0,"",OCTUBRE!T112)</f>
        <v>Gastos de Administración</v>
      </c>
      <c r="U112" s="157">
        <f t="shared" ref="U112:AJ112" si="120">U114+U123+U141</f>
        <v>200148216</v>
      </c>
      <c r="V112" s="144">
        <f t="shared" si="120"/>
        <v>-15100000</v>
      </c>
      <c r="W112" s="144">
        <f t="shared" si="120"/>
        <v>82236567</v>
      </c>
      <c r="X112" s="152">
        <f t="shared" si="120"/>
        <v>267284783</v>
      </c>
      <c r="Y112" s="151">
        <f t="shared" si="120"/>
        <v>182480078.06999999</v>
      </c>
      <c r="Z112" s="144">
        <f t="shared" si="120"/>
        <v>18292231.619999997</v>
      </c>
      <c r="AA112" s="152">
        <f t="shared" si="120"/>
        <v>200772309.69</v>
      </c>
      <c r="AB112" s="151">
        <f t="shared" si="120"/>
        <v>182085409.06999999</v>
      </c>
      <c r="AC112" s="144">
        <f t="shared" si="120"/>
        <v>18612231.619999997</v>
      </c>
      <c r="AD112" s="152">
        <f t="shared" si="120"/>
        <v>200697640.69</v>
      </c>
      <c r="AE112" s="151">
        <f t="shared" si="120"/>
        <v>154145795</v>
      </c>
      <c r="AF112" s="144">
        <f t="shared" si="120"/>
        <v>12873150.619999999</v>
      </c>
      <c r="AG112" s="152">
        <f t="shared" si="120"/>
        <v>167018945.62</v>
      </c>
      <c r="AH112" s="151">
        <f t="shared" si="120"/>
        <v>66512473.310000002</v>
      </c>
      <c r="AI112" s="144">
        <f t="shared" si="120"/>
        <v>66587142.310000002</v>
      </c>
      <c r="AJ112" s="153">
        <f t="shared" si="120"/>
        <v>100265837.38</v>
      </c>
      <c r="AK112" s="10"/>
      <c r="AL112" s="151">
        <f>AL114+AL123+AL141</f>
        <v>-12000000</v>
      </c>
      <c r="AM112" s="153">
        <f>AM114+AM123+AM141</f>
        <v>0</v>
      </c>
      <c r="AN112" s="10"/>
      <c r="AO112" s="365"/>
      <c r="AP112" s="365"/>
      <c r="AQ112" s="365"/>
      <c r="AR112" s="365"/>
      <c r="AS112" s="365"/>
      <c r="AT112" s="365"/>
      <c r="AU112" s="365"/>
      <c r="AV112" s="365"/>
      <c r="AW112" s="365"/>
      <c r="AX112" s="365"/>
      <c r="AY112" s="365"/>
      <c r="AZ112" s="365"/>
    </row>
    <row r="113" spans="1:52" s="467" customFormat="1" ht="15.75" x14ac:dyDescent="0.2">
      <c r="A113" s="47">
        <f>+IF(OCTUBRE!A113=0,"",OCTUBRE!A113)</f>
        <v>2300</v>
      </c>
      <c r="B113" s="56" t="str">
        <f>+IF(OCTUBRE!B113=0,"",OCTUBRE!B113)</f>
        <v>RENDIMIENTOS FINANCIEROS</v>
      </c>
      <c r="C113" s="576">
        <f>+ENERO!C113</f>
        <v>2000000</v>
      </c>
      <c r="D113" s="574">
        <f>OCTUBRE!D113+NOVIEMBRE!P113</f>
        <v>0</v>
      </c>
      <c r="E113" s="574">
        <f>OCTUBRE!E113+NOVIEMBRE!Q113</f>
        <v>0</v>
      </c>
      <c r="F113" s="575">
        <f t="shared" si="114"/>
        <v>2000000</v>
      </c>
      <c r="G113" s="576">
        <f>OCTUBRE!I113</f>
        <v>479252</v>
      </c>
      <c r="H113" s="457">
        <v>39622</v>
      </c>
      <c r="I113" s="575">
        <f t="shared" si="115"/>
        <v>518874</v>
      </c>
      <c r="J113" s="576">
        <f>OCTUBRE!L113</f>
        <v>479252</v>
      </c>
      <c r="K113" s="457">
        <v>39622</v>
      </c>
      <c r="L113" s="575">
        <f t="shared" si="116"/>
        <v>518874</v>
      </c>
      <c r="M113" s="576">
        <f t="shared" si="117"/>
        <v>1481126</v>
      </c>
      <c r="N113" s="575">
        <f t="shared" si="118"/>
        <v>1481126</v>
      </c>
      <c r="O113" s="562"/>
      <c r="P113" s="455">
        <v>0</v>
      </c>
      <c r="Q113" s="458">
        <v>0</v>
      </c>
      <c r="R113" s="10"/>
      <c r="S113" s="448" t="str">
        <f>+IF(OCTUBRE!S113=0,"",OCTUBRE!S113)</f>
        <v/>
      </c>
      <c r="T113" s="649" t="str">
        <f>+IF(OCTUBRE!T113=0,"",OCTUBRE!T113)</f>
        <v/>
      </c>
      <c r="U113" s="193"/>
      <c r="V113" s="193"/>
      <c r="W113" s="193"/>
      <c r="X113" s="193"/>
      <c r="Y113" s="193"/>
      <c r="Z113" s="193"/>
      <c r="AA113" s="193"/>
      <c r="AB113" s="193"/>
      <c r="AC113" s="193"/>
      <c r="AD113" s="193"/>
      <c r="AE113" s="193"/>
      <c r="AF113" s="193"/>
      <c r="AG113" s="193"/>
      <c r="AH113" s="193"/>
      <c r="AI113" s="193"/>
      <c r="AJ113" s="207"/>
      <c r="AK113" s="10"/>
      <c r="AL113" s="451"/>
      <c r="AM113" s="452"/>
      <c r="AN113" s="10"/>
      <c r="AO113" s="365"/>
      <c r="AP113" s="365"/>
      <c r="AQ113" s="365"/>
      <c r="AR113" s="365"/>
      <c r="AS113" s="365"/>
      <c r="AT113" s="365"/>
      <c r="AU113" s="365"/>
      <c r="AV113" s="365"/>
      <c r="AW113" s="365"/>
      <c r="AX113" s="365"/>
      <c r="AY113" s="365"/>
      <c r="AZ113" s="365"/>
    </row>
    <row r="114" spans="1:52" s="467" customFormat="1" ht="15" x14ac:dyDescent="0.2">
      <c r="A114" s="48">
        <f>+IF(OCTUBRE!A114=0,"",OCTUBRE!A114)</f>
        <v>2400</v>
      </c>
      <c r="B114" s="55" t="str">
        <f>+IF(OCTUBRE!B114=0,"",OCTUBRE!B114)</f>
        <v>VENTA DE ACTIVOS</v>
      </c>
      <c r="C114" s="283">
        <f>+ENERO!C114</f>
        <v>0</v>
      </c>
      <c r="D114" s="456">
        <f>OCTUBRE!D114+NOVIEMBRE!P114</f>
        <v>0</v>
      </c>
      <c r="E114" s="456">
        <f>OCTUBRE!E114+NOVIEMBRE!Q114</f>
        <v>0</v>
      </c>
      <c r="F114" s="170">
        <f t="shared" si="114"/>
        <v>0</v>
      </c>
      <c r="G114" s="283">
        <f>OCTUBRE!I114</f>
        <v>14000000</v>
      </c>
      <c r="H114" s="457">
        <v>0</v>
      </c>
      <c r="I114" s="170">
        <f t="shared" si="115"/>
        <v>14000000</v>
      </c>
      <c r="J114" s="283">
        <f>OCTUBRE!L114</f>
        <v>14000000</v>
      </c>
      <c r="K114" s="457">
        <v>0</v>
      </c>
      <c r="L114" s="170">
        <f t="shared" si="116"/>
        <v>14000000</v>
      </c>
      <c r="M114" s="283">
        <f t="shared" si="117"/>
        <v>-14000000</v>
      </c>
      <c r="N114" s="170">
        <f t="shared" si="118"/>
        <v>-14000000</v>
      </c>
      <c r="O114" s="562"/>
      <c r="P114" s="455">
        <v>0</v>
      </c>
      <c r="Q114" s="458">
        <v>0</v>
      </c>
      <c r="R114" s="10"/>
      <c r="S114" s="34">
        <f>+IF(OCTUBRE!S114=0,"",OCTUBRE!S114)</f>
        <v>2010100</v>
      </c>
      <c r="T114" s="158" t="str">
        <f>+IF(OCTUBRE!T114=0,"",OCTUBRE!T114)</f>
        <v>Adquisición de bienes</v>
      </c>
      <c r="U114" s="157">
        <f t="shared" ref="U114:AJ114" si="121">SUM(U115:U121)</f>
        <v>32720788</v>
      </c>
      <c r="V114" s="144">
        <f t="shared" si="121"/>
        <v>-4000000</v>
      </c>
      <c r="W114" s="144">
        <f t="shared" si="121"/>
        <v>48408177</v>
      </c>
      <c r="X114" s="152">
        <f t="shared" si="121"/>
        <v>77128965</v>
      </c>
      <c r="Y114" s="151">
        <f t="shared" si="121"/>
        <v>43530432</v>
      </c>
      <c r="Z114" s="144">
        <f t="shared" si="121"/>
        <v>8303399</v>
      </c>
      <c r="AA114" s="152">
        <f t="shared" si="121"/>
        <v>51833831</v>
      </c>
      <c r="AB114" s="151">
        <f t="shared" si="121"/>
        <v>43530432</v>
      </c>
      <c r="AC114" s="144">
        <f t="shared" si="121"/>
        <v>8303399</v>
      </c>
      <c r="AD114" s="152">
        <f t="shared" si="121"/>
        <v>51833831</v>
      </c>
      <c r="AE114" s="151">
        <f t="shared" si="121"/>
        <v>34832536</v>
      </c>
      <c r="AF114" s="144">
        <f t="shared" si="121"/>
        <v>3538176</v>
      </c>
      <c r="AG114" s="152">
        <f t="shared" si="121"/>
        <v>38370712</v>
      </c>
      <c r="AH114" s="151">
        <f t="shared" si="121"/>
        <v>25295134</v>
      </c>
      <c r="AI114" s="144">
        <f t="shared" si="121"/>
        <v>25295134</v>
      </c>
      <c r="AJ114" s="153">
        <f t="shared" si="121"/>
        <v>38758253</v>
      </c>
      <c r="AK114" s="10"/>
      <c r="AL114" s="151">
        <f>SUM(AL115:AL121)</f>
        <v>-9000000</v>
      </c>
      <c r="AM114" s="153">
        <f>SUM(AM115:AM121)</f>
        <v>0</v>
      </c>
      <c r="AN114" s="10"/>
      <c r="AO114" s="365"/>
      <c r="AP114" s="365"/>
      <c r="AQ114" s="365"/>
      <c r="AR114" s="365"/>
      <c r="AS114" s="365"/>
      <c r="AT114" s="365"/>
      <c r="AU114" s="365"/>
      <c r="AV114" s="365"/>
      <c r="AW114" s="365"/>
      <c r="AX114" s="365"/>
      <c r="AY114" s="365"/>
      <c r="AZ114" s="365"/>
    </row>
    <row r="115" spans="1:52" s="467" customFormat="1" x14ac:dyDescent="0.2">
      <c r="A115" s="48">
        <f>+IF(OCTUBRE!A115=0,"",OCTUBRE!A115)</f>
        <v>2500</v>
      </c>
      <c r="B115" s="55" t="str">
        <f>+IF(OCTUBRE!B115=0,"",OCTUBRE!B115)</f>
        <v>DONACIONES</v>
      </c>
      <c r="C115" s="283">
        <f>+ENERO!C115</f>
        <v>400000</v>
      </c>
      <c r="D115" s="456">
        <f>OCTUBRE!D115+NOVIEMBRE!P115</f>
        <v>0</v>
      </c>
      <c r="E115" s="456">
        <f>OCTUBRE!E115+NOVIEMBRE!Q115</f>
        <v>0</v>
      </c>
      <c r="F115" s="170">
        <f t="shared" si="114"/>
        <v>400000</v>
      </c>
      <c r="G115" s="283">
        <f>OCTUBRE!I115</f>
        <v>0</v>
      </c>
      <c r="H115" s="457">
        <v>0</v>
      </c>
      <c r="I115" s="170">
        <f t="shared" si="115"/>
        <v>0</v>
      </c>
      <c r="J115" s="283">
        <f>OCTUBRE!L115</f>
        <v>0</v>
      </c>
      <c r="K115" s="457">
        <v>0</v>
      </c>
      <c r="L115" s="170">
        <f t="shared" si="116"/>
        <v>0</v>
      </c>
      <c r="M115" s="283">
        <f t="shared" si="117"/>
        <v>400000</v>
      </c>
      <c r="N115" s="170">
        <f t="shared" si="118"/>
        <v>400000</v>
      </c>
      <c r="P115" s="455">
        <v>0</v>
      </c>
      <c r="Q115" s="458">
        <v>0</v>
      </c>
      <c r="R115" s="10"/>
      <c r="S115" s="155" t="str">
        <f>+IF(OCTUBRE!S115=0,"",OCTUBRE!S115)</f>
        <v>2010100-1</v>
      </c>
      <c r="T115" s="159" t="str">
        <f>+IF(OCTUBRE!T115=0,"",OCTUBRE!T115)</f>
        <v>Compra de Equipos</v>
      </c>
      <c r="U115" s="29">
        <f>+ENERO!U115</f>
        <v>15475371</v>
      </c>
      <c r="V115" s="17">
        <f>OCTUBRE!V115+NOVIEMBRE!AL115</f>
        <v>-6000000</v>
      </c>
      <c r="W115" s="17">
        <f>OCTUBRE!W115+NOVIEMBRE!AM115</f>
        <v>30000000</v>
      </c>
      <c r="X115" s="20">
        <f t="shared" ref="X115:X121" si="122">SUM(U115:W115)</f>
        <v>39475371</v>
      </c>
      <c r="Y115" s="21">
        <f>OCTUBRE!AA115</f>
        <v>9281286</v>
      </c>
      <c r="Z115" s="457">
        <v>5985000</v>
      </c>
      <c r="AA115" s="20">
        <f t="shared" ref="AA115:AA121" si="123">SUM(Y115:Z115)</f>
        <v>15266286</v>
      </c>
      <c r="AB115" s="21">
        <f>OCTUBRE!AD115</f>
        <v>9281286</v>
      </c>
      <c r="AC115" s="457">
        <v>5985000</v>
      </c>
      <c r="AD115" s="20">
        <f t="shared" ref="AD115:AD121" si="124">SUM(AB115:AC115)</f>
        <v>15266286</v>
      </c>
      <c r="AE115" s="21">
        <f>OCTUBRE!AG115</f>
        <v>7773286</v>
      </c>
      <c r="AF115" s="457">
        <v>0</v>
      </c>
      <c r="AG115" s="20">
        <f t="shared" ref="AG115:AG121" si="125">SUM(AE115:AF115)</f>
        <v>7773286</v>
      </c>
      <c r="AH115" s="21">
        <f t="shared" ref="AH115:AH121" si="126">X115-AA115</f>
        <v>24209085</v>
      </c>
      <c r="AI115" s="17">
        <f t="shared" ref="AI115:AI121" si="127">X115-AD115</f>
        <v>24209085</v>
      </c>
      <c r="AJ115" s="18">
        <f t="shared" ref="AJ115:AJ121" si="128">X115-AG115</f>
        <v>31702085</v>
      </c>
      <c r="AK115" s="10"/>
      <c r="AL115" s="455">
        <v>-6000000</v>
      </c>
      <c r="AM115" s="458">
        <v>0</v>
      </c>
      <c r="AN115" s="10"/>
      <c r="AO115" s="365"/>
      <c r="AP115" s="365"/>
      <c r="AQ115" s="365"/>
      <c r="AR115" s="365"/>
      <c r="AS115" s="365"/>
      <c r="AT115" s="365"/>
      <c r="AU115" s="365"/>
      <c r="AV115" s="365"/>
      <c r="AW115" s="365"/>
      <c r="AX115" s="365"/>
      <c r="AY115" s="365"/>
      <c r="AZ115" s="365"/>
    </row>
    <row r="116" spans="1:52" s="467" customFormat="1" x14ac:dyDescent="0.2">
      <c r="A116" s="48">
        <f>+IF(OCTUBRE!A116=0,"",OCTUBRE!A116)</f>
        <v>2600</v>
      </c>
      <c r="B116" s="55" t="str">
        <f>+IF(OCTUBRE!B116=0,"",OCTUBRE!B116)</f>
        <v>RECUPERACIÓN DE CARTERA (AÑO 2012 Y ANTERIORES)</v>
      </c>
      <c r="C116" s="283">
        <f>+ENERO!C116</f>
        <v>0</v>
      </c>
      <c r="D116" s="456">
        <f>OCTUBRE!D116+NOVIEMBRE!P116</f>
        <v>0</v>
      </c>
      <c r="E116" s="456">
        <f>OCTUBRE!E116+NOVIEMBRE!Q116</f>
        <v>110315337</v>
      </c>
      <c r="F116" s="170">
        <f t="shared" si="114"/>
        <v>110315337</v>
      </c>
      <c r="G116" s="283">
        <f>OCTUBRE!I116</f>
        <v>63820262</v>
      </c>
      <c r="H116" s="457">
        <v>1634755</v>
      </c>
      <c r="I116" s="170">
        <f t="shared" si="115"/>
        <v>65455017</v>
      </c>
      <c r="J116" s="283">
        <f>OCTUBRE!L116</f>
        <v>63820262</v>
      </c>
      <c r="K116" s="457">
        <v>1634755</v>
      </c>
      <c r="L116" s="170">
        <f t="shared" si="116"/>
        <v>65455017</v>
      </c>
      <c r="M116" s="283">
        <f t="shared" si="117"/>
        <v>44860320</v>
      </c>
      <c r="N116" s="170">
        <f t="shared" si="118"/>
        <v>44860320</v>
      </c>
      <c r="P116" s="455">
        <v>0</v>
      </c>
      <c r="Q116" s="458">
        <v>0</v>
      </c>
      <c r="R116" s="10"/>
      <c r="S116" s="155" t="str">
        <f>+IF(OCTUBRE!S116=0,"",OCTUBRE!S116)</f>
        <v>2010100-2</v>
      </c>
      <c r="T116" s="159" t="str">
        <f>+IF(OCTUBRE!T116=0,"",OCTUBRE!T116)</f>
        <v>Materiales</v>
      </c>
      <c r="U116" s="29">
        <f>+ENERO!U116</f>
        <v>12245417</v>
      </c>
      <c r="V116" s="17">
        <f>OCTUBRE!V116+NOVIEMBRE!AL116</f>
        <v>7000000</v>
      </c>
      <c r="W116" s="17">
        <f>OCTUBRE!W116+NOVIEMBRE!AM116</f>
        <v>7073166</v>
      </c>
      <c r="X116" s="20">
        <f t="shared" si="122"/>
        <v>26318583</v>
      </c>
      <c r="Y116" s="21">
        <f>OCTUBRE!AA116</f>
        <v>22914135</v>
      </c>
      <c r="Z116" s="457">
        <f>2318400-1</f>
        <v>2318399</v>
      </c>
      <c r="AA116" s="20">
        <f t="shared" si="123"/>
        <v>25232534</v>
      </c>
      <c r="AB116" s="21">
        <f>OCTUBRE!AD116</f>
        <v>22914135</v>
      </c>
      <c r="AC116" s="457">
        <v>2318399</v>
      </c>
      <c r="AD116" s="20">
        <f t="shared" si="124"/>
        <v>25232534</v>
      </c>
      <c r="AE116" s="21">
        <f>OCTUBRE!AG116</f>
        <v>15726859</v>
      </c>
      <c r="AF116" s="457">
        <v>3538176</v>
      </c>
      <c r="AG116" s="20">
        <f t="shared" si="125"/>
        <v>19265035</v>
      </c>
      <c r="AH116" s="21">
        <f t="shared" si="126"/>
        <v>1086049</v>
      </c>
      <c r="AI116" s="17">
        <f t="shared" si="127"/>
        <v>1086049</v>
      </c>
      <c r="AJ116" s="18">
        <f t="shared" si="128"/>
        <v>7053548</v>
      </c>
      <c r="AK116" s="10"/>
      <c r="AL116" s="455">
        <v>2000000</v>
      </c>
      <c r="AM116" s="458">
        <v>0</v>
      </c>
      <c r="AN116" s="10"/>
      <c r="AO116" s="365"/>
      <c r="AP116" s="365"/>
      <c r="AQ116" s="365"/>
      <c r="AR116" s="365"/>
      <c r="AS116" s="365"/>
      <c r="AT116" s="365"/>
      <c r="AU116" s="365"/>
      <c r="AV116" s="365"/>
      <c r="AW116" s="365"/>
      <c r="AX116" s="365"/>
      <c r="AY116" s="365"/>
      <c r="AZ116" s="365"/>
    </row>
    <row r="117" spans="1:52" s="467" customFormat="1" x14ac:dyDescent="0.2">
      <c r="A117" s="48">
        <f>+IF(OCTUBRE!A117=0,"",OCTUBRE!A117)</f>
        <v>2700</v>
      </c>
      <c r="B117" s="55" t="str">
        <f>+IF(OCTUBRE!B117=0,"",OCTUBRE!B117)</f>
        <v>OTROS INGRESOS DE CAPITAL</v>
      </c>
      <c r="C117" s="283">
        <f>SUM(C118:C119)</f>
        <v>8000000</v>
      </c>
      <c r="D117" s="456">
        <f t="shared" ref="D117:N117" si="129">SUM(D118:D119)</f>
        <v>0</v>
      </c>
      <c r="E117" s="456">
        <f t="shared" si="129"/>
        <v>0</v>
      </c>
      <c r="F117" s="170">
        <f t="shared" si="129"/>
        <v>8000000</v>
      </c>
      <c r="G117" s="283">
        <f t="shared" si="129"/>
        <v>6029054</v>
      </c>
      <c r="H117" s="169">
        <f t="shared" si="129"/>
        <v>85004</v>
      </c>
      <c r="I117" s="170">
        <f t="shared" si="129"/>
        <v>6114058</v>
      </c>
      <c r="J117" s="283">
        <f t="shared" si="129"/>
        <v>6029054</v>
      </c>
      <c r="K117" s="169">
        <f t="shared" si="129"/>
        <v>85004</v>
      </c>
      <c r="L117" s="170">
        <f t="shared" si="129"/>
        <v>6114058</v>
      </c>
      <c r="M117" s="283">
        <f t="shared" si="129"/>
        <v>1885942</v>
      </c>
      <c r="N117" s="170">
        <f t="shared" si="129"/>
        <v>1885942</v>
      </c>
      <c r="P117" s="36">
        <f>SUM(P118:P119)</f>
        <v>0</v>
      </c>
      <c r="Q117" s="37">
        <f>SUM(Q118:Q119)</f>
        <v>0</v>
      </c>
      <c r="R117" s="10"/>
      <c r="S117" s="155" t="str">
        <f>+IF(OCTUBRE!S117=0,"",OCTUBRE!S117)</f>
        <v>2010100-3</v>
      </c>
      <c r="T117" s="159" t="str">
        <f>+IF(OCTUBRE!T117=0,"",OCTUBRE!T117)</f>
        <v>Salud Ocupacional</v>
      </c>
      <c r="U117" s="29">
        <f>+ENERO!U117</f>
        <v>5000000</v>
      </c>
      <c r="V117" s="17">
        <f>OCTUBRE!V117+NOVIEMBRE!AL117</f>
        <v>-5000000</v>
      </c>
      <c r="W117" s="17">
        <f>OCTUBRE!W117+NOVIEMBRE!AM117</f>
        <v>0</v>
      </c>
      <c r="X117" s="20">
        <f t="shared" si="122"/>
        <v>0</v>
      </c>
      <c r="Y117" s="21">
        <f>OCTUBRE!AA117</f>
        <v>0</v>
      </c>
      <c r="Z117" s="457">
        <v>0</v>
      </c>
      <c r="AA117" s="20">
        <f t="shared" si="123"/>
        <v>0</v>
      </c>
      <c r="AB117" s="21">
        <f>OCTUBRE!AD117</f>
        <v>0</v>
      </c>
      <c r="AC117" s="457">
        <v>0</v>
      </c>
      <c r="AD117" s="20">
        <f t="shared" si="124"/>
        <v>0</v>
      </c>
      <c r="AE117" s="21">
        <f>OCTUBRE!AG117</f>
        <v>0</v>
      </c>
      <c r="AF117" s="457">
        <v>0</v>
      </c>
      <c r="AG117" s="20">
        <f t="shared" si="125"/>
        <v>0</v>
      </c>
      <c r="AH117" s="21">
        <f t="shared" si="126"/>
        <v>0</v>
      </c>
      <c r="AI117" s="17">
        <f t="shared" si="127"/>
        <v>0</v>
      </c>
      <c r="AJ117" s="18">
        <f t="shared" si="128"/>
        <v>0</v>
      </c>
      <c r="AK117" s="10"/>
      <c r="AL117" s="455">
        <v>-5000000</v>
      </c>
      <c r="AM117" s="458">
        <v>0</v>
      </c>
      <c r="AN117" s="10"/>
      <c r="AO117" s="365"/>
      <c r="AP117" s="365"/>
      <c r="AQ117" s="365"/>
      <c r="AR117" s="365"/>
      <c r="AS117" s="365"/>
      <c r="AT117" s="365"/>
      <c r="AU117" s="365"/>
      <c r="AV117" s="365"/>
      <c r="AW117" s="365"/>
      <c r="AX117" s="365"/>
      <c r="AY117" s="365"/>
      <c r="AZ117" s="365"/>
    </row>
    <row r="118" spans="1:52" s="467" customFormat="1" x14ac:dyDescent="0.2">
      <c r="A118" s="48" t="str">
        <f>+IF(OCTUBRE!A118=0,"",OCTUBRE!A118)</f>
        <v>2700-1</v>
      </c>
      <c r="B118" s="58" t="str">
        <f>+IF(OCTUBRE!B118=0,"",OCTUBRE!B118)</f>
        <v>Descuentos por pronto pago</v>
      </c>
      <c r="C118" s="283">
        <f>+ENERO!C118</f>
        <v>0</v>
      </c>
      <c r="D118" s="456">
        <f>OCTUBRE!D118+NOVIEMBRE!P118</f>
        <v>0</v>
      </c>
      <c r="E118" s="456">
        <f>OCTUBRE!E118+NOVIEMBRE!Q118</f>
        <v>0</v>
      </c>
      <c r="F118" s="170">
        <f>SUM(C118:E118)</f>
        <v>0</v>
      </c>
      <c r="G118" s="283">
        <f>OCTUBRE!I118</f>
        <v>0</v>
      </c>
      <c r="H118" s="457">
        <v>0</v>
      </c>
      <c r="I118" s="170">
        <f>SUM(G118:H118)</f>
        <v>0</v>
      </c>
      <c r="J118" s="283">
        <f>OCTUBRE!L118</f>
        <v>0</v>
      </c>
      <c r="K118" s="457">
        <v>0</v>
      </c>
      <c r="L118" s="170">
        <f>SUM(J118:K118)</f>
        <v>0</v>
      </c>
      <c r="M118" s="283">
        <f>F118-I118</f>
        <v>0</v>
      </c>
      <c r="N118" s="170">
        <f>F118-L118</f>
        <v>0</v>
      </c>
      <c r="P118" s="455">
        <v>0</v>
      </c>
      <c r="Q118" s="458">
        <v>0</v>
      </c>
      <c r="R118" s="10"/>
      <c r="S118" s="155" t="str">
        <f>+IF(OCTUBRE!S118=0,"",OCTUBRE!S118)</f>
        <v>2010100-4</v>
      </c>
      <c r="T118" s="159" t="str">
        <f>+IF(OCTUBRE!T118=0,"",OCTUBRE!T118)</f>
        <v/>
      </c>
      <c r="U118" s="29">
        <f>+ENERO!U118</f>
        <v>0</v>
      </c>
      <c r="V118" s="17">
        <f>OCTUBRE!V118+NOVIEMBRE!AL118</f>
        <v>0</v>
      </c>
      <c r="W118" s="17">
        <f>OCTUBRE!W118+NOVIEMBRE!AM118</f>
        <v>0</v>
      </c>
      <c r="X118" s="20">
        <f t="shared" si="122"/>
        <v>0</v>
      </c>
      <c r="Y118" s="21">
        <f>OCTUBRE!AA118</f>
        <v>0</v>
      </c>
      <c r="Z118" s="457">
        <v>0</v>
      </c>
      <c r="AA118" s="20">
        <f t="shared" si="123"/>
        <v>0</v>
      </c>
      <c r="AB118" s="21">
        <f>OCTUBRE!AD118</f>
        <v>0</v>
      </c>
      <c r="AC118" s="457">
        <v>0</v>
      </c>
      <c r="AD118" s="20">
        <f t="shared" si="124"/>
        <v>0</v>
      </c>
      <c r="AE118" s="21">
        <f>OCTUBRE!AG118</f>
        <v>0</v>
      </c>
      <c r="AF118" s="457">
        <v>0</v>
      </c>
      <c r="AG118" s="20">
        <f t="shared" si="125"/>
        <v>0</v>
      </c>
      <c r="AH118" s="21">
        <f t="shared" si="126"/>
        <v>0</v>
      </c>
      <c r="AI118" s="17">
        <f t="shared" si="127"/>
        <v>0</v>
      </c>
      <c r="AJ118" s="18">
        <f t="shared" si="128"/>
        <v>0</v>
      </c>
      <c r="AK118" s="10"/>
      <c r="AL118" s="455">
        <v>0</v>
      </c>
      <c r="AM118" s="458">
        <v>0</v>
      </c>
      <c r="AN118" s="10"/>
      <c r="AO118" s="365"/>
      <c r="AP118" s="365"/>
      <c r="AQ118" s="365"/>
      <c r="AR118" s="365"/>
      <c r="AS118" s="365"/>
      <c r="AT118" s="365"/>
      <c r="AU118" s="365"/>
      <c r="AV118" s="365"/>
      <c r="AW118" s="365"/>
      <c r="AX118" s="365"/>
      <c r="AY118" s="365"/>
      <c r="AZ118" s="365"/>
    </row>
    <row r="119" spans="1:52" s="467" customFormat="1" ht="13.5" thickBot="1" x14ac:dyDescent="0.25">
      <c r="A119" s="49" t="str">
        <f>+IF(OCTUBRE!A119=0,"",OCTUBRE!A119)</f>
        <v>2700-2</v>
      </c>
      <c r="B119" s="219" t="str">
        <f>+IF(OCTUBRE!B119=0,"",OCTUBRE!B119)</f>
        <v>Otros</v>
      </c>
      <c r="C119" s="474">
        <f>+ENERO!C119</f>
        <v>8000000</v>
      </c>
      <c r="D119" s="472">
        <f>OCTUBRE!D119+NOVIEMBRE!P119</f>
        <v>0</v>
      </c>
      <c r="E119" s="472">
        <f>OCTUBRE!E119+NOVIEMBRE!Q119</f>
        <v>0</v>
      </c>
      <c r="F119" s="473">
        <f>SUM(C119:E119)</f>
        <v>8000000</v>
      </c>
      <c r="G119" s="474">
        <f>OCTUBRE!I119</f>
        <v>6029054</v>
      </c>
      <c r="H119" s="475">
        <v>85004</v>
      </c>
      <c r="I119" s="473">
        <f>SUM(G119:H119)</f>
        <v>6114058</v>
      </c>
      <c r="J119" s="474">
        <f>OCTUBRE!L119</f>
        <v>6029054</v>
      </c>
      <c r="K119" s="475">
        <v>85004</v>
      </c>
      <c r="L119" s="473">
        <f>SUM(J119:K119)</f>
        <v>6114058</v>
      </c>
      <c r="M119" s="474">
        <f>F119-I119</f>
        <v>1885942</v>
      </c>
      <c r="N119" s="473">
        <f>F119-L119</f>
        <v>1885942</v>
      </c>
      <c r="P119" s="471">
        <v>0</v>
      </c>
      <c r="Q119" s="476">
        <v>0</v>
      </c>
      <c r="R119" s="10"/>
      <c r="S119" s="155" t="str">
        <f>+IF(OCTUBRE!S119=0,"",OCTUBRE!S119)</f>
        <v>2010100-5</v>
      </c>
      <c r="T119" s="159" t="str">
        <f>+IF(OCTUBRE!T119=0,"",OCTUBRE!T119)</f>
        <v/>
      </c>
      <c r="U119" s="29">
        <f>+ENERO!U119</f>
        <v>0</v>
      </c>
      <c r="V119" s="17">
        <f>OCTUBRE!V119+NOVIEMBRE!AL119</f>
        <v>0</v>
      </c>
      <c r="W119" s="17">
        <f>OCTUBRE!W119+NOVIEMBRE!AM119</f>
        <v>0</v>
      </c>
      <c r="X119" s="20">
        <f t="shared" si="122"/>
        <v>0</v>
      </c>
      <c r="Y119" s="21">
        <f>OCTUBRE!AA119</f>
        <v>0</v>
      </c>
      <c r="Z119" s="457">
        <v>0</v>
      </c>
      <c r="AA119" s="20">
        <f t="shared" si="123"/>
        <v>0</v>
      </c>
      <c r="AB119" s="21">
        <f>OCTUBRE!AD119</f>
        <v>0</v>
      </c>
      <c r="AC119" s="457">
        <v>0</v>
      </c>
      <c r="AD119" s="20">
        <f t="shared" si="124"/>
        <v>0</v>
      </c>
      <c r="AE119" s="21">
        <f>OCTUBRE!AG119</f>
        <v>0</v>
      </c>
      <c r="AF119" s="457">
        <v>0</v>
      </c>
      <c r="AG119" s="20">
        <f t="shared" si="125"/>
        <v>0</v>
      </c>
      <c r="AH119" s="21">
        <f t="shared" si="126"/>
        <v>0</v>
      </c>
      <c r="AI119" s="17">
        <f t="shared" si="127"/>
        <v>0</v>
      </c>
      <c r="AJ119" s="18">
        <f t="shared" si="128"/>
        <v>0</v>
      </c>
      <c r="AK119" s="10"/>
      <c r="AL119" s="455">
        <v>0</v>
      </c>
      <c r="AM119" s="458">
        <v>0</v>
      </c>
      <c r="AN119" s="10"/>
      <c r="AO119" s="365"/>
      <c r="AP119" s="365"/>
      <c r="AQ119" s="365"/>
      <c r="AR119" s="365"/>
      <c r="AS119" s="365"/>
      <c r="AT119" s="365"/>
      <c r="AU119" s="365"/>
      <c r="AV119" s="365"/>
      <c r="AW119" s="365"/>
      <c r="AX119" s="365"/>
      <c r="AY119" s="365"/>
      <c r="AZ119" s="365"/>
    </row>
    <row r="120" spans="1:52" s="467" customFormat="1" ht="13.5" thickBot="1" x14ac:dyDescent="0.25">
      <c r="A120" s="199"/>
      <c r="B120" s="681"/>
      <c r="C120" s="363"/>
      <c r="D120" s="363"/>
      <c r="E120" s="363"/>
      <c r="F120" s="363"/>
      <c r="G120" s="363"/>
      <c r="H120" s="363"/>
      <c r="I120" s="363"/>
      <c r="J120" s="363"/>
      <c r="K120" s="363"/>
      <c r="L120" s="363"/>
      <c r="M120" s="363"/>
      <c r="N120" s="599"/>
      <c r="P120" s="547"/>
      <c r="Q120" s="599"/>
      <c r="R120" s="10"/>
      <c r="S120" s="155" t="str">
        <f>+IF(OCTUBRE!S120=0,"",OCTUBRE!S120)</f>
        <v>2010100-6</v>
      </c>
      <c r="T120" s="159" t="str">
        <f>+IF(OCTUBRE!T120=0,"",OCTUBRE!T120)</f>
        <v/>
      </c>
      <c r="U120" s="29">
        <f>+ENERO!U120</f>
        <v>0</v>
      </c>
      <c r="V120" s="17">
        <f>OCTUBRE!V120+NOVIEMBRE!AL120</f>
        <v>0</v>
      </c>
      <c r="W120" s="17">
        <f>OCTUBRE!W120+NOVIEMBRE!AM120</f>
        <v>0</v>
      </c>
      <c r="X120" s="20">
        <f t="shared" si="122"/>
        <v>0</v>
      </c>
      <c r="Y120" s="21">
        <f>OCTUBRE!AA120</f>
        <v>0</v>
      </c>
      <c r="Z120" s="457">
        <v>0</v>
      </c>
      <c r="AA120" s="20">
        <f t="shared" si="123"/>
        <v>0</v>
      </c>
      <c r="AB120" s="21">
        <f>OCTUBRE!AD120</f>
        <v>0</v>
      </c>
      <c r="AC120" s="457">
        <v>0</v>
      </c>
      <c r="AD120" s="20">
        <f t="shared" si="124"/>
        <v>0</v>
      </c>
      <c r="AE120" s="21">
        <f>OCTUBRE!AG120</f>
        <v>0</v>
      </c>
      <c r="AF120" s="457">
        <v>0</v>
      </c>
      <c r="AG120" s="20">
        <f t="shared" si="125"/>
        <v>0</v>
      </c>
      <c r="AH120" s="21">
        <f t="shared" si="126"/>
        <v>0</v>
      </c>
      <c r="AI120" s="17">
        <f t="shared" si="127"/>
        <v>0</v>
      </c>
      <c r="AJ120" s="18">
        <f t="shared" si="128"/>
        <v>0</v>
      </c>
      <c r="AK120" s="10"/>
      <c r="AL120" s="455">
        <v>0</v>
      </c>
      <c r="AM120" s="458">
        <v>0</v>
      </c>
      <c r="AN120" s="10"/>
      <c r="AO120" s="365"/>
      <c r="AP120" s="365"/>
      <c r="AQ120" s="365"/>
      <c r="AR120" s="365"/>
      <c r="AS120" s="365"/>
      <c r="AT120" s="365"/>
      <c r="AU120" s="365"/>
      <c r="AV120" s="365"/>
      <c r="AW120" s="365"/>
      <c r="AX120" s="365"/>
      <c r="AY120" s="365"/>
      <c r="AZ120" s="365"/>
    </row>
    <row r="121" spans="1:52" s="467" customFormat="1" ht="16.5" thickBot="1" x14ac:dyDescent="0.25">
      <c r="A121" s="600" t="str">
        <f>+IF(OCTUBRE!A121=0,"",OCTUBRE!A121)</f>
        <v>TOTAL INGRESOS DIFERENTES A CUENTAS POR COBRAR</v>
      </c>
      <c r="B121" s="682"/>
      <c r="C121" s="605">
        <f t="shared" ref="C121:N121" si="130">C8-C123</f>
        <v>3181595000</v>
      </c>
      <c r="D121" s="603">
        <f t="shared" si="130"/>
        <v>0</v>
      </c>
      <c r="E121" s="603">
        <f t="shared" si="130"/>
        <v>188661119</v>
      </c>
      <c r="F121" s="604">
        <f t="shared" si="130"/>
        <v>3370256119</v>
      </c>
      <c r="G121" s="602">
        <f t="shared" si="130"/>
        <v>2727076978</v>
      </c>
      <c r="H121" s="603">
        <f t="shared" si="130"/>
        <v>222834859</v>
      </c>
      <c r="I121" s="604">
        <f t="shared" si="130"/>
        <v>2949911837</v>
      </c>
      <c r="J121" s="602">
        <f t="shared" si="130"/>
        <v>2098043740</v>
      </c>
      <c r="K121" s="603">
        <f t="shared" si="130"/>
        <v>185973306</v>
      </c>
      <c r="L121" s="604">
        <f t="shared" si="130"/>
        <v>2284017046</v>
      </c>
      <c r="M121" s="602">
        <f t="shared" si="130"/>
        <v>420344282</v>
      </c>
      <c r="N121" s="604">
        <f t="shared" si="130"/>
        <v>1086239073</v>
      </c>
      <c r="P121" s="605">
        <f>P8-P123</f>
        <v>0</v>
      </c>
      <c r="Q121" s="606">
        <f>Q8-Q123</f>
        <v>0</v>
      </c>
      <c r="R121" s="10"/>
      <c r="S121" s="155">
        <f>+IF(OCTUBRE!S121=0,"",OCTUBRE!S121)</f>
        <v>2010199</v>
      </c>
      <c r="T121" s="159" t="str">
        <f>+IF(OCTUBRE!T121=0,"",OCTUBRE!T121)</f>
        <v>Vigencias Anteriores</v>
      </c>
      <c r="U121" s="29">
        <f>+ENERO!U121</f>
        <v>0</v>
      </c>
      <c r="V121" s="17">
        <f>OCTUBRE!V121+NOVIEMBRE!AL121</f>
        <v>0</v>
      </c>
      <c r="W121" s="17">
        <f>OCTUBRE!W121+NOVIEMBRE!AM121</f>
        <v>11335011</v>
      </c>
      <c r="X121" s="20">
        <f t="shared" si="122"/>
        <v>11335011</v>
      </c>
      <c r="Y121" s="21">
        <f>OCTUBRE!AA121</f>
        <v>11335011</v>
      </c>
      <c r="Z121" s="457">
        <v>0</v>
      </c>
      <c r="AA121" s="20">
        <f t="shared" si="123"/>
        <v>11335011</v>
      </c>
      <c r="AB121" s="21">
        <f>OCTUBRE!AD121</f>
        <v>11335011</v>
      </c>
      <c r="AC121" s="457">
        <v>0</v>
      </c>
      <c r="AD121" s="20">
        <f t="shared" si="124"/>
        <v>11335011</v>
      </c>
      <c r="AE121" s="21">
        <f>OCTUBRE!AG121</f>
        <v>11332391</v>
      </c>
      <c r="AF121" s="457">
        <v>0</v>
      </c>
      <c r="AG121" s="20">
        <f t="shared" si="125"/>
        <v>11332391</v>
      </c>
      <c r="AH121" s="21">
        <f t="shared" si="126"/>
        <v>0</v>
      </c>
      <c r="AI121" s="17">
        <f t="shared" si="127"/>
        <v>0</v>
      </c>
      <c r="AJ121" s="18">
        <f t="shared" si="128"/>
        <v>2620</v>
      </c>
      <c r="AK121" s="10"/>
      <c r="AL121" s="455">
        <v>0</v>
      </c>
      <c r="AM121" s="458">
        <v>0</v>
      </c>
      <c r="AN121" s="10"/>
      <c r="AO121" s="365"/>
      <c r="AP121" s="365"/>
      <c r="AQ121" s="365"/>
      <c r="AR121" s="365"/>
      <c r="AS121" s="365"/>
      <c r="AT121" s="365"/>
      <c r="AU121" s="365"/>
      <c r="AV121" s="365"/>
      <c r="AW121" s="365"/>
      <c r="AX121" s="365"/>
      <c r="AY121" s="365"/>
      <c r="AZ121" s="365"/>
    </row>
    <row r="122" spans="1:52" s="467" customFormat="1" ht="16.5" thickBot="1" x14ac:dyDescent="0.25">
      <c r="A122" s="607"/>
      <c r="B122" s="617"/>
      <c r="C122" s="609"/>
      <c r="D122" s="609"/>
      <c r="E122" s="609"/>
      <c r="F122" s="609"/>
      <c r="G122" s="609"/>
      <c r="H122" s="609"/>
      <c r="I122" s="609"/>
      <c r="J122" s="609"/>
      <c r="K122" s="609"/>
      <c r="L122" s="609"/>
      <c r="M122" s="609"/>
      <c r="N122" s="610"/>
      <c r="P122" s="611"/>
      <c r="Q122" s="610"/>
      <c r="R122" s="10"/>
      <c r="S122" s="448" t="str">
        <f>+IF(OCTUBRE!S122=0,"",OCTUBRE!S122)</f>
        <v/>
      </c>
      <c r="T122" s="649" t="str">
        <f>+IF(OCTUBRE!T122=0,"",OCTUBRE!T122)</f>
        <v/>
      </c>
      <c r="U122" s="193"/>
      <c r="V122" s="193"/>
      <c r="W122" s="193"/>
      <c r="X122" s="193"/>
      <c r="Y122" s="193"/>
      <c r="Z122" s="193"/>
      <c r="AA122" s="193"/>
      <c r="AB122" s="193"/>
      <c r="AC122" s="193"/>
      <c r="AD122" s="193"/>
      <c r="AE122" s="193"/>
      <c r="AF122" s="193"/>
      <c r="AG122" s="193"/>
      <c r="AH122" s="193"/>
      <c r="AI122" s="193"/>
      <c r="AJ122" s="207"/>
      <c r="AK122" s="10"/>
      <c r="AL122" s="213"/>
      <c r="AM122" s="214"/>
      <c r="AN122" s="10"/>
      <c r="AO122" s="365"/>
      <c r="AP122" s="365"/>
      <c r="AQ122" s="365"/>
      <c r="AR122" s="365"/>
      <c r="AS122" s="365"/>
      <c r="AT122" s="365"/>
      <c r="AU122" s="365"/>
      <c r="AV122" s="365"/>
      <c r="AW122" s="365"/>
      <c r="AX122" s="365"/>
      <c r="AY122" s="365"/>
      <c r="AZ122" s="365"/>
    </row>
    <row r="123" spans="1:52" s="467" customFormat="1" ht="16.5" thickBot="1" x14ac:dyDescent="0.25">
      <c r="A123" s="683" t="str">
        <f>+IF(OCTUBRE!A123=0,"",OCTUBRE!A123)</f>
        <v>TOTAL INGRESOS DE VIGENCIAS ANTERIORES</v>
      </c>
      <c r="B123" s="684"/>
      <c r="C123" s="605">
        <f>SUMIF($B8:$B$117,$B$24,C8:C117)+C116</f>
        <v>0</v>
      </c>
      <c r="D123" s="685">
        <f>SUMIF($B8:$B$117,$B$24,D8:D117)+D116</f>
        <v>0</v>
      </c>
      <c r="E123" s="685">
        <f>SUMIF($B8:$B$117,$B$24,E8:E117)+E116</f>
        <v>735142918</v>
      </c>
      <c r="F123" s="686">
        <f>SUMIF($B8:$B$117,$B$24,F8:F117)+F116</f>
        <v>735142918</v>
      </c>
      <c r="G123" s="687">
        <f>SUMIF($B8:$B$117,$B$24,G8:G117)+G116</f>
        <v>613264054</v>
      </c>
      <c r="H123" s="685">
        <f>SUMIF($B8:$B$117,$B$24,H8:H117)+H116</f>
        <v>2196591</v>
      </c>
      <c r="I123" s="686">
        <f>SUMIF($B8:$B$117,$B$24,I8:I117)+I116</f>
        <v>615460645</v>
      </c>
      <c r="J123" s="687">
        <f>SUMIF($B8:$B$117,$B$24,J8:J117)+J116</f>
        <v>613264054</v>
      </c>
      <c r="K123" s="685">
        <f>SUMIF($B8:$B$117,$B$24,K8:K117)+K116</f>
        <v>2196591</v>
      </c>
      <c r="L123" s="686">
        <f>SUMIF($B8:$B$117,$B$24,L8:L117)+L116</f>
        <v>615460645</v>
      </c>
      <c r="M123" s="687">
        <f>SUMIF($B8:$B$117,$B$24,M8:M117)+M116</f>
        <v>119682273</v>
      </c>
      <c r="N123" s="686">
        <f>SUMIF($B8:$B$117,$B$24,N8:N117)+N116</f>
        <v>119682273</v>
      </c>
      <c r="P123" s="687">
        <f>SUMIF($B8:$B$117,$B$24,P8:P117)+P116</f>
        <v>0</v>
      </c>
      <c r="Q123" s="686">
        <f>SUMIF($B8:$B$117,$B$24,Q8:Q117)+Q116</f>
        <v>0</v>
      </c>
      <c r="R123" s="10"/>
      <c r="S123" s="34">
        <f>+IF(OCTUBRE!S123=0,"",OCTUBRE!S123)</f>
        <v>2010200</v>
      </c>
      <c r="T123" s="158" t="str">
        <f>+IF(OCTUBRE!T123=0,"",OCTUBRE!T123)</f>
        <v>Adquisición de Servicios</v>
      </c>
      <c r="U123" s="157">
        <f t="shared" ref="U123:AJ123" si="131">SUM(U124:U139)</f>
        <v>157427428</v>
      </c>
      <c r="V123" s="144">
        <f t="shared" si="131"/>
        <v>-11100000</v>
      </c>
      <c r="W123" s="144">
        <f t="shared" si="131"/>
        <v>25641138</v>
      </c>
      <c r="X123" s="152">
        <f t="shared" si="131"/>
        <v>171968566</v>
      </c>
      <c r="Y123" s="151">
        <f t="shared" si="131"/>
        <v>123096474.06999999</v>
      </c>
      <c r="Z123" s="144">
        <f t="shared" si="131"/>
        <v>9988832.6199999992</v>
      </c>
      <c r="AA123" s="152">
        <f t="shared" si="131"/>
        <v>133085306.69</v>
      </c>
      <c r="AB123" s="151">
        <f t="shared" si="131"/>
        <v>122701805.06999999</v>
      </c>
      <c r="AC123" s="144">
        <f t="shared" si="131"/>
        <v>10308832.619999999</v>
      </c>
      <c r="AD123" s="152">
        <f t="shared" si="131"/>
        <v>133010637.69</v>
      </c>
      <c r="AE123" s="151">
        <f t="shared" si="131"/>
        <v>103460087</v>
      </c>
      <c r="AF123" s="144">
        <f t="shared" si="131"/>
        <v>9334974.6199999992</v>
      </c>
      <c r="AG123" s="152">
        <f t="shared" si="131"/>
        <v>112795061.62</v>
      </c>
      <c r="AH123" s="151">
        <f t="shared" si="131"/>
        <v>38883259.310000002</v>
      </c>
      <c r="AI123" s="144">
        <f t="shared" si="131"/>
        <v>38957928.310000002</v>
      </c>
      <c r="AJ123" s="153">
        <f t="shared" si="131"/>
        <v>59173504.380000003</v>
      </c>
      <c r="AK123" s="10"/>
      <c r="AL123" s="151">
        <f>SUM(AL124:AL139)</f>
        <v>-3000000</v>
      </c>
      <c r="AM123" s="153">
        <f>SUM(AM124:AM139)</f>
        <v>0</v>
      </c>
      <c r="AN123" s="10"/>
      <c r="AO123" s="365"/>
      <c r="AP123" s="365"/>
      <c r="AQ123" s="365"/>
      <c r="AR123" s="365"/>
      <c r="AS123" s="365"/>
      <c r="AT123" s="365"/>
      <c r="AU123" s="365"/>
      <c r="AV123" s="365"/>
      <c r="AW123" s="365"/>
      <c r="AX123" s="365"/>
      <c r="AY123" s="365"/>
      <c r="AZ123" s="365"/>
    </row>
    <row r="124" spans="1:52" s="467" customFormat="1" ht="16.5" thickBot="1" x14ac:dyDescent="0.25">
      <c r="A124" s="607"/>
      <c r="B124" s="617"/>
      <c r="C124" s="609"/>
      <c r="D124" s="609"/>
      <c r="E124" s="609"/>
      <c r="F124" s="609"/>
      <c r="G124" s="609"/>
      <c r="H124" s="609"/>
      <c r="I124" s="609"/>
      <c r="J124" s="609"/>
      <c r="K124" s="609"/>
      <c r="L124" s="609"/>
      <c r="M124" s="609"/>
      <c r="N124" s="610"/>
      <c r="P124" s="611"/>
      <c r="Q124" s="610"/>
      <c r="R124" s="10"/>
      <c r="S124" s="155" t="str">
        <f>+IF(OCTUBRE!S124=0,"",OCTUBRE!S124)</f>
        <v>2010200-1</v>
      </c>
      <c r="T124" s="159" t="str">
        <f>+IF(OCTUBRE!T124=0,"",OCTUBRE!T124)</f>
        <v>Seguros</v>
      </c>
      <c r="U124" s="29">
        <f>+ENERO!U124</f>
        <v>20000000</v>
      </c>
      <c r="V124" s="17">
        <f>OCTUBRE!V124+NOVIEMBRE!AL124</f>
        <v>0</v>
      </c>
      <c r="W124" s="17">
        <f>OCTUBRE!W124+NOVIEMBRE!AM124</f>
        <v>0</v>
      </c>
      <c r="X124" s="20">
        <f t="shared" ref="X124:X139" si="132">SUM(U124:W124)</f>
        <v>20000000</v>
      </c>
      <c r="Y124" s="21">
        <f>OCTUBRE!AA124</f>
        <v>14801100</v>
      </c>
      <c r="Z124" s="457">
        <v>0</v>
      </c>
      <c r="AA124" s="20">
        <f t="shared" ref="AA124:AA139" si="133">SUM(Y124:Z124)</f>
        <v>14801100</v>
      </c>
      <c r="AB124" s="21">
        <f>OCTUBRE!AD124</f>
        <v>14801100</v>
      </c>
      <c r="AC124" s="457">
        <v>0</v>
      </c>
      <c r="AD124" s="20">
        <f t="shared" ref="AD124:AD139" si="134">SUM(AB124:AC124)</f>
        <v>14801100</v>
      </c>
      <c r="AE124" s="21">
        <f>OCTUBRE!AG124</f>
        <v>14783289</v>
      </c>
      <c r="AF124" s="457">
        <v>17812</v>
      </c>
      <c r="AG124" s="20">
        <f t="shared" ref="AG124:AG139" si="135">SUM(AE124:AF124)</f>
        <v>14801101</v>
      </c>
      <c r="AH124" s="21">
        <f t="shared" ref="AH124:AH139" si="136">X124-AA124</f>
        <v>5198900</v>
      </c>
      <c r="AI124" s="17">
        <f t="shared" ref="AI124:AI139" si="137">X124-AD124</f>
        <v>5198900</v>
      </c>
      <c r="AJ124" s="18">
        <f t="shared" ref="AJ124:AJ139" si="138">X124-AG124</f>
        <v>5198899</v>
      </c>
      <c r="AK124" s="10"/>
      <c r="AL124" s="455">
        <v>0</v>
      </c>
      <c r="AM124" s="458">
        <v>0</v>
      </c>
      <c r="AN124" s="10"/>
      <c r="AO124" s="365"/>
      <c r="AP124" s="365"/>
      <c r="AQ124" s="365"/>
      <c r="AR124" s="365"/>
      <c r="AS124" s="365"/>
      <c r="AT124" s="365"/>
      <c r="AU124" s="365"/>
      <c r="AV124" s="365"/>
      <c r="AW124" s="365"/>
      <c r="AX124" s="365"/>
      <c r="AY124" s="365"/>
      <c r="AZ124" s="365"/>
    </row>
    <row r="125" spans="1:52" s="467" customFormat="1" ht="16.5" thickBot="1" x14ac:dyDescent="0.25">
      <c r="A125" s="618" t="str">
        <f>+IF(OCTUBRE!A125=0,"",OCTUBRE!A125)</f>
        <v xml:space="preserve">TOTAL PRESUPUESTO DE INGRESOS </v>
      </c>
      <c r="B125" s="619"/>
      <c r="C125" s="605">
        <f t="shared" ref="C125:N125" si="139">C123+C121</f>
        <v>3181595000</v>
      </c>
      <c r="D125" s="621">
        <f t="shared" si="139"/>
        <v>0</v>
      </c>
      <c r="E125" s="621">
        <f t="shared" si="139"/>
        <v>923804037</v>
      </c>
      <c r="F125" s="622">
        <f t="shared" si="139"/>
        <v>4105399037</v>
      </c>
      <c r="G125" s="620">
        <f t="shared" si="139"/>
        <v>3340341032</v>
      </c>
      <c r="H125" s="621">
        <f t="shared" si="139"/>
        <v>225031450</v>
      </c>
      <c r="I125" s="622">
        <f t="shared" si="139"/>
        <v>3565372482</v>
      </c>
      <c r="J125" s="620">
        <f t="shared" si="139"/>
        <v>2711307794</v>
      </c>
      <c r="K125" s="621">
        <f t="shared" si="139"/>
        <v>188169897</v>
      </c>
      <c r="L125" s="622">
        <f t="shared" si="139"/>
        <v>2899477691</v>
      </c>
      <c r="M125" s="620">
        <f t="shared" si="139"/>
        <v>540026555</v>
      </c>
      <c r="N125" s="622">
        <f t="shared" si="139"/>
        <v>1205921346</v>
      </c>
      <c r="P125" s="605">
        <f>P123+P121</f>
        <v>0</v>
      </c>
      <c r="Q125" s="606">
        <f>Q123+Q121</f>
        <v>0</v>
      </c>
      <c r="R125" s="10"/>
      <c r="S125" s="155" t="str">
        <f>+IF(OCTUBRE!S125=0,"",OCTUBRE!S125)</f>
        <v>2010200-2</v>
      </c>
      <c r="T125" s="159" t="str">
        <f>+IF(OCTUBRE!T125=0,"",OCTUBRE!T125)</f>
        <v>Impresos y Publicaciones</v>
      </c>
      <c r="U125" s="29">
        <f>+ENERO!U125</f>
        <v>1618455</v>
      </c>
      <c r="V125" s="17">
        <f>OCTUBRE!V125+NOVIEMBRE!AL125</f>
        <v>-500000</v>
      </c>
      <c r="W125" s="17">
        <f>OCTUBRE!W125+NOVIEMBRE!AM125</f>
        <v>0</v>
      </c>
      <c r="X125" s="20">
        <f t="shared" si="132"/>
        <v>1118455</v>
      </c>
      <c r="Y125" s="21">
        <f>OCTUBRE!AA125</f>
        <v>993870</v>
      </c>
      <c r="Z125" s="457">
        <v>11693</v>
      </c>
      <c r="AA125" s="20">
        <f t="shared" si="133"/>
        <v>1005563</v>
      </c>
      <c r="AB125" s="21">
        <f>OCTUBRE!AD125</f>
        <v>993870</v>
      </c>
      <c r="AC125" s="457">
        <v>11693</v>
      </c>
      <c r="AD125" s="20">
        <f t="shared" si="134"/>
        <v>1005563</v>
      </c>
      <c r="AE125" s="21">
        <f>OCTUBRE!AG125</f>
        <v>993870</v>
      </c>
      <c r="AF125" s="457">
        <v>11693</v>
      </c>
      <c r="AG125" s="20">
        <f t="shared" si="135"/>
        <v>1005563</v>
      </c>
      <c r="AH125" s="21">
        <f t="shared" si="136"/>
        <v>112892</v>
      </c>
      <c r="AI125" s="17">
        <f t="shared" si="137"/>
        <v>112892</v>
      </c>
      <c r="AJ125" s="18">
        <f t="shared" si="138"/>
        <v>112892</v>
      </c>
      <c r="AK125" s="10"/>
      <c r="AL125" s="455">
        <v>0</v>
      </c>
      <c r="AM125" s="458">
        <v>0</v>
      </c>
      <c r="AN125" s="10"/>
      <c r="AO125" s="365"/>
      <c r="AP125" s="365"/>
      <c r="AQ125" s="365"/>
      <c r="AR125" s="365"/>
      <c r="AS125" s="365"/>
      <c r="AT125" s="365"/>
      <c r="AU125" s="365"/>
      <c r="AV125" s="365"/>
      <c r="AW125" s="365"/>
      <c r="AX125" s="365"/>
      <c r="AY125" s="365"/>
      <c r="AZ125" s="365"/>
    </row>
    <row r="126" spans="1:52" s="467" customFormat="1" x14ac:dyDescent="0.2">
      <c r="A126" s="623"/>
      <c r="N126" s="10"/>
      <c r="R126" s="10"/>
      <c r="S126" s="155" t="str">
        <f>+IF(OCTUBRE!S126=0,"",OCTUBRE!S126)</f>
        <v>2010200-3</v>
      </c>
      <c r="T126" s="159" t="str">
        <f>+IF(OCTUBRE!T126=0,"",OCTUBRE!T126)</f>
        <v xml:space="preserve">Servicios Públicos </v>
      </c>
      <c r="U126" s="29">
        <f>+ENERO!U126</f>
        <v>59412000</v>
      </c>
      <c r="V126" s="17">
        <f>OCTUBRE!V126+NOVIEMBRE!AL126</f>
        <v>0</v>
      </c>
      <c r="W126" s="17">
        <f>OCTUBRE!W126+NOVIEMBRE!AM126</f>
        <v>0</v>
      </c>
      <c r="X126" s="20">
        <f t="shared" si="132"/>
        <v>59412000</v>
      </c>
      <c r="Y126" s="21">
        <f>OCTUBRE!AA126</f>
        <v>45086250</v>
      </c>
      <c r="Z126" s="457">
        <v>2486259</v>
      </c>
      <c r="AA126" s="20">
        <f t="shared" si="133"/>
        <v>47572509</v>
      </c>
      <c r="AB126" s="21">
        <f>OCTUBRE!AD126</f>
        <v>45086250</v>
      </c>
      <c r="AC126" s="457">
        <v>2486259</v>
      </c>
      <c r="AD126" s="20">
        <f t="shared" si="134"/>
        <v>47572509</v>
      </c>
      <c r="AE126" s="21">
        <f>OCTUBRE!AG126</f>
        <v>42717348</v>
      </c>
      <c r="AF126" s="457">
        <v>3284050</v>
      </c>
      <c r="AG126" s="20">
        <f t="shared" si="135"/>
        <v>46001398</v>
      </c>
      <c r="AH126" s="21">
        <f t="shared" si="136"/>
        <v>11839491</v>
      </c>
      <c r="AI126" s="17">
        <f t="shared" si="137"/>
        <v>11839491</v>
      </c>
      <c r="AJ126" s="18">
        <f t="shared" si="138"/>
        <v>13410602</v>
      </c>
      <c r="AK126" s="10"/>
      <c r="AL126" s="455">
        <v>0</v>
      </c>
      <c r="AM126" s="458">
        <v>0</v>
      </c>
      <c r="AN126" s="10"/>
      <c r="AO126" s="365"/>
      <c r="AP126" s="365"/>
      <c r="AQ126" s="365"/>
      <c r="AR126" s="365"/>
      <c r="AS126" s="365"/>
      <c r="AT126" s="365"/>
      <c r="AU126" s="365"/>
      <c r="AV126" s="365"/>
      <c r="AW126" s="365"/>
      <c r="AX126" s="365"/>
      <c r="AY126" s="365"/>
      <c r="AZ126" s="365"/>
    </row>
    <row r="127" spans="1:52" s="467" customFormat="1" x14ac:dyDescent="0.2">
      <c r="A127" s="623"/>
      <c r="D127" s="562"/>
      <c r="N127" s="10"/>
      <c r="R127" s="10"/>
      <c r="S127" s="155" t="str">
        <f>+IF(OCTUBRE!S127=0,"",OCTUBRE!S127)</f>
        <v>2010200-4</v>
      </c>
      <c r="T127" s="159" t="str">
        <f>+IF(OCTUBRE!T127=0,"",OCTUBRE!T127)</f>
        <v>Comunicaciones y Transportes</v>
      </c>
      <c r="U127" s="29">
        <f>+ENERO!U127</f>
        <v>12125984</v>
      </c>
      <c r="V127" s="17">
        <f>OCTUBRE!V127+NOVIEMBRE!AL127</f>
        <v>1500000</v>
      </c>
      <c r="W127" s="17">
        <f>OCTUBRE!W127+NOVIEMBRE!AM127</f>
        <v>0</v>
      </c>
      <c r="X127" s="20">
        <f t="shared" si="132"/>
        <v>13625984</v>
      </c>
      <c r="Y127" s="21">
        <f>OCTUBRE!AA127</f>
        <v>10916976</v>
      </c>
      <c r="Z127" s="457">
        <v>852650</v>
      </c>
      <c r="AA127" s="20">
        <f t="shared" si="133"/>
        <v>11769626</v>
      </c>
      <c r="AB127" s="21">
        <f>OCTUBRE!AD127</f>
        <v>10522307</v>
      </c>
      <c r="AC127" s="457">
        <v>1172650</v>
      </c>
      <c r="AD127" s="20">
        <f t="shared" si="134"/>
        <v>11694957</v>
      </c>
      <c r="AE127" s="21">
        <f>OCTUBRE!AG127</f>
        <v>9882217</v>
      </c>
      <c r="AF127" s="457">
        <v>951850</v>
      </c>
      <c r="AG127" s="20">
        <f t="shared" si="135"/>
        <v>10834067</v>
      </c>
      <c r="AH127" s="21">
        <f t="shared" si="136"/>
        <v>1856358</v>
      </c>
      <c r="AI127" s="17">
        <f t="shared" si="137"/>
        <v>1931027</v>
      </c>
      <c r="AJ127" s="18">
        <f t="shared" si="138"/>
        <v>2791917</v>
      </c>
      <c r="AK127" s="10"/>
      <c r="AL127" s="455">
        <v>1500000</v>
      </c>
      <c r="AM127" s="458">
        <v>0</v>
      </c>
      <c r="AN127" s="10"/>
      <c r="AO127" s="365"/>
      <c r="AP127" s="365"/>
      <c r="AQ127" s="365"/>
      <c r="AR127" s="365"/>
      <c r="AS127" s="365"/>
      <c r="AT127" s="365"/>
      <c r="AU127" s="365"/>
      <c r="AV127" s="365"/>
      <c r="AW127" s="365"/>
      <c r="AX127" s="365"/>
      <c r="AY127" s="365"/>
      <c r="AZ127" s="365"/>
    </row>
    <row r="128" spans="1:52" s="467" customFormat="1" x14ac:dyDescent="0.2">
      <c r="A128" s="623"/>
      <c r="N128" s="10"/>
      <c r="R128" s="10"/>
      <c r="S128" s="155" t="str">
        <f>+IF(OCTUBRE!S128=0,"",OCTUBRE!S128)</f>
        <v>2010200-5</v>
      </c>
      <c r="T128" s="159" t="str">
        <f>+IF(OCTUBRE!T128=0,"",OCTUBRE!T128)</f>
        <v>Viáticos y Gastos de Viaje</v>
      </c>
      <c r="U128" s="29">
        <f>+ENERO!U128</f>
        <v>10866029</v>
      </c>
      <c r="V128" s="17">
        <f>OCTUBRE!V128+NOVIEMBRE!AL128</f>
        <v>2500000</v>
      </c>
      <c r="W128" s="17">
        <f>OCTUBRE!W128+NOVIEMBRE!AM128</f>
        <v>0</v>
      </c>
      <c r="X128" s="20">
        <f t="shared" si="132"/>
        <v>13366029</v>
      </c>
      <c r="Y128" s="21">
        <f>OCTUBRE!AA128</f>
        <v>9790884</v>
      </c>
      <c r="Z128" s="457">
        <v>855993</v>
      </c>
      <c r="AA128" s="20">
        <f t="shared" si="133"/>
        <v>10646877</v>
      </c>
      <c r="AB128" s="21">
        <f>OCTUBRE!AD128</f>
        <v>9790884</v>
      </c>
      <c r="AC128" s="457">
        <v>855993</v>
      </c>
      <c r="AD128" s="20">
        <f t="shared" si="134"/>
        <v>10646877</v>
      </c>
      <c r="AE128" s="21">
        <f>OCTUBRE!AG128</f>
        <v>9790881</v>
      </c>
      <c r="AF128" s="457">
        <v>855993</v>
      </c>
      <c r="AG128" s="20">
        <f t="shared" si="135"/>
        <v>10646874</v>
      </c>
      <c r="AH128" s="21">
        <f t="shared" si="136"/>
        <v>2719152</v>
      </c>
      <c r="AI128" s="17">
        <f t="shared" si="137"/>
        <v>2719152</v>
      </c>
      <c r="AJ128" s="18">
        <f t="shared" si="138"/>
        <v>2719155</v>
      </c>
      <c r="AK128" s="10"/>
      <c r="AL128" s="455">
        <v>1500000</v>
      </c>
      <c r="AM128" s="458">
        <v>0</v>
      </c>
      <c r="AN128" s="10"/>
      <c r="AO128" s="365"/>
      <c r="AP128" s="365"/>
      <c r="AQ128" s="365"/>
      <c r="AR128" s="365"/>
      <c r="AS128" s="365"/>
      <c r="AT128" s="365"/>
      <c r="AU128" s="365"/>
      <c r="AV128" s="365"/>
      <c r="AW128" s="365"/>
      <c r="AX128" s="365"/>
      <c r="AY128" s="365"/>
      <c r="AZ128" s="365"/>
    </row>
    <row r="129" spans="1:52" s="467" customFormat="1" x14ac:dyDescent="0.2">
      <c r="A129" s="623"/>
      <c r="N129" s="10"/>
      <c r="R129" s="10"/>
      <c r="S129" s="155" t="str">
        <f>+IF(OCTUBRE!S129=0,"",OCTUBRE!S129)</f>
        <v>2010200-6</v>
      </c>
      <c r="T129" s="159" t="str">
        <f>+IF(OCTUBRE!T129=0,"",OCTUBRE!T129)</f>
        <v>Arrendamientos</v>
      </c>
      <c r="U129" s="29">
        <f>+ENERO!U129</f>
        <v>0</v>
      </c>
      <c r="V129" s="17">
        <f>OCTUBRE!V129+NOVIEMBRE!AL129</f>
        <v>0</v>
      </c>
      <c r="W129" s="17">
        <f>OCTUBRE!W129+NOVIEMBRE!AM129</f>
        <v>0</v>
      </c>
      <c r="X129" s="20">
        <f t="shared" si="132"/>
        <v>0</v>
      </c>
      <c r="Y129" s="21">
        <f>OCTUBRE!AA129</f>
        <v>0</v>
      </c>
      <c r="Z129" s="457">
        <v>0</v>
      </c>
      <c r="AA129" s="20">
        <f t="shared" si="133"/>
        <v>0</v>
      </c>
      <c r="AB129" s="21">
        <f>OCTUBRE!AD129</f>
        <v>0</v>
      </c>
      <c r="AC129" s="457">
        <v>0</v>
      </c>
      <c r="AD129" s="20">
        <f t="shared" si="134"/>
        <v>0</v>
      </c>
      <c r="AE129" s="21">
        <f>OCTUBRE!AG129</f>
        <v>0</v>
      </c>
      <c r="AF129" s="457">
        <v>0</v>
      </c>
      <c r="AG129" s="20">
        <f t="shared" si="135"/>
        <v>0</v>
      </c>
      <c r="AH129" s="21">
        <f t="shared" si="136"/>
        <v>0</v>
      </c>
      <c r="AI129" s="17">
        <f t="shared" si="137"/>
        <v>0</v>
      </c>
      <c r="AJ129" s="18">
        <f t="shared" si="138"/>
        <v>0</v>
      </c>
      <c r="AK129" s="10"/>
      <c r="AL129" s="455">
        <v>0</v>
      </c>
      <c r="AM129" s="458">
        <v>0</v>
      </c>
      <c r="AN129" s="10"/>
      <c r="AO129" s="365"/>
      <c r="AP129" s="365"/>
      <c r="AQ129" s="365"/>
      <c r="AR129" s="365"/>
      <c r="AS129" s="365"/>
      <c r="AT129" s="365"/>
      <c r="AU129" s="365"/>
      <c r="AV129" s="365"/>
      <c r="AW129" s="365"/>
      <c r="AX129" s="365"/>
      <c r="AY129" s="365"/>
      <c r="AZ129" s="365"/>
    </row>
    <row r="130" spans="1:52" s="467" customFormat="1" x14ac:dyDescent="0.2">
      <c r="A130" s="623"/>
      <c r="N130" s="10"/>
      <c r="R130" s="10"/>
      <c r="S130" s="155" t="str">
        <f>+IF(OCTUBRE!S130=0,"",OCTUBRE!S130)</f>
        <v>2010200-7</v>
      </c>
      <c r="T130" s="159" t="str">
        <f>+IF(OCTUBRE!T130=0,"",OCTUBRE!T130)</f>
        <v>Vigilancia y Aseo</v>
      </c>
      <c r="U130" s="29">
        <f>+ENERO!U130</f>
        <v>3000000</v>
      </c>
      <c r="V130" s="17">
        <f>OCTUBRE!V130+NOVIEMBRE!AL130</f>
        <v>-3000000</v>
      </c>
      <c r="W130" s="17">
        <f>OCTUBRE!W130+NOVIEMBRE!AM130</f>
        <v>0</v>
      </c>
      <c r="X130" s="20">
        <f t="shared" si="132"/>
        <v>0</v>
      </c>
      <c r="Y130" s="21">
        <f>OCTUBRE!AA130</f>
        <v>0</v>
      </c>
      <c r="Z130" s="457">
        <v>0</v>
      </c>
      <c r="AA130" s="20">
        <f t="shared" si="133"/>
        <v>0</v>
      </c>
      <c r="AB130" s="21">
        <f>OCTUBRE!AD130</f>
        <v>0</v>
      </c>
      <c r="AC130" s="457">
        <v>0</v>
      </c>
      <c r="AD130" s="20">
        <f t="shared" si="134"/>
        <v>0</v>
      </c>
      <c r="AE130" s="21">
        <f>OCTUBRE!AG130</f>
        <v>0</v>
      </c>
      <c r="AF130" s="457">
        <v>0</v>
      </c>
      <c r="AG130" s="20">
        <f t="shared" si="135"/>
        <v>0</v>
      </c>
      <c r="AH130" s="21">
        <f t="shared" si="136"/>
        <v>0</v>
      </c>
      <c r="AI130" s="17">
        <f t="shared" si="137"/>
        <v>0</v>
      </c>
      <c r="AJ130" s="18">
        <f t="shared" si="138"/>
        <v>0</v>
      </c>
      <c r="AK130" s="10"/>
      <c r="AL130" s="455">
        <v>0</v>
      </c>
      <c r="AM130" s="458">
        <v>0</v>
      </c>
      <c r="AN130" s="10"/>
      <c r="AO130" s="365"/>
      <c r="AP130" s="365"/>
      <c r="AQ130" s="365"/>
      <c r="AR130" s="365"/>
      <c r="AS130" s="365"/>
      <c r="AT130" s="365"/>
      <c r="AU130" s="365"/>
      <c r="AV130" s="365"/>
      <c r="AW130" s="365"/>
      <c r="AX130" s="365"/>
      <c r="AY130" s="365"/>
      <c r="AZ130" s="365"/>
    </row>
    <row r="131" spans="1:52" s="467" customFormat="1" x14ac:dyDescent="0.2">
      <c r="A131" s="623"/>
      <c r="N131" s="10"/>
      <c r="R131" s="10"/>
      <c r="S131" s="155" t="str">
        <f>+IF(OCTUBRE!S131=0,"",OCTUBRE!S131)</f>
        <v>2010200-8</v>
      </c>
      <c r="T131" s="159" t="str">
        <f>+IF(OCTUBRE!T131=0,"",OCTUBRE!T131)</f>
        <v>Bienestar Social</v>
      </c>
      <c r="U131" s="29">
        <f>+ENERO!U131</f>
        <v>27404960</v>
      </c>
      <c r="V131" s="17">
        <f>OCTUBRE!V131+NOVIEMBRE!AL131</f>
        <v>0</v>
      </c>
      <c r="W131" s="17">
        <f>OCTUBRE!W131+NOVIEMBRE!AM131</f>
        <v>81553</v>
      </c>
      <c r="X131" s="20">
        <f t="shared" si="132"/>
        <v>27486513</v>
      </c>
      <c r="Y131" s="21">
        <f>OCTUBRE!AA131</f>
        <v>9296473</v>
      </c>
      <c r="Z131" s="457">
        <v>5485059</v>
      </c>
      <c r="AA131" s="20">
        <f t="shared" si="133"/>
        <v>14781532</v>
      </c>
      <c r="AB131" s="21">
        <f>OCTUBRE!AD131</f>
        <v>9296473</v>
      </c>
      <c r="AC131" s="457">
        <v>5485059</v>
      </c>
      <c r="AD131" s="20">
        <f t="shared" si="134"/>
        <v>14781532</v>
      </c>
      <c r="AE131" s="21">
        <f>OCTUBRE!AG131</f>
        <v>8347423</v>
      </c>
      <c r="AF131" s="457">
        <v>3276397</v>
      </c>
      <c r="AG131" s="20">
        <f t="shared" si="135"/>
        <v>11623820</v>
      </c>
      <c r="AH131" s="21">
        <f t="shared" si="136"/>
        <v>12704981</v>
      </c>
      <c r="AI131" s="17">
        <f t="shared" si="137"/>
        <v>12704981</v>
      </c>
      <c r="AJ131" s="18">
        <f t="shared" si="138"/>
        <v>15862693</v>
      </c>
      <c r="AK131" s="10"/>
      <c r="AL131" s="455">
        <v>0</v>
      </c>
      <c r="AM131" s="458">
        <v>0</v>
      </c>
      <c r="AN131" s="10"/>
      <c r="AO131" s="365"/>
      <c r="AP131" s="365"/>
      <c r="AQ131" s="365"/>
      <c r="AR131" s="365"/>
      <c r="AS131" s="365"/>
      <c r="AT131" s="365"/>
      <c r="AU131" s="365"/>
      <c r="AV131" s="365"/>
      <c r="AW131" s="365"/>
      <c r="AX131" s="365"/>
      <c r="AY131" s="365"/>
      <c r="AZ131" s="365"/>
    </row>
    <row r="132" spans="1:52" s="467" customFormat="1" x14ac:dyDescent="0.2">
      <c r="A132" s="623"/>
      <c r="N132" s="10"/>
      <c r="R132" s="10"/>
      <c r="S132" s="155" t="str">
        <f>+IF(OCTUBRE!S132=0,"",OCTUBRE!S132)</f>
        <v>2010200-9</v>
      </c>
      <c r="T132" s="159" t="str">
        <f>+IF(OCTUBRE!T132=0,"",OCTUBRE!T132)</f>
        <v>Capacitación, estimulos, incentivos, programa de calidad</v>
      </c>
      <c r="U132" s="29">
        <f>+ENERO!U132</f>
        <v>9000000</v>
      </c>
      <c r="V132" s="17">
        <f>OCTUBRE!V132+NOVIEMBRE!AL132</f>
        <v>-6000000</v>
      </c>
      <c r="W132" s="17">
        <f>OCTUBRE!W132+NOVIEMBRE!AM132</f>
        <v>0</v>
      </c>
      <c r="X132" s="20">
        <f t="shared" si="132"/>
        <v>3000000</v>
      </c>
      <c r="Y132" s="21">
        <f>OCTUBRE!AA132</f>
        <v>2603720</v>
      </c>
      <c r="Z132" s="457">
        <v>0</v>
      </c>
      <c r="AA132" s="20">
        <f t="shared" si="133"/>
        <v>2603720</v>
      </c>
      <c r="AB132" s="21">
        <f>OCTUBRE!AD132</f>
        <v>2603720</v>
      </c>
      <c r="AC132" s="457">
        <v>0</v>
      </c>
      <c r="AD132" s="20">
        <f t="shared" si="134"/>
        <v>2603720</v>
      </c>
      <c r="AE132" s="21">
        <f>OCTUBRE!AG132</f>
        <v>1963720</v>
      </c>
      <c r="AF132" s="457">
        <v>640000</v>
      </c>
      <c r="AG132" s="20">
        <f t="shared" si="135"/>
        <v>2603720</v>
      </c>
      <c r="AH132" s="21">
        <f t="shared" si="136"/>
        <v>396280</v>
      </c>
      <c r="AI132" s="17">
        <f t="shared" si="137"/>
        <v>396280</v>
      </c>
      <c r="AJ132" s="18">
        <f t="shared" si="138"/>
        <v>396280</v>
      </c>
      <c r="AK132" s="10"/>
      <c r="AL132" s="455">
        <v>-4000000</v>
      </c>
      <c r="AM132" s="458">
        <v>0</v>
      </c>
      <c r="AN132" s="10"/>
      <c r="AO132" s="365"/>
      <c r="AP132" s="365"/>
      <c r="AQ132" s="365"/>
      <c r="AR132" s="365"/>
      <c r="AS132" s="365"/>
      <c r="AT132" s="365"/>
      <c r="AU132" s="365"/>
      <c r="AV132" s="365"/>
      <c r="AW132" s="365"/>
      <c r="AX132" s="365"/>
      <c r="AY132" s="365"/>
      <c r="AZ132" s="365"/>
    </row>
    <row r="133" spans="1:52" s="467" customFormat="1" x14ac:dyDescent="0.2">
      <c r="A133" s="623"/>
      <c r="N133" s="10"/>
      <c r="R133" s="10"/>
      <c r="S133" s="155" t="str">
        <f>+IF(OCTUBRE!S133=0,"",OCTUBRE!S133)</f>
        <v>2010200-10</v>
      </c>
      <c r="T133" s="159" t="str">
        <f>+IF(OCTUBRE!T133=0,"",OCTUBRE!T133)</f>
        <v>Pagos otras IPS</v>
      </c>
      <c r="U133" s="29">
        <f>+ENERO!U133</f>
        <v>1000000</v>
      </c>
      <c r="V133" s="17">
        <f>OCTUBRE!V133+NOVIEMBRE!AL133</f>
        <v>0</v>
      </c>
      <c r="W133" s="17">
        <f>OCTUBRE!W133+NOVIEMBRE!AM133</f>
        <v>0</v>
      </c>
      <c r="X133" s="20">
        <f t="shared" si="132"/>
        <v>1000000</v>
      </c>
      <c r="Y133" s="21">
        <f>OCTUBRE!AA133</f>
        <v>0</v>
      </c>
      <c r="Z133" s="457">
        <v>0</v>
      </c>
      <c r="AA133" s="20">
        <f t="shared" si="133"/>
        <v>0</v>
      </c>
      <c r="AB133" s="21">
        <f>OCTUBRE!AD133</f>
        <v>0</v>
      </c>
      <c r="AC133" s="457">
        <v>0</v>
      </c>
      <c r="AD133" s="20">
        <f t="shared" si="134"/>
        <v>0</v>
      </c>
      <c r="AE133" s="21">
        <f>OCTUBRE!AG133</f>
        <v>0</v>
      </c>
      <c r="AF133" s="457">
        <v>0</v>
      </c>
      <c r="AG133" s="20">
        <f t="shared" si="135"/>
        <v>0</v>
      </c>
      <c r="AH133" s="21">
        <f t="shared" si="136"/>
        <v>1000000</v>
      </c>
      <c r="AI133" s="17">
        <f t="shared" si="137"/>
        <v>1000000</v>
      </c>
      <c r="AJ133" s="18">
        <f t="shared" si="138"/>
        <v>1000000</v>
      </c>
      <c r="AK133" s="10"/>
      <c r="AL133" s="455">
        <v>0</v>
      </c>
      <c r="AM133" s="458">
        <v>0</v>
      </c>
      <c r="AN133" s="10"/>
      <c r="AO133" s="365"/>
      <c r="AP133" s="365"/>
      <c r="AQ133" s="365"/>
      <c r="AR133" s="365"/>
      <c r="AS133" s="365"/>
      <c r="AT133" s="365"/>
      <c r="AU133" s="365"/>
      <c r="AV133" s="365"/>
      <c r="AW133" s="365"/>
      <c r="AX133" s="365"/>
      <c r="AY133" s="365"/>
      <c r="AZ133" s="365"/>
    </row>
    <row r="134" spans="1:52" s="467" customFormat="1" x14ac:dyDescent="0.2">
      <c r="A134" s="623"/>
      <c r="N134" s="10"/>
      <c r="R134" s="10"/>
      <c r="S134" s="155" t="str">
        <f>+IF(OCTUBRE!S134=0,"",OCTUBRE!S134)</f>
        <v>2010200-11</v>
      </c>
      <c r="T134" s="159" t="str">
        <f>+IF(OCTUBRE!T134=0,"",OCTUBRE!T134)</f>
        <v>Gastos financieros</v>
      </c>
      <c r="U134" s="29">
        <f>+ENERO!U134</f>
        <v>8000000</v>
      </c>
      <c r="V134" s="17">
        <f>OCTUBRE!V134+NOVIEMBRE!AL134</f>
        <v>-1600000</v>
      </c>
      <c r="W134" s="17">
        <f>OCTUBRE!W134+NOVIEMBRE!AM134</f>
        <v>0</v>
      </c>
      <c r="X134" s="20">
        <f t="shared" si="132"/>
        <v>6400000</v>
      </c>
      <c r="Y134" s="21">
        <f>OCTUBRE!AA134</f>
        <v>4047616.07</v>
      </c>
      <c r="Z134" s="457">
        <v>297178.62</v>
      </c>
      <c r="AA134" s="20">
        <f t="shared" si="133"/>
        <v>4344794.6899999995</v>
      </c>
      <c r="AB134" s="21">
        <f>OCTUBRE!AD134</f>
        <v>4047616.07</v>
      </c>
      <c r="AC134" s="457">
        <v>297178.62</v>
      </c>
      <c r="AD134" s="20">
        <f t="shared" si="134"/>
        <v>4344794.6899999995</v>
      </c>
      <c r="AE134" s="21">
        <f>OCTUBRE!AG134</f>
        <v>4047615</v>
      </c>
      <c r="AF134" s="457">
        <v>297179.62</v>
      </c>
      <c r="AG134" s="20">
        <f t="shared" si="135"/>
        <v>4344794.62</v>
      </c>
      <c r="AH134" s="21">
        <f t="shared" si="136"/>
        <v>2055205.3100000005</v>
      </c>
      <c r="AI134" s="17">
        <f t="shared" si="137"/>
        <v>2055205.3100000005</v>
      </c>
      <c r="AJ134" s="18">
        <f t="shared" si="138"/>
        <v>2055205.38</v>
      </c>
      <c r="AK134" s="10"/>
      <c r="AL134" s="455">
        <v>0</v>
      </c>
      <c r="AM134" s="458">
        <v>0</v>
      </c>
      <c r="AN134" s="10"/>
      <c r="AO134" s="365"/>
      <c r="AP134" s="365"/>
      <c r="AQ134" s="365"/>
      <c r="AR134" s="365"/>
      <c r="AS134" s="365"/>
      <c r="AT134" s="365"/>
      <c r="AU134" s="365"/>
      <c r="AV134" s="365"/>
      <c r="AW134" s="365"/>
      <c r="AX134" s="365"/>
      <c r="AY134" s="365"/>
      <c r="AZ134" s="365"/>
    </row>
    <row r="135" spans="1:52" s="467" customFormat="1" x14ac:dyDescent="0.2">
      <c r="A135" s="623"/>
      <c r="N135" s="10"/>
      <c r="R135" s="10"/>
      <c r="S135" s="155" t="str">
        <f>+IF(OCTUBRE!S135=0,"",OCTUBRE!S135)</f>
        <v>2010200-12</v>
      </c>
      <c r="T135" s="159" t="str">
        <f>+IF(OCTUBRE!T135=0,"",OCTUBRE!T135)</f>
        <v>Salud Ocupacional</v>
      </c>
      <c r="U135" s="29">
        <f>+ENERO!U135</f>
        <v>5000000</v>
      </c>
      <c r="V135" s="17">
        <f>OCTUBRE!V135+NOVIEMBRE!AL135</f>
        <v>-4000000</v>
      </c>
      <c r="W135" s="17">
        <f>OCTUBRE!W135+NOVIEMBRE!AM135</f>
        <v>0</v>
      </c>
      <c r="X135" s="20">
        <f t="shared" si="132"/>
        <v>1000000</v>
      </c>
      <c r="Y135" s="21">
        <f>OCTUBRE!AA135</f>
        <v>0</v>
      </c>
      <c r="Z135" s="457">
        <v>0</v>
      </c>
      <c r="AA135" s="20">
        <f t="shared" si="133"/>
        <v>0</v>
      </c>
      <c r="AB135" s="21">
        <f>OCTUBRE!AD135</f>
        <v>0</v>
      </c>
      <c r="AC135" s="457">
        <v>0</v>
      </c>
      <c r="AD135" s="20">
        <f t="shared" si="134"/>
        <v>0</v>
      </c>
      <c r="AE135" s="21">
        <f>OCTUBRE!AG135</f>
        <v>0</v>
      </c>
      <c r="AF135" s="457">
        <v>0</v>
      </c>
      <c r="AG135" s="20">
        <f t="shared" si="135"/>
        <v>0</v>
      </c>
      <c r="AH135" s="21">
        <f t="shared" si="136"/>
        <v>1000000</v>
      </c>
      <c r="AI135" s="17">
        <f t="shared" si="137"/>
        <v>1000000</v>
      </c>
      <c r="AJ135" s="18">
        <f t="shared" si="138"/>
        <v>1000000</v>
      </c>
      <c r="AK135" s="10"/>
      <c r="AL135" s="455">
        <v>-2000000</v>
      </c>
      <c r="AM135" s="458">
        <v>0</v>
      </c>
      <c r="AN135" s="10"/>
      <c r="AO135" s="365"/>
      <c r="AP135" s="365"/>
      <c r="AQ135" s="365"/>
      <c r="AR135" s="365"/>
      <c r="AS135" s="365"/>
      <c r="AT135" s="365"/>
      <c r="AU135" s="365"/>
      <c r="AV135" s="365"/>
      <c r="AW135" s="365"/>
      <c r="AX135" s="365"/>
      <c r="AY135" s="365"/>
      <c r="AZ135" s="365"/>
    </row>
    <row r="136" spans="1:52" s="467" customFormat="1" x14ac:dyDescent="0.2">
      <c r="A136" s="623"/>
      <c r="N136" s="10"/>
      <c r="R136" s="10"/>
      <c r="S136" s="155" t="str">
        <f>+IF(OCTUBRE!S136=0,"",OCTUBRE!S136)</f>
        <v>2010200-13</v>
      </c>
      <c r="T136" s="159" t="str">
        <f>+IF(OCTUBRE!T136=0,"",OCTUBRE!T136)</f>
        <v>Liquidacion de Convenios</v>
      </c>
      <c r="U136" s="29">
        <f>+ENERO!U136</f>
        <v>0</v>
      </c>
      <c r="V136" s="17">
        <f>OCTUBRE!V136+NOVIEMBRE!AL136</f>
        <v>0</v>
      </c>
      <c r="W136" s="17">
        <f>OCTUBRE!W136+NOVIEMBRE!AM136</f>
        <v>13870561</v>
      </c>
      <c r="X136" s="20">
        <f t="shared" si="132"/>
        <v>13870561</v>
      </c>
      <c r="Y136" s="21">
        <f>OCTUBRE!AA136</f>
        <v>13870561</v>
      </c>
      <c r="Z136" s="457">
        <v>0</v>
      </c>
      <c r="AA136" s="20">
        <f t="shared" si="133"/>
        <v>13870561</v>
      </c>
      <c r="AB136" s="21">
        <f>OCTUBRE!AD136</f>
        <v>13870561</v>
      </c>
      <c r="AC136" s="457">
        <v>0</v>
      </c>
      <c r="AD136" s="20">
        <f t="shared" si="134"/>
        <v>13870561</v>
      </c>
      <c r="AE136" s="21">
        <f>OCTUBRE!AG136</f>
        <v>0</v>
      </c>
      <c r="AF136" s="457">
        <v>0</v>
      </c>
      <c r="AG136" s="20">
        <f t="shared" si="135"/>
        <v>0</v>
      </c>
      <c r="AH136" s="21">
        <f t="shared" si="136"/>
        <v>0</v>
      </c>
      <c r="AI136" s="17">
        <f t="shared" si="137"/>
        <v>0</v>
      </c>
      <c r="AJ136" s="18">
        <f t="shared" si="138"/>
        <v>13870561</v>
      </c>
      <c r="AK136" s="10"/>
      <c r="AL136" s="455">
        <v>0</v>
      </c>
      <c r="AM136" s="458">
        <v>0</v>
      </c>
      <c r="AN136" s="10"/>
      <c r="AO136" s="365"/>
      <c r="AP136" s="365"/>
      <c r="AQ136" s="365"/>
      <c r="AR136" s="365"/>
      <c r="AS136" s="365"/>
      <c r="AT136" s="365"/>
      <c r="AU136" s="365"/>
      <c r="AV136" s="365"/>
      <c r="AW136" s="365"/>
      <c r="AX136" s="365"/>
      <c r="AY136" s="365"/>
      <c r="AZ136" s="365"/>
    </row>
    <row r="137" spans="1:52" s="467" customFormat="1" x14ac:dyDescent="0.2">
      <c r="A137" s="623"/>
      <c r="N137" s="10"/>
      <c r="R137" s="10"/>
      <c r="S137" s="155" t="str">
        <f>+IF(OCTUBRE!S137=0,"",OCTUBRE!S137)</f>
        <v>2010020-14</v>
      </c>
      <c r="T137" s="159" t="str">
        <f>+IF(OCTUBRE!T137=0,"",OCTUBRE!T137)</f>
        <v/>
      </c>
      <c r="U137" s="29">
        <f>+ENERO!U137</f>
        <v>0</v>
      </c>
      <c r="V137" s="17">
        <f>OCTUBRE!V137+NOVIEMBRE!AL137</f>
        <v>0</v>
      </c>
      <c r="W137" s="17">
        <f>OCTUBRE!W137+NOVIEMBRE!AM137</f>
        <v>0</v>
      </c>
      <c r="X137" s="20">
        <f t="shared" si="132"/>
        <v>0</v>
      </c>
      <c r="Y137" s="21">
        <f>OCTUBRE!AA137</f>
        <v>0</v>
      </c>
      <c r="Z137" s="457">
        <v>0</v>
      </c>
      <c r="AA137" s="20">
        <f t="shared" si="133"/>
        <v>0</v>
      </c>
      <c r="AB137" s="21">
        <f>OCTUBRE!AD137</f>
        <v>0</v>
      </c>
      <c r="AC137" s="457">
        <v>0</v>
      </c>
      <c r="AD137" s="20">
        <f t="shared" si="134"/>
        <v>0</v>
      </c>
      <c r="AE137" s="21">
        <f>OCTUBRE!AG137</f>
        <v>0</v>
      </c>
      <c r="AF137" s="457">
        <v>0</v>
      </c>
      <c r="AG137" s="20">
        <f t="shared" si="135"/>
        <v>0</v>
      </c>
      <c r="AH137" s="21">
        <f t="shared" si="136"/>
        <v>0</v>
      </c>
      <c r="AI137" s="17">
        <f t="shared" si="137"/>
        <v>0</v>
      </c>
      <c r="AJ137" s="18">
        <f t="shared" si="138"/>
        <v>0</v>
      </c>
      <c r="AK137" s="10"/>
      <c r="AL137" s="455">
        <v>0</v>
      </c>
      <c r="AM137" s="458">
        <v>0</v>
      </c>
      <c r="AN137" s="10"/>
      <c r="AO137" s="365"/>
      <c r="AP137" s="365"/>
      <c r="AQ137" s="365"/>
      <c r="AR137" s="365"/>
      <c r="AS137" s="365"/>
      <c r="AT137" s="365"/>
      <c r="AU137" s="365"/>
      <c r="AV137" s="365"/>
      <c r="AW137" s="365"/>
      <c r="AX137" s="365"/>
      <c r="AY137" s="365"/>
      <c r="AZ137" s="365"/>
    </row>
    <row r="138" spans="1:52" s="467" customFormat="1" x14ac:dyDescent="0.2">
      <c r="A138" s="623"/>
      <c r="N138" s="10"/>
      <c r="R138" s="10"/>
      <c r="S138" s="155" t="str">
        <f>+IF(OCTUBRE!S138=0,"",OCTUBRE!S138)</f>
        <v>2010200-15</v>
      </c>
      <c r="T138" s="159" t="str">
        <f>+IF(OCTUBRE!T138=0,"",OCTUBRE!T138)</f>
        <v/>
      </c>
      <c r="U138" s="29">
        <f>+ENERO!U138</f>
        <v>0</v>
      </c>
      <c r="V138" s="17">
        <f>OCTUBRE!V138+NOVIEMBRE!AL138</f>
        <v>0</v>
      </c>
      <c r="W138" s="17">
        <f>OCTUBRE!W138+NOVIEMBRE!AM138</f>
        <v>0</v>
      </c>
      <c r="X138" s="20">
        <f t="shared" si="132"/>
        <v>0</v>
      </c>
      <c r="Y138" s="21">
        <f>OCTUBRE!AA138</f>
        <v>0</v>
      </c>
      <c r="Z138" s="457">
        <v>0</v>
      </c>
      <c r="AA138" s="20">
        <f t="shared" si="133"/>
        <v>0</v>
      </c>
      <c r="AB138" s="21">
        <f>OCTUBRE!AD138</f>
        <v>0</v>
      </c>
      <c r="AC138" s="457">
        <v>0</v>
      </c>
      <c r="AD138" s="20">
        <f t="shared" si="134"/>
        <v>0</v>
      </c>
      <c r="AE138" s="21">
        <f>OCTUBRE!AG138</f>
        <v>0</v>
      </c>
      <c r="AF138" s="457">
        <v>0</v>
      </c>
      <c r="AG138" s="20">
        <f t="shared" si="135"/>
        <v>0</v>
      </c>
      <c r="AH138" s="21">
        <f t="shared" si="136"/>
        <v>0</v>
      </c>
      <c r="AI138" s="17">
        <f t="shared" si="137"/>
        <v>0</v>
      </c>
      <c r="AJ138" s="18">
        <f t="shared" si="138"/>
        <v>0</v>
      </c>
      <c r="AK138" s="10"/>
      <c r="AL138" s="455">
        <v>0</v>
      </c>
      <c r="AM138" s="458">
        <v>0</v>
      </c>
      <c r="AN138" s="10"/>
      <c r="AO138" s="365"/>
      <c r="AP138" s="365"/>
      <c r="AQ138" s="365"/>
      <c r="AR138" s="365"/>
      <c r="AS138" s="365"/>
      <c r="AT138" s="365"/>
      <c r="AU138" s="365"/>
      <c r="AV138" s="365"/>
      <c r="AW138" s="365"/>
      <c r="AX138" s="365"/>
      <c r="AY138" s="365"/>
      <c r="AZ138" s="365"/>
    </row>
    <row r="139" spans="1:52" s="467" customFormat="1" x14ac:dyDescent="0.2">
      <c r="A139" s="623"/>
      <c r="N139" s="10"/>
      <c r="R139" s="10"/>
      <c r="S139" s="155">
        <f>+IF(OCTUBRE!S139=0,"",OCTUBRE!S139)</f>
        <v>2010299</v>
      </c>
      <c r="T139" s="159" t="str">
        <f>+IF(OCTUBRE!T139=0,"",OCTUBRE!T139)</f>
        <v>Vigencias Anteriores</v>
      </c>
      <c r="U139" s="29">
        <f>+ENERO!U139</f>
        <v>0</v>
      </c>
      <c r="V139" s="17">
        <f>OCTUBRE!V139+NOVIEMBRE!AL139</f>
        <v>0</v>
      </c>
      <c r="W139" s="17">
        <f>OCTUBRE!W139+NOVIEMBRE!AM139</f>
        <v>11689024</v>
      </c>
      <c r="X139" s="20">
        <f t="shared" si="132"/>
        <v>11689024</v>
      </c>
      <c r="Y139" s="21">
        <f>OCTUBRE!AA139</f>
        <v>11689024</v>
      </c>
      <c r="Z139" s="457">
        <v>0</v>
      </c>
      <c r="AA139" s="20">
        <f t="shared" si="133"/>
        <v>11689024</v>
      </c>
      <c r="AB139" s="21">
        <f>OCTUBRE!AD139</f>
        <v>11689024</v>
      </c>
      <c r="AC139" s="457">
        <v>0</v>
      </c>
      <c r="AD139" s="20">
        <f t="shared" si="134"/>
        <v>11689024</v>
      </c>
      <c r="AE139" s="21">
        <f>OCTUBRE!AG139</f>
        <v>10933724</v>
      </c>
      <c r="AF139" s="457">
        <v>0</v>
      </c>
      <c r="AG139" s="20">
        <f t="shared" si="135"/>
        <v>10933724</v>
      </c>
      <c r="AH139" s="21">
        <f t="shared" si="136"/>
        <v>0</v>
      </c>
      <c r="AI139" s="17">
        <f t="shared" si="137"/>
        <v>0</v>
      </c>
      <c r="AJ139" s="18">
        <f t="shared" si="138"/>
        <v>755300</v>
      </c>
      <c r="AK139" s="10"/>
      <c r="AL139" s="455">
        <v>0</v>
      </c>
      <c r="AM139" s="458">
        <v>0</v>
      </c>
      <c r="AN139" s="10"/>
      <c r="AO139" s="365"/>
      <c r="AP139" s="365"/>
      <c r="AQ139" s="365"/>
    </row>
    <row r="140" spans="1:52" s="467" customFormat="1" ht="15.75" x14ac:dyDescent="0.2">
      <c r="A140" s="623"/>
      <c r="N140" s="10"/>
      <c r="R140" s="10"/>
      <c r="S140" s="448" t="str">
        <f>+IF(OCTUBRE!S140=0,"",OCTUBRE!S140)</f>
        <v/>
      </c>
      <c r="T140" s="649" t="str">
        <f>+IF(OCTUBRE!T140=0,"",OCTUBRE!T140)</f>
        <v/>
      </c>
      <c r="U140" s="193"/>
      <c r="V140" s="193"/>
      <c r="W140" s="193"/>
      <c r="X140" s="193"/>
      <c r="Y140" s="193"/>
      <c r="Z140" s="193"/>
      <c r="AA140" s="193"/>
      <c r="AB140" s="193"/>
      <c r="AC140" s="193"/>
      <c r="AD140" s="193"/>
      <c r="AE140" s="193"/>
      <c r="AF140" s="193"/>
      <c r="AG140" s="193"/>
      <c r="AH140" s="193"/>
      <c r="AI140" s="193"/>
      <c r="AJ140" s="207"/>
      <c r="AK140" s="12"/>
      <c r="AL140" s="213"/>
      <c r="AM140" s="214"/>
      <c r="AN140" s="10"/>
    </row>
    <row r="141" spans="1:52" s="467" customFormat="1" ht="15" x14ac:dyDescent="0.2">
      <c r="A141" s="623"/>
      <c r="N141" s="10"/>
      <c r="R141" s="10"/>
      <c r="S141" s="34">
        <f>+IF(OCTUBRE!S141=0,"",OCTUBRE!S141)</f>
        <v>2010300</v>
      </c>
      <c r="T141" s="158" t="str">
        <f>+IF(OCTUBRE!T141=0,"",OCTUBRE!T141)</f>
        <v>Impuestos y Multas</v>
      </c>
      <c r="U141" s="157">
        <f t="shared" ref="U141:AJ141" si="140">U142+U143</f>
        <v>10000000</v>
      </c>
      <c r="V141" s="144">
        <f t="shared" si="140"/>
        <v>0</v>
      </c>
      <c r="W141" s="144">
        <f t="shared" si="140"/>
        <v>8187252</v>
      </c>
      <c r="X141" s="152">
        <f t="shared" si="140"/>
        <v>18187252</v>
      </c>
      <c r="Y141" s="151">
        <f t="shared" si="140"/>
        <v>15853172</v>
      </c>
      <c r="Z141" s="144">
        <f t="shared" si="140"/>
        <v>0</v>
      </c>
      <c r="AA141" s="152">
        <f t="shared" si="140"/>
        <v>15853172</v>
      </c>
      <c r="AB141" s="151">
        <f t="shared" si="140"/>
        <v>15853172</v>
      </c>
      <c r="AC141" s="144">
        <f t="shared" si="140"/>
        <v>0</v>
      </c>
      <c r="AD141" s="152">
        <f t="shared" si="140"/>
        <v>15853172</v>
      </c>
      <c r="AE141" s="151">
        <f t="shared" si="140"/>
        <v>15853172</v>
      </c>
      <c r="AF141" s="144">
        <f t="shared" si="140"/>
        <v>0</v>
      </c>
      <c r="AG141" s="152">
        <f t="shared" si="140"/>
        <v>15853172</v>
      </c>
      <c r="AH141" s="151">
        <f t="shared" si="140"/>
        <v>2334080</v>
      </c>
      <c r="AI141" s="144">
        <f t="shared" si="140"/>
        <v>2334080</v>
      </c>
      <c r="AJ141" s="153">
        <f t="shared" si="140"/>
        <v>2334080</v>
      </c>
      <c r="AK141" s="12"/>
      <c r="AL141" s="151">
        <f>AL142+AL143</f>
        <v>0</v>
      </c>
      <c r="AM141" s="153">
        <f>AM142+AM143</f>
        <v>0</v>
      </c>
      <c r="AN141" s="10"/>
    </row>
    <row r="142" spans="1:52" s="467" customFormat="1" x14ac:dyDescent="0.2">
      <c r="A142" s="623"/>
      <c r="N142" s="10"/>
      <c r="R142" s="10"/>
      <c r="S142" s="155" t="str">
        <f>+IF(OCTUBRE!S142=0,"",OCTUBRE!S142)</f>
        <v>2010300-1</v>
      </c>
      <c r="T142" s="159" t="str">
        <f>+IF(OCTUBRE!T142=0,"",OCTUBRE!T142)</f>
        <v>Impuestos (Predial, Vehiculos, Otros)</v>
      </c>
      <c r="U142" s="29">
        <f>+ENERO!U142</f>
        <v>10000000</v>
      </c>
      <c r="V142" s="17">
        <f>OCTUBRE!V142+NOVIEMBRE!AL142</f>
        <v>0</v>
      </c>
      <c r="W142" s="17">
        <f>OCTUBRE!W142+NOVIEMBRE!AM142</f>
        <v>0</v>
      </c>
      <c r="X142" s="20">
        <f>SUM(U142:W142)</f>
        <v>10000000</v>
      </c>
      <c r="Y142" s="21">
        <f>OCTUBRE!AA142</f>
        <v>7665920</v>
      </c>
      <c r="Z142" s="457">
        <v>0</v>
      </c>
      <c r="AA142" s="20">
        <f>SUM(Y142:Z142)</f>
        <v>7665920</v>
      </c>
      <c r="AB142" s="21">
        <f>OCTUBRE!AD142</f>
        <v>7665920</v>
      </c>
      <c r="AC142" s="457">
        <v>0</v>
      </c>
      <c r="AD142" s="20">
        <f>SUM(AB142:AC142)</f>
        <v>7665920</v>
      </c>
      <c r="AE142" s="21">
        <f>OCTUBRE!AG142</f>
        <v>7665920</v>
      </c>
      <c r="AF142" s="457">
        <v>0</v>
      </c>
      <c r="AG142" s="20">
        <f>SUM(AE142:AF142)</f>
        <v>7665920</v>
      </c>
      <c r="AH142" s="21">
        <f>X142-AA142</f>
        <v>2334080</v>
      </c>
      <c r="AI142" s="17">
        <f>X142-AD142</f>
        <v>2334080</v>
      </c>
      <c r="AJ142" s="18">
        <f>X142-AG142</f>
        <v>2334080</v>
      </c>
      <c r="AK142" s="10"/>
      <c r="AL142" s="455">
        <v>0</v>
      </c>
      <c r="AM142" s="458">
        <v>0</v>
      </c>
      <c r="AN142" s="10"/>
    </row>
    <row r="143" spans="1:52" s="467" customFormat="1" x14ac:dyDescent="0.2">
      <c r="A143" s="623"/>
      <c r="N143" s="10"/>
      <c r="R143" s="10"/>
      <c r="S143" s="155">
        <f>+IF(OCTUBRE!S143=0,"",OCTUBRE!S143)</f>
        <v>2010399</v>
      </c>
      <c r="T143" s="159" t="str">
        <f>+IF(OCTUBRE!T143=0,"",OCTUBRE!T143)</f>
        <v>Vigencias Anteriores</v>
      </c>
      <c r="U143" s="29">
        <f>+ENERO!U143</f>
        <v>0</v>
      </c>
      <c r="V143" s="17">
        <f>OCTUBRE!V143+NOVIEMBRE!AL143</f>
        <v>0</v>
      </c>
      <c r="W143" s="17">
        <f>OCTUBRE!W143+NOVIEMBRE!AM143</f>
        <v>8187252</v>
      </c>
      <c r="X143" s="20">
        <f>SUM(U143:W143)</f>
        <v>8187252</v>
      </c>
      <c r="Y143" s="21">
        <f>OCTUBRE!AA143</f>
        <v>8187252</v>
      </c>
      <c r="Z143" s="457">
        <v>0</v>
      </c>
      <c r="AA143" s="20">
        <f>SUM(Y143:Z143)</f>
        <v>8187252</v>
      </c>
      <c r="AB143" s="21">
        <f>OCTUBRE!AD143</f>
        <v>8187252</v>
      </c>
      <c r="AC143" s="457">
        <v>0</v>
      </c>
      <c r="AD143" s="20">
        <f>SUM(AB143:AC143)</f>
        <v>8187252</v>
      </c>
      <c r="AE143" s="21">
        <f>OCTUBRE!AG143</f>
        <v>8187252</v>
      </c>
      <c r="AF143" s="457">
        <v>0</v>
      </c>
      <c r="AG143" s="20">
        <f>SUM(AE143:AF143)</f>
        <v>8187252</v>
      </c>
      <c r="AH143" s="21">
        <f>X143-AA143</f>
        <v>0</v>
      </c>
      <c r="AI143" s="17">
        <f>X143-AD143</f>
        <v>0</v>
      </c>
      <c r="AJ143" s="18">
        <f>X143-AG143</f>
        <v>0</v>
      </c>
      <c r="AK143" s="10"/>
      <c r="AL143" s="455">
        <v>0</v>
      </c>
      <c r="AM143" s="458">
        <v>0</v>
      </c>
      <c r="AN143" s="10"/>
    </row>
    <row r="144" spans="1:52" s="467" customFormat="1" ht="15.75" x14ac:dyDescent="0.2">
      <c r="A144" s="623"/>
      <c r="N144" s="10"/>
      <c r="R144" s="10"/>
      <c r="S144" s="448" t="str">
        <f>+IF(OCTUBRE!S144=0,"",OCTUBRE!S144)</f>
        <v/>
      </c>
      <c r="T144" s="649" t="str">
        <f>+IF(OCTUBRE!T144=0,"",OCTUBRE!T144)</f>
        <v/>
      </c>
      <c r="U144" s="193"/>
      <c r="V144" s="193"/>
      <c r="W144" s="193"/>
      <c r="X144" s="193"/>
      <c r="Y144" s="193"/>
      <c r="Z144" s="193"/>
      <c r="AA144" s="193"/>
      <c r="AB144" s="193"/>
      <c r="AC144" s="193"/>
      <c r="AD144" s="193"/>
      <c r="AE144" s="193"/>
      <c r="AF144" s="193"/>
      <c r="AG144" s="193"/>
      <c r="AH144" s="193"/>
      <c r="AI144" s="193"/>
      <c r="AJ144" s="207"/>
      <c r="AK144" s="10"/>
      <c r="AL144" s="213"/>
      <c r="AM144" s="214"/>
      <c r="AN144" s="10"/>
    </row>
    <row r="145" spans="1:40" s="467" customFormat="1" ht="15.75" x14ac:dyDescent="0.2">
      <c r="A145" s="623"/>
      <c r="N145" s="10"/>
      <c r="R145" s="10"/>
      <c r="S145" s="469">
        <f>+IF(OCTUBRE!S145=0,"",OCTUBRE!S145)</f>
        <v>2020010</v>
      </c>
      <c r="T145" s="470" t="str">
        <f>+IF(OCTUBRE!T145=0,"",OCTUBRE!T145)</f>
        <v>Gastos de Operación</v>
      </c>
      <c r="U145" s="157">
        <f t="shared" ref="U145:AJ145" si="141">U147+U155</f>
        <v>329079750</v>
      </c>
      <c r="V145" s="144">
        <f t="shared" si="141"/>
        <v>16920000</v>
      </c>
      <c r="W145" s="144">
        <f t="shared" si="141"/>
        <v>109482109</v>
      </c>
      <c r="X145" s="152">
        <f t="shared" si="141"/>
        <v>455481859</v>
      </c>
      <c r="Y145" s="151">
        <f t="shared" si="141"/>
        <v>358205797</v>
      </c>
      <c r="Z145" s="144">
        <f t="shared" si="141"/>
        <v>27683264</v>
      </c>
      <c r="AA145" s="152">
        <f t="shared" si="141"/>
        <v>385889061</v>
      </c>
      <c r="AB145" s="151">
        <f t="shared" si="141"/>
        <v>344925558</v>
      </c>
      <c r="AC145" s="144">
        <f t="shared" si="141"/>
        <v>30315495</v>
      </c>
      <c r="AD145" s="152">
        <f t="shared" si="141"/>
        <v>375241053</v>
      </c>
      <c r="AE145" s="151">
        <f t="shared" si="141"/>
        <v>288467299</v>
      </c>
      <c r="AF145" s="144">
        <f t="shared" si="141"/>
        <v>21284244</v>
      </c>
      <c r="AG145" s="152">
        <f t="shared" si="141"/>
        <v>309751543</v>
      </c>
      <c r="AH145" s="151">
        <f t="shared" si="141"/>
        <v>69592798</v>
      </c>
      <c r="AI145" s="144">
        <f t="shared" si="141"/>
        <v>80240806</v>
      </c>
      <c r="AJ145" s="153">
        <f t="shared" si="141"/>
        <v>145730316</v>
      </c>
      <c r="AK145" s="12"/>
      <c r="AL145" s="151">
        <f>AL147+AL155</f>
        <v>13820000</v>
      </c>
      <c r="AM145" s="153">
        <f>AM147+AM155</f>
        <v>0</v>
      </c>
      <c r="AN145" s="10"/>
    </row>
    <row r="146" spans="1:40" s="467" customFormat="1" x14ac:dyDescent="0.2">
      <c r="A146" s="623"/>
      <c r="N146" s="10"/>
      <c r="R146" s="10"/>
      <c r="S146" s="11" t="str">
        <f>+IF(OCTUBRE!S146=0,"",OCTUBRE!S146)</f>
        <v/>
      </c>
      <c r="T146" s="55" t="str">
        <f>+IF(OCTUBRE!T146=0,"",OCTUBRE!T146)</f>
        <v/>
      </c>
      <c r="U146" s="19"/>
      <c r="V146" s="17"/>
      <c r="W146" s="17"/>
      <c r="X146" s="20"/>
      <c r="Y146" s="21"/>
      <c r="Z146" s="17"/>
      <c r="AA146" s="20"/>
      <c r="AB146" s="21"/>
      <c r="AC146" s="17"/>
      <c r="AD146" s="20"/>
      <c r="AE146" s="21"/>
      <c r="AF146" s="17"/>
      <c r="AG146" s="20"/>
      <c r="AH146" s="21"/>
      <c r="AI146" s="17"/>
      <c r="AJ146" s="18"/>
      <c r="AK146" s="10"/>
      <c r="AL146" s="213"/>
      <c r="AM146" s="214"/>
      <c r="AN146" s="10"/>
    </row>
    <row r="147" spans="1:40" s="467" customFormat="1" ht="15" x14ac:dyDescent="0.2">
      <c r="A147" s="623"/>
      <c r="N147" s="10"/>
      <c r="R147" s="10"/>
      <c r="S147" s="34">
        <f>+IF(OCTUBRE!S147=0,"",OCTUBRE!S147)</f>
        <v>2020100</v>
      </c>
      <c r="T147" s="158" t="str">
        <f>+IF(OCTUBRE!T147=0,"",OCTUBRE!T147)</f>
        <v>Adquisición de bienes</v>
      </c>
      <c r="U147" s="157">
        <f t="shared" ref="U147:AJ147" si="142">SUM(U148:U149)+U153</f>
        <v>126079750</v>
      </c>
      <c r="V147" s="144">
        <f t="shared" si="142"/>
        <v>6420000</v>
      </c>
      <c r="W147" s="144">
        <f t="shared" si="142"/>
        <v>53025339</v>
      </c>
      <c r="X147" s="152">
        <f t="shared" si="142"/>
        <v>185525089</v>
      </c>
      <c r="Y147" s="151">
        <f t="shared" si="142"/>
        <v>141323101</v>
      </c>
      <c r="Z147" s="144">
        <f t="shared" si="142"/>
        <v>17957093</v>
      </c>
      <c r="AA147" s="152">
        <f t="shared" si="142"/>
        <v>159280194</v>
      </c>
      <c r="AB147" s="151">
        <f t="shared" si="142"/>
        <v>138808275</v>
      </c>
      <c r="AC147" s="144">
        <f t="shared" si="142"/>
        <v>17957093</v>
      </c>
      <c r="AD147" s="152">
        <f t="shared" si="142"/>
        <v>156765368</v>
      </c>
      <c r="AE147" s="151">
        <f t="shared" si="142"/>
        <v>99444896</v>
      </c>
      <c r="AF147" s="144">
        <f t="shared" si="142"/>
        <v>9243118</v>
      </c>
      <c r="AG147" s="152">
        <f t="shared" si="142"/>
        <v>108688014</v>
      </c>
      <c r="AH147" s="151">
        <f t="shared" si="142"/>
        <v>26244895</v>
      </c>
      <c r="AI147" s="144">
        <f t="shared" si="142"/>
        <v>28759721</v>
      </c>
      <c r="AJ147" s="153">
        <f t="shared" si="142"/>
        <v>76837075</v>
      </c>
      <c r="AK147" s="10"/>
      <c r="AL147" s="151">
        <f>SUM(AL148:AL149)+AL153</f>
        <v>3820000</v>
      </c>
      <c r="AM147" s="153">
        <f>SUM(AM148:AM149)+AM153</f>
        <v>0</v>
      </c>
      <c r="AN147" s="10"/>
    </row>
    <row r="148" spans="1:40" s="467" customFormat="1" x14ac:dyDescent="0.2">
      <c r="A148" s="623"/>
      <c r="N148" s="10"/>
      <c r="R148" s="10"/>
      <c r="S148" s="155">
        <f>+IF(OCTUBRE!S148=0,"",OCTUBRE!S148)</f>
        <v>2020101</v>
      </c>
      <c r="T148" s="159" t="str">
        <f>+IF(OCTUBRE!T148=0,"",OCTUBRE!T148)</f>
        <v>Mantenimiento Hospitalario</v>
      </c>
      <c r="U148" s="29">
        <f>+ENERO!U148</f>
        <v>79079750</v>
      </c>
      <c r="V148" s="17">
        <f>OCTUBRE!V148+NOVIEMBRE!AL148</f>
        <v>5920000</v>
      </c>
      <c r="W148" s="17">
        <f>OCTUBRE!W148+NOVIEMBRE!AM148</f>
        <v>0</v>
      </c>
      <c r="X148" s="20">
        <f>SUM(U148:W148)</f>
        <v>84999750</v>
      </c>
      <c r="Y148" s="21">
        <f>OCTUBRE!AA148</f>
        <v>66900990</v>
      </c>
      <c r="Z148" s="457">
        <v>5975940</v>
      </c>
      <c r="AA148" s="20">
        <f>SUM(Y148:Z148)</f>
        <v>72876930</v>
      </c>
      <c r="AB148" s="21">
        <f>OCTUBRE!AD148</f>
        <v>64386164</v>
      </c>
      <c r="AC148" s="457">
        <v>5975940</v>
      </c>
      <c r="AD148" s="20">
        <f>SUM(AB148:AC148)</f>
        <v>70362104</v>
      </c>
      <c r="AE148" s="21">
        <f>OCTUBRE!AG148</f>
        <v>36509590</v>
      </c>
      <c r="AF148" s="457">
        <v>5751940</v>
      </c>
      <c r="AG148" s="20">
        <f>SUM(AE148:AF148)</f>
        <v>42261530</v>
      </c>
      <c r="AH148" s="21">
        <f>X148-AA148</f>
        <v>12122820</v>
      </c>
      <c r="AI148" s="17">
        <f>X148-AD148</f>
        <v>14637646</v>
      </c>
      <c r="AJ148" s="18">
        <f>X148-AG148</f>
        <v>42738220</v>
      </c>
      <c r="AK148" s="10"/>
      <c r="AL148" s="455">
        <v>5920000</v>
      </c>
      <c r="AM148" s="458">
        <v>0</v>
      </c>
      <c r="AN148" s="10"/>
    </row>
    <row r="149" spans="1:40" s="467" customFormat="1" x14ac:dyDescent="0.2">
      <c r="A149" s="623"/>
      <c r="N149" s="10"/>
      <c r="R149" s="10"/>
      <c r="S149" s="155">
        <f>+IF(OCTUBRE!S149=0,"",OCTUBRE!S149)</f>
        <v>2020102</v>
      </c>
      <c r="T149" s="159" t="str">
        <f>+IF(OCTUBRE!T149=0,"",OCTUBRE!T149)</f>
        <v>Otros</v>
      </c>
      <c r="U149" s="29">
        <f t="shared" ref="U149:AJ149" si="143">SUM(U150:U152)</f>
        <v>47000000</v>
      </c>
      <c r="V149" s="17">
        <f t="shared" si="143"/>
        <v>500000</v>
      </c>
      <c r="W149" s="17">
        <f t="shared" si="143"/>
        <v>30000000</v>
      </c>
      <c r="X149" s="20">
        <f t="shared" si="143"/>
        <v>77500000</v>
      </c>
      <c r="Y149" s="21">
        <f t="shared" si="143"/>
        <v>51396772</v>
      </c>
      <c r="Z149" s="169">
        <f t="shared" si="143"/>
        <v>11981153</v>
      </c>
      <c r="AA149" s="20">
        <f t="shared" si="143"/>
        <v>63377925</v>
      </c>
      <c r="AB149" s="21">
        <f t="shared" si="143"/>
        <v>51396772</v>
      </c>
      <c r="AC149" s="169">
        <f t="shared" si="143"/>
        <v>11981153</v>
      </c>
      <c r="AD149" s="20">
        <f t="shared" si="143"/>
        <v>63377925</v>
      </c>
      <c r="AE149" s="21">
        <f t="shared" si="143"/>
        <v>39909967</v>
      </c>
      <c r="AF149" s="169">
        <f t="shared" si="143"/>
        <v>3491178</v>
      </c>
      <c r="AG149" s="20">
        <f t="shared" si="143"/>
        <v>43401145</v>
      </c>
      <c r="AH149" s="21">
        <f t="shared" si="143"/>
        <v>14122075</v>
      </c>
      <c r="AI149" s="17">
        <f t="shared" si="143"/>
        <v>14122075</v>
      </c>
      <c r="AJ149" s="18">
        <f t="shared" si="143"/>
        <v>34098855</v>
      </c>
      <c r="AK149" s="10"/>
      <c r="AL149" s="31">
        <f>SUM(AL150:AL152)</f>
        <v>-2100000</v>
      </c>
      <c r="AM149" s="28">
        <f>SUM(AM150:AM152)</f>
        <v>0</v>
      </c>
      <c r="AN149" s="10"/>
    </row>
    <row r="150" spans="1:40" s="467" customFormat="1" x14ac:dyDescent="0.2">
      <c r="A150" s="623"/>
      <c r="N150" s="10"/>
      <c r="R150" s="10"/>
      <c r="S150" s="156" t="str">
        <f>+IF(OCTUBRE!S150=0,"",OCTUBRE!S150)</f>
        <v>2020102-1</v>
      </c>
      <c r="T150" s="159" t="str">
        <f>+IF(OCTUBRE!T150=0,"",OCTUBRE!T150)</f>
        <v>Compra de Equipo e Instr. Mco. y Laborat.</v>
      </c>
      <c r="U150" s="29">
        <f>+ENERO!U150</f>
        <v>15000000</v>
      </c>
      <c r="V150" s="17">
        <f>OCTUBRE!V150+NOVIEMBRE!AL150</f>
        <v>-5000000</v>
      </c>
      <c r="W150" s="17">
        <f>OCTUBRE!W150+NOVIEMBRE!AM150</f>
        <v>30000000</v>
      </c>
      <c r="X150" s="20">
        <f>SUM(U150:W150)</f>
        <v>40000000</v>
      </c>
      <c r="Y150" s="21">
        <f>OCTUBRE!AA150</f>
        <v>21229771</v>
      </c>
      <c r="Z150" s="457">
        <v>9222000</v>
      </c>
      <c r="AA150" s="20">
        <f>SUM(Y150:Z150)</f>
        <v>30451771</v>
      </c>
      <c r="AB150" s="21">
        <f>OCTUBRE!AD150</f>
        <v>21229771</v>
      </c>
      <c r="AC150" s="457">
        <v>9222000</v>
      </c>
      <c r="AD150" s="20">
        <f>SUM(AB150:AC150)</f>
        <v>30451771</v>
      </c>
      <c r="AE150" s="21">
        <f>OCTUBRE!AG150</f>
        <v>20881771</v>
      </c>
      <c r="AF150" s="457">
        <v>0</v>
      </c>
      <c r="AG150" s="20">
        <f>SUM(AE150:AF150)</f>
        <v>20881771</v>
      </c>
      <c r="AH150" s="21">
        <f>X150-AA150</f>
        <v>9548229</v>
      </c>
      <c r="AI150" s="17">
        <f>X150-AD150</f>
        <v>9548229</v>
      </c>
      <c r="AJ150" s="18">
        <f>X150-AG150</f>
        <v>19118229</v>
      </c>
      <c r="AK150" s="10"/>
      <c r="AL150" s="455">
        <v>-5000000</v>
      </c>
      <c r="AM150" s="458">
        <v>0</v>
      </c>
      <c r="AN150" s="10"/>
    </row>
    <row r="151" spans="1:40" s="467" customFormat="1" x14ac:dyDescent="0.2">
      <c r="A151" s="623"/>
      <c r="N151" s="10"/>
      <c r="R151" s="10"/>
      <c r="S151" s="156" t="str">
        <f>+IF(OCTUBRE!S151=0,"",OCTUBRE!S151)</f>
        <v>2020102-2</v>
      </c>
      <c r="T151" s="159" t="str">
        <f>+IF(OCTUBRE!T151=0,"",OCTUBRE!T151)</f>
        <v>Materiales</v>
      </c>
      <c r="U151" s="29">
        <f>+ENERO!U151</f>
        <v>12000000</v>
      </c>
      <c r="V151" s="17">
        <f>OCTUBRE!V151+NOVIEMBRE!AL151</f>
        <v>2600000</v>
      </c>
      <c r="W151" s="17">
        <f>OCTUBRE!W151+NOVIEMBRE!AM151</f>
        <v>0</v>
      </c>
      <c r="X151" s="20">
        <f>SUM(U151:W151)</f>
        <v>14600000</v>
      </c>
      <c r="Y151" s="21">
        <f>OCTUBRE!AA151</f>
        <v>12910415</v>
      </c>
      <c r="Z151" s="457">
        <v>0</v>
      </c>
      <c r="AA151" s="20">
        <f>SUM(Y151:Z151)</f>
        <v>12910415</v>
      </c>
      <c r="AB151" s="21">
        <f>OCTUBRE!AD151</f>
        <v>12910415</v>
      </c>
      <c r="AC151" s="457">
        <v>0</v>
      </c>
      <c r="AD151" s="20">
        <f>SUM(AB151:AC151)</f>
        <v>12910415</v>
      </c>
      <c r="AE151" s="21">
        <f>OCTUBRE!AG151</f>
        <v>10452045</v>
      </c>
      <c r="AF151" s="457">
        <v>1439328</v>
      </c>
      <c r="AG151" s="20">
        <f>SUM(AE151:AF151)</f>
        <v>11891373</v>
      </c>
      <c r="AH151" s="21">
        <f>X151-AA151</f>
        <v>1689585</v>
      </c>
      <c r="AI151" s="17">
        <f>X151-AD151</f>
        <v>1689585</v>
      </c>
      <c r="AJ151" s="18">
        <f>X151-AG151</f>
        <v>2708627</v>
      </c>
      <c r="AK151" s="10"/>
      <c r="AL151" s="455">
        <v>0</v>
      </c>
      <c r="AM151" s="458">
        <v>0</v>
      </c>
      <c r="AN151" s="10"/>
    </row>
    <row r="152" spans="1:40" s="467" customFormat="1" x14ac:dyDescent="0.2">
      <c r="A152" s="623"/>
      <c r="N152" s="10"/>
      <c r="R152" s="10"/>
      <c r="S152" s="156" t="str">
        <f>+IF(OCTUBRE!S152=0,"",OCTUBRE!S152)</f>
        <v>2020102-3</v>
      </c>
      <c r="T152" s="159" t="str">
        <f>+IF(OCTUBRE!T152=0,"",OCTUBRE!T152)</f>
        <v>Combustible</v>
      </c>
      <c r="U152" s="29">
        <f>+ENERO!U152</f>
        <v>20000000</v>
      </c>
      <c r="V152" s="17">
        <f>OCTUBRE!V152+NOVIEMBRE!AL152</f>
        <v>2900000</v>
      </c>
      <c r="W152" s="17">
        <f>OCTUBRE!W152+NOVIEMBRE!AM152</f>
        <v>0</v>
      </c>
      <c r="X152" s="20">
        <f>SUM(U152:W152)</f>
        <v>22900000</v>
      </c>
      <c r="Y152" s="21">
        <f>OCTUBRE!AA152</f>
        <v>17256586</v>
      </c>
      <c r="Z152" s="457">
        <v>2759153</v>
      </c>
      <c r="AA152" s="20">
        <f>SUM(Y152:Z152)</f>
        <v>20015739</v>
      </c>
      <c r="AB152" s="21">
        <f>OCTUBRE!AD152</f>
        <v>17256586</v>
      </c>
      <c r="AC152" s="457">
        <v>2759153</v>
      </c>
      <c r="AD152" s="20">
        <f>SUM(AB152:AC152)</f>
        <v>20015739</v>
      </c>
      <c r="AE152" s="21">
        <f>OCTUBRE!AG152</f>
        <v>8576151</v>
      </c>
      <c r="AF152" s="457">
        <v>2051850</v>
      </c>
      <c r="AG152" s="20">
        <f>SUM(AE152:AF152)</f>
        <v>10628001</v>
      </c>
      <c r="AH152" s="21">
        <f>X152-AA152</f>
        <v>2884261</v>
      </c>
      <c r="AI152" s="17">
        <f>X152-AD152</f>
        <v>2884261</v>
      </c>
      <c r="AJ152" s="18">
        <f>X152-AG152</f>
        <v>12271999</v>
      </c>
      <c r="AK152" s="10"/>
      <c r="AL152" s="455">
        <v>2900000</v>
      </c>
      <c r="AM152" s="458">
        <v>0</v>
      </c>
      <c r="AN152" s="10"/>
    </row>
    <row r="153" spans="1:40" s="467" customFormat="1" x14ac:dyDescent="0.2">
      <c r="A153" s="623"/>
      <c r="N153" s="10"/>
      <c r="R153" s="10"/>
      <c r="S153" s="155">
        <f>+IF(OCTUBRE!S153=0,"",OCTUBRE!S153)</f>
        <v>2020199</v>
      </c>
      <c r="T153" s="159" t="str">
        <f>+IF(OCTUBRE!T153=0,"",OCTUBRE!T153)</f>
        <v>Vigencias Anteriores</v>
      </c>
      <c r="U153" s="29">
        <f>+ENERO!U153</f>
        <v>0</v>
      </c>
      <c r="V153" s="17">
        <f>OCTUBRE!V153+NOVIEMBRE!AL153</f>
        <v>0</v>
      </c>
      <c r="W153" s="17">
        <f>OCTUBRE!W153+NOVIEMBRE!AM153</f>
        <v>23025339</v>
      </c>
      <c r="X153" s="20">
        <f>SUM(U153:W153)</f>
        <v>23025339</v>
      </c>
      <c r="Y153" s="21">
        <f>OCTUBRE!AA153</f>
        <v>23025339</v>
      </c>
      <c r="Z153" s="457">
        <v>0</v>
      </c>
      <c r="AA153" s="20">
        <f>SUM(Y153:Z153)</f>
        <v>23025339</v>
      </c>
      <c r="AB153" s="21">
        <f>OCTUBRE!AD153</f>
        <v>23025339</v>
      </c>
      <c r="AC153" s="457">
        <v>0</v>
      </c>
      <c r="AD153" s="20">
        <f>SUM(AB153:AC153)</f>
        <v>23025339</v>
      </c>
      <c r="AE153" s="21">
        <f>OCTUBRE!AG153</f>
        <v>23025339</v>
      </c>
      <c r="AF153" s="457">
        <v>0</v>
      </c>
      <c r="AG153" s="20">
        <f>SUM(AE153:AF153)</f>
        <v>23025339</v>
      </c>
      <c r="AH153" s="21">
        <f>X153-AA153</f>
        <v>0</v>
      </c>
      <c r="AI153" s="17">
        <f>X153-AD153</f>
        <v>0</v>
      </c>
      <c r="AJ153" s="18">
        <f>X153-AG153</f>
        <v>0</v>
      </c>
      <c r="AK153" s="10"/>
      <c r="AL153" s="455">
        <v>0</v>
      </c>
      <c r="AM153" s="458">
        <v>0</v>
      </c>
      <c r="AN153" s="10"/>
    </row>
    <row r="154" spans="1:40" s="467" customFormat="1" ht="15.75" x14ac:dyDescent="0.2">
      <c r="A154" s="623"/>
      <c r="N154" s="10"/>
      <c r="R154" s="10"/>
      <c r="S154" s="448" t="str">
        <f>+IF(OCTUBRE!S154=0,"",OCTUBRE!S154)</f>
        <v/>
      </c>
      <c r="T154" s="649" t="str">
        <f>+IF(OCTUBRE!T154=0,"",OCTUBRE!T154)</f>
        <v/>
      </c>
      <c r="U154" s="193"/>
      <c r="V154" s="193"/>
      <c r="W154" s="193"/>
      <c r="X154" s="193"/>
      <c r="Y154" s="193"/>
      <c r="Z154" s="193"/>
      <c r="AA154" s="193"/>
      <c r="AB154" s="193"/>
      <c r="AC154" s="193"/>
      <c r="AD154" s="193"/>
      <c r="AE154" s="193"/>
      <c r="AF154" s="193"/>
      <c r="AG154" s="193"/>
      <c r="AH154" s="193"/>
      <c r="AI154" s="193"/>
      <c r="AJ154" s="207"/>
      <c r="AK154" s="10"/>
      <c r="AL154" s="213"/>
      <c r="AM154" s="214"/>
      <c r="AN154" s="10"/>
    </row>
    <row r="155" spans="1:40" s="467" customFormat="1" ht="15" x14ac:dyDescent="0.2">
      <c r="A155" s="623"/>
      <c r="N155" s="10"/>
      <c r="R155" s="10"/>
      <c r="S155" s="34">
        <f>+IF(OCTUBRE!S155=0,"",OCTUBRE!S155)</f>
        <v>2020200</v>
      </c>
      <c r="T155" s="158" t="str">
        <f>+IF(OCTUBRE!T155=0,"",OCTUBRE!T155)</f>
        <v>Adquisición de Servicios</v>
      </c>
      <c r="U155" s="157">
        <f t="shared" ref="U155:AJ155" si="144">SUM(U156:U157)+U168</f>
        <v>203000000</v>
      </c>
      <c r="V155" s="144">
        <f t="shared" si="144"/>
        <v>10500000</v>
      </c>
      <c r="W155" s="144">
        <f t="shared" si="144"/>
        <v>56456770</v>
      </c>
      <c r="X155" s="152">
        <f t="shared" si="144"/>
        <v>269956770</v>
      </c>
      <c r="Y155" s="151">
        <f t="shared" si="144"/>
        <v>216882696</v>
      </c>
      <c r="Z155" s="144">
        <f t="shared" si="144"/>
        <v>9726171</v>
      </c>
      <c r="AA155" s="152">
        <f t="shared" si="144"/>
        <v>226608867</v>
      </c>
      <c r="AB155" s="151">
        <f t="shared" si="144"/>
        <v>206117283</v>
      </c>
      <c r="AC155" s="144">
        <f t="shared" si="144"/>
        <v>12358402</v>
      </c>
      <c r="AD155" s="152">
        <f t="shared" si="144"/>
        <v>218475685</v>
      </c>
      <c r="AE155" s="151">
        <f t="shared" si="144"/>
        <v>189022403</v>
      </c>
      <c r="AF155" s="144">
        <f t="shared" si="144"/>
        <v>12041126</v>
      </c>
      <c r="AG155" s="152">
        <f t="shared" si="144"/>
        <v>201063529</v>
      </c>
      <c r="AH155" s="151">
        <f t="shared" si="144"/>
        <v>43347903</v>
      </c>
      <c r="AI155" s="144">
        <f t="shared" si="144"/>
        <v>51481085</v>
      </c>
      <c r="AJ155" s="153">
        <f t="shared" si="144"/>
        <v>68893241</v>
      </c>
      <c r="AK155" s="10"/>
      <c r="AL155" s="151">
        <f>SUM(AL156:AL157)+AL168</f>
        <v>10000000</v>
      </c>
      <c r="AM155" s="153">
        <f>SUM(AM156:AM157)+AM168</f>
        <v>0</v>
      </c>
      <c r="AN155" s="10"/>
    </row>
    <row r="156" spans="1:40" s="467" customFormat="1" x14ac:dyDescent="0.2">
      <c r="A156" s="623"/>
      <c r="N156" s="10"/>
      <c r="P156" s="10"/>
      <c r="Q156" s="10"/>
      <c r="R156" s="10"/>
      <c r="S156" s="155">
        <f>+IF(OCTUBRE!S156=0,"",OCTUBRE!S156)</f>
        <v>2020201</v>
      </c>
      <c r="T156" s="159" t="str">
        <f>+IF(OCTUBRE!T156=0,"",OCTUBRE!T156)</f>
        <v>Mantenimiento Hospitalario</v>
      </c>
      <c r="U156" s="29">
        <f>+ENERO!U156</f>
        <v>80000000</v>
      </c>
      <c r="V156" s="17">
        <f>OCTUBRE!V156+NOVIEMBRE!AL156</f>
        <v>0</v>
      </c>
      <c r="W156" s="17">
        <f>OCTUBRE!W156+NOVIEMBRE!AM156</f>
        <v>17500000</v>
      </c>
      <c r="X156" s="20">
        <f>SUM(U156:W156)</f>
        <v>97500000</v>
      </c>
      <c r="Y156" s="21">
        <f>OCTUBRE!AA156</f>
        <v>75521469</v>
      </c>
      <c r="Z156" s="457">
        <v>2414000</v>
      </c>
      <c r="AA156" s="20">
        <f>SUM(Y156:Z156)</f>
        <v>77935469</v>
      </c>
      <c r="AB156" s="21">
        <f>OCTUBRE!AD156</f>
        <v>68652918</v>
      </c>
      <c r="AC156" s="457">
        <v>3814000</v>
      </c>
      <c r="AD156" s="20">
        <f>SUM(AB156:AC156)</f>
        <v>72466918</v>
      </c>
      <c r="AE156" s="21">
        <f>OCTUBRE!AG156</f>
        <v>67996894</v>
      </c>
      <c r="AF156" s="457">
        <v>2862400</v>
      </c>
      <c r="AG156" s="20">
        <f>SUM(AE156:AF156)</f>
        <v>70859294</v>
      </c>
      <c r="AH156" s="21">
        <f>X156-AA156</f>
        <v>19564531</v>
      </c>
      <c r="AI156" s="17">
        <f>X156-AD156</f>
        <v>25033082</v>
      </c>
      <c r="AJ156" s="18">
        <f>X156-AG156</f>
        <v>26640706</v>
      </c>
      <c r="AK156" s="10"/>
      <c r="AL156" s="455">
        <v>0</v>
      </c>
      <c r="AM156" s="458">
        <v>0</v>
      </c>
      <c r="AN156" s="10"/>
    </row>
    <row r="157" spans="1:40" s="467" customFormat="1" x14ac:dyDescent="0.2">
      <c r="A157" s="623"/>
      <c r="N157" s="10"/>
      <c r="P157" s="10"/>
      <c r="Q157" s="10"/>
      <c r="R157" s="10"/>
      <c r="S157" s="155">
        <f>+IF(OCTUBRE!S157=0,"",OCTUBRE!S157)</f>
        <v>2020202</v>
      </c>
      <c r="T157" s="159" t="str">
        <f>+IF(OCTUBRE!T157=0,"",OCTUBRE!T157)</f>
        <v>Otros</v>
      </c>
      <c r="U157" s="29">
        <f t="shared" ref="U157:AJ157" si="145">SUM(U158:U167)</f>
        <v>123000000</v>
      </c>
      <c r="V157" s="17">
        <f t="shared" si="145"/>
        <v>10500000</v>
      </c>
      <c r="W157" s="17">
        <f t="shared" si="145"/>
        <v>0</v>
      </c>
      <c r="X157" s="20">
        <f t="shared" si="145"/>
        <v>133500000</v>
      </c>
      <c r="Y157" s="21">
        <f t="shared" si="145"/>
        <v>102404457</v>
      </c>
      <c r="Z157" s="169">
        <f t="shared" si="145"/>
        <v>7312171</v>
      </c>
      <c r="AA157" s="20">
        <f t="shared" si="145"/>
        <v>109716628</v>
      </c>
      <c r="AB157" s="21">
        <f t="shared" si="145"/>
        <v>98507595</v>
      </c>
      <c r="AC157" s="169">
        <f t="shared" si="145"/>
        <v>8544402</v>
      </c>
      <c r="AD157" s="20">
        <f t="shared" si="145"/>
        <v>107051997</v>
      </c>
      <c r="AE157" s="21">
        <f t="shared" si="145"/>
        <v>86601139</v>
      </c>
      <c r="AF157" s="169">
        <f t="shared" si="145"/>
        <v>9178726</v>
      </c>
      <c r="AG157" s="20">
        <f t="shared" si="145"/>
        <v>95779865</v>
      </c>
      <c r="AH157" s="21">
        <f t="shared" si="145"/>
        <v>23783372</v>
      </c>
      <c r="AI157" s="17">
        <f t="shared" si="145"/>
        <v>26448003</v>
      </c>
      <c r="AJ157" s="18">
        <f t="shared" si="145"/>
        <v>37720135</v>
      </c>
      <c r="AK157" s="12"/>
      <c r="AL157" s="31">
        <f>SUM(AL158:AL167)</f>
        <v>10000000</v>
      </c>
      <c r="AM157" s="28">
        <f>SUM(AM158:AM167)</f>
        <v>0</v>
      </c>
      <c r="AN157" s="10"/>
    </row>
    <row r="158" spans="1:40" s="467" customFormat="1" x14ac:dyDescent="0.2">
      <c r="A158" s="623"/>
      <c r="N158" s="10"/>
      <c r="P158" s="10"/>
      <c r="Q158" s="10"/>
      <c r="R158" s="10"/>
      <c r="S158" s="156" t="str">
        <f>+IF(OCTUBRE!S158=0,"",OCTUBRE!S158)</f>
        <v>2020202-1</v>
      </c>
      <c r="T158" s="55" t="str">
        <f>+IF(OCTUBRE!T158=0,"",OCTUBRE!T158)</f>
        <v>Seguros</v>
      </c>
      <c r="U158" s="29">
        <f>+ENERO!U158</f>
        <v>12000000</v>
      </c>
      <c r="V158" s="17">
        <f>OCTUBRE!V158+NOVIEMBRE!AL158</f>
        <v>0</v>
      </c>
      <c r="W158" s="17">
        <f>OCTUBRE!W158+NOVIEMBRE!AM158</f>
        <v>0</v>
      </c>
      <c r="X158" s="20">
        <f t="shared" ref="X158:X168" si="146">SUM(U158:W158)</f>
        <v>12000000</v>
      </c>
      <c r="Y158" s="21">
        <f>OCTUBRE!AA158</f>
        <v>12000000</v>
      </c>
      <c r="Z158" s="457">
        <v>0</v>
      </c>
      <c r="AA158" s="20">
        <f t="shared" ref="AA158:AA168" si="147">SUM(Y158:Z158)</f>
        <v>12000000</v>
      </c>
      <c r="AB158" s="21">
        <f>OCTUBRE!AD158</f>
        <v>12000000</v>
      </c>
      <c r="AC158" s="457">
        <v>0</v>
      </c>
      <c r="AD158" s="20">
        <f t="shared" ref="AD158:AD168" si="148">SUM(AB158:AC158)</f>
        <v>12000000</v>
      </c>
      <c r="AE158" s="21">
        <f>OCTUBRE!AG158</f>
        <v>12000000</v>
      </c>
      <c r="AF158" s="457">
        <v>0</v>
      </c>
      <c r="AG158" s="20">
        <f t="shared" ref="AG158:AG168" si="149">SUM(AE158:AF158)</f>
        <v>12000000</v>
      </c>
      <c r="AH158" s="21">
        <f t="shared" ref="AH158:AH168" si="150">X158-AA158</f>
        <v>0</v>
      </c>
      <c r="AI158" s="17">
        <f t="shared" ref="AI158:AI168" si="151">X158-AD158</f>
        <v>0</v>
      </c>
      <c r="AJ158" s="18">
        <f t="shared" ref="AJ158:AJ168" si="152">X158-AG158</f>
        <v>0</v>
      </c>
      <c r="AK158" s="10"/>
      <c r="AL158" s="455">
        <v>0</v>
      </c>
      <c r="AM158" s="458">
        <v>0</v>
      </c>
      <c r="AN158" s="10"/>
    </row>
    <row r="159" spans="1:40" s="467" customFormat="1" x14ac:dyDescent="0.2">
      <c r="A159" s="623"/>
      <c r="N159" s="10"/>
      <c r="P159" s="10"/>
      <c r="Q159" s="10"/>
      <c r="R159" s="10"/>
      <c r="S159" s="156" t="str">
        <f>+IF(OCTUBRE!S159=0,"",OCTUBRE!S159)</f>
        <v>2020202-2</v>
      </c>
      <c r="T159" s="55" t="str">
        <f>+IF(OCTUBRE!T159=0,"",OCTUBRE!T159)</f>
        <v>Impresos y Publicaciones</v>
      </c>
      <c r="U159" s="29">
        <f>+ENERO!U159</f>
        <v>1000000</v>
      </c>
      <c r="V159" s="17">
        <f>OCTUBRE!V159+NOVIEMBRE!AL159</f>
        <v>0</v>
      </c>
      <c r="W159" s="17">
        <f>OCTUBRE!W159+NOVIEMBRE!AM159</f>
        <v>0</v>
      </c>
      <c r="X159" s="20">
        <f t="shared" si="146"/>
        <v>1000000</v>
      </c>
      <c r="Y159" s="21">
        <f>OCTUBRE!AA159</f>
        <v>0</v>
      </c>
      <c r="Z159" s="457">
        <v>0</v>
      </c>
      <c r="AA159" s="20">
        <f t="shared" si="147"/>
        <v>0</v>
      </c>
      <c r="AB159" s="21">
        <f>OCTUBRE!AD159</f>
        <v>0</v>
      </c>
      <c r="AC159" s="457">
        <v>0</v>
      </c>
      <c r="AD159" s="20">
        <f t="shared" si="148"/>
        <v>0</v>
      </c>
      <c r="AE159" s="21">
        <f>OCTUBRE!AG159</f>
        <v>0</v>
      </c>
      <c r="AF159" s="457">
        <v>0</v>
      </c>
      <c r="AG159" s="20">
        <f t="shared" si="149"/>
        <v>0</v>
      </c>
      <c r="AH159" s="21">
        <f t="shared" si="150"/>
        <v>1000000</v>
      </c>
      <c r="AI159" s="17">
        <f t="shared" si="151"/>
        <v>1000000</v>
      </c>
      <c r="AJ159" s="18">
        <f t="shared" si="152"/>
        <v>1000000</v>
      </c>
      <c r="AK159" s="10"/>
      <c r="AL159" s="455">
        <v>0</v>
      </c>
      <c r="AM159" s="458">
        <v>0</v>
      </c>
      <c r="AN159" s="10"/>
    </row>
    <row r="160" spans="1:40" s="467" customFormat="1" x14ac:dyDescent="0.2">
      <c r="A160" s="623"/>
      <c r="N160" s="10"/>
      <c r="P160" s="10"/>
      <c r="Q160" s="10"/>
      <c r="R160" s="10"/>
      <c r="S160" s="156" t="str">
        <f>+IF(OCTUBRE!S160=0,"",OCTUBRE!S160)</f>
        <v>2020202-3</v>
      </c>
      <c r="T160" s="55" t="str">
        <f>+IF(OCTUBRE!T160=0,"",OCTUBRE!T160)</f>
        <v>Pago a otras IPS</v>
      </c>
      <c r="U160" s="29">
        <f>+ENERO!U160</f>
        <v>2000000</v>
      </c>
      <c r="V160" s="17">
        <f>OCTUBRE!V160+NOVIEMBRE!AL160</f>
        <v>0</v>
      </c>
      <c r="W160" s="17">
        <f>OCTUBRE!W160+NOVIEMBRE!AM160</f>
        <v>0</v>
      </c>
      <c r="X160" s="20">
        <f t="shared" si="146"/>
        <v>2000000</v>
      </c>
      <c r="Y160" s="21">
        <f>OCTUBRE!AA160</f>
        <v>343700</v>
      </c>
      <c r="Z160" s="457">
        <v>0</v>
      </c>
      <c r="AA160" s="20">
        <f t="shared" si="147"/>
        <v>343700</v>
      </c>
      <c r="AB160" s="21">
        <f>OCTUBRE!AD160</f>
        <v>343700</v>
      </c>
      <c r="AC160" s="457">
        <v>0</v>
      </c>
      <c r="AD160" s="20">
        <f t="shared" si="148"/>
        <v>343700</v>
      </c>
      <c r="AE160" s="21">
        <f>OCTUBRE!AG160</f>
        <v>0</v>
      </c>
      <c r="AF160" s="457">
        <v>0</v>
      </c>
      <c r="AG160" s="20">
        <f t="shared" si="149"/>
        <v>0</v>
      </c>
      <c r="AH160" s="21">
        <f t="shared" si="150"/>
        <v>1656300</v>
      </c>
      <c r="AI160" s="17">
        <f t="shared" si="151"/>
        <v>1656300</v>
      </c>
      <c r="AJ160" s="18">
        <f t="shared" si="152"/>
        <v>2000000</v>
      </c>
      <c r="AK160" s="10"/>
      <c r="AL160" s="455">
        <v>0</v>
      </c>
      <c r="AM160" s="458">
        <v>0</v>
      </c>
      <c r="AN160" s="10"/>
    </row>
    <row r="161" spans="1:40" s="467" customFormat="1" x14ac:dyDescent="0.2">
      <c r="A161" s="623"/>
      <c r="N161" s="10"/>
      <c r="P161" s="10"/>
      <c r="Q161" s="10"/>
      <c r="R161" s="10"/>
      <c r="S161" s="156" t="str">
        <f>+IF(OCTUBRE!S161=0,"",OCTUBRE!S161)</f>
        <v>2020202-4</v>
      </c>
      <c r="T161" s="55" t="str">
        <f>+IF(OCTUBRE!T161=0,"",OCTUBRE!T161)</f>
        <v>Comunicaciones y Transportes</v>
      </c>
      <c r="U161" s="29">
        <f>+ENERO!U161</f>
        <v>15000000</v>
      </c>
      <c r="V161" s="17">
        <f>OCTUBRE!V161+NOVIEMBRE!AL161</f>
        <v>-1000000</v>
      </c>
      <c r="W161" s="17">
        <f>OCTUBRE!W161+NOVIEMBRE!AM161</f>
        <v>0</v>
      </c>
      <c r="X161" s="20">
        <f t="shared" si="146"/>
        <v>14000000</v>
      </c>
      <c r="Y161" s="21">
        <f>OCTUBRE!AA161</f>
        <v>7671850</v>
      </c>
      <c r="Z161" s="457">
        <v>646460</v>
      </c>
      <c r="AA161" s="20">
        <f t="shared" si="147"/>
        <v>8318310</v>
      </c>
      <c r="AB161" s="21">
        <f>OCTUBRE!AD161</f>
        <v>7671850</v>
      </c>
      <c r="AC161" s="457">
        <v>646460</v>
      </c>
      <c r="AD161" s="20">
        <f t="shared" si="148"/>
        <v>8318310</v>
      </c>
      <c r="AE161" s="21">
        <f>OCTUBRE!AG161</f>
        <v>7280250</v>
      </c>
      <c r="AF161" s="457">
        <v>750300</v>
      </c>
      <c r="AG161" s="20">
        <f t="shared" si="149"/>
        <v>8030550</v>
      </c>
      <c r="AH161" s="21">
        <f t="shared" si="150"/>
        <v>5681690</v>
      </c>
      <c r="AI161" s="17">
        <f t="shared" si="151"/>
        <v>5681690</v>
      </c>
      <c r="AJ161" s="18">
        <f t="shared" si="152"/>
        <v>5969450</v>
      </c>
      <c r="AK161" s="10"/>
      <c r="AL161" s="455">
        <v>0</v>
      </c>
      <c r="AM161" s="458">
        <v>0</v>
      </c>
      <c r="AN161" s="10"/>
    </row>
    <row r="162" spans="1:40" s="467" customFormat="1" x14ac:dyDescent="0.2">
      <c r="A162" s="623"/>
      <c r="N162" s="10"/>
      <c r="P162" s="10"/>
      <c r="Q162" s="10"/>
      <c r="R162" s="10"/>
      <c r="S162" s="156" t="str">
        <f>+IF(OCTUBRE!S162=0,"",OCTUBRE!S162)</f>
        <v>2020202-5</v>
      </c>
      <c r="T162" s="55" t="str">
        <f>+IF(OCTUBRE!T162=0,"",OCTUBRE!T162)</f>
        <v>Viáticos y Gastos de Viaje</v>
      </c>
      <c r="U162" s="29">
        <f>+ENERO!U162</f>
        <v>4000000</v>
      </c>
      <c r="V162" s="17">
        <f>OCTUBRE!V162+NOVIEMBRE!AL162</f>
        <v>0</v>
      </c>
      <c r="W162" s="17">
        <f>OCTUBRE!W162+NOVIEMBRE!AM162</f>
        <v>0</v>
      </c>
      <c r="X162" s="20">
        <f t="shared" si="146"/>
        <v>4000000</v>
      </c>
      <c r="Y162" s="21">
        <f>OCTUBRE!AA162</f>
        <v>2478130</v>
      </c>
      <c r="Z162" s="457">
        <v>164266</v>
      </c>
      <c r="AA162" s="20">
        <f t="shared" si="147"/>
        <v>2642396</v>
      </c>
      <c r="AB162" s="21">
        <f>OCTUBRE!AD162</f>
        <v>2478130</v>
      </c>
      <c r="AC162" s="457">
        <v>164266</v>
      </c>
      <c r="AD162" s="20">
        <f t="shared" si="148"/>
        <v>2642396</v>
      </c>
      <c r="AE162" s="21">
        <f>OCTUBRE!AG162</f>
        <v>2473814</v>
      </c>
      <c r="AF162" s="457">
        <v>158665</v>
      </c>
      <c r="AG162" s="20">
        <f t="shared" si="149"/>
        <v>2632479</v>
      </c>
      <c r="AH162" s="21">
        <f t="shared" si="150"/>
        <v>1357604</v>
      </c>
      <c r="AI162" s="17">
        <f t="shared" si="151"/>
        <v>1357604</v>
      </c>
      <c r="AJ162" s="18">
        <f t="shared" si="152"/>
        <v>1367521</v>
      </c>
      <c r="AK162" s="10"/>
      <c r="AL162" s="455">
        <v>0</v>
      </c>
      <c r="AM162" s="458">
        <v>0</v>
      </c>
      <c r="AN162" s="10"/>
    </row>
    <row r="163" spans="1:40" s="467" customFormat="1" x14ac:dyDescent="0.2">
      <c r="A163" s="623"/>
      <c r="N163" s="10"/>
      <c r="P163" s="10"/>
      <c r="Q163" s="10"/>
      <c r="R163" s="10"/>
      <c r="S163" s="156" t="str">
        <f>+IF(OCTUBRE!S163=0,"",OCTUBRE!S163)</f>
        <v>2020202-6</v>
      </c>
      <c r="T163" s="55" t="str">
        <f>+IF(OCTUBRE!T163=0,"",OCTUBRE!T163)</f>
        <v>Plan Integral de Manejo de Residuos Sólidos Hospitalarios</v>
      </c>
      <c r="U163" s="29">
        <f>+ENERO!U163</f>
        <v>13000000</v>
      </c>
      <c r="V163" s="17">
        <f>OCTUBRE!V163+NOVIEMBRE!AL163</f>
        <v>0</v>
      </c>
      <c r="W163" s="17">
        <f>OCTUBRE!W163+NOVIEMBRE!AM163</f>
        <v>0</v>
      </c>
      <c r="X163" s="20">
        <f t="shared" si="146"/>
        <v>13000000</v>
      </c>
      <c r="Y163" s="21">
        <f>OCTUBRE!AA163</f>
        <v>9176680</v>
      </c>
      <c r="Z163" s="457">
        <v>0</v>
      </c>
      <c r="AA163" s="20">
        <f t="shared" si="147"/>
        <v>9176680</v>
      </c>
      <c r="AB163" s="21">
        <f>OCTUBRE!AD163</f>
        <v>6186364</v>
      </c>
      <c r="AC163" s="457">
        <v>325685</v>
      </c>
      <c r="AD163" s="20">
        <f t="shared" si="148"/>
        <v>6512049</v>
      </c>
      <c r="AE163" s="21">
        <f>OCTUBRE!AG163</f>
        <v>4988707</v>
      </c>
      <c r="AF163" s="457">
        <v>576390</v>
      </c>
      <c r="AG163" s="20">
        <f t="shared" si="149"/>
        <v>5565097</v>
      </c>
      <c r="AH163" s="21">
        <f t="shared" si="150"/>
        <v>3823320</v>
      </c>
      <c r="AI163" s="17">
        <f t="shared" si="151"/>
        <v>6487951</v>
      </c>
      <c r="AJ163" s="18">
        <f t="shared" si="152"/>
        <v>7434903</v>
      </c>
      <c r="AK163" s="10"/>
      <c r="AL163" s="455">
        <v>0</v>
      </c>
      <c r="AM163" s="458">
        <v>0</v>
      </c>
      <c r="AN163" s="10"/>
    </row>
    <row r="164" spans="1:40" s="467" customFormat="1" x14ac:dyDescent="0.2">
      <c r="A164" s="623"/>
      <c r="N164" s="10"/>
      <c r="P164" s="10"/>
      <c r="Q164" s="10"/>
      <c r="R164" s="10"/>
      <c r="S164" s="156" t="str">
        <f>+IF(OCTUBRE!S164=0,"",OCTUBRE!S164)</f>
        <v>2020202-7</v>
      </c>
      <c r="T164" s="55" t="str">
        <f>+IF(OCTUBRE!T164=0,"",OCTUBRE!T164)</f>
        <v>Servicios de Laboratorio contratados con terceros</v>
      </c>
      <c r="U164" s="29">
        <f>+ENERO!U164</f>
        <v>18000000</v>
      </c>
      <c r="V164" s="17">
        <f>OCTUBRE!V164+NOVIEMBRE!AL164</f>
        <v>2000000</v>
      </c>
      <c r="W164" s="17">
        <f>OCTUBRE!W164+NOVIEMBRE!AM164</f>
        <v>0</v>
      </c>
      <c r="X164" s="20">
        <f t="shared" si="146"/>
        <v>20000000</v>
      </c>
      <c r="Y164" s="21">
        <f>OCTUBRE!AA164</f>
        <v>17062100</v>
      </c>
      <c r="Z164" s="457">
        <v>1778000</v>
      </c>
      <c r="AA164" s="20">
        <f t="shared" si="147"/>
        <v>18840100</v>
      </c>
      <c r="AB164" s="21">
        <f>OCTUBRE!AD164</f>
        <v>17062100</v>
      </c>
      <c r="AC164" s="457">
        <v>1778000</v>
      </c>
      <c r="AD164" s="20">
        <f t="shared" si="148"/>
        <v>18840100</v>
      </c>
      <c r="AE164" s="21">
        <f>OCTUBRE!AG164</f>
        <v>13234600</v>
      </c>
      <c r="AF164" s="457">
        <v>2061300</v>
      </c>
      <c r="AG164" s="20">
        <f t="shared" si="149"/>
        <v>15295900</v>
      </c>
      <c r="AH164" s="21">
        <f t="shared" si="150"/>
        <v>1159900</v>
      </c>
      <c r="AI164" s="17">
        <f t="shared" si="151"/>
        <v>1159900</v>
      </c>
      <c r="AJ164" s="18">
        <f t="shared" si="152"/>
        <v>4704100</v>
      </c>
      <c r="AK164" s="10"/>
      <c r="AL164" s="455">
        <v>2000000</v>
      </c>
      <c r="AM164" s="458">
        <v>0</v>
      </c>
      <c r="AN164" s="10"/>
    </row>
    <row r="165" spans="1:40" s="467" customFormat="1" x14ac:dyDescent="0.2">
      <c r="A165" s="623"/>
      <c r="N165" s="10"/>
      <c r="P165" s="10"/>
      <c r="Q165" s="10"/>
      <c r="R165" s="10"/>
      <c r="S165" s="156" t="str">
        <f>+IF(OCTUBRE!S165=0,"",OCTUBRE!S165)</f>
        <v>2020202-8</v>
      </c>
      <c r="T165" s="55" t="str">
        <f>+IF(OCTUBRE!T165=0,"",OCTUBRE!T165)</f>
        <v>Servicios de Rayos X e Imaginología contratado con terceros</v>
      </c>
      <c r="U165" s="29">
        <f>+ENERO!U165</f>
        <v>0</v>
      </c>
      <c r="V165" s="17">
        <f>OCTUBRE!V165+NOVIEMBRE!AL165</f>
        <v>0</v>
      </c>
      <c r="W165" s="17">
        <f>OCTUBRE!W165+NOVIEMBRE!AM165</f>
        <v>0</v>
      </c>
      <c r="X165" s="20">
        <f t="shared" si="146"/>
        <v>0</v>
      </c>
      <c r="Y165" s="21">
        <f>OCTUBRE!AA165</f>
        <v>0</v>
      </c>
      <c r="Z165" s="457">
        <v>0</v>
      </c>
      <c r="AA165" s="20">
        <f t="shared" si="147"/>
        <v>0</v>
      </c>
      <c r="AB165" s="21">
        <f>OCTUBRE!AD165</f>
        <v>0</v>
      </c>
      <c r="AC165" s="457">
        <v>0</v>
      </c>
      <c r="AD165" s="20">
        <f t="shared" si="148"/>
        <v>0</v>
      </c>
      <c r="AE165" s="21">
        <f>OCTUBRE!AG165</f>
        <v>0</v>
      </c>
      <c r="AF165" s="457">
        <v>0</v>
      </c>
      <c r="AG165" s="20">
        <f t="shared" si="149"/>
        <v>0</v>
      </c>
      <c r="AH165" s="21">
        <f t="shared" si="150"/>
        <v>0</v>
      </c>
      <c r="AI165" s="17">
        <f t="shared" si="151"/>
        <v>0</v>
      </c>
      <c r="AJ165" s="18">
        <f t="shared" si="152"/>
        <v>0</v>
      </c>
      <c r="AK165" s="10"/>
      <c r="AL165" s="455">
        <v>0</v>
      </c>
      <c r="AM165" s="458">
        <v>0</v>
      </c>
      <c r="AN165" s="10"/>
    </row>
    <row r="166" spans="1:40" s="467" customFormat="1" x14ac:dyDescent="0.2">
      <c r="A166" s="623"/>
      <c r="N166" s="10"/>
      <c r="P166" s="10"/>
      <c r="Q166" s="10"/>
      <c r="R166" s="10"/>
      <c r="S166" s="156" t="str">
        <f>+IF(OCTUBRE!S166=0,"",OCTUBRE!S166)</f>
        <v>2020202-9</v>
      </c>
      <c r="T166" s="55" t="str">
        <f>+IF(OCTUBRE!T166=0,"",OCTUBRE!T166)</f>
        <v>Arrendamientos</v>
      </c>
      <c r="U166" s="29">
        <f>+ENERO!U166</f>
        <v>58000000</v>
      </c>
      <c r="V166" s="17">
        <f>OCTUBRE!V166+NOVIEMBRE!AL166</f>
        <v>9500000</v>
      </c>
      <c r="W166" s="17">
        <f>OCTUBRE!W166+NOVIEMBRE!AM166</f>
        <v>0</v>
      </c>
      <c r="X166" s="20">
        <f t="shared" si="146"/>
        <v>67500000</v>
      </c>
      <c r="Y166" s="21">
        <f>OCTUBRE!AA166</f>
        <v>53671997</v>
      </c>
      <c r="Z166" s="457">
        <v>4723445</v>
      </c>
      <c r="AA166" s="20">
        <f t="shared" si="147"/>
        <v>58395442</v>
      </c>
      <c r="AB166" s="21">
        <f>OCTUBRE!AD166</f>
        <v>52765451</v>
      </c>
      <c r="AC166" s="457">
        <v>5629991</v>
      </c>
      <c r="AD166" s="20">
        <f t="shared" si="148"/>
        <v>58395442</v>
      </c>
      <c r="AE166" s="21">
        <f>OCTUBRE!AG166</f>
        <v>46623768</v>
      </c>
      <c r="AF166" s="457">
        <v>5632071</v>
      </c>
      <c r="AG166" s="20">
        <f t="shared" si="149"/>
        <v>52255839</v>
      </c>
      <c r="AH166" s="21">
        <f t="shared" si="150"/>
        <v>9104558</v>
      </c>
      <c r="AI166" s="17">
        <f t="shared" si="151"/>
        <v>9104558</v>
      </c>
      <c r="AJ166" s="18">
        <f t="shared" si="152"/>
        <v>15244161</v>
      </c>
      <c r="AK166" s="10"/>
      <c r="AL166" s="455">
        <v>8000000</v>
      </c>
      <c r="AM166" s="458">
        <v>0</v>
      </c>
      <c r="AN166" s="10"/>
    </row>
    <row r="167" spans="1:40" s="467" customFormat="1" x14ac:dyDescent="0.2">
      <c r="A167" s="623"/>
      <c r="N167" s="10"/>
      <c r="P167" s="10"/>
      <c r="Q167" s="10"/>
      <c r="R167" s="10"/>
      <c r="S167" s="156" t="str">
        <f>+IF(OCTUBRE!S167=0,"",OCTUBRE!S167)</f>
        <v>2020202-10</v>
      </c>
      <c r="T167" s="55" t="str">
        <f>+IF(OCTUBRE!T167=0,"",OCTUBRE!T167)</f>
        <v>Servicios Públicos</v>
      </c>
      <c r="U167" s="29">
        <f>+ENERO!U167</f>
        <v>0</v>
      </c>
      <c r="V167" s="17">
        <f>OCTUBRE!V167+NOVIEMBRE!AL167</f>
        <v>0</v>
      </c>
      <c r="W167" s="17">
        <f>OCTUBRE!W167+NOVIEMBRE!AM167</f>
        <v>0</v>
      </c>
      <c r="X167" s="20">
        <f>SUM(U167:W167)</f>
        <v>0</v>
      </c>
      <c r="Y167" s="21">
        <f>OCTUBRE!AA167</f>
        <v>0</v>
      </c>
      <c r="Z167" s="457">
        <v>0</v>
      </c>
      <c r="AA167" s="20">
        <f>SUM(Y167:Z167)</f>
        <v>0</v>
      </c>
      <c r="AB167" s="21">
        <f>OCTUBRE!AD167</f>
        <v>0</v>
      </c>
      <c r="AC167" s="457">
        <v>0</v>
      </c>
      <c r="AD167" s="20">
        <f>SUM(AB167:AC167)</f>
        <v>0</v>
      </c>
      <c r="AE167" s="21">
        <f>OCTUBRE!AG167</f>
        <v>0</v>
      </c>
      <c r="AF167" s="457">
        <v>0</v>
      </c>
      <c r="AG167" s="20">
        <f>SUM(AE167:AF167)</f>
        <v>0</v>
      </c>
      <c r="AH167" s="21">
        <f>X167-AA167</f>
        <v>0</v>
      </c>
      <c r="AI167" s="17">
        <f>X167-AD167</f>
        <v>0</v>
      </c>
      <c r="AJ167" s="18">
        <f>X167-AG167</f>
        <v>0</v>
      </c>
      <c r="AK167" s="10"/>
      <c r="AL167" s="455">
        <v>0</v>
      </c>
      <c r="AM167" s="458">
        <v>0</v>
      </c>
      <c r="AN167" s="10"/>
    </row>
    <row r="168" spans="1:40" s="467" customFormat="1" x14ac:dyDescent="0.2">
      <c r="A168" s="623"/>
      <c r="N168" s="10"/>
      <c r="P168" s="10"/>
      <c r="Q168" s="10"/>
      <c r="R168" s="10"/>
      <c r="S168" s="155">
        <f>+IF(OCTUBRE!S168=0,"",OCTUBRE!S168)</f>
        <v>2020299</v>
      </c>
      <c r="T168" s="159" t="str">
        <f>+IF(OCTUBRE!T168=0,"",OCTUBRE!T168)</f>
        <v>Vigencias Anteriores</v>
      </c>
      <c r="U168" s="29">
        <f>+ENERO!U168</f>
        <v>0</v>
      </c>
      <c r="V168" s="17">
        <f>OCTUBRE!V168+NOVIEMBRE!AL168</f>
        <v>0</v>
      </c>
      <c r="W168" s="17">
        <f>OCTUBRE!W168+NOVIEMBRE!AM168</f>
        <v>38956770</v>
      </c>
      <c r="X168" s="20">
        <f t="shared" si="146"/>
        <v>38956770</v>
      </c>
      <c r="Y168" s="21">
        <f>OCTUBRE!AA168</f>
        <v>38956770</v>
      </c>
      <c r="Z168" s="457">
        <v>0</v>
      </c>
      <c r="AA168" s="20">
        <f t="shared" si="147"/>
        <v>38956770</v>
      </c>
      <c r="AB168" s="21">
        <f>OCTUBRE!AD168</f>
        <v>38956770</v>
      </c>
      <c r="AC168" s="457">
        <v>0</v>
      </c>
      <c r="AD168" s="20">
        <f t="shared" si="148"/>
        <v>38956770</v>
      </c>
      <c r="AE168" s="21">
        <f>OCTUBRE!AG168</f>
        <v>34424370</v>
      </c>
      <c r="AF168" s="457">
        <v>0</v>
      </c>
      <c r="AG168" s="20">
        <f t="shared" si="149"/>
        <v>34424370</v>
      </c>
      <c r="AH168" s="21">
        <f t="shared" si="150"/>
        <v>0</v>
      </c>
      <c r="AI168" s="17">
        <f t="shared" si="151"/>
        <v>0</v>
      </c>
      <c r="AJ168" s="18">
        <f t="shared" si="152"/>
        <v>4532400</v>
      </c>
      <c r="AK168" s="10"/>
      <c r="AL168" s="455">
        <v>0</v>
      </c>
      <c r="AM168" s="458">
        <v>0</v>
      </c>
      <c r="AN168" s="10"/>
    </row>
    <row r="169" spans="1:40" s="467" customFormat="1" ht="15.75" x14ac:dyDescent="0.2">
      <c r="A169" s="623"/>
      <c r="N169" s="10"/>
      <c r="P169" s="10"/>
      <c r="Q169" s="10"/>
      <c r="R169" s="10"/>
      <c r="S169" s="448" t="str">
        <f>+IF(OCTUBRE!S169=0,"",OCTUBRE!S169)</f>
        <v/>
      </c>
      <c r="T169" s="649" t="str">
        <f>+IF(OCTUBRE!T169=0,"",OCTUBRE!T169)</f>
        <v/>
      </c>
      <c r="U169" s="193"/>
      <c r="V169" s="193"/>
      <c r="W169" s="193"/>
      <c r="X169" s="193"/>
      <c r="Y169" s="193"/>
      <c r="Z169" s="193"/>
      <c r="AA169" s="193"/>
      <c r="AB169" s="193"/>
      <c r="AC169" s="193"/>
      <c r="AD169" s="193"/>
      <c r="AE169" s="193"/>
      <c r="AF169" s="193">
        <v>0</v>
      </c>
      <c r="AG169" s="193"/>
      <c r="AH169" s="193"/>
      <c r="AI169" s="193"/>
      <c r="AJ169" s="207"/>
      <c r="AK169" s="10"/>
      <c r="AL169" s="213"/>
      <c r="AM169" s="214"/>
      <c r="AN169" s="10"/>
    </row>
    <row r="170" spans="1:40" s="467" customFormat="1" ht="15.75" x14ac:dyDescent="0.2">
      <c r="A170" s="623"/>
      <c r="N170" s="10"/>
      <c r="P170" s="10"/>
      <c r="Q170" s="10"/>
      <c r="R170" s="10"/>
      <c r="S170" s="469">
        <f>+IF(OCTUBRE!S170=0,"",OCTUBRE!S170)</f>
        <v>3000000</v>
      </c>
      <c r="T170" s="588" t="str">
        <f>+IF(OCTUBRE!T170=0,"",OCTUBRE!T170)</f>
        <v>TRANSFERENCIAS CORRIENTES</v>
      </c>
      <c r="U170" s="589">
        <f t="shared" ref="U170:AJ170" si="153">U172+U176+U185</f>
        <v>55451506</v>
      </c>
      <c r="V170" s="590">
        <f t="shared" si="153"/>
        <v>1100000</v>
      </c>
      <c r="W170" s="590">
        <f t="shared" si="153"/>
        <v>14388253</v>
      </c>
      <c r="X170" s="591">
        <f t="shared" si="153"/>
        <v>70939759</v>
      </c>
      <c r="Y170" s="464">
        <f t="shared" si="153"/>
        <v>46565391</v>
      </c>
      <c r="Z170" s="590">
        <f t="shared" si="153"/>
        <v>3436128</v>
      </c>
      <c r="AA170" s="591">
        <f t="shared" si="153"/>
        <v>50001519</v>
      </c>
      <c r="AB170" s="464">
        <f t="shared" si="153"/>
        <v>46565391</v>
      </c>
      <c r="AC170" s="590">
        <f t="shared" si="153"/>
        <v>3436128</v>
      </c>
      <c r="AD170" s="591">
        <f t="shared" si="153"/>
        <v>50001519</v>
      </c>
      <c r="AE170" s="464">
        <f t="shared" si="153"/>
        <v>45619835</v>
      </c>
      <c r="AF170" s="590">
        <f t="shared" si="153"/>
        <v>3918222</v>
      </c>
      <c r="AG170" s="591">
        <f t="shared" si="153"/>
        <v>49538057</v>
      </c>
      <c r="AH170" s="464">
        <f t="shared" si="153"/>
        <v>20938240</v>
      </c>
      <c r="AI170" s="590">
        <f t="shared" si="153"/>
        <v>20938240</v>
      </c>
      <c r="AJ170" s="465">
        <f t="shared" si="153"/>
        <v>21401702</v>
      </c>
      <c r="AK170" s="10"/>
      <c r="AL170" s="151">
        <f>AL172+AL176+AL185</f>
        <v>1100000</v>
      </c>
      <c r="AM170" s="153">
        <f>AM172+AM176+AM185</f>
        <v>0</v>
      </c>
      <c r="AN170" s="10"/>
    </row>
    <row r="171" spans="1:40" s="467" customFormat="1" ht="15.75" x14ac:dyDescent="0.2">
      <c r="A171" s="623"/>
      <c r="N171" s="10"/>
      <c r="P171" s="10"/>
      <c r="Q171" s="10"/>
      <c r="R171" s="10"/>
      <c r="S171" s="448" t="str">
        <f>+IF(OCTUBRE!S171=0,"",OCTUBRE!S171)</f>
        <v/>
      </c>
      <c r="T171" s="649" t="str">
        <f>+IF(OCTUBRE!T171=0,"",OCTUBRE!T171)</f>
        <v/>
      </c>
      <c r="U171" s="193"/>
      <c r="V171" s="193"/>
      <c r="W171" s="193"/>
      <c r="X171" s="193"/>
      <c r="Y171" s="193"/>
      <c r="Z171" s="193"/>
      <c r="AA171" s="193"/>
      <c r="AB171" s="193"/>
      <c r="AC171" s="193"/>
      <c r="AD171" s="193"/>
      <c r="AE171" s="193"/>
      <c r="AF171" s="193"/>
      <c r="AG171" s="193"/>
      <c r="AH171" s="193"/>
      <c r="AI171" s="193"/>
      <c r="AJ171" s="207"/>
      <c r="AK171" s="10"/>
      <c r="AL171" s="213"/>
      <c r="AM171" s="214"/>
      <c r="AN171" s="10"/>
    </row>
    <row r="172" spans="1:40" s="467" customFormat="1" ht="15" x14ac:dyDescent="0.2">
      <c r="A172" s="623"/>
      <c r="N172" s="10"/>
      <c r="P172" s="10"/>
      <c r="Q172" s="10"/>
      <c r="R172" s="10"/>
      <c r="S172" s="34">
        <f>+IF(OCTUBRE!S172=0,"",OCTUBRE!S172)</f>
        <v>3100000</v>
      </c>
      <c r="T172" s="158" t="str">
        <f>+IF(OCTUBRE!T172=0,"",OCTUBRE!T172)</f>
        <v>Transferencias al Sector Público</v>
      </c>
      <c r="U172" s="157">
        <f t="shared" ref="U172:AJ172" si="154">SUM(U173:U174)</f>
        <v>4000000</v>
      </c>
      <c r="V172" s="144">
        <f t="shared" si="154"/>
        <v>1100000</v>
      </c>
      <c r="W172" s="144">
        <f t="shared" si="154"/>
        <v>868270</v>
      </c>
      <c r="X172" s="152">
        <f t="shared" si="154"/>
        <v>5968270</v>
      </c>
      <c r="Y172" s="151">
        <f t="shared" si="154"/>
        <v>3964025</v>
      </c>
      <c r="Z172" s="144">
        <f t="shared" si="154"/>
        <v>907023</v>
      </c>
      <c r="AA172" s="152">
        <f t="shared" si="154"/>
        <v>4871048</v>
      </c>
      <c r="AB172" s="151">
        <f t="shared" si="154"/>
        <v>3964025</v>
      </c>
      <c r="AC172" s="144">
        <f t="shared" si="154"/>
        <v>907023</v>
      </c>
      <c r="AD172" s="152">
        <f t="shared" si="154"/>
        <v>4871048</v>
      </c>
      <c r="AE172" s="151">
        <f t="shared" si="154"/>
        <v>3234605</v>
      </c>
      <c r="AF172" s="144">
        <f t="shared" si="154"/>
        <v>1393303</v>
      </c>
      <c r="AG172" s="152">
        <f t="shared" si="154"/>
        <v>4627908</v>
      </c>
      <c r="AH172" s="151">
        <f t="shared" si="154"/>
        <v>1097222</v>
      </c>
      <c r="AI172" s="144">
        <f t="shared" si="154"/>
        <v>1097222</v>
      </c>
      <c r="AJ172" s="153">
        <f t="shared" si="154"/>
        <v>1340362</v>
      </c>
      <c r="AK172" s="10"/>
      <c r="AL172" s="151">
        <f>SUM(AL173:AL174)</f>
        <v>1100000</v>
      </c>
      <c r="AM172" s="153">
        <f>SUM(AM173:AM174)</f>
        <v>0</v>
      </c>
      <c r="AN172" s="10"/>
    </row>
    <row r="173" spans="1:40" s="467" customFormat="1" x14ac:dyDescent="0.2">
      <c r="A173" s="623"/>
      <c r="N173" s="10"/>
      <c r="P173" s="10"/>
      <c r="Q173" s="10"/>
      <c r="R173" s="10"/>
      <c r="S173" s="155">
        <f>+IF(OCTUBRE!S173=0,"",OCTUBRE!S173)</f>
        <v>3100003</v>
      </c>
      <c r="T173" s="159" t="str">
        <f>+IF(OCTUBRE!T173=0,"",OCTUBRE!T173)</f>
        <v>Entidades Públicas (Contraloria, Supersalud,…)</v>
      </c>
      <c r="U173" s="29">
        <f>+ENERO!U173</f>
        <v>4000000</v>
      </c>
      <c r="V173" s="17">
        <f>OCTUBRE!V173+NOVIEMBRE!AL173</f>
        <v>1100000</v>
      </c>
      <c r="W173" s="17">
        <f>OCTUBRE!W173+NOVIEMBRE!AM173</f>
        <v>0</v>
      </c>
      <c r="X173" s="20">
        <f>SUM(U173:W173)</f>
        <v>5100000</v>
      </c>
      <c r="Y173" s="21">
        <f>OCTUBRE!AA173</f>
        <v>3095755</v>
      </c>
      <c r="Z173" s="457">
        <v>907023</v>
      </c>
      <c r="AA173" s="20">
        <f>SUM(Y173:Z173)</f>
        <v>4002778</v>
      </c>
      <c r="AB173" s="21">
        <f>OCTUBRE!AD173</f>
        <v>3095755</v>
      </c>
      <c r="AC173" s="457">
        <v>907023</v>
      </c>
      <c r="AD173" s="20">
        <f>SUM(AB173:AC173)</f>
        <v>4002778</v>
      </c>
      <c r="AE173" s="21">
        <f>OCTUBRE!AG173</f>
        <v>2366335</v>
      </c>
      <c r="AF173" s="457">
        <v>1393303</v>
      </c>
      <c r="AG173" s="20">
        <f>SUM(AE173:AF173)</f>
        <v>3759638</v>
      </c>
      <c r="AH173" s="21">
        <f>X173-AA173</f>
        <v>1097222</v>
      </c>
      <c r="AI173" s="17">
        <f>X173-AD173</f>
        <v>1097222</v>
      </c>
      <c r="AJ173" s="18">
        <f>X173-AG173</f>
        <v>1340362</v>
      </c>
      <c r="AK173" s="10"/>
      <c r="AL173" s="455">
        <v>1100000</v>
      </c>
      <c r="AM173" s="458">
        <v>0</v>
      </c>
      <c r="AN173" s="10"/>
    </row>
    <row r="174" spans="1:40" s="467" customFormat="1" x14ac:dyDescent="0.2">
      <c r="A174" s="623"/>
      <c r="N174" s="10"/>
      <c r="P174" s="10"/>
      <c r="Q174" s="10"/>
      <c r="R174" s="10"/>
      <c r="S174" s="155">
        <f>+IF(OCTUBRE!S174=0,"",OCTUBRE!S174)</f>
        <v>3199999</v>
      </c>
      <c r="T174" s="159" t="str">
        <f>+IF(OCTUBRE!T174=0,"",OCTUBRE!T174)</f>
        <v>Vigencias Anteriores</v>
      </c>
      <c r="U174" s="29">
        <f>+ENERO!U174</f>
        <v>0</v>
      </c>
      <c r="V174" s="17">
        <f>OCTUBRE!V174+NOVIEMBRE!AL174</f>
        <v>0</v>
      </c>
      <c r="W174" s="17">
        <f>OCTUBRE!W174+NOVIEMBRE!AM174</f>
        <v>868270</v>
      </c>
      <c r="X174" s="20">
        <f>SUM(U174:W174)</f>
        <v>868270</v>
      </c>
      <c r="Y174" s="21">
        <f>OCTUBRE!AA174</f>
        <v>868270</v>
      </c>
      <c r="Z174" s="457">
        <v>0</v>
      </c>
      <c r="AA174" s="20">
        <f>SUM(Y174:Z174)</f>
        <v>868270</v>
      </c>
      <c r="AB174" s="21">
        <f>OCTUBRE!AD174</f>
        <v>868270</v>
      </c>
      <c r="AC174" s="457">
        <v>0</v>
      </c>
      <c r="AD174" s="20">
        <f>SUM(AB174:AC174)</f>
        <v>868270</v>
      </c>
      <c r="AE174" s="21">
        <f>OCTUBRE!AG174</f>
        <v>868270</v>
      </c>
      <c r="AF174" s="457">
        <v>0</v>
      </c>
      <c r="AG174" s="20">
        <f>SUM(AE174:AF174)</f>
        <v>868270</v>
      </c>
      <c r="AH174" s="21">
        <f>X174-AA174</f>
        <v>0</v>
      </c>
      <c r="AI174" s="17">
        <f>X174-AD174</f>
        <v>0</v>
      </c>
      <c r="AJ174" s="18">
        <f>X174-AG174</f>
        <v>0</v>
      </c>
      <c r="AK174" s="10"/>
      <c r="AL174" s="455">
        <v>0</v>
      </c>
      <c r="AM174" s="458">
        <v>0</v>
      </c>
      <c r="AN174" s="10"/>
    </row>
    <row r="175" spans="1:40" s="467" customFormat="1" ht="15.75" x14ac:dyDescent="0.2">
      <c r="A175" s="623"/>
      <c r="N175" s="10"/>
      <c r="P175" s="10"/>
      <c r="Q175" s="10"/>
      <c r="R175" s="10"/>
      <c r="S175" s="448" t="str">
        <f>+IF(OCTUBRE!S175=0,"",OCTUBRE!S175)</f>
        <v/>
      </c>
      <c r="T175" s="649" t="str">
        <f>+IF(OCTUBRE!T175=0,"",OCTUBRE!T175)</f>
        <v/>
      </c>
      <c r="U175" s="193"/>
      <c r="V175" s="193"/>
      <c r="W175" s="193"/>
      <c r="X175" s="193"/>
      <c r="Y175" s="193"/>
      <c r="Z175" s="193"/>
      <c r="AA175" s="193"/>
      <c r="AB175" s="193"/>
      <c r="AC175" s="193"/>
      <c r="AD175" s="193"/>
      <c r="AE175" s="193"/>
      <c r="AF175" s="193"/>
      <c r="AG175" s="193"/>
      <c r="AH175" s="193"/>
      <c r="AI175" s="193"/>
      <c r="AJ175" s="207"/>
      <c r="AK175" s="12"/>
      <c r="AL175" s="213"/>
      <c r="AM175" s="214"/>
      <c r="AN175" s="10"/>
    </row>
    <row r="176" spans="1:40" s="467" customFormat="1" ht="15" x14ac:dyDescent="0.2">
      <c r="A176" s="623"/>
      <c r="N176" s="10"/>
      <c r="P176" s="10"/>
      <c r="Q176" s="10"/>
      <c r="R176" s="10"/>
      <c r="S176" s="34">
        <f>+IF(OCTUBRE!S176=0,"",OCTUBRE!S176)</f>
        <v>320000</v>
      </c>
      <c r="T176" s="158" t="str">
        <f>+IF(OCTUBRE!T176=0,"",OCTUBRE!T176)</f>
        <v>Transf. Previsión y Seguridad Social</v>
      </c>
      <c r="U176" s="157">
        <f t="shared" ref="U176:AJ176" si="155">SUM(U177:U183)</f>
        <v>46951506</v>
      </c>
      <c r="V176" s="144">
        <f t="shared" si="155"/>
        <v>0</v>
      </c>
      <c r="W176" s="144">
        <f t="shared" si="155"/>
        <v>11003667</v>
      </c>
      <c r="X176" s="152">
        <f t="shared" si="155"/>
        <v>57955173</v>
      </c>
      <c r="Y176" s="151">
        <f t="shared" si="155"/>
        <v>37173529</v>
      </c>
      <c r="Z176" s="144">
        <f t="shared" si="155"/>
        <v>2457999</v>
      </c>
      <c r="AA176" s="152">
        <f t="shared" si="155"/>
        <v>39631528</v>
      </c>
      <c r="AB176" s="151">
        <f t="shared" si="155"/>
        <v>37173529</v>
      </c>
      <c r="AC176" s="144">
        <f t="shared" si="155"/>
        <v>2457999</v>
      </c>
      <c r="AD176" s="152">
        <f t="shared" si="155"/>
        <v>39631528</v>
      </c>
      <c r="AE176" s="151">
        <f t="shared" si="155"/>
        <v>37173529</v>
      </c>
      <c r="AF176" s="144">
        <f t="shared" si="155"/>
        <v>2457999</v>
      </c>
      <c r="AG176" s="152">
        <f t="shared" si="155"/>
        <v>39631528</v>
      </c>
      <c r="AH176" s="151">
        <f t="shared" si="155"/>
        <v>18323645</v>
      </c>
      <c r="AI176" s="144">
        <f t="shared" si="155"/>
        <v>18323645</v>
      </c>
      <c r="AJ176" s="153">
        <f t="shared" si="155"/>
        <v>18323645</v>
      </c>
      <c r="AK176" s="10"/>
      <c r="AL176" s="151">
        <f>SUM(AL177:AL183)</f>
        <v>0</v>
      </c>
      <c r="AM176" s="153">
        <f>SUM(AM177:AM183)</f>
        <v>0</v>
      </c>
      <c r="AN176" s="10"/>
    </row>
    <row r="177" spans="1:40" s="467" customFormat="1" x14ac:dyDescent="0.2">
      <c r="A177" s="623"/>
      <c r="N177" s="10"/>
      <c r="P177" s="10"/>
      <c r="Q177" s="10"/>
      <c r="R177" s="10"/>
      <c r="S177" s="155">
        <f>+IF(OCTUBRE!S177=0,"",OCTUBRE!S177)</f>
        <v>3200100</v>
      </c>
      <c r="T177" s="159" t="str">
        <f>+IF(OCTUBRE!T177=0,"",OCTUBRE!T177)</f>
        <v>Pensiones y Jubilaciones (Pago Directo)</v>
      </c>
      <c r="U177" s="29">
        <f>+ENERO!U177</f>
        <v>37951506</v>
      </c>
      <c r="V177" s="17">
        <f>OCTUBRE!V177+NOVIEMBRE!AL177</f>
        <v>0</v>
      </c>
      <c r="W177" s="17">
        <f>OCTUBRE!W177+NOVIEMBRE!AM177</f>
        <v>0</v>
      </c>
      <c r="X177" s="20">
        <f t="shared" ref="X177:X183" si="156">SUM(U177:W177)</f>
        <v>37951506</v>
      </c>
      <c r="Y177" s="21">
        <f>OCTUBRE!AA177</f>
        <v>24579990</v>
      </c>
      <c r="Z177" s="457">
        <v>2457999</v>
      </c>
      <c r="AA177" s="20">
        <f t="shared" ref="AA177:AA183" si="157">SUM(Y177:Z177)</f>
        <v>27037989</v>
      </c>
      <c r="AB177" s="21">
        <f>OCTUBRE!AD177</f>
        <v>24579990</v>
      </c>
      <c r="AC177" s="457">
        <v>2457999</v>
      </c>
      <c r="AD177" s="20">
        <f t="shared" ref="AD177:AD183" si="158">SUM(AB177:AC177)</f>
        <v>27037989</v>
      </c>
      <c r="AE177" s="21">
        <f>OCTUBRE!AG177</f>
        <v>24579990</v>
      </c>
      <c r="AF177" s="457">
        <v>2457999</v>
      </c>
      <c r="AG177" s="20">
        <f t="shared" ref="AG177:AG183" si="159">SUM(AE177:AF177)</f>
        <v>27037989</v>
      </c>
      <c r="AH177" s="21">
        <f t="shared" ref="AH177:AH183" si="160">X177-AA177</f>
        <v>10913517</v>
      </c>
      <c r="AI177" s="17">
        <f t="shared" ref="AI177:AI183" si="161">X177-AD177</f>
        <v>10913517</v>
      </c>
      <c r="AJ177" s="18">
        <f t="shared" ref="AJ177:AJ183" si="162">X177-AG177</f>
        <v>10913517</v>
      </c>
      <c r="AK177" s="10"/>
      <c r="AL177" s="455">
        <v>0</v>
      </c>
      <c r="AM177" s="458">
        <v>0</v>
      </c>
      <c r="AN177" s="10"/>
    </row>
    <row r="178" spans="1:40" s="467" customFormat="1" x14ac:dyDescent="0.2">
      <c r="A178" s="623"/>
      <c r="N178" s="10"/>
      <c r="P178" s="10"/>
      <c r="Q178" s="10"/>
      <c r="R178" s="10"/>
      <c r="S178" s="155">
        <f>+IF(OCTUBRE!S178=0,"",OCTUBRE!S178)</f>
        <v>3200200</v>
      </c>
      <c r="T178" s="159" t="str">
        <f>+IF(OCTUBRE!T178=0,"",OCTUBRE!T178)</f>
        <v>Cesantías Pago Directo (Pago Directo)</v>
      </c>
      <c r="U178" s="29">
        <f>+ENERO!U178</f>
        <v>0</v>
      </c>
      <c r="V178" s="17">
        <f>OCTUBRE!V178+NOVIEMBRE!AL178</f>
        <v>0</v>
      </c>
      <c r="W178" s="17">
        <f>OCTUBRE!W178+NOVIEMBRE!AM178</f>
        <v>0</v>
      </c>
      <c r="X178" s="20">
        <f t="shared" si="156"/>
        <v>0</v>
      </c>
      <c r="Y178" s="21">
        <f>OCTUBRE!AA178</f>
        <v>0</v>
      </c>
      <c r="Z178" s="457">
        <v>0</v>
      </c>
      <c r="AA178" s="20">
        <f t="shared" si="157"/>
        <v>0</v>
      </c>
      <c r="AB178" s="21">
        <f>OCTUBRE!AD178</f>
        <v>0</v>
      </c>
      <c r="AC178" s="457">
        <v>0</v>
      </c>
      <c r="AD178" s="20">
        <f t="shared" si="158"/>
        <v>0</v>
      </c>
      <c r="AE178" s="21">
        <f>OCTUBRE!AG178</f>
        <v>0</v>
      </c>
      <c r="AF178" s="457">
        <v>0</v>
      </c>
      <c r="AG178" s="20">
        <f t="shared" si="159"/>
        <v>0</v>
      </c>
      <c r="AH178" s="21">
        <f t="shared" si="160"/>
        <v>0</v>
      </c>
      <c r="AI178" s="17">
        <f t="shared" si="161"/>
        <v>0</v>
      </c>
      <c r="AJ178" s="18">
        <f t="shared" si="162"/>
        <v>0</v>
      </c>
      <c r="AK178" s="10"/>
      <c r="AL178" s="455">
        <v>0</v>
      </c>
      <c r="AM178" s="458">
        <v>0</v>
      </c>
      <c r="AN178" s="10"/>
    </row>
    <row r="179" spans="1:40" s="467" customFormat="1" x14ac:dyDescent="0.2">
      <c r="A179" s="623"/>
      <c r="N179" s="10"/>
      <c r="P179" s="10"/>
      <c r="Q179" s="10"/>
      <c r="R179" s="10"/>
      <c r="S179" s="155">
        <f>+IF(OCTUBRE!S179=0,"",OCTUBRE!S179)</f>
        <v>3200300</v>
      </c>
      <c r="T179" s="159" t="str">
        <f>+IF(OCTUBRE!T179=0,"",OCTUBRE!T179)</f>
        <v>Bonos, Cuotas de Bonos y cuotas partes jubilatorias</v>
      </c>
      <c r="U179" s="29">
        <f>+ENERO!U179</f>
        <v>0</v>
      </c>
      <c r="V179" s="17">
        <f>OCTUBRE!V179+NOVIEMBRE!AL179</f>
        <v>0</v>
      </c>
      <c r="W179" s="17">
        <f>OCTUBRE!W179+NOVIEMBRE!AM179</f>
        <v>0</v>
      </c>
      <c r="X179" s="20">
        <f t="shared" si="156"/>
        <v>0</v>
      </c>
      <c r="Y179" s="21">
        <f>OCTUBRE!AA179</f>
        <v>0</v>
      </c>
      <c r="Z179" s="457">
        <v>0</v>
      </c>
      <c r="AA179" s="20">
        <f t="shared" si="157"/>
        <v>0</v>
      </c>
      <c r="AB179" s="21">
        <f>OCTUBRE!AD179</f>
        <v>0</v>
      </c>
      <c r="AC179" s="457">
        <v>0</v>
      </c>
      <c r="AD179" s="20">
        <f t="shared" si="158"/>
        <v>0</v>
      </c>
      <c r="AE179" s="21">
        <f>OCTUBRE!AG179</f>
        <v>0</v>
      </c>
      <c r="AF179" s="457">
        <v>0</v>
      </c>
      <c r="AG179" s="20">
        <f t="shared" si="159"/>
        <v>0</v>
      </c>
      <c r="AH179" s="21">
        <f t="shared" si="160"/>
        <v>0</v>
      </c>
      <c r="AI179" s="17">
        <f t="shared" si="161"/>
        <v>0</v>
      </c>
      <c r="AJ179" s="18">
        <f t="shared" si="162"/>
        <v>0</v>
      </c>
      <c r="AK179" s="10"/>
      <c r="AL179" s="455">
        <v>0</v>
      </c>
      <c r="AM179" s="458">
        <v>0</v>
      </c>
      <c r="AN179" s="10"/>
    </row>
    <row r="180" spans="1:40" s="467" customFormat="1" x14ac:dyDescent="0.2">
      <c r="A180" s="623"/>
      <c r="N180" s="10"/>
      <c r="P180" s="10"/>
      <c r="Q180" s="10"/>
      <c r="R180" s="10"/>
      <c r="S180" s="155">
        <f>+IF(OCTUBRE!S180=0,"",OCTUBRE!S180)</f>
        <v>3200400</v>
      </c>
      <c r="T180" s="159" t="str">
        <f>+IF(OCTUBRE!T180=0,"",OCTUBRE!T180)</f>
        <v>Intereses a las cesantias</v>
      </c>
      <c r="U180" s="29">
        <f>+ENERO!U180</f>
        <v>9000000</v>
      </c>
      <c r="V180" s="17">
        <f>OCTUBRE!V180+NOVIEMBRE!AL180</f>
        <v>0</v>
      </c>
      <c r="W180" s="17">
        <f>OCTUBRE!W180+NOVIEMBRE!AM180</f>
        <v>0</v>
      </c>
      <c r="X180" s="20">
        <f t="shared" si="156"/>
        <v>9000000</v>
      </c>
      <c r="Y180" s="21">
        <f>OCTUBRE!AA180</f>
        <v>1589872</v>
      </c>
      <c r="Z180" s="457">
        <v>0</v>
      </c>
      <c r="AA180" s="20">
        <f t="shared" si="157"/>
        <v>1589872</v>
      </c>
      <c r="AB180" s="21">
        <f>OCTUBRE!AD180</f>
        <v>1589872</v>
      </c>
      <c r="AC180" s="457">
        <v>0</v>
      </c>
      <c r="AD180" s="20">
        <f t="shared" si="158"/>
        <v>1589872</v>
      </c>
      <c r="AE180" s="21">
        <f>OCTUBRE!AG180</f>
        <v>1589872</v>
      </c>
      <c r="AF180" s="457">
        <v>0</v>
      </c>
      <c r="AG180" s="20">
        <f t="shared" si="159"/>
        <v>1589872</v>
      </c>
      <c r="AH180" s="21">
        <f t="shared" si="160"/>
        <v>7410128</v>
      </c>
      <c r="AI180" s="17">
        <f t="shared" si="161"/>
        <v>7410128</v>
      </c>
      <c r="AJ180" s="18">
        <f t="shared" si="162"/>
        <v>7410128</v>
      </c>
      <c r="AK180" s="10"/>
      <c r="AL180" s="455">
        <v>0</v>
      </c>
      <c r="AM180" s="458">
        <v>0</v>
      </c>
      <c r="AN180" s="10"/>
    </row>
    <row r="181" spans="1:40" s="467" customFormat="1" x14ac:dyDescent="0.2">
      <c r="A181" s="623"/>
      <c r="N181" s="10"/>
      <c r="P181" s="10"/>
      <c r="Q181" s="10"/>
      <c r="R181" s="10"/>
      <c r="S181" s="155" t="str">
        <f>+IF(OCTUBRE!S181=0,"",OCTUBRE!S181)</f>
        <v/>
      </c>
      <c r="T181" s="159" t="str">
        <f>+IF(OCTUBRE!T181=0,"",OCTUBRE!T181)</f>
        <v/>
      </c>
      <c r="U181" s="29">
        <f>+ENERO!U181</f>
        <v>0</v>
      </c>
      <c r="V181" s="17">
        <f>OCTUBRE!V181+NOVIEMBRE!AL181</f>
        <v>0</v>
      </c>
      <c r="W181" s="17">
        <f>OCTUBRE!W181+NOVIEMBRE!AM181</f>
        <v>0</v>
      </c>
      <c r="X181" s="20">
        <f t="shared" si="156"/>
        <v>0</v>
      </c>
      <c r="Y181" s="21">
        <f>OCTUBRE!AA181</f>
        <v>0</v>
      </c>
      <c r="Z181" s="457">
        <v>0</v>
      </c>
      <c r="AA181" s="20">
        <f t="shared" si="157"/>
        <v>0</v>
      </c>
      <c r="AB181" s="21">
        <f>OCTUBRE!AD181</f>
        <v>0</v>
      </c>
      <c r="AC181" s="457">
        <v>0</v>
      </c>
      <c r="AD181" s="20">
        <f t="shared" si="158"/>
        <v>0</v>
      </c>
      <c r="AE181" s="21">
        <f>OCTUBRE!AG181</f>
        <v>0</v>
      </c>
      <c r="AF181" s="457">
        <v>0</v>
      </c>
      <c r="AG181" s="20">
        <f t="shared" si="159"/>
        <v>0</v>
      </c>
      <c r="AH181" s="21">
        <f t="shared" si="160"/>
        <v>0</v>
      </c>
      <c r="AI181" s="17">
        <f t="shared" si="161"/>
        <v>0</v>
      </c>
      <c r="AJ181" s="18">
        <f t="shared" si="162"/>
        <v>0</v>
      </c>
      <c r="AK181" s="10"/>
      <c r="AL181" s="455">
        <v>0</v>
      </c>
      <c r="AM181" s="458">
        <v>0</v>
      </c>
      <c r="AN181" s="10"/>
    </row>
    <row r="182" spans="1:40" s="467" customFormat="1" x14ac:dyDescent="0.2">
      <c r="A182" s="623"/>
      <c r="N182" s="10"/>
      <c r="P182" s="10"/>
      <c r="Q182" s="10"/>
      <c r="R182" s="10"/>
      <c r="S182" s="155" t="str">
        <f>+IF(OCTUBRE!S182=0,"",OCTUBRE!S182)</f>
        <v/>
      </c>
      <c r="T182" s="159" t="str">
        <f>+IF(OCTUBRE!T182=0,"",OCTUBRE!T182)</f>
        <v/>
      </c>
      <c r="U182" s="29">
        <f>+ENERO!U182</f>
        <v>0</v>
      </c>
      <c r="V182" s="17">
        <f>OCTUBRE!V182+NOVIEMBRE!AL182</f>
        <v>0</v>
      </c>
      <c r="W182" s="17">
        <f>OCTUBRE!W182+NOVIEMBRE!AM182</f>
        <v>0</v>
      </c>
      <c r="X182" s="20">
        <f t="shared" si="156"/>
        <v>0</v>
      </c>
      <c r="Y182" s="21">
        <f>OCTUBRE!AA182</f>
        <v>0</v>
      </c>
      <c r="Z182" s="457">
        <v>0</v>
      </c>
      <c r="AA182" s="20">
        <f t="shared" si="157"/>
        <v>0</v>
      </c>
      <c r="AB182" s="21">
        <f>OCTUBRE!AD182</f>
        <v>0</v>
      </c>
      <c r="AC182" s="457">
        <v>0</v>
      </c>
      <c r="AD182" s="20">
        <f t="shared" si="158"/>
        <v>0</v>
      </c>
      <c r="AE182" s="21">
        <f>OCTUBRE!AG182</f>
        <v>0</v>
      </c>
      <c r="AF182" s="457">
        <v>0</v>
      </c>
      <c r="AG182" s="20">
        <f t="shared" si="159"/>
        <v>0</v>
      </c>
      <c r="AH182" s="21">
        <f t="shared" si="160"/>
        <v>0</v>
      </c>
      <c r="AI182" s="17">
        <f t="shared" si="161"/>
        <v>0</v>
      </c>
      <c r="AJ182" s="18">
        <f t="shared" si="162"/>
        <v>0</v>
      </c>
      <c r="AK182" s="10"/>
      <c r="AL182" s="455">
        <v>0</v>
      </c>
      <c r="AM182" s="458">
        <v>0</v>
      </c>
      <c r="AN182" s="10"/>
    </row>
    <row r="183" spans="1:40" s="467" customFormat="1" x14ac:dyDescent="0.2">
      <c r="A183" s="623"/>
      <c r="N183" s="10"/>
      <c r="P183" s="10"/>
      <c r="Q183" s="10"/>
      <c r="R183" s="10"/>
      <c r="S183" s="155">
        <f>+IF(OCTUBRE!S183=0,"",OCTUBRE!S183)</f>
        <v>3299999</v>
      </c>
      <c r="T183" s="159" t="str">
        <f>+IF(OCTUBRE!T183=0,"",OCTUBRE!T183)</f>
        <v>Vigencias Anteriores</v>
      </c>
      <c r="U183" s="29">
        <f>+ENERO!U183</f>
        <v>0</v>
      </c>
      <c r="V183" s="17">
        <f>OCTUBRE!V183+NOVIEMBRE!AL183</f>
        <v>0</v>
      </c>
      <c r="W183" s="17">
        <f>OCTUBRE!W183+NOVIEMBRE!AM183</f>
        <v>11003667</v>
      </c>
      <c r="X183" s="20">
        <f t="shared" si="156"/>
        <v>11003667</v>
      </c>
      <c r="Y183" s="21">
        <f>OCTUBRE!AA183</f>
        <v>11003667</v>
      </c>
      <c r="Z183" s="457">
        <v>0</v>
      </c>
      <c r="AA183" s="20">
        <f t="shared" si="157"/>
        <v>11003667</v>
      </c>
      <c r="AB183" s="21">
        <f>OCTUBRE!AD183</f>
        <v>11003667</v>
      </c>
      <c r="AC183" s="457">
        <v>0</v>
      </c>
      <c r="AD183" s="20">
        <f t="shared" si="158"/>
        <v>11003667</v>
      </c>
      <c r="AE183" s="21">
        <f>OCTUBRE!AG183</f>
        <v>11003667</v>
      </c>
      <c r="AF183" s="457">
        <v>0</v>
      </c>
      <c r="AG183" s="20">
        <f t="shared" si="159"/>
        <v>11003667</v>
      </c>
      <c r="AH183" s="21">
        <f t="shared" si="160"/>
        <v>0</v>
      </c>
      <c r="AI183" s="17">
        <f t="shared" si="161"/>
        <v>0</v>
      </c>
      <c r="AJ183" s="18">
        <f t="shared" si="162"/>
        <v>0</v>
      </c>
      <c r="AK183" s="10"/>
      <c r="AL183" s="455">
        <v>0</v>
      </c>
      <c r="AM183" s="458">
        <v>0</v>
      </c>
      <c r="AN183" s="10"/>
    </row>
    <row r="184" spans="1:40" s="467" customFormat="1" ht="15.75" x14ac:dyDescent="0.2">
      <c r="A184" s="623"/>
      <c r="N184" s="10"/>
      <c r="P184" s="10"/>
      <c r="Q184" s="10"/>
      <c r="R184" s="10"/>
      <c r="S184" s="448" t="str">
        <f>+IF(OCTUBRE!S184=0,"",OCTUBRE!S184)</f>
        <v/>
      </c>
      <c r="T184" s="649" t="str">
        <f>+IF(OCTUBRE!T184=0,"",OCTUBRE!T184)</f>
        <v/>
      </c>
      <c r="U184" s="193"/>
      <c r="V184" s="193"/>
      <c r="W184" s="193"/>
      <c r="X184" s="193"/>
      <c r="Y184" s="193"/>
      <c r="Z184" s="193"/>
      <c r="AA184" s="193"/>
      <c r="AB184" s="193"/>
      <c r="AC184" s="193"/>
      <c r="AD184" s="193"/>
      <c r="AE184" s="193"/>
      <c r="AF184" s="193"/>
      <c r="AG184" s="193"/>
      <c r="AH184" s="193"/>
      <c r="AI184" s="193"/>
      <c r="AJ184" s="207"/>
      <c r="AK184" s="10"/>
      <c r="AL184" s="213"/>
      <c r="AM184" s="214"/>
      <c r="AN184" s="10"/>
    </row>
    <row r="185" spans="1:40" s="467" customFormat="1" ht="15" x14ac:dyDescent="0.2">
      <c r="A185" s="623"/>
      <c r="N185" s="10"/>
      <c r="P185" s="10"/>
      <c r="Q185" s="10"/>
      <c r="R185" s="10"/>
      <c r="S185" s="34">
        <f>+IF(OCTUBRE!S185=0,"",OCTUBRE!S185)</f>
        <v>3300000</v>
      </c>
      <c r="T185" s="158" t="str">
        <f>+IF(OCTUBRE!T185=0,"",OCTUBRE!T185)</f>
        <v>Otras Transferencias</v>
      </c>
      <c r="U185" s="157">
        <f t="shared" ref="U185:AJ185" si="163">U186+U187+U191</f>
        <v>4500000</v>
      </c>
      <c r="V185" s="144">
        <f t="shared" si="163"/>
        <v>0</v>
      </c>
      <c r="W185" s="144">
        <f t="shared" si="163"/>
        <v>2516316</v>
      </c>
      <c r="X185" s="152">
        <f t="shared" si="163"/>
        <v>7016316</v>
      </c>
      <c r="Y185" s="151">
        <f t="shared" si="163"/>
        <v>5427837</v>
      </c>
      <c r="Z185" s="144">
        <f t="shared" si="163"/>
        <v>71106</v>
      </c>
      <c r="AA185" s="152">
        <f t="shared" si="163"/>
        <v>5498943</v>
      </c>
      <c r="AB185" s="151">
        <f t="shared" si="163"/>
        <v>5427837</v>
      </c>
      <c r="AC185" s="144">
        <f t="shared" si="163"/>
        <v>71106</v>
      </c>
      <c r="AD185" s="152">
        <f t="shared" si="163"/>
        <v>5498943</v>
      </c>
      <c r="AE185" s="151">
        <f t="shared" si="163"/>
        <v>5211701</v>
      </c>
      <c r="AF185" s="144">
        <f t="shared" si="163"/>
        <v>66920</v>
      </c>
      <c r="AG185" s="152">
        <f t="shared" si="163"/>
        <v>5278621</v>
      </c>
      <c r="AH185" s="151">
        <f t="shared" si="163"/>
        <v>1517373</v>
      </c>
      <c r="AI185" s="144">
        <f t="shared" si="163"/>
        <v>1517373</v>
      </c>
      <c r="AJ185" s="153">
        <f t="shared" si="163"/>
        <v>1737695</v>
      </c>
      <c r="AK185" s="10"/>
      <c r="AL185" s="151">
        <f>AL186+AL187+AL191</f>
        <v>0</v>
      </c>
      <c r="AM185" s="153">
        <f>AM186+AM187+AM191</f>
        <v>0</v>
      </c>
      <c r="AN185" s="10"/>
    </row>
    <row r="186" spans="1:40" s="467" customFormat="1" x14ac:dyDescent="0.2">
      <c r="A186" s="623"/>
      <c r="N186" s="10"/>
      <c r="P186" s="10"/>
      <c r="Q186" s="10"/>
      <c r="R186" s="10"/>
      <c r="S186" s="155">
        <f>+IF(OCTUBRE!S186=0,"",OCTUBRE!S186)</f>
        <v>3300100</v>
      </c>
      <c r="T186" s="159" t="str">
        <f>+IF(OCTUBRE!T186=0,"",OCTUBRE!T186)</f>
        <v>Sentencias y Conciliaciones</v>
      </c>
      <c r="U186" s="29">
        <f>+ENERO!U186</f>
        <v>0</v>
      </c>
      <c r="V186" s="17">
        <f>OCTUBRE!V186+NOVIEMBRE!AL186</f>
        <v>0</v>
      </c>
      <c r="W186" s="17">
        <f>OCTUBRE!W186+NOVIEMBRE!AM186</f>
        <v>0</v>
      </c>
      <c r="X186" s="20">
        <f>SUM(U186:W186)</f>
        <v>0</v>
      </c>
      <c r="Y186" s="21">
        <f>OCTUBRE!AA186</f>
        <v>0</v>
      </c>
      <c r="Z186" s="457">
        <v>0</v>
      </c>
      <c r="AA186" s="20">
        <f>SUM(Y186:Z186)</f>
        <v>0</v>
      </c>
      <c r="AB186" s="21">
        <f>OCTUBRE!AD186</f>
        <v>0</v>
      </c>
      <c r="AC186" s="457">
        <v>0</v>
      </c>
      <c r="AD186" s="20">
        <f>SUM(AB186:AC186)</f>
        <v>0</v>
      </c>
      <c r="AE186" s="21">
        <f>OCTUBRE!AG186</f>
        <v>0</v>
      </c>
      <c r="AF186" s="457">
        <v>0</v>
      </c>
      <c r="AG186" s="20">
        <f>SUM(AE186:AF186)</f>
        <v>0</v>
      </c>
      <c r="AH186" s="21">
        <f>X186-AA186</f>
        <v>0</v>
      </c>
      <c r="AI186" s="17">
        <f>X186-AD186</f>
        <v>0</v>
      </c>
      <c r="AJ186" s="18">
        <f>X186-AG186</f>
        <v>0</v>
      </c>
      <c r="AK186" s="10"/>
      <c r="AL186" s="455">
        <v>0</v>
      </c>
      <c r="AM186" s="458">
        <v>0</v>
      </c>
      <c r="AN186" s="10"/>
    </row>
    <row r="187" spans="1:40" s="467" customFormat="1" x14ac:dyDescent="0.2">
      <c r="A187" s="623"/>
      <c r="N187" s="10"/>
      <c r="P187" s="10"/>
      <c r="Q187" s="10"/>
      <c r="R187" s="10"/>
      <c r="S187" s="155">
        <f>+IF(OCTUBRE!S187=0,"",OCTUBRE!S187)</f>
        <v>3300200</v>
      </c>
      <c r="T187" s="159" t="str">
        <f>+IF(OCTUBRE!T187=0,"",OCTUBRE!T187)</f>
        <v>Destinatarios de otras transferencias</v>
      </c>
      <c r="U187" s="29">
        <f t="shared" ref="U187:AM187" si="164">SUM(U188:U190)</f>
        <v>4500000</v>
      </c>
      <c r="V187" s="17">
        <f t="shared" si="164"/>
        <v>0</v>
      </c>
      <c r="W187" s="17">
        <f t="shared" si="164"/>
        <v>0</v>
      </c>
      <c r="X187" s="20">
        <f t="shared" si="164"/>
        <v>4500000</v>
      </c>
      <c r="Y187" s="21">
        <f t="shared" si="164"/>
        <v>2911521</v>
      </c>
      <c r="Z187" s="169">
        <f t="shared" si="164"/>
        <v>71106</v>
      </c>
      <c r="AA187" s="20">
        <f t="shared" si="164"/>
        <v>2982627</v>
      </c>
      <c r="AB187" s="21">
        <f t="shared" si="164"/>
        <v>2911521</v>
      </c>
      <c r="AC187" s="169">
        <f t="shared" si="164"/>
        <v>71106</v>
      </c>
      <c r="AD187" s="20">
        <f t="shared" si="164"/>
        <v>2982627</v>
      </c>
      <c r="AE187" s="21">
        <f t="shared" si="164"/>
        <v>2695385</v>
      </c>
      <c r="AF187" s="169">
        <f t="shared" si="164"/>
        <v>66920</v>
      </c>
      <c r="AG187" s="20">
        <f t="shared" si="164"/>
        <v>2762305</v>
      </c>
      <c r="AH187" s="21">
        <f t="shared" si="164"/>
        <v>1517373</v>
      </c>
      <c r="AI187" s="17">
        <f t="shared" si="164"/>
        <v>1517373</v>
      </c>
      <c r="AJ187" s="18">
        <f t="shared" si="164"/>
        <v>1737695</v>
      </c>
      <c r="AK187" s="10"/>
      <c r="AL187" s="31">
        <f t="shared" si="164"/>
        <v>0</v>
      </c>
      <c r="AM187" s="28">
        <f t="shared" si="164"/>
        <v>0</v>
      </c>
      <c r="AN187" s="10"/>
    </row>
    <row r="188" spans="1:40" s="467" customFormat="1" x14ac:dyDescent="0.2">
      <c r="A188" s="623"/>
      <c r="B188" s="554"/>
      <c r="N188" s="10"/>
      <c r="P188" s="10"/>
      <c r="Q188" s="10"/>
      <c r="R188" s="10"/>
      <c r="S188" s="156" t="str">
        <f>+IF(OCTUBRE!S188=0,"",OCTUBRE!S188)</f>
        <v>3300200-1</v>
      </c>
      <c r="T188" s="159" t="str">
        <f>+IF(OCTUBRE!T188=0,"",OCTUBRE!T188)</f>
        <v>COHAN</v>
      </c>
      <c r="U188" s="29">
        <f>+ENERO!U188</f>
        <v>2000000</v>
      </c>
      <c r="V188" s="17">
        <f>OCTUBRE!V188+NOVIEMBRE!AL188</f>
        <v>0</v>
      </c>
      <c r="W188" s="17">
        <f>OCTUBRE!W188+NOVIEMBRE!AM188</f>
        <v>0</v>
      </c>
      <c r="X188" s="20">
        <f>SUM(U188:W188)</f>
        <v>2000000</v>
      </c>
      <c r="Y188" s="21">
        <f>OCTUBRE!AA188</f>
        <v>447413</v>
      </c>
      <c r="Z188" s="457">
        <v>71106</v>
      </c>
      <c r="AA188" s="20">
        <f>SUM(Y188:Z188)</f>
        <v>518519</v>
      </c>
      <c r="AB188" s="21">
        <f>OCTUBRE!AD188</f>
        <v>447413</v>
      </c>
      <c r="AC188" s="457">
        <v>71106</v>
      </c>
      <c r="AD188" s="20">
        <f>SUM(AB188:AC188)</f>
        <v>518519</v>
      </c>
      <c r="AE188" s="21">
        <f>OCTUBRE!AG188</f>
        <v>231277</v>
      </c>
      <c r="AF188" s="457">
        <v>66920</v>
      </c>
      <c r="AG188" s="20">
        <f>SUM(AE188:AF188)</f>
        <v>298197</v>
      </c>
      <c r="AH188" s="21">
        <f>X188-AA188</f>
        <v>1481481</v>
      </c>
      <c r="AI188" s="17">
        <f>X188-AD188</f>
        <v>1481481</v>
      </c>
      <c r="AJ188" s="18">
        <f>X188-AG188</f>
        <v>1701803</v>
      </c>
      <c r="AK188" s="10"/>
      <c r="AL188" s="455">
        <v>0</v>
      </c>
      <c r="AM188" s="458">
        <v>0</v>
      </c>
      <c r="AN188" s="10"/>
    </row>
    <row r="189" spans="1:40" s="467" customFormat="1" x14ac:dyDescent="0.2">
      <c r="A189" s="623"/>
      <c r="B189" s="554"/>
      <c r="N189" s="10"/>
      <c r="P189" s="10"/>
      <c r="Q189" s="10"/>
      <c r="R189" s="10"/>
      <c r="S189" s="156" t="str">
        <f>+IF(OCTUBRE!S189=0,"",OCTUBRE!S189)</f>
        <v>3300200-2</v>
      </c>
      <c r="T189" s="159" t="str">
        <f>+IF(OCTUBRE!T189=0,"",OCTUBRE!T189)</f>
        <v>AESA</v>
      </c>
      <c r="U189" s="29">
        <f>+ENERO!U189</f>
        <v>2500000</v>
      </c>
      <c r="V189" s="17">
        <f>OCTUBRE!V189+NOVIEMBRE!AL189</f>
        <v>0</v>
      </c>
      <c r="W189" s="17">
        <f>OCTUBRE!W189+NOVIEMBRE!AM189</f>
        <v>0</v>
      </c>
      <c r="X189" s="20">
        <f>SUM(U189:W189)</f>
        <v>2500000</v>
      </c>
      <c r="Y189" s="21">
        <f>OCTUBRE!AA189</f>
        <v>2464108</v>
      </c>
      <c r="Z189" s="457">
        <v>0</v>
      </c>
      <c r="AA189" s="20">
        <f>SUM(Y189:Z189)</f>
        <v>2464108</v>
      </c>
      <c r="AB189" s="21">
        <f>OCTUBRE!AD189</f>
        <v>2464108</v>
      </c>
      <c r="AC189" s="457">
        <v>0</v>
      </c>
      <c r="AD189" s="20">
        <f>SUM(AB189:AC189)</f>
        <v>2464108</v>
      </c>
      <c r="AE189" s="21">
        <f>OCTUBRE!AG189</f>
        <v>2464108</v>
      </c>
      <c r="AF189" s="457">
        <v>0</v>
      </c>
      <c r="AG189" s="20">
        <f>SUM(AE189:AF189)</f>
        <v>2464108</v>
      </c>
      <c r="AH189" s="21">
        <f>X189-AA189</f>
        <v>35892</v>
      </c>
      <c r="AI189" s="17">
        <f>X189-AD189</f>
        <v>35892</v>
      </c>
      <c r="AJ189" s="18">
        <f>X189-AG189</f>
        <v>35892</v>
      </c>
      <c r="AK189" s="10"/>
      <c r="AL189" s="455">
        <v>0</v>
      </c>
      <c r="AM189" s="458">
        <v>0</v>
      </c>
      <c r="AN189" s="10"/>
    </row>
    <row r="190" spans="1:40" s="467" customFormat="1" x14ac:dyDescent="0.2">
      <c r="A190" s="623"/>
      <c r="B190" s="554"/>
      <c r="N190" s="10"/>
      <c r="P190" s="10"/>
      <c r="Q190" s="10"/>
      <c r="R190" s="10"/>
      <c r="S190" s="156" t="str">
        <f>+IF(OCTUBRE!S190=0,"",OCTUBRE!S190)</f>
        <v>3300200-3</v>
      </c>
      <c r="T190" s="159" t="str">
        <f>+IF(OCTUBRE!T190=0,"",OCTUBRE!T190)</f>
        <v xml:space="preserve">OTRAS </v>
      </c>
      <c r="U190" s="29">
        <f>+ENERO!U190</f>
        <v>0</v>
      </c>
      <c r="V190" s="17">
        <f>OCTUBRE!V190+NOVIEMBRE!AL190</f>
        <v>0</v>
      </c>
      <c r="W190" s="17">
        <f>OCTUBRE!W190+NOVIEMBRE!AM190</f>
        <v>0</v>
      </c>
      <c r="X190" s="20">
        <f>SUM(U190:W190)</f>
        <v>0</v>
      </c>
      <c r="Y190" s="21">
        <f>OCTUBRE!AA190</f>
        <v>0</v>
      </c>
      <c r="Z190" s="457">
        <v>0</v>
      </c>
      <c r="AA190" s="20">
        <f>SUM(Y190:Z190)</f>
        <v>0</v>
      </c>
      <c r="AB190" s="21">
        <f>OCTUBRE!AD190</f>
        <v>0</v>
      </c>
      <c r="AC190" s="457">
        <v>0</v>
      </c>
      <c r="AD190" s="20">
        <f>SUM(AB190:AC190)</f>
        <v>0</v>
      </c>
      <c r="AE190" s="21">
        <f>OCTUBRE!AG190</f>
        <v>0</v>
      </c>
      <c r="AF190" s="457">
        <v>0</v>
      </c>
      <c r="AG190" s="20">
        <f>SUM(AE190:AF190)</f>
        <v>0</v>
      </c>
      <c r="AH190" s="21">
        <f>X190-AA190</f>
        <v>0</v>
      </c>
      <c r="AI190" s="17">
        <f>X190-AD190</f>
        <v>0</v>
      </c>
      <c r="AJ190" s="18">
        <f>X190-AG190</f>
        <v>0</v>
      </c>
      <c r="AK190" s="10"/>
      <c r="AL190" s="455">
        <v>0</v>
      </c>
      <c r="AM190" s="458">
        <v>0</v>
      </c>
      <c r="AN190" s="10"/>
    </row>
    <row r="191" spans="1:40" s="467" customFormat="1" x14ac:dyDescent="0.2">
      <c r="A191" s="623"/>
      <c r="B191" s="554"/>
      <c r="N191" s="10"/>
      <c r="P191" s="10"/>
      <c r="Q191" s="10"/>
      <c r="R191" s="10"/>
      <c r="S191" s="155">
        <f>+IF(OCTUBRE!S191=0,"",OCTUBRE!S191)</f>
        <v>3399999</v>
      </c>
      <c r="T191" s="159" t="str">
        <f>+IF(OCTUBRE!T191=0,"",OCTUBRE!T191)</f>
        <v>Vigencias Anteriores</v>
      </c>
      <c r="U191" s="29">
        <f>+ENERO!U191</f>
        <v>0</v>
      </c>
      <c r="V191" s="17">
        <f>OCTUBRE!V191+NOVIEMBRE!AL191</f>
        <v>0</v>
      </c>
      <c r="W191" s="17">
        <f>OCTUBRE!W191+NOVIEMBRE!AM191</f>
        <v>2516316</v>
      </c>
      <c r="X191" s="20">
        <f>SUM(U191:W191)</f>
        <v>2516316</v>
      </c>
      <c r="Y191" s="21">
        <f>OCTUBRE!AA191</f>
        <v>2516316</v>
      </c>
      <c r="Z191" s="457">
        <v>0</v>
      </c>
      <c r="AA191" s="20">
        <f>SUM(Y191:Z191)</f>
        <v>2516316</v>
      </c>
      <c r="AB191" s="21">
        <f>OCTUBRE!AD191</f>
        <v>2516316</v>
      </c>
      <c r="AC191" s="457">
        <v>0</v>
      </c>
      <c r="AD191" s="20">
        <f>SUM(AB191:AC191)</f>
        <v>2516316</v>
      </c>
      <c r="AE191" s="21">
        <f>OCTUBRE!AG191</f>
        <v>2516316</v>
      </c>
      <c r="AF191" s="457">
        <v>0</v>
      </c>
      <c r="AG191" s="20">
        <f>SUM(AE191:AF191)</f>
        <v>2516316</v>
      </c>
      <c r="AH191" s="21">
        <f>X191-AA191</f>
        <v>0</v>
      </c>
      <c r="AI191" s="17">
        <f>X191-AD191</f>
        <v>0</v>
      </c>
      <c r="AJ191" s="18">
        <f>X191-AG191</f>
        <v>0</v>
      </c>
      <c r="AK191" s="10"/>
      <c r="AL191" s="455">
        <v>0</v>
      </c>
      <c r="AM191" s="458">
        <v>0</v>
      </c>
      <c r="AN191" s="10"/>
    </row>
    <row r="192" spans="1:40" s="467" customFormat="1" ht="15.75" x14ac:dyDescent="0.2">
      <c r="A192" s="623"/>
      <c r="B192" s="554"/>
      <c r="N192" s="10"/>
      <c r="P192" s="10"/>
      <c r="Q192" s="10"/>
      <c r="R192" s="10"/>
      <c r="S192" s="448" t="str">
        <f>+IF(OCTUBRE!S192=0,"",OCTUBRE!S192)</f>
        <v/>
      </c>
      <c r="T192" s="649" t="str">
        <f>+IF(OCTUBRE!T192=0,"",OCTUBRE!T192)</f>
        <v/>
      </c>
      <c r="U192" s="193"/>
      <c r="V192" s="193"/>
      <c r="W192" s="193"/>
      <c r="X192" s="193"/>
      <c r="Y192" s="193"/>
      <c r="Z192" s="193"/>
      <c r="AA192" s="193"/>
      <c r="AB192" s="193"/>
      <c r="AC192" s="193"/>
      <c r="AD192" s="193"/>
      <c r="AE192" s="193"/>
      <c r="AF192" s="193"/>
      <c r="AG192" s="193"/>
      <c r="AH192" s="193"/>
      <c r="AI192" s="193"/>
      <c r="AJ192" s="207"/>
      <c r="AK192" s="10"/>
      <c r="AL192" s="213"/>
      <c r="AM192" s="214"/>
      <c r="AN192" s="10"/>
    </row>
    <row r="193" spans="1:40" s="467" customFormat="1" ht="15.75" x14ac:dyDescent="0.2">
      <c r="A193" s="623"/>
      <c r="B193" s="554"/>
      <c r="N193" s="10"/>
      <c r="P193" s="10"/>
      <c r="Q193" s="10"/>
      <c r="R193" s="10"/>
      <c r="S193" s="469">
        <f>+IF(OCTUBRE!S193=0,"",OCTUBRE!S193)</f>
        <v>4000000</v>
      </c>
      <c r="T193" s="588" t="str">
        <f>+IF(OCTUBRE!T193=0,"",OCTUBRE!T193)</f>
        <v>GASTOS  DE PRESTACION DE SERVICIOS</v>
      </c>
      <c r="U193" s="589">
        <f t="shared" ref="U193:AJ193" si="165">U194</f>
        <v>235026726</v>
      </c>
      <c r="V193" s="590">
        <f t="shared" si="165"/>
        <v>-20000000</v>
      </c>
      <c r="W193" s="590">
        <f t="shared" si="165"/>
        <v>189077679</v>
      </c>
      <c r="X193" s="591">
        <f t="shared" si="165"/>
        <v>404104405</v>
      </c>
      <c r="Y193" s="464">
        <f t="shared" si="165"/>
        <v>349466358</v>
      </c>
      <c r="Z193" s="590">
        <f t="shared" si="165"/>
        <v>31551152</v>
      </c>
      <c r="AA193" s="591">
        <f t="shared" si="165"/>
        <v>381017510</v>
      </c>
      <c r="AB193" s="464">
        <f t="shared" si="165"/>
        <v>339868799</v>
      </c>
      <c r="AC193" s="590">
        <f t="shared" si="165"/>
        <v>32467152</v>
      </c>
      <c r="AD193" s="591">
        <f t="shared" si="165"/>
        <v>372335951</v>
      </c>
      <c r="AE193" s="464">
        <f t="shared" si="165"/>
        <v>268481136</v>
      </c>
      <c r="AF193" s="590">
        <f t="shared" si="165"/>
        <v>16601793</v>
      </c>
      <c r="AG193" s="591">
        <f t="shared" si="165"/>
        <v>285082929</v>
      </c>
      <c r="AH193" s="464">
        <f t="shared" si="165"/>
        <v>23086895</v>
      </c>
      <c r="AI193" s="590">
        <f t="shared" si="165"/>
        <v>31768454</v>
      </c>
      <c r="AJ193" s="465">
        <f t="shared" si="165"/>
        <v>119021476</v>
      </c>
      <c r="AK193" s="10"/>
      <c r="AL193" s="151">
        <f>AL194</f>
        <v>-20000000</v>
      </c>
      <c r="AM193" s="153">
        <f>AM194</f>
        <v>0</v>
      </c>
      <c r="AN193" s="10"/>
    </row>
    <row r="194" spans="1:40" s="467" customFormat="1" ht="15" x14ac:dyDescent="0.2">
      <c r="A194" s="623"/>
      <c r="B194" s="554"/>
      <c r="N194" s="10"/>
      <c r="P194" s="10"/>
      <c r="Q194" s="10"/>
      <c r="R194" s="10"/>
      <c r="S194" s="34">
        <f>+IF(OCTUBRE!S194=0,"",OCTUBRE!S194)</f>
        <v>4100000</v>
      </c>
      <c r="T194" s="158" t="str">
        <f>+IF(OCTUBRE!T194=0,"",OCTUBRE!T194)</f>
        <v>Insumos y Suministros Hospitalarios</v>
      </c>
      <c r="U194" s="157">
        <f t="shared" ref="U194:AJ194" si="166">U195+U203+U205</f>
        <v>235026726</v>
      </c>
      <c r="V194" s="144">
        <f t="shared" si="166"/>
        <v>-20000000</v>
      </c>
      <c r="W194" s="144">
        <f t="shared" si="166"/>
        <v>189077679</v>
      </c>
      <c r="X194" s="152">
        <f t="shared" si="166"/>
        <v>404104405</v>
      </c>
      <c r="Y194" s="151">
        <f t="shared" si="166"/>
        <v>349466358</v>
      </c>
      <c r="Z194" s="144">
        <f t="shared" si="166"/>
        <v>31551152</v>
      </c>
      <c r="AA194" s="152">
        <f t="shared" si="166"/>
        <v>381017510</v>
      </c>
      <c r="AB194" s="151">
        <f t="shared" si="166"/>
        <v>339868799</v>
      </c>
      <c r="AC194" s="144">
        <f t="shared" si="166"/>
        <v>32467152</v>
      </c>
      <c r="AD194" s="152">
        <f t="shared" si="166"/>
        <v>372335951</v>
      </c>
      <c r="AE194" s="151">
        <f t="shared" si="166"/>
        <v>268481136</v>
      </c>
      <c r="AF194" s="144">
        <f t="shared" si="166"/>
        <v>16601793</v>
      </c>
      <c r="AG194" s="152">
        <f t="shared" si="166"/>
        <v>285082929</v>
      </c>
      <c r="AH194" s="151">
        <f t="shared" si="166"/>
        <v>23086895</v>
      </c>
      <c r="AI194" s="144">
        <f t="shared" si="166"/>
        <v>31768454</v>
      </c>
      <c r="AJ194" s="153">
        <f t="shared" si="166"/>
        <v>119021476</v>
      </c>
      <c r="AK194" s="12"/>
      <c r="AL194" s="151">
        <f>AL195+AL203+AL205</f>
        <v>-20000000</v>
      </c>
      <c r="AM194" s="153">
        <f>AM195+AM203+AM205</f>
        <v>0</v>
      </c>
      <c r="AN194" s="10"/>
    </row>
    <row r="195" spans="1:40" s="467" customFormat="1" x14ac:dyDescent="0.2">
      <c r="A195" s="623"/>
      <c r="B195" s="554"/>
      <c r="N195" s="10"/>
      <c r="P195" s="10"/>
      <c r="Q195" s="10"/>
      <c r="R195" s="10"/>
      <c r="S195" s="155">
        <f>+IF(OCTUBRE!S195=0,"",OCTUBRE!S195)</f>
        <v>4100100</v>
      </c>
      <c r="T195" s="159" t="str">
        <f>+IF(OCTUBRE!T195=0,"",OCTUBRE!T195)</f>
        <v>Compra de Bienes para la Prestacion de servicios</v>
      </c>
      <c r="U195" s="29">
        <f t="shared" ref="U195:AJ195" si="167">SUM(U196:U202)</f>
        <v>198421389</v>
      </c>
      <c r="V195" s="17">
        <f t="shared" si="167"/>
        <v>-17000000</v>
      </c>
      <c r="W195" s="17">
        <f t="shared" si="167"/>
        <v>100000000</v>
      </c>
      <c r="X195" s="20">
        <f t="shared" si="167"/>
        <v>281421389</v>
      </c>
      <c r="Y195" s="21">
        <f t="shared" si="167"/>
        <v>235886069</v>
      </c>
      <c r="Z195" s="169">
        <f t="shared" si="167"/>
        <v>28145152</v>
      </c>
      <c r="AA195" s="20">
        <f t="shared" si="167"/>
        <v>264031221</v>
      </c>
      <c r="AB195" s="21">
        <f t="shared" si="167"/>
        <v>226288510</v>
      </c>
      <c r="AC195" s="169">
        <f t="shared" si="167"/>
        <v>29061152</v>
      </c>
      <c r="AD195" s="20">
        <f t="shared" si="167"/>
        <v>255349662</v>
      </c>
      <c r="AE195" s="21">
        <f t="shared" si="167"/>
        <v>155650422</v>
      </c>
      <c r="AF195" s="169">
        <f t="shared" si="167"/>
        <v>13511643</v>
      </c>
      <c r="AG195" s="20">
        <f t="shared" si="167"/>
        <v>169162065</v>
      </c>
      <c r="AH195" s="21">
        <f t="shared" si="167"/>
        <v>17390168</v>
      </c>
      <c r="AI195" s="17">
        <f t="shared" si="167"/>
        <v>26071727</v>
      </c>
      <c r="AJ195" s="18">
        <f t="shared" si="167"/>
        <v>112259324</v>
      </c>
      <c r="AK195" s="10"/>
      <c r="AL195" s="31">
        <f>SUM(AL196:AL202)</f>
        <v>-17000000</v>
      </c>
      <c r="AM195" s="28">
        <f>SUM(AM196:AM202)</f>
        <v>0</v>
      </c>
      <c r="AN195" s="10"/>
    </row>
    <row r="196" spans="1:40" s="467" customFormat="1" x14ac:dyDescent="0.2">
      <c r="A196" s="623"/>
      <c r="B196" s="554"/>
      <c r="N196" s="10"/>
      <c r="P196" s="10"/>
      <c r="Q196" s="10"/>
      <c r="R196" s="10"/>
      <c r="S196" s="156" t="str">
        <f>+IF(OCTUBRE!S196=0,"",OCTUBRE!S196)</f>
        <v>4100100-1</v>
      </c>
      <c r="T196" s="55" t="str">
        <f>+IF(OCTUBRE!T196=0,"",OCTUBRE!T196)</f>
        <v>Productos Farmaceuticos</v>
      </c>
      <c r="U196" s="29">
        <f>+ENERO!U196</f>
        <v>100589698</v>
      </c>
      <c r="V196" s="17">
        <f>OCTUBRE!V196+NOVIEMBRE!AL196</f>
        <v>-9000000</v>
      </c>
      <c r="W196" s="17">
        <f>OCTUBRE!W196+NOVIEMBRE!AM196</f>
        <v>100000000</v>
      </c>
      <c r="X196" s="20">
        <f t="shared" ref="X196:X202" si="168">SUM(U196:W196)</f>
        <v>191589698</v>
      </c>
      <c r="Y196" s="21">
        <f>OCTUBRE!AA196</f>
        <v>162450516</v>
      </c>
      <c r="Z196" s="457">
        <v>19430293</v>
      </c>
      <c r="AA196" s="20">
        <f t="shared" ref="AA196:AA202" si="169">SUM(Y196:Z196)</f>
        <v>181880809</v>
      </c>
      <c r="AB196" s="21">
        <f>OCTUBRE!AD196</f>
        <v>152852957</v>
      </c>
      <c r="AC196" s="457">
        <v>20346293</v>
      </c>
      <c r="AD196" s="20">
        <f t="shared" ref="AD196:AD202" si="170">SUM(AB196:AC196)</f>
        <v>173199250</v>
      </c>
      <c r="AE196" s="21">
        <f>OCTUBRE!AG196</f>
        <v>107492003</v>
      </c>
      <c r="AF196" s="457">
        <v>6619257</v>
      </c>
      <c r="AG196" s="20">
        <f t="shared" ref="AG196:AG202" si="171">SUM(AE196:AF196)</f>
        <v>114111260</v>
      </c>
      <c r="AH196" s="21">
        <f t="shared" ref="AH196:AH202" si="172">X196-AA196</f>
        <v>9708889</v>
      </c>
      <c r="AI196" s="17">
        <f t="shared" ref="AI196:AI202" si="173">X196-AD196</f>
        <v>18390448</v>
      </c>
      <c r="AJ196" s="18">
        <f t="shared" ref="AJ196:AJ202" si="174">X196-AG196</f>
        <v>77478438</v>
      </c>
      <c r="AK196" s="10"/>
      <c r="AL196" s="455">
        <v>-9000000</v>
      </c>
      <c r="AM196" s="458">
        <v>0</v>
      </c>
      <c r="AN196" s="10"/>
    </row>
    <row r="197" spans="1:40" s="467" customFormat="1" x14ac:dyDescent="0.2">
      <c r="A197" s="623"/>
      <c r="B197" s="554"/>
      <c r="N197" s="10"/>
      <c r="P197" s="10"/>
      <c r="Q197" s="10"/>
      <c r="R197" s="10"/>
      <c r="S197" s="156" t="str">
        <f>+IF(OCTUBRE!S197=0,"",OCTUBRE!S197)</f>
        <v>4100100-2</v>
      </c>
      <c r="T197" s="55" t="str">
        <f>+IF(OCTUBRE!T197=0,"",OCTUBRE!T197)</f>
        <v>Material Médico Quirúrgico</v>
      </c>
      <c r="U197" s="29">
        <f>+ENERO!U197</f>
        <v>54520540</v>
      </c>
      <c r="V197" s="17">
        <f>OCTUBRE!V197+NOVIEMBRE!AL197</f>
        <v>-8000000</v>
      </c>
      <c r="W197" s="17">
        <f>OCTUBRE!W197+NOVIEMBRE!AM197</f>
        <v>0</v>
      </c>
      <c r="X197" s="20">
        <f t="shared" si="168"/>
        <v>46520540</v>
      </c>
      <c r="Y197" s="21">
        <f>OCTUBRE!AA197</f>
        <v>38497723</v>
      </c>
      <c r="Z197" s="457">
        <v>4509834</v>
      </c>
      <c r="AA197" s="20">
        <f t="shared" si="169"/>
        <v>43007557</v>
      </c>
      <c r="AB197" s="21">
        <f>OCTUBRE!AD197</f>
        <v>38497723</v>
      </c>
      <c r="AC197" s="457">
        <v>4509834</v>
      </c>
      <c r="AD197" s="20">
        <f t="shared" si="170"/>
        <v>43007557</v>
      </c>
      <c r="AE197" s="21">
        <f>OCTUBRE!AG197</f>
        <v>21364349</v>
      </c>
      <c r="AF197" s="457">
        <v>3861254</v>
      </c>
      <c r="AG197" s="20">
        <f t="shared" si="171"/>
        <v>25225603</v>
      </c>
      <c r="AH197" s="21">
        <f t="shared" si="172"/>
        <v>3512983</v>
      </c>
      <c r="AI197" s="17">
        <f t="shared" si="173"/>
        <v>3512983</v>
      </c>
      <c r="AJ197" s="18">
        <f t="shared" si="174"/>
        <v>21294937</v>
      </c>
      <c r="AK197" s="10"/>
      <c r="AL197" s="455">
        <v>-8000000</v>
      </c>
      <c r="AM197" s="458">
        <v>0</v>
      </c>
      <c r="AN197" s="10"/>
    </row>
    <row r="198" spans="1:40" s="467" customFormat="1" x14ac:dyDescent="0.2">
      <c r="A198" s="623"/>
      <c r="B198" s="554"/>
      <c r="N198" s="10"/>
      <c r="P198" s="10"/>
      <c r="Q198" s="10"/>
      <c r="R198" s="10"/>
      <c r="S198" s="156" t="str">
        <f>+IF(OCTUBRE!S198=0,"",OCTUBRE!S198)</f>
        <v>4100100-3</v>
      </c>
      <c r="T198" s="55" t="str">
        <f>+IF(OCTUBRE!T198=0,"",OCTUBRE!T198)</f>
        <v>Material de Laboratorio</v>
      </c>
      <c r="U198" s="29">
        <f>+ENERO!U198</f>
        <v>15745580</v>
      </c>
      <c r="V198" s="17">
        <f>OCTUBRE!V198+NOVIEMBRE!AL198</f>
        <v>3500000</v>
      </c>
      <c r="W198" s="17">
        <f>OCTUBRE!W198+NOVIEMBRE!AM198</f>
        <v>0</v>
      </c>
      <c r="X198" s="20">
        <f t="shared" si="168"/>
        <v>19245580</v>
      </c>
      <c r="Y198" s="21">
        <f>OCTUBRE!AA198</f>
        <v>15516562</v>
      </c>
      <c r="Z198" s="457">
        <v>2580629</v>
      </c>
      <c r="AA198" s="20">
        <f t="shared" si="169"/>
        <v>18097191</v>
      </c>
      <c r="AB198" s="21">
        <f>OCTUBRE!AD198</f>
        <v>15516562</v>
      </c>
      <c r="AC198" s="457">
        <v>2580629</v>
      </c>
      <c r="AD198" s="20">
        <f t="shared" si="170"/>
        <v>18097191</v>
      </c>
      <c r="AE198" s="21">
        <f>OCTUBRE!AG198</f>
        <v>11203391</v>
      </c>
      <c r="AF198" s="457">
        <v>738610</v>
      </c>
      <c r="AG198" s="20">
        <f t="shared" si="171"/>
        <v>11942001</v>
      </c>
      <c r="AH198" s="21">
        <f t="shared" si="172"/>
        <v>1148389</v>
      </c>
      <c r="AI198" s="17">
        <f t="shared" si="173"/>
        <v>1148389</v>
      </c>
      <c r="AJ198" s="18">
        <f t="shared" si="174"/>
        <v>7303579</v>
      </c>
      <c r="AK198" s="10"/>
      <c r="AL198" s="455">
        <v>3500000</v>
      </c>
      <c r="AM198" s="458">
        <v>0</v>
      </c>
      <c r="AN198" s="10"/>
    </row>
    <row r="199" spans="1:40" s="467" customFormat="1" x14ac:dyDescent="0.2">
      <c r="A199" s="623"/>
      <c r="B199" s="554"/>
      <c r="N199" s="10"/>
      <c r="P199" s="10"/>
      <c r="Q199" s="10"/>
      <c r="R199" s="10"/>
      <c r="S199" s="156" t="str">
        <f>+IF(OCTUBRE!S199=0,"",OCTUBRE!S199)</f>
        <v>4100100-4</v>
      </c>
      <c r="T199" s="55" t="str">
        <f>+IF(OCTUBRE!T199=0,"",OCTUBRE!T199)</f>
        <v>Material para Odontologia</v>
      </c>
      <c r="U199" s="29">
        <f>+ENERO!U199</f>
        <v>19604413</v>
      </c>
      <c r="V199" s="17">
        <f>OCTUBRE!V199+NOVIEMBRE!AL199</f>
        <v>2500000</v>
      </c>
      <c r="W199" s="17">
        <f>OCTUBRE!W199+NOVIEMBRE!AM199</f>
        <v>0</v>
      </c>
      <c r="X199" s="20">
        <f t="shared" si="168"/>
        <v>22104413</v>
      </c>
      <c r="Y199" s="21">
        <f>OCTUBRE!AA199</f>
        <v>18077988</v>
      </c>
      <c r="Z199" s="457">
        <v>1624396</v>
      </c>
      <c r="AA199" s="20">
        <f t="shared" si="169"/>
        <v>19702384</v>
      </c>
      <c r="AB199" s="21">
        <f>OCTUBRE!AD199</f>
        <v>18077988</v>
      </c>
      <c r="AC199" s="457">
        <v>1624396</v>
      </c>
      <c r="AD199" s="20">
        <f t="shared" si="170"/>
        <v>19702384</v>
      </c>
      <c r="AE199" s="21">
        <f>OCTUBRE!AG199</f>
        <v>14247399</v>
      </c>
      <c r="AF199" s="457">
        <v>2292522</v>
      </c>
      <c r="AG199" s="20">
        <f t="shared" si="171"/>
        <v>16539921</v>
      </c>
      <c r="AH199" s="21">
        <f t="shared" si="172"/>
        <v>2402029</v>
      </c>
      <c r="AI199" s="17">
        <f t="shared" si="173"/>
        <v>2402029</v>
      </c>
      <c r="AJ199" s="18">
        <f t="shared" si="174"/>
        <v>5564492</v>
      </c>
      <c r="AK199" s="10"/>
      <c r="AL199" s="455">
        <v>2500000</v>
      </c>
      <c r="AM199" s="458">
        <v>0</v>
      </c>
      <c r="AN199" s="10"/>
    </row>
    <row r="200" spans="1:40" s="467" customFormat="1" x14ac:dyDescent="0.2">
      <c r="A200" s="623"/>
      <c r="B200" s="554"/>
      <c r="N200" s="10"/>
      <c r="P200" s="10"/>
      <c r="Q200" s="10"/>
      <c r="R200" s="10"/>
      <c r="S200" s="156" t="str">
        <f>+IF(OCTUBRE!S200=0,"",OCTUBRE!S200)</f>
        <v>4100100-5</v>
      </c>
      <c r="T200" s="55" t="str">
        <f>+IF(OCTUBRE!T200=0,"",OCTUBRE!T200)</f>
        <v>Material para Rayos X</v>
      </c>
      <c r="U200" s="29">
        <f>+ENERO!U200</f>
        <v>7961158</v>
      </c>
      <c r="V200" s="17">
        <f>OCTUBRE!V200+NOVIEMBRE!AL200</f>
        <v>-6000000</v>
      </c>
      <c r="W200" s="17">
        <f>OCTUBRE!W200+NOVIEMBRE!AM200</f>
        <v>0</v>
      </c>
      <c r="X200" s="20">
        <f t="shared" si="168"/>
        <v>1961158</v>
      </c>
      <c r="Y200" s="21">
        <f>OCTUBRE!AA200</f>
        <v>1343280</v>
      </c>
      <c r="Z200" s="457">
        <v>0</v>
      </c>
      <c r="AA200" s="20">
        <f t="shared" si="169"/>
        <v>1343280</v>
      </c>
      <c r="AB200" s="21">
        <f>OCTUBRE!AD200</f>
        <v>1343280</v>
      </c>
      <c r="AC200" s="457">
        <v>0</v>
      </c>
      <c r="AD200" s="20">
        <f t="shared" si="170"/>
        <v>1343280</v>
      </c>
      <c r="AE200" s="21">
        <f>OCTUBRE!AG200</f>
        <v>1343280</v>
      </c>
      <c r="AF200" s="457">
        <v>0</v>
      </c>
      <c r="AG200" s="20">
        <f t="shared" si="171"/>
        <v>1343280</v>
      </c>
      <c r="AH200" s="21">
        <f t="shared" si="172"/>
        <v>617878</v>
      </c>
      <c r="AI200" s="17">
        <f t="shared" si="173"/>
        <v>617878</v>
      </c>
      <c r="AJ200" s="18">
        <f t="shared" si="174"/>
        <v>617878</v>
      </c>
      <c r="AK200" s="10"/>
      <c r="AL200" s="455">
        <v>-6000000</v>
      </c>
      <c r="AM200" s="458">
        <v>0</v>
      </c>
      <c r="AN200" s="10"/>
    </row>
    <row r="201" spans="1:40" s="467" customFormat="1" x14ac:dyDescent="0.2">
      <c r="A201" s="623"/>
      <c r="B201" s="554"/>
      <c r="N201" s="10"/>
      <c r="P201" s="10"/>
      <c r="Q201" s="10"/>
      <c r="R201" s="10"/>
      <c r="S201" s="156" t="str">
        <f>+IF(OCTUBRE!S201=0,"",OCTUBRE!S201)</f>
        <v/>
      </c>
      <c r="T201" s="55" t="str">
        <f>+IF(OCTUBRE!T201=0,"",OCTUBRE!T201)</f>
        <v/>
      </c>
      <c r="U201" s="29">
        <f>+ENERO!U201</f>
        <v>0</v>
      </c>
      <c r="V201" s="17">
        <f>OCTUBRE!V201+NOVIEMBRE!AL201</f>
        <v>0</v>
      </c>
      <c r="W201" s="17">
        <f>OCTUBRE!W201+NOVIEMBRE!AM201</f>
        <v>0</v>
      </c>
      <c r="X201" s="20">
        <f t="shared" si="168"/>
        <v>0</v>
      </c>
      <c r="Y201" s="21">
        <f>OCTUBRE!AA201</f>
        <v>0</v>
      </c>
      <c r="Z201" s="457">
        <v>0</v>
      </c>
      <c r="AA201" s="20">
        <f t="shared" si="169"/>
        <v>0</v>
      </c>
      <c r="AB201" s="21">
        <f>OCTUBRE!AD201</f>
        <v>0</v>
      </c>
      <c r="AC201" s="457">
        <v>0</v>
      </c>
      <c r="AD201" s="20">
        <f t="shared" si="170"/>
        <v>0</v>
      </c>
      <c r="AE201" s="21">
        <f>OCTUBRE!AG201</f>
        <v>0</v>
      </c>
      <c r="AF201" s="457">
        <v>0</v>
      </c>
      <c r="AG201" s="20">
        <f t="shared" si="171"/>
        <v>0</v>
      </c>
      <c r="AH201" s="21">
        <f t="shared" si="172"/>
        <v>0</v>
      </c>
      <c r="AI201" s="17">
        <f t="shared" si="173"/>
        <v>0</v>
      </c>
      <c r="AJ201" s="18">
        <f t="shared" si="174"/>
        <v>0</v>
      </c>
      <c r="AK201" s="10"/>
      <c r="AL201" s="455">
        <v>0</v>
      </c>
      <c r="AM201" s="458">
        <v>0</v>
      </c>
      <c r="AN201" s="10"/>
    </row>
    <row r="202" spans="1:40" s="467" customFormat="1" x14ac:dyDescent="0.2">
      <c r="A202" s="623"/>
      <c r="B202" s="554"/>
      <c r="N202" s="10"/>
      <c r="P202" s="10"/>
      <c r="Q202" s="10"/>
      <c r="R202" s="10"/>
      <c r="S202" s="156" t="str">
        <f>+IF(OCTUBRE!S202=0,"",OCTUBRE!S202)</f>
        <v/>
      </c>
      <c r="T202" s="55" t="str">
        <f>+IF(OCTUBRE!T202=0,"",OCTUBRE!T202)</f>
        <v/>
      </c>
      <c r="U202" s="29">
        <f>+ENERO!U202</f>
        <v>0</v>
      </c>
      <c r="V202" s="17">
        <f>OCTUBRE!V202+NOVIEMBRE!AL202</f>
        <v>0</v>
      </c>
      <c r="W202" s="17">
        <f>OCTUBRE!W202+NOVIEMBRE!AM202</f>
        <v>0</v>
      </c>
      <c r="X202" s="20">
        <f t="shared" si="168"/>
        <v>0</v>
      </c>
      <c r="Y202" s="21">
        <f>OCTUBRE!AA202</f>
        <v>0</v>
      </c>
      <c r="Z202" s="457">
        <v>0</v>
      </c>
      <c r="AA202" s="20">
        <f t="shared" si="169"/>
        <v>0</v>
      </c>
      <c r="AB202" s="21">
        <f>OCTUBRE!AD202</f>
        <v>0</v>
      </c>
      <c r="AC202" s="457">
        <v>0</v>
      </c>
      <c r="AD202" s="20">
        <f t="shared" si="170"/>
        <v>0</v>
      </c>
      <c r="AE202" s="21">
        <f>OCTUBRE!AG202</f>
        <v>0</v>
      </c>
      <c r="AF202" s="457">
        <v>0</v>
      </c>
      <c r="AG202" s="20">
        <f t="shared" si="171"/>
        <v>0</v>
      </c>
      <c r="AH202" s="21">
        <f t="shared" si="172"/>
        <v>0</v>
      </c>
      <c r="AI202" s="17">
        <f t="shared" si="173"/>
        <v>0</v>
      </c>
      <c r="AJ202" s="18">
        <f t="shared" si="174"/>
        <v>0</v>
      </c>
      <c r="AK202" s="10"/>
      <c r="AL202" s="455">
        <v>0</v>
      </c>
      <c r="AM202" s="458">
        <v>0</v>
      </c>
      <c r="AN202" s="10"/>
    </row>
    <row r="203" spans="1:40" s="467" customFormat="1" x14ac:dyDescent="0.2">
      <c r="A203" s="623"/>
      <c r="B203" s="554"/>
      <c r="N203" s="10"/>
      <c r="P203" s="10"/>
      <c r="Q203" s="10"/>
      <c r="R203" s="10"/>
      <c r="S203" s="155">
        <f>+IF(OCTUBRE!S203=0,"",OCTUBRE!S203)</f>
        <v>4100200</v>
      </c>
      <c r="T203" s="159" t="str">
        <f>+IF(OCTUBRE!T203=0,"",OCTUBRE!T203)</f>
        <v>Gastos Complementarios e Intermedios</v>
      </c>
      <c r="U203" s="29">
        <f t="shared" ref="U203:AJ203" si="175">U204</f>
        <v>36605337</v>
      </c>
      <c r="V203" s="17">
        <f t="shared" si="175"/>
        <v>-3000000</v>
      </c>
      <c r="W203" s="17">
        <f t="shared" si="175"/>
        <v>0</v>
      </c>
      <c r="X203" s="20">
        <f t="shared" si="175"/>
        <v>33605337</v>
      </c>
      <c r="Y203" s="21">
        <f t="shared" si="175"/>
        <v>24502610</v>
      </c>
      <c r="Z203" s="169">
        <f t="shared" si="175"/>
        <v>3406000</v>
      </c>
      <c r="AA203" s="20">
        <f t="shared" si="175"/>
        <v>27908610</v>
      </c>
      <c r="AB203" s="21">
        <f t="shared" si="175"/>
        <v>24502610</v>
      </c>
      <c r="AC203" s="169">
        <f t="shared" si="175"/>
        <v>3406000</v>
      </c>
      <c r="AD203" s="20">
        <f t="shared" si="175"/>
        <v>27908610</v>
      </c>
      <c r="AE203" s="21">
        <f t="shared" si="175"/>
        <v>23753035</v>
      </c>
      <c r="AF203" s="169">
        <f t="shared" si="175"/>
        <v>3090150</v>
      </c>
      <c r="AG203" s="20">
        <f t="shared" si="175"/>
        <v>26843185</v>
      </c>
      <c r="AH203" s="21">
        <f t="shared" si="175"/>
        <v>5696727</v>
      </c>
      <c r="AI203" s="17">
        <f t="shared" si="175"/>
        <v>5696727</v>
      </c>
      <c r="AJ203" s="18">
        <f t="shared" si="175"/>
        <v>6762152</v>
      </c>
      <c r="AK203" s="10"/>
      <c r="AL203" s="31">
        <f>AL204</f>
        <v>-3000000</v>
      </c>
      <c r="AM203" s="28">
        <f>AM204</f>
        <v>0</v>
      </c>
      <c r="AN203" s="10"/>
    </row>
    <row r="204" spans="1:40" s="467" customFormat="1" x14ac:dyDescent="0.2">
      <c r="A204" s="623"/>
      <c r="B204" s="554"/>
      <c r="N204" s="10"/>
      <c r="P204" s="10"/>
      <c r="Q204" s="10"/>
      <c r="R204" s="10"/>
      <c r="S204" s="156" t="str">
        <f>+IF(OCTUBRE!S204=0,"",OCTUBRE!S204)</f>
        <v>4100200-1</v>
      </c>
      <c r="T204" s="55" t="str">
        <f>+IF(OCTUBRE!T204=0,"",OCTUBRE!T204)</f>
        <v>Alimentación</v>
      </c>
      <c r="U204" s="29">
        <f>+ENERO!U204</f>
        <v>36605337</v>
      </c>
      <c r="V204" s="17">
        <f>OCTUBRE!V204+NOVIEMBRE!AL204</f>
        <v>-3000000</v>
      </c>
      <c r="W204" s="17">
        <f>OCTUBRE!W204+NOVIEMBRE!AM204</f>
        <v>0</v>
      </c>
      <c r="X204" s="20">
        <f>SUM(U204:W204)</f>
        <v>33605337</v>
      </c>
      <c r="Y204" s="21">
        <f>OCTUBRE!AA204</f>
        <v>24502610</v>
      </c>
      <c r="Z204" s="457">
        <v>3406000</v>
      </c>
      <c r="AA204" s="20">
        <f>SUM(Y204:Z204)</f>
        <v>27908610</v>
      </c>
      <c r="AB204" s="21">
        <f>OCTUBRE!AD204</f>
        <v>24502610</v>
      </c>
      <c r="AC204" s="457">
        <v>3406000</v>
      </c>
      <c r="AD204" s="20">
        <f>SUM(AB204:AC204)</f>
        <v>27908610</v>
      </c>
      <c r="AE204" s="21">
        <f>OCTUBRE!AG204</f>
        <v>23753035</v>
      </c>
      <c r="AF204" s="457">
        <v>3090150</v>
      </c>
      <c r="AG204" s="20">
        <f>SUM(AE204:AF204)</f>
        <v>26843185</v>
      </c>
      <c r="AH204" s="21">
        <f>X204-AA204</f>
        <v>5696727</v>
      </c>
      <c r="AI204" s="17">
        <f>X204-AD204</f>
        <v>5696727</v>
      </c>
      <c r="AJ204" s="18">
        <f>X204-AG204</f>
        <v>6762152</v>
      </c>
      <c r="AK204" s="10"/>
      <c r="AL204" s="455">
        <v>-3000000</v>
      </c>
      <c r="AM204" s="458">
        <v>0</v>
      </c>
      <c r="AN204" s="10"/>
    </row>
    <row r="205" spans="1:40" s="467" customFormat="1" ht="13.5" thickBot="1" x14ac:dyDescent="0.25">
      <c r="A205" s="623"/>
      <c r="B205" s="554"/>
      <c r="N205" s="10"/>
      <c r="P205" s="10"/>
      <c r="Q205" s="10"/>
      <c r="R205" s="10"/>
      <c r="S205" s="624">
        <f>+IF(OCTUBRE!S205=0,"",OCTUBRE!S205)</f>
        <v>4199999</v>
      </c>
      <c r="T205" s="625" t="str">
        <f>+IF(OCTUBRE!T205=0,"",OCTUBRE!T205)</f>
        <v>Vigencias Anteriores</v>
      </c>
      <c r="U205" s="160">
        <f>+ENERO!U205</f>
        <v>0</v>
      </c>
      <c r="V205" s="143">
        <f>OCTUBRE!V205+NOVIEMBRE!AL205</f>
        <v>0</v>
      </c>
      <c r="W205" s="143">
        <f>OCTUBRE!W205+NOVIEMBRE!AM205</f>
        <v>89077679</v>
      </c>
      <c r="X205" s="149">
        <f>SUM(U205:W205)</f>
        <v>89077679</v>
      </c>
      <c r="Y205" s="147">
        <f>OCTUBRE!AA205</f>
        <v>89077679</v>
      </c>
      <c r="Z205" s="475">
        <v>0</v>
      </c>
      <c r="AA205" s="149">
        <f>SUM(Y205:Z205)</f>
        <v>89077679</v>
      </c>
      <c r="AB205" s="147">
        <f>OCTUBRE!AD205</f>
        <v>89077679</v>
      </c>
      <c r="AC205" s="475">
        <v>0</v>
      </c>
      <c r="AD205" s="149">
        <f>SUM(AB205:AC205)</f>
        <v>89077679</v>
      </c>
      <c r="AE205" s="147">
        <f>OCTUBRE!AG205</f>
        <v>89077679</v>
      </c>
      <c r="AF205" s="475">
        <v>0</v>
      </c>
      <c r="AG205" s="149">
        <f>SUM(AE205:AF205)</f>
        <v>89077679</v>
      </c>
      <c r="AH205" s="147">
        <f>X205-AA205</f>
        <v>0</v>
      </c>
      <c r="AI205" s="143">
        <f>X205-AD205</f>
        <v>0</v>
      </c>
      <c r="AJ205" s="148">
        <f>X205-AG205</f>
        <v>0</v>
      </c>
      <c r="AK205" s="10"/>
      <c r="AL205" s="471">
        <v>0</v>
      </c>
      <c r="AM205" s="476">
        <v>0</v>
      </c>
      <c r="AN205" s="10"/>
    </row>
    <row r="206" spans="1:40" s="467" customFormat="1" ht="15.75" x14ac:dyDescent="0.2">
      <c r="A206" s="623"/>
      <c r="B206" s="554"/>
      <c r="N206" s="10"/>
      <c r="P206" s="10"/>
      <c r="Q206" s="10"/>
      <c r="R206" s="10"/>
      <c r="S206" s="627" t="str">
        <f>+IF(OCTUBRE!S206=0,"",OCTUBRE!S206)</f>
        <v/>
      </c>
      <c r="T206" s="628" t="str">
        <f>+IF(OCTUBRE!T206=0,"",OCTUBRE!T206)</f>
        <v/>
      </c>
      <c r="U206" s="208"/>
      <c r="V206" s="208"/>
      <c r="W206" s="208"/>
      <c r="X206" s="208"/>
      <c r="Y206" s="208"/>
      <c r="Z206" s="208"/>
      <c r="AA206" s="208"/>
      <c r="AB206" s="208"/>
      <c r="AC206" s="208"/>
      <c r="AD206" s="208"/>
      <c r="AE206" s="208"/>
      <c r="AF206" s="208"/>
      <c r="AG206" s="208"/>
      <c r="AH206" s="208"/>
      <c r="AI206" s="208"/>
      <c r="AJ206" s="209"/>
      <c r="AK206" s="10"/>
      <c r="AL206" s="630"/>
      <c r="AM206" s="631"/>
      <c r="AN206" s="10"/>
    </row>
    <row r="207" spans="1:40" s="467" customFormat="1" ht="19.5" x14ac:dyDescent="0.2">
      <c r="A207" s="623"/>
      <c r="B207" s="554"/>
      <c r="N207" s="10"/>
      <c r="P207" s="10"/>
      <c r="Q207" s="10"/>
      <c r="R207" s="10"/>
      <c r="S207" s="654" t="str">
        <f>+IF(OCTUBRE!S207=0,"",OCTUBRE!S207)</f>
        <v>B</v>
      </c>
      <c r="T207" s="655" t="str">
        <f>+IF(OCTUBRE!T207=0,"",OCTUBRE!T207)</f>
        <v>GASTOS DE OPERACION COMERCIAL</v>
      </c>
      <c r="U207" s="589">
        <f t="shared" ref="U207:AJ207" si="176">U209</f>
        <v>0</v>
      </c>
      <c r="V207" s="590">
        <f t="shared" si="176"/>
        <v>0</v>
      </c>
      <c r="W207" s="590">
        <f t="shared" si="176"/>
        <v>20000000</v>
      </c>
      <c r="X207" s="591">
        <f t="shared" si="176"/>
        <v>20000000</v>
      </c>
      <c r="Y207" s="464">
        <f t="shared" si="176"/>
        <v>2237931</v>
      </c>
      <c r="Z207" s="590">
        <f t="shared" si="176"/>
        <v>0</v>
      </c>
      <c r="AA207" s="591">
        <f t="shared" si="176"/>
        <v>2237931</v>
      </c>
      <c r="AB207" s="464">
        <f t="shared" si="176"/>
        <v>2237931</v>
      </c>
      <c r="AC207" s="590">
        <f t="shared" si="176"/>
        <v>0</v>
      </c>
      <c r="AD207" s="591">
        <f t="shared" si="176"/>
        <v>2237931</v>
      </c>
      <c r="AE207" s="464">
        <f t="shared" si="176"/>
        <v>2237931</v>
      </c>
      <c r="AF207" s="590">
        <f t="shared" si="176"/>
        <v>0</v>
      </c>
      <c r="AG207" s="591">
        <f t="shared" si="176"/>
        <v>2237931</v>
      </c>
      <c r="AH207" s="464">
        <f t="shared" si="176"/>
        <v>17762069</v>
      </c>
      <c r="AI207" s="590">
        <f t="shared" si="176"/>
        <v>17762069</v>
      </c>
      <c r="AJ207" s="465">
        <f t="shared" si="176"/>
        <v>17762069</v>
      </c>
      <c r="AK207" s="10"/>
      <c r="AL207" s="464">
        <f>AL209</f>
        <v>0</v>
      </c>
      <c r="AM207" s="465">
        <f>AM209</f>
        <v>0</v>
      </c>
      <c r="AN207" s="10"/>
    </row>
    <row r="208" spans="1:40" s="467" customFormat="1" ht="15.75" x14ac:dyDescent="0.2">
      <c r="A208" s="623"/>
      <c r="B208" s="554"/>
      <c r="N208" s="10"/>
      <c r="P208" s="10"/>
      <c r="Q208" s="10"/>
      <c r="R208" s="10"/>
      <c r="S208" s="448"/>
      <c r="T208" s="649"/>
      <c r="U208" s="193"/>
      <c r="V208" s="193"/>
      <c r="W208" s="193"/>
      <c r="X208" s="193"/>
      <c r="Y208" s="193"/>
      <c r="Z208" s="193"/>
      <c r="AA208" s="193"/>
      <c r="AB208" s="193"/>
      <c r="AC208" s="193"/>
      <c r="AD208" s="193"/>
      <c r="AE208" s="193"/>
      <c r="AF208" s="193"/>
      <c r="AG208" s="193"/>
      <c r="AH208" s="193"/>
      <c r="AI208" s="193"/>
      <c r="AJ208" s="207"/>
      <c r="AK208" s="10"/>
      <c r="AL208" s="637"/>
      <c r="AM208" s="638"/>
      <c r="AN208" s="10"/>
    </row>
    <row r="209" spans="1:40" s="467" customFormat="1" ht="15.75" x14ac:dyDescent="0.2">
      <c r="A209" s="623"/>
      <c r="B209" s="554"/>
      <c r="N209" s="10"/>
      <c r="P209" s="10"/>
      <c r="Q209" s="10"/>
      <c r="R209" s="10"/>
      <c r="S209" s="469">
        <f>+IF(OCTUBRE!S209=0,"",OCTUBRE!S209)</f>
        <v>5000000</v>
      </c>
      <c r="T209" s="588" t="s">
        <v>480</v>
      </c>
      <c r="U209" s="589">
        <f t="shared" ref="U209:AJ209" si="177">U210</f>
        <v>0</v>
      </c>
      <c r="V209" s="590">
        <f t="shared" si="177"/>
        <v>0</v>
      </c>
      <c r="W209" s="590">
        <f t="shared" si="177"/>
        <v>20000000</v>
      </c>
      <c r="X209" s="591">
        <f t="shared" si="177"/>
        <v>20000000</v>
      </c>
      <c r="Y209" s="464">
        <f t="shared" si="177"/>
        <v>2237931</v>
      </c>
      <c r="Z209" s="590">
        <f t="shared" si="177"/>
        <v>0</v>
      </c>
      <c r="AA209" s="591">
        <f t="shared" si="177"/>
        <v>2237931</v>
      </c>
      <c r="AB209" s="464">
        <f t="shared" si="177"/>
        <v>2237931</v>
      </c>
      <c r="AC209" s="590">
        <f t="shared" si="177"/>
        <v>0</v>
      </c>
      <c r="AD209" s="591">
        <f t="shared" si="177"/>
        <v>2237931</v>
      </c>
      <c r="AE209" s="464">
        <f t="shared" si="177"/>
        <v>2237931</v>
      </c>
      <c r="AF209" s="590">
        <f t="shared" si="177"/>
        <v>0</v>
      </c>
      <c r="AG209" s="591">
        <f t="shared" si="177"/>
        <v>2237931</v>
      </c>
      <c r="AH209" s="464">
        <f t="shared" si="177"/>
        <v>17762069</v>
      </c>
      <c r="AI209" s="590">
        <f t="shared" si="177"/>
        <v>17762069</v>
      </c>
      <c r="AJ209" s="465">
        <f t="shared" si="177"/>
        <v>17762069</v>
      </c>
      <c r="AK209" s="10"/>
      <c r="AL209" s="151">
        <f>AL210</f>
        <v>0</v>
      </c>
      <c r="AM209" s="153">
        <f>AM210</f>
        <v>0</v>
      </c>
      <c r="AN209" s="10"/>
    </row>
    <row r="210" spans="1:40" s="467" customFormat="1" ht="15" x14ac:dyDescent="0.2">
      <c r="A210" s="623"/>
      <c r="B210" s="554"/>
      <c r="N210" s="10"/>
      <c r="P210" s="10"/>
      <c r="Q210" s="10"/>
      <c r="R210" s="10"/>
      <c r="S210" s="34">
        <f>+IF(OCTUBRE!S210=0,"",OCTUBRE!S210)</f>
        <v>5100000</v>
      </c>
      <c r="T210" s="158" t="str">
        <f>+IF(OCTUBRE!T210=0,"",OCTUBRE!T210)</f>
        <v>Insumos y Suministros para Venta al Público</v>
      </c>
      <c r="U210" s="157">
        <f t="shared" ref="U210:AJ210" si="178">U211+U218</f>
        <v>0</v>
      </c>
      <c r="V210" s="144">
        <f t="shared" si="178"/>
        <v>0</v>
      </c>
      <c r="W210" s="144">
        <f t="shared" si="178"/>
        <v>20000000</v>
      </c>
      <c r="X210" s="152">
        <f t="shared" si="178"/>
        <v>20000000</v>
      </c>
      <c r="Y210" s="151">
        <f t="shared" si="178"/>
        <v>2237931</v>
      </c>
      <c r="Z210" s="144">
        <f t="shared" si="178"/>
        <v>0</v>
      </c>
      <c r="AA210" s="152">
        <f t="shared" si="178"/>
        <v>2237931</v>
      </c>
      <c r="AB210" s="151">
        <f t="shared" si="178"/>
        <v>2237931</v>
      </c>
      <c r="AC210" s="144">
        <f t="shared" si="178"/>
        <v>0</v>
      </c>
      <c r="AD210" s="152">
        <f t="shared" si="178"/>
        <v>2237931</v>
      </c>
      <c r="AE210" s="151">
        <f t="shared" si="178"/>
        <v>2237931</v>
      </c>
      <c r="AF210" s="144">
        <f t="shared" si="178"/>
        <v>0</v>
      </c>
      <c r="AG210" s="152">
        <f t="shared" si="178"/>
        <v>2237931</v>
      </c>
      <c r="AH210" s="151">
        <f t="shared" si="178"/>
        <v>17762069</v>
      </c>
      <c r="AI210" s="144">
        <f t="shared" si="178"/>
        <v>17762069</v>
      </c>
      <c r="AJ210" s="153">
        <f t="shared" si="178"/>
        <v>17762069</v>
      </c>
      <c r="AK210" s="10"/>
      <c r="AL210" s="151">
        <f>AL211+AL218</f>
        <v>0</v>
      </c>
      <c r="AM210" s="153">
        <f>AM211+AM218</f>
        <v>0</v>
      </c>
      <c r="AN210" s="10"/>
    </row>
    <row r="211" spans="1:40" s="467" customFormat="1" x14ac:dyDescent="0.2">
      <c r="A211" s="623"/>
      <c r="B211" s="554"/>
      <c r="N211" s="10"/>
      <c r="P211" s="10"/>
      <c r="Q211" s="10"/>
      <c r="R211" s="10"/>
      <c r="S211" s="155">
        <f>+IF(OCTUBRE!S211=0,"",OCTUBRE!S211)</f>
        <v>5100100</v>
      </c>
      <c r="T211" s="159" t="str">
        <f>+IF(OCTUBRE!T211=0,"",OCTUBRE!T211)</f>
        <v>Compra de Bienes para la venta</v>
      </c>
      <c r="U211" s="29">
        <f t="shared" ref="U211:AJ211" si="179">SUM(U212:U217)</f>
        <v>0</v>
      </c>
      <c r="V211" s="17">
        <f t="shared" si="179"/>
        <v>0</v>
      </c>
      <c r="W211" s="17">
        <f t="shared" si="179"/>
        <v>20000000</v>
      </c>
      <c r="X211" s="20">
        <f t="shared" si="179"/>
        <v>20000000</v>
      </c>
      <c r="Y211" s="21">
        <f t="shared" si="179"/>
        <v>2237931</v>
      </c>
      <c r="Z211" s="169">
        <f t="shared" si="179"/>
        <v>0</v>
      </c>
      <c r="AA211" s="20">
        <f t="shared" si="179"/>
        <v>2237931</v>
      </c>
      <c r="AB211" s="21">
        <f t="shared" si="179"/>
        <v>2237931</v>
      </c>
      <c r="AC211" s="169">
        <f t="shared" si="179"/>
        <v>0</v>
      </c>
      <c r="AD211" s="20">
        <f t="shared" si="179"/>
        <v>2237931</v>
      </c>
      <c r="AE211" s="21">
        <f t="shared" si="179"/>
        <v>2237931</v>
      </c>
      <c r="AF211" s="169">
        <f t="shared" si="179"/>
        <v>0</v>
      </c>
      <c r="AG211" s="20">
        <f t="shared" si="179"/>
        <v>2237931</v>
      </c>
      <c r="AH211" s="21">
        <f t="shared" si="179"/>
        <v>17762069</v>
      </c>
      <c r="AI211" s="17">
        <f t="shared" si="179"/>
        <v>17762069</v>
      </c>
      <c r="AJ211" s="18">
        <f t="shared" si="179"/>
        <v>17762069</v>
      </c>
      <c r="AK211" s="12"/>
      <c r="AL211" s="31">
        <f>SUM(AL212:AL217)</f>
        <v>0</v>
      </c>
      <c r="AM211" s="28">
        <f>SUM(AM212:AM217)</f>
        <v>0</v>
      </c>
      <c r="AN211" s="10"/>
    </row>
    <row r="212" spans="1:40" s="467" customFormat="1" x14ac:dyDescent="0.2">
      <c r="A212" s="623"/>
      <c r="B212" s="554"/>
      <c r="N212" s="10"/>
      <c r="P212" s="10"/>
      <c r="Q212" s="10"/>
      <c r="R212" s="10"/>
      <c r="S212" s="156" t="str">
        <f>+IF(OCTUBRE!S212=0,"",OCTUBRE!S212)</f>
        <v>5100100-1</v>
      </c>
      <c r="T212" s="55" t="str">
        <f>+IF(OCTUBRE!T212=0,"",OCTUBRE!T212)</f>
        <v>Productos Farmaceuticos</v>
      </c>
      <c r="U212" s="29">
        <f>+ENERO!U212</f>
        <v>0</v>
      </c>
      <c r="V212" s="17">
        <f>OCTUBRE!V212+NOVIEMBRE!AL212</f>
        <v>0</v>
      </c>
      <c r="W212" s="17">
        <f>OCTUBRE!W212+NOVIEMBRE!AM212</f>
        <v>20000000</v>
      </c>
      <c r="X212" s="20">
        <f t="shared" ref="X212:X218" si="180">SUM(U212:W212)</f>
        <v>20000000</v>
      </c>
      <c r="Y212" s="21">
        <f>OCTUBRE!AA212</f>
        <v>2237931</v>
      </c>
      <c r="Z212" s="457">
        <v>0</v>
      </c>
      <c r="AA212" s="20">
        <f t="shared" ref="AA212:AA218" si="181">SUM(Y212:Z212)</f>
        <v>2237931</v>
      </c>
      <c r="AB212" s="21">
        <f>OCTUBRE!AD212</f>
        <v>2237931</v>
      </c>
      <c r="AC212" s="457">
        <v>0</v>
      </c>
      <c r="AD212" s="20">
        <f t="shared" ref="AD212:AD218" si="182">SUM(AB212:AC212)</f>
        <v>2237931</v>
      </c>
      <c r="AE212" s="21">
        <f>OCTUBRE!AG212</f>
        <v>2237931</v>
      </c>
      <c r="AF212" s="457">
        <v>0</v>
      </c>
      <c r="AG212" s="20">
        <f t="shared" ref="AG212:AG218" si="183">SUM(AE212:AF212)</f>
        <v>2237931</v>
      </c>
      <c r="AH212" s="21">
        <f t="shared" ref="AH212:AH218" si="184">X212-AA212</f>
        <v>17762069</v>
      </c>
      <c r="AI212" s="17">
        <f t="shared" ref="AI212:AI218" si="185">X212-AD212</f>
        <v>17762069</v>
      </c>
      <c r="AJ212" s="18">
        <f t="shared" ref="AJ212:AJ218" si="186">X212-AG212</f>
        <v>17762069</v>
      </c>
      <c r="AK212" s="10"/>
      <c r="AL212" s="455">
        <v>0</v>
      </c>
      <c r="AM212" s="458">
        <v>0</v>
      </c>
      <c r="AN212" s="10"/>
    </row>
    <row r="213" spans="1:40" s="467" customFormat="1" x14ac:dyDescent="0.2">
      <c r="A213" s="623"/>
      <c r="B213" s="554"/>
      <c r="N213" s="10"/>
      <c r="P213" s="10"/>
      <c r="Q213" s="10"/>
      <c r="R213" s="10"/>
      <c r="S213" s="156" t="str">
        <f>+IF(OCTUBRE!S213=0,"",OCTUBRE!S213)</f>
        <v>5100100-2</v>
      </c>
      <c r="T213" s="55" t="str">
        <f>+IF(OCTUBRE!T213=0,"",OCTUBRE!T213)</f>
        <v>Material Médico Quirúrgico</v>
      </c>
      <c r="U213" s="29">
        <f>+ENERO!U213</f>
        <v>0</v>
      </c>
      <c r="V213" s="17">
        <f>OCTUBRE!V213+NOVIEMBRE!AL213</f>
        <v>0</v>
      </c>
      <c r="W213" s="17">
        <f>OCTUBRE!W213+NOVIEMBRE!AM213</f>
        <v>0</v>
      </c>
      <c r="X213" s="20">
        <f t="shared" si="180"/>
        <v>0</v>
      </c>
      <c r="Y213" s="21">
        <f>OCTUBRE!AA213</f>
        <v>0</v>
      </c>
      <c r="Z213" s="457">
        <v>0</v>
      </c>
      <c r="AA213" s="20">
        <f t="shared" si="181"/>
        <v>0</v>
      </c>
      <c r="AB213" s="21">
        <f>OCTUBRE!AD213</f>
        <v>0</v>
      </c>
      <c r="AC213" s="457">
        <v>0</v>
      </c>
      <c r="AD213" s="20">
        <f t="shared" si="182"/>
        <v>0</v>
      </c>
      <c r="AE213" s="21">
        <f>OCTUBRE!AG213</f>
        <v>0</v>
      </c>
      <c r="AF213" s="457">
        <v>0</v>
      </c>
      <c r="AG213" s="20">
        <f t="shared" si="183"/>
        <v>0</v>
      </c>
      <c r="AH213" s="21">
        <f t="shared" si="184"/>
        <v>0</v>
      </c>
      <c r="AI213" s="17">
        <f t="shared" si="185"/>
        <v>0</v>
      </c>
      <c r="AJ213" s="18">
        <f t="shared" si="186"/>
        <v>0</v>
      </c>
      <c r="AK213" s="10"/>
      <c r="AL213" s="455">
        <v>0</v>
      </c>
      <c r="AM213" s="458">
        <v>0</v>
      </c>
      <c r="AN213" s="10"/>
    </row>
    <row r="214" spans="1:40" s="467" customFormat="1" x14ac:dyDescent="0.2">
      <c r="A214" s="623"/>
      <c r="B214" s="554"/>
      <c r="N214" s="10"/>
      <c r="P214" s="10"/>
      <c r="Q214" s="10"/>
      <c r="R214" s="10"/>
      <c r="S214" s="156" t="str">
        <f>+IF(OCTUBRE!S214=0,"",OCTUBRE!S214)</f>
        <v>5100100-3</v>
      </c>
      <c r="T214" s="55" t="str">
        <f>+IF(OCTUBRE!T214=0,"",OCTUBRE!T214)</f>
        <v>Material de Laboratorio</v>
      </c>
      <c r="U214" s="29">
        <f>+ENERO!U214</f>
        <v>0</v>
      </c>
      <c r="V214" s="17">
        <f>OCTUBRE!V214+NOVIEMBRE!AL214</f>
        <v>0</v>
      </c>
      <c r="W214" s="17">
        <f>OCTUBRE!W214+NOVIEMBRE!AM214</f>
        <v>0</v>
      </c>
      <c r="X214" s="20">
        <f t="shared" si="180"/>
        <v>0</v>
      </c>
      <c r="Y214" s="21">
        <f>OCTUBRE!AA214</f>
        <v>0</v>
      </c>
      <c r="Z214" s="457">
        <v>0</v>
      </c>
      <c r="AA214" s="20">
        <f t="shared" si="181"/>
        <v>0</v>
      </c>
      <c r="AB214" s="21">
        <f>OCTUBRE!AD214</f>
        <v>0</v>
      </c>
      <c r="AC214" s="457">
        <v>0</v>
      </c>
      <c r="AD214" s="20">
        <f t="shared" si="182"/>
        <v>0</v>
      </c>
      <c r="AE214" s="21">
        <f>OCTUBRE!AG214</f>
        <v>0</v>
      </c>
      <c r="AF214" s="457">
        <v>0</v>
      </c>
      <c r="AG214" s="20">
        <f t="shared" si="183"/>
        <v>0</v>
      </c>
      <c r="AH214" s="21">
        <f t="shared" si="184"/>
        <v>0</v>
      </c>
      <c r="AI214" s="17">
        <f t="shared" si="185"/>
        <v>0</v>
      </c>
      <c r="AJ214" s="18">
        <f t="shared" si="186"/>
        <v>0</v>
      </c>
      <c r="AK214" s="10"/>
      <c r="AL214" s="455">
        <v>0</v>
      </c>
      <c r="AM214" s="458">
        <v>0</v>
      </c>
      <c r="AN214" s="10"/>
    </row>
    <row r="215" spans="1:40" s="467" customFormat="1" x14ac:dyDescent="0.2">
      <c r="A215" s="623"/>
      <c r="B215" s="554"/>
      <c r="N215" s="10"/>
      <c r="P215" s="10"/>
      <c r="Q215" s="10"/>
      <c r="R215" s="10"/>
      <c r="S215" s="156" t="str">
        <f>+IF(OCTUBRE!S215=0,"",OCTUBRE!S215)</f>
        <v>5100100-4</v>
      </c>
      <c r="T215" s="55" t="str">
        <f>+IF(OCTUBRE!T215=0,"",OCTUBRE!T215)</f>
        <v>Material para Odontologia</v>
      </c>
      <c r="U215" s="29">
        <f>+ENERO!U215</f>
        <v>0</v>
      </c>
      <c r="V215" s="17">
        <f>OCTUBRE!V215+NOVIEMBRE!AL215</f>
        <v>0</v>
      </c>
      <c r="W215" s="17">
        <f>OCTUBRE!W215+NOVIEMBRE!AM215</f>
        <v>0</v>
      </c>
      <c r="X215" s="20">
        <f t="shared" si="180"/>
        <v>0</v>
      </c>
      <c r="Y215" s="21">
        <f>OCTUBRE!AA215</f>
        <v>0</v>
      </c>
      <c r="Z215" s="457">
        <v>0</v>
      </c>
      <c r="AA215" s="20">
        <f t="shared" si="181"/>
        <v>0</v>
      </c>
      <c r="AB215" s="21">
        <f>OCTUBRE!AD215</f>
        <v>0</v>
      </c>
      <c r="AC215" s="457">
        <v>0</v>
      </c>
      <c r="AD215" s="20">
        <f t="shared" si="182"/>
        <v>0</v>
      </c>
      <c r="AE215" s="21">
        <f>OCTUBRE!AG215</f>
        <v>0</v>
      </c>
      <c r="AF215" s="457">
        <v>0</v>
      </c>
      <c r="AG215" s="20">
        <f t="shared" si="183"/>
        <v>0</v>
      </c>
      <c r="AH215" s="21">
        <f t="shared" si="184"/>
        <v>0</v>
      </c>
      <c r="AI215" s="17">
        <f t="shared" si="185"/>
        <v>0</v>
      </c>
      <c r="AJ215" s="18">
        <f t="shared" si="186"/>
        <v>0</v>
      </c>
      <c r="AK215" s="10"/>
      <c r="AL215" s="455">
        <v>0</v>
      </c>
      <c r="AM215" s="458">
        <v>0</v>
      </c>
      <c r="AN215" s="10"/>
    </row>
    <row r="216" spans="1:40" s="467" customFormat="1" x14ac:dyDescent="0.2">
      <c r="A216" s="623"/>
      <c r="B216" s="554"/>
      <c r="N216" s="10"/>
      <c r="P216" s="10"/>
      <c r="Q216" s="10"/>
      <c r="R216" s="10"/>
      <c r="S216" s="156" t="str">
        <f>+IF(OCTUBRE!S216=0,"",OCTUBRE!S216)</f>
        <v>5100100-5</v>
      </c>
      <c r="T216" s="55" t="str">
        <f>+IF(OCTUBRE!T216=0,"",OCTUBRE!T216)</f>
        <v>Material para Rayos X</v>
      </c>
      <c r="U216" s="29">
        <f>+ENERO!U216</f>
        <v>0</v>
      </c>
      <c r="V216" s="17">
        <f>OCTUBRE!V216+NOVIEMBRE!AL216</f>
        <v>0</v>
      </c>
      <c r="W216" s="17">
        <f>OCTUBRE!W216+NOVIEMBRE!AM216</f>
        <v>0</v>
      </c>
      <c r="X216" s="20">
        <f t="shared" si="180"/>
        <v>0</v>
      </c>
      <c r="Y216" s="21">
        <f>OCTUBRE!AA216</f>
        <v>0</v>
      </c>
      <c r="Z216" s="457">
        <v>0</v>
      </c>
      <c r="AA216" s="20">
        <f t="shared" si="181"/>
        <v>0</v>
      </c>
      <c r="AB216" s="21">
        <f>OCTUBRE!AD216</f>
        <v>0</v>
      </c>
      <c r="AC216" s="457">
        <v>0</v>
      </c>
      <c r="AD216" s="20">
        <f t="shared" si="182"/>
        <v>0</v>
      </c>
      <c r="AE216" s="21">
        <f>OCTUBRE!AG216</f>
        <v>0</v>
      </c>
      <c r="AF216" s="457">
        <v>0</v>
      </c>
      <c r="AG216" s="20">
        <f t="shared" si="183"/>
        <v>0</v>
      </c>
      <c r="AH216" s="21">
        <f t="shared" si="184"/>
        <v>0</v>
      </c>
      <c r="AI216" s="17">
        <f t="shared" si="185"/>
        <v>0</v>
      </c>
      <c r="AJ216" s="18">
        <f t="shared" si="186"/>
        <v>0</v>
      </c>
      <c r="AK216" s="10"/>
      <c r="AL216" s="455">
        <v>0</v>
      </c>
      <c r="AM216" s="458">
        <v>0</v>
      </c>
      <c r="AN216" s="10"/>
    </row>
    <row r="217" spans="1:40" s="467" customFormat="1" x14ac:dyDescent="0.2">
      <c r="A217" s="623"/>
      <c r="B217" s="554"/>
      <c r="N217" s="10"/>
      <c r="P217" s="10"/>
      <c r="Q217" s="10"/>
      <c r="R217" s="10"/>
      <c r="S217" s="156" t="str">
        <f>+IF(OCTUBRE!S217=0,"",OCTUBRE!S217)</f>
        <v>5100100-6</v>
      </c>
      <c r="T217" s="55" t="str">
        <f>+IF(OCTUBRE!T217=0,"",OCTUBRE!T217)</f>
        <v>Material aseo personal, etc.</v>
      </c>
      <c r="U217" s="29">
        <f>+ENERO!U217</f>
        <v>0</v>
      </c>
      <c r="V217" s="17">
        <f>OCTUBRE!V217+NOVIEMBRE!AL217</f>
        <v>0</v>
      </c>
      <c r="W217" s="17">
        <f>OCTUBRE!W217+NOVIEMBRE!AM217</f>
        <v>0</v>
      </c>
      <c r="X217" s="20">
        <f t="shared" si="180"/>
        <v>0</v>
      </c>
      <c r="Y217" s="21">
        <f>OCTUBRE!AA217</f>
        <v>0</v>
      </c>
      <c r="Z217" s="457">
        <v>0</v>
      </c>
      <c r="AA217" s="20">
        <f t="shared" si="181"/>
        <v>0</v>
      </c>
      <c r="AB217" s="21">
        <f>OCTUBRE!AD217</f>
        <v>0</v>
      </c>
      <c r="AC217" s="457">
        <v>0</v>
      </c>
      <c r="AD217" s="20">
        <f t="shared" si="182"/>
        <v>0</v>
      </c>
      <c r="AE217" s="21">
        <f>OCTUBRE!AG217</f>
        <v>0</v>
      </c>
      <c r="AF217" s="457">
        <v>0</v>
      </c>
      <c r="AG217" s="20">
        <f t="shared" si="183"/>
        <v>0</v>
      </c>
      <c r="AH217" s="21">
        <f t="shared" si="184"/>
        <v>0</v>
      </c>
      <c r="AI217" s="17">
        <f t="shared" si="185"/>
        <v>0</v>
      </c>
      <c r="AJ217" s="18">
        <f t="shared" si="186"/>
        <v>0</v>
      </c>
      <c r="AK217" s="10"/>
      <c r="AL217" s="455">
        <v>0</v>
      </c>
      <c r="AM217" s="458">
        <v>0</v>
      </c>
      <c r="AN217" s="10"/>
    </row>
    <row r="218" spans="1:40" s="467" customFormat="1" ht="15" thickBot="1" x14ac:dyDescent="0.25">
      <c r="A218" s="623"/>
      <c r="B218" s="554"/>
      <c r="N218" s="10"/>
      <c r="P218" s="10"/>
      <c r="Q218" s="10"/>
      <c r="R218" s="10"/>
      <c r="S218" s="657">
        <f>+IF(OCTUBRE!S218=0,"",OCTUBRE!S218)</f>
        <v>5199999</v>
      </c>
      <c r="T218" s="658" t="str">
        <f>+IF(OCTUBRE!T218=0,"",OCTUBRE!T218)</f>
        <v>Vigencias Anteriores</v>
      </c>
      <c r="U218" s="160">
        <f>+ENERO!U218</f>
        <v>0</v>
      </c>
      <c r="V218" s="143">
        <f>OCTUBRE!V218+NOVIEMBRE!AL218</f>
        <v>0</v>
      </c>
      <c r="W218" s="143">
        <f>OCTUBRE!W218+NOVIEMBRE!AM218</f>
        <v>0</v>
      </c>
      <c r="X218" s="149">
        <f t="shared" si="180"/>
        <v>0</v>
      </c>
      <c r="Y218" s="147">
        <f>OCTUBRE!AA218</f>
        <v>0</v>
      </c>
      <c r="Z218" s="475">
        <v>0</v>
      </c>
      <c r="AA218" s="149">
        <f t="shared" si="181"/>
        <v>0</v>
      </c>
      <c r="AB218" s="147">
        <f>OCTUBRE!AD218</f>
        <v>0</v>
      </c>
      <c r="AC218" s="475">
        <v>0</v>
      </c>
      <c r="AD218" s="149">
        <f t="shared" si="182"/>
        <v>0</v>
      </c>
      <c r="AE218" s="147">
        <f>OCTUBRE!AG218</f>
        <v>0</v>
      </c>
      <c r="AF218" s="475">
        <v>0</v>
      </c>
      <c r="AG218" s="149">
        <f t="shared" si="183"/>
        <v>0</v>
      </c>
      <c r="AH218" s="147">
        <f t="shared" si="184"/>
        <v>0</v>
      </c>
      <c r="AI218" s="143">
        <f t="shared" si="185"/>
        <v>0</v>
      </c>
      <c r="AJ218" s="148">
        <f t="shared" si="186"/>
        <v>0</v>
      </c>
      <c r="AK218" s="10"/>
      <c r="AL218" s="650">
        <v>0</v>
      </c>
      <c r="AM218" s="651">
        <v>0</v>
      </c>
      <c r="AN218" s="10"/>
    </row>
    <row r="219" spans="1:40" s="467" customFormat="1" ht="16.5" thickBot="1" x14ac:dyDescent="0.25">
      <c r="A219" s="623"/>
      <c r="B219" s="554"/>
      <c r="N219" s="10"/>
      <c r="P219" s="10"/>
      <c r="Q219" s="10"/>
      <c r="R219" s="10"/>
      <c r="S219" s="643" t="str">
        <f>+IF(OCTUBRE!S219=0,"",OCTUBRE!S219)</f>
        <v/>
      </c>
      <c r="T219" s="357" t="str">
        <f>+IF(OCTUBRE!T219=0,"",OCTUBRE!T219)</f>
        <v/>
      </c>
      <c r="U219" s="192"/>
      <c r="V219" s="192"/>
      <c r="W219" s="192"/>
      <c r="X219" s="192"/>
      <c r="Y219" s="192"/>
      <c r="Z219" s="192"/>
      <c r="AA219" s="192"/>
      <c r="AB219" s="192"/>
      <c r="AC219" s="192"/>
      <c r="AD219" s="192"/>
      <c r="AE219" s="192"/>
      <c r="AF219" s="192"/>
      <c r="AG219" s="192"/>
      <c r="AH219" s="192"/>
      <c r="AI219" s="192"/>
      <c r="AJ219" s="210"/>
      <c r="AK219" s="12"/>
      <c r="AL219" s="645"/>
      <c r="AM219" s="646"/>
      <c r="AN219" s="10"/>
    </row>
    <row r="220" spans="1:40" s="467" customFormat="1" ht="19.5" x14ac:dyDescent="0.2">
      <c r="A220" s="623"/>
      <c r="B220" s="554"/>
      <c r="N220" s="10"/>
      <c r="P220" s="10"/>
      <c r="Q220" s="10"/>
      <c r="R220" s="10"/>
      <c r="S220" s="438" t="str">
        <f>+IF(OCTUBRE!S220=0,"",OCTUBRE!S220)</f>
        <v>C</v>
      </c>
      <c r="T220" s="439" t="str">
        <f>+IF(OCTUBRE!T220=0,"",OCTUBRE!T220)</f>
        <v xml:space="preserve">SERVICIO DE LA DEUDA </v>
      </c>
      <c r="U220" s="440">
        <f t="shared" ref="U220:AJ220" si="187">U222+U227</f>
        <v>0</v>
      </c>
      <c r="V220" s="441">
        <f t="shared" si="187"/>
        <v>0</v>
      </c>
      <c r="W220" s="441">
        <f t="shared" si="187"/>
        <v>0</v>
      </c>
      <c r="X220" s="444">
        <f t="shared" si="187"/>
        <v>0</v>
      </c>
      <c r="Y220" s="443">
        <f t="shared" si="187"/>
        <v>0</v>
      </c>
      <c r="Z220" s="441">
        <f t="shared" si="187"/>
        <v>0</v>
      </c>
      <c r="AA220" s="444">
        <f t="shared" si="187"/>
        <v>0</v>
      </c>
      <c r="AB220" s="443">
        <f t="shared" si="187"/>
        <v>0</v>
      </c>
      <c r="AC220" s="441">
        <f t="shared" si="187"/>
        <v>0</v>
      </c>
      <c r="AD220" s="444">
        <f t="shared" si="187"/>
        <v>0</v>
      </c>
      <c r="AE220" s="443">
        <f t="shared" si="187"/>
        <v>0</v>
      </c>
      <c r="AF220" s="441">
        <f t="shared" si="187"/>
        <v>0</v>
      </c>
      <c r="AG220" s="444">
        <f t="shared" si="187"/>
        <v>0</v>
      </c>
      <c r="AH220" s="443">
        <f t="shared" si="187"/>
        <v>0</v>
      </c>
      <c r="AI220" s="441">
        <f t="shared" si="187"/>
        <v>0</v>
      </c>
      <c r="AJ220" s="442">
        <f t="shared" si="187"/>
        <v>0</v>
      </c>
      <c r="AK220" s="648"/>
      <c r="AL220" s="443">
        <f>AL222+AL227</f>
        <v>0</v>
      </c>
      <c r="AM220" s="442">
        <f>AM222+AM227</f>
        <v>0</v>
      </c>
      <c r="AN220" s="10"/>
    </row>
    <row r="221" spans="1:40" s="467" customFormat="1" ht="15.75" x14ac:dyDescent="0.2">
      <c r="A221" s="623"/>
      <c r="B221" s="554"/>
      <c r="N221" s="10"/>
      <c r="P221" s="10"/>
      <c r="Q221" s="10"/>
      <c r="R221" s="10"/>
      <c r="S221" s="448" t="str">
        <f>+IF(OCTUBRE!S221=0,"",OCTUBRE!S221)</f>
        <v/>
      </c>
      <c r="T221" s="649" t="str">
        <f>+IF(OCTUBRE!T221=0,"",OCTUBRE!T221)</f>
        <v/>
      </c>
      <c r="U221" s="193"/>
      <c r="V221" s="193"/>
      <c r="W221" s="193"/>
      <c r="X221" s="193"/>
      <c r="Y221" s="193"/>
      <c r="Z221" s="193"/>
      <c r="AA221" s="193"/>
      <c r="AB221" s="193"/>
      <c r="AC221" s="193"/>
      <c r="AD221" s="193"/>
      <c r="AE221" s="193"/>
      <c r="AF221" s="193"/>
      <c r="AG221" s="193"/>
      <c r="AH221" s="193"/>
      <c r="AI221" s="193"/>
      <c r="AJ221" s="207"/>
      <c r="AK221" s="10"/>
      <c r="AL221" s="213"/>
      <c r="AM221" s="214"/>
      <c r="AN221" s="10"/>
    </row>
    <row r="222" spans="1:40" s="467" customFormat="1" ht="15" x14ac:dyDescent="0.2">
      <c r="A222" s="623"/>
      <c r="B222" s="554"/>
      <c r="N222" s="10"/>
      <c r="P222" s="10"/>
      <c r="Q222" s="10"/>
      <c r="R222" s="10"/>
      <c r="S222" s="34">
        <f>+IF(OCTUBRE!S222=0,"",OCTUBRE!S222)</f>
        <v>7001000</v>
      </c>
      <c r="T222" s="158" t="str">
        <f>+IF(OCTUBRE!T222=0,"",OCTUBRE!T222)</f>
        <v>SERVICIO DE LA DEUDA INTERNA</v>
      </c>
      <c r="U222" s="157">
        <f t="shared" ref="U222:AJ222" si="188">SUM(U223:U225)</f>
        <v>0</v>
      </c>
      <c r="V222" s="144">
        <f t="shared" si="188"/>
        <v>0</v>
      </c>
      <c r="W222" s="144">
        <f t="shared" si="188"/>
        <v>0</v>
      </c>
      <c r="X222" s="152">
        <f t="shared" si="188"/>
        <v>0</v>
      </c>
      <c r="Y222" s="151">
        <f t="shared" si="188"/>
        <v>0</v>
      </c>
      <c r="Z222" s="144">
        <f t="shared" si="188"/>
        <v>0</v>
      </c>
      <c r="AA222" s="152">
        <f t="shared" si="188"/>
        <v>0</v>
      </c>
      <c r="AB222" s="151">
        <f t="shared" si="188"/>
        <v>0</v>
      </c>
      <c r="AC222" s="144">
        <f t="shared" si="188"/>
        <v>0</v>
      </c>
      <c r="AD222" s="152">
        <f t="shared" si="188"/>
        <v>0</v>
      </c>
      <c r="AE222" s="151">
        <f t="shared" si="188"/>
        <v>0</v>
      </c>
      <c r="AF222" s="144">
        <f t="shared" si="188"/>
        <v>0</v>
      </c>
      <c r="AG222" s="152">
        <f t="shared" si="188"/>
        <v>0</v>
      </c>
      <c r="AH222" s="151">
        <f t="shared" si="188"/>
        <v>0</v>
      </c>
      <c r="AI222" s="144">
        <f t="shared" si="188"/>
        <v>0</v>
      </c>
      <c r="AJ222" s="153">
        <f t="shared" si="188"/>
        <v>0</v>
      </c>
      <c r="AK222" s="10"/>
      <c r="AL222" s="151">
        <f>SUM(AL223:AL225)</f>
        <v>0</v>
      </c>
      <c r="AM222" s="153">
        <f>SUM(AM223:AM225)</f>
        <v>0</v>
      </c>
      <c r="AN222" s="10"/>
    </row>
    <row r="223" spans="1:40" s="467" customFormat="1" x14ac:dyDescent="0.2">
      <c r="A223" s="623"/>
      <c r="B223" s="554"/>
      <c r="N223" s="10"/>
      <c r="P223" s="10"/>
      <c r="Q223" s="10"/>
      <c r="R223" s="10"/>
      <c r="S223" s="155">
        <f>+IF(OCTUBRE!S223=0,"",OCTUBRE!S223)</f>
        <v>7001100</v>
      </c>
      <c r="T223" s="159" t="str">
        <f>+IF(OCTUBRE!T223=0,"",OCTUBRE!T223)</f>
        <v>Amortización deuda Pública Interna</v>
      </c>
      <c r="U223" s="29">
        <f>+ENERO!U223</f>
        <v>0</v>
      </c>
      <c r="V223" s="17">
        <f>OCTUBRE!V223+NOVIEMBRE!AL223</f>
        <v>0</v>
      </c>
      <c r="W223" s="17">
        <f>OCTUBRE!W223+NOVIEMBRE!AM223</f>
        <v>0</v>
      </c>
      <c r="X223" s="20">
        <f>SUM(U223:W223)</f>
        <v>0</v>
      </c>
      <c r="Y223" s="21">
        <f>OCTUBRE!AA223</f>
        <v>0</v>
      </c>
      <c r="Z223" s="457">
        <v>0</v>
      </c>
      <c r="AA223" s="20">
        <f>SUM(Y223:Z223)</f>
        <v>0</v>
      </c>
      <c r="AB223" s="21">
        <f>OCTUBRE!AD223</f>
        <v>0</v>
      </c>
      <c r="AC223" s="457">
        <v>0</v>
      </c>
      <c r="AD223" s="20">
        <f>SUM(AB223:AC223)</f>
        <v>0</v>
      </c>
      <c r="AE223" s="21">
        <f>OCTUBRE!AG223</f>
        <v>0</v>
      </c>
      <c r="AF223" s="457">
        <v>0</v>
      </c>
      <c r="AG223" s="20">
        <f>SUM(AE223:AF223)</f>
        <v>0</v>
      </c>
      <c r="AH223" s="21">
        <f>X223-AA223</f>
        <v>0</v>
      </c>
      <c r="AI223" s="17">
        <f>X223-AD223</f>
        <v>0</v>
      </c>
      <c r="AJ223" s="18">
        <f>X223-AG223</f>
        <v>0</v>
      </c>
      <c r="AK223" s="10"/>
      <c r="AL223" s="455">
        <v>0</v>
      </c>
      <c r="AM223" s="458">
        <v>0</v>
      </c>
      <c r="AN223" s="10"/>
    </row>
    <row r="224" spans="1:40" s="467" customFormat="1" x14ac:dyDescent="0.2">
      <c r="A224" s="623"/>
      <c r="B224" s="554"/>
      <c r="N224" s="10"/>
      <c r="P224" s="10"/>
      <c r="Q224" s="10"/>
      <c r="R224" s="10"/>
      <c r="S224" s="155">
        <f>+IF(OCTUBRE!S224=0,"",OCTUBRE!S224)</f>
        <v>7001200</v>
      </c>
      <c r="T224" s="159" t="str">
        <f>+IF(OCTUBRE!T224=0,"",OCTUBRE!T224)</f>
        <v>Intereses Comisiones y gastos de la Deuda Pública</v>
      </c>
      <c r="U224" s="29">
        <f>+ENERO!U224</f>
        <v>0</v>
      </c>
      <c r="V224" s="17">
        <f>OCTUBRE!V224+NOVIEMBRE!AL224</f>
        <v>0</v>
      </c>
      <c r="W224" s="17">
        <f>OCTUBRE!W224+NOVIEMBRE!AM224</f>
        <v>0</v>
      </c>
      <c r="X224" s="20">
        <f>SUM(U224:W224)</f>
        <v>0</v>
      </c>
      <c r="Y224" s="21">
        <f>OCTUBRE!AA224</f>
        <v>0</v>
      </c>
      <c r="Z224" s="457">
        <v>0</v>
      </c>
      <c r="AA224" s="20">
        <f>SUM(Y224:Z224)</f>
        <v>0</v>
      </c>
      <c r="AB224" s="21">
        <f>OCTUBRE!AD224</f>
        <v>0</v>
      </c>
      <c r="AC224" s="457">
        <v>0</v>
      </c>
      <c r="AD224" s="20">
        <f>SUM(AB224:AC224)</f>
        <v>0</v>
      </c>
      <c r="AE224" s="21">
        <f>OCTUBRE!AG224</f>
        <v>0</v>
      </c>
      <c r="AF224" s="457">
        <v>0</v>
      </c>
      <c r="AG224" s="20">
        <f>SUM(AE224:AF224)</f>
        <v>0</v>
      </c>
      <c r="AH224" s="21">
        <f>X224-AA224</f>
        <v>0</v>
      </c>
      <c r="AI224" s="17">
        <f>X224-AD224</f>
        <v>0</v>
      </c>
      <c r="AJ224" s="18">
        <f>X224-AG224</f>
        <v>0</v>
      </c>
      <c r="AK224" s="10"/>
      <c r="AL224" s="455">
        <v>0</v>
      </c>
      <c r="AM224" s="458">
        <v>0</v>
      </c>
      <c r="AN224" s="10"/>
    </row>
    <row r="225" spans="1:64" s="467" customFormat="1" x14ac:dyDescent="0.2">
      <c r="A225" s="623"/>
      <c r="B225" s="554"/>
      <c r="N225" s="10"/>
      <c r="P225" s="10"/>
      <c r="Q225" s="10"/>
      <c r="R225" s="10"/>
      <c r="S225" s="155">
        <f>+IF(OCTUBRE!S225=0,"",OCTUBRE!S225)</f>
        <v>7001999</v>
      </c>
      <c r="T225" s="159" t="str">
        <f>+IF(OCTUBRE!T225=0,"",OCTUBRE!T225)</f>
        <v>Vigencias Anteriores</v>
      </c>
      <c r="U225" s="29">
        <f>+ENERO!U225</f>
        <v>0</v>
      </c>
      <c r="V225" s="17">
        <f>OCTUBRE!V225+NOVIEMBRE!AL225</f>
        <v>0</v>
      </c>
      <c r="W225" s="17">
        <f>OCTUBRE!W225+NOVIEMBRE!AM225</f>
        <v>0</v>
      </c>
      <c r="X225" s="20">
        <f>SUM(U225:W225)</f>
        <v>0</v>
      </c>
      <c r="Y225" s="21">
        <f>OCTUBRE!AA225</f>
        <v>0</v>
      </c>
      <c r="Z225" s="457">
        <v>0</v>
      </c>
      <c r="AA225" s="20">
        <f>SUM(Y225:Z225)</f>
        <v>0</v>
      </c>
      <c r="AB225" s="21">
        <f>OCTUBRE!AD225</f>
        <v>0</v>
      </c>
      <c r="AC225" s="457">
        <v>0</v>
      </c>
      <c r="AD225" s="20">
        <f>SUM(AB225:AC225)</f>
        <v>0</v>
      </c>
      <c r="AE225" s="21">
        <f>OCTUBRE!AG225</f>
        <v>0</v>
      </c>
      <c r="AF225" s="457">
        <v>0</v>
      </c>
      <c r="AG225" s="20">
        <f>SUM(AE225:AF225)</f>
        <v>0</v>
      </c>
      <c r="AH225" s="21">
        <f>X225-AA225</f>
        <v>0</v>
      </c>
      <c r="AI225" s="17">
        <f>X225-AD225</f>
        <v>0</v>
      </c>
      <c r="AJ225" s="18">
        <f>X225-AG225</f>
        <v>0</v>
      </c>
      <c r="AK225" s="10"/>
      <c r="AL225" s="455">
        <v>0</v>
      </c>
      <c r="AM225" s="458">
        <v>0</v>
      </c>
      <c r="AN225" s="10"/>
    </row>
    <row r="226" spans="1:64" s="467" customFormat="1" ht="15.75" x14ac:dyDescent="0.2">
      <c r="A226" s="623"/>
      <c r="B226" s="554"/>
      <c r="N226" s="10"/>
      <c r="P226" s="10"/>
      <c r="Q226" s="10"/>
      <c r="R226" s="10"/>
      <c r="S226" s="448" t="str">
        <f>+IF(OCTUBRE!S226=0,"",OCTUBRE!S226)</f>
        <v/>
      </c>
      <c r="T226" s="649" t="str">
        <f>+IF(OCTUBRE!T226=0,"",OCTUBRE!T226)</f>
        <v/>
      </c>
      <c r="U226" s="193"/>
      <c r="V226" s="193"/>
      <c r="W226" s="193"/>
      <c r="X226" s="193"/>
      <c r="Y226" s="193"/>
      <c r="Z226" s="193"/>
      <c r="AA226" s="193"/>
      <c r="AB226" s="193"/>
      <c r="AC226" s="193"/>
      <c r="AD226" s="193"/>
      <c r="AE226" s="193"/>
      <c r="AF226" s="193"/>
      <c r="AG226" s="193"/>
      <c r="AH226" s="193"/>
      <c r="AI226" s="193"/>
      <c r="AJ226" s="207"/>
      <c r="AK226" s="12"/>
      <c r="AL226" s="213"/>
      <c r="AM226" s="214"/>
      <c r="AN226" s="10"/>
    </row>
    <row r="227" spans="1:64" s="467" customFormat="1" ht="15" x14ac:dyDescent="0.2">
      <c r="A227" s="623"/>
      <c r="B227" s="554"/>
      <c r="N227" s="10"/>
      <c r="P227" s="10"/>
      <c r="Q227" s="10"/>
      <c r="R227" s="10"/>
      <c r="S227" s="34">
        <f>+IF(OCTUBRE!S227=0,"",OCTUBRE!S227)</f>
        <v>7002001</v>
      </c>
      <c r="T227" s="158" t="str">
        <f>+IF(OCTUBRE!T227=0,"",OCTUBRE!T227)</f>
        <v>SERVICIO DE LA DEUDA EXTERNA</v>
      </c>
      <c r="U227" s="157">
        <f t="shared" ref="U227:AJ227" si="189">SUM(U228:U230)</f>
        <v>0</v>
      </c>
      <c r="V227" s="144">
        <f t="shared" si="189"/>
        <v>0</v>
      </c>
      <c r="W227" s="144">
        <f t="shared" si="189"/>
        <v>0</v>
      </c>
      <c r="X227" s="152">
        <f t="shared" si="189"/>
        <v>0</v>
      </c>
      <c r="Y227" s="151">
        <f t="shared" si="189"/>
        <v>0</v>
      </c>
      <c r="Z227" s="144">
        <f t="shared" si="189"/>
        <v>0</v>
      </c>
      <c r="AA227" s="152">
        <f t="shared" si="189"/>
        <v>0</v>
      </c>
      <c r="AB227" s="151">
        <f t="shared" si="189"/>
        <v>0</v>
      </c>
      <c r="AC227" s="144">
        <f t="shared" si="189"/>
        <v>0</v>
      </c>
      <c r="AD227" s="152">
        <f t="shared" si="189"/>
        <v>0</v>
      </c>
      <c r="AE227" s="151">
        <f t="shared" si="189"/>
        <v>0</v>
      </c>
      <c r="AF227" s="144">
        <f t="shared" si="189"/>
        <v>0</v>
      </c>
      <c r="AG227" s="152">
        <f t="shared" si="189"/>
        <v>0</v>
      </c>
      <c r="AH227" s="151">
        <f t="shared" si="189"/>
        <v>0</v>
      </c>
      <c r="AI227" s="144">
        <f t="shared" si="189"/>
        <v>0</v>
      </c>
      <c r="AJ227" s="153">
        <f t="shared" si="189"/>
        <v>0</v>
      </c>
      <c r="AK227" s="12"/>
      <c r="AL227" s="151">
        <f>SUM(AL228:AL230)</f>
        <v>0</v>
      </c>
      <c r="AM227" s="153">
        <f>SUM(AM228:AM230)</f>
        <v>0</v>
      </c>
      <c r="AN227" s="10"/>
    </row>
    <row r="228" spans="1:64" s="467" customFormat="1" x14ac:dyDescent="0.2">
      <c r="A228" s="623"/>
      <c r="B228" s="554"/>
      <c r="N228" s="10"/>
      <c r="P228" s="10"/>
      <c r="Q228" s="10"/>
      <c r="R228" s="10"/>
      <c r="S228" s="155">
        <f>+IF(OCTUBRE!S228=0,"",OCTUBRE!S228)</f>
        <v>7002100</v>
      </c>
      <c r="T228" s="159" t="str">
        <f>+IF(OCTUBRE!T228=0,"",OCTUBRE!T228)</f>
        <v>Amortización deuda Pública Externa</v>
      </c>
      <c r="U228" s="29">
        <f>+ENERO!U228</f>
        <v>0</v>
      </c>
      <c r="V228" s="17">
        <f>OCTUBRE!V228+NOVIEMBRE!AL228</f>
        <v>0</v>
      </c>
      <c r="W228" s="17">
        <f>OCTUBRE!W228+NOVIEMBRE!AM228</f>
        <v>0</v>
      </c>
      <c r="X228" s="20">
        <f>SUM(U228:W228)</f>
        <v>0</v>
      </c>
      <c r="Y228" s="21">
        <f>OCTUBRE!AA228</f>
        <v>0</v>
      </c>
      <c r="Z228" s="457">
        <v>0</v>
      </c>
      <c r="AA228" s="20">
        <f>SUM(Y228:Z228)</f>
        <v>0</v>
      </c>
      <c r="AB228" s="21">
        <f>OCTUBRE!AD228</f>
        <v>0</v>
      </c>
      <c r="AC228" s="457">
        <v>0</v>
      </c>
      <c r="AD228" s="20">
        <f>SUM(AB228:AC228)</f>
        <v>0</v>
      </c>
      <c r="AE228" s="21">
        <f>OCTUBRE!AG228</f>
        <v>0</v>
      </c>
      <c r="AF228" s="457">
        <v>0</v>
      </c>
      <c r="AG228" s="20">
        <f>SUM(AE228:AF228)</f>
        <v>0</v>
      </c>
      <c r="AH228" s="21">
        <f>X228-AA228</f>
        <v>0</v>
      </c>
      <c r="AI228" s="17">
        <f>X228-AD228</f>
        <v>0</v>
      </c>
      <c r="AJ228" s="18">
        <f>X228-AG228</f>
        <v>0</v>
      </c>
      <c r="AK228" s="10"/>
      <c r="AL228" s="455">
        <v>0</v>
      </c>
      <c r="AM228" s="458">
        <v>0</v>
      </c>
      <c r="AN228" s="10"/>
    </row>
    <row r="229" spans="1:64" s="467" customFormat="1" x14ac:dyDescent="0.2">
      <c r="A229" s="623"/>
      <c r="B229" s="554"/>
      <c r="N229" s="10"/>
      <c r="P229" s="10"/>
      <c r="Q229" s="10"/>
      <c r="R229" s="10"/>
      <c r="S229" s="155">
        <f>+IF(OCTUBRE!S229=0,"",OCTUBRE!S229)</f>
        <v>7002200</v>
      </c>
      <c r="T229" s="159" t="str">
        <f>+IF(OCTUBRE!T229=0,"",OCTUBRE!T229)</f>
        <v>Intereses Comisiones y gastos de la Deuda Pública</v>
      </c>
      <c r="U229" s="29">
        <f>+ENERO!U229</f>
        <v>0</v>
      </c>
      <c r="V229" s="17">
        <f>OCTUBRE!V229+NOVIEMBRE!AL229</f>
        <v>0</v>
      </c>
      <c r="W229" s="17">
        <f>OCTUBRE!W229+NOVIEMBRE!AM229</f>
        <v>0</v>
      </c>
      <c r="X229" s="20">
        <f>SUM(U229:W229)</f>
        <v>0</v>
      </c>
      <c r="Y229" s="21">
        <f>OCTUBRE!AA229</f>
        <v>0</v>
      </c>
      <c r="Z229" s="457">
        <v>0</v>
      </c>
      <c r="AA229" s="20">
        <f>SUM(Y229:Z229)</f>
        <v>0</v>
      </c>
      <c r="AB229" s="21">
        <f>OCTUBRE!AD229</f>
        <v>0</v>
      </c>
      <c r="AC229" s="457">
        <v>0</v>
      </c>
      <c r="AD229" s="20">
        <f>SUM(AB229:AC229)</f>
        <v>0</v>
      </c>
      <c r="AE229" s="21">
        <f>OCTUBRE!AG229</f>
        <v>0</v>
      </c>
      <c r="AF229" s="457">
        <v>0</v>
      </c>
      <c r="AG229" s="20">
        <f>SUM(AE229:AF229)</f>
        <v>0</v>
      </c>
      <c r="AH229" s="21">
        <f>X229-AA229</f>
        <v>0</v>
      </c>
      <c r="AI229" s="17">
        <f>X229-AD229</f>
        <v>0</v>
      </c>
      <c r="AJ229" s="18">
        <f>X229-AG229</f>
        <v>0</v>
      </c>
      <c r="AK229" s="10"/>
      <c r="AL229" s="455">
        <v>0</v>
      </c>
      <c r="AM229" s="458">
        <v>0</v>
      </c>
      <c r="AN229" s="10"/>
    </row>
    <row r="230" spans="1:64" s="467" customFormat="1" ht="13.5" thickBot="1" x14ac:dyDescent="0.25">
      <c r="A230" s="623"/>
      <c r="B230" s="554"/>
      <c r="N230" s="10"/>
      <c r="P230" s="10"/>
      <c r="Q230" s="10"/>
      <c r="R230" s="10"/>
      <c r="S230" s="624">
        <f>+IF(OCTUBRE!S230=0,"",OCTUBRE!S230)</f>
        <v>7002999</v>
      </c>
      <c r="T230" s="625" t="str">
        <f>+IF(OCTUBRE!T230=0,"",OCTUBRE!T230)</f>
        <v>Vigencias Anteriores</v>
      </c>
      <c r="U230" s="160">
        <f>+ENERO!U230</f>
        <v>0</v>
      </c>
      <c r="V230" s="143">
        <f>OCTUBRE!V230+NOVIEMBRE!AL230</f>
        <v>0</v>
      </c>
      <c r="W230" s="143">
        <f>OCTUBRE!W230+NOVIEMBRE!AM230</f>
        <v>0</v>
      </c>
      <c r="X230" s="149">
        <f>SUM(U230:W230)</f>
        <v>0</v>
      </c>
      <c r="Y230" s="147">
        <f>OCTUBRE!AA230</f>
        <v>0</v>
      </c>
      <c r="Z230" s="475">
        <v>0</v>
      </c>
      <c r="AA230" s="149">
        <f>SUM(Y230:Z230)</f>
        <v>0</v>
      </c>
      <c r="AB230" s="147">
        <f>OCTUBRE!AD230</f>
        <v>0</v>
      </c>
      <c r="AC230" s="475">
        <v>0</v>
      </c>
      <c r="AD230" s="149">
        <f>SUM(AB230:AC230)</f>
        <v>0</v>
      </c>
      <c r="AE230" s="147">
        <f>OCTUBRE!AG230</f>
        <v>0</v>
      </c>
      <c r="AF230" s="475">
        <v>0</v>
      </c>
      <c r="AG230" s="149">
        <f>SUM(AE230:AF230)</f>
        <v>0</v>
      </c>
      <c r="AH230" s="147">
        <f>X230-AA230</f>
        <v>0</v>
      </c>
      <c r="AI230" s="143">
        <f>X230-AD230</f>
        <v>0</v>
      </c>
      <c r="AJ230" s="148">
        <f>X230-AG230</f>
        <v>0</v>
      </c>
      <c r="AK230" s="10"/>
      <c r="AL230" s="650">
        <v>0</v>
      </c>
      <c r="AM230" s="651">
        <v>0</v>
      </c>
      <c r="AN230" s="10"/>
    </row>
    <row r="231" spans="1:64" s="467" customFormat="1" ht="15.75" x14ac:dyDescent="0.2">
      <c r="A231" s="623"/>
      <c r="B231" s="554"/>
      <c r="N231" s="10"/>
      <c r="P231" s="10"/>
      <c r="Q231" s="10"/>
      <c r="R231" s="10"/>
      <c r="S231" s="627" t="str">
        <f>+IF(OCTUBRE!S231=0,"",OCTUBRE!S231)</f>
        <v/>
      </c>
      <c r="T231" s="628" t="str">
        <f>+IF(OCTUBRE!T231=0,"",OCTUBRE!T231)</f>
        <v/>
      </c>
      <c r="U231" s="208"/>
      <c r="V231" s="208"/>
      <c r="W231" s="208"/>
      <c r="X231" s="208"/>
      <c r="Y231" s="208"/>
      <c r="Z231" s="208"/>
      <c r="AA231" s="208"/>
      <c r="AB231" s="208"/>
      <c r="AC231" s="208"/>
      <c r="AD231" s="208"/>
      <c r="AE231" s="208"/>
      <c r="AF231" s="208"/>
      <c r="AG231" s="208"/>
      <c r="AH231" s="208"/>
      <c r="AI231" s="208"/>
      <c r="AJ231" s="209"/>
      <c r="AK231" s="10"/>
      <c r="AL231" s="652"/>
      <c r="AM231" s="653"/>
      <c r="AN231" s="10"/>
    </row>
    <row r="232" spans="1:64" s="467" customFormat="1" ht="19.5" x14ac:dyDescent="0.2">
      <c r="A232" s="623"/>
      <c r="B232" s="554"/>
      <c r="N232" s="10"/>
      <c r="P232" s="10"/>
      <c r="Q232" s="10"/>
      <c r="R232" s="10"/>
      <c r="S232" s="654" t="str">
        <f>+IF(OCTUBRE!S232=0,"",OCTUBRE!S232)</f>
        <v>D</v>
      </c>
      <c r="T232" s="655" t="str">
        <f>+IF(OCTUBRE!T232=0,"",OCTUBRE!T232)</f>
        <v>INVERSION</v>
      </c>
      <c r="U232" s="589">
        <f t="shared" ref="U232:AJ232" si="190">U234</f>
        <v>331500000</v>
      </c>
      <c r="V232" s="590">
        <f t="shared" si="190"/>
        <v>0</v>
      </c>
      <c r="W232" s="590">
        <f t="shared" si="190"/>
        <v>212807480</v>
      </c>
      <c r="X232" s="591">
        <f t="shared" si="190"/>
        <v>544307480</v>
      </c>
      <c r="Y232" s="464">
        <f t="shared" si="190"/>
        <v>315540814</v>
      </c>
      <c r="Z232" s="590">
        <f t="shared" si="190"/>
        <v>0</v>
      </c>
      <c r="AA232" s="591">
        <f t="shared" si="190"/>
        <v>315540814</v>
      </c>
      <c r="AB232" s="464">
        <f t="shared" si="190"/>
        <v>282920814</v>
      </c>
      <c r="AC232" s="590">
        <f t="shared" si="190"/>
        <v>11570000</v>
      </c>
      <c r="AD232" s="591">
        <f t="shared" si="190"/>
        <v>294490814</v>
      </c>
      <c r="AE232" s="464">
        <f t="shared" si="190"/>
        <v>244287674</v>
      </c>
      <c r="AF232" s="590">
        <f t="shared" si="190"/>
        <v>7100000</v>
      </c>
      <c r="AG232" s="591">
        <f t="shared" si="190"/>
        <v>251387674</v>
      </c>
      <c r="AH232" s="464">
        <f t="shared" si="190"/>
        <v>228766666</v>
      </c>
      <c r="AI232" s="590">
        <f t="shared" si="190"/>
        <v>249816666</v>
      </c>
      <c r="AJ232" s="465">
        <f t="shared" si="190"/>
        <v>292919806</v>
      </c>
      <c r="AK232" s="648"/>
      <c r="AL232" s="464">
        <f>AL234</f>
        <v>0</v>
      </c>
      <c r="AM232" s="465">
        <f>AM234</f>
        <v>0</v>
      </c>
      <c r="AN232" s="10"/>
    </row>
    <row r="233" spans="1:64" s="467" customFormat="1" ht="15.75" x14ac:dyDescent="0.2">
      <c r="A233" s="623"/>
      <c r="B233" s="554"/>
      <c r="N233" s="10"/>
      <c r="P233" s="10"/>
      <c r="Q233" s="10"/>
      <c r="R233" s="10"/>
      <c r="S233" s="448" t="str">
        <f>+IF(OCTUBRE!S233=0,"",OCTUBRE!S233)</f>
        <v/>
      </c>
      <c r="T233" s="649" t="str">
        <f>+IF(OCTUBRE!T233=0,"",OCTUBRE!T233)</f>
        <v/>
      </c>
      <c r="U233" s="193"/>
      <c r="V233" s="193"/>
      <c r="W233" s="193"/>
      <c r="X233" s="193"/>
      <c r="Y233" s="193"/>
      <c r="Z233" s="193"/>
      <c r="AA233" s="193"/>
      <c r="AB233" s="193"/>
      <c r="AC233" s="193"/>
      <c r="AD233" s="193"/>
      <c r="AE233" s="193"/>
      <c r="AF233" s="193"/>
      <c r="AG233" s="193"/>
      <c r="AH233" s="193"/>
      <c r="AI233" s="193"/>
      <c r="AJ233" s="207"/>
      <c r="AK233" s="10"/>
      <c r="AL233" s="213"/>
      <c r="AM233" s="214"/>
      <c r="AN233" s="10"/>
    </row>
    <row r="234" spans="1:64" s="467" customFormat="1" ht="15" x14ac:dyDescent="0.2">
      <c r="A234" s="623"/>
      <c r="B234" s="554"/>
      <c r="N234" s="10"/>
      <c r="P234" s="10"/>
      <c r="Q234" s="10"/>
      <c r="R234" s="10"/>
      <c r="S234" s="34">
        <f>+IF(OCTUBRE!S234=0,"",OCTUBRE!S234)</f>
        <v>8000000</v>
      </c>
      <c r="T234" s="158" t="str">
        <f>+IF(OCTUBRE!T234=0,"",OCTUBRE!T234)</f>
        <v>Programas de Inversión</v>
      </c>
      <c r="U234" s="157">
        <f t="shared" ref="U234:AJ234" si="191">U235+U243</f>
        <v>331500000</v>
      </c>
      <c r="V234" s="144">
        <f t="shared" si="191"/>
        <v>0</v>
      </c>
      <c r="W234" s="144">
        <f t="shared" si="191"/>
        <v>212807480</v>
      </c>
      <c r="X234" s="152">
        <f t="shared" si="191"/>
        <v>544307480</v>
      </c>
      <c r="Y234" s="151">
        <f t="shared" si="191"/>
        <v>315540814</v>
      </c>
      <c r="Z234" s="144">
        <f t="shared" si="191"/>
        <v>0</v>
      </c>
      <c r="AA234" s="152">
        <f t="shared" si="191"/>
        <v>315540814</v>
      </c>
      <c r="AB234" s="151">
        <f t="shared" si="191"/>
        <v>282920814</v>
      </c>
      <c r="AC234" s="144">
        <f t="shared" si="191"/>
        <v>11570000</v>
      </c>
      <c r="AD234" s="152">
        <f t="shared" si="191"/>
        <v>294490814</v>
      </c>
      <c r="AE234" s="151">
        <f t="shared" si="191"/>
        <v>244287674</v>
      </c>
      <c r="AF234" s="144">
        <f t="shared" si="191"/>
        <v>7100000</v>
      </c>
      <c r="AG234" s="152">
        <f t="shared" si="191"/>
        <v>251387674</v>
      </c>
      <c r="AH234" s="151">
        <f t="shared" si="191"/>
        <v>228766666</v>
      </c>
      <c r="AI234" s="144">
        <f t="shared" si="191"/>
        <v>249816666</v>
      </c>
      <c r="AJ234" s="153">
        <f t="shared" si="191"/>
        <v>292919806</v>
      </c>
      <c r="AK234" s="10"/>
      <c r="AL234" s="151">
        <f>AL235+AL243</f>
        <v>0</v>
      </c>
      <c r="AM234" s="153">
        <f>AM235+AM243</f>
        <v>0</v>
      </c>
      <c r="AN234" s="10"/>
    </row>
    <row r="235" spans="1:64" s="467" customFormat="1" x14ac:dyDescent="0.2">
      <c r="A235" s="623"/>
      <c r="B235" s="554"/>
      <c r="N235" s="10"/>
      <c r="P235" s="10"/>
      <c r="Q235" s="10"/>
      <c r="R235" s="10"/>
      <c r="S235" s="155">
        <f>+IF(OCTUBRE!S235=0,"",OCTUBRE!S235)</f>
        <v>8001000</v>
      </c>
      <c r="T235" s="159" t="str">
        <f>+IF(OCTUBRE!T235=0,"",OCTUBRE!T235)</f>
        <v>Formación Bruta del Capital</v>
      </c>
      <c r="U235" s="29">
        <f t="shared" ref="U235:AJ235" si="192">SUM(U236:U241)</f>
        <v>50000000</v>
      </c>
      <c r="V235" s="17">
        <f t="shared" si="192"/>
        <v>0</v>
      </c>
      <c r="W235" s="17">
        <f t="shared" si="192"/>
        <v>173060726</v>
      </c>
      <c r="X235" s="20">
        <f t="shared" si="192"/>
        <v>223060726</v>
      </c>
      <c r="Y235" s="21">
        <f t="shared" si="192"/>
        <v>75455718</v>
      </c>
      <c r="Z235" s="169">
        <f t="shared" si="192"/>
        <v>0</v>
      </c>
      <c r="AA235" s="20">
        <f t="shared" si="192"/>
        <v>75455718</v>
      </c>
      <c r="AB235" s="21">
        <f t="shared" si="192"/>
        <v>75455718</v>
      </c>
      <c r="AC235" s="169">
        <f t="shared" si="192"/>
        <v>0</v>
      </c>
      <c r="AD235" s="20">
        <f t="shared" si="192"/>
        <v>75455718</v>
      </c>
      <c r="AE235" s="21">
        <f t="shared" si="192"/>
        <v>43989246</v>
      </c>
      <c r="AF235" s="169">
        <f t="shared" si="192"/>
        <v>0</v>
      </c>
      <c r="AG235" s="20">
        <f t="shared" si="192"/>
        <v>43989246</v>
      </c>
      <c r="AH235" s="21">
        <f t="shared" si="192"/>
        <v>147605008</v>
      </c>
      <c r="AI235" s="17">
        <f t="shared" si="192"/>
        <v>147605008</v>
      </c>
      <c r="AJ235" s="18">
        <f t="shared" si="192"/>
        <v>179071480</v>
      </c>
      <c r="AK235" s="10"/>
      <c r="AL235" s="31">
        <f>SUM(AL236:AL241)</f>
        <v>0</v>
      </c>
      <c r="AM235" s="28">
        <f>SUM(AM236:AM241)</f>
        <v>0</v>
      </c>
      <c r="AN235" s="10"/>
    </row>
    <row r="236" spans="1:64" s="467" customFormat="1" x14ac:dyDescent="0.2">
      <c r="A236" s="623"/>
      <c r="B236" s="554"/>
      <c r="N236" s="10"/>
      <c r="P236" s="10"/>
      <c r="Q236" s="10"/>
      <c r="R236" s="10"/>
      <c r="S236" s="156" t="str">
        <f>+IF(OCTUBRE!S236=0,"",OCTUBRE!S236)</f>
        <v>8001000-1</v>
      </c>
      <c r="T236" s="55" t="str">
        <f>+IF(OCTUBRE!T236=0,"",OCTUBRE!T236)</f>
        <v>Subprogr.Construc. Remodelac. Adecuación y Apliac.1</v>
      </c>
      <c r="U236" s="29">
        <f>+ENERO!U236</f>
        <v>50000000</v>
      </c>
      <c r="V236" s="17">
        <f>OCTUBRE!V236+NOVIEMBRE!AL236</f>
        <v>0</v>
      </c>
      <c r="W236" s="17">
        <f>OCTUBRE!W236+NOVIEMBRE!AM236</f>
        <v>100000000</v>
      </c>
      <c r="X236" s="20">
        <f t="shared" ref="X236:X241" si="193">SUM(U236:W236)</f>
        <v>150000000</v>
      </c>
      <c r="Y236" s="21">
        <f>OCTUBRE!AA236</f>
        <v>2394992</v>
      </c>
      <c r="Z236" s="457">
        <v>0</v>
      </c>
      <c r="AA236" s="20">
        <f t="shared" ref="AA236:AA241" si="194">SUM(Y236:Z236)</f>
        <v>2394992</v>
      </c>
      <c r="AB236" s="21">
        <f>OCTUBRE!AD236</f>
        <v>2394992</v>
      </c>
      <c r="AC236" s="457">
        <v>0</v>
      </c>
      <c r="AD236" s="20">
        <f t="shared" ref="AD236:AD241" si="195">SUM(AB236:AC236)</f>
        <v>2394992</v>
      </c>
      <c r="AE236" s="21">
        <f>OCTUBRE!AG236</f>
        <v>2394992</v>
      </c>
      <c r="AF236" s="457">
        <v>0</v>
      </c>
      <c r="AG236" s="20">
        <f t="shared" ref="AG236:AG241" si="196">SUM(AE236:AF236)</f>
        <v>2394992</v>
      </c>
      <c r="AH236" s="21">
        <f t="shared" ref="AH236:AH241" si="197">X236-AA236</f>
        <v>147605008</v>
      </c>
      <c r="AI236" s="17">
        <f t="shared" ref="AI236:AI241" si="198">X236-AD236</f>
        <v>147605008</v>
      </c>
      <c r="AJ236" s="18">
        <f t="shared" ref="AJ236:AJ241" si="199">X236-AG236</f>
        <v>147605008</v>
      </c>
      <c r="AK236" s="10"/>
      <c r="AL236" s="455">
        <v>0</v>
      </c>
      <c r="AM236" s="458">
        <v>0</v>
      </c>
      <c r="AN236" s="10"/>
    </row>
    <row r="237" spans="1:64" s="467" customFormat="1" x14ac:dyDescent="0.2">
      <c r="A237" s="623"/>
      <c r="B237" s="554"/>
      <c r="N237" s="10"/>
      <c r="P237" s="10"/>
      <c r="Q237" s="10"/>
      <c r="R237" s="10"/>
      <c r="S237" s="156" t="str">
        <f>+IF(OCTUBRE!S237=0,"",OCTUBRE!S237)</f>
        <v>8001000-2</v>
      </c>
      <c r="T237" s="55" t="str">
        <f>+IF(OCTUBRE!T237=0,"",OCTUBRE!T237)</f>
        <v>Subprogr.Construc. Remodelac. Adecuación y Apliac.2</v>
      </c>
      <c r="U237" s="29">
        <f>+ENERO!U237</f>
        <v>0</v>
      </c>
      <c r="V237" s="17">
        <f>OCTUBRE!V237+NOVIEMBRE!AL237</f>
        <v>0</v>
      </c>
      <c r="W237" s="17">
        <f>OCTUBRE!W237+NOVIEMBRE!AM237</f>
        <v>0</v>
      </c>
      <c r="X237" s="20">
        <f t="shared" si="193"/>
        <v>0</v>
      </c>
      <c r="Y237" s="21">
        <f>OCTUBRE!AA237</f>
        <v>0</v>
      </c>
      <c r="Z237" s="457">
        <v>0</v>
      </c>
      <c r="AA237" s="20">
        <f t="shared" si="194"/>
        <v>0</v>
      </c>
      <c r="AB237" s="21">
        <f>OCTUBRE!AD237</f>
        <v>0</v>
      </c>
      <c r="AC237" s="457">
        <v>0</v>
      </c>
      <c r="AD237" s="20">
        <f t="shared" si="195"/>
        <v>0</v>
      </c>
      <c r="AE237" s="21">
        <f>OCTUBRE!AG237</f>
        <v>0</v>
      </c>
      <c r="AF237" s="457">
        <v>0</v>
      </c>
      <c r="AG237" s="20">
        <f t="shared" si="196"/>
        <v>0</v>
      </c>
      <c r="AH237" s="21">
        <f t="shared" si="197"/>
        <v>0</v>
      </c>
      <c r="AI237" s="17">
        <f t="shared" si="198"/>
        <v>0</v>
      </c>
      <c r="AJ237" s="18">
        <f t="shared" si="199"/>
        <v>0</v>
      </c>
      <c r="AK237" s="10"/>
      <c r="AL237" s="455">
        <v>0</v>
      </c>
      <c r="AM237" s="458">
        <v>0</v>
      </c>
      <c r="AN237" s="10"/>
    </row>
    <row r="238" spans="1:64" s="467" customFormat="1" x14ac:dyDescent="0.2">
      <c r="A238" s="623"/>
      <c r="B238" s="554"/>
      <c r="N238" s="10"/>
      <c r="P238" s="10"/>
      <c r="Q238" s="10"/>
      <c r="R238" s="10"/>
      <c r="S238" s="156" t="str">
        <f>+IF(OCTUBRE!S238=0,"",OCTUBRE!S238)</f>
        <v>8001000-3</v>
      </c>
      <c r="T238" s="55" t="str">
        <f>+IF(OCTUBRE!T238=0,"",OCTUBRE!T238)</f>
        <v>Subprogr.Construc. Remodelac. Adecuación y Apliac.3</v>
      </c>
      <c r="U238" s="29">
        <f>+ENERO!U238</f>
        <v>0</v>
      </c>
      <c r="V238" s="17">
        <f>OCTUBRE!V238+NOVIEMBRE!AL238</f>
        <v>0</v>
      </c>
      <c r="W238" s="17">
        <f>OCTUBRE!W238+NOVIEMBRE!AM238</f>
        <v>0</v>
      </c>
      <c r="X238" s="20">
        <f t="shared" si="193"/>
        <v>0</v>
      </c>
      <c r="Y238" s="21">
        <f>OCTUBRE!AA238</f>
        <v>0</v>
      </c>
      <c r="Z238" s="457">
        <v>0</v>
      </c>
      <c r="AA238" s="20">
        <f t="shared" si="194"/>
        <v>0</v>
      </c>
      <c r="AB238" s="21">
        <f>OCTUBRE!AD238</f>
        <v>0</v>
      </c>
      <c r="AC238" s="457">
        <v>0</v>
      </c>
      <c r="AD238" s="20">
        <f t="shared" si="195"/>
        <v>0</v>
      </c>
      <c r="AE238" s="21">
        <f>OCTUBRE!AG238</f>
        <v>0</v>
      </c>
      <c r="AF238" s="457">
        <v>0</v>
      </c>
      <c r="AG238" s="20">
        <f t="shared" si="196"/>
        <v>0</v>
      </c>
      <c r="AH238" s="21">
        <f t="shared" si="197"/>
        <v>0</v>
      </c>
      <c r="AI238" s="17">
        <f t="shared" si="198"/>
        <v>0</v>
      </c>
      <c r="AJ238" s="18">
        <f t="shared" si="199"/>
        <v>0</v>
      </c>
      <c r="AK238" s="10"/>
      <c r="AL238" s="455">
        <v>0</v>
      </c>
      <c r="AM238" s="458">
        <v>0</v>
      </c>
      <c r="AN238" s="10"/>
    </row>
    <row r="239" spans="1:64" s="467" customFormat="1" x14ac:dyDescent="0.2">
      <c r="A239" s="623"/>
      <c r="B239" s="554"/>
      <c r="N239" s="10"/>
      <c r="P239" s="10"/>
      <c r="Q239" s="10"/>
      <c r="S239" s="156" t="str">
        <f>+IF(OCTUBRE!S239=0,"",OCTUBRE!S239)</f>
        <v>8001000-4</v>
      </c>
      <c r="T239" s="55" t="str">
        <f>+IF(OCTUBRE!T239=0,"",OCTUBRE!T239)</f>
        <v>Subprogr.Construc. Remodelac. Adecuación y Apliac.4</v>
      </c>
      <c r="U239" s="29">
        <f>+ENERO!U239</f>
        <v>0</v>
      </c>
      <c r="V239" s="17">
        <f>OCTUBRE!V239+NOVIEMBRE!AL239</f>
        <v>0</v>
      </c>
      <c r="W239" s="17">
        <f>OCTUBRE!W239+NOVIEMBRE!AM239</f>
        <v>0</v>
      </c>
      <c r="X239" s="20">
        <f t="shared" si="193"/>
        <v>0</v>
      </c>
      <c r="Y239" s="21">
        <f>OCTUBRE!AA239</f>
        <v>0</v>
      </c>
      <c r="Z239" s="457">
        <v>0</v>
      </c>
      <c r="AA239" s="20">
        <f t="shared" si="194"/>
        <v>0</v>
      </c>
      <c r="AB239" s="21">
        <f>OCTUBRE!AD239</f>
        <v>0</v>
      </c>
      <c r="AC239" s="457">
        <v>0</v>
      </c>
      <c r="AD239" s="20">
        <f t="shared" si="195"/>
        <v>0</v>
      </c>
      <c r="AE239" s="21">
        <f>OCTUBRE!AG239</f>
        <v>0</v>
      </c>
      <c r="AF239" s="457">
        <v>0</v>
      </c>
      <c r="AG239" s="20">
        <f t="shared" si="196"/>
        <v>0</v>
      </c>
      <c r="AH239" s="21">
        <f t="shared" si="197"/>
        <v>0</v>
      </c>
      <c r="AI239" s="17">
        <f t="shared" si="198"/>
        <v>0</v>
      </c>
      <c r="AJ239" s="18">
        <f t="shared" si="199"/>
        <v>0</v>
      </c>
      <c r="AK239" s="10"/>
      <c r="AL239" s="455">
        <v>0</v>
      </c>
      <c r="AM239" s="458">
        <v>0</v>
      </c>
      <c r="AN239" s="10"/>
    </row>
    <row r="240" spans="1:64" s="467" customFormat="1" x14ac:dyDescent="0.2">
      <c r="A240" s="623"/>
      <c r="B240" s="554"/>
      <c r="N240" s="10"/>
      <c r="P240" s="10"/>
      <c r="Q240" s="10"/>
      <c r="S240" s="156" t="str">
        <f>+IF(OCTUBRE!S240=0,"",OCTUBRE!S240)</f>
        <v>8001000-7</v>
      </c>
      <c r="T240" s="55" t="str">
        <f>+IF(OCTUBRE!T240=0,"",OCTUBRE!T240)</f>
        <v>Subprogr.Construc. Remodelac. Adecuación y Apliac.5</v>
      </c>
      <c r="U240" s="29">
        <f>+ENERO!U240</f>
        <v>0</v>
      </c>
      <c r="V240" s="17">
        <f>OCTUBRE!V240+NOVIEMBRE!AL240</f>
        <v>0</v>
      </c>
      <c r="W240" s="17">
        <f>OCTUBRE!W240+NOVIEMBRE!AM240</f>
        <v>0</v>
      </c>
      <c r="X240" s="20">
        <f t="shared" si="193"/>
        <v>0</v>
      </c>
      <c r="Y240" s="21">
        <f>OCTUBRE!AA240</f>
        <v>0</v>
      </c>
      <c r="Z240" s="457">
        <v>0</v>
      </c>
      <c r="AA240" s="20">
        <f t="shared" si="194"/>
        <v>0</v>
      </c>
      <c r="AB240" s="21">
        <f>OCTUBRE!AD240</f>
        <v>0</v>
      </c>
      <c r="AC240" s="457">
        <v>0</v>
      </c>
      <c r="AD240" s="20">
        <f t="shared" si="195"/>
        <v>0</v>
      </c>
      <c r="AE240" s="21">
        <f>OCTUBRE!AG240</f>
        <v>0</v>
      </c>
      <c r="AF240" s="457">
        <v>0</v>
      </c>
      <c r="AG240" s="20">
        <f t="shared" si="196"/>
        <v>0</v>
      </c>
      <c r="AH240" s="21">
        <f t="shared" si="197"/>
        <v>0</v>
      </c>
      <c r="AI240" s="17">
        <f t="shared" si="198"/>
        <v>0</v>
      </c>
      <c r="AJ240" s="18">
        <f t="shared" si="199"/>
        <v>0</v>
      </c>
      <c r="AK240" s="10"/>
      <c r="AL240" s="455">
        <v>0</v>
      </c>
      <c r="AM240" s="458">
        <v>0</v>
      </c>
      <c r="AN240" s="10"/>
      <c r="BB240" s="339"/>
      <c r="BC240" s="339"/>
      <c r="BD240" s="339"/>
      <c r="BE240" s="339"/>
      <c r="BF240" s="339"/>
      <c r="BG240" s="339"/>
      <c r="BH240" s="339"/>
      <c r="BI240" s="339"/>
      <c r="BJ240" s="339"/>
      <c r="BK240" s="339"/>
      <c r="BL240" s="339"/>
    </row>
    <row r="241" spans="1:70" ht="14.25" x14ac:dyDescent="0.2">
      <c r="A241" s="623"/>
      <c r="B241" s="554"/>
      <c r="C241" s="467"/>
      <c r="D241" s="467"/>
      <c r="E241" s="467"/>
      <c r="F241" s="467"/>
      <c r="G241" s="467"/>
      <c r="H241" s="467"/>
      <c r="I241" s="467"/>
      <c r="J241" s="467"/>
      <c r="K241" s="467"/>
      <c r="L241" s="467"/>
      <c r="M241" s="467"/>
      <c r="N241" s="10"/>
      <c r="O241" s="467"/>
      <c r="P241" s="10"/>
      <c r="Q241" s="10"/>
      <c r="S241" s="656">
        <f>+IF(OCTUBRE!S241=0,"",OCTUBRE!S241)</f>
        <v>8001999</v>
      </c>
      <c r="T241" s="55" t="str">
        <f>+IF(OCTUBRE!T241=0,"",OCTUBRE!T241)</f>
        <v>Vigencias Anteriores</v>
      </c>
      <c r="U241" s="29">
        <f>+ENERO!U241</f>
        <v>0</v>
      </c>
      <c r="V241" s="17">
        <f>OCTUBRE!V241+NOVIEMBRE!AL241</f>
        <v>0</v>
      </c>
      <c r="W241" s="17">
        <f>OCTUBRE!W241+NOVIEMBRE!AM241</f>
        <v>73060726</v>
      </c>
      <c r="X241" s="20">
        <f t="shared" si="193"/>
        <v>73060726</v>
      </c>
      <c r="Y241" s="21">
        <f>OCTUBRE!AA241</f>
        <v>73060726</v>
      </c>
      <c r="Z241" s="457">
        <v>0</v>
      </c>
      <c r="AA241" s="20">
        <f t="shared" si="194"/>
        <v>73060726</v>
      </c>
      <c r="AB241" s="21">
        <f>OCTUBRE!AD241</f>
        <v>73060726</v>
      </c>
      <c r="AC241" s="457">
        <v>0</v>
      </c>
      <c r="AD241" s="20">
        <f t="shared" si="195"/>
        <v>73060726</v>
      </c>
      <c r="AE241" s="21">
        <f>OCTUBRE!AG241</f>
        <v>41594254</v>
      </c>
      <c r="AF241" s="457">
        <v>0</v>
      </c>
      <c r="AG241" s="20">
        <f t="shared" si="196"/>
        <v>41594254</v>
      </c>
      <c r="AH241" s="21">
        <f t="shared" si="197"/>
        <v>0</v>
      </c>
      <c r="AI241" s="17">
        <f t="shared" si="198"/>
        <v>0</v>
      </c>
      <c r="AJ241" s="18">
        <f t="shared" si="199"/>
        <v>31466472</v>
      </c>
      <c r="AK241" s="10"/>
      <c r="AL241" s="455">
        <v>0</v>
      </c>
      <c r="AM241" s="458">
        <v>0</v>
      </c>
      <c r="BM241" s="467"/>
      <c r="BN241" s="467"/>
      <c r="BO241" s="467"/>
      <c r="BP241" s="467"/>
      <c r="BQ241" s="467"/>
      <c r="BR241" s="467"/>
    </row>
    <row r="242" spans="1:70" ht="15.75" x14ac:dyDescent="0.2">
      <c r="A242" s="623"/>
      <c r="B242" s="554"/>
      <c r="C242" s="467"/>
      <c r="D242" s="467"/>
      <c r="E242" s="467"/>
      <c r="F242" s="467"/>
      <c r="G242" s="467"/>
      <c r="H242" s="467"/>
      <c r="I242" s="467"/>
      <c r="J242" s="467"/>
      <c r="K242" s="467"/>
      <c r="L242" s="467"/>
      <c r="M242" s="467"/>
      <c r="N242" s="10"/>
      <c r="O242" s="467"/>
      <c r="P242" s="10"/>
      <c r="Q242" s="10"/>
      <c r="S242" s="448" t="str">
        <f>+IF(OCTUBRE!S242=0,"",OCTUBRE!S242)</f>
        <v/>
      </c>
      <c r="T242" s="649" t="str">
        <f>+IF(OCTUBRE!T242=0,"",OCTUBRE!T242)</f>
        <v/>
      </c>
      <c r="U242" s="193"/>
      <c r="V242" s="193"/>
      <c r="W242" s="193"/>
      <c r="X242" s="193"/>
      <c r="Y242" s="193"/>
      <c r="Z242" s="193"/>
      <c r="AA242" s="193"/>
      <c r="AB242" s="193"/>
      <c r="AC242" s="193"/>
      <c r="AD242" s="193"/>
      <c r="AE242" s="193"/>
      <c r="AF242" s="193"/>
      <c r="AG242" s="193"/>
      <c r="AH242" s="193"/>
      <c r="AI242" s="193"/>
      <c r="AJ242" s="207"/>
      <c r="AK242" s="10"/>
      <c r="AL242" s="213"/>
      <c r="AM242" s="214"/>
      <c r="BR242" s="467"/>
    </row>
    <row r="243" spans="1:70" x14ac:dyDescent="0.2">
      <c r="A243" s="623"/>
      <c r="B243" s="554"/>
      <c r="C243" s="467"/>
      <c r="D243" s="467"/>
      <c r="E243" s="467"/>
      <c r="F243" s="467"/>
      <c r="G243" s="467"/>
      <c r="H243" s="467"/>
      <c r="I243" s="467"/>
      <c r="J243" s="467"/>
      <c r="K243" s="467"/>
      <c r="L243" s="467"/>
      <c r="M243" s="467"/>
      <c r="N243" s="10"/>
      <c r="O243" s="467"/>
      <c r="P243" s="10"/>
      <c r="Q243" s="10"/>
      <c r="S243" s="155">
        <f>+IF(OCTUBRE!S243=0,"",OCTUBRE!S243)</f>
        <v>8002001</v>
      </c>
      <c r="T243" s="159" t="str">
        <f>+IF(OCTUBRE!T243=0,"",OCTUBRE!T243)</f>
        <v>Gastos Operativos de Inversion   (Programas Especiales)</v>
      </c>
      <c r="U243" s="29">
        <f t="shared" ref="U243:AJ243" si="200">SUM(U244:U256)</f>
        <v>281500000</v>
      </c>
      <c r="V243" s="17">
        <f t="shared" si="200"/>
        <v>0</v>
      </c>
      <c r="W243" s="17">
        <f t="shared" si="200"/>
        <v>39746754</v>
      </c>
      <c r="X243" s="20">
        <f t="shared" si="200"/>
        <v>321246754</v>
      </c>
      <c r="Y243" s="21">
        <f t="shared" si="200"/>
        <v>240085096</v>
      </c>
      <c r="Z243" s="169">
        <f t="shared" si="200"/>
        <v>0</v>
      </c>
      <c r="AA243" s="20">
        <f t="shared" si="200"/>
        <v>240085096</v>
      </c>
      <c r="AB243" s="21">
        <f t="shared" si="200"/>
        <v>207465096</v>
      </c>
      <c r="AC243" s="169">
        <f t="shared" si="200"/>
        <v>11570000</v>
      </c>
      <c r="AD243" s="20">
        <f t="shared" si="200"/>
        <v>219035096</v>
      </c>
      <c r="AE243" s="21">
        <f t="shared" si="200"/>
        <v>200298428</v>
      </c>
      <c r="AF243" s="169">
        <f t="shared" si="200"/>
        <v>7100000</v>
      </c>
      <c r="AG243" s="20">
        <f t="shared" si="200"/>
        <v>207398428</v>
      </c>
      <c r="AH243" s="21">
        <f t="shared" si="200"/>
        <v>81161658</v>
      </c>
      <c r="AI243" s="17">
        <f t="shared" si="200"/>
        <v>102211658</v>
      </c>
      <c r="AJ243" s="18">
        <f t="shared" si="200"/>
        <v>113848326</v>
      </c>
      <c r="AK243" s="10"/>
      <c r="AL243" s="21">
        <f>SUM(AL244:AL256)</f>
        <v>0</v>
      </c>
      <c r="AM243" s="18">
        <f>SUM(AM244:AM256)</f>
        <v>0</v>
      </c>
    </row>
    <row r="244" spans="1:70" x14ac:dyDescent="0.2">
      <c r="A244" s="623"/>
      <c r="B244" s="554"/>
      <c r="C244" s="467"/>
      <c r="D244" s="467"/>
      <c r="E244" s="467"/>
      <c r="F244" s="467"/>
      <c r="G244" s="467"/>
      <c r="H244" s="467"/>
      <c r="I244" s="467"/>
      <c r="J244" s="467"/>
      <c r="K244" s="467"/>
      <c r="L244" s="467"/>
      <c r="M244" s="467"/>
      <c r="N244" s="10"/>
      <c r="O244" s="467"/>
      <c r="P244" s="10"/>
      <c r="Q244" s="10"/>
      <c r="S244" s="156" t="str">
        <f>+IF(OCTUBRE!S244=0,"",OCTUBRE!S244)</f>
        <v>8002100-1</v>
      </c>
      <c r="T244" s="55" t="str">
        <f>+IF(OCTUBRE!T244=0,"",OCTUBRE!T244)</f>
        <v>Fondo de la Vivienda</v>
      </c>
      <c r="U244" s="29">
        <f>+ENERO!U244</f>
        <v>0</v>
      </c>
      <c r="V244" s="17">
        <f>OCTUBRE!V244+NOVIEMBRE!AL244</f>
        <v>0</v>
      </c>
      <c r="W244" s="17">
        <f>OCTUBRE!W244+NOVIEMBRE!AM244</f>
        <v>0</v>
      </c>
      <c r="X244" s="20">
        <f t="shared" ref="X244:X256" si="201">SUM(U244:W244)</f>
        <v>0</v>
      </c>
      <c r="Y244" s="21">
        <f>OCTUBRE!AA244</f>
        <v>0</v>
      </c>
      <c r="Z244" s="457">
        <v>0</v>
      </c>
      <c r="AA244" s="20">
        <f t="shared" ref="AA244:AA256" si="202">SUM(Y244:Z244)</f>
        <v>0</v>
      </c>
      <c r="AB244" s="21">
        <f>OCTUBRE!AD244</f>
        <v>0</v>
      </c>
      <c r="AC244" s="457">
        <v>0</v>
      </c>
      <c r="AD244" s="20">
        <f t="shared" ref="AD244:AD256" si="203">SUM(AB244:AC244)</f>
        <v>0</v>
      </c>
      <c r="AE244" s="21">
        <f>OCTUBRE!AG244</f>
        <v>0</v>
      </c>
      <c r="AF244" s="457">
        <v>0</v>
      </c>
      <c r="AG244" s="20">
        <f t="shared" ref="AG244:AG256" si="204">SUM(AE244:AF244)</f>
        <v>0</v>
      </c>
      <c r="AH244" s="21">
        <f t="shared" ref="AH244:AH256" si="205">X244-AA244</f>
        <v>0</v>
      </c>
      <c r="AI244" s="17">
        <f t="shared" ref="AI244:AI256" si="206">X244-AD244</f>
        <v>0</v>
      </c>
      <c r="AJ244" s="18">
        <f t="shared" ref="AJ244:AJ256" si="207">X244-AG244</f>
        <v>0</v>
      </c>
      <c r="AK244" s="10"/>
      <c r="AL244" s="455">
        <v>0</v>
      </c>
      <c r="AM244" s="458">
        <v>0</v>
      </c>
    </row>
    <row r="245" spans="1:70" x14ac:dyDescent="0.2">
      <c r="A245" s="623"/>
      <c r="B245" s="554"/>
      <c r="C245" s="467"/>
      <c r="D245" s="467"/>
      <c r="E245" s="467"/>
      <c r="F245" s="467"/>
      <c r="G245" s="467"/>
      <c r="H245" s="467"/>
      <c r="I245" s="467"/>
      <c r="J245" s="467"/>
      <c r="K245" s="467"/>
      <c r="L245" s="467"/>
      <c r="M245" s="467"/>
      <c r="N245" s="10"/>
      <c r="O245" s="467"/>
      <c r="P245" s="10"/>
      <c r="Q245" s="10"/>
      <c r="S245" s="156" t="str">
        <f>+IF(OCTUBRE!S245=0,"",OCTUBRE!S245)</f>
        <v>8002100-2</v>
      </c>
      <c r="T245" s="55" t="str">
        <f>+IF(OCTUBRE!T245=0,"",OCTUBRE!T245)</f>
        <v>Programas Especial 01 Convenio APS Municipio</v>
      </c>
      <c r="U245" s="29">
        <f>+ENERO!U245</f>
        <v>103500000</v>
      </c>
      <c r="V245" s="17">
        <f>OCTUBRE!V245+NOVIEMBRE!AL245</f>
        <v>0</v>
      </c>
      <c r="W245" s="17">
        <f>OCTUBRE!W245+NOVIEMBRE!AM245</f>
        <v>4000000</v>
      </c>
      <c r="X245" s="20">
        <f t="shared" si="201"/>
        <v>107500000</v>
      </c>
      <c r="Y245" s="21">
        <f>OCTUBRE!AA245</f>
        <v>94963340</v>
      </c>
      <c r="Z245" s="457">
        <v>0</v>
      </c>
      <c r="AA245" s="20">
        <f t="shared" si="202"/>
        <v>94963340</v>
      </c>
      <c r="AB245" s="21">
        <f>OCTUBRE!AD245</f>
        <v>69048340</v>
      </c>
      <c r="AC245" s="457">
        <v>7100000</v>
      </c>
      <c r="AD245" s="20">
        <f t="shared" si="203"/>
        <v>76148340</v>
      </c>
      <c r="AE245" s="21">
        <f>OCTUBRE!AG245</f>
        <v>61948340</v>
      </c>
      <c r="AF245" s="457">
        <v>7100000</v>
      </c>
      <c r="AG245" s="20">
        <f t="shared" si="204"/>
        <v>69048340</v>
      </c>
      <c r="AH245" s="21">
        <f t="shared" si="205"/>
        <v>12536660</v>
      </c>
      <c r="AI245" s="17">
        <f t="shared" si="206"/>
        <v>31351660</v>
      </c>
      <c r="AJ245" s="18">
        <f t="shared" si="207"/>
        <v>38451660</v>
      </c>
      <c r="AK245" s="10"/>
      <c r="AL245" s="455">
        <v>0</v>
      </c>
      <c r="AM245" s="458">
        <v>0</v>
      </c>
    </row>
    <row r="246" spans="1:70" x14ac:dyDescent="0.2">
      <c r="A246" s="623"/>
      <c r="B246" s="554"/>
      <c r="C246" s="467"/>
      <c r="D246" s="467"/>
      <c r="E246" s="467"/>
      <c r="F246" s="467"/>
      <c r="G246" s="467"/>
      <c r="H246" s="467"/>
      <c r="I246" s="467"/>
      <c r="J246" s="467"/>
      <c r="K246" s="467"/>
      <c r="L246" s="467"/>
      <c r="M246" s="467"/>
      <c r="N246" s="10"/>
      <c r="O246" s="467"/>
      <c r="P246" s="10"/>
      <c r="Q246" s="10"/>
      <c r="S246" s="156" t="str">
        <f>+IF(OCTUBRE!S246=0,"",OCTUBRE!S246)</f>
        <v>8002100-3</v>
      </c>
      <c r="T246" s="55" t="str">
        <f>+IF(OCTUBRE!T246=0,"",OCTUBRE!T246)</f>
        <v>Programas Especial 02Convenio Gobernacion</v>
      </c>
      <c r="U246" s="29">
        <f>+ENERO!U246</f>
        <v>55000000</v>
      </c>
      <c r="V246" s="17">
        <f>OCTUBRE!V246+NOVIEMBRE!AL246</f>
        <v>0</v>
      </c>
      <c r="W246" s="17">
        <f>OCTUBRE!W246+NOVIEMBRE!AM246</f>
        <v>0</v>
      </c>
      <c r="X246" s="20">
        <f t="shared" si="201"/>
        <v>55000000</v>
      </c>
      <c r="Y246" s="21">
        <f>OCTUBRE!AA246</f>
        <v>15375002</v>
      </c>
      <c r="Z246" s="457">
        <v>0</v>
      </c>
      <c r="AA246" s="20">
        <f t="shared" si="202"/>
        <v>15375002</v>
      </c>
      <c r="AB246" s="21">
        <f>OCTUBRE!AD246</f>
        <v>8670002</v>
      </c>
      <c r="AC246" s="457">
        <v>4470000</v>
      </c>
      <c r="AD246" s="20">
        <f t="shared" si="203"/>
        <v>13140002</v>
      </c>
      <c r="AE246" s="21">
        <f>OCTUBRE!AG246</f>
        <v>8603334</v>
      </c>
      <c r="AF246" s="457">
        <v>0</v>
      </c>
      <c r="AG246" s="20">
        <f t="shared" si="204"/>
        <v>8603334</v>
      </c>
      <c r="AH246" s="21">
        <f t="shared" si="205"/>
        <v>39624998</v>
      </c>
      <c r="AI246" s="17">
        <f t="shared" si="206"/>
        <v>41859998</v>
      </c>
      <c r="AJ246" s="18">
        <f t="shared" si="207"/>
        <v>46396666</v>
      </c>
      <c r="AK246" s="10"/>
      <c r="AL246" s="455">
        <v>0</v>
      </c>
      <c r="AM246" s="458">
        <v>0</v>
      </c>
    </row>
    <row r="247" spans="1:70" x14ac:dyDescent="0.2">
      <c r="A247" s="623"/>
      <c r="B247" s="554"/>
      <c r="C247" s="467"/>
      <c r="D247" s="467"/>
      <c r="E247" s="467"/>
      <c r="F247" s="467"/>
      <c r="G247" s="467"/>
      <c r="H247" s="467"/>
      <c r="I247" s="467"/>
      <c r="J247" s="467"/>
      <c r="K247" s="467"/>
      <c r="L247" s="467"/>
      <c r="M247" s="467"/>
      <c r="N247" s="10"/>
      <c r="O247" s="467"/>
      <c r="P247" s="10"/>
      <c r="Q247" s="10"/>
      <c r="S247" s="156" t="str">
        <f>+IF(OCTUBRE!S247=0,"",OCTUBRE!S247)</f>
        <v>8002100-4</v>
      </c>
      <c r="T247" s="55" t="str">
        <f>+IF(OCTUBRE!T247=0,"",OCTUBRE!T247)</f>
        <v>Programas Especial 03 Adquisicion Equipo Rayos x - Convenio Ministerio</v>
      </c>
      <c r="U247" s="29">
        <f>+ENERO!U247</f>
        <v>100000000</v>
      </c>
      <c r="V247" s="17">
        <f>OCTUBRE!V247+NOVIEMBRE!AL247</f>
        <v>0</v>
      </c>
      <c r="W247" s="17">
        <f>OCTUBRE!W247+NOVIEMBRE!AM247</f>
        <v>20000000</v>
      </c>
      <c r="X247" s="20">
        <f t="shared" si="201"/>
        <v>120000000</v>
      </c>
      <c r="Y247" s="21">
        <f>OCTUBRE!AA247</f>
        <v>120000000</v>
      </c>
      <c r="Z247" s="457">
        <v>0</v>
      </c>
      <c r="AA247" s="20">
        <f t="shared" si="202"/>
        <v>120000000</v>
      </c>
      <c r="AB247" s="21">
        <f>OCTUBRE!AD247</f>
        <v>120000000</v>
      </c>
      <c r="AC247" s="457">
        <v>0</v>
      </c>
      <c r="AD247" s="20">
        <f t="shared" si="203"/>
        <v>120000000</v>
      </c>
      <c r="AE247" s="21">
        <f>OCTUBRE!AG247</f>
        <v>120000000</v>
      </c>
      <c r="AF247" s="457">
        <v>0</v>
      </c>
      <c r="AG247" s="20">
        <f t="shared" si="204"/>
        <v>120000000</v>
      </c>
      <c r="AH247" s="21">
        <f t="shared" si="205"/>
        <v>0</v>
      </c>
      <c r="AI247" s="17">
        <f t="shared" si="206"/>
        <v>0</v>
      </c>
      <c r="AJ247" s="18">
        <f t="shared" si="207"/>
        <v>0</v>
      </c>
      <c r="AK247" s="10"/>
      <c r="AL247" s="455">
        <v>0</v>
      </c>
      <c r="AM247" s="458">
        <v>0</v>
      </c>
    </row>
    <row r="248" spans="1:70" x14ac:dyDescent="0.2">
      <c r="A248" s="623"/>
      <c r="B248" s="554"/>
      <c r="C248" s="467"/>
      <c r="D248" s="467"/>
      <c r="E248" s="467"/>
      <c r="F248" s="467"/>
      <c r="G248" s="467"/>
      <c r="H248" s="467"/>
      <c r="I248" s="467"/>
      <c r="J248" s="467"/>
      <c r="K248" s="467"/>
      <c r="L248" s="467"/>
      <c r="M248" s="467"/>
      <c r="N248" s="10"/>
      <c r="O248" s="467"/>
      <c r="P248" s="10"/>
      <c r="Q248" s="10"/>
      <c r="S248" s="156" t="str">
        <f>+IF(OCTUBRE!S248=0,"",OCTUBRE!S248)</f>
        <v>8002100-5</v>
      </c>
      <c r="T248" s="55" t="str">
        <f>+IF(OCTUBRE!T248=0,"",OCTUBRE!T248)</f>
        <v xml:space="preserve">Programas Especial 04 Convenio Puestos de Salud </v>
      </c>
      <c r="U248" s="29">
        <f>+ENERO!U248</f>
        <v>23000000</v>
      </c>
      <c r="V248" s="17">
        <f>OCTUBRE!V248+NOVIEMBRE!AL248</f>
        <v>0</v>
      </c>
      <c r="W248" s="17">
        <f>OCTUBRE!W248+NOVIEMBRE!AM248</f>
        <v>6000000</v>
      </c>
      <c r="X248" s="20">
        <f t="shared" si="201"/>
        <v>29000000</v>
      </c>
      <c r="Y248" s="21">
        <f>OCTUBRE!AA248</f>
        <v>0</v>
      </c>
      <c r="Z248" s="457">
        <v>0</v>
      </c>
      <c r="AA248" s="20">
        <f t="shared" si="202"/>
        <v>0</v>
      </c>
      <c r="AB248" s="21">
        <f>OCTUBRE!AD248</f>
        <v>0</v>
      </c>
      <c r="AC248" s="457">
        <v>0</v>
      </c>
      <c r="AD248" s="20">
        <f t="shared" si="203"/>
        <v>0</v>
      </c>
      <c r="AE248" s="21">
        <f>OCTUBRE!AG248</f>
        <v>0</v>
      </c>
      <c r="AF248" s="457">
        <v>0</v>
      </c>
      <c r="AG248" s="20">
        <f t="shared" si="204"/>
        <v>0</v>
      </c>
      <c r="AH248" s="21">
        <f t="shared" si="205"/>
        <v>29000000</v>
      </c>
      <c r="AI248" s="17">
        <f t="shared" si="206"/>
        <v>29000000</v>
      </c>
      <c r="AJ248" s="18">
        <f t="shared" si="207"/>
        <v>29000000</v>
      </c>
      <c r="AK248" s="10"/>
      <c r="AL248" s="455">
        <v>0</v>
      </c>
      <c r="AM248" s="458">
        <v>0</v>
      </c>
    </row>
    <row r="249" spans="1:70" x14ac:dyDescent="0.2">
      <c r="A249" s="623"/>
      <c r="B249" s="554"/>
      <c r="C249" s="467"/>
      <c r="D249" s="467"/>
      <c r="E249" s="467"/>
      <c r="F249" s="467"/>
      <c r="G249" s="467"/>
      <c r="H249" s="467"/>
      <c r="I249" s="467"/>
      <c r="J249" s="467"/>
      <c r="K249" s="467"/>
      <c r="L249" s="467"/>
      <c r="M249" s="467"/>
      <c r="N249" s="10"/>
      <c r="O249" s="467"/>
      <c r="P249" s="10"/>
      <c r="Q249" s="10"/>
      <c r="S249" s="156" t="str">
        <f>+IF(OCTUBRE!S249=0,"",OCTUBRE!S249)</f>
        <v>8002100-6</v>
      </c>
      <c r="T249" s="55" t="str">
        <f>+IF(OCTUBRE!T249=0,"",OCTUBRE!T249)</f>
        <v>Programas Especial 05</v>
      </c>
      <c r="U249" s="29">
        <f>+ENERO!U249</f>
        <v>0</v>
      </c>
      <c r="V249" s="17">
        <f>OCTUBRE!V249+NOVIEMBRE!AL249</f>
        <v>0</v>
      </c>
      <c r="W249" s="17">
        <f>OCTUBRE!W249+NOVIEMBRE!AM249</f>
        <v>0</v>
      </c>
      <c r="X249" s="20">
        <f t="shared" si="201"/>
        <v>0</v>
      </c>
      <c r="Y249" s="21">
        <f>OCTUBRE!AA249</f>
        <v>0</v>
      </c>
      <c r="Z249" s="457">
        <v>0</v>
      </c>
      <c r="AA249" s="20">
        <f t="shared" si="202"/>
        <v>0</v>
      </c>
      <c r="AB249" s="21">
        <f>OCTUBRE!AD249</f>
        <v>0</v>
      </c>
      <c r="AC249" s="457">
        <v>0</v>
      </c>
      <c r="AD249" s="20">
        <f t="shared" si="203"/>
        <v>0</v>
      </c>
      <c r="AE249" s="21">
        <f>OCTUBRE!AG249</f>
        <v>0</v>
      </c>
      <c r="AF249" s="457">
        <v>0</v>
      </c>
      <c r="AG249" s="20">
        <f t="shared" si="204"/>
        <v>0</v>
      </c>
      <c r="AH249" s="21">
        <f t="shared" si="205"/>
        <v>0</v>
      </c>
      <c r="AI249" s="17">
        <f t="shared" si="206"/>
        <v>0</v>
      </c>
      <c r="AJ249" s="18">
        <f t="shared" si="207"/>
        <v>0</v>
      </c>
      <c r="AK249" s="10"/>
      <c r="AL249" s="455">
        <v>0</v>
      </c>
      <c r="AM249" s="458">
        <v>0</v>
      </c>
    </row>
    <row r="250" spans="1:70" x14ac:dyDescent="0.2">
      <c r="A250" s="623"/>
      <c r="B250" s="554"/>
      <c r="C250" s="467"/>
      <c r="D250" s="467"/>
      <c r="E250" s="467"/>
      <c r="F250" s="467"/>
      <c r="G250" s="467"/>
      <c r="H250" s="467"/>
      <c r="I250" s="467"/>
      <c r="J250" s="467"/>
      <c r="K250" s="467"/>
      <c r="L250" s="467"/>
      <c r="M250" s="467"/>
      <c r="N250" s="10"/>
      <c r="O250" s="467"/>
      <c r="P250" s="10"/>
      <c r="Q250" s="10"/>
      <c r="S250" s="156" t="str">
        <f>+IF(OCTUBRE!S250=0,"",OCTUBRE!S250)</f>
        <v>8002100-7</v>
      </c>
      <c r="T250" s="55" t="str">
        <f>+IF(OCTUBRE!T250=0,"",OCTUBRE!T250)</f>
        <v>Programas Especial 06</v>
      </c>
      <c r="U250" s="29">
        <f>+ENERO!U250</f>
        <v>0</v>
      </c>
      <c r="V250" s="17">
        <f>OCTUBRE!V250+NOVIEMBRE!AL250</f>
        <v>0</v>
      </c>
      <c r="W250" s="17">
        <f>OCTUBRE!W250+NOVIEMBRE!AM250</f>
        <v>0</v>
      </c>
      <c r="X250" s="20">
        <f>SUM(U250:W250)</f>
        <v>0</v>
      </c>
      <c r="Y250" s="21">
        <f>OCTUBRE!AA250</f>
        <v>0</v>
      </c>
      <c r="Z250" s="457">
        <v>0</v>
      </c>
      <c r="AA250" s="20">
        <f>SUM(Y250:Z250)</f>
        <v>0</v>
      </c>
      <c r="AB250" s="21">
        <f>OCTUBRE!AD250</f>
        <v>0</v>
      </c>
      <c r="AC250" s="457">
        <v>0</v>
      </c>
      <c r="AD250" s="20">
        <f>SUM(AB250:AC250)</f>
        <v>0</v>
      </c>
      <c r="AE250" s="21">
        <f>OCTUBRE!AG250</f>
        <v>0</v>
      </c>
      <c r="AF250" s="457">
        <v>0</v>
      </c>
      <c r="AG250" s="20">
        <f>SUM(AE250:AF250)</f>
        <v>0</v>
      </c>
      <c r="AH250" s="21">
        <f>X250-AA250</f>
        <v>0</v>
      </c>
      <c r="AI250" s="17">
        <f>X250-AD250</f>
        <v>0</v>
      </c>
      <c r="AJ250" s="18">
        <f>X250-AG250</f>
        <v>0</v>
      </c>
      <c r="AK250" s="10"/>
      <c r="AL250" s="455">
        <v>0</v>
      </c>
      <c r="AM250" s="458">
        <v>0</v>
      </c>
    </row>
    <row r="251" spans="1:70" x14ac:dyDescent="0.2">
      <c r="A251" s="623"/>
      <c r="B251" s="554"/>
      <c r="C251" s="467"/>
      <c r="D251" s="467"/>
      <c r="E251" s="467"/>
      <c r="F251" s="467"/>
      <c r="G251" s="467"/>
      <c r="H251" s="467"/>
      <c r="I251" s="467"/>
      <c r="J251" s="467"/>
      <c r="K251" s="467"/>
      <c r="L251" s="467"/>
      <c r="M251" s="467"/>
      <c r="N251" s="10"/>
      <c r="O251" s="467"/>
      <c r="P251" s="10"/>
      <c r="Q251" s="10"/>
      <c r="S251" s="156" t="str">
        <f>+IF(OCTUBRE!S251=0,"",OCTUBRE!S251)</f>
        <v>8002100-8</v>
      </c>
      <c r="T251" s="55" t="str">
        <f>+IF(OCTUBRE!T251=0,"",OCTUBRE!T251)</f>
        <v>Programas Especial 07</v>
      </c>
      <c r="U251" s="29">
        <f>+ENERO!U251</f>
        <v>0</v>
      </c>
      <c r="V251" s="17">
        <f>OCTUBRE!V251+NOVIEMBRE!AL251</f>
        <v>0</v>
      </c>
      <c r="W251" s="17">
        <f>OCTUBRE!W251+NOVIEMBRE!AM251</f>
        <v>0</v>
      </c>
      <c r="X251" s="20">
        <f>SUM(U251:W251)</f>
        <v>0</v>
      </c>
      <c r="Y251" s="21">
        <f>OCTUBRE!AA251</f>
        <v>0</v>
      </c>
      <c r="Z251" s="457">
        <v>0</v>
      </c>
      <c r="AA251" s="20">
        <f>SUM(Y251:Z251)</f>
        <v>0</v>
      </c>
      <c r="AB251" s="21">
        <f>OCTUBRE!AD251</f>
        <v>0</v>
      </c>
      <c r="AC251" s="457">
        <v>0</v>
      </c>
      <c r="AD251" s="20">
        <f>SUM(AB251:AC251)</f>
        <v>0</v>
      </c>
      <c r="AE251" s="21">
        <f>OCTUBRE!AG251</f>
        <v>0</v>
      </c>
      <c r="AF251" s="457">
        <v>0</v>
      </c>
      <c r="AG251" s="20">
        <f>SUM(AE251:AF251)</f>
        <v>0</v>
      </c>
      <c r="AH251" s="21">
        <f>X251-AA251</f>
        <v>0</v>
      </c>
      <c r="AI251" s="17">
        <f>X251-AD251</f>
        <v>0</v>
      </c>
      <c r="AJ251" s="18">
        <f>X251-AG251</f>
        <v>0</v>
      </c>
      <c r="AK251" s="10"/>
      <c r="AL251" s="455">
        <v>0</v>
      </c>
      <c r="AM251" s="458">
        <v>0</v>
      </c>
    </row>
    <row r="252" spans="1:70" x14ac:dyDescent="0.2">
      <c r="A252" s="623"/>
      <c r="B252" s="554"/>
      <c r="C252" s="467"/>
      <c r="D252" s="467"/>
      <c r="E252" s="467"/>
      <c r="F252" s="467"/>
      <c r="G252" s="467"/>
      <c r="H252" s="467"/>
      <c r="I252" s="467"/>
      <c r="J252" s="467"/>
      <c r="K252" s="467"/>
      <c r="L252" s="467"/>
      <c r="M252" s="467"/>
      <c r="N252" s="10"/>
      <c r="O252" s="467"/>
      <c r="P252" s="10"/>
      <c r="Q252" s="10"/>
      <c r="S252" s="156" t="str">
        <f>+IF(OCTUBRE!S252=0,"",OCTUBRE!S252)</f>
        <v>8002100-9</v>
      </c>
      <c r="T252" s="55" t="str">
        <f>+IF(OCTUBRE!T252=0,"",OCTUBRE!T252)</f>
        <v>Programas Especial 08</v>
      </c>
      <c r="U252" s="29">
        <f>+ENERO!U252</f>
        <v>0</v>
      </c>
      <c r="V252" s="17">
        <f>OCTUBRE!V252+NOVIEMBRE!AL252</f>
        <v>0</v>
      </c>
      <c r="W252" s="17">
        <f>OCTUBRE!W252+NOVIEMBRE!AM252</f>
        <v>0</v>
      </c>
      <c r="X252" s="20">
        <f>SUM(U252:W252)</f>
        <v>0</v>
      </c>
      <c r="Y252" s="21">
        <f>OCTUBRE!AA252</f>
        <v>0</v>
      </c>
      <c r="Z252" s="457">
        <v>0</v>
      </c>
      <c r="AA252" s="20">
        <f>SUM(Y252:Z252)</f>
        <v>0</v>
      </c>
      <c r="AB252" s="21">
        <f>OCTUBRE!AD252</f>
        <v>0</v>
      </c>
      <c r="AC252" s="457">
        <v>0</v>
      </c>
      <c r="AD252" s="20">
        <f>SUM(AB252:AC252)</f>
        <v>0</v>
      </c>
      <c r="AE252" s="21">
        <f>OCTUBRE!AG252</f>
        <v>0</v>
      </c>
      <c r="AF252" s="457">
        <v>0</v>
      </c>
      <c r="AG252" s="20">
        <f>SUM(AE252:AF252)</f>
        <v>0</v>
      </c>
      <c r="AH252" s="21">
        <f>X252-AA252</f>
        <v>0</v>
      </c>
      <c r="AI252" s="17">
        <f>X252-AD252</f>
        <v>0</v>
      </c>
      <c r="AJ252" s="18">
        <f>X252-AG252</f>
        <v>0</v>
      </c>
      <c r="AK252" s="10"/>
      <c r="AL252" s="455">
        <v>0</v>
      </c>
      <c r="AM252" s="458">
        <v>0</v>
      </c>
    </row>
    <row r="253" spans="1:70" x14ac:dyDescent="0.2">
      <c r="A253" s="623"/>
      <c r="B253" s="554"/>
      <c r="C253" s="467"/>
      <c r="D253" s="467"/>
      <c r="E253" s="467"/>
      <c r="F253" s="467"/>
      <c r="G253" s="467"/>
      <c r="H253" s="467"/>
      <c r="I253" s="467"/>
      <c r="J253" s="467"/>
      <c r="K253" s="467"/>
      <c r="L253" s="467"/>
      <c r="M253" s="467"/>
      <c r="N253" s="10"/>
      <c r="O253" s="467"/>
      <c r="P253" s="10"/>
      <c r="Q253" s="10"/>
      <c r="S253" s="156" t="str">
        <f>+IF(OCTUBRE!S253=0,"",OCTUBRE!S253)</f>
        <v>8002100-10</v>
      </c>
      <c r="T253" s="55" t="str">
        <f>+IF(OCTUBRE!T253=0,"",OCTUBRE!T253)</f>
        <v>Programas Especial 09</v>
      </c>
      <c r="U253" s="29">
        <f>+ENERO!U253</f>
        <v>0</v>
      </c>
      <c r="V253" s="17">
        <f>OCTUBRE!V253+NOVIEMBRE!AL253</f>
        <v>0</v>
      </c>
      <c r="W253" s="17">
        <f>OCTUBRE!W253+NOVIEMBRE!AM253</f>
        <v>0</v>
      </c>
      <c r="X253" s="20">
        <f>SUM(U253:W253)</f>
        <v>0</v>
      </c>
      <c r="Y253" s="21">
        <f>OCTUBRE!AA253</f>
        <v>0</v>
      </c>
      <c r="Z253" s="457">
        <v>0</v>
      </c>
      <c r="AA253" s="20">
        <f>SUM(Y253:Z253)</f>
        <v>0</v>
      </c>
      <c r="AB253" s="21">
        <f>OCTUBRE!AD253</f>
        <v>0</v>
      </c>
      <c r="AC253" s="457">
        <v>0</v>
      </c>
      <c r="AD253" s="20">
        <f>SUM(AB253:AC253)</f>
        <v>0</v>
      </c>
      <c r="AE253" s="21">
        <f>OCTUBRE!AG253</f>
        <v>0</v>
      </c>
      <c r="AF253" s="457">
        <v>0</v>
      </c>
      <c r="AG253" s="20">
        <f>SUM(AE253:AF253)</f>
        <v>0</v>
      </c>
      <c r="AH253" s="21">
        <f>X253-AA253</f>
        <v>0</v>
      </c>
      <c r="AI253" s="17">
        <f>X253-AD253</f>
        <v>0</v>
      </c>
      <c r="AJ253" s="18">
        <f>X253-AG253</f>
        <v>0</v>
      </c>
      <c r="AK253" s="10"/>
      <c r="AL253" s="455">
        <v>0</v>
      </c>
      <c r="AM253" s="458">
        <v>0</v>
      </c>
    </row>
    <row r="254" spans="1:70" x14ac:dyDescent="0.2">
      <c r="A254" s="623"/>
      <c r="B254" s="554"/>
      <c r="C254" s="467"/>
      <c r="D254" s="467"/>
      <c r="E254" s="467"/>
      <c r="F254" s="467"/>
      <c r="G254" s="467"/>
      <c r="H254" s="467"/>
      <c r="I254" s="467"/>
      <c r="J254" s="467"/>
      <c r="K254" s="467"/>
      <c r="L254" s="467"/>
      <c r="M254" s="467"/>
      <c r="N254" s="10"/>
      <c r="O254" s="467"/>
      <c r="P254" s="10"/>
      <c r="Q254" s="10"/>
      <c r="S254" s="156" t="str">
        <f>+IF(OCTUBRE!S254=0,"",OCTUBRE!S254)</f>
        <v>8002100-11</v>
      </c>
      <c r="T254" s="55" t="str">
        <f>+IF(OCTUBRE!T254=0,"",OCTUBRE!T254)</f>
        <v>Programas Especial 10</v>
      </c>
      <c r="U254" s="29">
        <f>+ENERO!U254</f>
        <v>0</v>
      </c>
      <c r="V254" s="17">
        <f>OCTUBRE!V254+NOVIEMBRE!AL254</f>
        <v>0</v>
      </c>
      <c r="W254" s="17">
        <f>OCTUBRE!W254+NOVIEMBRE!AM254</f>
        <v>0</v>
      </c>
      <c r="X254" s="20">
        <f>SUM(U254:W254)</f>
        <v>0</v>
      </c>
      <c r="Y254" s="21">
        <f>OCTUBRE!AA254</f>
        <v>0</v>
      </c>
      <c r="Z254" s="457">
        <v>0</v>
      </c>
      <c r="AA254" s="20">
        <f>SUM(Y254:Z254)</f>
        <v>0</v>
      </c>
      <c r="AB254" s="21">
        <f>OCTUBRE!AD254</f>
        <v>0</v>
      </c>
      <c r="AC254" s="457">
        <v>0</v>
      </c>
      <c r="AD254" s="20">
        <f>SUM(AB254:AC254)</f>
        <v>0</v>
      </c>
      <c r="AE254" s="21">
        <f>OCTUBRE!AG254</f>
        <v>0</v>
      </c>
      <c r="AF254" s="457">
        <v>0</v>
      </c>
      <c r="AG254" s="20">
        <f>SUM(AE254:AF254)</f>
        <v>0</v>
      </c>
      <c r="AH254" s="21">
        <f>X254-AA254</f>
        <v>0</v>
      </c>
      <c r="AI254" s="17">
        <f>X254-AD254</f>
        <v>0</v>
      </c>
      <c r="AJ254" s="18">
        <f>X254-AG254</f>
        <v>0</v>
      </c>
      <c r="AK254" s="10"/>
      <c r="AL254" s="455">
        <v>0</v>
      </c>
      <c r="AM254" s="458">
        <v>0</v>
      </c>
    </row>
    <row r="255" spans="1:70" x14ac:dyDescent="0.2">
      <c r="A255" s="623"/>
      <c r="B255" s="554"/>
      <c r="C255" s="467"/>
      <c r="D255" s="467"/>
      <c r="E255" s="467"/>
      <c r="F255" s="467"/>
      <c r="G255" s="467"/>
      <c r="H255" s="467"/>
      <c r="I255" s="467"/>
      <c r="J255" s="467"/>
      <c r="K255" s="467"/>
      <c r="L255" s="467"/>
      <c r="M255" s="467"/>
      <c r="N255" s="10"/>
      <c r="O255" s="467"/>
      <c r="P255" s="10"/>
      <c r="Q255" s="10"/>
      <c r="S255" s="156" t="str">
        <f>+IF(OCTUBRE!S255=0,"",OCTUBRE!S255)</f>
        <v>8002100-12</v>
      </c>
      <c r="T255" s="55" t="str">
        <f>+IF(OCTUBRE!T255=0,"",OCTUBRE!T255)</f>
        <v>Programas Especial 11</v>
      </c>
      <c r="U255" s="29">
        <f>+ENERO!U255</f>
        <v>0</v>
      </c>
      <c r="V255" s="17">
        <f>OCTUBRE!V255+NOVIEMBRE!AL255</f>
        <v>0</v>
      </c>
      <c r="W255" s="17">
        <f>OCTUBRE!W255+NOVIEMBRE!AM255</f>
        <v>0</v>
      </c>
      <c r="X255" s="20">
        <f t="shared" si="201"/>
        <v>0</v>
      </c>
      <c r="Y255" s="21">
        <f>OCTUBRE!AA255</f>
        <v>0</v>
      </c>
      <c r="Z255" s="457">
        <v>0</v>
      </c>
      <c r="AA255" s="20">
        <f t="shared" si="202"/>
        <v>0</v>
      </c>
      <c r="AB255" s="21">
        <f>OCTUBRE!AD255</f>
        <v>0</v>
      </c>
      <c r="AC255" s="457">
        <v>0</v>
      </c>
      <c r="AD255" s="20">
        <f t="shared" si="203"/>
        <v>0</v>
      </c>
      <c r="AE255" s="21">
        <f>OCTUBRE!AG255</f>
        <v>0</v>
      </c>
      <c r="AF255" s="457">
        <v>0</v>
      </c>
      <c r="AG255" s="20">
        <f t="shared" si="204"/>
        <v>0</v>
      </c>
      <c r="AH255" s="21">
        <f t="shared" si="205"/>
        <v>0</v>
      </c>
      <c r="AI255" s="17">
        <f t="shared" si="206"/>
        <v>0</v>
      </c>
      <c r="AJ255" s="18">
        <f t="shared" si="207"/>
        <v>0</v>
      </c>
      <c r="AK255" s="10"/>
      <c r="AL255" s="455">
        <v>0</v>
      </c>
      <c r="AM255" s="458">
        <v>0</v>
      </c>
    </row>
    <row r="256" spans="1:70" ht="15" thickBot="1" x14ac:dyDescent="0.25">
      <c r="A256" s="623"/>
      <c r="B256" s="554"/>
      <c r="C256" s="467"/>
      <c r="D256" s="467"/>
      <c r="E256" s="467"/>
      <c r="F256" s="467"/>
      <c r="G256" s="467"/>
      <c r="H256" s="467"/>
      <c r="I256" s="467"/>
      <c r="J256" s="467"/>
      <c r="K256" s="467"/>
      <c r="L256" s="467"/>
      <c r="M256" s="467"/>
      <c r="N256" s="10"/>
      <c r="O256" s="467"/>
      <c r="P256" s="10"/>
      <c r="Q256" s="10"/>
      <c r="S256" s="657">
        <f>+IF(OCTUBRE!S256=0,"",OCTUBRE!S256)</f>
        <v>8002999</v>
      </c>
      <c r="T256" s="658" t="str">
        <f>+IF(OCTUBRE!T256=0,"",OCTUBRE!T256)</f>
        <v>Vigencias Anteriores</v>
      </c>
      <c r="U256" s="160">
        <f>+ENERO!U256</f>
        <v>0</v>
      </c>
      <c r="V256" s="143">
        <f>OCTUBRE!V256+NOVIEMBRE!AL256</f>
        <v>0</v>
      </c>
      <c r="W256" s="143">
        <f>OCTUBRE!W256+NOVIEMBRE!AM256</f>
        <v>9746754</v>
      </c>
      <c r="X256" s="149">
        <f t="shared" si="201"/>
        <v>9746754</v>
      </c>
      <c r="Y256" s="147">
        <f>OCTUBRE!AA256</f>
        <v>9746754</v>
      </c>
      <c r="Z256" s="475">
        <v>0</v>
      </c>
      <c r="AA256" s="149">
        <f t="shared" si="202"/>
        <v>9746754</v>
      </c>
      <c r="AB256" s="147">
        <f>OCTUBRE!AD256</f>
        <v>9746754</v>
      </c>
      <c r="AC256" s="475">
        <v>0</v>
      </c>
      <c r="AD256" s="149">
        <f t="shared" si="203"/>
        <v>9746754</v>
      </c>
      <c r="AE256" s="147">
        <f>OCTUBRE!AG256</f>
        <v>9746754</v>
      </c>
      <c r="AF256" s="475">
        <v>0</v>
      </c>
      <c r="AG256" s="149">
        <f t="shared" si="204"/>
        <v>9746754</v>
      </c>
      <c r="AH256" s="147">
        <f t="shared" si="205"/>
        <v>0</v>
      </c>
      <c r="AI256" s="143">
        <f t="shared" si="206"/>
        <v>0</v>
      </c>
      <c r="AJ256" s="148">
        <f t="shared" si="207"/>
        <v>0</v>
      </c>
      <c r="AK256" s="10"/>
      <c r="AL256" s="471">
        <v>0</v>
      </c>
      <c r="AM256" s="476">
        <v>0</v>
      </c>
    </row>
    <row r="257" spans="1:39" ht="16.5" thickBot="1" x14ac:dyDescent="0.25">
      <c r="A257" s="623"/>
      <c r="B257" s="554"/>
      <c r="C257" s="467"/>
      <c r="D257" s="467"/>
      <c r="E257" s="467"/>
      <c r="F257" s="467"/>
      <c r="G257" s="467"/>
      <c r="H257" s="467"/>
      <c r="I257" s="467"/>
      <c r="J257" s="467"/>
      <c r="K257" s="467"/>
      <c r="L257" s="467"/>
      <c r="M257" s="467"/>
      <c r="N257" s="10"/>
      <c r="O257" s="467"/>
      <c r="P257" s="10"/>
      <c r="Q257" s="10"/>
      <c r="S257" s="643" t="str">
        <f>+IF(OCTUBRE!S257=0,"",OCTUBRE!S257)</f>
        <v/>
      </c>
      <c r="T257" s="357" t="str">
        <f>+IF(OCTUBRE!T257=0,"",OCTUBRE!T257)</f>
        <v/>
      </c>
      <c r="U257" s="192"/>
      <c r="V257" s="192"/>
      <c r="W257" s="192"/>
      <c r="X257" s="192"/>
      <c r="Y257" s="192"/>
      <c r="Z257" s="192"/>
      <c r="AA257" s="192"/>
      <c r="AB257" s="192"/>
      <c r="AC257" s="192"/>
      <c r="AD257" s="192"/>
      <c r="AE257" s="192"/>
      <c r="AF257" s="192"/>
      <c r="AG257" s="192"/>
      <c r="AH257" s="192"/>
      <c r="AI257" s="192"/>
      <c r="AJ257" s="210"/>
      <c r="AK257" s="12"/>
      <c r="AL257" s="661"/>
      <c r="AM257" s="662"/>
    </row>
    <row r="258" spans="1:39" ht="20.25" thickBot="1" x14ac:dyDescent="0.25">
      <c r="S258" s="663" t="str">
        <f>+IF(OCTUBRE!S258=0,"",OCTUBRE!S258)</f>
        <v>E</v>
      </c>
      <c r="T258" s="664" t="str">
        <f>+IF(OCTUBRE!T258=0,"",OCTUBRE!T258)</f>
        <v>DISPONIBILIDAD FINAL</v>
      </c>
      <c r="U258" s="415">
        <f>+(C10+C17+C108)-(U10+U207+U220+U232)</f>
        <v>0</v>
      </c>
      <c r="V258" s="415">
        <f t="shared" ref="V258:AI258" si="208">+(D10+D17+D108)-(V10+V207+V220+V232)</f>
        <v>0</v>
      </c>
      <c r="W258" s="415">
        <f t="shared" si="208"/>
        <v>0</v>
      </c>
      <c r="X258" s="415">
        <f t="shared" si="208"/>
        <v>0</v>
      </c>
      <c r="Y258" s="415">
        <f t="shared" si="208"/>
        <v>371919063.93000031</v>
      </c>
      <c r="Z258" s="415">
        <f t="shared" si="208"/>
        <v>14251936.379999995</v>
      </c>
      <c r="AA258" s="415">
        <f t="shared" si="208"/>
        <v>386171000.30999994</v>
      </c>
      <c r="AB258" s="415">
        <f t="shared" si="208"/>
        <v>-139340442.07000017</v>
      </c>
      <c r="AC258" s="415">
        <f t="shared" si="208"/>
        <v>-57835230.620000005</v>
      </c>
      <c r="AD258" s="415">
        <f t="shared" si="208"/>
        <v>-197175672.69000006</v>
      </c>
      <c r="AE258" s="415">
        <f t="shared" si="208"/>
        <v>-2050385327</v>
      </c>
      <c r="AF258" s="415">
        <f t="shared" si="208"/>
        <v>1008558137.38</v>
      </c>
      <c r="AG258" s="415">
        <f t="shared" si="208"/>
        <v>-2787775090.6199999</v>
      </c>
      <c r="AH258" s="415">
        <f t="shared" si="208"/>
        <v>-926197555.30999994</v>
      </c>
      <c r="AI258" s="415">
        <f t="shared" si="208"/>
        <v>-1008745673.3099999</v>
      </c>
      <c r="AJ258" s="415">
        <f>+(R10+R17+R108)-(AJ10+AJ207+AJ220+AJ232)</f>
        <v>-1317623946.3800001</v>
      </c>
      <c r="AK258" s="10"/>
      <c r="AL258" s="415">
        <v>0</v>
      </c>
      <c r="AM258" s="416">
        <v>0</v>
      </c>
    </row>
    <row r="259" spans="1:39" ht="17.25" thickBot="1" x14ac:dyDescent="0.25">
      <c r="S259" s="968" t="str">
        <f>+IF(OCTUBRE!S259=0,"",OCTUBRE!S259)</f>
        <v>TOTAL VIGENCIAS ANTERIORES</v>
      </c>
      <c r="T259" s="969"/>
      <c r="U259" s="145">
        <f t="shared" ref="U259:AJ259" si="209">+SUMIF($T$8:$T$256,$T$33,U8:U256)</f>
        <v>0</v>
      </c>
      <c r="V259" s="133">
        <f t="shared" si="209"/>
        <v>0</v>
      </c>
      <c r="W259" s="133">
        <f t="shared" si="209"/>
        <v>466957946</v>
      </c>
      <c r="X259" s="146">
        <f t="shared" si="209"/>
        <v>466957946</v>
      </c>
      <c r="Y259" s="145">
        <f t="shared" si="209"/>
        <v>466957946</v>
      </c>
      <c r="Z259" s="133">
        <f t="shared" si="209"/>
        <v>0</v>
      </c>
      <c r="AA259" s="146">
        <f t="shared" si="209"/>
        <v>466957946</v>
      </c>
      <c r="AB259" s="145">
        <f t="shared" si="209"/>
        <v>466957946</v>
      </c>
      <c r="AC259" s="133">
        <f t="shared" si="209"/>
        <v>0</v>
      </c>
      <c r="AD259" s="146">
        <f t="shared" si="209"/>
        <v>466957946</v>
      </c>
      <c r="AE259" s="145">
        <f t="shared" si="209"/>
        <v>388042834</v>
      </c>
      <c r="AF259" s="133">
        <f t="shared" si="209"/>
        <v>0</v>
      </c>
      <c r="AG259" s="146">
        <f t="shared" si="209"/>
        <v>388042834</v>
      </c>
      <c r="AH259" s="145">
        <f t="shared" si="209"/>
        <v>0</v>
      </c>
      <c r="AI259" s="133">
        <f t="shared" si="209"/>
        <v>0</v>
      </c>
      <c r="AJ259" s="134">
        <f t="shared" si="209"/>
        <v>78915112</v>
      </c>
      <c r="AK259" s="12"/>
      <c r="AL259" s="145">
        <f>+SUMIF(AK8:AK256,AK33,AL8:AL256)</f>
        <v>0</v>
      </c>
      <c r="AM259" s="134">
        <f>+SUMIF(AL8:AL256,AL33,AM8:AM256)</f>
        <v>0</v>
      </c>
    </row>
    <row r="260" spans="1:39" x14ac:dyDescent="0.2">
      <c r="U260" s="140"/>
      <c r="V260" s="467"/>
      <c r="W260" s="467"/>
      <c r="X260" s="467"/>
      <c r="Y260" s="467"/>
      <c r="Z260" s="467"/>
      <c r="AA260" s="467"/>
      <c r="AB260" s="467"/>
      <c r="AC260" s="467"/>
      <c r="AD260" s="467"/>
      <c r="AE260" s="467"/>
      <c r="AF260" s="467"/>
      <c r="AG260" s="467"/>
      <c r="AH260" s="467"/>
      <c r="AI260" s="467"/>
      <c r="AJ260" s="467"/>
      <c r="AK260" s="12"/>
      <c r="AL260" s="467"/>
      <c r="AM260" s="467"/>
    </row>
    <row r="261" spans="1:39" x14ac:dyDescent="0.2"/>
  </sheetData>
  <sheetProtection password="C637" sheet="1" objects="1" scenarios="1" formatCells="0"/>
  <mergeCells count="46">
    <mergeCell ref="S259:T259"/>
    <mergeCell ref="M5:N5"/>
    <mergeCell ref="T5:T6"/>
    <mergeCell ref="S5:S6"/>
    <mergeCell ref="P3:P5"/>
    <mergeCell ref="A5:A6"/>
    <mergeCell ref="B5:B6"/>
    <mergeCell ref="G5:I5"/>
    <mergeCell ref="J5:L5"/>
    <mergeCell ref="C5:F5"/>
    <mergeCell ref="B3:B4"/>
    <mergeCell ref="D3:E4"/>
    <mergeCell ref="F3:K4"/>
    <mergeCell ref="T3:T4"/>
    <mergeCell ref="N3:N4"/>
    <mergeCell ref="Q3:Q5"/>
    <mergeCell ref="L3:M4"/>
    <mergeCell ref="Y2:AG2"/>
    <mergeCell ref="AH2:AI2"/>
    <mergeCell ref="BH5:BK5"/>
    <mergeCell ref="V3:X4"/>
    <mergeCell ref="V2:X2"/>
    <mergeCell ref="Y3:AG4"/>
    <mergeCell ref="AE5:AG5"/>
    <mergeCell ref="AW4:AZ4"/>
    <mergeCell ref="A1:B1"/>
    <mergeCell ref="K1:N1"/>
    <mergeCell ref="D2:E2"/>
    <mergeCell ref="C1:J1"/>
    <mergeCell ref="L2:M2"/>
    <mergeCell ref="P2:Q2"/>
    <mergeCell ref="AW19:AZ19"/>
    <mergeCell ref="BB3:BC3"/>
    <mergeCell ref="AB5:AD5"/>
    <mergeCell ref="BM5:BM6"/>
    <mergeCell ref="AH5:AJ5"/>
    <mergeCell ref="AJ3:AJ4"/>
    <mergeCell ref="BM2:BO2"/>
    <mergeCell ref="BG2:BI2"/>
    <mergeCell ref="BB2:BC2"/>
    <mergeCell ref="AL2:AM2"/>
    <mergeCell ref="BM3:BO3"/>
    <mergeCell ref="AL3:AL5"/>
    <mergeCell ref="AM3:AM5"/>
    <mergeCell ref="BG3:BI3"/>
    <mergeCell ref="AH3:AI4"/>
  </mergeCells>
  <phoneticPr fontId="1" type="noConversion"/>
  <conditionalFormatting sqref="B5:B7">
    <cfRule type="expression" dxfId="1"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48" orientation="landscape" blackAndWhite="1" horizontalDpi="300" verticalDpi="300" r:id="rId1"/>
  <headerFooter alignWithMargins="0">
    <oddFooter>&amp;CPágina &amp;P de &amp;N&amp;RDireccion Financiera y Administrativa DSSA</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dimension ref="A1:IO261"/>
  <sheetViews>
    <sheetView showGridLines="0" topLeftCell="A50" zoomScale="80" zoomScaleNormal="80" workbookViewId="0">
      <selection activeCell="H71" sqref="H71"/>
    </sheetView>
  </sheetViews>
  <sheetFormatPr baseColWidth="10" defaultColWidth="0" defaultRowHeight="12.75" zeroHeight="1" x14ac:dyDescent="0.2"/>
  <cols>
    <col min="1" max="1" width="11.7109375" style="659" customWidth="1"/>
    <col min="2" max="2" width="58" style="660" customWidth="1"/>
    <col min="3" max="3" width="14.42578125" style="339" customWidth="1"/>
    <col min="4" max="4" width="16.140625" style="339" customWidth="1"/>
    <col min="5" max="12" width="14.42578125" style="339" customWidth="1"/>
    <col min="13" max="13" width="16.7109375" style="339" customWidth="1"/>
    <col min="14" max="14" width="16.7109375" style="35" customWidth="1"/>
    <col min="15" max="15" width="2.85546875" style="339" customWidth="1"/>
    <col min="16" max="17" width="23.7109375" style="35" customWidth="1"/>
    <col min="18" max="18" width="5.42578125" style="339" customWidth="1"/>
    <col min="19" max="19" width="16.140625" style="1" customWidth="1"/>
    <col min="20" max="20" width="60.140625" style="339" customWidth="1"/>
    <col min="21" max="33" width="14.7109375" style="339" customWidth="1"/>
    <col min="34" max="36" width="16.7109375" style="339" customWidth="1"/>
    <col min="37" max="37" width="8.85546875" style="2" customWidth="1"/>
    <col min="38" max="39" width="23.7109375" style="339" customWidth="1"/>
    <col min="40" max="40" width="4.85546875" style="339" customWidth="1"/>
    <col min="41" max="41" width="12.28515625" style="339" customWidth="1"/>
    <col min="42" max="42" width="50.140625" style="339" customWidth="1"/>
    <col min="43" max="45" width="16.85546875" style="339" customWidth="1"/>
    <col min="46" max="46" width="12.7109375" style="339" customWidth="1"/>
    <col min="47" max="47" width="27.42578125" style="339" customWidth="1"/>
    <col min="48" max="48" width="25" style="339" customWidth="1"/>
    <col min="49" max="52" width="16.85546875" style="339" customWidth="1"/>
    <col min="53" max="53" width="11" style="339" customWidth="1"/>
    <col min="54" max="54" width="65.140625" style="339" customWidth="1"/>
    <col min="55" max="57" width="18.85546875" style="339" customWidth="1"/>
    <col min="58" max="58" width="36.140625" style="339" customWidth="1"/>
    <col min="59" max="59" width="72.7109375" style="339" customWidth="1"/>
    <col min="60" max="63" width="17.5703125" style="339" customWidth="1"/>
    <col min="64" max="64" width="30.28515625" style="339" customWidth="1"/>
    <col min="65" max="65" width="76" style="339" customWidth="1"/>
    <col min="66" max="66" width="18.42578125" style="339" customWidth="1"/>
    <col min="67" max="67" width="17" style="339" customWidth="1"/>
    <col min="68" max="68" width="16.140625" style="339" customWidth="1"/>
    <col min="69" max="69" width="22.85546875" style="696" customWidth="1"/>
    <col min="70" max="70" width="50.42578125" style="339" customWidth="1"/>
    <col min="71" max="71" width="2.28515625" style="339" customWidth="1"/>
    <col min="72" max="16384" width="11" style="339" hidden="1"/>
  </cols>
  <sheetData>
    <row r="1" spans="1:70" ht="39.75" customHeight="1" thickBot="1" x14ac:dyDescent="0.3">
      <c r="A1" s="940" t="str">
        <f>IF($F$8-$X$8=0," ","OJO: PRESUPUESTO DESEQUILIBRADO")</f>
        <v xml:space="preserve"> </v>
      </c>
      <c r="B1" s="940"/>
      <c r="C1" s="978"/>
      <c r="D1" s="978"/>
      <c r="E1" s="978"/>
      <c r="F1" s="978"/>
      <c r="G1" s="978"/>
      <c r="H1" s="978"/>
      <c r="I1" s="978"/>
      <c r="J1" s="978"/>
      <c r="K1" s="941" t="str">
        <f>+IF(L8&gt;I8,"OJO - SUS RECAUDOS SON SUPERIORES A SUS RECONOCIMIENTOS, VERIFIQUE","")</f>
        <v/>
      </c>
      <c r="L1" s="941"/>
      <c r="M1" s="941"/>
      <c r="N1" s="941"/>
      <c r="U1" s="340" t="str">
        <f>+IF(AA8&gt;X8,"OJO - HA COMPROMETIDO MUCHO MAS DE LO QUE TIENE PRESUPUESTADO","")</f>
        <v/>
      </c>
      <c r="X1" s="340"/>
      <c r="Y1" s="340" t="str">
        <f>+IF(AD8&gt;AA8,"OJO - SUS OBLIGACIONES SUPERAN SUS COMPROMISOS, VERIFIQUE","")</f>
        <v/>
      </c>
      <c r="AC1" s="340" t="str">
        <f>+IF(AG8&gt;AD8,"OJO - SUS PAGOS NO PUEDEN SUPERAR SUS OBLIGACIONES, VERIFIQUE","")</f>
        <v/>
      </c>
    </row>
    <row r="2" spans="1:70" ht="15" customHeight="1" thickBot="1" x14ac:dyDescent="0.3">
      <c r="A2" s="341"/>
      <c r="B2" s="342" t="s">
        <v>515</v>
      </c>
      <c r="C2" s="343"/>
      <c r="D2" s="950" t="str">
        <f>+IF(F2="","","MUNICIPIO:")</f>
        <v>MUNICIPIO:</v>
      </c>
      <c r="E2" s="950"/>
      <c r="F2" s="344" t="str">
        <f>IF(INSTRUCCIONES!B3=0,"",INSTRUCCIONES!B3)</f>
        <v>TITIRIBI</v>
      </c>
      <c r="G2" s="345"/>
      <c r="H2" s="345"/>
      <c r="I2" s="345"/>
      <c r="J2" s="345"/>
      <c r="K2" s="346"/>
      <c r="L2" s="954" t="s">
        <v>409</v>
      </c>
      <c r="M2" s="907"/>
      <c r="N2" s="347" t="s">
        <v>410</v>
      </c>
      <c r="P2" s="916" t="s">
        <v>501</v>
      </c>
      <c r="Q2" s="917"/>
      <c r="R2" s="348"/>
      <c r="S2" s="63"/>
      <c r="T2" s="342" t="s">
        <v>7</v>
      </c>
      <c r="U2" s="343"/>
      <c r="V2" s="906" t="str">
        <f>+IF(Y2="","","M U N I C I P I O:")</f>
        <v>M U N I C I P I O:</v>
      </c>
      <c r="W2" s="906"/>
      <c r="X2" s="906"/>
      <c r="Y2" s="904" t="str">
        <f>IF(INSTRUCCIONES!B3=0,"",INSTRUCCIONES!B3)</f>
        <v>TITIRIBI</v>
      </c>
      <c r="Z2" s="904"/>
      <c r="AA2" s="904"/>
      <c r="AB2" s="904"/>
      <c r="AC2" s="904"/>
      <c r="AD2" s="904"/>
      <c r="AE2" s="904"/>
      <c r="AF2" s="904"/>
      <c r="AG2" s="905"/>
      <c r="AH2" s="907" t="s">
        <v>409</v>
      </c>
      <c r="AI2" s="908"/>
      <c r="AJ2" s="347" t="s">
        <v>410</v>
      </c>
      <c r="AL2" s="916" t="s">
        <v>501</v>
      </c>
      <c r="AM2" s="917"/>
      <c r="AO2" s="3">
        <v>12</v>
      </c>
      <c r="AP2" s="349" t="s">
        <v>8</v>
      </c>
      <c r="AQ2" s="350"/>
      <c r="AR2" s="4"/>
      <c r="AS2" s="4"/>
      <c r="AT2" s="4"/>
      <c r="AU2" s="4"/>
      <c r="AV2" s="4"/>
      <c r="AW2" s="4"/>
      <c r="AX2" s="4"/>
      <c r="AY2" s="4"/>
      <c r="AZ2" s="5"/>
      <c r="BB2" s="916" t="s">
        <v>423</v>
      </c>
      <c r="BC2" s="951"/>
      <c r="BD2" s="69" t="s">
        <v>409</v>
      </c>
      <c r="BE2" s="347" t="str">
        <f>+L3</f>
        <v>DICIEMBRE</v>
      </c>
      <c r="BF2" s="340"/>
      <c r="BG2" s="916" t="s">
        <v>424</v>
      </c>
      <c r="BH2" s="951"/>
      <c r="BI2" s="951"/>
      <c r="BJ2" s="69" t="s">
        <v>409</v>
      </c>
      <c r="BK2" s="347" t="str">
        <f>+BE2</f>
        <v>DICIEMBRE</v>
      </c>
      <c r="BM2" s="916" t="s">
        <v>424</v>
      </c>
      <c r="BN2" s="951"/>
      <c r="BO2" s="951"/>
      <c r="BP2" s="69" t="s">
        <v>409</v>
      </c>
      <c r="BQ2" s="697" t="str">
        <f>+BK2</f>
        <v>DICIEMBRE</v>
      </c>
    </row>
    <row r="3" spans="1:70" ht="15" customHeight="1" thickBot="1" x14ac:dyDescent="0.3">
      <c r="A3" s="351"/>
      <c r="B3" s="946" t="s">
        <v>9</v>
      </c>
      <c r="C3" s="352"/>
      <c r="D3" s="936" t="str">
        <f>+IF(F3="","","INSTITUCION:")</f>
        <v>INSTITUCION:</v>
      </c>
      <c r="E3" s="936"/>
      <c r="F3" s="942" t="str">
        <f>IF(INSTRUCCIONES!B5=0,"",INSTRUCCIONES!B5)</f>
        <v>ESE HOSPITAL SAN JUAN DE DIOS</v>
      </c>
      <c r="G3" s="942"/>
      <c r="H3" s="942"/>
      <c r="I3" s="942"/>
      <c r="J3" s="942"/>
      <c r="K3" s="943"/>
      <c r="L3" s="924" t="s">
        <v>396</v>
      </c>
      <c r="M3" s="925"/>
      <c r="N3" s="948">
        <f>+INSTRUCCIONES!F3</f>
        <v>2014</v>
      </c>
      <c r="P3" s="988" t="s">
        <v>579</v>
      </c>
      <c r="Q3" s="989" t="s">
        <v>580</v>
      </c>
      <c r="R3" s="348"/>
      <c r="S3" s="64"/>
      <c r="T3" s="946" t="s">
        <v>11</v>
      </c>
      <c r="U3" s="353"/>
      <c r="V3" s="898" t="str">
        <f>+IF(Y3="","","E.S.E. H O S P I T A L:")</f>
        <v>E.S.E. H O S P I T A L:</v>
      </c>
      <c r="W3" s="898"/>
      <c r="X3" s="898"/>
      <c r="Y3" s="900" t="str">
        <f>IF(INSTRUCCIONES!B5=0,"",INSTRUCCIONES!B5)</f>
        <v>ESE HOSPITAL SAN JUAN DE DIOS</v>
      </c>
      <c r="Z3" s="900"/>
      <c r="AA3" s="900"/>
      <c r="AB3" s="900"/>
      <c r="AC3" s="900"/>
      <c r="AD3" s="900"/>
      <c r="AE3" s="900"/>
      <c r="AF3" s="900"/>
      <c r="AG3" s="901"/>
      <c r="AH3" s="974" t="str">
        <f>+L3</f>
        <v>DICIEMBRE</v>
      </c>
      <c r="AI3" s="975"/>
      <c r="AJ3" s="955">
        <f>+N3</f>
        <v>2014</v>
      </c>
      <c r="AL3" s="918" t="s">
        <v>578</v>
      </c>
      <c r="AM3" s="921" t="s">
        <v>577</v>
      </c>
      <c r="AO3" s="6"/>
      <c r="AP3" s="354" t="s">
        <v>13</v>
      </c>
      <c r="AQ3" s="355"/>
      <c r="AR3" s="355"/>
      <c r="AS3" s="355"/>
      <c r="AT3" s="355"/>
      <c r="AU3" s="355"/>
      <c r="AV3" s="355"/>
      <c r="AW3" s="355"/>
      <c r="AX3" s="355"/>
      <c r="AY3" s="355"/>
      <c r="AZ3" s="356"/>
      <c r="BB3" s="952" t="str">
        <f>+CONCATENATE(INSTRUCCIONES!B5, " - ", INSTRUCCIONES!B3)</f>
        <v>ESE HOSPITAL SAN JUAN DE DIOS - TITIRIBI</v>
      </c>
      <c r="BC3" s="953"/>
      <c r="BD3" s="70" t="s">
        <v>410</v>
      </c>
      <c r="BE3" s="68">
        <f>+N3</f>
        <v>2014</v>
      </c>
      <c r="BF3" s="7" t="s">
        <v>14</v>
      </c>
      <c r="BG3" s="952" t="str">
        <f>+CONCATENATE(INSTRUCCIONES!B5, " - ", INSTRUCCIONES!B3)</f>
        <v>ESE HOSPITAL SAN JUAN DE DIOS - TITIRIBI</v>
      </c>
      <c r="BH3" s="953"/>
      <c r="BI3" s="953"/>
      <c r="BJ3" s="70" t="s">
        <v>410</v>
      </c>
      <c r="BK3" s="68">
        <f>+BE3</f>
        <v>2014</v>
      </c>
      <c r="BM3" s="952" t="str">
        <f>+CONCATENATE(INSTRUCCIONES!B5, " - ", INSTRUCCIONES!B3)</f>
        <v>ESE HOSPITAL SAN JUAN DE DIOS - TITIRIBI</v>
      </c>
      <c r="BN3" s="953"/>
      <c r="BO3" s="953"/>
      <c r="BP3" s="70" t="s">
        <v>410</v>
      </c>
      <c r="BQ3" s="243">
        <f>+BK3</f>
        <v>2014</v>
      </c>
    </row>
    <row r="4" spans="1:70" ht="15" customHeight="1" thickBot="1" x14ac:dyDescent="0.25">
      <c r="A4" s="351"/>
      <c r="B4" s="947"/>
      <c r="C4" s="358"/>
      <c r="D4" s="937"/>
      <c r="E4" s="937"/>
      <c r="F4" s="944"/>
      <c r="G4" s="944"/>
      <c r="H4" s="944"/>
      <c r="I4" s="944"/>
      <c r="J4" s="944"/>
      <c r="K4" s="945"/>
      <c r="L4" s="926"/>
      <c r="M4" s="927"/>
      <c r="N4" s="949"/>
      <c r="P4" s="919"/>
      <c r="Q4" s="922"/>
      <c r="R4" s="348"/>
      <c r="S4" s="64"/>
      <c r="T4" s="946"/>
      <c r="U4" s="358"/>
      <c r="V4" s="899"/>
      <c r="W4" s="899"/>
      <c r="X4" s="899"/>
      <c r="Y4" s="902"/>
      <c r="Z4" s="902"/>
      <c r="AA4" s="902"/>
      <c r="AB4" s="902"/>
      <c r="AC4" s="902"/>
      <c r="AD4" s="902"/>
      <c r="AE4" s="902"/>
      <c r="AF4" s="902"/>
      <c r="AG4" s="903"/>
      <c r="AH4" s="976"/>
      <c r="AI4" s="977"/>
      <c r="AJ4" s="956"/>
      <c r="AL4" s="919"/>
      <c r="AM4" s="922"/>
      <c r="AO4" s="6"/>
      <c r="AP4" s="359"/>
      <c r="AQ4" s="360" t="s">
        <v>15</v>
      </c>
      <c r="AR4" s="360" t="s">
        <v>16</v>
      </c>
      <c r="AS4" s="360" t="s">
        <v>17</v>
      </c>
      <c r="AT4" s="360" t="s">
        <v>18</v>
      </c>
      <c r="AU4" s="360" t="s">
        <v>18</v>
      </c>
      <c r="AV4" s="361" t="s">
        <v>18</v>
      </c>
      <c r="AW4" s="960" t="str">
        <f>+CONCATENATE("PROYECCION A DICIEMBRE 31 DEL ",N3)</f>
        <v>PROYECCION A DICIEMBRE 31 DEL 2014</v>
      </c>
      <c r="AX4" s="961"/>
      <c r="AY4" s="961"/>
      <c r="AZ4" s="962"/>
      <c r="BB4" s="362"/>
      <c r="BC4" s="363"/>
      <c r="BD4" s="363"/>
      <c r="BE4" s="65"/>
      <c r="BF4" s="8"/>
      <c r="BG4" s="362"/>
      <c r="BH4" s="363"/>
      <c r="BI4" s="363"/>
      <c r="BJ4" s="66"/>
      <c r="BK4" s="364"/>
      <c r="BL4" s="9"/>
      <c r="BM4" s="362"/>
      <c r="BN4" s="365"/>
      <c r="BO4" s="365"/>
      <c r="BP4" s="67"/>
      <c r="BQ4" s="698"/>
    </row>
    <row r="5" spans="1:70" ht="31.5" customHeight="1" thickTop="1" thickBot="1" x14ac:dyDescent="0.3">
      <c r="A5" s="909" t="s">
        <v>19</v>
      </c>
      <c r="B5" s="911" t="s">
        <v>20</v>
      </c>
      <c r="C5" s="913" t="s">
        <v>21</v>
      </c>
      <c r="D5" s="914"/>
      <c r="E5" s="914"/>
      <c r="F5" s="915"/>
      <c r="G5" s="928" t="s">
        <v>574</v>
      </c>
      <c r="H5" s="929"/>
      <c r="I5" s="930"/>
      <c r="J5" s="931" t="str">
        <f>+IF(L8&gt;I8,"OJO - RECAUDOS MAYORES QUE RECONOCIMIENTOS","RECAUDO")</f>
        <v>RECAUDO</v>
      </c>
      <c r="K5" s="932"/>
      <c r="L5" s="933"/>
      <c r="M5" s="934" t="s">
        <v>23</v>
      </c>
      <c r="N5" s="935"/>
      <c r="P5" s="920"/>
      <c r="Q5" s="923"/>
      <c r="R5" s="348"/>
      <c r="S5" s="970" t="s">
        <v>516</v>
      </c>
      <c r="T5" s="972" t="s">
        <v>20</v>
      </c>
      <c r="U5" s="367" t="s">
        <v>21</v>
      </c>
      <c r="V5" s="368"/>
      <c r="W5" s="368"/>
      <c r="X5" s="369"/>
      <c r="Y5" s="370" t="s">
        <v>575</v>
      </c>
      <c r="Z5" s="368"/>
      <c r="AA5" s="368"/>
      <c r="AB5" s="895" t="s">
        <v>576</v>
      </c>
      <c r="AC5" s="896"/>
      <c r="AD5" s="897"/>
      <c r="AE5" s="895" t="s">
        <v>24</v>
      </c>
      <c r="AF5" s="896"/>
      <c r="AG5" s="897"/>
      <c r="AH5" s="895" t="s">
        <v>25</v>
      </c>
      <c r="AI5" s="896"/>
      <c r="AJ5" s="897"/>
      <c r="AL5" s="920"/>
      <c r="AM5" s="923"/>
      <c r="AO5" s="371"/>
      <c r="AP5" s="372" t="s">
        <v>26</v>
      </c>
      <c r="AQ5" s="360"/>
      <c r="AR5" s="360" t="s">
        <v>27</v>
      </c>
      <c r="AS5" s="360" t="s">
        <v>27</v>
      </c>
      <c r="AT5" s="360" t="s">
        <v>28</v>
      </c>
      <c r="AU5" s="360" t="s">
        <v>29</v>
      </c>
      <c r="AV5" s="360" t="s">
        <v>29</v>
      </c>
      <c r="AW5" s="360" t="s">
        <v>30</v>
      </c>
      <c r="AX5" s="360" t="s">
        <v>31</v>
      </c>
      <c r="AY5" s="360" t="s">
        <v>32</v>
      </c>
      <c r="AZ5" s="373" t="s">
        <v>32</v>
      </c>
      <c r="BB5" s="374" t="s">
        <v>33</v>
      </c>
      <c r="BC5" s="666" t="str">
        <f>+CONCATENATE("ACUMULADO ",N3)</f>
        <v>ACUMULADO 2014</v>
      </c>
      <c r="BD5" s="376"/>
      <c r="BE5" s="699"/>
      <c r="BF5" s="981" t="s">
        <v>386</v>
      </c>
      <c r="BG5" s="689" t="s">
        <v>34</v>
      </c>
      <c r="BH5" s="963" t="str">
        <f>+CONCATENATE("ACUMULADO ",N3)</f>
        <v>ACUMULADO 2014</v>
      </c>
      <c r="BI5" s="964"/>
      <c r="BJ5" s="964"/>
      <c r="BK5" s="983"/>
      <c r="BL5" s="979" t="s">
        <v>387</v>
      </c>
      <c r="BM5" s="938" t="s">
        <v>34</v>
      </c>
      <c r="BN5" s="379" t="str">
        <f>+CONCATENATE("ACUMULADO ",BQ3)</f>
        <v>ACUMULADO 2014</v>
      </c>
      <c r="BO5" s="380"/>
      <c r="BP5" s="381"/>
      <c r="BQ5" s="700"/>
      <c r="BR5" s="986" t="str">
        <f>+CONCATENATE("PAGOS TOTALES DEL AÑO ",BQ3)</f>
        <v>PAGOS TOTALES DEL AÑO 2014</v>
      </c>
    </row>
    <row r="6" spans="1:70" ht="16.5" customHeight="1" thickBot="1" x14ac:dyDescent="0.25">
      <c r="A6" s="910"/>
      <c r="B6" s="912"/>
      <c r="C6" s="150" t="s">
        <v>35</v>
      </c>
      <c r="D6" s="141" t="s">
        <v>36</v>
      </c>
      <c r="E6" s="141" t="s">
        <v>37</v>
      </c>
      <c r="F6" s="142" t="s">
        <v>38</v>
      </c>
      <c r="G6" s="150" t="s">
        <v>39</v>
      </c>
      <c r="H6" s="141" t="s">
        <v>40</v>
      </c>
      <c r="I6" s="142" t="s">
        <v>41</v>
      </c>
      <c r="J6" s="150" t="s">
        <v>39</v>
      </c>
      <c r="K6" s="141" t="s">
        <v>40</v>
      </c>
      <c r="L6" s="142" t="s">
        <v>41</v>
      </c>
      <c r="M6" s="150" t="s">
        <v>42</v>
      </c>
      <c r="N6" s="142" t="s">
        <v>22</v>
      </c>
      <c r="P6" s="191" t="s">
        <v>43</v>
      </c>
      <c r="Q6" s="190" t="s">
        <v>502</v>
      </c>
      <c r="R6" s="348"/>
      <c r="S6" s="971" t="s">
        <v>44</v>
      </c>
      <c r="T6" s="973"/>
      <c r="U6" s="383" t="s">
        <v>35</v>
      </c>
      <c r="V6" s="50" t="s">
        <v>36</v>
      </c>
      <c r="W6" s="50" t="s">
        <v>37</v>
      </c>
      <c r="X6" s="51" t="s">
        <v>38</v>
      </c>
      <c r="Y6" s="384" t="s">
        <v>39</v>
      </c>
      <c r="Z6" s="50" t="s">
        <v>40</v>
      </c>
      <c r="AA6" s="50" t="s">
        <v>41</v>
      </c>
      <c r="AB6" s="384" t="s">
        <v>39</v>
      </c>
      <c r="AC6" s="50" t="s">
        <v>40</v>
      </c>
      <c r="AD6" s="50" t="s">
        <v>41</v>
      </c>
      <c r="AE6" s="384" t="s">
        <v>39</v>
      </c>
      <c r="AF6" s="50" t="s">
        <v>40</v>
      </c>
      <c r="AG6" s="50" t="s">
        <v>41</v>
      </c>
      <c r="AH6" s="384" t="s">
        <v>45</v>
      </c>
      <c r="AI6" s="50" t="s">
        <v>46</v>
      </c>
      <c r="AJ6" s="51" t="s">
        <v>24</v>
      </c>
      <c r="AL6" s="150" t="s">
        <v>43</v>
      </c>
      <c r="AM6" s="142" t="s">
        <v>502</v>
      </c>
      <c r="AO6" s="385"/>
      <c r="AP6" s="386"/>
      <c r="AQ6" s="387" t="s">
        <v>38</v>
      </c>
      <c r="AR6" s="387" t="str">
        <f>+L3</f>
        <v>DICIEMBRE</v>
      </c>
      <c r="AS6" s="387" t="str">
        <f>AR6</f>
        <v>DICIEMBRE</v>
      </c>
      <c r="AT6" s="387" t="str">
        <f>AR6</f>
        <v>DICIEMBRE</v>
      </c>
      <c r="AU6" s="387" t="s">
        <v>16</v>
      </c>
      <c r="AV6" s="387" t="s">
        <v>31</v>
      </c>
      <c r="AW6" s="387"/>
      <c r="AX6" s="387"/>
      <c r="AY6" s="387" t="s">
        <v>16</v>
      </c>
      <c r="AZ6" s="388" t="s">
        <v>31</v>
      </c>
      <c r="BB6" s="389"/>
      <c r="BC6" s="390" t="s">
        <v>47</v>
      </c>
      <c r="BD6" s="391" t="s">
        <v>48</v>
      </c>
      <c r="BE6" s="392" t="s">
        <v>49</v>
      </c>
      <c r="BF6" s="982"/>
      <c r="BG6" s="691"/>
      <c r="BH6" s="692" t="s">
        <v>47</v>
      </c>
      <c r="BI6" s="692" t="s">
        <v>50</v>
      </c>
      <c r="BJ6" s="692" t="s">
        <v>51</v>
      </c>
      <c r="BK6" s="693" t="s">
        <v>52</v>
      </c>
      <c r="BL6" s="980"/>
      <c r="BM6" s="939"/>
      <c r="BN6" s="396" t="s">
        <v>47</v>
      </c>
      <c r="BO6" s="394" t="s">
        <v>50</v>
      </c>
      <c r="BP6" s="394" t="s">
        <v>51</v>
      </c>
      <c r="BQ6" s="701" t="s">
        <v>52</v>
      </c>
      <c r="BR6" s="987"/>
    </row>
    <row r="7" spans="1:70" s="10" customFormat="1" ht="16.5" thickBot="1" x14ac:dyDescent="0.3">
      <c r="A7" s="668"/>
      <c r="B7" s="669"/>
      <c r="C7" s="196"/>
      <c r="D7" s="196"/>
      <c r="E7" s="196"/>
      <c r="F7" s="196"/>
      <c r="G7" s="196"/>
      <c r="H7" s="196"/>
      <c r="I7" s="196"/>
      <c r="J7" s="196"/>
      <c r="K7" s="196"/>
      <c r="L7" s="196"/>
      <c r="M7" s="196"/>
      <c r="N7" s="195"/>
      <c r="O7" s="348"/>
      <c r="P7" s="194"/>
      <c r="Q7" s="195"/>
      <c r="S7" s="399"/>
      <c r="T7" s="400"/>
      <c r="U7" s="196"/>
      <c r="V7" s="196"/>
      <c r="W7" s="196"/>
      <c r="X7" s="196"/>
      <c r="Y7" s="196"/>
      <c r="Z7" s="196"/>
      <c r="AA7" s="196"/>
      <c r="AB7" s="196"/>
      <c r="AC7" s="196"/>
      <c r="AD7" s="196"/>
      <c r="AE7" s="196"/>
      <c r="AF7" s="196"/>
      <c r="AG7" s="196"/>
      <c r="AH7" s="196"/>
      <c r="AI7" s="196"/>
      <c r="AJ7" s="195"/>
      <c r="AK7" s="2"/>
      <c r="AL7" s="226"/>
      <c r="AM7" s="227"/>
      <c r="AO7" s="23"/>
      <c r="AP7" s="13" t="s">
        <v>54</v>
      </c>
      <c r="AQ7" s="401">
        <f>F22</f>
        <v>1829377516</v>
      </c>
      <c r="AR7" s="401">
        <f>I22</f>
        <v>1719262250</v>
      </c>
      <c r="AS7" s="401">
        <f>L22</f>
        <v>1303586896</v>
      </c>
      <c r="AT7" s="15"/>
      <c r="AU7" s="402">
        <f t="shared" ref="AU7:AU17" si="0">IF(AQ7=0," ",AR7/AQ7)</f>
        <v>0.93980724862040999</v>
      </c>
      <c r="AV7" s="402">
        <f t="shared" ref="AV7:AV17" si="1">IF(AQ7=0," ",AS7/AQ7)</f>
        <v>0.71258495559207469</v>
      </c>
      <c r="AW7" s="401">
        <f>I23/AO$2*12+I24</f>
        <v>1719262250</v>
      </c>
      <c r="AX7" s="401">
        <f>L23/AO$2*12+L24</f>
        <v>1303586896</v>
      </c>
      <c r="AY7" s="401">
        <f t="shared" ref="AY7:AY16" si="2">AW7-AQ7</f>
        <v>-110115266</v>
      </c>
      <c r="AZ7" s="403">
        <f t="shared" ref="AZ7:AZ16" si="3">AX7-AQ7</f>
        <v>-525790620</v>
      </c>
      <c r="BB7" s="404" t="s">
        <v>55</v>
      </c>
      <c r="BC7" s="72">
        <f>F10</f>
        <v>226569855</v>
      </c>
      <c r="BD7" s="73">
        <f>I10</f>
        <v>226569855</v>
      </c>
      <c r="BE7" s="74">
        <f>K10</f>
        <v>0</v>
      </c>
      <c r="BF7" s="71">
        <f>+BE7+NOVIEMBRE!BE7+OCTUBRE!BE7+SEPTIEMBRE!BF7</f>
        <v>226569855</v>
      </c>
      <c r="BG7" s="109" t="s">
        <v>56</v>
      </c>
      <c r="BH7" s="135">
        <f>+SUM(BH8:BH11)</f>
        <v>2890514365</v>
      </c>
      <c r="BI7" s="135">
        <f>+SUM(BI8:BI11)</f>
        <v>2598390364.6900001</v>
      </c>
      <c r="BJ7" s="135">
        <f>+SUM(BJ8:BJ11)</f>
        <v>2598390364.6900001</v>
      </c>
      <c r="BK7" s="135">
        <f>+SUM(BK8:BK11)</f>
        <v>362804325</v>
      </c>
      <c r="BL7" s="44">
        <f>+BK7+NOVIEMBRE!BK7+OCTUBRE!BK7+SEPTIEMBRE!BL7</f>
        <v>2364246734.6199999</v>
      </c>
      <c r="BM7" s="79" t="s">
        <v>56</v>
      </c>
      <c r="BN7" s="80">
        <f>BN8+BN15+BN22</f>
        <v>2890514365</v>
      </c>
      <c r="BO7" s="81">
        <f>BO8+BO15+BO22</f>
        <v>2598390364.6900001</v>
      </c>
      <c r="BP7" s="81">
        <f>BP8+BP15+BP22</f>
        <v>2598390364.6900001</v>
      </c>
      <c r="BQ7" s="244">
        <f>BQ8+BQ15+BQ22</f>
        <v>362804325</v>
      </c>
      <c r="BR7" s="136">
        <f>+BQ7+NOVIEMBRE!BQ7+OCTUBRE!BQ7+SEPTIEMBRE!BQ7+AGOSTO!BQ7+JULIO!BQ7+JUNIO!BQ7+MAYO!BQ7+ABRIL!BQ7+MARZO!BQ7+FEBRERO!BQ7+ENERO!BQ7</f>
        <v>2364246734.6199999</v>
      </c>
    </row>
    <row r="8" spans="1:70" s="10" customFormat="1" ht="24" thickBot="1" x14ac:dyDescent="0.3">
      <c r="A8" s="405">
        <f>+IF(NOVIEMBRE!A8=0,"",NOVIEMBRE!A8)</f>
        <v>1</v>
      </c>
      <c r="B8" s="670" t="str">
        <f>+IF(NOVIEMBRE!B8=0,"",NOVIEMBRE!B8)</f>
        <v>INGRESOS</v>
      </c>
      <c r="C8" s="407">
        <f>C10+C17+C108</f>
        <v>3181595000</v>
      </c>
      <c r="D8" s="407">
        <f t="shared" ref="D8:N8" si="4">D10+D17+D108</f>
        <v>0</v>
      </c>
      <c r="E8" s="407">
        <f t="shared" si="4"/>
        <v>977864407</v>
      </c>
      <c r="F8" s="407">
        <f t="shared" si="4"/>
        <v>4159459407</v>
      </c>
      <c r="G8" s="407">
        <f t="shared" si="4"/>
        <v>3565372482</v>
      </c>
      <c r="H8" s="407">
        <f t="shared" si="4"/>
        <v>279230133</v>
      </c>
      <c r="I8" s="407">
        <f t="shared" si="4"/>
        <v>3844602615</v>
      </c>
      <c r="J8" s="407">
        <f t="shared" si="4"/>
        <v>2899477691</v>
      </c>
      <c r="K8" s="407">
        <f t="shared" si="4"/>
        <v>389689239</v>
      </c>
      <c r="L8" s="407">
        <f t="shared" si="4"/>
        <v>3289166930</v>
      </c>
      <c r="M8" s="407">
        <f t="shared" si="4"/>
        <v>314856792</v>
      </c>
      <c r="N8" s="408">
        <f t="shared" si="4"/>
        <v>870292477</v>
      </c>
      <c r="O8" s="409"/>
      <c r="P8" s="410">
        <f>P10+P17+P108</f>
        <v>0</v>
      </c>
      <c r="Q8" s="408">
        <f>Q10+Q17+Q108</f>
        <v>54060370</v>
      </c>
      <c r="S8" s="206" t="str">
        <f>+IF(NOVIEMBRE!S8=0,"",NOVIEMBRE!S8)</f>
        <v/>
      </c>
      <c r="T8" s="411" t="str">
        <f>+IF(NOVIEMBRE!T8=0,"",NOVIEMBRE!T8)</f>
        <v>GASTOS</v>
      </c>
      <c r="U8" s="412">
        <f t="shared" ref="U8:AM8" si="5">U10+U207+U220+U232</f>
        <v>3181595000</v>
      </c>
      <c r="V8" s="413">
        <f t="shared" si="5"/>
        <v>0</v>
      </c>
      <c r="W8" s="413">
        <f t="shared" si="5"/>
        <v>977864407</v>
      </c>
      <c r="X8" s="414">
        <f t="shared" si="5"/>
        <v>4159459407</v>
      </c>
      <c r="Y8" s="415">
        <f t="shared" si="5"/>
        <v>3179201481.6900001</v>
      </c>
      <c r="Z8" s="413">
        <f t="shared" si="5"/>
        <v>404778312</v>
      </c>
      <c r="AA8" s="414">
        <f t="shared" si="5"/>
        <v>3583979793.6900001</v>
      </c>
      <c r="AB8" s="415">
        <f t="shared" si="5"/>
        <v>3096653363.6900001</v>
      </c>
      <c r="AC8" s="413">
        <f t="shared" si="5"/>
        <v>487326430</v>
      </c>
      <c r="AD8" s="414">
        <f t="shared" si="5"/>
        <v>3583979793.6900001</v>
      </c>
      <c r="AE8" s="415">
        <f t="shared" si="5"/>
        <v>2787775090.6199999</v>
      </c>
      <c r="AF8" s="413">
        <f t="shared" si="5"/>
        <v>393884773</v>
      </c>
      <c r="AG8" s="414">
        <f t="shared" si="5"/>
        <v>3181659863.6199999</v>
      </c>
      <c r="AH8" s="415">
        <f t="shared" si="5"/>
        <v>575479613.30999994</v>
      </c>
      <c r="AI8" s="413">
        <f t="shared" si="5"/>
        <v>575479613.30999994</v>
      </c>
      <c r="AJ8" s="416">
        <f t="shared" si="5"/>
        <v>977799543.38</v>
      </c>
      <c r="AL8" s="417">
        <f t="shared" si="5"/>
        <v>0</v>
      </c>
      <c r="AM8" s="418">
        <f t="shared" si="5"/>
        <v>54060370</v>
      </c>
      <c r="AO8" s="23"/>
      <c r="AP8" s="13" t="s">
        <v>58</v>
      </c>
      <c r="AQ8" s="14">
        <f>F25</f>
        <v>861960723</v>
      </c>
      <c r="AR8" s="14">
        <f>I25</f>
        <v>858945330</v>
      </c>
      <c r="AS8" s="14">
        <f>L25</f>
        <v>787392903</v>
      </c>
      <c r="AT8" s="15"/>
      <c r="AU8" s="419">
        <f t="shared" si="0"/>
        <v>0.99650170486944567</v>
      </c>
      <c r="AV8" s="419">
        <f t="shared" si="1"/>
        <v>0.91349046654878729</v>
      </c>
      <c r="AW8" s="14">
        <f>I26/AO$2*12+I27</f>
        <v>858945330</v>
      </c>
      <c r="AX8" s="14">
        <f>L26/AO$2*12+L27</f>
        <v>787392903</v>
      </c>
      <c r="AY8" s="14">
        <f t="shared" si="2"/>
        <v>-3015393</v>
      </c>
      <c r="AZ8" s="420">
        <f t="shared" si="3"/>
        <v>-74567820</v>
      </c>
      <c r="BB8" s="167" t="s">
        <v>59</v>
      </c>
      <c r="BC8" s="83">
        <f>BC9+BC19</f>
        <v>3187346634</v>
      </c>
      <c r="BD8" s="84">
        <f>BD9+BD19</f>
        <v>2978109221</v>
      </c>
      <c r="BE8" s="85">
        <f>BE9+BE19</f>
        <v>385859277</v>
      </c>
      <c r="BF8" s="71">
        <f>+BE8+NOVIEMBRE!BE8+OCTUBRE!BE8+SEPTIEMBRE!BF8</f>
        <v>2422673536</v>
      </c>
      <c r="BG8" s="86" t="s">
        <v>60</v>
      </c>
      <c r="BH8" s="87">
        <f>BN9+BN13</f>
        <v>1803385769</v>
      </c>
      <c r="BI8" s="87">
        <f>BO9+BO13</f>
        <v>1616079436</v>
      </c>
      <c r="BJ8" s="87">
        <f>BP9+BP13</f>
        <v>1616079436</v>
      </c>
      <c r="BK8" s="87">
        <f>BQ9+BQ13</f>
        <v>191970187</v>
      </c>
      <c r="BL8" s="44">
        <f>+BK8+NOVIEMBRE!BK8+OCTUBRE!BK8+SEPTIEMBRE!BL8</f>
        <v>1518364262</v>
      </c>
      <c r="BM8" s="89" t="s">
        <v>61</v>
      </c>
      <c r="BN8" s="90">
        <f>BN9+BN14+BN13</f>
        <v>2156228613</v>
      </c>
      <c r="BO8" s="87">
        <f>BO9+BO14+BO13</f>
        <v>1940943783</v>
      </c>
      <c r="BP8" s="87">
        <f>BP9+BP14+BP13</f>
        <v>1940943783</v>
      </c>
      <c r="BQ8" s="245">
        <f>BQ9+BQ14+BQ13</f>
        <v>236687675</v>
      </c>
      <c r="BR8" s="137">
        <f>BR9+BR14+BR13</f>
        <v>1814112868</v>
      </c>
    </row>
    <row r="9" spans="1:70" s="10" customFormat="1" ht="19.5" customHeight="1" thickBot="1" x14ac:dyDescent="0.3">
      <c r="A9" s="671"/>
      <c r="B9" s="672"/>
      <c r="C9" s="673"/>
      <c r="D9" s="673"/>
      <c r="E9" s="673"/>
      <c r="F9" s="673"/>
      <c r="G9" s="673"/>
      <c r="H9" s="673"/>
      <c r="I9" s="673"/>
      <c r="J9" s="673"/>
      <c r="K9" s="673"/>
      <c r="L9" s="673"/>
      <c r="M9" s="673"/>
      <c r="N9" s="674"/>
      <c r="O9" s="409"/>
      <c r="P9" s="425"/>
      <c r="Q9" s="424"/>
      <c r="S9" s="399"/>
      <c r="T9" s="400"/>
      <c r="U9" s="196"/>
      <c r="V9" s="196"/>
      <c r="W9" s="196"/>
      <c r="X9" s="196"/>
      <c r="Y9" s="196"/>
      <c r="Z9" s="196"/>
      <c r="AA9" s="196"/>
      <c r="AB9" s="196"/>
      <c r="AC9" s="196"/>
      <c r="AD9" s="196"/>
      <c r="AE9" s="196"/>
      <c r="AF9" s="196"/>
      <c r="AG9" s="196"/>
      <c r="AH9" s="196"/>
      <c r="AI9" s="196"/>
      <c r="AJ9" s="195"/>
      <c r="AL9" s="426"/>
      <c r="AM9" s="427"/>
      <c r="AO9" s="428"/>
      <c r="AP9" s="13" t="s">
        <v>63</v>
      </c>
      <c r="AQ9" s="14">
        <f>F28+F75</f>
        <v>0</v>
      </c>
      <c r="AR9" s="14">
        <f>I28+I75</f>
        <v>23633721</v>
      </c>
      <c r="AS9" s="14">
        <f>L28+L75</f>
        <v>0</v>
      </c>
      <c r="AT9" s="15"/>
      <c r="AU9" s="429" t="str">
        <f t="shared" si="0"/>
        <v xml:space="preserve"> </v>
      </c>
      <c r="AV9" s="429" t="str">
        <f t="shared" si="1"/>
        <v xml:space="preserve"> </v>
      </c>
      <c r="AW9" s="430">
        <f>(I30+I33+I36+I76)/AO$2*12+I31+I34+I37+I38+I39+I40+I77</f>
        <v>23633721</v>
      </c>
      <c r="AX9" s="430">
        <f>(L30+L33+L36+L76)/AO$2*12+L31+L34+L37+L38+L39+L40+L77</f>
        <v>0</v>
      </c>
      <c r="AY9" s="430">
        <f t="shared" si="2"/>
        <v>23633721</v>
      </c>
      <c r="AZ9" s="431">
        <f t="shared" si="3"/>
        <v>0</v>
      </c>
      <c r="BB9" s="432" t="s">
        <v>456</v>
      </c>
      <c r="BC9" s="91">
        <f>BC10+BC18</f>
        <v>3067646634</v>
      </c>
      <c r="BD9" s="92">
        <f>BD10+BD18</f>
        <v>2875084964</v>
      </c>
      <c r="BE9" s="93">
        <f>BE10+BE18</f>
        <v>376406327</v>
      </c>
      <c r="BF9" s="71">
        <f>+BE9+NOVIEMBRE!BE9+OCTUBRE!BE9+SEPTIEMBRE!BF9</f>
        <v>2319729279</v>
      </c>
      <c r="BG9" s="95" t="s">
        <v>64</v>
      </c>
      <c r="BH9" s="96">
        <f t="shared" ref="BH9:BK10" si="6">BN14</f>
        <v>352842844</v>
      </c>
      <c r="BI9" s="96">
        <f t="shared" si="6"/>
        <v>324864347</v>
      </c>
      <c r="BJ9" s="96">
        <f t="shared" si="6"/>
        <v>324864347</v>
      </c>
      <c r="BK9" s="96">
        <f t="shared" si="6"/>
        <v>44717488</v>
      </c>
      <c r="BL9" s="44">
        <f>+BK9+NOVIEMBRE!BK9+OCTUBRE!BK9+SEPTIEMBRE!BL9</f>
        <v>295748606</v>
      </c>
      <c r="BM9" s="164" t="s">
        <v>65</v>
      </c>
      <c r="BN9" s="98">
        <f>SUM(BN10:BN12)</f>
        <v>1208832747</v>
      </c>
      <c r="BO9" s="233">
        <f>SUM(BO10:BO12)</f>
        <v>1196589000</v>
      </c>
      <c r="BP9" s="96">
        <f>SUM(BP10:BP12)</f>
        <v>1196589000</v>
      </c>
      <c r="BQ9" s="242">
        <f>SUM(BQ10:BQ12)</f>
        <v>163654581</v>
      </c>
      <c r="BR9" s="137">
        <f>SUM(BR10:BR12)</f>
        <v>1185727397</v>
      </c>
    </row>
    <row r="10" spans="1:70" s="10" customFormat="1" ht="20.25" customHeight="1" x14ac:dyDescent="0.25">
      <c r="A10" s="433">
        <f>+IF(NOVIEMBRE!A10=0,"",NOVIEMBRE!A10)</f>
        <v>10</v>
      </c>
      <c r="B10" s="434" t="str">
        <f>+IF(NOVIEMBRE!B10=0,"",NOVIEMBRE!B10)</f>
        <v>DISPONIBILIDAD INICIAL</v>
      </c>
      <c r="C10" s="215">
        <f t="shared" ref="C10:N10" si="7">SUM(C12:C15)</f>
        <v>100000000</v>
      </c>
      <c r="D10" s="435">
        <f t="shared" si="7"/>
        <v>0</v>
      </c>
      <c r="E10" s="435">
        <f t="shared" si="7"/>
        <v>126569855</v>
      </c>
      <c r="F10" s="216">
        <f t="shared" si="7"/>
        <v>226569855</v>
      </c>
      <c r="G10" s="436">
        <f t="shared" si="7"/>
        <v>226569855</v>
      </c>
      <c r="H10" s="435">
        <f t="shared" si="7"/>
        <v>0</v>
      </c>
      <c r="I10" s="437">
        <f t="shared" si="7"/>
        <v>226569855</v>
      </c>
      <c r="J10" s="215">
        <f t="shared" si="7"/>
        <v>226569855</v>
      </c>
      <c r="K10" s="435">
        <f t="shared" si="7"/>
        <v>0</v>
      </c>
      <c r="L10" s="216">
        <f t="shared" si="7"/>
        <v>226569855</v>
      </c>
      <c r="M10" s="215">
        <f t="shared" si="7"/>
        <v>0</v>
      </c>
      <c r="N10" s="216">
        <f t="shared" si="7"/>
        <v>0</v>
      </c>
      <c r="O10" s="15"/>
      <c r="P10" s="215">
        <f>SUM(P12:P15)</f>
        <v>0</v>
      </c>
      <c r="Q10" s="216">
        <f>SUM(Q12:Q15)</f>
        <v>0</v>
      </c>
      <c r="S10" s="438" t="str">
        <f>+IF(NOVIEMBRE!S10=0,"",NOVIEMBRE!S10)</f>
        <v>A</v>
      </c>
      <c r="T10" s="439" t="str">
        <f>+IF(NOVIEMBRE!T10=0,"",NOVIEMBRE!T10)</f>
        <v>GASTOS DE FUNCIONAMIENTO</v>
      </c>
      <c r="U10" s="440">
        <f t="shared" ref="U10:AJ10" si="8">U12+U110+U170+U193</f>
        <v>2850095000</v>
      </c>
      <c r="V10" s="441">
        <f t="shared" si="8"/>
        <v>0</v>
      </c>
      <c r="W10" s="441">
        <f t="shared" si="8"/>
        <v>745056927</v>
      </c>
      <c r="X10" s="444">
        <f t="shared" si="8"/>
        <v>3595151927</v>
      </c>
      <c r="Y10" s="443">
        <f t="shared" si="8"/>
        <v>2861422736.6900001</v>
      </c>
      <c r="Z10" s="441">
        <f t="shared" si="8"/>
        <v>421093312</v>
      </c>
      <c r="AA10" s="444">
        <f t="shared" si="8"/>
        <v>3282516048.6900001</v>
      </c>
      <c r="AB10" s="443">
        <f t="shared" si="8"/>
        <v>2799924618.6900001</v>
      </c>
      <c r="AC10" s="441">
        <f t="shared" si="8"/>
        <v>482591430</v>
      </c>
      <c r="AD10" s="444">
        <f t="shared" si="8"/>
        <v>3282516048.6900001</v>
      </c>
      <c r="AE10" s="443">
        <f t="shared" si="8"/>
        <v>2534149485.6199999</v>
      </c>
      <c r="AF10" s="441">
        <f t="shared" si="8"/>
        <v>377579773</v>
      </c>
      <c r="AG10" s="444">
        <f t="shared" si="8"/>
        <v>2911729258.6199999</v>
      </c>
      <c r="AH10" s="443">
        <f t="shared" si="8"/>
        <v>312635878.31</v>
      </c>
      <c r="AI10" s="441">
        <f t="shared" si="8"/>
        <v>312635878.31</v>
      </c>
      <c r="AJ10" s="442">
        <f t="shared" si="8"/>
        <v>683422668.38</v>
      </c>
      <c r="AL10" s="445">
        <f>AL12+AL110+AL170+AL193</f>
        <v>0</v>
      </c>
      <c r="AM10" s="446">
        <f>AM12+AM110+AM170+AM193</f>
        <v>54060370</v>
      </c>
      <c r="AO10" s="428"/>
      <c r="AP10" s="13" t="s">
        <v>67</v>
      </c>
      <c r="AQ10" s="14">
        <f>F42</f>
        <v>115073169</v>
      </c>
      <c r="AR10" s="14">
        <f>I42</f>
        <v>107603015</v>
      </c>
      <c r="AS10" s="14">
        <f>L42</f>
        <v>107603015</v>
      </c>
      <c r="AT10" s="15"/>
      <c r="AU10" s="429">
        <f t="shared" si="0"/>
        <v>0.93508344243131081</v>
      </c>
      <c r="AV10" s="429">
        <f t="shared" si="1"/>
        <v>0.93508344243131081</v>
      </c>
      <c r="AW10" s="430">
        <f>I43/AO$2*12+I44</f>
        <v>107603015</v>
      </c>
      <c r="AX10" s="430">
        <f>L43/AO$2*12+L44</f>
        <v>107603015</v>
      </c>
      <c r="AY10" s="430">
        <f t="shared" si="2"/>
        <v>-7470154</v>
      </c>
      <c r="AZ10" s="431">
        <f t="shared" si="3"/>
        <v>-7470154</v>
      </c>
      <c r="BB10" s="447" t="s">
        <v>457</v>
      </c>
      <c r="BC10" s="91">
        <f>BC11+BC12+BC13+BC14+BC16+BC17+BC15</f>
        <v>2661891264</v>
      </c>
      <c r="BD10" s="92">
        <f>BD11+BD12+BD13+BD14+BD16+BD17+BD15</f>
        <v>2513751038</v>
      </c>
      <c r="BE10" s="93">
        <f>BE11+BE12+BE13+BE14+BE16+BE17+BE15</f>
        <v>302466864</v>
      </c>
      <c r="BF10" s="71">
        <f>+BE10+NOVIEMBRE!BE10+OCTUBRE!BE10+SEPTIEMBRE!BF10</f>
        <v>1958395353</v>
      </c>
      <c r="BG10" s="86" t="s">
        <v>68</v>
      </c>
      <c r="BH10" s="99">
        <f t="shared" si="6"/>
        <v>678678246</v>
      </c>
      <c r="BI10" s="99">
        <f t="shared" si="6"/>
        <v>605078084.69000006</v>
      </c>
      <c r="BJ10" s="99">
        <f t="shared" si="6"/>
        <v>605078084.69000006</v>
      </c>
      <c r="BK10" s="99">
        <f t="shared" si="6"/>
        <v>117702279</v>
      </c>
      <c r="BL10" s="44">
        <f>+BK10+NOVIEMBRE!BK10+OCTUBRE!BK10+SEPTIEMBRE!BL10</f>
        <v>506569691.62</v>
      </c>
      <c r="BM10" s="161" t="s">
        <v>470</v>
      </c>
      <c r="BN10" s="101">
        <f>X17+X66</f>
        <v>910497219</v>
      </c>
      <c r="BO10" s="234">
        <f>AA17+AA66</f>
        <v>906155187</v>
      </c>
      <c r="BP10" s="99">
        <f>AD17+AD66</f>
        <v>906155187</v>
      </c>
      <c r="BQ10" s="246">
        <f>AF17+AF66</f>
        <v>74128012</v>
      </c>
      <c r="BR10" s="137">
        <f>+BQ10+NOVIEMBRE!BQ10+OCTUBRE!BQ10+SEPTIEMBRE!BQ10+AGOSTO!BQ10+JULIO!BQ10+JUNIO!BQ10+MAYO!BQ10+ABRIL!BQ10+MARZO!BQ10+FEBRERO!BQ10+ENERO!BQ10</f>
        <v>901218745</v>
      </c>
    </row>
    <row r="11" spans="1:70" s="10" customFormat="1" ht="25.5" x14ac:dyDescent="0.25">
      <c r="A11" s="421"/>
      <c r="B11" s="422"/>
      <c r="C11" s="423"/>
      <c r="D11" s="423"/>
      <c r="E11" s="423"/>
      <c r="F11" s="423"/>
      <c r="G11" s="423"/>
      <c r="H11" s="423"/>
      <c r="I11" s="423"/>
      <c r="J11" s="423"/>
      <c r="K11" s="423"/>
      <c r="L11" s="423"/>
      <c r="M11" s="423"/>
      <c r="N11" s="424"/>
      <c r="O11" s="409"/>
      <c r="P11" s="425"/>
      <c r="Q11" s="424"/>
      <c r="S11" s="448"/>
      <c r="T11" s="649"/>
      <c r="U11" s="193"/>
      <c r="V11" s="193"/>
      <c r="W11" s="193"/>
      <c r="X11" s="193"/>
      <c r="Y11" s="193"/>
      <c r="Z11" s="193"/>
      <c r="AA11" s="193"/>
      <c r="AB11" s="193"/>
      <c r="AC11" s="193"/>
      <c r="AD11" s="193"/>
      <c r="AE11" s="193"/>
      <c r="AF11" s="193"/>
      <c r="AG11" s="193"/>
      <c r="AH11" s="193"/>
      <c r="AI11" s="193"/>
      <c r="AJ11" s="207"/>
      <c r="AL11" s="451"/>
      <c r="AM11" s="452"/>
      <c r="AO11" s="453" t="s">
        <v>13</v>
      </c>
      <c r="AP11" s="717" t="s">
        <v>588</v>
      </c>
      <c r="AQ11" s="14">
        <f>F88</f>
        <v>0</v>
      </c>
      <c r="AR11" s="14">
        <f>I88</f>
        <v>0</v>
      </c>
      <c r="AS11" s="14">
        <f>L88</f>
        <v>0</v>
      </c>
      <c r="AT11" s="454">
        <f>AO2/12</f>
        <v>1</v>
      </c>
      <c r="AU11" s="429" t="str">
        <f t="shared" si="0"/>
        <v xml:space="preserve"> </v>
      </c>
      <c r="AV11" s="429" t="str">
        <f t="shared" si="1"/>
        <v xml:space="preserve"> </v>
      </c>
      <c r="AW11" s="430">
        <f>I88</f>
        <v>0</v>
      </c>
      <c r="AX11" s="430">
        <f>L88</f>
        <v>0</v>
      </c>
      <c r="AY11" s="430">
        <f t="shared" si="2"/>
        <v>0</v>
      </c>
      <c r="AZ11" s="431">
        <f t="shared" si="3"/>
        <v>0</v>
      </c>
      <c r="BB11" s="447" t="s">
        <v>458</v>
      </c>
      <c r="BC11" s="91">
        <f>F26</f>
        <v>799494257</v>
      </c>
      <c r="BD11" s="92">
        <f>I26</f>
        <v>820271732</v>
      </c>
      <c r="BE11" s="93">
        <f>K26</f>
        <v>94653572</v>
      </c>
      <c r="BF11" s="71">
        <f>+BE11+NOVIEMBRE!BE11+OCTUBRE!BE11+SEPTIEMBRE!BF11</f>
        <v>748719305</v>
      </c>
      <c r="BG11" s="86" t="s">
        <v>69</v>
      </c>
      <c r="BH11" s="102">
        <f>BN22</f>
        <v>55607506</v>
      </c>
      <c r="BI11" s="102">
        <f>BO22</f>
        <v>52368497</v>
      </c>
      <c r="BJ11" s="102">
        <f>BP22</f>
        <v>52368497</v>
      </c>
      <c r="BK11" s="102">
        <f>BQ22</f>
        <v>8414371</v>
      </c>
      <c r="BL11" s="44">
        <f>+BK11+NOVIEMBRE!BK11+OCTUBRE!BK11+SEPTIEMBRE!BL11</f>
        <v>43564175</v>
      </c>
      <c r="BM11" s="162" t="s">
        <v>471</v>
      </c>
      <c r="BN11" s="104">
        <f>X18+X67</f>
        <v>151513894</v>
      </c>
      <c r="BO11" s="235">
        <f>AA18+AA67</f>
        <v>150702993</v>
      </c>
      <c r="BP11" s="102">
        <f>AD18+AD67</f>
        <v>150702993</v>
      </c>
      <c r="BQ11" s="247">
        <f>AF18+AF67</f>
        <v>13064554</v>
      </c>
      <c r="BR11" s="137">
        <f>+BQ11+NOVIEMBRE!BQ11+OCTUBRE!BQ11+SEPTIEMBRE!BQ11+AGOSTO!BQ11+JULIO!BQ11+JUNIO!BQ11+MAYO!BQ11+ABRIL!BQ11+MARZO!BQ11+FEBRERO!BQ11+ENERO!BQ11</f>
        <v>149530365</v>
      </c>
    </row>
    <row r="12" spans="1:70" s="10" customFormat="1" ht="25.5" x14ac:dyDescent="0.25">
      <c r="A12" s="203">
        <f>+IF(NOVIEMBRE!A12=0,"",NOVIEMBRE!A12)</f>
        <v>1001</v>
      </c>
      <c r="B12" s="251" t="str">
        <f>+IF(NOVIEMBRE!B12=0,"",NOVIEMBRE!B12)</f>
        <v>Bienestar Social (Caja, Bancos, Inversiones Tempor.) a Dic-31-2013</v>
      </c>
      <c r="C12" s="283">
        <f>+ENERO!C12</f>
        <v>0</v>
      </c>
      <c r="D12" s="456">
        <f>NOVIEMBRE!D12+DICIEMBRE!P12</f>
        <v>0</v>
      </c>
      <c r="E12" s="456">
        <f>NOVIEMBRE!E12+DICIEMBRE!Q12</f>
        <v>81553</v>
      </c>
      <c r="F12" s="170">
        <f>SUM(C12:E12)</f>
        <v>81553</v>
      </c>
      <c r="G12" s="283">
        <f>NOVIEMBRE!I12</f>
        <v>81553</v>
      </c>
      <c r="H12" s="154">
        <v>0</v>
      </c>
      <c r="I12" s="170">
        <f>SUM(G12:H12)</f>
        <v>81553</v>
      </c>
      <c r="J12" s="283">
        <f>NOVIEMBRE!L12</f>
        <v>81553</v>
      </c>
      <c r="K12" s="154">
        <v>0</v>
      </c>
      <c r="L12" s="170">
        <f>SUM(J12:K12)</f>
        <v>81553</v>
      </c>
      <c r="M12" s="283">
        <f>F12-I12</f>
        <v>0</v>
      </c>
      <c r="N12" s="170">
        <f>F12-L12</f>
        <v>0</v>
      </c>
      <c r="O12" s="365"/>
      <c r="P12" s="455">
        <v>0</v>
      </c>
      <c r="Q12" s="458">
        <v>0</v>
      </c>
      <c r="S12" s="459">
        <f>+IF(NOVIEMBRE!S12=0,"",NOVIEMBRE!S12)</f>
        <v>1000000</v>
      </c>
      <c r="T12" s="460" t="str">
        <f>+IF(NOVIEMBRE!T12=0,"",NOVIEMBRE!T12)</f>
        <v>GASTOS DE PERSONAL</v>
      </c>
      <c r="U12" s="461">
        <f t="shared" ref="U12:AJ12" si="9">U14+U63</f>
        <v>2030388802</v>
      </c>
      <c r="V12" s="462">
        <f t="shared" si="9"/>
        <v>17519000</v>
      </c>
      <c r="W12" s="462">
        <f t="shared" si="9"/>
        <v>295811949</v>
      </c>
      <c r="X12" s="463">
        <f t="shared" si="9"/>
        <v>2343719751</v>
      </c>
      <c r="Y12" s="445">
        <f t="shared" si="9"/>
        <v>1843742337</v>
      </c>
      <c r="Z12" s="462">
        <f t="shared" si="9"/>
        <v>284692584</v>
      </c>
      <c r="AA12" s="463">
        <f t="shared" si="9"/>
        <v>2128434921</v>
      </c>
      <c r="AB12" s="445">
        <f t="shared" si="9"/>
        <v>1801648455</v>
      </c>
      <c r="AC12" s="462">
        <f t="shared" si="9"/>
        <v>326786466</v>
      </c>
      <c r="AD12" s="463">
        <f t="shared" si="9"/>
        <v>2128434921</v>
      </c>
      <c r="AE12" s="445">
        <f t="shared" si="9"/>
        <v>1722758011</v>
      </c>
      <c r="AF12" s="462">
        <f t="shared" si="9"/>
        <v>238154319</v>
      </c>
      <c r="AG12" s="463">
        <f t="shared" si="9"/>
        <v>1960912330</v>
      </c>
      <c r="AH12" s="445">
        <f t="shared" si="9"/>
        <v>215284830</v>
      </c>
      <c r="AI12" s="462">
        <f t="shared" si="9"/>
        <v>215284830</v>
      </c>
      <c r="AJ12" s="446">
        <f t="shared" si="9"/>
        <v>382807421</v>
      </c>
      <c r="AK12" s="12"/>
      <c r="AL12" s="464">
        <f>AL14+AL63</f>
        <v>439000</v>
      </c>
      <c r="AM12" s="465">
        <f>AM14+AM63</f>
        <v>0</v>
      </c>
      <c r="AO12" s="453"/>
      <c r="AP12" s="729" t="s">
        <v>589</v>
      </c>
      <c r="AQ12" s="14">
        <f>F89</f>
        <v>70000000</v>
      </c>
      <c r="AR12" s="14">
        <f>I89</f>
        <v>55747550</v>
      </c>
      <c r="AS12" s="14">
        <f>L89</f>
        <v>55747550</v>
      </c>
      <c r="AT12" s="15"/>
      <c r="AU12" s="429">
        <f t="shared" si="0"/>
        <v>0.79639357142857148</v>
      </c>
      <c r="AV12" s="429">
        <f t="shared" si="1"/>
        <v>0.79639357142857148</v>
      </c>
      <c r="AW12" s="430">
        <f>I89</f>
        <v>55747550</v>
      </c>
      <c r="AX12" s="430">
        <f>L89</f>
        <v>55747550</v>
      </c>
      <c r="AY12" s="430">
        <f t="shared" si="2"/>
        <v>-14252450</v>
      </c>
      <c r="AZ12" s="431">
        <f t="shared" si="3"/>
        <v>-14252450</v>
      </c>
      <c r="BB12" s="447" t="s">
        <v>459</v>
      </c>
      <c r="BC12" s="91">
        <f>F23</f>
        <v>1322313967</v>
      </c>
      <c r="BD12" s="92">
        <f>I23</f>
        <v>1256957251</v>
      </c>
      <c r="BE12" s="93">
        <f>K23</f>
        <v>143571511</v>
      </c>
      <c r="BF12" s="71">
        <f>+BE12+NOVIEMBRE!BE12+OCTUBRE!BE12+SEPTIEMBRE!BF12</f>
        <v>841281897</v>
      </c>
      <c r="BG12" s="466" t="s">
        <v>412</v>
      </c>
      <c r="BH12" s="102">
        <f>BN25</f>
        <v>340487096</v>
      </c>
      <c r="BI12" s="102">
        <f>BO25</f>
        <v>302213149</v>
      </c>
      <c r="BJ12" s="102">
        <f>BP25</f>
        <v>302213149</v>
      </c>
      <c r="BK12" s="102">
        <f>BQ25</f>
        <v>13308804</v>
      </c>
      <c r="BL12" s="44">
        <f>+BK12+NOVIEMBRE!BK12+OCTUBRE!BK12+SEPTIEMBRE!BL12</f>
        <v>211551985</v>
      </c>
      <c r="BM12" s="163" t="s">
        <v>472</v>
      </c>
      <c r="BN12" s="104">
        <f>X16+X65-X81-X33-BN10-BN11</f>
        <v>146821634</v>
      </c>
      <c r="BO12" s="235">
        <f>AA16+AA65-AA81-AA33-BO10-BO11</f>
        <v>139730820</v>
      </c>
      <c r="BP12" s="102">
        <f>AD16+AD65-AD81-AD33-BP10-BP11</f>
        <v>139730820</v>
      </c>
      <c r="BQ12" s="247">
        <f>AF16+AF65-AF81-AF33-BQ10-BQ11</f>
        <v>76462015</v>
      </c>
      <c r="BR12" s="137">
        <f>+BQ12+NOVIEMBRE!BQ12+OCTUBRE!BQ12+SEPTIEMBRE!BQ12+AGOSTO!BQ12+JULIO!BQ12+JUNIO!BQ12+MAYO!BQ12+ABRIL!BQ12+MARZO!BQ12+FEBRERO!BQ12+ENERO!BQ12</f>
        <v>134978287</v>
      </c>
    </row>
    <row r="13" spans="1:70" s="10" customFormat="1" ht="25.5" x14ac:dyDescent="0.25">
      <c r="A13" s="203">
        <f>+IF(NOVIEMBRE!A13=0,"",NOVIEMBRE!A13)</f>
        <v>1002</v>
      </c>
      <c r="B13" s="251" t="str">
        <f>+IF(NOVIEMBRE!B13=0,"",NOVIEMBRE!B13)</f>
        <v>Fondo Vivienda (Caja, Bancos, Inversiones Tempor.) a Dic-31-2013</v>
      </c>
      <c r="C13" s="283">
        <f>+ENERO!C13</f>
        <v>0</v>
      </c>
      <c r="D13" s="456">
        <f>NOVIEMBRE!D13+DICIEMBRE!P13</f>
        <v>0</v>
      </c>
      <c r="E13" s="456">
        <f>NOVIEMBRE!E13+DICIEMBRE!Q13</f>
        <v>0</v>
      </c>
      <c r="F13" s="170">
        <f>SUM(C13:E13)</f>
        <v>0</v>
      </c>
      <c r="G13" s="283">
        <f>NOVIEMBRE!I13</f>
        <v>0</v>
      </c>
      <c r="H13" s="154">
        <v>0</v>
      </c>
      <c r="I13" s="170">
        <f>SUM(G13:H13)</f>
        <v>0</v>
      </c>
      <c r="J13" s="283">
        <f>NOVIEMBRE!L13</f>
        <v>0</v>
      </c>
      <c r="K13" s="154">
        <v>0</v>
      </c>
      <c r="L13" s="170">
        <f>SUM(J13:K13)</f>
        <v>0</v>
      </c>
      <c r="M13" s="283">
        <f>F13-I13</f>
        <v>0</v>
      </c>
      <c r="N13" s="170">
        <f>F13-L13</f>
        <v>0</v>
      </c>
      <c r="O13" s="467"/>
      <c r="P13" s="455">
        <v>0</v>
      </c>
      <c r="Q13" s="458">
        <v>0</v>
      </c>
      <c r="S13" s="448"/>
      <c r="T13" s="649"/>
      <c r="U13" s="193"/>
      <c r="V13" s="193"/>
      <c r="W13" s="193"/>
      <c r="X13" s="193"/>
      <c r="Y13" s="193"/>
      <c r="Z13" s="193"/>
      <c r="AA13" s="193"/>
      <c r="AB13" s="193"/>
      <c r="AC13" s="193"/>
      <c r="AD13" s="193"/>
      <c r="AE13" s="193"/>
      <c r="AF13" s="193"/>
      <c r="AG13" s="193"/>
      <c r="AH13" s="193"/>
      <c r="AI13" s="193"/>
      <c r="AJ13" s="207"/>
      <c r="AK13" s="12"/>
      <c r="AL13" s="451"/>
      <c r="AM13" s="452"/>
      <c r="AO13" s="22"/>
      <c r="AP13" s="729" t="s">
        <v>590</v>
      </c>
      <c r="AQ13" s="14">
        <f>F90</f>
        <v>94000000</v>
      </c>
      <c r="AR13" s="14">
        <f>I90</f>
        <v>0</v>
      </c>
      <c r="AS13" s="14">
        <f>L90</f>
        <v>0</v>
      </c>
      <c r="AT13" s="15"/>
      <c r="AU13" s="429">
        <f t="shared" si="0"/>
        <v>0</v>
      </c>
      <c r="AV13" s="429">
        <f t="shared" si="1"/>
        <v>0</v>
      </c>
      <c r="AW13" s="430">
        <f>I90</f>
        <v>0</v>
      </c>
      <c r="AX13" s="430">
        <f>L90</f>
        <v>0</v>
      </c>
      <c r="AY13" s="430">
        <f t="shared" si="2"/>
        <v>-94000000</v>
      </c>
      <c r="AZ13" s="431">
        <f t="shared" si="3"/>
        <v>-94000000</v>
      </c>
      <c r="BA13" s="467"/>
      <c r="BB13" s="468" t="s">
        <v>460</v>
      </c>
      <c r="BC13" s="91">
        <f>+F30+F33+F36+F38+F39+F40</f>
        <v>0</v>
      </c>
      <c r="BD13" s="92">
        <f>+I30+I33+I36+I38+I39+I40</f>
        <v>23633721</v>
      </c>
      <c r="BE13" s="93">
        <f>+K30+K33+K36+K38+K39+K40</f>
        <v>0</v>
      </c>
      <c r="BF13" s="71">
        <f>+BE13+NOVIEMBRE!BE13+OCTUBRE!BE13+SEPTIEMBRE!BF13</f>
        <v>0</v>
      </c>
      <c r="BG13" s="109" t="s">
        <v>72</v>
      </c>
      <c r="BH13" s="102">
        <f t="shared" ref="BH13:BK15" si="10">BN29</f>
        <v>461500000</v>
      </c>
      <c r="BI13" s="102">
        <f t="shared" si="10"/>
        <v>216418334</v>
      </c>
      <c r="BJ13" s="102">
        <f t="shared" si="10"/>
        <v>216418334</v>
      </c>
      <c r="BK13" s="102">
        <f t="shared" si="10"/>
        <v>16305000</v>
      </c>
      <c r="BL13" s="44">
        <f>+BK13+NOVIEMBRE!BK13+OCTUBRE!BK13+SEPTIEMBRE!BL13</f>
        <v>216351666</v>
      </c>
      <c r="BM13" s="166" t="s">
        <v>473</v>
      </c>
      <c r="BN13" s="101">
        <f>X43-X55+X57-X61+X90-X102+X104-X108</f>
        <v>594553022</v>
      </c>
      <c r="BO13" s="234">
        <f>AA43-AA55+AA57-AA61+AA90-AA102+AA104-AA108</f>
        <v>419490436</v>
      </c>
      <c r="BP13" s="99">
        <f>AD43-AD55+AD57-AD61+AD90-AD102+AD104-AD108</f>
        <v>419490436</v>
      </c>
      <c r="BQ13" s="246">
        <f>AF43-AF55+AF57-AF61+AF90-AF102+AF104-AF108</f>
        <v>28315606</v>
      </c>
      <c r="BR13" s="137">
        <f>+BQ13+NOVIEMBRE!BQ13+OCTUBRE!BQ13+SEPTIEMBRE!BQ13+AGOSTO!BQ13+JULIO!BQ13+JUNIO!BQ13+MAYO!BQ13+ABRIL!BQ13+MARZO!BQ13+FEBRERO!BQ13+ENERO!BQ13</f>
        <v>332636865</v>
      </c>
    </row>
    <row r="14" spans="1:70" s="10" customFormat="1" ht="18" customHeight="1" x14ac:dyDescent="0.25">
      <c r="A14" s="203">
        <f>+IF(NOVIEMBRE!A14=0,"",NOVIEMBRE!A14)</f>
        <v>1003</v>
      </c>
      <c r="B14" s="251" t="str">
        <f>+IF(NOVIEMBRE!B14=0,"",NOVIEMBRE!B14)</f>
        <v>Fondos Comunes y Especiales (Caja, Bancos, Invers. Tempor.) a Dic-31-2013</v>
      </c>
      <c r="C14" s="283">
        <f>+ENERO!C14</f>
        <v>100000000</v>
      </c>
      <c r="D14" s="456">
        <f>NOVIEMBRE!D14+DICIEMBRE!P14</f>
        <v>0</v>
      </c>
      <c r="E14" s="456">
        <f>NOVIEMBRE!E14+DICIEMBRE!Q14</f>
        <v>3640555</v>
      </c>
      <c r="F14" s="170">
        <f>SUM(C14:E14)</f>
        <v>103640555</v>
      </c>
      <c r="G14" s="283">
        <f>NOVIEMBRE!I14</f>
        <v>103640555</v>
      </c>
      <c r="H14" s="154">
        <v>0</v>
      </c>
      <c r="I14" s="170">
        <f>SUM(G14:H14)</f>
        <v>103640555</v>
      </c>
      <c r="J14" s="283">
        <f>NOVIEMBRE!L14</f>
        <v>103640555</v>
      </c>
      <c r="K14" s="154">
        <v>0</v>
      </c>
      <c r="L14" s="170">
        <f>SUM(J14:K14)</f>
        <v>103640555</v>
      </c>
      <c r="M14" s="283">
        <f>F14-I14</f>
        <v>0</v>
      </c>
      <c r="N14" s="170">
        <f>F14-L14</f>
        <v>0</v>
      </c>
      <c r="O14" s="467"/>
      <c r="P14" s="455">
        <v>0</v>
      </c>
      <c r="Q14" s="458">
        <v>0</v>
      </c>
      <c r="S14" s="469">
        <f>+IF(NOVIEMBRE!S14=0,"",NOVIEMBRE!S14)</f>
        <v>1010000</v>
      </c>
      <c r="T14" s="470" t="str">
        <f>+IF(NOVIEMBRE!T14=0,"",NOVIEMBRE!T14)</f>
        <v>Gastos de Administración</v>
      </c>
      <c r="U14" s="157">
        <f t="shared" ref="U14:AJ14" si="11">U16+U35+U43+U57</f>
        <v>692714475</v>
      </c>
      <c r="V14" s="144">
        <f t="shared" si="11"/>
        <v>-25761000</v>
      </c>
      <c r="W14" s="144">
        <f t="shared" si="11"/>
        <v>128107618</v>
      </c>
      <c r="X14" s="152">
        <f t="shared" si="11"/>
        <v>795061093</v>
      </c>
      <c r="Y14" s="151">
        <f t="shared" si="11"/>
        <v>626568020</v>
      </c>
      <c r="Z14" s="144">
        <f t="shared" si="11"/>
        <v>98844418</v>
      </c>
      <c r="AA14" s="152">
        <f t="shared" si="11"/>
        <v>725412438</v>
      </c>
      <c r="AB14" s="151">
        <f t="shared" si="11"/>
        <v>596270139</v>
      </c>
      <c r="AC14" s="144">
        <f t="shared" si="11"/>
        <v>129142299</v>
      </c>
      <c r="AD14" s="152">
        <f t="shared" si="11"/>
        <v>725412438</v>
      </c>
      <c r="AE14" s="151">
        <f t="shared" si="11"/>
        <v>560492089</v>
      </c>
      <c r="AF14" s="144">
        <f t="shared" si="11"/>
        <v>91357840</v>
      </c>
      <c r="AG14" s="152">
        <f t="shared" si="11"/>
        <v>651849929</v>
      </c>
      <c r="AH14" s="151">
        <f t="shared" si="11"/>
        <v>69648655</v>
      </c>
      <c r="AI14" s="144">
        <f t="shared" si="11"/>
        <v>69648655</v>
      </c>
      <c r="AJ14" s="153">
        <f t="shared" si="11"/>
        <v>143211164</v>
      </c>
      <c r="AK14" s="12"/>
      <c r="AL14" s="151">
        <f>AL16+AL35+AL43+AL57</f>
        <v>939000</v>
      </c>
      <c r="AM14" s="153">
        <f>AM16+AM35+AM43+AM57</f>
        <v>0</v>
      </c>
      <c r="AO14" s="23"/>
      <c r="AP14" s="13" t="s">
        <v>75</v>
      </c>
      <c r="AQ14" s="14">
        <f>F19-AQ7-AQ8-AQ9-AQ10-AQ11-AQ12-AQ13</f>
        <v>436007437</v>
      </c>
      <c r="AR14" s="14">
        <f>I19-AR7-AR8-AR9-AR10-AR11-AR12-AR13</f>
        <v>402802573</v>
      </c>
      <c r="AS14" s="14">
        <f>L19-AS7-AS8-AS9-AS10-AS11-AS12-AS13</f>
        <v>358228390</v>
      </c>
      <c r="AT14" s="467"/>
      <c r="AU14" s="429">
        <f t="shared" si="0"/>
        <v>0.92384335407563245</v>
      </c>
      <c r="AV14" s="429">
        <f t="shared" si="1"/>
        <v>0.82161073321325018</v>
      </c>
      <c r="AW14" s="430">
        <f>(I41+I46+I49+I52+I55+I58+I61+I64+I67+I70+I73+I78+I81+I82+I83+I86+I87+I93)/AO$2*12+I47+I50+I53+I56+I59+I62+I65+I68+I71+I74</f>
        <v>400552573</v>
      </c>
      <c r="AX14" s="430">
        <f>(L41+L46+L49+L52+L55+L58+L61+L64+L67+L70+L73+L78+L81+L82+L83+L86+L87+L93)/AO$2*12+L47+L50+L53+L56+L59+L62+L65+L68+L71+L74</f>
        <v>355978390</v>
      </c>
      <c r="AY14" s="430">
        <f t="shared" si="2"/>
        <v>-35454864</v>
      </c>
      <c r="AZ14" s="431">
        <f t="shared" si="3"/>
        <v>-80029047</v>
      </c>
      <c r="BB14" s="468" t="s">
        <v>461</v>
      </c>
      <c r="BC14" s="110">
        <f>+F64</f>
        <v>22000000</v>
      </c>
      <c r="BD14" s="111">
        <f>+I64</f>
        <v>20411203</v>
      </c>
      <c r="BE14" s="112">
        <f>K64</f>
        <v>2103714</v>
      </c>
      <c r="BF14" s="71">
        <f>+BE14+NOVIEMBRE!BE14+OCTUBRE!BE14+SEPTIEMBRE!BF14</f>
        <v>16632668</v>
      </c>
      <c r="BG14" s="109" t="s">
        <v>76</v>
      </c>
      <c r="BH14" s="99">
        <f t="shared" si="10"/>
        <v>0</v>
      </c>
      <c r="BI14" s="99">
        <f t="shared" si="10"/>
        <v>0</v>
      </c>
      <c r="BJ14" s="99">
        <f t="shared" si="10"/>
        <v>0</v>
      </c>
      <c r="BK14" s="99">
        <f t="shared" si="10"/>
        <v>0</v>
      </c>
      <c r="BL14" s="44">
        <f>+BK14+NOVIEMBRE!BK14+OCTUBRE!BK14+SEPTIEMBRE!BL14</f>
        <v>0</v>
      </c>
      <c r="BM14" s="165" t="s">
        <v>469</v>
      </c>
      <c r="BN14" s="104">
        <f>X35-X41+X83-X88</f>
        <v>352842844</v>
      </c>
      <c r="BO14" s="102">
        <f>AA35-AA41+AA83-AA88</f>
        <v>324864347</v>
      </c>
      <c r="BP14" s="102">
        <f>AD35-AD41+AD83-AD88</f>
        <v>324864347</v>
      </c>
      <c r="BQ14" s="247">
        <f>AF35-AF41+AF83-AF88</f>
        <v>44717488</v>
      </c>
      <c r="BR14" s="137">
        <f>+BQ14+NOVIEMBRE!BQ14+OCTUBRE!BQ14+SEPTIEMBRE!BQ14+AGOSTO!BQ14+JULIO!BQ14+JUNIO!BQ14+MAYO!BQ14+ABRIL!BQ14+MARZO!BQ14+FEBRERO!BQ14+ENERO!BQ14</f>
        <v>295748606</v>
      </c>
    </row>
    <row r="15" spans="1:70" s="10" customFormat="1" ht="18" customHeight="1" thickBot="1" x14ac:dyDescent="0.3">
      <c r="A15" s="204">
        <f>+IF(NOVIEMBRE!A15=0,"",NOVIEMBRE!A15)</f>
        <v>1004</v>
      </c>
      <c r="B15" s="677" t="str">
        <f>+IF(NOVIEMBRE!B15=0,"",NOVIEMBRE!B15)</f>
        <v>Cesantias Ley 50/1990 a Dic-31-2013</v>
      </c>
      <c r="C15" s="474">
        <f>+ENERO!C15</f>
        <v>0</v>
      </c>
      <c r="D15" s="472">
        <f>NOVIEMBRE!D15+DICIEMBRE!P15</f>
        <v>0</v>
      </c>
      <c r="E15" s="472">
        <f>NOVIEMBRE!E15+DICIEMBRE!Q15</f>
        <v>122847747</v>
      </c>
      <c r="F15" s="473">
        <f>SUM(C15:E15)</f>
        <v>122847747</v>
      </c>
      <c r="G15" s="474">
        <f>NOVIEMBRE!I15</f>
        <v>122847747</v>
      </c>
      <c r="H15" s="197">
        <v>0</v>
      </c>
      <c r="I15" s="473">
        <f>SUM(G15:H15)</f>
        <v>122847747</v>
      </c>
      <c r="J15" s="474">
        <f>NOVIEMBRE!L15</f>
        <v>122847747</v>
      </c>
      <c r="K15" s="197">
        <v>0</v>
      </c>
      <c r="L15" s="473">
        <f>SUM(J15:K15)</f>
        <v>122847747</v>
      </c>
      <c r="M15" s="474">
        <f>F15-I15</f>
        <v>0</v>
      </c>
      <c r="N15" s="473">
        <f>F15-L15</f>
        <v>0</v>
      </c>
      <c r="O15" s="467"/>
      <c r="P15" s="471">
        <v>0</v>
      </c>
      <c r="Q15" s="476">
        <v>0</v>
      </c>
      <c r="S15" s="448" t="str">
        <f>+IF(NOVIEMBRE!S15=0,"",NOVIEMBRE!S15)</f>
        <v/>
      </c>
      <c r="T15" s="649" t="str">
        <f>+IF(NOVIEMBRE!T15=0,"",NOVIEMBRE!T15)</f>
        <v xml:space="preserve"> </v>
      </c>
      <c r="U15" s="193"/>
      <c r="V15" s="193"/>
      <c r="W15" s="193"/>
      <c r="X15" s="193"/>
      <c r="Y15" s="193"/>
      <c r="Z15" s="193"/>
      <c r="AA15" s="193"/>
      <c r="AB15" s="193"/>
      <c r="AC15" s="193"/>
      <c r="AD15" s="193"/>
      <c r="AE15" s="193"/>
      <c r="AF15" s="193"/>
      <c r="AG15" s="193"/>
      <c r="AH15" s="193"/>
      <c r="AI15" s="193"/>
      <c r="AJ15" s="207"/>
      <c r="AK15" s="12"/>
      <c r="AL15" s="211"/>
      <c r="AM15" s="212"/>
      <c r="AO15" s="22"/>
      <c r="AP15" s="13" t="s">
        <v>78</v>
      </c>
      <c r="AQ15" s="14">
        <f>F108</f>
        <v>120715337</v>
      </c>
      <c r="AR15" s="14">
        <f>I108</f>
        <v>88704395</v>
      </c>
      <c r="AS15" s="14">
        <f>L108</f>
        <v>88704395</v>
      </c>
      <c r="AT15" s="15"/>
      <c r="AU15" s="419">
        <f t="shared" si="0"/>
        <v>0.73482290821090945</v>
      </c>
      <c r="AV15" s="429">
        <f t="shared" si="1"/>
        <v>0.73482290821090945</v>
      </c>
      <c r="AW15" s="14">
        <f>AQ15</f>
        <v>120715337</v>
      </c>
      <c r="AX15" s="14">
        <f>AR15</f>
        <v>88704395</v>
      </c>
      <c r="AY15" s="14">
        <f t="shared" si="2"/>
        <v>0</v>
      </c>
      <c r="AZ15" s="420">
        <f t="shared" si="3"/>
        <v>-32010942</v>
      </c>
      <c r="BA15" s="467"/>
      <c r="BB15" s="468" t="s">
        <v>79</v>
      </c>
      <c r="BC15" s="110">
        <f>F46+F49</f>
        <v>0</v>
      </c>
      <c r="BD15" s="111">
        <f>I46+I49</f>
        <v>0</v>
      </c>
      <c r="BE15" s="112">
        <f>K46+K49</f>
        <v>0</v>
      </c>
      <c r="BF15" s="71">
        <f>+BE15+NOVIEMBRE!BE15+OCTUBRE!BE15+SEPTIEMBRE!BF15</f>
        <v>0</v>
      </c>
      <c r="BG15" s="109" t="s">
        <v>80</v>
      </c>
      <c r="BH15" s="99">
        <f t="shared" si="10"/>
        <v>466957946</v>
      </c>
      <c r="BI15" s="99">
        <f t="shared" si="10"/>
        <v>466957946</v>
      </c>
      <c r="BJ15" s="99">
        <f t="shared" si="10"/>
        <v>466957946</v>
      </c>
      <c r="BK15" s="99">
        <f t="shared" si="10"/>
        <v>1466644</v>
      </c>
      <c r="BL15" s="44">
        <f>+BK15+NOVIEMBRE!BK15+OCTUBRE!BK15+SEPTIEMBRE!BL15</f>
        <v>389509478</v>
      </c>
      <c r="BM15" s="89" t="s">
        <v>68</v>
      </c>
      <c r="BN15" s="101">
        <f>SUM(BN16:BN21)</f>
        <v>678678246</v>
      </c>
      <c r="BO15" s="99">
        <f>SUM(BO16:BO21)</f>
        <v>605078084.69000006</v>
      </c>
      <c r="BP15" s="99">
        <f>SUM(BP16:BP21)</f>
        <v>605078084.69000006</v>
      </c>
      <c r="BQ15" s="246">
        <f>SUM(BQ16:BQ21)</f>
        <v>117702279</v>
      </c>
      <c r="BR15" s="137">
        <f>SUM(BR16:BR21)</f>
        <v>506569691.62</v>
      </c>
    </row>
    <row r="16" spans="1:70" s="10" customFormat="1" ht="15.75" thickBot="1" x14ac:dyDescent="0.3">
      <c r="A16" s="198" t="str">
        <f>+IF(NOVIEMBRE!A16=0,"",NOVIEMBRE!A16)</f>
        <v/>
      </c>
      <c r="B16" s="477" t="str">
        <f>+IF(NOVIEMBRE!B16=0,"",NOVIEMBRE!B16)</f>
        <v/>
      </c>
      <c r="C16" s="478"/>
      <c r="D16" s="478"/>
      <c r="E16" s="478"/>
      <c r="F16" s="478"/>
      <c r="G16" s="478"/>
      <c r="H16" s="478"/>
      <c r="I16" s="478"/>
      <c r="J16" s="478"/>
      <c r="K16" s="478"/>
      <c r="L16" s="478"/>
      <c r="M16" s="478"/>
      <c r="N16" s="479"/>
      <c r="O16" s="467"/>
      <c r="P16" s="480"/>
      <c r="Q16" s="481"/>
      <c r="S16" s="34">
        <f>+IF(NOVIEMBRE!S16=0,"",NOVIEMBRE!S16)</f>
        <v>1010100</v>
      </c>
      <c r="T16" s="158" t="str">
        <f>+IF(NOVIEMBRE!T16=0,"",NOVIEMBRE!T16)</f>
        <v>Servicios Personales Asociados a Nómina</v>
      </c>
      <c r="U16" s="157">
        <f t="shared" ref="U16:AJ16" si="12">SUM(U17:U20)+U33</f>
        <v>343362273</v>
      </c>
      <c r="V16" s="144">
        <f t="shared" si="12"/>
        <v>9939000</v>
      </c>
      <c r="W16" s="144">
        <f t="shared" si="12"/>
        <v>4568593</v>
      </c>
      <c r="X16" s="152">
        <f t="shared" si="12"/>
        <v>357869866</v>
      </c>
      <c r="Y16" s="151">
        <f t="shared" si="12"/>
        <v>295278451</v>
      </c>
      <c r="Z16" s="144">
        <f t="shared" si="12"/>
        <v>59377127</v>
      </c>
      <c r="AA16" s="152">
        <f t="shared" si="12"/>
        <v>354655578</v>
      </c>
      <c r="AB16" s="151">
        <f t="shared" si="12"/>
        <v>295278451</v>
      </c>
      <c r="AC16" s="144">
        <f t="shared" si="12"/>
        <v>59377127</v>
      </c>
      <c r="AD16" s="152">
        <f t="shared" si="12"/>
        <v>354655578</v>
      </c>
      <c r="AE16" s="151">
        <f t="shared" si="12"/>
        <v>295270901</v>
      </c>
      <c r="AF16" s="144">
        <f t="shared" si="12"/>
        <v>57521677</v>
      </c>
      <c r="AG16" s="152">
        <f t="shared" si="12"/>
        <v>352792578</v>
      </c>
      <c r="AH16" s="151">
        <f t="shared" si="12"/>
        <v>3214288</v>
      </c>
      <c r="AI16" s="144">
        <f t="shared" si="12"/>
        <v>3214288</v>
      </c>
      <c r="AJ16" s="153">
        <f t="shared" si="12"/>
        <v>5077288</v>
      </c>
      <c r="AK16" s="12"/>
      <c r="AL16" s="151">
        <f>SUM(AL17:AL20)+AL33</f>
        <v>439000</v>
      </c>
      <c r="AM16" s="153">
        <f>SUM(AM17:AM20)+AM33</f>
        <v>0</v>
      </c>
      <c r="AO16" s="23"/>
      <c r="AP16" s="482" t="s">
        <v>83</v>
      </c>
      <c r="AQ16" s="483">
        <f>F10</f>
        <v>226569855</v>
      </c>
      <c r="AR16" s="483">
        <f>I10</f>
        <v>226569855</v>
      </c>
      <c r="AS16" s="483">
        <f>L10</f>
        <v>226569855</v>
      </c>
      <c r="AT16" s="467"/>
      <c r="AU16" s="484">
        <f t="shared" si="0"/>
        <v>1</v>
      </c>
      <c r="AV16" s="484">
        <f t="shared" si="1"/>
        <v>1</v>
      </c>
      <c r="AW16" s="483">
        <f>AQ16</f>
        <v>226569855</v>
      </c>
      <c r="AX16" s="483">
        <f>AR16</f>
        <v>226569855</v>
      </c>
      <c r="AY16" s="14">
        <f t="shared" si="2"/>
        <v>0</v>
      </c>
      <c r="AZ16" s="485">
        <f t="shared" si="3"/>
        <v>0</v>
      </c>
      <c r="BA16" s="467"/>
      <c r="BB16" s="447" t="s">
        <v>462</v>
      </c>
      <c r="BC16" s="91">
        <f>F43</f>
        <v>100000000</v>
      </c>
      <c r="BD16" s="92">
        <f>I43</f>
        <v>92529846</v>
      </c>
      <c r="BE16" s="93">
        <f>K43</f>
        <v>8881055</v>
      </c>
      <c r="BF16" s="71">
        <f>+BE16+NOVIEMBRE!BE16+OCTUBRE!BE16+SEPTIEMBRE!BF16</f>
        <v>92529846</v>
      </c>
      <c r="BG16" s="109" t="s">
        <v>84</v>
      </c>
      <c r="BH16" s="114">
        <f>BH7+BH12+BH13+BH14+BH15</f>
        <v>4159459407</v>
      </c>
      <c r="BI16" s="114">
        <f>BI7+BI12+BI13+BI14+BI15</f>
        <v>3583979793.6900001</v>
      </c>
      <c r="BJ16" s="114">
        <f>BJ7+BJ12+BJ13+BJ14+BJ15</f>
        <v>3583979793.6900001</v>
      </c>
      <c r="BK16" s="114">
        <f>BK7+BK12+BK13+BK14+BK15</f>
        <v>393884773</v>
      </c>
      <c r="BL16" s="44">
        <f>+BK16+NOVIEMBRE!BK16+OCTUBRE!BK16+SEPTIEMBRE!BL16</f>
        <v>3181659863.6199999</v>
      </c>
      <c r="BM16" s="164" t="s">
        <v>85</v>
      </c>
      <c r="BN16" s="101">
        <f>X114-X121+X147-X148-X153</f>
        <v>193943954</v>
      </c>
      <c r="BO16" s="99">
        <f>AA114-AA121+AA147-AA148-AA153</f>
        <v>168585460</v>
      </c>
      <c r="BP16" s="99">
        <f>AD114-AD121+AD147-AD148-AD153</f>
        <v>168585460</v>
      </c>
      <c r="BQ16" s="100">
        <f>AF114-AF121+AF147-AF148-AF153</f>
        <v>68902973</v>
      </c>
      <c r="BR16" s="137">
        <f>+BQ16+NOVIEMBRE!BQ16+OCTUBRE!BQ16+SEPTIEMBRE!BQ16+AGOSTO!BQ16+JULIO!BQ16+JUNIO!BQ16+MAYO!BQ16+ABRIL!BQ16+MARZO!BQ16+FEBRERO!BQ16+ENERO!BQ16</f>
        <v>139342439</v>
      </c>
    </row>
    <row r="17" spans="1:249" s="467" customFormat="1" ht="17.25" thickBot="1" x14ac:dyDescent="0.3">
      <c r="A17" s="433">
        <f>+IF(NOVIEMBRE!A17=0,"",NOVIEMBRE!A17)</f>
        <v>11</v>
      </c>
      <c r="B17" s="439" t="str">
        <f>+IF(NOVIEMBRE!B17=0,"",NOVIEMBRE!B17)</f>
        <v>INGRESOS  CORRIENTES</v>
      </c>
      <c r="C17" s="435">
        <f>C19+C99</f>
        <v>3071195000</v>
      </c>
      <c r="D17" s="435">
        <f t="shared" ref="D17:N17" si="13">D19+D99</f>
        <v>0</v>
      </c>
      <c r="E17" s="435">
        <f t="shared" si="13"/>
        <v>740979215</v>
      </c>
      <c r="F17" s="435">
        <f t="shared" si="13"/>
        <v>3812174215</v>
      </c>
      <c r="G17" s="435">
        <f t="shared" si="13"/>
        <v>3252714678</v>
      </c>
      <c r="H17" s="435">
        <f t="shared" si="13"/>
        <v>276613687</v>
      </c>
      <c r="I17" s="435">
        <f t="shared" si="13"/>
        <v>3529328365</v>
      </c>
      <c r="J17" s="435">
        <f t="shared" si="13"/>
        <v>2586819887</v>
      </c>
      <c r="K17" s="435">
        <f t="shared" si="13"/>
        <v>387072793</v>
      </c>
      <c r="L17" s="435">
        <f t="shared" si="13"/>
        <v>2973892680</v>
      </c>
      <c r="M17" s="435">
        <f t="shared" si="13"/>
        <v>282845850</v>
      </c>
      <c r="N17" s="216">
        <f t="shared" si="13"/>
        <v>838281535</v>
      </c>
      <c r="P17" s="215">
        <f>P19+P99</f>
        <v>0</v>
      </c>
      <c r="Q17" s="216">
        <f>Q19+Q99</f>
        <v>54060370</v>
      </c>
      <c r="R17" s="10"/>
      <c r="S17" s="155">
        <f>+IF(NOVIEMBRE!S17=0,"",NOVIEMBRE!S17)</f>
        <v>1010101</v>
      </c>
      <c r="T17" s="159" t="str">
        <f>+IF(NOVIEMBRE!T17=0,"",NOVIEMBRE!T17)</f>
        <v>Sueldos del Personal de nómina</v>
      </c>
      <c r="U17" s="29">
        <f>+ENERO!U17</f>
        <v>294111900</v>
      </c>
      <c r="V17" s="17">
        <f>NOVIEMBRE!V17+DICIEMBRE!AL17</f>
        <v>-751437</v>
      </c>
      <c r="W17" s="17">
        <f>NOVIEMBRE!W17+DICIEMBRE!AM17</f>
        <v>0</v>
      </c>
      <c r="X17" s="20">
        <f>SUM(U17:W17)</f>
        <v>293360463</v>
      </c>
      <c r="Y17" s="21">
        <f>NOVIEMBRE!AA17</f>
        <v>267503434</v>
      </c>
      <c r="Z17" s="457">
        <v>24453542</v>
      </c>
      <c r="AA17" s="20">
        <f>SUM(Y17:Z17)</f>
        <v>291956976</v>
      </c>
      <c r="AB17" s="21">
        <f>NOVIEMBRE!AD17</f>
        <v>267503434</v>
      </c>
      <c r="AC17" s="457">
        <v>24453542</v>
      </c>
      <c r="AD17" s="20">
        <f>SUM(AB17:AC17)</f>
        <v>291956976</v>
      </c>
      <c r="AE17" s="21">
        <f>NOVIEMBRE!AG17</f>
        <v>267503434</v>
      </c>
      <c r="AF17" s="457">
        <v>24453542</v>
      </c>
      <c r="AG17" s="20">
        <f>SUM(AE17:AF17)</f>
        <v>291956976</v>
      </c>
      <c r="AH17" s="21">
        <f>X17-AA17</f>
        <v>1403487</v>
      </c>
      <c r="AI17" s="17">
        <f>X17-AD17</f>
        <v>1403487</v>
      </c>
      <c r="AJ17" s="18">
        <f>X17-AG17</f>
        <v>1403487</v>
      </c>
      <c r="AK17" s="10"/>
      <c r="AL17" s="455">
        <v>-751437</v>
      </c>
      <c r="AM17" s="458">
        <v>0</v>
      </c>
      <c r="AN17" s="10"/>
      <c r="AO17" s="428"/>
      <c r="AP17" s="488" t="s">
        <v>87</v>
      </c>
      <c r="AQ17" s="489">
        <f>SUM(AQ7:AQ16)</f>
        <v>3753704037</v>
      </c>
      <c r="AR17" s="490">
        <f>SUM(AR7:AR16)</f>
        <v>3483268689</v>
      </c>
      <c r="AS17" s="491">
        <f>SUM(AS7:AS16)</f>
        <v>2927833004</v>
      </c>
      <c r="AT17" s="492"/>
      <c r="AU17" s="490">
        <f t="shared" si="0"/>
        <v>0.92795506909060022</v>
      </c>
      <c r="AV17" s="490">
        <f t="shared" si="1"/>
        <v>0.77998504281119485</v>
      </c>
      <c r="AW17" s="493">
        <f>SUM(AX7:AX16)</f>
        <v>2925583004</v>
      </c>
      <c r="AX17" s="493">
        <f>SUM(AX7:AX16)</f>
        <v>2925583004</v>
      </c>
      <c r="AY17" s="493">
        <f>SUM(AY7:AY16)</f>
        <v>-240674406</v>
      </c>
      <c r="AZ17" s="494">
        <f>SUM(AZ7:AZ16)</f>
        <v>-828121033</v>
      </c>
      <c r="BA17" s="10"/>
      <c r="BB17" s="468" t="s">
        <v>463</v>
      </c>
      <c r="BC17" s="91">
        <f>F41+F52+F55+F58+F61+F67+F70+F73+F76+F79+F82+F88+F89+F90+F91</f>
        <v>418083040</v>
      </c>
      <c r="BD17" s="92">
        <f>I41+I52+I55+I58+I61+I67+I70+I73+I76+I79+I82+I88+I89+I90+I91</f>
        <v>299947285</v>
      </c>
      <c r="BE17" s="93">
        <f>K41+K52+K55+K58+K61+K67+K70+K73+K76+K79+K82+K88+K89+K90+K91</f>
        <v>53257012</v>
      </c>
      <c r="BF17" s="71">
        <f>+BE17+NOVIEMBRE!BE17+OCTUBRE!BE17+SEPTIEMBRE!BF17</f>
        <v>259231637</v>
      </c>
      <c r="BG17" s="116" t="s">
        <v>88</v>
      </c>
      <c r="BH17" s="117">
        <f>BC23-BH16</f>
        <v>0</v>
      </c>
      <c r="BI17" s="117"/>
      <c r="BJ17" s="117"/>
      <c r="BK17" s="117"/>
      <c r="BL17" s="44">
        <f>+BK17+NOVIEMBRE!BK17+OCTUBRE!BK17+SEPTIEMBRE!BL17</f>
        <v>0</v>
      </c>
      <c r="BM17" s="164" t="s">
        <v>479</v>
      </c>
      <c r="BN17" s="101">
        <f>X123-X126-X139+X155-X156-X167-X168</f>
        <v>232822542</v>
      </c>
      <c r="BO17" s="99">
        <f>AA123-AA126-AA139+AA155-AA156-AA167-AA168</f>
        <v>201053890.69</v>
      </c>
      <c r="BP17" s="99">
        <f>AD123-AD126-AD139+AD155-AD156-AD167-AD168</f>
        <v>201053890.69</v>
      </c>
      <c r="BQ17" s="100">
        <f>AF123-AF126-AF139+AF155-AF156-AF167-AF168</f>
        <v>14621835</v>
      </c>
      <c r="BR17" s="137">
        <f>+BQ17+NOVIEMBRE!BQ17+OCTUBRE!BQ17+SEPTIEMBRE!BQ17+AGOSTO!BQ17+JULIO!BQ17+JUNIO!BQ17+MAYO!BQ17+ABRIL!BQ17+MARZO!BQ17+FEBRERO!BQ17+ENERO!BQ17</f>
        <v>166261639.62</v>
      </c>
    </row>
    <row r="18" spans="1:249" s="10" customFormat="1" ht="15.75" thickBot="1" x14ac:dyDescent="0.3">
      <c r="A18" s="202" t="str">
        <f>+IF(NOVIEMBRE!A18=0,"",NOVIEMBRE!A18)</f>
        <v/>
      </c>
      <c r="B18" s="201" t="str">
        <f>+IF(NOVIEMBRE!B18=0,"",NOVIEMBRE!B18)</f>
        <v/>
      </c>
      <c r="C18" s="495"/>
      <c r="D18" s="495"/>
      <c r="E18" s="495"/>
      <c r="F18" s="495"/>
      <c r="G18" s="495"/>
      <c r="H18" s="495"/>
      <c r="I18" s="495"/>
      <c r="J18" s="495"/>
      <c r="K18" s="495"/>
      <c r="L18" s="495"/>
      <c r="M18" s="495"/>
      <c r="N18" s="496"/>
      <c r="P18" s="497"/>
      <c r="Q18" s="496"/>
      <c r="S18" s="155">
        <f>+IF(NOVIEMBRE!S18=0,"",NOVIEMBRE!S18)</f>
        <v>1010102</v>
      </c>
      <c r="T18" s="159" t="str">
        <f>+IF(NOVIEMBRE!T18=0,"",NOVIEMBRE!T18)</f>
        <v>Horas Extras,Dominic.,Festivos y Rec. Nocturnos</v>
      </c>
      <c r="U18" s="29">
        <f>+ENERO!U18</f>
        <v>8931208</v>
      </c>
      <c r="V18" s="17">
        <f>NOVIEMBRE!V18+DICIEMBRE!AL18</f>
        <v>2603000</v>
      </c>
      <c r="W18" s="17">
        <f>NOVIEMBRE!W18+DICIEMBRE!AM18</f>
        <v>3000000</v>
      </c>
      <c r="X18" s="20">
        <f>SUM(U18:W18)</f>
        <v>14534208</v>
      </c>
      <c r="Y18" s="21">
        <f>NOVIEMBRE!AA18</f>
        <v>13369643</v>
      </c>
      <c r="Z18" s="457">
        <v>1164284</v>
      </c>
      <c r="AA18" s="20">
        <f>SUM(Y18:Z18)</f>
        <v>14533927</v>
      </c>
      <c r="AB18" s="21">
        <f>NOVIEMBRE!AD18</f>
        <v>13369643</v>
      </c>
      <c r="AC18" s="457">
        <v>1164284</v>
      </c>
      <c r="AD18" s="20">
        <f>SUM(AB18:AC18)</f>
        <v>14533927</v>
      </c>
      <c r="AE18" s="21">
        <f>NOVIEMBRE!AG18</f>
        <v>13369643</v>
      </c>
      <c r="AF18" s="457">
        <v>1164284</v>
      </c>
      <c r="AG18" s="20">
        <f>SUM(AE18:AF18)</f>
        <v>14533927</v>
      </c>
      <c r="AH18" s="21">
        <f>X18-AA18</f>
        <v>281</v>
      </c>
      <c r="AI18" s="17">
        <f>X18-AD18</f>
        <v>281</v>
      </c>
      <c r="AJ18" s="18">
        <f>X18-AG18</f>
        <v>281</v>
      </c>
      <c r="AL18" s="455">
        <v>103000</v>
      </c>
      <c r="AM18" s="458">
        <v>0</v>
      </c>
      <c r="AO18" s="23"/>
      <c r="AP18" s="365" t="s">
        <v>53</v>
      </c>
      <c r="AQ18" s="365"/>
      <c r="AR18" s="365"/>
      <c r="AS18" s="365"/>
      <c r="AT18" s="365"/>
      <c r="AU18" s="365"/>
      <c r="AV18" s="365"/>
      <c r="AW18" s="365"/>
      <c r="AX18" s="365"/>
      <c r="AY18" s="365"/>
      <c r="AZ18" s="365"/>
      <c r="BA18" s="467"/>
      <c r="BB18" s="506" t="s">
        <v>464</v>
      </c>
      <c r="BC18" s="91">
        <f>F100+F101+F102+F105</f>
        <v>405755370</v>
      </c>
      <c r="BD18" s="92">
        <f>I100+I101+I102+I105</f>
        <v>361333926</v>
      </c>
      <c r="BE18" s="93">
        <f>K100+K101+K102+K105</f>
        <v>73939463</v>
      </c>
      <c r="BF18" s="71">
        <f>+BE18+NOVIEMBRE!BE18+OCTUBRE!BE18+SEPTIEMBRE!BF18</f>
        <v>361333926</v>
      </c>
      <c r="BM18" s="164" t="s">
        <v>89</v>
      </c>
      <c r="BN18" s="101">
        <f>X148+X156</f>
        <v>182499750</v>
      </c>
      <c r="BO18" s="99">
        <f>AA148+AA156</f>
        <v>170115397</v>
      </c>
      <c r="BP18" s="99">
        <f>AD148+AD156</f>
        <v>170115397</v>
      </c>
      <c r="BQ18" s="100">
        <f>AF148+AF156</f>
        <v>27903803</v>
      </c>
      <c r="BR18" s="137">
        <f>+BQ18+NOVIEMBRE!BQ18+OCTUBRE!BQ18+SEPTIEMBRE!BQ18+AGOSTO!BQ18+JULIO!BQ18+JUNIO!BQ18+MAYO!BQ18+ABRIL!BQ18+MARZO!BQ18+FEBRERO!BQ18+ENERO!BQ18</f>
        <v>141024627</v>
      </c>
    </row>
    <row r="19" spans="1:249" s="10" customFormat="1" ht="15.75" x14ac:dyDescent="0.25">
      <c r="A19" s="498">
        <f>+IF(NOVIEMBRE!A19=0,"",NOVIEMBRE!A19)</f>
        <v>113</v>
      </c>
      <c r="B19" s="499" t="str">
        <f>+IF(NOVIEMBRE!B19=0,"",NOVIEMBRE!B19)</f>
        <v>VENTA DE SERVICIOS</v>
      </c>
      <c r="C19" s="53">
        <f t="shared" ref="C19:N19" si="14">C21+C85</f>
        <v>2739500000</v>
      </c>
      <c r="D19" s="53">
        <f t="shared" si="14"/>
        <v>0</v>
      </c>
      <c r="E19" s="53">
        <f t="shared" si="14"/>
        <v>666918845</v>
      </c>
      <c r="F19" s="54">
        <f t="shared" si="14"/>
        <v>3406418845</v>
      </c>
      <c r="G19" s="52">
        <f t="shared" si="14"/>
        <v>2965320215</v>
      </c>
      <c r="H19" s="53">
        <f t="shared" si="14"/>
        <v>202674224</v>
      </c>
      <c r="I19" s="54">
        <f t="shared" si="14"/>
        <v>3167994439</v>
      </c>
      <c r="J19" s="52">
        <f t="shared" si="14"/>
        <v>2299425424</v>
      </c>
      <c r="K19" s="53">
        <f t="shared" si="14"/>
        <v>313133330</v>
      </c>
      <c r="L19" s="54">
        <f t="shared" si="14"/>
        <v>2612558754</v>
      </c>
      <c r="M19" s="52">
        <f t="shared" si="14"/>
        <v>238424406</v>
      </c>
      <c r="N19" s="54">
        <f t="shared" si="14"/>
        <v>793860091</v>
      </c>
      <c r="O19" s="467"/>
      <c r="P19" s="52">
        <f>P21+P85</f>
        <v>0</v>
      </c>
      <c r="Q19" s="54">
        <f>Q21+Q85</f>
        <v>0</v>
      </c>
      <c r="S19" s="155">
        <f>+IF(NOVIEMBRE!S19=0,"",NOVIEMBRE!S19)</f>
        <v>1010103</v>
      </c>
      <c r="T19" s="159" t="str">
        <f>+IF(NOVIEMBRE!T19=0,"",NOVIEMBRE!T19)</f>
        <v>Prima Técnica</v>
      </c>
      <c r="U19" s="29">
        <f>+ENERO!U19</f>
        <v>0</v>
      </c>
      <c r="V19" s="17">
        <f>NOVIEMBRE!V19+DICIEMBRE!AL19</f>
        <v>0</v>
      </c>
      <c r="W19" s="17">
        <f>NOVIEMBRE!W19+DICIEMBRE!AM19</f>
        <v>0</v>
      </c>
      <c r="X19" s="20">
        <f>SUM(U19:W19)</f>
        <v>0</v>
      </c>
      <c r="Y19" s="21">
        <f>NOVIEMBRE!AA19</f>
        <v>0</v>
      </c>
      <c r="Z19" s="457">
        <v>0</v>
      </c>
      <c r="AA19" s="20">
        <f>SUM(Y19:Z19)</f>
        <v>0</v>
      </c>
      <c r="AB19" s="21">
        <f>NOVIEMBRE!AD19</f>
        <v>0</v>
      </c>
      <c r="AC19" s="457">
        <v>0</v>
      </c>
      <c r="AD19" s="20">
        <f>SUM(AB19:AC19)</f>
        <v>0</v>
      </c>
      <c r="AE19" s="21">
        <f>NOVIEMBRE!AG19</f>
        <v>0</v>
      </c>
      <c r="AF19" s="457">
        <v>0</v>
      </c>
      <c r="AG19" s="20">
        <f>SUM(AE19:AF19)</f>
        <v>0</v>
      </c>
      <c r="AH19" s="21">
        <f>X19-AA19</f>
        <v>0</v>
      </c>
      <c r="AI19" s="17">
        <f>X19-AD19</f>
        <v>0</v>
      </c>
      <c r="AJ19" s="18">
        <f>X19-AG19</f>
        <v>0</v>
      </c>
      <c r="AL19" s="455">
        <v>0</v>
      </c>
      <c r="AM19" s="458">
        <v>0</v>
      </c>
      <c r="AO19" s="23"/>
      <c r="AP19" s="500"/>
      <c r="AQ19" s="501" t="s">
        <v>15</v>
      </c>
      <c r="AR19" s="502" t="s">
        <v>46</v>
      </c>
      <c r="AS19" s="503" t="s">
        <v>94</v>
      </c>
      <c r="AT19" s="502" t="s">
        <v>18</v>
      </c>
      <c r="AU19" s="504" t="s">
        <v>18</v>
      </c>
      <c r="AV19" s="505" t="s">
        <v>18</v>
      </c>
      <c r="AW19" s="957" t="str">
        <f>+CONCATENATE("PROYECCION A DICIEMBRE 31 DEL ",N3)</f>
        <v>PROYECCION A DICIEMBRE 31 DEL 2014</v>
      </c>
      <c r="AX19" s="958"/>
      <c r="AY19" s="958"/>
      <c r="AZ19" s="959"/>
      <c r="BA19" s="467"/>
      <c r="BB19" s="119" t="s">
        <v>95</v>
      </c>
      <c r="BC19" s="110">
        <f>F86+F87+F93+F103+F104</f>
        <v>119700000</v>
      </c>
      <c r="BD19" s="111">
        <f>I86+I87+I93+I103+I104</f>
        <v>103024257</v>
      </c>
      <c r="BE19" s="112">
        <f>K86+K87+K93+K103+K104</f>
        <v>9452950</v>
      </c>
      <c r="BF19" s="71">
        <f>+BE19+NOVIEMBRE!BE19+OCTUBRE!BE19+SEPTIEMBRE!BF19</f>
        <v>102944257</v>
      </c>
      <c r="BG19" s="467"/>
      <c r="BH19" s="467">
        <f>BN33</f>
        <v>0</v>
      </c>
      <c r="BI19" s="467"/>
      <c r="BJ19" s="467"/>
      <c r="BK19" s="467"/>
      <c r="BM19" s="164" t="s">
        <v>96</v>
      </c>
      <c r="BN19" s="101">
        <f>X126+X167</f>
        <v>59412000</v>
      </c>
      <c r="BO19" s="99">
        <f>AA126+AA167</f>
        <v>56169474</v>
      </c>
      <c r="BP19" s="99">
        <f>AD126+AD167</f>
        <v>56169474</v>
      </c>
      <c r="BQ19" s="100">
        <f>AF126+AF167</f>
        <v>6273668</v>
      </c>
      <c r="BR19" s="137">
        <f>+BQ19+NOVIEMBRE!BQ19+OCTUBRE!BQ19+SEPTIEMBRE!BQ19+AGOSTO!BQ19+JULIO!BQ19+JUNIO!BQ19+MAYO!BQ19+ABRIL!BQ19+MARZO!BQ19+FEBRERO!BQ19+ENERO!BQ19</f>
        <v>52275066</v>
      </c>
    </row>
    <row r="20" spans="1:249" s="514" customFormat="1" ht="15" x14ac:dyDescent="0.25">
      <c r="A20" s="202" t="str">
        <f>+IF(NOVIEMBRE!A20=0,"",NOVIEMBRE!A20)</f>
        <v/>
      </c>
      <c r="B20" s="201" t="str">
        <f>+IF(NOVIEMBRE!B20=0,"",NOVIEMBRE!B20)</f>
        <v/>
      </c>
      <c r="C20" s="495"/>
      <c r="D20" s="495"/>
      <c r="E20" s="495"/>
      <c r="F20" s="495"/>
      <c r="G20" s="495"/>
      <c r="H20" s="495"/>
      <c r="I20" s="495"/>
      <c r="J20" s="495"/>
      <c r="K20" s="495"/>
      <c r="L20" s="495"/>
      <c r="M20" s="495"/>
      <c r="N20" s="496"/>
      <c r="O20" s="10"/>
      <c r="P20" s="497"/>
      <c r="Q20" s="496"/>
      <c r="R20" s="10"/>
      <c r="S20" s="155">
        <f>+IF(NOVIEMBRE!S20=0,"",NOVIEMBRE!S20)</f>
        <v>1010104</v>
      </c>
      <c r="T20" s="159" t="str">
        <f>+IF(NOVIEMBRE!T20=0,"",NOVIEMBRE!T20)</f>
        <v>Otros</v>
      </c>
      <c r="U20" s="29">
        <f t="shared" ref="U20:AJ20" si="15">SUM(U21:U32)</f>
        <v>40319165</v>
      </c>
      <c r="V20" s="17">
        <f t="shared" si="15"/>
        <v>8087437</v>
      </c>
      <c r="W20" s="17">
        <f t="shared" si="15"/>
        <v>0</v>
      </c>
      <c r="X20" s="20">
        <f t="shared" si="15"/>
        <v>48406602</v>
      </c>
      <c r="Y20" s="21">
        <f t="shared" si="15"/>
        <v>12836781</v>
      </c>
      <c r="Z20" s="169">
        <f t="shared" si="15"/>
        <v>33759301</v>
      </c>
      <c r="AA20" s="20">
        <f t="shared" si="15"/>
        <v>46596082</v>
      </c>
      <c r="AB20" s="21">
        <f t="shared" si="15"/>
        <v>12836781</v>
      </c>
      <c r="AC20" s="169">
        <f t="shared" si="15"/>
        <v>33759301</v>
      </c>
      <c r="AD20" s="20">
        <f t="shared" si="15"/>
        <v>46596082</v>
      </c>
      <c r="AE20" s="21">
        <f t="shared" si="15"/>
        <v>12836781</v>
      </c>
      <c r="AF20" s="169">
        <f t="shared" si="15"/>
        <v>31903851</v>
      </c>
      <c r="AG20" s="20">
        <f t="shared" si="15"/>
        <v>44740632</v>
      </c>
      <c r="AH20" s="21">
        <f t="shared" si="15"/>
        <v>1810520</v>
      </c>
      <c r="AI20" s="17">
        <f t="shared" si="15"/>
        <v>1810520</v>
      </c>
      <c r="AJ20" s="18">
        <f t="shared" si="15"/>
        <v>3665970</v>
      </c>
      <c r="AK20" s="10"/>
      <c r="AL20" s="31">
        <f>SUM(AL21:AL32)</f>
        <v>1087437</v>
      </c>
      <c r="AM20" s="28">
        <f>SUM(AM21:AM32)</f>
        <v>0</v>
      </c>
      <c r="AN20" s="10"/>
      <c r="AO20" s="428"/>
      <c r="AP20" s="507" t="s">
        <v>26</v>
      </c>
      <c r="AQ20" s="508" t="s">
        <v>38</v>
      </c>
      <c r="AR20" s="509" t="s">
        <v>27</v>
      </c>
      <c r="AS20" s="510" t="s">
        <v>27</v>
      </c>
      <c r="AT20" s="509" t="s">
        <v>28</v>
      </c>
      <c r="AU20" s="511" t="s">
        <v>29</v>
      </c>
      <c r="AV20" s="511" t="s">
        <v>29</v>
      </c>
      <c r="AW20" s="512" t="s">
        <v>46</v>
      </c>
      <c r="AX20" s="512" t="s">
        <v>24</v>
      </c>
      <c r="AY20" s="511" t="s">
        <v>99</v>
      </c>
      <c r="AZ20" s="513" t="s">
        <v>99</v>
      </c>
      <c r="BA20" s="467"/>
      <c r="BB20" s="119" t="s">
        <v>465</v>
      </c>
      <c r="BC20" s="83">
        <f>+F109+F111+F113+F114+F115</f>
        <v>2400000</v>
      </c>
      <c r="BD20" s="84">
        <f>+I109+I111+I113+I114+I115</f>
        <v>14810838</v>
      </c>
      <c r="BE20" s="85">
        <f>+K109+K111+K113+K114+K115</f>
        <v>291964</v>
      </c>
      <c r="BF20" s="71">
        <f>+BE20+NOVIEMBRE!BE20+OCTUBRE!BE20+SEPTIEMBRE!BF20</f>
        <v>14810838</v>
      </c>
      <c r="BG20" s="467"/>
      <c r="BH20" s="467">
        <f>BH19-BH16</f>
        <v>-4159459407</v>
      </c>
      <c r="BI20" s="467"/>
      <c r="BJ20" s="467"/>
      <c r="BK20" s="467"/>
      <c r="BL20" s="467"/>
      <c r="BM20" s="166" t="s">
        <v>474</v>
      </c>
      <c r="BN20" s="101">
        <f>+X141-X143</f>
        <v>10000000</v>
      </c>
      <c r="BO20" s="99">
        <f>+AA141-AA143</f>
        <v>9153863</v>
      </c>
      <c r="BP20" s="99">
        <f>+AD141-AD143</f>
        <v>9153863</v>
      </c>
      <c r="BQ20" s="100">
        <f>+AF141-AF143</f>
        <v>0</v>
      </c>
      <c r="BR20" s="137">
        <f>+BQ20+NOVIEMBRE!BQ20+OCTUBRE!BQ20+SEPTIEMBRE!BQ20+AGOSTO!BQ20+JULIO!BQ20+JUNIO!BQ20+MAYO!BQ20+ABRIL!BQ20+MARZO!BQ20+FEBRERO!BQ20+ENERO!BQ20</f>
        <v>7665920</v>
      </c>
      <c r="BS20" s="467"/>
      <c r="BT20" s="467"/>
      <c r="BU20" s="467"/>
      <c r="BV20" s="467"/>
      <c r="BW20" s="467"/>
      <c r="BX20" s="467"/>
      <c r="BY20" s="467"/>
      <c r="BZ20" s="467"/>
      <c r="CA20" s="467"/>
      <c r="CB20" s="467"/>
      <c r="CC20" s="467"/>
      <c r="CD20" s="467"/>
      <c r="CE20" s="467"/>
      <c r="CF20" s="467"/>
      <c r="CG20" s="467"/>
      <c r="CH20" s="467"/>
      <c r="CI20" s="467"/>
      <c r="CJ20" s="467"/>
      <c r="CK20" s="467"/>
      <c r="CL20" s="467"/>
      <c r="CM20" s="467"/>
      <c r="CN20" s="467"/>
      <c r="CO20" s="467"/>
      <c r="CP20" s="467"/>
      <c r="CQ20" s="467"/>
      <c r="CR20" s="467"/>
      <c r="CS20" s="467"/>
      <c r="CT20" s="467"/>
      <c r="CU20" s="467"/>
      <c r="CV20" s="467"/>
      <c r="CW20" s="467"/>
      <c r="CX20" s="467"/>
      <c r="CY20" s="467"/>
      <c r="CZ20" s="467"/>
      <c r="DA20" s="467"/>
      <c r="DB20" s="467"/>
      <c r="DC20" s="467"/>
      <c r="DD20" s="467"/>
      <c r="DE20" s="467"/>
      <c r="DF20" s="467"/>
      <c r="DG20" s="467"/>
      <c r="DH20" s="467"/>
      <c r="DI20" s="467"/>
      <c r="DJ20" s="467"/>
      <c r="DK20" s="467"/>
      <c r="DL20" s="467"/>
      <c r="DM20" s="467"/>
      <c r="DN20" s="467"/>
      <c r="DO20" s="467"/>
      <c r="DP20" s="467"/>
      <c r="DQ20" s="467"/>
      <c r="DR20" s="467"/>
      <c r="DS20" s="467"/>
      <c r="DT20" s="467"/>
      <c r="DU20" s="467"/>
      <c r="DV20" s="467"/>
      <c r="DW20" s="467"/>
      <c r="DX20" s="467"/>
      <c r="DY20" s="467"/>
      <c r="DZ20" s="467"/>
      <c r="EA20" s="467"/>
      <c r="EB20" s="467"/>
      <c r="EC20" s="467"/>
      <c r="ED20" s="467"/>
      <c r="EE20" s="467"/>
      <c r="EF20" s="467"/>
      <c r="EG20" s="467"/>
      <c r="EH20" s="467"/>
      <c r="EI20" s="467"/>
      <c r="EJ20" s="467"/>
      <c r="EK20" s="467"/>
      <c r="EL20" s="467"/>
      <c r="EM20" s="467"/>
      <c r="EN20" s="467"/>
      <c r="EO20" s="467"/>
      <c r="EP20" s="467"/>
      <c r="EQ20" s="467"/>
      <c r="ER20" s="467"/>
      <c r="ES20" s="467"/>
      <c r="ET20" s="467"/>
      <c r="EU20" s="467"/>
      <c r="EV20" s="467"/>
      <c r="EW20" s="467"/>
      <c r="EX20" s="467"/>
      <c r="EY20" s="467"/>
      <c r="EZ20" s="467"/>
      <c r="FA20" s="467"/>
      <c r="FB20" s="467"/>
      <c r="FC20" s="467"/>
      <c r="FD20" s="467"/>
      <c r="FE20" s="467"/>
      <c r="FF20" s="467"/>
      <c r="FG20" s="467"/>
      <c r="FH20" s="467"/>
      <c r="FI20" s="467"/>
      <c r="FJ20" s="467"/>
      <c r="FK20" s="467"/>
      <c r="FL20" s="467"/>
      <c r="FM20" s="467"/>
      <c r="FN20" s="467"/>
      <c r="FO20" s="467"/>
      <c r="FP20" s="467"/>
      <c r="FQ20" s="467"/>
      <c r="FR20" s="467"/>
      <c r="FS20" s="467"/>
      <c r="FT20" s="467"/>
      <c r="FU20" s="467"/>
      <c r="FV20" s="467"/>
      <c r="FW20" s="467"/>
      <c r="FX20" s="467"/>
      <c r="FY20" s="467"/>
      <c r="FZ20" s="467"/>
      <c r="GA20" s="467"/>
      <c r="GB20" s="467"/>
      <c r="GC20" s="467"/>
      <c r="GD20" s="467"/>
      <c r="GE20" s="467"/>
      <c r="GF20" s="467"/>
      <c r="GG20" s="467"/>
      <c r="GH20" s="467"/>
      <c r="GI20" s="467"/>
      <c r="GJ20" s="467"/>
      <c r="GK20" s="467"/>
      <c r="GL20" s="467"/>
      <c r="GM20" s="467"/>
      <c r="GN20" s="467"/>
      <c r="GO20" s="467"/>
      <c r="GP20" s="467"/>
      <c r="GQ20" s="467"/>
      <c r="GR20" s="467"/>
      <c r="GS20" s="467"/>
      <c r="GT20" s="467"/>
      <c r="GU20" s="467"/>
      <c r="GV20" s="467"/>
      <c r="GW20" s="467"/>
      <c r="GX20" s="467"/>
      <c r="GY20" s="467"/>
      <c r="GZ20" s="467"/>
      <c r="HA20" s="467"/>
      <c r="HB20" s="467"/>
      <c r="HC20" s="467"/>
      <c r="HD20" s="467"/>
      <c r="HE20" s="467"/>
      <c r="HF20" s="467"/>
      <c r="HG20" s="467"/>
      <c r="HH20" s="467"/>
      <c r="HI20" s="467"/>
      <c r="HJ20" s="467"/>
      <c r="HK20" s="467"/>
      <c r="HL20" s="467"/>
      <c r="HM20" s="467"/>
      <c r="HN20" s="467"/>
      <c r="HO20" s="467"/>
      <c r="HP20" s="467"/>
      <c r="HQ20" s="467"/>
      <c r="HR20" s="467"/>
      <c r="HS20" s="467"/>
      <c r="HT20" s="467"/>
      <c r="HU20" s="467"/>
      <c r="HV20" s="467"/>
      <c r="HW20" s="467"/>
      <c r="HX20" s="467"/>
      <c r="HY20" s="467"/>
      <c r="HZ20" s="467"/>
      <c r="IA20" s="467"/>
      <c r="IB20" s="467"/>
      <c r="IC20" s="467"/>
      <c r="ID20" s="467"/>
      <c r="IE20" s="467"/>
      <c r="IF20" s="467"/>
      <c r="IG20" s="467"/>
      <c r="IH20" s="467"/>
      <c r="II20" s="467"/>
      <c r="IJ20" s="467"/>
      <c r="IK20" s="467"/>
      <c r="IL20" s="467"/>
      <c r="IM20" s="467"/>
      <c r="IN20" s="467"/>
      <c r="IO20" s="467"/>
    </row>
    <row r="21" spans="1:249" s="514" customFormat="1" ht="16.5" thickBot="1" x14ac:dyDescent="0.3">
      <c r="A21" s="515">
        <f>+IF(NOVIEMBRE!A21=0,"",NOVIEMBRE!A21)</f>
        <v>11301</v>
      </c>
      <c r="B21" s="516" t="str">
        <f>+IF(NOVIEMBRE!B21=0,"",NOVIEMBRE!B21)</f>
        <v>Venta de Servicios de Salud</v>
      </c>
      <c r="C21" s="518">
        <f t="shared" ref="C21:N21" si="16">C22+C25+C28+C41+C42+C45+C48+C51+C54+C57+C60+C63+C66+C69+C72+C75+C78+C81</f>
        <v>2432800000</v>
      </c>
      <c r="D21" s="518">
        <f t="shared" si="16"/>
        <v>0</v>
      </c>
      <c r="E21" s="518">
        <f t="shared" si="16"/>
        <v>665231345</v>
      </c>
      <c r="F21" s="519">
        <f t="shared" si="16"/>
        <v>3098031345</v>
      </c>
      <c r="G21" s="517">
        <f t="shared" si="16"/>
        <v>2823751358</v>
      </c>
      <c r="H21" s="518">
        <f t="shared" si="16"/>
        <v>183221274</v>
      </c>
      <c r="I21" s="519">
        <f t="shared" si="16"/>
        <v>3006972632</v>
      </c>
      <c r="J21" s="517">
        <f t="shared" si="16"/>
        <v>2177936567</v>
      </c>
      <c r="K21" s="518">
        <f t="shared" si="16"/>
        <v>273680380</v>
      </c>
      <c r="L21" s="519">
        <f t="shared" si="16"/>
        <v>2451616947</v>
      </c>
      <c r="M21" s="517">
        <f t="shared" si="16"/>
        <v>91058713</v>
      </c>
      <c r="N21" s="519">
        <f t="shared" si="16"/>
        <v>646414398</v>
      </c>
      <c r="O21" s="467"/>
      <c r="P21" s="52">
        <f>P22+P25+P28+P41+P42+P45+P48+P51+P54+P57+P60+P63+P66+P69+P72+P75+P78+P81</f>
        <v>0</v>
      </c>
      <c r="Q21" s="54">
        <f>Q22+Q25+Q28+Q41+Q42+Q45+Q48+Q51+Q54+Q57+Q60+Q63+Q66+Q69+Q72+Q75+Q78+Q81</f>
        <v>0</v>
      </c>
      <c r="R21" s="10"/>
      <c r="S21" s="156" t="str">
        <f>+IF(NOVIEMBRE!S21=0,"",NOVIEMBRE!S21)</f>
        <v>1010104-1</v>
      </c>
      <c r="T21" s="55" t="str">
        <f>+IF(NOVIEMBRE!T21=0,"",NOVIEMBRE!T21)</f>
        <v xml:space="preserve">Prima de Navidad </v>
      </c>
      <c r="U21" s="29">
        <f>+ENERO!U21</f>
        <v>25530547</v>
      </c>
      <c r="V21" s="17">
        <f>NOVIEMBRE!V21+DICIEMBRE!AL21</f>
        <v>648437</v>
      </c>
      <c r="W21" s="17">
        <f>NOVIEMBRE!W21+DICIEMBRE!AM21</f>
        <v>0</v>
      </c>
      <c r="X21" s="20">
        <f t="shared" ref="X21:X33" si="17">SUM(U21:W21)</f>
        <v>26178984</v>
      </c>
      <c r="Y21" s="21">
        <f>NOVIEMBRE!AA21</f>
        <v>554700</v>
      </c>
      <c r="Z21" s="457">
        <f>25085497+538787</f>
        <v>25624284</v>
      </c>
      <c r="AA21" s="20">
        <f t="shared" ref="AA21:AA33" si="18">SUM(Y21:Z21)</f>
        <v>26178984</v>
      </c>
      <c r="AB21" s="21">
        <f>NOVIEMBRE!AD21</f>
        <v>554700</v>
      </c>
      <c r="AC21" s="457">
        <f>25085497+538787</f>
        <v>25624284</v>
      </c>
      <c r="AD21" s="20">
        <f t="shared" ref="AD21:AD33" si="19">SUM(AB21:AC21)</f>
        <v>26178984</v>
      </c>
      <c r="AE21" s="21">
        <f>NOVIEMBRE!AG21</f>
        <v>554700</v>
      </c>
      <c r="AF21" s="457">
        <f>24912167+538787</f>
        <v>25450954</v>
      </c>
      <c r="AG21" s="20">
        <f t="shared" ref="AG21:AG33" si="20">SUM(AE21:AF21)</f>
        <v>26005654</v>
      </c>
      <c r="AH21" s="21">
        <f t="shared" ref="AH21:AH33" si="21">X21-AA21</f>
        <v>0</v>
      </c>
      <c r="AI21" s="17">
        <f t="shared" ref="AI21:AI33" si="22">X21-AD21</f>
        <v>0</v>
      </c>
      <c r="AJ21" s="18">
        <f t="shared" ref="AJ21:AJ33" si="23">X21-AG21</f>
        <v>173330</v>
      </c>
      <c r="AK21" s="10"/>
      <c r="AL21" s="455">
        <v>648437</v>
      </c>
      <c r="AM21" s="458">
        <v>0</v>
      </c>
      <c r="AN21" s="10"/>
      <c r="AO21" s="428"/>
      <c r="AP21" s="520"/>
      <c r="AQ21" s="521"/>
      <c r="AR21" s="522" t="str">
        <f>AR6</f>
        <v>DICIEMBRE</v>
      </c>
      <c r="AS21" s="523" t="str">
        <f>AR6</f>
        <v>DICIEMBRE</v>
      </c>
      <c r="AT21" s="522" t="str">
        <f>AR6</f>
        <v>DICIEMBRE</v>
      </c>
      <c r="AU21" s="522" t="s">
        <v>46</v>
      </c>
      <c r="AV21" s="522" t="s">
        <v>24</v>
      </c>
      <c r="AW21" s="524"/>
      <c r="AX21" s="524"/>
      <c r="AY21" s="522" t="s">
        <v>46</v>
      </c>
      <c r="AZ21" s="525" t="s">
        <v>24</v>
      </c>
      <c r="BA21" s="10"/>
      <c r="BB21" s="119" t="s">
        <v>466</v>
      </c>
      <c r="BC21" s="83">
        <f>+F117</f>
        <v>8000000</v>
      </c>
      <c r="BD21" s="84">
        <f>I117</f>
        <v>8438540</v>
      </c>
      <c r="BE21" s="85">
        <f>K117</f>
        <v>2324482</v>
      </c>
      <c r="BF21" s="71">
        <f>+BE21+NOVIEMBRE!BE21+OCTUBRE!BE21+SEPTIEMBRE!BF21</f>
        <v>8438540</v>
      </c>
      <c r="BG21" s="467"/>
      <c r="BH21" s="467"/>
      <c r="BI21" s="467"/>
      <c r="BJ21" s="467"/>
      <c r="BK21" s="467"/>
      <c r="BL21" s="467"/>
      <c r="BM21" s="164" t="s">
        <v>101</v>
      </c>
      <c r="BN21" s="101">
        <v>0</v>
      </c>
      <c r="BO21" s="99">
        <v>0</v>
      </c>
      <c r="BP21" s="99">
        <v>0</v>
      </c>
      <c r="BQ21" s="246">
        <v>0</v>
      </c>
      <c r="BR21" s="137">
        <f>+BQ21+NOVIEMBRE!BQ21+OCTUBRE!BQ21+SEPTIEMBRE!BQ21+AGOSTO!BQ21+JULIO!BQ21+JUNIO!BQ21+MAYO!BQ21+ABRIL!BQ21+MARZO!BQ21+FEBRERO!BQ21+ENERO!BQ21</f>
        <v>0</v>
      </c>
      <c r="BS21" s="467"/>
      <c r="BT21" s="467"/>
      <c r="BU21" s="467"/>
      <c r="BV21" s="467"/>
      <c r="BW21" s="467"/>
      <c r="BX21" s="467"/>
      <c r="BY21" s="467"/>
      <c r="BZ21" s="467"/>
      <c r="CA21" s="467"/>
      <c r="CB21" s="467"/>
      <c r="CC21" s="467"/>
      <c r="CD21" s="467"/>
      <c r="CE21" s="467"/>
      <c r="CF21" s="467"/>
      <c r="CG21" s="467"/>
      <c r="CH21" s="467"/>
      <c r="CI21" s="467"/>
      <c r="CJ21" s="467"/>
      <c r="CK21" s="467"/>
      <c r="CL21" s="467"/>
      <c r="CM21" s="467"/>
      <c r="CN21" s="467"/>
      <c r="CO21" s="467"/>
      <c r="CP21" s="467"/>
      <c r="CQ21" s="467"/>
      <c r="CR21" s="467"/>
      <c r="CS21" s="467"/>
      <c r="CT21" s="467"/>
      <c r="CU21" s="467"/>
      <c r="CV21" s="467"/>
      <c r="CW21" s="467"/>
      <c r="CX21" s="467"/>
      <c r="CY21" s="467"/>
      <c r="CZ21" s="467"/>
      <c r="DA21" s="467"/>
      <c r="DB21" s="467"/>
      <c r="DC21" s="467"/>
      <c r="DD21" s="467"/>
      <c r="DE21" s="467"/>
      <c r="DF21" s="467"/>
      <c r="DG21" s="467"/>
      <c r="DH21" s="467"/>
      <c r="DI21" s="467"/>
      <c r="DJ21" s="467"/>
      <c r="DK21" s="467"/>
      <c r="DL21" s="467"/>
      <c r="DM21" s="467"/>
      <c r="DN21" s="467"/>
      <c r="DO21" s="467"/>
      <c r="DP21" s="467"/>
      <c r="DQ21" s="467"/>
      <c r="DR21" s="467"/>
      <c r="DS21" s="467"/>
      <c r="DT21" s="467"/>
      <c r="DU21" s="467"/>
      <c r="DV21" s="467"/>
      <c r="DW21" s="467"/>
      <c r="DX21" s="467"/>
      <c r="DY21" s="467"/>
      <c r="DZ21" s="467"/>
      <c r="EA21" s="467"/>
      <c r="EB21" s="467"/>
      <c r="EC21" s="467"/>
      <c r="ED21" s="467"/>
      <c r="EE21" s="467"/>
      <c r="EF21" s="467"/>
      <c r="EG21" s="467"/>
      <c r="EH21" s="467"/>
      <c r="EI21" s="467"/>
      <c r="EJ21" s="467"/>
      <c r="EK21" s="467"/>
      <c r="EL21" s="467"/>
      <c r="EM21" s="467"/>
      <c r="EN21" s="467"/>
      <c r="EO21" s="467"/>
      <c r="EP21" s="467"/>
      <c r="EQ21" s="467"/>
      <c r="ER21" s="467"/>
      <c r="ES21" s="467"/>
      <c r="ET21" s="467"/>
      <c r="EU21" s="467"/>
      <c r="EV21" s="467"/>
      <c r="EW21" s="467"/>
      <c r="EX21" s="467"/>
      <c r="EY21" s="467"/>
      <c r="EZ21" s="467"/>
      <c r="FA21" s="467"/>
      <c r="FB21" s="467"/>
      <c r="FC21" s="467"/>
      <c r="FD21" s="467"/>
      <c r="FE21" s="467"/>
      <c r="FF21" s="467"/>
      <c r="FG21" s="467"/>
      <c r="FH21" s="467"/>
      <c r="FI21" s="467"/>
      <c r="FJ21" s="467"/>
      <c r="FK21" s="467"/>
      <c r="FL21" s="467"/>
      <c r="FM21" s="467"/>
      <c r="FN21" s="467"/>
      <c r="FO21" s="467"/>
      <c r="FP21" s="467"/>
      <c r="FQ21" s="467"/>
      <c r="FR21" s="467"/>
      <c r="FS21" s="467"/>
      <c r="FT21" s="467"/>
      <c r="FU21" s="467"/>
      <c r="FV21" s="467"/>
      <c r="FW21" s="467"/>
      <c r="FX21" s="467"/>
      <c r="FY21" s="467"/>
      <c r="FZ21" s="467"/>
      <c r="GA21" s="467"/>
      <c r="GB21" s="467"/>
      <c r="GC21" s="467"/>
      <c r="GD21" s="467"/>
      <c r="GE21" s="467"/>
      <c r="GF21" s="467"/>
      <c r="GG21" s="467"/>
      <c r="GH21" s="467"/>
      <c r="GI21" s="467"/>
      <c r="GJ21" s="467"/>
      <c r="GK21" s="467"/>
      <c r="GL21" s="467"/>
      <c r="GM21" s="467"/>
      <c r="GN21" s="467"/>
      <c r="GO21" s="467"/>
      <c r="GP21" s="467"/>
      <c r="GQ21" s="467"/>
      <c r="GR21" s="467"/>
      <c r="GS21" s="467"/>
      <c r="GT21" s="467"/>
      <c r="GU21" s="467"/>
      <c r="GV21" s="467"/>
      <c r="GW21" s="467"/>
      <c r="GX21" s="467"/>
      <c r="GY21" s="467"/>
      <c r="GZ21" s="467"/>
      <c r="HA21" s="467"/>
      <c r="HB21" s="467"/>
      <c r="HC21" s="467"/>
      <c r="HD21" s="467"/>
      <c r="HE21" s="467"/>
      <c r="HF21" s="467"/>
      <c r="HG21" s="467"/>
      <c r="HH21" s="467"/>
      <c r="HI21" s="467"/>
      <c r="HJ21" s="467"/>
      <c r="HK21" s="467"/>
      <c r="HL21" s="467"/>
      <c r="HM21" s="467"/>
      <c r="HN21" s="467"/>
      <c r="HO21" s="467"/>
      <c r="HP21" s="467"/>
      <c r="HQ21" s="467"/>
      <c r="HR21" s="467"/>
      <c r="HS21" s="467"/>
      <c r="HT21" s="467"/>
      <c r="HU21" s="467"/>
      <c r="HV21" s="467"/>
      <c r="HW21" s="467"/>
      <c r="HX21" s="467"/>
      <c r="HY21" s="467"/>
      <c r="HZ21" s="467"/>
      <c r="IA21" s="467"/>
      <c r="IB21" s="467"/>
      <c r="IC21" s="467"/>
      <c r="ID21" s="467"/>
      <c r="IE21" s="467"/>
      <c r="IF21" s="467"/>
      <c r="IG21" s="467"/>
      <c r="IH21" s="467"/>
      <c r="II21" s="467"/>
      <c r="IJ21" s="467"/>
      <c r="IK21" s="467"/>
      <c r="IL21" s="467"/>
      <c r="IM21" s="467"/>
      <c r="IN21" s="467"/>
      <c r="IO21" s="467"/>
    </row>
    <row r="22" spans="1:249" s="10" customFormat="1" ht="15" x14ac:dyDescent="0.25">
      <c r="A22" s="57">
        <f>+IF(NOVIEMBRE!A22=0,"",NOVIEMBRE!A22)</f>
        <v>1130101</v>
      </c>
      <c r="B22" s="45" t="str">
        <f>+IF(NOVIEMBRE!B22=0,"",NOVIEMBRE!B22)</f>
        <v>EPS - REGIMEN CONTRIBUTIVO</v>
      </c>
      <c r="C22" s="53">
        <f t="shared" ref="C22:N22" si="24">SUM(C23:C24)</f>
        <v>1295000000</v>
      </c>
      <c r="D22" s="53">
        <f t="shared" si="24"/>
        <v>0</v>
      </c>
      <c r="E22" s="53">
        <f t="shared" si="24"/>
        <v>534377516</v>
      </c>
      <c r="F22" s="54">
        <f t="shared" si="24"/>
        <v>1829377516</v>
      </c>
      <c r="G22" s="52">
        <f t="shared" si="24"/>
        <v>1617430418</v>
      </c>
      <c r="H22" s="53">
        <f t="shared" si="24"/>
        <v>101831832</v>
      </c>
      <c r="I22" s="54">
        <f t="shared" si="24"/>
        <v>1719262250</v>
      </c>
      <c r="J22" s="52">
        <f t="shared" si="24"/>
        <v>1160015385</v>
      </c>
      <c r="K22" s="53">
        <f t="shared" si="24"/>
        <v>143571511</v>
      </c>
      <c r="L22" s="54">
        <f t="shared" si="24"/>
        <v>1303586896</v>
      </c>
      <c r="M22" s="52">
        <f t="shared" si="24"/>
        <v>110115266</v>
      </c>
      <c r="N22" s="54">
        <f t="shared" si="24"/>
        <v>525790620</v>
      </c>
      <c r="P22" s="52">
        <f>SUM(P23:P24)</f>
        <v>0</v>
      </c>
      <c r="Q22" s="54">
        <f>SUM(Q23:Q24)</f>
        <v>0</v>
      </c>
      <c r="S22" s="156" t="str">
        <f>+IF(NOVIEMBRE!S22=0,"",NOVIEMBRE!S22)</f>
        <v>1010104-2</v>
      </c>
      <c r="T22" s="55" t="str">
        <f>+IF(NOVIEMBRE!T22=0,"",NOVIEMBRE!T22)</f>
        <v>Prima Vida Cara</v>
      </c>
      <c r="U22" s="29">
        <f>+ENERO!U22</f>
        <v>0</v>
      </c>
      <c r="V22" s="17">
        <f>NOVIEMBRE!V22+DICIEMBRE!AL22</f>
        <v>0</v>
      </c>
      <c r="W22" s="17">
        <f>NOVIEMBRE!W22+DICIEMBRE!AM22</f>
        <v>0</v>
      </c>
      <c r="X22" s="20">
        <f t="shared" si="17"/>
        <v>0</v>
      </c>
      <c r="Y22" s="21">
        <f>NOVIEMBRE!AA22</f>
        <v>0</v>
      </c>
      <c r="Z22" s="457">
        <v>0</v>
      </c>
      <c r="AA22" s="20">
        <f t="shared" si="18"/>
        <v>0</v>
      </c>
      <c r="AB22" s="21">
        <f>NOVIEMBRE!AD22</f>
        <v>0</v>
      </c>
      <c r="AC22" s="457">
        <v>0</v>
      </c>
      <c r="AD22" s="20">
        <f t="shared" si="19"/>
        <v>0</v>
      </c>
      <c r="AE22" s="21">
        <f>NOVIEMBRE!AG22</f>
        <v>0</v>
      </c>
      <c r="AF22" s="457">
        <v>0</v>
      </c>
      <c r="AG22" s="20">
        <f t="shared" si="20"/>
        <v>0</v>
      </c>
      <c r="AH22" s="21">
        <f t="shared" si="21"/>
        <v>0</v>
      </c>
      <c r="AI22" s="17">
        <f t="shared" si="22"/>
        <v>0</v>
      </c>
      <c r="AJ22" s="18">
        <f t="shared" si="23"/>
        <v>0</v>
      </c>
      <c r="AL22" s="455">
        <v>0</v>
      </c>
      <c r="AM22" s="458">
        <v>0</v>
      </c>
      <c r="AO22" s="23"/>
      <c r="AP22" s="526" t="s">
        <v>106</v>
      </c>
      <c r="AQ22" s="527">
        <f>X17+X66</f>
        <v>910497219</v>
      </c>
      <c r="AR22" s="527">
        <f>AD17+AD66</f>
        <v>906155187</v>
      </c>
      <c r="AS22" s="527">
        <f>AG17+AG66</f>
        <v>901218745</v>
      </c>
      <c r="AT22" s="528"/>
      <c r="AU22" s="529">
        <f t="shared" ref="AU22:AU32" si="25">IF(AQ22=0," ",AR22/AQ22)</f>
        <v>0.99523114194157691</v>
      </c>
      <c r="AV22" s="529">
        <f t="shared" ref="AV22:AV32" si="26">IF(AQ22=0," ",AS22/AQ22)</f>
        <v>0.98980944278974237</v>
      </c>
      <c r="AW22" s="530">
        <f>AR22/$AO$2*12</f>
        <v>906155187</v>
      </c>
      <c r="AX22" s="530">
        <f>AS22/$AO$2*12</f>
        <v>901218745</v>
      </c>
      <c r="AY22" s="530">
        <f t="shared" ref="AY22:AY31" si="27">AW22-AQ22</f>
        <v>-4342032</v>
      </c>
      <c r="AZ22" s="531">
        <f t="shared" ref="AZ22:AZ31" si="28">AQ22-AX22</f>
        <v>9278474</v>
      </c>
      <c r="BA22" s="467"/>
      <c r="BB22" s="119" t="s">
        <v>467</v>
      </c>
      <c r="BC22" s="83">
        <f>SUMIF($B8:B117,$B24,F8:F117)+F116</f>
        <v>735142918</v>
      </c>
      <c r="BD22" s="84">
        <f>SUMIF($B8:B117,$B24,I8:I117)+I116</f>
        <v>616674161</v>
      </c>
      <c r="BE22" s="85">
        <f>SUMIF($B8:B117,$B24,K8:K117)+K116</f>
        <v>1213516</v>
      </c>
      <c r="BF22" s="71">
        <f>+BE22+NOVIEMBRE!BE22+OCTUBRE!BE22+SEPTIEMBRE!BF22</f>
        <v>616674161</v>
      </c>
      <c r="BG22" s="467"/>
      <c r="BH22" s="467"/>
      <c r="BI22" s="467"/>
      <c r="BJ22" s="467"/>
      <c r="BK22" s="467"/>
      <c r="BM22" s="89" t="s">
        <v>69</v>
      </c>
      <c r="BN22" s="101">
        <f>BN23+BN24</f>
        <v>55607506</v>
      </c>
      <c r="BO22" s="99">
        <f>BO23+BO24</f>
        <v>52368497</v>
      </c>
      <c r="BP22" s="99">
        <f>BP23+BP24</f>
        <v>52368497</v>
      </c>
      <c r="BQ22" s="246">
        <f>BQ23+BQ24</f>
        <v>8414371</v>
      </c>
      <c r="BR22" s="137">
        <f>BR23+BR24</f>
        <v>43564175</v>
      </c>
    </row>
    <row r="23" spans="1:249" s="514" customFormat="1" ht="15.75" thickBot="1" x14ac:dyDescent="0.3">
      <c r="A23" s="188" t="str">
        <f>+IF(NOVIEMBRE!A23=0,"",NOVIEMBRE!A23)</f>
        <v>1130101-1</v>
      </c>
      <c r="B23" s="189" t="str">
        <f>+CONCATENATE("Vigencia ",INSTRUCCIONES!$F$3)</f>
        <v>Vigencia 2014</v>
      </c>
      <c r="C23" s="456">
        <f>+ENERO!C23</f>
        <v>1295000000</v>
      </c>
      <c r="D23" s="456">
        <f>NOVIEMBRE!D23+DICIEMBRE!P23</f>
        <v>0</v>
      </c>
      <c r="E23" s="456">
        <f>NOVIEMBRE!E23+DICIEMBRE!Q23</f>
        <v>27313967</v>
      </c>
      <c r="F23" s="170">
        <f>SUM(C23:E23)</f>
        <v>1322313967</v>
      </c>
      <c r="G23" s="283">
        <f>NOVIEMBRE!I23</f>
        <v>1155125419</v>
      </c>
      <c r="H23" s="457">
        <v>101831832</v>
      </c>
      <c r="I23" s="170">
        <f>SUM(G23:H23)</f>
        <v>1256957251</v>
      </c>
      <c r="J23" s="283">
        <f>NOVIEMBRE!L23</f>
        <v>697710386</v>
      </c>
      <c r="K23" s="457">
        <v>143571511</v>
      </c>
      <c r="L23" s="170">
        <f>SUM(J23:K23)</f>
        <v>841281897</v>
      </c>
      <c r="M23" s="283">
        <f>F23-I23</f>
        <v>65356716</v>
      </c>
      <c r="N23" s="170">
        <f>F23-L23</f>
        <v>481032070</v>
      </c>
      <c r="O23" s="10"/>
      <c r="P23" s="455">
        <v>0</v>
      </c>
      <c r="Q23" s="458">
        <v>0</v>
      </c>
      <c r="R23" s="10"/>
      <c r="S23" s="156" t="str">
        <f>+IF(NOVIEMBRE!S23=0,"",NOVIEMBRE!S23)</f>
        <v>1010104-3</v>
      </c>
      <c r="T23" s="55" t="str">
        <f>+IF(NOVIEMBRE!T23=0,"",NOVIEMBRE!T23)</f>
        <v>Prima de Vacaciones</v>
      </c>
      <c r="U23" s="29">
        <f>+ENERO!U23</f>
        <v>12254663</v>
      </c>
      <c r="V23" s="17">
        <f>NOVIEMBRE!V23+DICIEMBRE!AL23</f>
        <v>6000000</v>
      </c>
      <c r="W23" s="17">
        <f>NOVIEMBRE!W23+DICIEMBRE!AM23</f>
        <v>0</v>
      </c>
      <c r="X23" s="20">
        <f t="shared" si="17"/>
        <v>18254663</v>
      </c>
      <c r="Y23" s="21">
        <f>NOVIEMBRE!AA23</f>
        <v>10281930</v>
      </c>
      <c r="Z23" s="457">
        <v>7215093</v>
      </c>
      <c r="AA23" s="20">
        <f t="shared" si="18"/>
        <v>17497023</v>
      </c>
      <c r="AB23" s="21">
        <f>NOVIEMBRE!AD23</f>
        <v>10281930</v>
      </c>
      <c r="AC23" s="457">
        <v>7215093</v>
      </c>
      <c r="AD23" s="20">
        <f t="shared" si="19"/>
        <v>17497023</v>
      </c>
      <c r="AE23" s="21">
        <f>NOVIEMBRE!AG23</f>
        <v>10281930</v>
      </c>
      <c r="AF23" s="457">
        <v>5718956</v>
      </c>
      <c r="AG23" s="20">
        <f t="shared" si="20"/>
        <v>16000886</v>
      </c>
      <c r="AH23" s="21">
        <f t="shared" si="21"/>
        <v>757640</v>
      </c>
      <c r="AI23" s="17">
        <f t="shared" si="22"/>
        <v>757640</v>
      </c>
      <c r="AJ23" s="18">
        <f t="shared" si="23"/>
        <v>2253777</v>
      </c>
      <c r="AK23" s="10"/>
      <c r="AL23" s="455">
        <v>0</v>
      </c>
      <c r="AM23" s="458">
        <v>0</v>
      </c>
      <c r="AN23" s="10"/>
      <c r="AO23" s="453"/>
      <c r="AP23" s="532" t="s">
        <v>110</v>
      </c>
      <c r="AQ23" s="533">
        <f>X16+X65-AQ22</f>
        <v>356304624</v>
      </c>
      <c r="AR23" s="533">
        <f>AD16+AD65-AR22</f>
        <v>348402909</v>
      </c>
      <c r="AS23" s="533">
        <f>AG16+AG65-AS22</f>
        <v>332792955</v>
      </c>
      <c r="AT23" s="401"/>
      <c r="AU23" s="419">
        <f t="shared" si="25"/>
        <v>0.97782314775684753</v>
      </c>
      <c r="AV23" s="419">
        <f t="shared" si="26"/>
        <v>0.93401245053726834</v>
      </c>
      <c r="AW23" s="533">
        <f>(AR23-AD21-AD22-AD23-AD25-AD30-AD33-AD70-AD71-AD72-AD74-AD78-AD81)/$AO$2*12+AX22/12*2.5+AD30+AD33+AD78+AD81</f>
        <v>403751327.20833331</v>
      </c>
      <c r="AX23" s="533">
        <f>(AS23-AG21-AG22-AG23-AG25-AG30-AG33-AG70-AG71-AG72-AG74-AG78-AG81)/$AO$2*12+AX22/12*2.5+AG30+AG33+AG78+AG81</f>
        <v>392364859.20833331</v>
      </c>
      <c r="AY23" s="533">
        <f t="shared" si="27"/>
        <v>47446703.208333313</v>
      </c>
      <c r="AZ23" s="62">
        <f t="shared" si="28"/>
        <v>-36060235.208333313</v>
      </c>
      <c r="BA23" s="467"/>
      <c r="BB23" s="678" t="s">
        <v>111</v>
      </c>
      <c r="BC23" s="679">
        <f>BC7+BC8+BC20+BC21+BC22</f>
        <v>4159459407</v>
      </c>
      <c r="BD23" s="138">
        <f>BD7+BD8+BD20+BD21+BD22+BD92</f>
        <v>3844602615</v>
      </c>
      <c r="BE23" s="139">
        <f>BE7+BE8+BE20+BE21+BE22+BE92</f>
        <v>389689239</v>
      </c>
      <c r="BF23" s="467"/>
      <c r="BG23" s="467"/>
      <c r="BH23" s="467"/>
      <c r="BI23" s="467"/>
      <c r="BJ23" s="467"/>
      <c r="BK23" s="467"/>
      <c r="BL23" s="467"/>
      <c r="BM23" s="164" t="s">
        <v>107</v>
      </c>
      <c r="BN23" s="101">
        <f>X177</f>
        <v>36107506</v>
      </c>
      <c r="BO23" s="99">
        <f>AA177</f>
        <v>34411986</v>
      </c>
      <c r="BP23" s="99">
        <f>AD177</f>
        <v>34411986</v>
      </c>
      <c r="BQ23" s="246">
        <f>AF177</f>
        <v>7373997</v>
      </c>
      <c r="BR23" s="137">
        <f>+BQ23+NOVIEMBRE!BQ23+OCTUBRE!BQ23+SEPTIEMBRE!BQ23+AGOSTO!BQ23+JULIO!BQ23+JUNIO!BQ23+MAYO!BQ23+ABRIL!BQ23+MARZO!BQ23+FEBRERO!BQ23+ENERO!BQ23</f>
        <v>34411986</v>
      </c>
      <c r="BS23" s="467"/>
      <c r="BT23" s="467"/>
      <c r="BU23" s="467"/>
      <c r="BV23" s="467"/>
      <c r="BW23" s="467"/>
      <c r="BX23" s="467"/>
      <c r="BY23" s="467"/>
      <c r="BZ23" s="467"/>
      <c r="CA23" s="467"/>
      <c r="CB23" s="467"/>
      <c r="CC23" s="467"/>
      <c r="CD23" s="467"/>
      <c r="CE23" s="467"/>
      <c r="CF23" s="467"/>
      <c r="CG23" s="467"/>
      <c r="CH23" s="467"/>
      <c r="CI23" s="467"/>
      <c r="CJ23" s="467"/>
      <c r="CK23" s="467"/>
      <c r="CL23" s="467"/>
      <c r="CM23" s="467"/>
      <c r="CN23" s="467"/>
      <c r="CO23" s="467"/>
      <c r="CP23" s="467"/>
      <c r="CQ23" s="467"/>
      <c r="CR23" s="467"/>
      <c r="CS23" s="467"/>
      <c r="CT23" s="467"/>
      <c r="CU23" s="467"/>
      <c r="CV23" s="467"/>
      <c r="CW23" s="467"/>
      <c r="CX23" s="467"/>
      <c r="CY23" s="467"/>
      <c r="CZ23" s="467"/>
      <c r="DA23" s="467"/>
      <c r="DB23" s="467"/>
      <c r="DC23" s="467"/>
      <c r="DD23" s="467"/>
      <c r="DE23" s="467"/>
      <c r="DF23" s="467"/>
      <c r="DG23" s="467"/>
      <c r="DH23" s="467"/>
      <c r="DI23" s="467"/>
      <c r="DJ23" s="467"/>
      <c r="DK23" s="467"/>
      <c r="DL23" s="467"/>
      <c r="DM23" s="467"/>
      <c r="DN23" s="467"/>
      <c r="DO23" s="467"/>
      <c r="DP23" s="467"/>
      <c r="DQ23" s="467"/>
      <c r="DR23" s="467"/>
      <c r="DS23" s="467"/>
      <c r="DT23" s="467"/>
      <c r="DU23" s="467"/>
      <c r="DV23" s="467"/>
      <c r="DW23" s="467"/>
      <c r="DX23" s="467"/>
      <c r="DY23" s="467"/>
      <c r="DZ23" s="467"/>
      <c r="EA23" s="467"/>
      <c r="EB23" s="467"/>
      <c r="EC23" s="467"/>
      <c r="ED23" s="467"/>
      <c r="EE23" s="467"/>
      <c r="EF23" s="467"/>
      <c r="EG23" s="467"/>
      <c r="EH23" s="467"/>
      <c r="EI23" s="467"/>
      <c r="EJ23" s="467"/>
      <c r="EK23" s="467"/>
      <c r="EL23" s="467"/>
      <c r="EM23" s="467"/>
      <c r="EN23" s="467"/>
      <c r="EO23" s="467"/>
      <c r="EP23" s="467"/>
      <c r="EQ23" s="467"/>
      <c r="ER23" s="467"/>
      <c r="ES23" s="467"/>
      <c r="ET23" s="467"/>
      <c r="EU23" s="467"/>
      <c r="EV23" s="467"/>
      <c r="EW23" s="467"/>
      <c r="EX23" s="467"/>
      <c r="EY23" s="467"/>
      <c r="EZ23" s="467"/>
      <c r="FA23" s="467"/>
      <c r="FB23" s="467"/>
      <c r="FC23" s="467"/>
      <c r="FD23" s="467"/>
      <c r="FE23" s="467"/>
      <c r="FF23" s="467"/>
      <c r="FG23" s="467"/>
      <c r="FH23" s="467"/>
      <c r="FI23" s="467"/>
      <c r="FJ23" s="467"/>
      <c r="FK23" s="467"/>
      <c r="FL23" s="467"/>
      <c r="FM23" s="467"/>
      <c r="FN23" s="467"/>
      <c r="FO23" s="467"/>
      <c r="FP23" s="467"/>
      <c r="FQ23" s="467"/>
      <c r="FR23" s="467"/>
      <c r="FS23" s="467"/>
      <c r="FT23" s="467"/>
      <c r="FU23" s="467"/>
      <c r="FV23" s="467"/>
      <c r="FW23" s="467"/>
      <c r="FX23" s="467"/>
      <c r="FY23" s="467"/>
      <c r="FZ23" s="467"/>
      <c r="GA23" s="467"/>
      <c r="GB23" s="467"/>
      <c r="GC23" s="467"/>
      <c r="GD23" s="467"/>
      <c r="GE23" s="467"/>
      <c r="GF23" s="467"/>
      <c r="GG23" s="467"/>
      <c r="GH23" s="467"/>
      <c r="GI23" s="467"/>
      <c r="GJ23" s="467"/>
      <c r="GK23" s="467"/>
      <c r="GL23" s="467"/>
      <c r="GM23" s="467"/>
      <c r="GN23" s="467"/>
      <c r="GO23" s="467"/>
      <c r="GP23" s="467"/>
      <c r="GQ23" s="467"/>
      <c r="GR23" s="467"/>
      <c r="GS23" s="467"/>
      <c r="GT23" s="467"/>
      <c r="GU23" s="467"/>
      <c r="GV23" s="467"/>
      <c r="GW23" s="467"/>
      <c r="GX23" s="467"/>
      <c r="GY23" s="467"/>
      <c r="GZ23" s="467"/>
      <c r="HA23" s="467"/>
      <c r="HB23" s="467"/>
      <c r="HC23" s="467"/>
      <c r="HD23" s="467"/>
      <c r="HE23" s="467"/>
      <c r="HF23" s="467"/>
      <c r="HG23" s="467"/>
      <c r="HH23" s="467"/>
      <c r="HI23" s="467"/>
      <c r="HJ23" s="467"/>
      <c r="HK23" s="467"/>
      <c r="HL23" s="467"/>
      <c r="HM23" s="467"/>
      <c r="HN23" s="467"/>
      <c r="HO23" s="467"/>
      <c r="HP23" s="467"/>
      <c r="HQ23" s="467"/>
      <c r="HR23" s="467"/>
      <c r="HS23" s="467"/>
      <c r="HT23" s="467"/>
      <c r="HU23" s="467"/>
      <c r="HV23" s="467"/>
      <c r="HW23" s="467"/>
      <c r="HX23" s="467"/>
      <c r="HY23" s="467"/>
      <c r="HZ23" s="467"/>
      <c r="IA23" s="467"/>
      <c r="IB23" s="467"/>
      <c r="IC23" s="467"/>
      <c r="ID23" s="467"/>
      <c r="IE23" s="467"/>
      <c r="IF23" s="467"/>
      <c r="IG23" s="467"/>
      <c r="IH23" s="467"/>
      <c r="II23" s="467"/>
      <c r="IJ23" s="467"/>
      <c r="IK23" s="467"/>
      <c r="IL23" s="467"/>
      <c r="IM23" s="467"/>
      <c r="IN23" s="467"/>
      <c r="IO23" s="467"/>
    </row>
    <row r="24" spans="1:249" s="514" customFormat="1" ht="15" x14ac:dyDescent="0.25">
      <c r="A24" s="188" t="str">
        <f>+IF(NOVIEMBRE!A24=0,"",NOVIEMBRE!A24)</f>
        <v>1130101-2</v>
      </c>
      <c r="B24" s="189" t="str">
        <f>+IF(NOVIEMBRE!B24=0,"",NOVIEMBRE!B24)</f>
        <v>Vigencias Anteriores</v>
      </c>
      <c r="C24" s="456">
        <f>+ENERO!C24</f>
        <v>0</v>
      </c>
      <c r="D24" s="456">
        <f>NOVIEMBRE!D24+DICIEMBRE!P24</f>
        <v>0</v>
      </c>
      <c r="E24" s="456">
        <f>NOVIEMBRE!E24+DICIEMBRE!Q24</f>
        <v>507063549</v>
      </c>
      <c r="F24" s="170">
        <f>SUM(C24:E24)</f>
        <v>507063549</v>
      </c>
      <c r="G24" s="283">
        <f>NOVIEMBRE!I24</f>
        <v>462304999</v>
      </c>
      <c r="H24" s="457">
        <v>0</v>
      </c>
      <c r="I24" s="170">
        <f>SUM(G24:H24)</f>
        <v>462304999</v>
      </c>
      <c r="J24" s="283">
        <f>NOVIEMBRE!L24</f>
        <v>462304999</v>
      </c>
      <c r="K24" s="457">
        <v>0</v>
      </c>
      <c r="L24" s="170">
        <f>SUM(J24:K24)</f>
        <v>462304999</v>
      </c>
      <c r="M24" s="283">
        <f>F24-I24</f>
        <v>44758550</v>
      </c>
      <c r="N24" s="170">
        <f>F24-L24</f>
        <v>44758550</v>
      </c>
      <c r="O24" s="467"/>
      <c r="P24" s="455">
        <v>0</v>
      </c>
      <c r="Q24" s="458">
        <v>0</v>
      </c>
      <c r="R24" s="10"/>
      <c r="S24" s="156" t="str">
        <f>+IF(NOVIEMBRE!S24=0,"",NOVIEMBRE!S24)</f>
        <v>1010104-4</v>
      </c>
      <c r="T24" s="55" t="str">
        <f>+IF(NOVIEMBRE!T24=0,"",NOVIEMBRE!T24)</f>
        <v>Prima Clima</v>
      </c>
      <c r="U24" s="29">
        <f>+ENERO!U24</f>
        <v>0</v>
      </c>
      <c r="V24" s="17">
        <f>NOVIEMBRE!V24+DICIEMBRE!AL24</f>
        <v>0</v>
      </c>
      <c r="W24" s="17">
        <f>NOVIEMBRE!W24+DICIEMBRE!AM24</f>
        <v>0</v>
      </c>
      <c r="X24" s="20">
        <f t="shared" si="17"/>
        <v>0</v>
      </c>
      <c r="Y24" s="21">
        <f>NOVIEMBRE!AA24</f>
        <v>0</v>
      </c>
      <c r="Z24" s="457">
        <v>0</v>
      </c>
      <c r="AA24" s="20">
        <f t="shared" si="18"/>
        <v>0</v>
      </c>
      <c r="AB24" s="21">
        <f>NOVIEMBRE!AD24</f>
        <v>0</v>
      </c>
      <c r="AC24" s="457">
        <v>0</v>
      </c>
      <c r="AD24" s="20">
        <f t="shared" si="19"/>
        <v>0</v>
      </c>
      <c r="AE24" s="21">
        <f>NOVIEMBRE!AG24</f>
        <v>0</v>
      </c>
      <c r="AF24" s="457">
        <v>0</v>
      </c>
      <c r="AG24" s="20">
        <f t="shared" si="20"/>
        <v>0</v>
      </c>
      <c r="AH24" s="21">
        <f t="shared" si="21"/>
        <v>0</v>
      </c>
      <c r="AI24" s="17">
        <f t="shared" si="22"/>
        <v>0</v>
      </c>
      <c r="AJ24" s="18">
        <f t="shared" si="23"/>
        <v>0</v>
      </c>
      <c r="AK24" s="10"/>
      <c r="AL24" s="455">
        <v>0</v>
      </c>
      <c r="AM24" s="458">
        <v>0</v>
      </c>
      <c r="AN24" s="10"/>
      <c r="AO24" s="453"/>
      <c r="AP24" s="507" t="s">
        <v>115</v>
      </c>
      <c r="AQ24" s="528">
        <f>X35+X83</f>
        <v>389858960</v>
      </c>
      <c r="AR24" s="528">
        <f>AD35+AD83</f>
        <v>361880463</v>
      </c>
      <c r="AS24" s="528">
        <f>AG35+AG83</f>
        <v>330168972</v>
      </c>
      <c r="AT24" s="528"/>
      <c r="AU24" s="456">
        <f t="shared" si="25"/>
        <v>0.92823431068507445</v>
      </c>
      <c r="AV24" s="456">
        <f t="shared" si="26"/>
        <v>0.84689337908252771</v>
      </c>
      <c r="AW24" s="456">
        <f>(AR24-AD41-AD88)/$AO$2*12+AD41+AD88</f>
        <v>361880463</v>
      </c>
      <c r="AX24" s="456">
        <f>(AS24-AG41-AG88)/$AO$2*12+AG41+AG88</f>
        <v>330168972</v>
      </c>
      <c r="AY24" s="456">
        <f t="shared" si="27"/>
        <v>-27978497</v>
      </c>
      <c r="AZ24" s="170">
        <f t="shared" si="28"/>
        <v>59689988</v>
      </c>
      <c r="BA24" s="10"/>
      <c r="BB24" s="534"/>
      <c r="BC24" s="467"/>
      <c r="BD24" s="467"/>
      <c r="BE24" s="467"/>
      <c r="BF24" s="467"/>
      <c r="BG24" s="467"/>
      <c r="BH24" s="467"/>
      <c r="BI24" s="467"/>
      <c r="BJ24" s="467"/>
      <c r="BK24" s="467"/>
      <c r="BL24" s="467"/>
      <c r="BM24" s="164" t="s">
        <v>112</v>
      </c>
      <c r="BN24" s="101">
        <f>X170-X177-X174-X183-X191</f>
        <v>19500000</v>
      </c>
      <c r="BO24" s="99">
        <f>AA170-AA177-AA174-AA183-AA191</f>
        <v>17956511</v>
      </c>
      <c r="BP24" s="99">
        <f>AD170-AD177-AD174-AD183-AD191</f>
        <v>17956511</v>
      </c>
      <c r="BQ24" s="246">
        <f>AF170-AF177-AF174-AF183-AF191</f>
        <v>1040374</v>
      </c>
      <c r="BR24" s="137">
        <f>+BQ24+NOVIEMBRE!BQ24+OCTUBRE!BQ24+SEPTIEMBRE!BQ24+AGOSTO!BQ24+JULIO!BQ24+JUNIO!BQ24+MAYO!BQ24+ABRIL!BQ24+MARZO!BQ24+FEBRERO!BQ24+ENERO!BQ24</f>
        <v>9152189</v>
      </c>
      <c r="BS24" s="467"/>
      <c r="BT24" s="467"/>
      <c r="BU24" s="467"/>
      <c r="BV24" s="467"/>
      <c r="BW24" s="467"/>
      <c r="BX24" s="467"/>
      <c r="BY24" s="467"/>
      <c r="BZ24" s="467"/>
      <c r="CA24" s="467"/>
      <c r="CB24" s="467"/>
      <c r="CC24" s="467"/>
      <c r="CD24" s="467"/>
      <c r="CE24" s="467"/>
      <c r="CF24" s="467"/>
      <c r="CG24" s="467"/>
      <c r="CH24" s="467"/>
      <c r="CI24" s="467"/>
      <c r="CJ24" s="467"/>
      <c r="CK24" s="467"/>
      <c r="CL24" s="467"/>
      <c r="CM24" s="467"/>
      <c r="CN24" s="467"/>
      <c r="CO24" s="467"/>
      <c r="CP24" s="467"/>
      <c r="CQ24" s="467"/>
      <c r="CR24" s="467"/>
      <c r="CS24" s="467"/>
      <c r="CT24" s="467"/>
      <c r="CU24" s="467"/>
      <c r="CV24" s="467"/>
      <c r="CW24" s="467"/>
      <c r="CX24" s="467"/>
      <c r="CY24" s="467"/>
      <c r="CZ24" s="467"/>
      <c r="DA24" s="467"/>
      <c r="DB24" s="467"/>
      <c r="DC24" s="467"/>
      <c r="DD24" s="467"/>
      <c r="DE24" s="467"/>
      <c r="DF24" s="467"/>
      <c r="DG24" s="467"/>
      <c r="DH24" s="467"/>
      <c r="DI24" s="467"/>
      <c r="DJ24" s="467"/>
      <c r="DK24" s="467"/>
      <c r="DL24" s="467"/>
      <c r="DM24" s="467"/>
      <c r="DN24" s="467"/>
      <c r="DO24" s="467"/>
      <c r="DP24" s="467"/>
      <c r="DQ24" s="467"/>
      <c r="DR24" s="467"/>
      <c r="DS24" s="467"/>
      <c r="DT24" s="467"/>
      <c r="DU24" s="467"/>
      <c r="DV24" s="467"/>
      <c r="DW24" s="467"/>
      <c r="DX24" s="467"/>
      <c r="DY24" s="467"/>
      <c r="DZ24" s="467"/>
      <c r="EA24" s="467"/>
      <c r="EB24" s="467"/>
      <c r="EC24" s="467"/>
      <c r="ED24" s="467"/>
      <c r="EE24" s="467"/>
      <c r="EF24" s="467"/>
      <c r="EG24" s="467"/>
      <c r="EH24" s="467"/>
      <c r="EI24" s="467"/>
      <c r="EJ24" s="467"/>
      <c r="EK24" s="467"/>
      <c r="EL24" s="467"/>
      <c r="EM24" s="467"/>
      <c r="EN24" s="467"/>
      <c r="EO24" s="467"/>
      <c r="EP24" s="467"/>
      <c r="EQ24" s="467"/>
      <c r="ER24" s="467"/>
      <c r="ES24" s="467"/>
      <c r="ET24" s="467"/>
      <c r="EU24" s="467"/>
      <c r="EV24" s="467"/>
      <c r="EW24" s="467"/>
      <c r="EX24" s="467"/>
      <c r="EY24" s="467"/>
      <c r="EZ24" s="467"/>
      <c r="FA24" s="467"/>
      <c r="FB24" s="467"/>
      <c r="FC24" s="467"/>
      <c r="FD24" s="467"/>
      <c r="FE24" s="467"/>
      <c r="FF24" s="467"/>
      <c r="FG24" s="467"/>
      <c r="FH24" s="467"/>
      <c r="FI24" s="467"/>
      <c r="FJ24" s="467"/>
      <c r="FK24" s="467"/>
      <c r="FL24" s="467"/>
      <c r="FM24" s="467"/>
      <c r="FN24" s="467"/>
      <c r="FO24" s="467"/>
      <c r="FP24" s="467"/>
      <c r="FQ24" s="467"/>
      <c r="FR24" s="467"/>
      <c r="FS24" s="467"/>
      <c r="FT24" s="467"/>
      <c r="FU24" s="467"/>
      <c r="FV24" s="467"/>
      <c r="FW24" s="467"/>
      <c r="FX24" s="467"/>
      <c r="FY24" s="467"/>
      <c r="FZ24" s="467"/>
      <c r="GA24" s="467"/>
      <c r="GB24" s="467"/>
      <c r="GC24" s="467"/>
      <c r="GD24" s="467"/>
      <c r="GE24" s="467"/>
      <c r="GF24" s="467"/>
      <c r="GG24" s="467"/>
      <c r="GH24" s="467"/>
      <c r="GI24" s="467"/>
      <c r="GJ24" s="467"/>
      <c r="GK24" s="467"/>
      <c r="GL24" s="467"/>
      <c r="GM24" s="467"/>
      <c r="GN24" s="467"/>
      <c r="GO24" s="467"/>
      <c r="GP24" s="467"/>
      <c r="GQ24" s="467"/>
      <c r="GR24" s="467"/>
      <c r="GS24" s="467"/>
      <c r="GT24" s="467"/>
      <c r="GU24" s="467"/>
      <c r="GV24" s="467"/>
      <c r="GW24" s="467"/>
      <c r="GX24" s="467"/>
      <c r="GY24" s="467"/>
      <c r="GZ24" s="467"/>
      <c r="HA24" s="467"/>
      <c r="HB24" s="467"/>
      <c r="HC24" s="467"/>
      <c r="HD24" s="467"/>
      <c r="HE24" s="467"/>
      <c r="HF24" s="467"/>
      <c r="HG24" s="467"/>
      <c r="HH24" s="467"/>
      <c r="HI24" s="467"/>
      <c r="HJ24" s="467"/>
      <c r="HK24" s="467"/>
      <c r="HL24" s="467"/>
      <c r="HM24" s="467"/>
      <c r="HN24" s="467"/>
      <c r="HO24" s="467"/>
      <c r="HP24" s="467"/>
      <c r="HQ24" s="467"/>
      <c r="HR24" s="467"/>
      <c r="HS24" s="467"/>
      <c r="HT24" s="467"/>
      <c r="HU24" s="467"/>
      <c r="HV24" s="467"/>
      <c r="HW24" s="467"/>
      <c r="HX24" s="467"/>
      <c r="HY24" s="467"/>
      <c r="HZ24" s="467"/>
      <c r="IA24" s="467"/>
      <c r="IB24" s="467"/>
      <c r="IC24" s="467"/>
      <c r="ID24" s="467"/>
      <c r="IE24" s="467"/>
      <c r="IF24" s="467"/>
      <c r="IG24" s="467"/>
      <c r="IH24" s="467"/>
      <c r="II24" s="467"/>
      <c r="IJ24" s="467"/>
      <c r="IK24" s="467"/>
      <c r="IL24" s="467"/>
      <c r="IM24" s="467"/>
      <c r="IN24" s="467"/>
      <c r="IO24" s="467"/>
    </row>
    <row r="25" spans="1:249" s="467" customFormat="1" ht="15" x14ac:dyDescent="0.25">
      <c r="A25" s="57">
        <f>+IF(NOVIEMBRE!A25=0,"",NOVIEMBRE!A25)</f>
        <v>1130102</v>
      </c>
      <c r="B25" s="45" t="str">
        <f>+IF(NOVIEMBRE!B25=0,"",NOVIEMBRE!B25)</f>
        <v>ARS - REGIMEN SUBSIDIADO</v>
      </c>
      <c r="C25" s="53">
        <f t="shared" ref="C25:N25" si="29">SUM(C26:C27)</f>
        <v>785000000</v>
      </c>
      <c r="D25" s="53">
        <f t="shared" si="29"/>
        <v>0</v>
      </c>
      <c r="E25" s="53">
        <f t="shared" si="29"/>
        <v>76960723</v>
      </c>
      <c r="F25" s="54">
        <f t="shared" si="29"/>
        <v>861960723</v>
      </c>
      <c r="G25" s="52">
        <f t="shared" si="29"/>
        <v>801166936</v>
      </c>
      <c r="H25" s="53">
        <f t="shared" si="29"/>
        <v>57778394</v>
      </c>
      <c r="I25" s="54">
        <f t="shared" si="29"/>
        <v>858945330</v>
      </c>
      <c r="J25" s="52">
        <f t="shared" si="29"/>
        <v>692739331</v>
      </c>
      <c r="K25" s="53">
        <f t="shared" si="29"/>
        <v>94653572</v>
      </c>
      <c r="L25" s="54">
        <f t="shared" si="29"/>
        <v>787392903</v>
      </c>
      <c r="M25" s="52">
        <f t="shared" si="29"/>
        <v>3015393</v>
      </c>
      <c r="N25" s="54">
        <f t="shared" si="29"/>
        <v>74567820</v>
      </c>
      <c r="P25" s="52">
        <f>SUM(P26:P27)</f>
        <v>0</v>
      </c>
      <c r="Q25" s="54">
        <f>SUM(Q26:Q27)</f>
        <v>0</v>
      </c>
      <c r="R25" s="10"/>
      <c r="S25" s="156" t="str">
        <f>+IF(NOVIEMBRE!S25=0,"",NOVIEMBRE!S25)</f>
        <v>1010104-5</v>
      </c>
      <c r="T25" s="55" t="str">
        <f>+IF(NOVIEMBRE!T25=0,"",NOVIEMBRE!T25)</f>
        <v>Prima de Servicios</v>
      </c>
      <c r="U25" s="29">
        <f>+ENERO!U25</f>
        <v>0</v>
      </c>
      <c r="V25" s="17">
        <f>NOVIEMBRE!V25+DICIEMBRE!AL25</f>
        <v>0</v>
      </c>
      <c r="W25" s="17">
        <f>NOVIEMBRE!W25+DICIEMBRE!AM25</f>
        <v>0</v>
      </c>
      <c r="X25" s="20">
        <f t="shared" si="17"/>
        <v>0</v>
      </c>
      <c r="Y25" s="21">
        <f>NOVIEMBRE!AA25</f>
        <v>0</v>
      </c>
      <c r="Z25" s="457">
        <v>0</v>
      </c>
      <c r="AA25" s="20">
        <f t="shared" si="18"/>
        <v>0</v>
      </c>
      <c r="AB25" s="21">
        <f>NOVIEMBRE!AD25</f>
        <v>0</v>
      </c>
      <c r="AC25" s="457">
        <v>0</v>
      </c>
      <c r="AD25" s="20">
        <f t="shared" si="19"/>
        <v>0</v>
      </c>
      <c r="AE25" s="21">
        <f>NOVIEMBRE!AG25</f>
        <v>0</v>
      </c>
      <c r="AF25" s="457">
        <v>0</v>
      </c>
      <c r="AG25" s="20">
        <f t="shared" si="20"/>
        <v>0</v>
      </c>
      <c r="AH25" s="21">
        <f t="shared" si="21"/>
        <v>0</v>
      </c>
      <c r="AI25" s="17">
        <f t="shared" si="22"/>
        <v>0</v>
      </c>
      <c r="AJ25" s="18">
        <f t="shared" si="23"/>
        <v>0</v>
      </c>
      <c r="AK25" s="10"/>
      <c r="AL25" s="455">
        <v>0</v>
      </c>
      <c r="AM25" s="458">
        <v>0</v>
      </c>
      <c r="AN25" s="10"/>
      <c r="AO25" s="23"/>
      <c r="AP25" s="535" t="s">
        <v>118</v>
      </c>
      <c r="AQ25" s="456">
        <f>X43+X57+X90+X104</f>
        <v>687058948</v>
      </c>
      <c r="AR25" s="456">
        <f>AD43+AD57+AD90+AD104</f>
        <v>511996362</v>
      </c>
      <c r="AS25" s="456">
        <f>AG43+AG57+AG90+AG104</f>
        <v>396731658</v>
      </c>
      <c r="AT25" s="528"/>
      <c r="AU25" s="456">
        <f t="shared" si="25"/>
        <v>0.74520004941410067</v>
      </c>
      <c r="AV25" s="456">
        <f t="shared" si="26"/>
        <v>0.57743467158803385</v>
      </c>
      <c r="AW25" s="456">
        <f>(AR25-AD55-AD61-AD102-AD108)/$AO$2*12+AD55+AD61+AD102+AD108</f>
        <v>511996362</v>
      </c>
      <c r="AX25" s="456">
        <f>(AS25-AG55-AG61-AG102-AG108)/$AO$2*12+AG55+AG61+AG102+AG108</f>
        <v>396731658</v>
      </c>
      <c r="AY25" s="456">
        <f t="shared" si="27"/>
        <v>-175062586</v>
      </c>
      <c r="AZ25" s="170">
        <f t="shared" si="28"/>
        <v>290327290</v>
      </c>
      <c r="BM25" s="167" t="s">
        <v>475</v>
      </c>
      <c r="BN25" s="124">
        <f>+SUM(BN26:BN28)</f>
        <v>340487096</v>
      </c>
      <c r="BO25" s="125">
        <f>+SUM(BO26:BO28)</f>
        <v>302213149</v>
      </c>
      <c r="BP25" s="125">
        <f>+SUM(BP26:BP28)</f>
        <v>302213149</v>
      </c>
      <c r="BQ25" s="248">
        <f>+SUM(BQ26:BQ28)</f>
        <v>13308804</v>
      </c>
      <c r="BR25" s="137">
        <f>+SUM(BR26:BR28)</f>
        <v>211551985</v>
      </c>
    </row>
    <row r="26" spans="1:249" s="10" customFormat="1" ht="15" x14ac:dyDescent="0.25">
      <c r="A26" s="188" t="str">
        <f>+IF(NOVIEMBRE!A26=0,"",NOVIEMBRE!A26)</f>
        <v>1130102-1</v>
      </c>
      <c r="B26" s="189" t="str">
        <f>+CONCATENATE("Vigencia ",INSTRUCCIONES!$F$3)</f>
        <v>Vigencia 2014</v>
      </c>
      <c r="C26" s="456">
        <f>+ENERO!C26</f>
        <v>785000000</v>
      </c>
      <c r="D26" s="456">
        <f>NOVIEMBRE!D26+DICIEMBRE!P26</f>
        <v>0</v>
      </c>
      <c r="E26" s="456">
        <f>NOVIEMBRE!E26+DICIEMBRE!Q26</f>
        <v>14494257</v>
      </c>
      <c r="F26" s="170">
        <f>SUM(C26:E26)</f>
        <v>799494257</v>
      </c>
      <c r="G26" s="283">
        <f>NOVIEMBRE!I26</f>
        <v>762493338</v>
      </c>
      <c r="H26" s="457">
        <v>57778394</v>
      </c>
      <c r="I26" s="170">
        <f>SUM(G26:H26)</f>
        <v>820271732</v>
      </c>
      <c r="J26" s="283">
        <f>NOVIEMBRE!L26</f>
        <v>654065733</v>
      </c>
      <c r="K26" s="457">
        <v>94653572</v>
      </c>
      <c r="L26" s="170">
        <f>SUM(J26:K26)</f>
        <v>748719305</v>
      </c>
      <c r="M26" s="283">
        <f>F26-I26</f>
        <v>-20777475</v>
      </c>
      <c r="N26" s="170">
        <f>F26-L26</f>
        <v>50774952</v>
      </c>
      <c r="P26" s="455">
        <v>0</v>
      </c>
      <c r="Q26" s="458">
        <v>0</v>
      </c>
      <c r="S26" s="156" t="str">
        <f>+IF(NOVIEMBRE!S26=0,"",NOVIEMBRE!S26)</f>
        <v>1010104-8</v>
      </c>
      <c r="T26" s="55" t="str">
        <f>+IF(NOVIEMBRE!T26=0,"",NOVIEMBRE!T26)</f>
        <v>Bonific. por Servicios Prestados (Convencional)</v>
      </c>
      <c r="U26" s="29">
        <f>+ENERO!U26</f>
        <v>0</v>
      </c>
      <c r="V26" s="17">
        <f>NOVIEMBRE!V26+DICIEMBRE!AL26</f>
        <v>1000000</v>
      </c>
      <c r="W26" s="17">
        <f>NOVIEMBRE!W26+DICIEMBRE!AM26</f>
        <v>0</v>
      </c>
      <c r="X26" s="20">
        <f t="shared" si="17"/>
        <v>1000000</v>
      </c>
      <c r="Y26" s="21">
        <f>NOVIEMBRE!AA26</f>
        <v>0</v>
      </c>
      <c r="Z26" s="457">
        <v>0</v>
      </c>
      <c r="AA26" s="20">
        <f t="shared" si="18"/>
        <v>0</v>
      </c>
      <c r="AB26" s="21">
        <f>NOVIEMBRE!AD26</f>
        <v>0</v>
      </c>
      <c r="AC26" s="457">
        <v>0</v>
      </c>
      <c r="AD26" s="20">
        <f t="shared" si="19"/>
        <v>0</v>
      </c>
      <c r="AE26" s="21">
        <f>NOVIEMBRE!AG26</f>
        <v>0</v>
      </c>
      <c r="AF26" s="457">
        <v>0</v>
      </c>
      <c r="AG26" s="20">
        <f t="shared" si="20"/>
        <v>0</v>
      </c>
      <c r="AH26" s="21">
        <f t="shared" si="21"/>
        <v>1000000</v>
      </c>
      <c r="AI26" s="17">
        <f t="shared" si="22"/>
        <v>1000000</v>
      </c>
      <c r="AJ26" s="18">
        <f t="shared" si="23"/>
        <v>1000000</v>
      </c>
      <c r="AL26" s="455">
        <v>0</v>
      </c>
      <c r="AM26" s="458">
        <v>0</v>
      </c>
      <c r="AO26" s="23"/>
      <c r="AP26" s="536" t="s">
        <v>122</v>
      </c>
      <c r="AQ26" s="401">
        <f>X110</f>
        <v>771871642</v>
      </c>
      <c r="AR26" s="401">
        <f>AD110</f>
        <v>698271480.69000006</v>
      </c>
      <c r="AS26" s="401">
        <f>AG110</f>
        <v>594472767.62</v>
      </c>
      <c r="AT26" s="454">
        <f>AO2/12</f>
        <v>1</v>
      </c>
      <c r="AU26" s="419">
        <f t="shared" si="25"/>
        <v>0.90464714946737224</v>
      </c>
      <c r="AV26" s="419">
        <f t="shared" si="26"/>
        <v>0.7701704989182645</v>
      </c>
      <c r="AW26" s="533">
        <f>(AR26-AD121-AD139-AD143-AD153-AD168)/$AO$2*12+AD121+AD139+AD143+AD153+AD168</f>
        <v>698271480.69000006</v>
      </c>
      <c r="AX26" s="533">
        <f>(AS26-AG121-AG139-AG143-AG153-AG168)/$AO$2*12+AG121+AG139+AG143+AG153+AG168</f>
        <v>594472767.62</v>
      </c>
      <c r="AY26" s="533">
        <f t="shared" si="27"/>
        <v>-73600161.309999943</v>
      </c>
      <c r="AZ26" s="62">
        <f t="shared" si="28"/>
        <v>177398874.38</v>
      </c>
      <c r="BA26" s="467"/>
      <c r="BB26" s="467"/>
      <c r="BC26" s="467"/>
      <c r="BD26" s="467"/>
      <c r="BE26" s="467"/>
      <c r="BF26" s="467"/>
      <c r="BG26" s="467"/>
      <c r="BH26" s="467"/>
      <c r="BI26" s="467"/>
      <c r="BJ26" s="467"/>
      <c r="BK26" s="467"/>
      <c r="BM26" s="127" t="s">
        <v>476</v>
      </c>
      <c r="BN26" s="104">
        <f>+X196+X212</f>
        <v>215650068</v>
      </c>
      <c r="BO26" s="102">
        <f>+AA196+AA212</f>
        <v>183918549</v>
      </c>
      <c r="BP26" s="102">
        <f>+AD196+AD212</f>
        <v>183918549</v>
      </c>
      <c r="BQ26" s="247">
        <f>+AF196+AF212</f>
        <v>8981353</v>
      </c>
      <c r="BR26" s="137">
        <f>+BQ26+NOVIEMBRE!BQ26+OCTUBRE!BQ26+SEPTIEMBRE!BQ26+AGOSTO!BQ26+JULIO!BQ26+JUNIO!BQ26+MAYO!BQ26+ABRIL!BQ26+MARZO!BQ26+FEBRERO!BQ26+ENERO!BQ26</f>
        <v>125330544</v>
      </c>
    </row>
    <row r="27" spans="1:249" s="514" customFormat="1" ht="15" x14ac:dyDescent="0.25">
      <c r="A27" s="188" t="str">
        <f>+IF(NOVIEMBRE!A27=0,"",NOVIEMBRE!A27)</f>
        <v>1130102-2</v>
      </c>
      <c r="B27" s="189" t="str">
        <f>+IF(NOVIEMBRE!B27=0,"",NOVIEMBRE!B27)</f>
        <v>Vigencias Anteriores</v>
      </c>
      <c r="C27" s="456">
        <f>+ENERO!C27</f>
        <v>0</v>
      </c>
      <c r="D27" s="456">
        <f>NOVIEMBRE!D27+DICIEMBRE!P27</f>
        <v>0</v>
      </c>
      <c r="E27" s="456">
        <f>NOVIEMBRE!E27+DICIEMBRE!Q27</f>
        <v>62466466</v>
      </c>
      <c r="F27" s="170">
        <f>SUM(C27:E27)</f>
        <v>62466466</v>
      </c>
      <c r="G27" s="283">
        <f>NOVIEMBRE!I27</f>
        <v>38673598</v>
      </c>
      <c r="H27" s="457">
        <v>0</v>
      </c>
      <c r="I27" s="170">
        <f>SUM(G27:H27)</f>
        <v>38673598</v>
      </c>
      <c r="J27" s="283">
        <f>NOVIEMBRE!L27</f>
        <v>38673598</v>
      </c>
      <c r="K27" s="457">
        <v>0</v>
      </c>
      <c r="L27" s="170">
        <f>SUM(J27:K27)</f>
        <v>38673598</v>
      </c>
      <c r="M27" s="283">
        <f>F27-I27</f>
        <v>23792868</v>
      </c>
      <c r="N27" s="170">
        <f>F27-L27</f>
        <v>23792868</v>
      </c>
      <c r="O27" s="467"/>
      <c r="P27" s="455">
        <v>0</v>
      </c>
      <c r="Q27" s="458">
        <v>0</v>
      </c>
      <c r="R27" s="10"/>
      <c r="S27" s="156" t="str">
        <f>+IF(NOVIEMBRE!S27=0,"",NOVIEMBRE!S27)</f>
        <v>1010104-9</v>
      </c>
      <c r="T27" s="55" t="str">
        <f>+IF(NOVIEMBRE!T27=0,"",NOVIEMBRE!T27)</f>
        <v>Auxilio de Transporte</v>
      </c>
      <c r="U27" s="29">
        <f>+ENERO!U27</f>
        <v>900000</v>
      </c>
      <c r="V27" s="17">
        <f>NOVIEMBRE!V27+DICIEMBRE!AL27</f>
        <v>0</v>
      </c>
      <c r="W27" s="17">
        <f>NOVIEMBRE!W27+DICIEMBRE!AM27</f>
        <v>0</v>
      </c>
      <c r="X27" s="20">
        <f t="shared" si="17"/>
        <v>900000</v>
      </c>
      <c r="Y27" s="21">
        <f>NOVIEMBRE!AA27</f>
        <v>775200</v>
      </c>
      <c r="Z27" s="457">
        <v>72000</v>
      </c>
      <c r="AA27" s="20">
        <f t="shared" si="18"/>
        <v>847200</v>
      </c>
      <c r="AB27" s="21">
        <f>NOVIEMBRE!AD27</f>
        <v>775200</v>
      </c>
      <c r="AC27" s="457">
        <v>72000</v>
      </c>
      <c r="AD27" s="20">
        <f t="shared" si="19"/>
        <v>847200</v>
      </c>
      <c r="AE27" s="21">
        <f>NOVIEMBRE!AG27</f>
        <v>775200</v>
      </c>
      <c r="AF27" s="457">
        <v>72000</v>
      </c>
      <c r="AG27" s="20">
        <f t="shared" si="20"/>
        <v>847200</v>
      </c>
      <c r="AH27" s="21">
        <f t="shared" si="21"/>
        <v>52800</v>
      </c>
      <c r="AI27" s="17">
        <f t="shared" si="22"/>
        <v>52800</v>
      </c>
      <c r="AJ27" s="18">
        <f t="shared" si="23"/>
        <v>52800</v>
      </c>
      <c r="AK27" s="10"/>
      <c r="AL27" s="455">
        <v>0</v>
      </c>
      <c r="AM27" s="458">
        <v>0</v>
      </c>
      <c r="AN27" s="10"/>
      <c r="AO27" s="428"/>
      <c r="AP27" s="535" t="s">
        <v>126</v>
      </c>
      <c r="AQ27" s="456">
        <f>X170</f>
        <v>69995759</v>
      </c>
      <c r="AR27" s="456">
        <f>AD170</f>
        <v>66756750</v>
      </c>
      <c r="AS27" s="456">
        <f>AG170</f>
        <v>57952428</v>
      </c>
      <c r="AT27" s="528"/>
      <c r="AU27" s="456">
        <f t="shared" si="25"/>
        <v>0.9537256392919462</v>
      </c>
      <c r="AV27" s="456">
        <f t="shared" si="26"/>
        <v>0.82794199002828162</v>
      </c>
      <c r="AW27" s="456">
        <f>(AR27-AD174-AD183-AD191)/$AO$2*12+AD174+AD183+AD191</f>
        <v>66756750</v>
      </c>
      <c r="AX27" s="456">
        <f>(AS27-AG174-AG183-AG191)/$AO$2*12+AG174+AG183+AG191</f>
        <v>57952428</v>
      </c>
      <c r="AY27" s="456">
        <f t="shared" si="27"/>
        <v>-3239009</v>
      </c>
      <c r="AZ27" s="170">
        <f t="shared" si="28"/>
        <v>12043331</v>
      </c>
      <c r="BA27" s="10"/>
      <c r="BB27" s="467"/>
      <c r="BC27" s="467"/>
      <c r="BD27" s="467"/>
      <c r="BE27" s="467"/>
      <c r="BF27" s="467"/>
      <c r="BG27" s="467"/>
      <c r="BH27" s="467"/>
      <c r="BI27" s="467"/>
      <c r="BJ27" s="467"/>
      <c r="BK27" s="467"/>
      <c r="BL27" s="467"/>
      <c r="BM27" s="127" t="s">
        <v>477</v>
      </c>
      <c r="BN27" s="104">
        <f>+X209-X212-X218</f>
        <v>0</v>
      </c>
      <c r="BO27" s="102">
        <f>+AA209-AA212-AA218</f>
        <v>0</v>
      </c>
      <c r="BP27" s="102">
        <f>+AD209-AD212-AD218</f>
        <v>0</v>
      </c>
      <c r="BQ27" s="247">
        <f>+AF209-AF212-AF218</f>
        <v>0</v>
      </c>
      <c r="BR27" s="137">
        <f>+BQ27+NOVIEMBRE!BQ27+OCTUBRE!BQ27+SEPTIEMBRE!BQ27+AGOSTO!BQ27+JULIO!BQ27+JUNIO!BQ27+MAYO!BQ27+ABRIL!BQ27+MARZO!BQ27+FEBRERO!BQ27+ENERO!BQ27</f>
        <v>0</v>
      </c>
      <c r="BS27" s="467"/>
      <c r="BT27" s="467"/>
      <c r="BU27" s="467"/>
      <c r="BV27" s="467"/>
      <c r="BW27" s="467"/>
      <c r="BX27" s="467"/>
      <c r="BY27" s="467"/>
      <c r="BZ27" s="467"/>
      <c r="CA27" s="467"/>
      <c r="CB27" s="467"/>
      <c r="CC27" s="467"/>
      <c r="CD27" s="467"/>
      <c r="CE27" s="467"/>
      <c r="CF27" s="467"/>
      <c r="CG27" s="467"/>
      <c r="CH27" s="467"/>
      <c r="CI27" s="467"/>
      <c r="CJ27" s="467"/>
      <c r="CK27" s="467"/>
      <c r="CL27" s="467"/>
      <c r="CM27" s="467"/>
      <c r="CN27" s="467"/>
      <c r="CO27" s="467"/>
      <c r="CP27" s="467"/>
      <c r="CQ27" s="467"/>
      <c r="CR27" s="467"/>
      <c r="CS27" s="467"/>
      <c r="CT27" s="467"/>
      <c r="CU27" s="467"/>
      <c r="CV27" s="467"/>
      <c r="CW27" s="467"/>
      <c r="CX27" s="467"/>
      <c r="CY27" s="467"/>
      <c r="CZ27" s="467"/>
      <c r="DA27" s="467"/>
      <c r="DB27" s="467"/>
      <c r="DC27" s="467"/>
      <c r="DD27" s="467"/>
      <c r="DE27" s="467"/>
      <c r="DF27" s="467"/>
      <c r="DG27" s="467"/>
      <c r="DH27" s="467"/>
      <c r="DI27" s="467"/>
      <c r="DJ27" s="467"/>
      <c r="DK27" s="467"/>
      <c r="DL27" s="467"/>
      <c r="DM27" s="467"/>
      <c r="DN27" s="467"/>
      <c r="DO27" s="467"/>
      <c r="DP27" s="467"/>
      <c r="DQ27" s="467"/>
      <c r="DR27" s="467"/>
      <c r="DS27" s="467"/>
      <c r="DT27" s="467"/>
      <c r="DU27" s="467"/>
      <c r="DV27" s="467"/>
      <c r="DW27" s="467"/>
      <c r="DX27" s="467"/>
      <c r="DY27" s="467"/>
      <c r="DZ27" s="467"/>
      <c r="EA27" s="467"/>
      <c r="EB27" s="467"/>
      <c r="EC27" s="467"/>
      <c r="ED27" s="467"/>
      <c r="EE27" s="467"/>
      <c r="EF27" s="467"/>
      <c r="EG27" s="467"/>
      <c r="EH27" s="467"/>
      <c r="EI27" s="467"/>
      <c r="EJ27" s="467"/>
      <c r="EK27" s="467"/>
      <c r="EL27" s="467"/>
      <c r="EM27" s="467"/>
      <c r="EN27" s="467"/>
      <c r="EO27" s="467"/>
      <c r="EP27" s="467"/>
      <c r="EQ27" s="467"/>
      <c r="ER27" s="467"/>
      <c r="ES27" s="467"/>
      <c r="ET27" s="467"/>
      <c r="EU27" s="467"/>
      <c r="EV27" s="467"/>
      <c r="EW27" s="467"/>
      <c r="EX27" s="467"/>
      <c r="EY27" s="467"/>
      <c r="EZ27" s="467"/>
      <c r="FA27" s="467"/>
      <c r="FB27" s="467"/>
      <c r="FC27" s="467"/>
      <c r="FD27" s="467"/>
      <c r="FE27" s="467"/>
      <c r="FF27" s="467"/>
      <c r="FG27" s="467"/>
      <c r="FH27" s="467"/>
      <c r="FI27" s="467"/>
      <c r="FJ27" s="467"/>
      <c r="FK27" s="467"/>
      <c r="FL27" s="467"/>
      <c r="FM27" s="467"/>
      <c r="FN27" s="467"/>
      <c r="FO27" s="467"/>
      <c r="FP27" s="467"/>
      <c r="FQ27" s="467"/>
      <c r="FR27" s="467"/>
      <c r="FS27" s="467"/>
      <c r="FT27" s="467"/>
      <c r="FU27" s="467"/>
      <c r="FV27" s="467"/>
      <c r="FW27" s="467"/>
      <c r="FX27" s="467"/>
      <c r="FY27" s="467"/>
      <c r="FZ27" s="467"/>
      <c r="GA27" s="467"/>
      <c r="GB27" s="467"/>
      <c r="GC27" s="467"/>
      <c r="GD27" s="467"/>
      <c r="GE27" s="467"/>
      <c r="GF27" s="467"/>
      <c r="GG27" s="467"/>
      <c r="GH27" s="467"/>
      <c r="GI27" s="467"/>
      <c r="GJ27" s="467"/>
      <c r="GK27" s="467"/>
      <c r="GL27" s="467"/>
      <c r="GM27" s="467"/>
      <c r="GN27" s="467"/>
      <c r="GO27" s="467"/>
      <c r="GP27" s="467"/>
      <c r="GQ27" s="467"/>
      <c r="GR27" s="467"/>
      <c r="GS27" s="467"/>
      <c r="GT27" s="467"/>
      <c r="GU27" s="467"/>
      <c r="GV27" s="467"/>
      <c r="GW27" s="467"/>
      <c r="GX27" s="467"/>
      <c r="GY27" s="467"/>
      <c r="GZ27" s="467"/>
      <c r="HA27" s="467"/>
      <c r="HB27" s="467"/>
      <c r="HC27" s="467"/>
      <c r="HD27" s="467"/>
      <c r="HE27" s="467"/>
      <c r="HF27" s="467"/>
      <c r="HG27" s="467"/>
      <c r="HH27" s="467"/>
      <c r="HI27" s="467"/>
      <c r="HJ27" s="467"/>
      <c r="HK27" s="467"/>
      <c r="HL27" s="467"/>
      <c r="HM27" s="467"/>
      <c r="HN27" s="467"/>
      <c r="HO27" s="467"/>
      <c r="HP27" s="467"/>
      <c r="HQ27" s="467"/>
      <c r="HR27" s="467"/>
      <c r="HS27" s="467"/>
      <c r="HT27" s="467"/>
      <c r="HU27" s="467"/>
      <c r="HV27" s="467"/>
      <c r="HW27" s="467"/>
      <c r="HX27" s="467"/>
      <c r="HY27" s="467"/>
      <c r="HZ27" s="467"/>
      <c r="IA27" s="467"/>
      <c r="IB27" s="467"/>
      <c r="IC27" s="467"/>
      <c r="ID27" s="467"/>
      <c r="IE27" s="467"/>
      <c r="IF27" s="467"/>
      <c r="IG27" s="467"/>
      <c r="IH27" s="467"/>
      <c r="II27" s="467"/>
      <c r="IJ27" s="467"/>
      <c r="IK27" s="467"/>
      <c r="IL27" s="467"/>
      <c r="IM27" s="467"/>
      <c r="IN27" s="467"/>
      <c r="IO27" s="467"/>
    </row>
    <row r="28" spans="1:249" s="514" customFormat="1" ht="22.5" x14ac:dyDescent="0.25">
      <c r="A28" s="57">
        <f>+IF(NOVIEMBRE!A28=0,"",NOVIEMBRE!A28)</f>
        <v>1130103</v>
      </c>
      <c r="B28" s="60" t="str">
        <f>+IF(NOVIEMBRE!B28=0,"",NOVIEMBRE!B28)</f>
        <v>SUBSIDIO A LA OFERTA- ATENCION PERSONAS POBRES NO CUBIERTOS CON SUBSIDIO A LA DEMANDA</v>
      </c>
      <c r="C28" s="53">
        <f t="shared" ref="C28:I28" si="30">C29+C32+C35</f>
        <v>0</v>
      </c>
      <c r="D28" s="53">
        <f t="shared" si="30"/>
        <v>0</v>
      </c>
      <c r="E28" s="53">
        <f t="shared" si="30"/>
        <v>0</v>
      </c>
      <c r="F28" s="54">
        <f t="shared" si="30"/>
        <v>0</v>
      </c>
      <c r="G28" s="52">
        <f t="shared" si="30"/>
        <v>21036040</v>
      </c>
      <c r="H28" s="53">
        <f t="shared" si="30"/>
        <v>2597681</v>
      </c>
      <c r="I28" s="54">
        <f t="shared" si="30"/>
        <v>23633721</v>
      </c>
      <c r="J28" s="52">
        <f>J29+J32+J35+J38+J39+J40</f>
        <v>0</v>
      </c>
      <c r="K28" s="53">
        <f>K29+K32+K35</f>
        <v>0</v>
      </c>
      <c r="L28" s="54">
        <f>L29+L32+L35</f>
        <v>0</v>
      </c>
      <c r="M28" s="52">
        <f>M29+M32+M35</f>
        <v>-23633721</v>
      </c>
      <c r="N28" s="54">
        <f>N29+N32+N35</f>
        <v>0</v>
      </c>
      <c r="O28" s="467"/>
      <c r="P28" s="52">
        <f>P29+P32+P35</f>
        <v>0</v>
      </c>
      <c r="Q28" s="54">
        <f>Q29+Q32+Q35</f>
        <v>0</v>
      </c>
      <c r="R28" s="10"/>
      <c r="S28" s="156" t="str">
        <f>+IF(NOVIEMBRE!S28=0,"",NOVIEMBRE!S28)</f>
        <v>1010104-10</v>
      </c>
      <c r="T28" s="55" t="str">
        <f>+IF(NOVIEMBRE!T28=0,"",NOVIEMBRE!T28)</f>
        <v>Subsidio de Alimentación</v>
      </c>
      <c r="U28" s="29">
        <f>+ENERO!U28</f>
        <v>0</v>
      </c>
      <c r="V28" s="17">
        <f>NOVIEMBRE!V28+DICIEMBRE!AL28</f>
        <v>0</v>
      </c>
      <c r="W28" s="17">
        <f>NOVIEMBRE!W28+DICIEMBRE!AM28</f>
        <v>0</v>
      </c>
      <c r="X28" s="20">
        <f t="shared" si="17"/>
        <v>0</v>
      </c>
      <c r="Y28" s="21">
        <f>NOVIEMBRE!AA28</f>
        <v>0</v>
      </c>
      <c r="Z28" s="457">
        <v>0</v>
      </c>
      <c r="AA28" s="20">
        <f t="shared" si="18"/>
        <v>0</v>
      </c>
      <c r="AB28" s="21">
        <f>NOVIEMBRE!AD28</f>
        <v>0</v>
      </c>
      <c r="AC28" s="457">
        <v>0</v>
      </c>
      <c r="AD28" s="20">
        <f t="shared" si="19"/>
        <v>0</v>
      </c>
      <c r="AE28" s="21">
        <f>NOVIEMBRE!AG28</f>
        <v>0</v>
      </c>
      <c r="AF28" s="457">
        <v>0</v>
      </c>
      <c r="AG28" s="20">
        <f t="shared" si="20"/>
        <v>0</v>
      </c>
      <c r="AH28" s="21">
        <f t="shared" si="21"/>
        <v>0</v>
      </c>
      <c r="AI28" s="17">
        <f t="shared" si="22"/>
        <v>0</v>
      </c>
      <c r="AJ28" s="18">
        <f t="shared" si="23"/>
        <v>0</v>
      </c>
      <c r="AK28" s="10"/>
      <c r="AL28" s="455">
        <v>0</v>
      </c>
      <c r="AM28" s="458">
        <v>0</v>
      </c>
      <c r="AN28" s="10"/>
      <c r="AO28" s="428"/>
      <c r="AP28" s="535" t="s">
        <v>129</v>
      </c>
      <c r="AQ28" s="528">
        <f>X193</f>
        <v>409564775</v>
      </c>
      <c r="AR28" s="528">
        <f>AD193</f>
        <v>389052897</v>
      </c>
      <c r="AS28" s="528">
        <f>AG193</f>
        <v>298391733</v>
      </c>
      <c r="AT28" s="528"/>
      <c r="AU28" s="456">
        <f t="shared" si="25"/>
        <v>0.94991786586138904</v>
      </c>
      <c r="AV28" s="456">
        <f t="shared" si="26"/>
        <v>0.72855809682363426</v>
      </c>
      <c r="AW28" s="456">
        <f>(AR28-AD205)/$AO$2*12+AD205</f>
        <v>389052897</v>
      </c>
      <c r="AX28" s="456">
        <f>(AS28-AG205)/$AO$2*12+AG205</f>
        <v>298391733</v>
      </c>
      <c r="AY28" s="456">
        <f t="shared" si="27"/>
        <v>-20511878</v>
      </c>
      <c r="AZ28" s="170">
        <f t="shared" si="28"/>
        <v>111173042</v>
      </c>
      <c r="BA28" s="467"/>
      <c r="BB28" s="467"/>
      <c r="BC28" s="467"/>
      <c r="BD28" s="467"/>
      <c r="BE28" s="467"/>
      <c r="BF28" s="467"/>
      <c r="BG28" s="467"/>
      <c r="BH28" s="467"/>
      <c r="BI28" s="467"/>
      <c r="BJ28" s="467"/>
      <c r="BK28" s="467"/>
      <c r="BL28" s="467"/>
      <c r="BM28" s="89" t="s">
        <v>478</v>
      </c>
      <c r="BN28" s="101">
        <f>+X194-X196-X205</f>
        <v>124837028</v>
      </c>
      <c r="BO28" s="99">
        <f>+AA194-AA196-AA205</f>
        <v>118294600</v>
      </c>
      <c r="BP28" s="99">
        <f>+AD194-AD196-AD205</f>
        <v>118294600</v>
      </c>
      <c r="BQ28" s="246">
        <f>+AF194-AF196-AF205</f>
        <v>4327451</v>
      </c>
      <c r="BR28" s="137">
        <f>+BQ28+NOVIEMBRE!BQ28+OCTUBRE!BQ28+SEPTIEMBRE!BQ28+AGOSTO!BQ28+JULIO!BQ28+JUNIO!BQ28+MAYO!BQ28+ABRIL!BQ28+MARZO!BQ28+FEBRERO!BQ28+ENERO!BQ28</f>
        <v>86221441</v>
      </c>
      <c r="BS28" s="467"/>
      <c r="BT28" s="467"/>
      <c r="BU28" s="467"/>
      <c r="BV28" s="467"/>
      <c r="BW28" s="467"/>
      <c r="BX28" s="467"/>
      <c r="BY28" s="467"/>
      <c r="BZ28" s="467"/>
      <c r="CA28" s="467"/>
      <c r="CB28" s="467"/>
      <c r="CC28" s="467"/>
      <c r="CD28" s="467"/>
      <c r="CE28" s="467"/>
      <c r="CF28" s="467"/>
      <c r="CG28" s="467"/>
      <c r="CH28" s="467"/>
      <c r="CI28" s="467"/>
      <c r="CJ28" s="467"/>
      <c r="CK28" s="467"/>
      <c r="CL28" s="467"/>
      <c r="CM28" s="467"/>
      <c r="CN28" s="467"/>
      <c r="CO28" s="467"/>
      <c r="CP28" s="467"/>
      <c r="CQ28" s="467"/>
      <c r="CR28" s="467"/>
      <c r="CS28" s="467"/>
      <c r="CT28" s="467"/>
      <c r="CU28" s="467"/>
      <c r="CV28" s="467"/>
      <c r="CW28" s="467"/>
      <c r="CX28" s="467"/>
      <c r="CY28" s="467"/>
      <c r="CZ28" s="467"/>
      <c r="DA28" s="467"/>
      <c r="DB28" s="467"/>
      <c r="DC28" s="467"/>
      <c r="DD28" s="467"/>
      <c r="DE28" s="467"/>
      <c r="DF28" s="467"/>
      <c r="DG28" s="467"/>
      <c r="DH28" s="467"/>
      <c r="DI28" s="467"/>
      <c r="DJ28" s="467"/>
      <c r="DK28" s="467"/>
      <c r="DL28" s="467"/>
      <c r="DM28" s="467"/>
      <c r="DN28" s="467"/>
      <c r="DO28" s="467"/>
      <c r="DP28" s="467"/>
      <c r="DQ28" s="467"/>
      <c r="DR28" s="467"/>
      <c r="DS28" s="467"/>
      <c r="DT28" s="467"/>
      <c r="DU28" s="467"/>
      <c r="DV28" s="467"/>
      <c r="DW28" s="467"/>
      <c r="DX28" s="467"/>
      <c r="DY28" s="467"/>
      <c r="DZ28" s="467"/>
      <c r="EA28" s="467"/>
      <c r="EB28" s="467"/>
      <c r="EC28" s="467"/>
      <c r="ED28" s="467"/>
      <c r="EE28" s="467"/>
      <c r="EF28" s="467"/>
      <c r="EG28" s="467"/>
      <c r="EH28" s="467"/>
      <c r="EI28" s="467"/>
      <c r="EJ28" s="467"/>
      <c r="EK28" s="467"/>
      <c r="EL28" s="467"/>
      <c r="EM28" s="467"/>
      <c r="EN28" s="467"/>
      <c r="EO28" s="467"/>
      <c r="EP28" s="467"/>
      <c r="EQ28" s="467"/>
      <c r="ER28" s="467"/>
      <c r="ES28" s="467"/>
      <c r="ET28" s="467"/>
      <c r="EU28" s="467"/>
      <c r="EV28" s="467"/>
      <c r="EW28" s="467"/>
      <c r="EX28" s="467"/>
      <c r="EY28" s="467"/>
      <c r="EZ28" s="467"/>
      <c r="FA28" s="467"/>
      <c r="FB28" s="467"/>
      <c r="FC28" s="467"/>
      <c r="FD28" s="467"/>
      <c r="FE28" s="467"/>
      <c r="FF28" s="467"/>
      <c r="FG28" s="467"/>
      <c r="FH28" s="467"/>
      <c r="FI28" s="467"/>
      <c r="FJ28" s="467"/>
      <c r="FK28" s="467"/>
      <c r="FL28" s="467"/>
      <c r="FM28" s="467"/>
      <c r="FN28" s="467"/>
      <c r="FO28" s="467"/>
      <c r="FP28" s="467"/>
      <c r="FQ28" s="467"/>
      <c r="FR28" s="467"/>
      <c r="FS28" s="467"/>
      <c r="FT28" s="467"/>
      <c r="FU28" s="467"/>
      <c r="FV28" s="467"/>
      <c r="FW28" s="467"/>
      <c r="FX28" s="467"/>
      <c r="FY28" s="467"/>
      <c r="FZ28" s="467"/>
      <c r="GA28" s="467"/>
      <c r="GB28" s="467"/>
      <c r="GC28" s="467"/>
      <c r="GD28" s="467"/>
      <c r="GE28" s="467"/>
      <c r="GF28" s="467"/>
      <c r="GG28" s="467"/>
      <c r="GH28" s="467"/>
      <c r="GI28" s="467"/>
      <c r="GJ28" s="467"/>
      <c r="GK28" s="467"/>
      <c r="GL28" s="467"/>
      <c r="GM28" s="467"/>
      <c r="GN28" s="467"/>
      <c r="GO28" s="467"/>
      <c r="GP28" s="467"/>
      <c r="GQ28" s="467"/>
      <c r="GR28" s="467"/>
      <c r="GS28" s="467"/>
      <c r="GT28" s="467"/>
      <c r="GU28" s="467"/>
      <c r="GV28" s="467"/>
      <c r="GW28" s="467"/>
      <c r="GX28" s="467"/>
      <c r="GY28" s="467"/>
      <c r="GZ28" s="467"/>
      <c r="HA28" s="467"/>
      <c r="HB28" s="467"/>
      <c r="HC28" s="467"/>
      <c r="HD28" s="467"/>
      <c r="HE28" s="467"/>
      <c r="HF28" s="467"/>
      <c r="HG28" s="467"/>
      <c r="HH28" s="467"/>
      <c r="HI28" s="467"/>
      <c r="HJ28" s="467"/>
      <c r="HK28" s="467"/>
      <c r="HL28" s="467"/>
      <c r="HM28" s="467"/>
      <c r="HN28" s="467"/>
      <c r="HO28" s="467"/>
      <c r="HP28" s="467"/>
      <c r="HQ28" s="467"/>
      <c r="HR28" s="467"/>
      <c r="HS28" s="467"/>
      <c r="HT28" s="467"/>
      <c r="HU28" s="467"/>
      <c r="HV28" s="467"/>
      <c r="HW28" s="467"/>
      <c r="HX28" s="467"/>
      <c r="HY28" s="467"/>
      <c r="HZ28" s="467"/>
      <c r="IA28" s="467"/>
      <c r="IB28" s="467"/>
      <c r="IC28" s="467"/>
      <c r="ID28" s="467"/>
      <c r="IE28" s="467"/>
      <c r="IF28" s="467"/>
      <c r="IG28" s="467"/>
      <c r="IH28" s="467"/>
      <c r="II28" s="467"/>
      <c r="IJ28" s="467"/>
      <c r="IK28" s="467"/>
      <c r="IL28" s="467"/>
      <c r="IM28" s="467"/>
      <c r="IN28" s="467"/>
      <c r="IO28" s="467"/>
    </row>
    <row r="29" spans="1:249" s="10" customFormat="1" ht="15" x14ac:dyDescent="0.25">
      <c r="A29" s="61" t="str">
        <f>+IF(NOVIEMBRE!A29=0,"",NOVIEMBRE!A29)</f>
        <v>1130103-1</v>
      </c>
      <c r="B29" s="62" t="str">
        <f>+IF(NOVIEMBRE!B29=0,"",NOVIEMBRE!B29)</f>
        <v>Prestación de Servicios de salud  1er Nivel</v>
      </c>
      <c r="C29" s="17">
        <f t="shared" ref="C29:N29" si="31">SUM(C30:C31)</f>
        <v>0</v>
      </c>
      <c r="D29" s="17">
        <f t="shared" si="31"/>
        <v>0</v>
      </c>
      <c r="E29" s="17">
        <f t="shared" si="31"/>
        <v>0</v>
      </c>
      <c r="F29" s="18">
        <f t="shared" si="31"/>
        <v>0</v>
      </c>
      <c r="G29" s="21">
        <f t="shared" si="31"/>
        <v>21036040</v>
      </c>
      <c r="H29" s="17">
        <f t="shared" si="31"/>
        <v>2597681</v>
      </c>
      <c r="I29" s="18">
        <f t="shared" si="31"/>
        <v>23633721</v>
      </c>
      <c r="J29" s="21">
        <f t="shared" si="31"/>
        <v>0</v>
      </c>
      <c r="K29" s="17">
        <f t="shared" si="31"/>
        <v>0</v>
      </c>
      <c r="L29" s="18">
        <f t="shared" si="31"/>
        <v>0</v>
      </c>
      <c r="M29" s="21">
        <f t="shared" si="31"/>
        <v>-23633721</v>
      </c>
      <c r="N29" s="18">
        <f t="shared" si="31"/>
        <v>0</v>
      </c>
      <c r="O29" s="467"/>
      <c r="P29" s="171">
        <f>SUM(P30:P31)</f>
        <v>0</v>
      </c>
      <c r="Q29" s="173">
        <f>SUM(Q30:Q31)</f>
        <v>0</v>
      </c>
      <c r="S29" s="156" t="str">
        <f>+IF(NOVIEMBRE!S29=0,"",NOVIEMBRE!S29)</f>
        <v>1010104-11</v>
      </c>
      <c r="T29" s="55" t="str">
        <f>+IF(NOVIEMBRE!T29=0,"",NOVIEMBRE!T29)</f>
        <v>Gastos de Representación</v>
      </c>
      <c r="U29" s="29">
        <f>+ENERO!U29</f>
        <v>0</v>
      </c>
      <c r="V29" s="17">
        <f>NOVIEMBRE!V29+DICIEMBRE!AL29</f>
        <v>0</v>
      </c>
      <c r="W29" s="17">
        <f>NOVIEMBRE!W29+DICIEMBRE!AM29</f>
        <v>0</v>
      </c>
      <c r="X29" s="20">
        <f t="shared" si="17"/>
        <v>0</v>
      </c>
      <c r="Y29" s="21">
        <f>NOVIEMBRE!AA29</f>
        <v>0</v>
      </c>
      <c r="Z29" s="457">
        <v>0</v>
      </c>
      <c r="AA29" s="20">
        <f t="shared" si="18"/>
        <v>0</v>
      </c>
      <c r="AB29" s="21">
        <f>NOVIEMBRE!AD29</f>
        <v>0</v>
      </c>
      <c r="AC29" s="457">
        <v>0</v>
      </c>
      <c r="AD29" s="20">
        <f t="shared" si="19"/>
        <v>0</v>
      </c>
      <c r="AE29" s="21">
        <f>NOVIEMBRE!AG29</f>
        <v>0</v>
      </c>
      <c r="AF29" s="457">
        <v>0</v>
      </c>
      <c r="AG29" s="20">
        <f t="shared" si="20"/>
        <v>0</v>
      </c>
      <c r="AH29" s="21">
        <f t="shared" si="21"/>
        <v>0</v>
      </c>
      <c r="AI29" s="17">
        <f t="shared" si="22"/>
        <v>0</v>
      </c>
      <c r="AJ29" s="18">
        <f t="shared" si="23"/>
        <v>0</v>
      </c>
      <c r="AL29" s="455">
        <v>0</v>
      </c>
      <c r="AM29" s="458">
        <v>0</v>
      </c>
      <c r="AO29" s="23"/>
      <c r="AP29" s="536" t="s">
        <v>133</v>
      </c>
      <c r="AQ29" s="14">
        <f>X207</f>
        <v>20000000</v>
      </c>
      <c r="AR29" s="14">
        <f>AD207</f>
        <v>2237931</v>
      </c>
      <c r="AS29" s="14">
        <f>AG207</f>
        <v>2237931</v>
      </c>
      <c r="AT29" s="401"/>
      <c r="AU29" s="419">
        <f t="shared" si="25"/>
        <v>0.11189655</v>
      </c>
      <c r="AV29" s="419">
        <f t="shared" si="26"/>
        <v>0.11189655</v>
      </c>
      <c r="AW29" s="533">
        <f>(AR29-AD218)/$AO$2*12+AD218</f>
        <v>2237931</v>
      </c>
      <c r="AX29" s="533">
        <f>(AS29-AG218)/$AO$2*12+AG218</f>
        <v>2237931</v>
      </c>
      <c r="AY29" s="533">
        <f t="shared" si="27"/>
        <v>-17762069</v>
      </c>
      <c r="AZ29" s="62">
        <f t="shared" si="28"/>
        <v>17762069</v>
      </c>
      <c r="BA29" s="467"/>
      <c r="BB29" s="514"/>
      <c r="BC29" s="514"/>
      <c r="BD29" s="514"/>
      <c r="BE29" s="514"/>
      <c r="BF29" s="514"/>
      <c r="BG29" s="467"/>
      <c r="BH29" s="467"/>
      <c r="BI29" s="467"/>
      <c r="BJ29" s="467"/>
      <c r="BK29" s="467"/>
      <c r="BM29" s="128" t="s">
        <v>72</v>
      </c>
      <c r="BN29" s="124">
        <f>X232-X256-X241</f>
        <v>461500000</v>
      </c>
      <c r="BO29" s="125">
        <f>AA232-AA256-AA241</f>
        <v>216418334</v>
      </c>
      <c r="BP29" s="125">
        <f>AD232-AD256-AD241</f>
        <v>216418334</v>
      </c>
      <c r="BQ29" s="248">
        <f>AF232-AF256-AF241</f>
        <v>16305000</v>
      </c>
      <c r="BR29" s="137">
        <f>+BQ29+NOVIEMBRE!BQ29+OCTUBRE!BQ29+SEPTIEMBRE!BQ29+AGOSTO!BQ29+JULIO!BQ29+JUNIO!BQ29+MAYO!BQ29+ABRIL!BQ29+MARZO!BQ29+FEBRERO!BQ29+ENERO!BQ29</f>
        <v>216351666</v>
      </c>
    </row>
    <row r="30" spans="1:249" s="514" customFormat="1" ht="15" x14ac:dyDescent="0.25">
      <c r="A30" s="188" t="str">
        <f>+IF(NOVIEMBRE!A30=0,"",NOVIEMBRE!A30)</f>
        <v>1130103-1-1</v>
      </c>
      <c r="B30" s="189" t="str">
        <f>+CONCATENATE("Vigencia ",INSTRUCCIONES!$F$3)</f>
        <v>Vigencia 2014</v>
      </c>
      <c r="C30" s="456">
        <f>+ENERO!C30</f>
        <v>0</v>
      </c>
      <c r="D30" s="456">
        <f>NOVIEMBRE!D30+DICIEMBRE!P30</f>
        <v>0</v>
      </c>
      <c r="E30" s="456">
        <f>NOVIEMBRE!E30+DICIEMBRE!Q30</f>
        <v>0</v>
      </c>
      <c r="F30" s="170">
        <f>SUM(C30:E30)</f>
        <v>0</v>
      </c>
      <c r="G30" s="283">
        <f>NOVIEMBRE!I30</f>
        <v>21036040</v>
      </c>
      <c r="H30" s="457">
        <v>2597681</v>
      </c>
      <c r="I30" s="170">
        <f>SUM(G30:H30)</f>
        <v>23633721</v>
      </c>
      <c r="J30" s="283">
        <f>NOVIEMBRE!L30</f>
        <v>0</v>
      </c>
      <c r="K30" s="457"/>
      <c r="L30" s="170">
        <f>SUM(J30:K30)</f>
        <v>0</v>
      </c>
      <c r="M30" s="283">
        <f>F30-I30</f>
        <v>-23633721</v>
      </c>
      <c r="N30" s="170">
        <f>F30-L30</f>
        <v>0</v>
      </c>
      <c r="O30" s="10"/>
      <c r="P30" s="455">
        <v>0</v>
      </c>
      <c r="Q30" s="458">
        <v>0</v>
      </c>
      <c r="R30" s="10"/>
      <c r="S30" s="156" t="str">
        <f>+IF(NOVIEMBRE!S30=0,"",NOVIEMBRE!S30)</f>
        <v>1010104-12</v>
      </c>
      <c r="T30" s="55" t="str">
        <f>+IF(NOVIEMBRE!T30=0,"",NOVIEMBRE!T30)</f>
        <v xml:space="preserve"> Indemnizaciones por Vacaciones o Supresión de Cargos por Reestructuración</v>
      </c>
      <c r="U30" s="29">
        <f>+ENERO!U30</f>
        <v>0</v>
      </c>
      <c r="V30" s="17">
        <f>NOVIEMBRE!V30+DICIEMBRE!AL30</f>
        <v>0</v>
      </c>
      <c r="W30" s="17">
        <f>NOVIEMBRE!W30+DICIEMBRE!AM30</f>
        <v>0</v>
      </c>
      <c r="X30" s="20">
        <f t="shared" si="17"/>
        <v>0</v>
      </c>
      <c r="Y30" s="21">
        <f>NOVIEMBRE!AA30</f>
        <v>0</v>
      </c>
      <c r="Z30" s="457">
        <v>0</v>
      </c>
      <c r="AA30" s="20">
        <f t="shared" si="18"/>
        <v>0</v>
      </c>
      <c r="AB30" s="21">
        <f>NOVIEMBRE!AD30</f>
        <v>0</v>
      </c>
      <c r="AC30" s="457">
        <v>0</v>
      </c>
      <c r="AD30" s="20">
        <f t="shared" si="19"/>
        <v>0</v>
      </c>
      <c r="AE30" s="21">
        <f>NOVIEMBRE!AG30</f>
        <v>0</v>
      </c>
      <c r="AF30" s="457">
        <v>0</v>
      </c>
      <c r="AG30" s="20">
        <f t="shared" si="20"/>
        <v>0</v>
      </c>
      <c r="AH30" s="21">
        <f t="shared" si="21"/>
        <v>0</v>
      </c>
      <c r="AI30" s="17">
        <f t="shared" si="22"/>
        <v>0</v>
      </c>
      <c r="AJ30" s="18">
        <f t="shared" si="23"/>
        <v>0</v>
      </c>
      <c r="AK30" s="10"/>
      <c r="AL30" s="455">
        <v>0</v>
      </c>
      <c r="AM30" s="458">
        <v>0</v>
      </c>
      <c r="AN30" s="10"/>
      <c r="AO30" s="453" t="s">
        <v>53</v>
      </c>
      <c r="AP30" s="535" t="s">
        <v>136</v>
      </c>
      <c r="AQ30" s="456">
        <f>X220+X232</f>
        <v>544307480</v>
      </c>
      <c r="AR30" s="456">
        <f>AD220+AD232</f>
        <v>299225814</v>
      </c>
      <c r="AS30" s="456">
        <f>AG220+AG232</f>
        <v>267692674</v>
      </c>
      <c r="AT30" s="528"/>
      <c r="AU30" s="456">
        <f t="shared" si="25"/>
        <v>0.54973672968815346</v>
      </c>
      <c r="AV30" s="456">
        <f t="shared" si="26"/>
        <v>0.4918041434962459</v>
      </c>
      <c r="AW30" s="456">
        <f>(AR30-AD225-AD230-AD241-AD256)/$AO$2*12+AD225+AD230+AD241+AD256</f>
        <v>299225814</v>
      </c>
      <c r="AX30" s="456">
        <f>(AS30-AG225-AG230-AG241-AG256)/$AO$2*12+AG225+AG230+AG241+AG256</f>
        <v>267692674</v>
      </c>
      <c r="AY30" s="456">
        <f t="shared" si="27"/>
        <v>-245081666</v>
      </c>
      <c r="AZ30" s="170">
        <f t="shared" si="28"/>
        <v>276614806</v>
      </c>
      <c r="BA30" s="467"/>
      <c r="BG30" s="467"/>
      <c r="BH30" s="467"/>
      <c r="BI30" s="467"/>
      <c r="BJ30" s="467"/>
      <c r="BK30" s="467"/>
      <c r="BL30" s="467"/>
      <c r="BM30" s="128" t="s">
        <v>76</v>
      </c>
      <c r="BN30" s="124">
        <f>X220-X225-X230</f>
        <v>0</v>
      </c>
      <c r="BO30" s="125">
        <f>AA220-AA225-AA230</f>
        <v>0</v>
      </c>
      <c r="BP30" s="125">
        <f>AD220-AD225-AD230</f>
        <v>0</v>
      </c>
      <c r="BQ30" s="248">
        <f>AF220-AF225-AF230</f>
        <v>0</v>
      </c>
      <c r="BR30" s="137">
        <f>+BQ30+NOVIEMBRE!BQ30+OCTUBRE!BQ30+SEPTIEMBRE!BQ30+AGOSTO!BQ30+JULIO!BQ30+JUNIO!BQ30+MAYO!BQ30+ABRIL!BQ30+MARZO!BQ30+FEBRERO!BQ30+ENERO!BQ30</f>
        <v>0</v>
      </c>
      <c r="BS30" s="467"/>
      <c r="BT30" s="467"/>
      <c r="BU30" s="467"/>
      <c r="BV30" s="467"/>
      <c r="BW30" s="467"/>
      <c r="BX30" s="467"/>
      <c r="BY30" s="467"/>
      <c r="BZ30" s="467"/>
      <c r="CA30" s="467"/>
      <c r="CB30" s="467"/>
      <c r="CC30" s="467"/>
      <c r="CD30" s="467"/>
      <c r="CE30" s="467"/>
      <c r="CF30" s="467"/>
      <c r="CG30" s="467"/>
      <c r="CH30" s="467"/>
      <c r="CI30" s="467"/>
      <c r="CJ30" s="467"/>
      <c r="CK30" s="467"/>
      <c r="CL30" s="467"/>
      <c r="CM30" s="467"/>
      <c r="CN30" s="467"/>
      <c r="CO30" s="467"/>
      <c r="CP30" s="467"/>
      <c r="CQ30" s="467"/>
      <c r="CR30" s="467"/>
      <c r="CS30" s="467"/>
      <c r="CT30" s="467"/>
      <c r="CU30" s="467"/>
      <c r="CV30" s="467"/>
      <c r="CW30" s="467"/>
      <c r="CX30" s="467"/>
      <c r="CY30" s="467"/>
      <c r="CZ30" s="467"/>
      <c r="DA30" s="467"/>
      <c r="DB30" s="467"/>
      <c r="DC30" s="467"/>
      <c r="DD30" s="467"/>
      <c r="DE30" s="467"/>
      <c r="DF30" s="467"/>
      <c r="DG30" s="467"/>
      <c r="DH30" s="467"/>
      <c r="DI30" s="467"/>
      <c r="DJ30" s="467"/>
      <c r="DK30" s="467"/>
      <c r="DL30" s="467"/>
      <c r="DM30" s="467"/>
      <c r="DN30" s="467"/>
      <c r="DO30" s="467"/>
      <c r="DP30" s="467"/>
      <c r="DQ30" s="467"/>
      <c r="DR30" s="467"/>
      <c r="DS30" s="467"/>
      <c r="DT30" s="467"/>
      <c r="DU30" s="467"/>
      <c r="DV30" s="467"/>
      <c r="DW30" s="467"/>
      <c r="DX30" s="467"/>
      <c r="DY30" s="467"/>
      <c r="DZ30" s="467"/>
      <c r="EA30" s="467"/>
      <c r="EB30" s="467"/>
      <c r="EC30" s="467"/>
      <c r="ED30" s="467"/>
      <c r="EE30" s="467"/>
      <c r="EF30" s="467"/>
      <c r="EG30" s="467"/>
      <c r="EH30" s="467"/>
      <c r="EI30" s="467"/>
      <c r="EJ30" s="467"/>
      <c r="EK30" s="467"/>
      <c r="EL30" s="467"/>
      <c r="EM30" s="467"/>
      <c r="EN30" s="467"/>
      <c r="EO30" s="467"/>
      <c r="EP30" s="467"/>
      <c r="EQ30" s="467"/>
      <c r="ER30" s="467"/>
      <c r="ES30" s="467"/>
      <c r="ET30" s="467"/>
      <c r="EU30" s="467"/>
      <c r="EV30" s="467"/>
      <c r="EW30" s="467"/>
      <c r="EX30" s="467"/>
      <c r="EY30" s="467"/>
      <c r="EZ30" s="467"/>
      <c r="FA30" s="467"/>
      <c r="FB30" s="467"/>
      <c r="FC30" s="467"/>
      <c r="FD30" s="467"/>
      <c r="FE30" s="467"/>
      <c r="FF30" s="467"/>
      <c r="FG30" s="467"/>
      <c r="FH30" s="467"/>
      <c r="FI30" s="467"/>
      <c r="FJ30" s="467"/>
      <c r="FK30" s="467"/>
      <c r="FL30" s="467"/>
      <c r="FM30" s="467"/>
      <c r="FN30" s="467"/>
      <c r="FO30" s="467"/>
      <c r="FP30" s="467"/>
      <c r="FQ30" s="467"/>
      <c r="FR30" s="467"/>
      <c r="FS30" s="467"/>
      <c r="FT30" s="467"/>
      <c r="FU30" s="467"/>
      <c r="FV30" s="467"/>
      <c r="FW30" s="467"/>
      <c r="FX30" s="467"/>
      <c r="FY30" s="467"/>
      <c r="FZ30" s="467"/>
      <c r="GA30" s="467"/>
      <c r="GB30" s="467"/>
      <c r="GC30" s="467"/>
      <c r="GD30" s="467"/>
      <c r="GE30" s="467"/>
      <c r="GF30" s="467"/>
      <c r="GG30" s="467"/>
      <c r="GH30" s="467"/>
      <c r="GI30" s="467"/>
      <c r="GJ30" s="467"/>
      <c r="GK30" s="467"/>
      <c r="GL30" s="467"/>
      <c r="GM30" s="467"/>
      <c r="GN30" s="467"/>
      <c r="GO30" s="467"/>
      <c r="GP30" s="467"/>
      <c r="GQ30" s="467"/>
      <c r="GR30" s="467"/>
      <c r="GS30" s="467"/>
      <c r="GT30" s="467"/>
      <c r="GU30" s="467"/>
      <c r="GV30" s="467"/>
      <c r="GW30" s="467"/>
      <c r="GX30" s="467"/>
      <c r="GY30" s="467"/>
      <c r="GZ30" s="467"/>
      <c r="HA30" s="467"/>
      <c r="HB30" s="467"/>
      <c r="HC30" s="467"/>
      <c r="HD30" s="467"/>
      <c r="HE30" s="467"/>
      <c r="HF30" s="467"/>
      <c r="HG30" s="467"/>
      <c r="HH30" s="467"/>
      <c r="HI30" s="467"/>
      <c r="HJ30" s="467"/>
      <c r="HK30" s="467"/>
      <c r="HL30" s="467"/>
      <c r="HM30" s="467"/>
      <c r="HN30" s="467"/>
      <c r="HO30" s="467"/>
      <c r="HP30" s="467"/>
      <c r="HQ30" s="467"/>
      <c r="HR30" s="467"/>
      <c r="HS30" s="467"/>
      <c r="HT30" s="467"/>
      <c r="HU30" s="467"/>
      <c r="HV30" s="467"/>
      <c r="HW30" s="467"/>
      <c r="HX30" s="467"/>
      <c r="HY30" s="467"/>
      <c r="HZ30" s="467"/>
      <c r="IA30" s="467"/>
      <c r="IB30" s="467"/>
      <c r="IC30" s="467"/>
      <c r="ID30" s="467"/>
      <c r="IE30" s="467"/>
      <c r="IF30" s="467"/>
      <c r="IG30" s="467"/>
      <c r="IH30" s="467"/>
      <c r="II30" s="467"/>
      <c r="IJ30" s="467"/>
      <c r="IK30" s="467"/>
      <c r="IL30" s="467"/>
      <c r="IM30" s="467"/>
      <c r="IN30" s="467"/>
      <c r="IO30" s="467"/>
    </row>
    <row r="31" spans="1:249" s="514" customFormat="1" ht="15" x14ac:dyDescent="0.25">
      <c r="A31" s="188" t="str">
        <f>+IF(NOVIEMBRE!A31=0,"",NOVIEMBRE!A31)</f>
        <v>1130103-1-2</v>
      </c>
      <c r="B31" s="189" t="str">
        <f>+IF(NOVIEMBRE!B31=0,"",NOVIEMBRE!B31)</f>
        <v>Vigencias Anteriores</v>
      </c>
      <c r="C31" s="456">
        <f>+ENERO!C31</f>
        <v>0</v>
      </c>
      <c r="D31" s="456">
        <f>NOVIEMBRE!D31+DICIEMBRE!P31</f>
        <v>0</v>
      </c>
      <c r="E31" s="456">
        <f>NOVIEMBRE!E31+DICIEMBRE!Q31</f>
        <v>0</v>
      </c>
      <c r="F31" s="170">
        <f>SUM(C31:E31)</f>
        <v>0</v>
      </c>
      <c r="G31" s="283">
        <f>NOVIEMBRE!I31</f>
        <v>0</v>
      </c>
      <c r="H31" s="457">
        <v>0</v>
      </c>
      <c r="I31" s="170">
        <f>SUM(G31:H31)</f>
        <v>0</v>
      </c>
      <c r="J31" s="283">
        <f>NOVIEMBRE!L31</f>
        <v>0</v>
      </c>
      <c r="K31" s="457">
        <v>0</v>
      </c>
      <c r="L31" s="170">
        <f>SUM(J31:K31)</f>
        <v>0</v>
      </c>
      <c r="M31" s="283">
        <f>F31-I31</f>
        <v>0</v>
      </c>
      <c r="N31" s="170">
        <f>F31-L31</f>
        <v>0</v>
      </c>
      <c r="O31" s="467"/>
      <c r="P31" s="455">
        <v>0</v>
      </c>
      <c r="Q31" s="458">
        <v>0</v>
      </c>
      <c r="R31" s="10"/>
      <c r="S31" s="156" t="str">
        <f>+IF(NOVIEMBRE!S31=0,"",NOVIEMBRE!S31)</f>
        <v>1010104-13</v>
      </c>
      <c r="T31" s="55" t="str">
        <f>+IF(NOVIEMBRE!T31=0,"",NOVIEMBRE!T31)</f>
        <v>Bonificación Especial por Recreación</v>
      </c>
      <c r="U31" s="29">
        <f>+ENERO!U31</f>
        <v>1633955</v>
      </c>
      <c r="V31" s="17">
        <f>NOVIEMBRE!V31+DICIEMBRE!AL31</f>
        <v>439000</v>
      </c>
      <c r="W31" s="17">
        <f>NOVIEMBRE!W31+DICIEMBRE!AM31</f>
        <v>0</v>
      </c>
      <c r="X31" s="20">
        <f t="shared" si="17"/>
        <v>2072955</v>
      </c>
      <c r="Y31" s="21">
        <f>NOVIEMBRE!AA31</f>
        <v>1224951</v>
      </c>
      <c r="Z31" s="457">
        <v>847924</v>
      </c>
      <c r="AA31" s="20">
        <f t="shared" si="18"/>
        <v>2072875</v>
      </c>
      <c r="AB31" s="21">
        <f>NOVIEMBRE!AD31</f>
        <v>1224951</v>
      </c>
      <c r="AC31" s="457">
        <v>847924</v>
      </c>
      <c r="AD31" s="20">
        <f t="shared" si="19"/>
        <v>2072875</v>
      </c>
      <c r="AE31" s="21">
        <f>NOVIEMBRE!AG31</f>
        <v>1224951</v>
      </c>
      <c r="AF31" s="457">
        <v>661941</v>
      </c>
      <c r="AG31" s="20">
        <f t="shared" si="20"/>
        <v>1886892</v>
      </c>
      <c r="AH31" s="21">
        <f t="shared" si="21"/>
        <v>80</v>
      </c>
      <c r="AI31" s="17">
        <f t="shared" si="22"/>
        <v>80</v>
      </c>
      <c r="AJ31" s="18">
        <f t="shared" si="23"/>
        <v>186063</v>
      </c>
      <c r="AK31" s="10"/>
      <c r="AL31" s="455">
        <v>439000</v>
      </c>
      <c r="AM31" s="458">
        <v>0</v>
      </c>
      <c r="AN31" s="10"/>
      <c r="AO31" s="428"/>
      <c r="AP31" s="507" t="s">
        <v>139</v>
      </c>
      <c r="AQ31" s="528">
        <f>X258</f>
        <v>0</v>
      </c>
      <c r="AR31" s="528">
        <f>AD258</f>
        <v>-294812863.69000006</v>
      </c>
      <c r="AS31" s="528">
        <f>AG258</f>
        <v>-3181659863.6199999</v>
      </c>
      <c r="AT31" s="528"/>
      <c r="AU31" s="456" t="str">
        <f t="shared" si="25"/>
        <v xml:space="preserve"> </v>
      </c>
      <c r="AV31" s="456" t="str">
        <f t="shared" si="26"/>
        <v xml:space="preserve"> </v>
      </c>
      <c r="AW31" s="456">
        <f>AQ31</f>
        <v>0</v>
      </c>
      <c r="AX31" s="456">
        <f>AQ31</f>
        <v>0</v>
      </c>
      <c r="AY31" s="456">
        <f t="shared" si="27"/>
        <v>0</v>
      </c>
      <c r="AZ31" s="170">
        <f t="shared" si="28"/>
        <v>0</v>
      </c>
      <c r="BA31" s="467"/>
      <c r="BB31" s="467"/>
      <c r="BC31" s="467"/>
      <c r="BD31" s="467"/>
      <c r="BE31" s="467"/>
      <c r="BF31" s="467"/>
      <c r="BG31" s="467"/>
      <c r="BH31" s="467"/>
      <c r="BI31" s="467"/>
      <c r="BJ31" s="467"/>
      <c r="BK31" s="467"/>
      <c r="BL31" s="467"/>
      <c r="BM31" s="128" t="s">
        <v>134</v>
      </c>
      <c r="BN31" s="124">
        <f>X33+X41+X55+X61+X81+X88+X102+X108+X121+X139+X143+X153+X168+X174+X183+X191+X205+X218+X230+X241+X256+X225</f>
        <v>466957946</v>
      </c>
      <c r="BO31" s="125">
        <f>AA33+AA41+AA55+AA61+AA81+AA88+AA102+AA108+AA121+AA139+AA143+AA153+AA168+AA174+AA183+AA191+AA205+AA218+AA230+AA241+AA256+AA225</f>
        <v>466957946</v>
      </c>
      <c r="BP31" s="125">
        <f>AD33+AD41+AD55+AD61+AD81+AD88+AD102+AD108+AD121+AD139+AD143+AD153+AD168+AD174+AD183+AD191+AD205+AD218+AD230+AD241+AD256+AD225</f>
        <v>466957946</v>
      </c>
      <c r="BQ31" s="248">
        <f>AF33+AF41+AF55+AF61+AF81+AF88+AF102+AF108+AF121+AF139+AF143+AF153+AF168+AF174+AF183+AF191+AF205+AF218+AF230+AF241+AF256+AF225</f>
        <v>1466644</v>
      </c>
      <c r="BR31" s="137">
        <f>+BQ31+NOVIEMBRE!BQ31+OCTUBRE!BQ31+SEPTIEMBRE!BQ31+AGOSTO!BQ31+JULIO!BQ31+JUNIO!BQ31+MAYO!BQ31+ABRIL!BQ31+MARZO!BQ31+FEBRERO!BQ31+ENERO!BQ31</f>
        <v>389509478</v>
      </c>
      <c r="BS31" s="467"/>
      <c r="BT31" s="467"/>
      <c r="BU31" s="467"/>
      <c r="BV31" s="467"/>
      <c r="BW31" s="467"/>
      <c r="BX31" s="467"/>
      <c r="BY31" s="467"/>
      <c r="BZ31" s="467"/>
      <c r="CA31" s="467"/>
      <c r="CB31" s="467"/>
      <c r="CC31" s="467"/>
      <c r="CD31" s="467"/>
      <c r="CE31" s="467"/>
      <c r="CF31" s="467"/>
      <c r="CG31" s="467"/>
      <c r="CH31" s="467"/>
      <c r="CI31" s="467"/>
      <c r="CJ31" s="467"/>
      <c r="CK31" s="467"/>
      <c r="CL31" s="467"/>
      <c r="CM31" s="467"/>
      <c r="CN31" s="467"/>
      <c r="CO31" s="467"/>
      <c r="CP31" s="467"/>
      <c r="CQ31" s="467"/>
      <c r="CR31" s="467"/>
      <c r="CS31" s="467"/>
      <c r="CT31" s="467"/>
      <c r="CU31" s="467"/>
      <c r="CV31" s="467"/>
      <c r="CW31" s="467"/>
      <c r="CX31" s="467"/>
      <c r="CY31" s="467"/>
      <c r="CZ31" s="467"/>
      <c r="DA31" s="467"/>
      <c r="DB31" s="467"/>
      <c r="DC31" s="467"/>
      <c r="DD31" s="467"/>
      <c r="DE31" s="467"/>
      <c r="DF31" s="467"/>
      <c r="DG31" s="467"/>
      <c r="DH31" s="467"/>
      <c r="DI31" s="467"/>
      <c r="DJ31" s="467"/>
      <c r="DK31" s="467"/>
      <c r="DL31" s="467"/>
      <c r="DM31" s="467"/>
      <c r="DN31" s="467"/>
      <c r="DO31" s="467"/>
      <c r="DP31" s="467"/>
      <c r="DQ31" s="467"/>
      <c r="DR31" s="467"/>
      <c r="DS31" s="467"/>
      <c r="DT31" s="467"/>
      <c r="DU31" s="467"/>
      <c r="DV31" s="467"/>
      <c r="DW31" s="467"/>
      <c r="DX31" s="467"/>
      <c r="DY31" s="467"/>
      <c r="DZ31" s="467"/>
      <c r="EA31" s="467"/>
      <c r="EB31" s="467"/>
      <c r="EC31" s="467"/>
      <c r="ED31" s="467"/>
      <c r="EE31" s="467"/>
      <c r="EF31" s="467"/>
      <c r="EG31" s="467"/>
      <c r="EH31" s="467"/>
      <c r="EI31" s="467"/>
      <c r="EJ31" s="467"/>
      <c r="EK31" s="467"/>
      <c r="EL31" s="467"/>
      <c r="EM31" s="467"/>
      <c r="EN31" s="467"/>
      <c r="EO31" s="467"/>
      <c r="EP31" s="467"/>
      <c r="EQ31" s="467"/>
      <c r="ER31" s="467"/>
      <c r="ES31" s="467"/>
      <c r="ET31" s="467"/>
      <c r="EU31" s="467"/>
      <c r="EV31" s="467"/>
      <c r="EW31" s="467"/>
      <c r="EX31" s="467"/>
      <c r="EY31" s="467"/>
      <c r="EZ31" s="467"/>
      <c r="FA31" s="467"/>
      <c r="FB31" s="467"/>
      <c r="FC31" s="467"/>
      <c r="FD31" s="467"/>
      <c r="FE31" s="467"/>
      <c r="FF31" s="467"/>
      <c r="FG31" s="467"/>
      <c r="FH31" s="467"/>
      <c r="FI31" s="467"/>
      <c r="FJ31" s="467"/>
      <c r="FK31" s="467"/>
      <c r="FL31" s="467"/>
      <c r="FM31" s="467"/>
      <c r="FN31" s="467"/>
      <c r="FO31" s="467"/>
      <c r="FP31" s="467"/>
      <c r="FQ31" s="467"/>
      <c r="FR31" s="467"/>
      <c r="FS31" s="467"/>
      <c r="FT31" s="467"/>
      <c r="FU31" s="467"/>
      <c r="FV31" s="467"/>
      <c r="FW31" s="467"/>
      <c r="FX31" s="467"/>
      <c r="FY31" s="467"/>
      <c r="FZ31" s="467"/>
      <c r="GA31" s="467"/>
      <c r="GB31" s="467"/>
      <c r="GC31" s="467"/>
      <c r="GD31" s="467"/>
      <c r="GE31" s="467"/>
      <c r="GF31" s="467"/>
      <c r="GG31" s="467"/>
      <c r="GH31" s="467"/>
      <c r="GI31" s="467"/>
      <c r="GJ31" s="467"/>
      <c r="GK31" s="467"/>
      <c r="GL31" s="467"/>
      <c r="GM31" s="467"/>
      <c r="GN31" s="467"/>
      <c r="GO31" s="467"/>
      <c r="GP31" s="467"/>
      <c r="GQ31" s="467"/>
      <c r="GR31" s="467"/>
      <c r="GS31" s="467"/>
      <c r="GT31" s="467"/>
      <c r="GU31" s="467"/>
      <c r="GV31" s="467"/>
      <c r="GW31" s="467"/>
      <c r="GX31" s="467"/>
      <c r="GY31" s="467"/>
      <c r="GZ31" s="467"/>
      <c r="HA31" s="467"/>
      <c r="HB31" s="467"/>
      <c r="HC31" s="467"/>
      <c r="HD31" s="467"/>
      <c r="HE31" s="467"/>
      <c r="HF31" s="467"/>
      <c r="HG31" s="467"/>
      <c r="HH31" s="467"/>
      <c r="HI31" s="467"/>
      <c r="HJ31" s="467"/>
      <c r="HK31" s="467"/>
      <c r="HL31" s="467"/>
      <c r="HM31" s="467"/>
      <c r="HN31" s="467"/>
      <c r="HO31" s="467"/>
      <c r="HP31" s="467"/>
      <c r="HQ31" s="467"/>
      <c r="HR31" s="467"/>
      <c r="HS31" s="467"/>
      <c r="HT31" s="467"/>
      <c r="HU31" s="467"/>
      <c r="HV31" s="467"/>
      <c r="HW31" s="467"/>
      <c r="HX31" s="467"/>
      <c r="HY31" s="467"/>
      <c r="HZ31" s="467"/>
      <c r="IA31" s="467"/>
      <c r="IB31" s="467"/>
      <c r="IC31" s="467"/>
      <c r="ID31" s="467"/>
      <c r="IE31" s="467"/>
      <c r="IF31" s="467"/>
      <c r="IG31" s="467"/>
      <c r="IH31" s="467"/>
      <c r="II31" s="467"/>
      <c r="IJ31" s="467"/>
      <c r="IK31" s="467"/>
      <c r="IL31" s="467"/>
      <c r="IM31" s="467"/>
      <c r="IN31" s="467"/>
      <c r="IO31" s="467"/>
    </row>
    <row r="32" spans="1:249" s="10" customFormat="1" ht="15.75" thickBot="1" x14ac:dyDescent="0.3">
      <c r="A32" s="61" t="str">
        <f>+IF(NOVIEMBRE!A32=0,"",NOVIEMBRE!A32)</f>
        <v>1130103-2</v>
      </c>
      <c r="B32" s="62" t="str">
        <f>+IF(NOVIEMBRE!B32=0,"",NOVIEMBRE!B32)</f>
        <v>Prestación de Servicios de salud  2o. Nivel</v>
      </c>
      <c r="C32" s="17">
        <f t="shared" ref="C32:N32" si="32">SUM(C33:C34)</f>
        <v>0</v>
      </c>
      <c r="D32" s="17">
        <f t="shared" si="32"/>
        <v>0</v>
      </c>
      <c r="E32" s="17">
        <f t="shared" si="32"/>
        <v>0</v>
      </c>
      <c r="F32" s="18">
        <f t="shared" si="32"/>
        <v>0</v>
      </c>
      <c r="G32" s="21">
        <f t="shared" si="32"/>
        <v>0</v>
      </c>
      <c r="H32" s="17">
        <f t="shared" si="32"/>
        <v>0</v>
      </c>
      <c r="I32" s="18">
        <f t="shared" si="32"/>
        <v>0</v>
      </c>
      <c r="J32" s="21">
        <f t="shared" si="32"/>
        <v>0</v>
      </c>
      <c r="K32" s="17">
        <f t="shared" si="32"/>
        <v>0</v>
      </c>
      <c r="L32" s="18">
        <f t="shared" si="32"/>
        <v>0</v>
      </c>
      <c r="M32" s="21">
        <f t="shared" si="32"/>
        <v>0</v>
      </c>
      <c r="N32" s="18">
        <f t="shared" si="32"/>
        <v>0</v>
      </c>
      <c r="O32" s="467"/>
      <c r="P32" s="171">
        <f>SUM(P33:P34)</f>
        <v>0</v>
      </c>
      <c r="Q32" s="173">
        <f>SUM(Q33:Q34)</f>
        <v>0</v>
      </c>
      <c r="S32" s="156" t="str">
        <f>+IF(NOVIEMBRE!S32=0,"",NOVIEMBRE!S32)</f>
        <v>1010104-14</v>
      </c>
      <c r="T32" s="55" t="str">
        <f>+IF(NOVIEMBRE!T32=0,"",NOVIEMBRE!T32)</f>
        <v/>
      </c>
      <c r="U32" s="29">
        <f>+ENERO!U32</f>
        <v>0</v>
      </c>
      <c r="V32" s="17">
        <f>NOVIEMBRE!V32+DICIEMBRE!AL32</f>
        <v>0</v>
      </c>
      <c r="W32" s="17">
        <f>NOVIEMBRE!W32+DICIEMBRE!AM32</f>
        <v>0</v>
      </c>
      <c r="X32" s="20">
        <f t="shared" si="17"/>
        <v>0</v>
      </c>
      <c r="Y32" s="21">
        <f>NOVIEMBRE!AA32</f>
        <v>0</v>
      </c>
      <c r="Z32" s="457">
        <v>0</v>
      </c>
      <c r="AA32" s="20">
        <f t="shared" si="18"/>
        <v>0</v>
      </c>
      <c r="AB32" s="21">
        <f>NOVIEMBRE!AD32</f>
        <v>0</v>
      </c>
      <c r="AC32" s="457">
        <v>0</v>
      </c>
      <c r="AD32" s="20">
        <f t="shared" si="19"/>
        <v>0</v>
      </c>
      <c r="AE32" s="21">
        <f>NOVIEMBRE!AG32</f>
        <v>0</v>
      </c>
      <c r="AF32" s="457">
        <v>0</v>
      </c>
      <c r="AG32" s="20">
        <f t="shared" si="20"/>
        <v>0</v>
      </c>
      <c r="AH32" s="21">
        <f t="shared" si="21"/>
        <v>0</v>
      </c>
      <c r="AI32" s="17">
        <f t="shared" si="22"/>
        <v>0</v>
      </c>
      <c r="AJ32" s="18">
        <f t="shared" si="23"/>
        <v>0</v>
      </c>
      <c r="AL32" s="455">
        <v>0</v>
      </c>
      <c r="AM32" s="458">
        <v>0</v>
      </c>
      <c r="AO32" s="23"/>
      <c r="AP32" s="537" t="s">
        <v>144</v>
      </c>
      <c r="AQ32" s="483">
        <f>SUM(AQ22:AQ31)</f>
        <v>4159459407</v>
      </c>
      <c r="AR32" s="483">
        <f>SUM(AR22:AR31)</f>
        <v>3289166930</v>
      </c>
      <c r="AS32" s="483">
        <f>SUM(AS22:AS31)</f>
        <v>0</v>
      </c>
      <c r="AT32" s="538"/>
      <c r="AU32" s="539">
        <f t="shared" si="25"/>
        <v>0.79076788788096475</v>
      </c>
      <c r="AV32" s="539">
        <f t="shared" si="26"/>
        <v>0</v>
      </c>
      <c r="AW32" s="430">
        <f>SUM(AW22:AW31)</f>
        <v>3639328211.8983331</v>
      </c>
      <c r="AX32" s="430">
        <f>SUM(AX22:AX31)</f>
        <v>3241231767.8283334</v>
      </c>
      <c r="AY32" s="430">
        <f>SUM(AY22:AY31)</f>
        <v>-520131195.10166663</v>
      </c>
      <c r="AZ32" s="431">
        <f>SUM(AZ22:AZ31)</f>
        <v>918227639.17166662</v>
      </c>
      <c r="BA32" s="467"/>
      <c r="BB32" s="514"/>
      <c r="BC32" s="514"/>
      <c r="BD32" s="514"/>
      <c r="BE32" s="514"/>
      <c r="BF32" s="514"/>
      <c r="BG32" s="467"/>
      <c r="BH32" s="467"/>
      <c r="BI32" s="467"/>
      <c r="BJ32" s="467"/>
      <c r="BK32" s="467"/>
      <c r="BM32" s="128" t="s">
        <v>140</v>
      </c>
      <c r="BN32" s="124">
        <f>+BN7+BN25+BN29+BN30+BN31</f>
        <v>4159459407</v>
      </c>
      <c r="BO32" s="125">
        <f>+BO7+BO25+BO29+BO30+BO31</f>
        <v>3583979793.6900001</v>
      </c>
      <c r="BP32" s="125">
        <f>+BP7+BP25+BP29+BP30+BP31</f>
        <v>3583979793.6900001</v>
      </c>
      <c r="BQ32" s="126">
        <f>+BQ7+BQ25+BQ29+BQ30+BQ31</f>
        <v>393884773</v>
      </c>
      <c r="BR32" s="137">
        <f>+BQ32+NOVIEMBRE!BQ32+OCTUBRE!BQ32+SEPTIEMBRE!BQ32+AGOSTO!BQ32+JULIO!BQ32+JUNIO!BQ32+MAYO!BQ32+ABRIL!BQ32+MARZO!BQ32+FEBRERO!BQ32+ENERO!BQ32</f>
        <v>3181659863.6199999</v>
      </c>
    </row>
    <row r="33" spans="1:249" s="514" customFormat="1" ht="15.75" thickBot="1" x14ac:dyDescent="0.3">
      <c r="A33" s="188" t="str">
        <f>+IF(NOVIEMBRE!A33=0,"",NOVIEMBRE!A33)</f>
        <v>1130103-2-1</v>
      </c>
      <c r="B33" s="189" t="str">
        <f>+CONCATENATE("Vigencia ",INSTRUCCIONES!$F$3)</f>
        <v>Vigencia 2014</v>
      </c>
      <c r="C33" s="456">
        <f>+ENERO!C33</f>
        <v>0</v>
      </c>
      <c r="D33" s="456">
        <f>NOVIEMBRE!D33+DICIEMBRE!P33</f>
        <v>0</v>
      </c>
      <c r="E33" s="456">
        <f>NOVIEMBRE!E33+DICIEMBRE!Q33</f>
        <v>0</v>
      </c>
      <c r="F33" s="170">
        <f>SUM(C33:E33)</f>
        <v>0</v>
      </c>
      <c r="G33" s="283">
        <f>NOVIEMBRE!I33</f>
        <v>0</v>
      </c>
      <c r="H33" s="457">
        <v>0</v>
      </c>
      <c r="I33" s="170">
        <f>SUM(G33:H33)</f>
        <v>0</v>
      </c>
      <c r="J33" s="283">
        <f>NOVIEMBRE!L33</f>
        <v>0</v>
      </c>
      <c r="K33" s="457">
        <v>0</v>
      </c>
      <c r="L33" s="170">
        <f>SUM(J33:K33)</f>
        <v>0</v>
      </c>
      <c r="M33" s="283">
        <f>F33-I33</f>
        <v>0</v>
      </c>
      <c r="N33" s="170">
        <f>F33-L33</f>
        <v>0</v>
      </c>
      <c r="O33" s="10"/>
      <c r="P33" s="455">
        <v>0</v>
      </c>
      <c r="Q33" s="458">
        <v>0</v>
      </c>
      <c r="R33" s="10"/>
      <c r="S33" s="155">
        <f>+IF(NOVIEMBRE!S33=0,"",NOVIEMBRE!S33)</f>
        <v>1010199</v>
      </c>
      <c r="T33" s="159" t="str">
        <f>+IF(NOVIEMBRE!T33=0,"",NOVIEMBRE!T33)</f>
        <v>Vigencias Anteriores</v>
      </c>
      <c r="U33" s="29">
        <f>+ENERO!U33</f>
        <v>0</v>
      </c>
      <c r="V33" s="17">
        <f>NOVIEMBRE!V33+DICIEMBRE!AL33</f>
        <v>0</v>
      </c>
      <c r="W33" s="17">
        <f>NOVIEMBRE!W33+DICIEMBRE!AM33</f>
        <v>1568593</v>
      </c>
      <c r="X33" s="20">
        <f t="shared" si="17"/>
        <v>1568593</v>
      </c>
      <c r="Y33" s="21">
        <f>NOVIEMBRE!AA33</f>
        <v>1568593</v>
      </c>
      <c r="Z33" s="457">
        <v>0</v>
      </c>
      <c r="AA33" s="20">
        <f t="shared" si="18"/>
        <v>1568593</v>
      </c>
      <c r="AB33" s="21">
        <f>NOVIEMBRE!AD33</f>
        <v>1568593</v>
      </c>
      <c r="AC33" s="457">
        <v>0</v>
      </c>
      <c r="AD33" s="20">
        <f t="shared" si="19"/>
        <v>1568593</v>
      </c>
      <c r="AE33" s="21">
        <f>NOVIEMBRE!AG33</f>
        <v>1561043</v>
      </c>
      <c r="AF33" s="457">
        <v>0</v>
      </c>
      <c r="AG33" s="20">
        <f t="shared" si="20"/>
        <v>1561043</v>
      </c>
      <c r="AH33" s="21">
        <f t="shared" si="21"/>
        <v>0</v>
      </c>
      <c r="AI33" s="17">
        <f t="shared" si="22"/>
        <v>0</v>
      </c>
      <c r="AJ33" s="18">
        <f t="shared" si="23"/>
        <v>7550</v>
      </c>
      <c r="AK33" s="10"/>
      <c r="AL33" s="455">
        <v>0</v>
      </c>
      <c r="AM33" s="458">
        <v>0</v>
      </c>
      <c r="AN33" s="10"/>
      <c r="AO33" s="428"/>
      <c r="AP33" s="540"/>
      <c r="AQ33" s="541" t="str">
        <f>IF((AQ32-X8)&lt;&gt;0,(AQ32-X8),"")</f>
        <v/>
      </c>
      <c r="AR33" s="541"/>
      <c r="AS33" s="541"/>
      <c r="AT33" s="541"/>
      <c r="AU33" s="542"/>
      <c r="AV33" s="529"/>
      <c r="AW33" s="530"/>
      <c r="AX33" s="530"/>
      <c r="AY33" s="530"/>
      <c r="AZ33" s="531"/>
      <c r="BA33" s="467"/>
      <c r="BG33" s="467"/>
      <c r="BH33" s="467"/>
      <c r="BI33" s="467"/>
      <c r="BJ33" s="467"/>
      <c r="BK33" s="467"/>
      <c r="BL33" s="467"/>
      <c r="BM33" s="129" t="s">
        <v>137</v>
      </c>
      <c r="BN33" s="130">
        <f>X258</f>
        <v>0</v>
      </c>
      <c r="BO33" s="131">
        <f>AA258</f>
        <v>260622821.30999994</v>
      </c>
      <c r="BP33" s="131">
        <f>AD258</f>
        <v>-294812863.69000006</v>
      </c>
      <c r="BQ33" s="132">
        <f>AF258</f>
        <v>476407704</v>
      </c>
      <c r="BR33" s="137"/>
      <c r="BS33" s="467"/>
      <c r="BT33" s="467"/>
      <c r="BU33" s="467"/>
      <c r="BV33" s="467"/>
      <c r="BW33" s="467"/>
      <c r="BX33" s="467"/>
      <c r="BY33" s="467"/>
      <c r="BZ33" s="467"/>
      <c r="CA33" s="467"/>
      <c r="CB33" s="467"/>
      <c r="CC33" s="467"/>
      <c r="CD33" s="467"/>
      <c r="CE33" s="467"/>
      <c r="CF33" s="467"/>
      <c r="CG33" s="467"/>
      <c r="CH33" s="467"/>
      <c r="CI33" s="467"/>
      <c r="CJ33" s="467"/>
      <c r="CK33" s="467"/>
      <c r="CL33" s="467"/>
      <c r="CM33" s="467"/>
      <c r="CN33" s="467"/>
      <c r="CO33" s="467"/>
      <c r="CP33" s="467"/>
      <c r="CQ33" s="467"/>
      <c r="CR33" s="467"/>
      <c r="CS33" s="467"/>
      <c r="CT33" s="467"/>
      <c r="CU33" s="467"/>
      <c r="CV33" s="467"/>
      <c r="CW33" s="467"/>
      <c r="CX33" s="467"/>
      <c r="CY33" s="467"/>
      <c r="CZ33" s="467"/>
      <c r="DA33" s="467"/>
      <c r="DB33" s="467"/>
      <c r="DC33" s="467"/>
      <c r="DD33" s="467"/>
      <c r="DE33" s="467"/>
      <c r="DF33" s="467"/>
      <c r="DG33" s="467"/>
      <c r="DH33" s="467"/>
      <c r="DI33" s="467"/>
      <c r="DJ33" s="467"/>
      <c r="DK33" s="467"/>
      <c r="DL33" s="467"/>
      <c r="DM33" s="467"/>
      <c r="DN33" s="467"/>
      <c r="DO33" s="467"/>
      <c r="DP33" s="467"/>
      <c r="DQ33" s="467"/>
      <c r="DR33" s="467"/>
      <c r="DS33" s="467"/>
      <c r="DT33" s="467"/>
      <c r="DU33" s="467"/>
      <c r="DV33" s="467"/>
      <c r="DW33" s="467"/>
      <c r="DX33" s="467"/>
      <c r="DY33" s="467"/>
      <c r="DZ33" s="467"/>
      <c r="EA33" s="467"/>
      <c r="EB33" s="467"/>
      <c r="EC33" s="467"/>
      <c r="ED33" s="467"/>
      <c r="EE33" s="467"/>
      <c r="EF33" s="467"/>
      <c r="EG33" s="467"/>
      <c r="EH33" s="467"/>
      <c r="EI33" s="467"/>
      <c r="EJ33" s="467"/>
      <c r="EK33" s="467"/>
      <c r="EL33" s="467"/>
      <c r="EM33" s="467"/>
      <c r="EN33" s="467"/>
      <c r="EO33" s="467"/>
      <c r="EP33" s="467"/>
      <c r="EQ33" s="467"/>
      <c r="ER33" s="467"/>
      <c r="ES33" s="467"/>
      <c r="ET33" s="467"/>
      <c r="EU33" s="467"/>
      <c r="EV33" s="467"/>
      <c r="EW33" s="467"/>
      <c r="EX33" s="467"/>
      <c r="EY33" s="467"/>
      <c r="EZ33" s="467"/>
      <c r="FA33" s="467"/>
      <c r="FB33" s="467"/>
      <c r="FC33" s="467"/>
      <c r="FD33" s="467"/>
      <c r="FE33" s="467"/>
      <c r="FF33" s="467"/>
      <c r="FG33" s="467"/>
      <c r="FH33" s="467"/>
      <c r="FI33" s="467"/>
      <c r="FJ33" s="467"/>
      <c r="FK33" s="467"/>
      <c r="FL33" s="467"/>
      <c r="FM33" s="467"/>
      <c r="FN33" s="467"/>
      <c r="FO33" s="467"/>
      <c r="FP33" s="467"/>
      <c r="FQ33" s="467"/>
      <c r="FR33" s="467"/>
      <c r="FS33" s="467"/>
      <c r="FT33" s="467"/>
      <c r="FU33" s="467"/>
      <c r="FV33" s="467"/>
      <c r="FW33" s="467"/>
      <c r="FX33" s="467"/>
      <c r="FY33" s="467"/>
      <c r="FZ33" s="467"/>
      <c r="GA33" s="467"/>
      <c r="GB33" s="467"/>
      <c r="GC33" s="467"/>
      <c r="GD33" s="467"/>
      <c r="GE33" s="467"/>
      <c r="GF33" s="467"/>
      <c r="GG33" s="467"/>
      <c r="GH33" s="467"/>
      <c r="GI33" s="467"/>
      <c r="GJ33" s="467"/>
      <c r="GK33" s="467"/>
      <c r="GL33" s="467"/>
      <c r="GM33" s="467"/>
      <c r="GN33" s="467"/>
      <c r="GO33" s="467"/>
      <c r="GP33" s="467"/>
      <c r="GQ33" s="467"/>
      <c r="GR33" s="467"/>
      <c r="GS33" s="467"/>
      <c r="GT33" s="467"/>
      <c r="GU33" s="467"/>
      <c r="GV33" s="467"/>
      <c r="GW33" s="467"/>
      <c r="GX33" s="467"/>
      <c r="GY33" s="467"/>
      <c r="GZ33" s="467"/>
      <c r="HA33" s="467"/>
      <c r="HB33" s="467"/>
      <c r="HC33" s="467"/>
      <c r="HD33" s="467"/>
      <c r="HE33" s="467"/>
      <c r="HF33" s="467"/>
      <c r="HG33" s="467"/>
      <c r="HH33" s="467"/>
      <c r="HI33" s="467"/>
      <c r="HJ33" s="467"/>
      <c r="HK33" s="467"/>
      <c r="HL33" s="467"/>
      <c r="HM33" s="467"/>
      <c r="HN33" s="467"/>
      <c r="HO33" s="467"/>
      <c r="HP33" s="467"/>
      <c r="HQ33" s="467"/>
      <c r="HR33" s="467"/>
      <c r="HS33" s="467"/>
      <c r="HT33" s="467"/>
      <c r="HU33" s="467"/>
      <c r="HV33" s="467"/>
      <c r="HW33" s="467"/>
      <c r="HX33" s="467"/>
      <c r="HY33" s="467"/>
      <c r="HZ33" s="467"/>
      <c r="IA33" s="467"/>
      <c r="IB33" s="467"/>
      <c r="IC33" s="467"/>
      <c r="ID33" s="467"/>
      <c r="IE33" s="467"/>
      <c r="IF33" s="467"/>
      <c r="IG33" s="467"/>
      <c r="IH33" s="467"/>
      <c r="II33" s="467"/>
      <c r="IJ33" s="467"/>
      <c r="IK33" s="467"/>
      <c r="IL33" s="467"/>
      <c r="IM33" s="467"/>
      <c r="IN33" s="467"/>
      <c r="IO33" s="467"/>
    </row>
    <row r="34" spans="1:249" s="514" customFormat="1" ht="16.5" thickBot="1" x14ac:dyDescent="0.25">
      <c r="A34" s="188" t="str">
        <f>+IF(NOVIEMBRE!A34=0,"",NOVIEMBRE!A34)</f>
        <v>1130103-2-2</v>
      </c>
      <c r="B34" s="189" t="str">
        <f>+IF(NOVIEMBRE!B34=0,"",NOVIEMBRE!B34)</f>
        <v>Vigencias Anteriores</v>
      </c>
      <c r="C34" s="456">
        <f>+ENERO!C34</f>
        <v>0</v>
      </c>
      <c r="D34" s="456">
        <f>NOVIEMBRE!D34+DICIEMBRE!P34</f>
        <v>0</v>
      </c>
      <c r="E34" s="456">
        <f>NOVIEMBRE!E34+DICIEMBRE!Q34</f>
        <v>0</v>
      </c>
      <c r="F34" s="170">
        <f>SUM(C34:E34)</f>
        <v>0</v>
      </c>
      <c r="G34" s="283">
        <f>NOVIEMBRE!I34</f>
        <v>0</v>
      </c>
      <c r="H34" s="457">
        <v>0</v>
      </c>
      <c r="I34" s="170">
        <f>SUM(G34:H34)</f>
        <v>0</v>
      </c>
      <c r="J34" s="283">
        <f>NOVIEMBRE!L34</f>
        <v>0</v>
      </c>
      <c r="K34" s="457">
        <v>0</v>
      </c>
      <c r="L34" s="170">
        <f>SUM(J34:K34)</f>
        <v>0</v>
      </c>
      <c r="M34" s="283">
        <f>F34-I34</f>
        <v>0</v>
      </c>
      <c r="N34" s="170">
        <f>F34-L34</f>
        <v>0</v>
      </c>
      <c r="O34" s="467"/>
      <c r="P34" s="455">
        <v>0</v>
      </c>
      <c r="Q34" s="458">
        <v>0</v>
      </c>
      <c r="R34" s="10"/>
      <c r="S34" s="448" t="str">
        <f>+IF(NOVIEMBRE!S34=0,"",NOVIEMBRE!S34)</f>
        <v/>
      </c>
      <c r="T34" s="649" t="str">
        <f>+IF(NOVIEMBRE!T34=0,"",NOVIEMBRE!T34)</f>
        <v/>
      </c>
      <c r="U34" s="193"/>
      <c r="V34" s="193"/>
      <c r="W34" s="193"/>
      <c r="X34" s="193"/>
      <c r="Y34" s="193"/>
      <c r="Z34" s="193"/>
      <c r="AA34" s="193"/>
      <c r="AB34" s="193"/>
      <c r="AC34" s="193"/>
      <c r="AD34" s="193"/>
      <c r="AE34" s="193"/>
      <c r="AF34" s="193"/>
      <c r="AG34" s="193"/>
      <c r="AH34" s="193"/>
      <c r="AI34" s="193"/>
      <c r="AJ34" s="207"/>
      <c r="AK34" s="10"/>
      <c r="AL34" s="211"/>
      <c r="AM34" s="212"/>
      <c r="AN34" s="10"/>
      <c r="AO34" s="428"/>
      <c r="AP34" s="543"/>
      <c r="AQ34" s="15"/>
      <c r="AR34" s="15"/>
      <c r="AS34" s="15" t="s">
        <v>151</v>
      </c>
      <c r="AT34" s="15"/>
      <c r="AU34" s="544" t="s">
        <v>152</v>
      </c>
      <c r="AV34" s="545" t="s">
        <v>153</v>
      </c>
      <c r="AW34" s="472" t="s">
        <v>151</v>
      </c>
      <c r="AX34" s="546"/>
      <c r="AY34" s="472" t="s">
        <v>154</v>
      </c>
      <c r="AZ34" s="473" t="s">
        <v>155</v>
      </c>
      <c r="BA34" s="467"/>
      <c r="BB34" s="467"/>
      <c r="BC34" s="467"/>
      <c r="BD34" s="467"/>
      <c r="BE34" s="467"/>
      <c r="BF34" s="467"/>
      <c r="BG34" s="467"/>
      <c r="BH34" s="467"/>
      <c r="BI34" s="467"/>
      <c r="BJ34" s="467"/>
      <c r="BK34" s="467"/>
      <c r="BL34" s="467"/>
      <c r="BM34" s="10"/>
      <c r="BN34" s="10"/>
      <c r="BO34" s="10"/>
      <c r="BP34" s="10"/>
      <c r="BQ34" s="32"/>
      <c r="BR34" s="10"/>
      <c r="BS34" s="467"/>
      <c r="BT34" s="467"/>
      <c r="BU34" s="467"/>
      <c r="BV34" s="467"/>
      <c r="BW34" s="467"/>
      <c r="BX34" s="467"/>
      <c r="BY34" s="467"/>
      <c r="BZ34" s="467"/>
      <c r="CA34" s="467"/>
      <c r="CB34" s="467"/>
      <c r="CC34" s="467"/>
      <c r="CD34" s="467"/>
      <c r="CE34" s="467"/>
      <c r="CF34" s="467"/>
      <c r="CG34" s="467"/>
      <c r="CH34" s="467"/>
      <c r="CI34" s="467"/>
      <c r="CJ34" s="467"/>
      <c r="CK34" s="467"/>
      <c r="CL34" s="467"/>
      <c r="CM34" s="467"/>
      <c r="CN34" s="467"/>
      <c r="CO34" s="467"/>
      <c r="CP34" s="467"/>
      <c r="CQ34" s="467"/>
      <c r="CR34" s="467"/>
      <c r="CS34" s="467"/>
      <c r="CT34" s="467"/>
      <c r="CU34" s="467"/>
      <c r="CV34" s="467"/>
      <c r="CW34" s="467"/>
      <c r="CX34" s="467"/>
      <c r="CY34" s="467"/>
      <c r="CZ34" s="467"/>
      <c r="DA34" s="467"/>
      <c r="DB34" s="467"/>
      <c r="DC34" s="467"/>
      <c r="DD34" s="467"/>
      <c r="DE34" s="467"/>
      <c r="DF34" s="467"/>
      <c r="DG34" s="467"/>
      <c r="DH34" s="467"/>
      <c r="DI34" s="467"/>
      <c r="DJ34" s="467"/>
      <c r="DK34" s="467"/>
      <c r="DL34" s="467"/>
      <c r="DM34" s="467"/>
      <c r="DN34" s="467"/>
      <c r="DO34" s="467"/>
      <c r="DP34" s="467"/>
      <c r="DQ34" s="467"/>
      <c r="DR34" s="467"/>
      <c r="DS34" s="467"/>
      <c r="DT34" s="467"/>
      <c r="DU34" s="467"/>
      <c r="DV34" s="467"/>
      <c r="DW34" s="467"/>
      <c r="DX34" s="467"/>
      <c r="DY34" s="467"/>
      <c r="DZ34" s="467"/>
      <c r="EA34" s="467"/>
      <c r="EB34" s="467"/>
      <c r="EC34" s="467"/>
      <c r="ED34" s="467"/>
      <c r="EE34" s="467"/>
      <c r="EF34" s="467"/>
      <c r="EG34" s="467"/>
      <c r="EH34" s="467"/>
      <c r="EI34" s="467"/>
      <c r="EJ34" s="467"/>
      <c r="EK34" s="467"/>
      <c r="EL34" s="467"/>
      <c r="EM34" s="467"/>
      <c r="EN34" s="467"/>
      <c r="EO34" s="467"/>
      <c r="EP34" s="467"/>
      <c r="EQ34" s="467"/>
      <c r="ER34" s="467"/>
      <c r="ES34" s="467"/>
      <c r="ET34" s="467"/>
      <c r="EU34" s="467"/>
      <c r="EV34" s="467"/>
      <c r="EW34" s="467"/>
      <c r="EX34" s="467"/>
      <c r="EY34" s="467"/>
      <c r="EZ34" s="467"/>
      <c r="FA34" s="467"/>
      <c r="FB34" s="467"/>
      <c r="FC34" s="467"/>
      <c r="FD34" s="467"/>
      <c r="FE34" s="467"/>
      <c r="FF34" s="467"/>
      <c r="FG34" s="467"/>
      <c r="FH34" s="467"/>
      <c r="FI34" s="467"/>
      <c r="FJ34" s="467"/>
      <c r="FK34" s="467"/>
      <c r="FL34" s="467"/>
      <c r="FM34" s="467"/>
      <c r="FN34" s="467"/>
      <c r="FO34" s="467"/>
      <c r="FP34" s="467"/>
      <c r="FQ34" s="467"/>
      <c r="FR34" s="467"/>
      <c r="FS34" s="467"/>
      <c r="FT34" s="467"/>
      <c r="FU34" s="467"/>
      <c r="FV34" s="467"/>
      <c r="FW34" s="467"/>
      <c r="FX34" s="467"/>
      <c r="FY34" s="467"/>
      <c r="FZ34" s="467"/>
      <c r="GA34" s="467"/>
      <c r="GB34" s="467"/>
      <c r="GC34" s="467"/>
      <c r="GD34" s="467"/>
      <c r="GE34" s="467"/>
      <c r="GF34" s="467"/>
      <c r="GG34" s="467"/>
      <c r="GH34" s="467"/>
      <c r="GI34" s="467"/>
      <c r="GJ34" s="467"/>
      <c r="GK34" s="467"/>
      <c r="GL34" s="467"/>
      <c r="GM34" s="467"/>
      <c r="GN34" s="467"/>
      <c r="GO34" s="467"/>
      <c r="GP34" s="467"/>
      <c r="GQ34" s="467"/>
      <c r="GR34" s="467"/>
      <c r="GS34" s="467"/>
      <c r="GT34" s="467"/>
      <c r="GU34" s="467"/>
      <c r="GV34" s="467"/>
      <c r="GW34" s="467"/>
      <c r="GX34" s="467"/>
      <c r="GY34" s="467"/>
      <c r="GZ34" s="467"/>
      <c r="HA34" s="467"/>
      <c r="HB34" s="467"/>
      <c r="HC34" s="467"/>
      <c r="HD34" s="467"/>
      <c r="HE34" s="467"/>
      <c r="HF34" s="467"/>
      <c r="HG34" s="467"/>
      <c r="HH34" s="467"/>
      <c r="HI34" s="467"/>
      <c r="HJ34" s="467"/>
      <c r="HK34" s="467"/>
      <c r="HL34" s="467"/>
      <c r="HM34" s="467"/>
      <c r="HN34" s="467"/>
      <c r="HO34" s="467"/>
      <c r="HP34" s="467"/>
      <c r="HQ34" s="467"/>
      <c r="HR34" s="467"/>
      <c r="HS34" s="467"/>
      <c r="HT34" s="467"/>
      <c r="HU34" s="467"/>
      <c r="HV34" s="467"/>
      <c r="HW34" s="467"/>
      <c r="HX34" s="467"/>
      <c r="HY34" s="467"/>
      <c r="HZ34" s="467"/>
      <c r="IA34" s="467"/>
      <c r="IB34" s="467"/>
      <c r="IC34" s="467"/>
      <c r="ID34" s="467"/>
      <c r="IE34" s="467"/>
      <c r="IF34" s="467"/>
      <c r="IG34" s="467"/>
      <c r="IH34" s="467"/>
      <c r="II34" s="467"/>
      <c r="IJ34" s="467"/>
      <c r="IK34" s="467"/>
      <c r="IL34" s="467"/>
      <c r="IM34" s="467"/>
      <c r="IN34" s="467"/>
      <c r="IO34" s="467"/>
    </row>
    <row r="35" spans="1:249" s="467" customFormat="1" ht="15.75" thickBot="1" x14ac:dyDescent="0.25">
      <c r="A35" s="61" t="str">
        <f>+IF(NOVIEMBRE!A35=0,"",NOVIEMBRE!A35)</f>
        <v>1130103-3</v>
      </c>
      <c r="B35" s="62" t="str">
        <f>+IF(NOVIEMBRE!B35=0,"",NOVIEMBRE!B35)</f>
        <v>Prestación de Servicios de salud  3o. Nivel</v>
      </c>
      <c r="C35" s="17">
        <f t="shared" ref="C35:N35" si="33">SUM(C36:C37)</f>
        <v>0</v>
      </c>
      <c r="D35" s="17">
        <f t="shared" si="33"/>
        <v>0</v>
      </c>
      <c r="E35" s="17">
        <f t="shared" si="33"/>
        <v>0</v>
      </c>
      <c r="F35" s="18">
        <f t="shared" si="33"/>
        <v>0</v>
      </c>
      <c r="G35" s="21">
        <f t="shared" si="33"/>
        <v>0</v>
      </c>
      <c r="H35" s="17">
        <f t="shared" si="33"/>
        <v>0</v>
      </c>
      <c r="I35" s="18">
        <f t="shared" si="33"/>
        <v>0</v>
      </c>
      <c r="J35" s="21">
        <f t="shared" si="33"/>
        <v>0</v>
      </c>
      <c r="K35" s="17">
        <f t="shared" si="33"/>
        <v>0</v>
      </c>
      <c r="L35" s="18">
        <f t="shared" si="33"/>
        <v>0</v>
      </c>
      <c r="M35" s="21">
        <f t="shared" si="33"/>
        <v>0</v>
      </c>
      <c r="N35" s="18">
        <f t="shared" si="33"/>
        <v>0</v>
      </c>
      <c r="P35" s="171">
        <f>SUM(P36:P37)</f>
        <v>0</v>
      </c>
      <c r="Q35" s="173">
        <f>SUM(Q36:Q37)</f>
        <v>0</v>
      </c>
      <c r="R35" s="10"/>
      <c r="S35" s="34">
        <f>+IF(NOVIEMBRE!S35=0,"",NOVIEMBRE!S35)</f>
        <v>1010200</v>
      </c>
      <c r="T35" s="158" t="str">
        <f>+IF(NOVIEMBRE!T35=0,"",NOVIEMBRE!T35)</f>
        <v>Servicios Personales Indirectos</v>
      </c>
      <c r="U35" s="157">
        <f t="shared" ref="U35:AJ35" si="34">SUM(U36:U41)</f>
        <v>191836000</v>
      </c>
      <c r="V35" s="144">
        <f t="shared" si="34"/>
        <v>-58000000</v>
      </c>
      <c r="W35" s="144">
        <f t="shared" si="34"/>
        <v>92761289</v>
      </c>
      <c r="X35" s="152">
        <f t="shared" si="34"/>
        <v>226597289</v>
      </c>
      <c r="Y35" s="151">
        <f t="shared" si="34"/>
        <v>214959342</v>
      </c>
      <c r="Z35" s="144">
        <f t="shared" si="34"/>
        <v>2868581</v>
      </c>
      <c r="AA35" s="152">
        <f t="shared" si="34"/>
        <v>217827923</v>
      </c>
      <c r="AB35" s="151">
        <f t="shared" si="34"/>
        <v>184661461</v>
      </c>
      <c r="AC35" s="144">
        <f t="shared" si="34"/>
        <v>33166462</v>
      </c>
      <c r="AD35" s="152">
        <f t="shared" si="34"/>
        <v>217827923</v>
      </c>
      <c r="AE35" s="151">
        <f t="shared" si="34"/>
        <v>166588944</v>
      </c>
      <c r="AF35" s="144">
        <f t="shared" si="34"/>
        <v>25811488</v>
      </c>
      <c r="AG35" s="152">
        <f t="shared" si="34"/>
        <v>192400432</v>
      </c>
      <c r="AH35" s="151">
        <f t="shared" si="34"/>
        <v>8769366</v>
      </c>
      <c r="AI35" s="144">
        <f t="shared" si="34"/>
        <v>8769366</v>
      </c>
      <c r="AJ35" s="153">
        <f t="shared" si="34"/>
        <v>34196857</v>
      </c>
      <c r="AK35" s="10"/>
      <c r="AL35" s="151">
        <f>SUM(AL36:AL41)</f>
        <v>0</v>
      </c>
      <c r="AM35" s="153">
        <f>SUM(AM36:AM41)</f>
        <v>0</v>
      </c>
      <c r="AN35" s="10"/>
      <c r="AO35" s="428"/>
      <c r="AP35" s="547"/>
      <c r="AQ35" s="363"/>
      <c r="AR35" s="548"/>
      <c r="AS35" s="548"/>
      <c r="AT35" s="548"/>
      <c r="AU35" s="549">
        <f>AR17-AR32</f>
        <v>194101759</v>
      </c>
      <c r="AV35" s="550">
        <f>AS17-AR32</f>
        <v>-361333926</v>
      </c>
      <c r="AW35" s="550" t="s">
        <v>158</v>
      </c>
      <c r="AX35" s="551"/>
      <c r="AY35" s="550">
        <f>AY17+AY32</f>
        <v>-760805601.10166669</v>
      </c>
      <c r="AZ35" s="552">
        <f>AZ17+AY32</f>
        <v>-1348252228.1016667</v>
      </c>
      <c r="BB35" s="514"/>
      <c r="BC35" s="514"/>
      <c r="BD35" s="514"/>
      <c r="BE35" s="514"/>
      <c r="BF35" s="514"/>
      <c r="BQ35" s="562"/>
    </row>
    <row r="36" spans="1:249" s="467" customFormat="1" ht="15.75" thickBot="1" x14ac:dyDescent="0.25">
      <c r="A36" s="188" t="str">
        <f>+IF(NOVIEMBRE!A36=0,"",NOVIEMBRE!A36)</f>
        <v>1130103-3-1</v>
      </c>
      <c r="B36" s="189" t="str">
        <f>+CONCATENATE("Vigencia ",INSTRUCCIONES!$F$3)</f>
        <v>Vigencia 2014</v>
      </c>
      <c r="C36" s="456">
        <f>+ENERO!C36</f>
        <v>0</v>
      </c>
      <c r="D36" s="456">
        <f>NOVIEMBRE!D36+DICIEMBRE!P36</f>
        <v>0</v>
      </c>
      <c r="E36" s="456">
        <f>NOVIEMBRE!E36+DICIEMBRE!Q36</f>
        <v>0</v>
      </c>
      <c r="F36" s="170">
        <f>SUM(C36:E36)</f>
        <v>0</v>
      </c>
      <c r="G36" s="283">
        <f>NOVIEMBRE!I36</f>
        <v>0</v>
      </c>
      <c r="H36" s="457">
        <v>0</v>
      </c>
      <c r="I36" s="170">
        <f>SUM(G36:H36)</f>
        <v>0</v>
      </c>
      <c r="J36" s="283">
        <f>NOVIEMBRE!L36</f>
        <v>0</v>
      </c>
      <c r="K36" s="457">
        <v>0</v>
      </c>
      <c r="L36" s="170">
        <f>SUM(J36:K36)</f>
        <v>0</v>
      </c>
      <c r="M36" s="283">
        <f>F36-I36</f>
        <v>0</v>
      </c>
      <c r="N36" s="170">
        <f>F36-L36</f>
        <v>0</v>
      </c>
      <c r="O36" s="10"/>
      <c r="P36" s="455">
        <v>0</v>
      </c>
      <c r="Q36" s="458">
        <v>0</v>
      </c>
      <c r="R36" s="10"/>
      <c r="S36" s="155" t="str">
        <f>+IF(NOVIEMBRE!S36=0,"",NOVIEMBRE!S36)</f>
        <v>1010200-1</v>
      </c>
      <c r="T36" s="159" t="str">
        <f>+IF(NOVIEMBRE!T36=0,"",NOVIEMBRE!T36)</f>
        <v>Remuneración y Honorarios por Servicios Técnicos y Profesionales</v>
      </c>
      <c r="U36" s="29">
        <f>+ENERO!U36</f>
        <v>180000000</v>
      </c>
      <c r="V36" s="17">
        <f>NOVIEMBRE!V36+DICIEMBRE!AL36</f>
        <v>-49000000</v>
      </c>
      <c r="W36" s="17">
        <f>NOVIEMBRE!W36+DICIEMBRE!AM36</f>
        <v>63006844</v>
      </c>
      <c r="X36" s="20">
        <f t="shared" ref="X36:X41" si="35">SUM(U36:W36)</f>
        <v>194006844</v>
      </c>
      <c r="Y36" s="21">
        <f>NOVIEMBRE!AA36</f>
        <v>185204897</v>
      </c>
      <c r="Z36" s="457">
        <v>1944581</v>
      </c>
      <c r="AA36" s="20">
        <f t="shared" ref="AA36:AA41" si="36">SUM(Y36:Z36)</f>
        <v>187149478</v>
      </c>
      <c r="AB36" s="21">
        <f>NOVIEMBRE!AD36</f>
        <v>154907016</v>
      </c>
      <c r="AC36" s="457">
        <f>32898728-656266</f>
        <v>32242462</v>
      </c>
      <c r="AD36" s="20">
        <f t="shared" ref="AD36:AD41" si="37">SUM(AB36:AC36)</f>
        <v>187149478</v>
      </c>
      <c r="AE36" s="21">
        <f>NOVIEMBRE!AG36</f>
        <v>139430249</v>
      </c>
      <c r="AF36" s="457">
        <v>25811488</v>
      </c>
      <c r="AG36" s="20">
        <f t="shared" ref="AG36:AG41" si="38">SUM(AE36:AF36)</f>
        <v>165241737</v>
      </c>
      <c r="AH36" s="21">
        <f t="shared" ref="AH36:AH41" si="39">X36-AA36</f>
        <v>6857366</v>
      </c>
      <c r="AI36" s="17">
        <f t="shared" ref="AI36:AI41" si="40">X36-AD36</f>
        <v>6857366</v>
      </c>
      <c r="AJ36" s="18">
        <f t="shared" ref="AJ36:AJ41" si="41">X36-AG36</f>
        <v>28765107</v>
      </c>
      <c r="AK36" s="10"/>
      <c r="AL36" s="455">
        <v>0</v>
      </c>
      <c r="AM36" s="458">
        <v>0</v>
      </c>
      <c r="AN36" s="10"/>
      <c r="AO36" s="553"/>
      <c r="AP36" s="24"/>
      <c r="AQ36" s="24"/>
      <c r="AR36" s="24"/>
      <c r="AS36" s="24"/>
      <c r="AT36" s="24"/>
      <c r="AU36" s="24"/>
      <c r="AV36" s="24"/>
      <c r="AW36" s="24"/>
      <c r="AX36" s="24"/>
      <c r="AY36" s="24"/>
      <c r="AZ36" s="25"/>
      <c r="BB36" s="514"/>
      <c r="BC36" s="514"/>
      <c r="BD36" s="514"/>
      <c r="BE36" s="514"/>
      <c r="BF36" s="514"/>
      <c r="BQ36" s="562"/>
    </row>
    <row r="37" spans="1:249" s="467" customFormat="1" ht="15" x14ac:dyDescent="0.2">
      <c r="A37" s="188" t="str">
        <f>+IF(NOVIEMBRE!A37=0,"",NOVIEMBRE!A37)</f>
        <v>1130103-3-2</v>
      </c>
      <c r="B37" s="189" t="str">
        <f>+IF(NOVIEMBRE!B37=0,"",NOVIEMBRE!B37)</f>
        <v>Vigencias Anteriores</v>
      </c>
      <c r="C37" s="456">
        <f>+ENERO!C37</f>
        <v>0</v>
      </c>
      <c r="D37" s="456">
        <f>NOVIEMBRE!D37+DICIEMBRE!P37</f>
        <v>0</v>
      </c>
      <c r="E37" s="456">
        <f>NOVIEMBRE!E37+DICIEMBRE!Q37</f>
        <v>0</v>
      </c>
      <c r="F37" s="170">
        <f>SUM(C37:E37)</f>
        <v>0</v>
      </c>
      <c r="G37" s="283">
        <f>NOVIEMBRE!I37</f>
        <v>0</v>
      </c>
      <c r="H37" s="457">
        <v>0</v>
      </c>
      <c r="I37" s="170">
        <f>SUM(G37:H37)</f>
        <v>0</v>
      </c>
      <c r="J37" s="283">
        <f>NOVIEMBRE!L37</f>
        <v>0</v>
      </c>
      <c r="K37" s="457">
        <v>0</v>
      </c>
      <c r="L37" s="170">
        <f>SUM(J37:K37)</f>
        <v>0</v>
      </c>
      <c r="M37" s="283">
        <f>F37-I37</f>
        <v>0</v>
      </c>
      <c r="N37" s="170">
        <f>F37-L37</f>
        <v>0</v>
      </c>
      <c r="P37" s="455">
        <v>0</v>
      </c>
      <c r="Q37" s="458">
        <v>0</v>
      </c>
      <c r="R37" s="10"/>
      <c r="S37" s="155" t="str">
        <f>+IF(NOVIEMBRE!S37=0,"",NOVIEMBRE!S37)</f>
        <v>1010200-2</v>
      </c>
      <c r="T37" s="159" t="str">
        <f>+IF(NOVIEMBRE!T37=0,"",NOVIEMBRE!T37)</f>
        <v>Personal Supernumerario</v>
      </c>
      <c r="U37" s="29">
        <f>+ENERO!U37</f>
        <v>0</v>
      </c>
      <c r="V37" s="17">
        <f>NOVIEMBRE!V37+DICIEMBRE!AL37</f>
        <v>0</v>
      </c>
      <c r="W37" s="17">
        <f>NOVIEMBRE!W37+DICIEMBRE!AM37</f>
        <v>0</v>
      </c>
      <c r="X37" s="20">
        <f t="shared" si="35"/>
        <v>0</v>
      </c>
      <c r="Y37" s="21">
        <f>NOVIEMBRE!AA37</f>
        <v>0</v>
      </c>
      <c r="Z37" s="457">
        <v>0</v>
      </c>
      <c r="AA37" s="20">
        <f t="shared" si="36"/>
        <v>0</v>
      </c>
      <c r="AB37" s="21">
        <f>NOVIEMBRE!AD37</f>
        <v>0</v>
      </c>
      <c r="AC37" s="457">
        <v>0</v>
      </c>
      <c r="AD37" s="20">
        <f t="shared" si="37"/>
        <v>0</v>
      </c>
      <c r="AE37" s="21">
        <f>NOVIEMBRE!AG37</f>
        <v>0</v>
      </c>
      <c r="AF37" s="457">
        <v>0</v>
      </c>
      <c r="AG37" s="20">
        <f t="shared" si="38"/>
        <v>0</v>
      </c>
      <c r="AH37" s="21">
        <f t="shared" si="39"/>
        <v>0</v>
      </c>
      <c r="AI37" s="17">
        <f t="shared" si="40"/>
        <v>0</v>
      </c>
      <c r="AJ37" s="18">
        <f t="shared" si="41"/>
        <v>0</v>
      </c>
      <c r="AK37" s="10"/>
      <c r="AL37" s="455">
        <v>0</v>
      </c>
      <c r="AM37" s="458">
        <v>0</v>
      </c>
      <c r="AN37" s="10"/>
      <c r="AO37" s="26" t="s">
        <v>161</v>
      </c>
      <c r="BQ37" s="562"/>
    </row>
    <row r="38" spans="1:249" s="467" customFormat="1" x14ac:dyDescent="0.2">
      <c r="A38" s="718"/>
      <c r="B38" s="719"/>
      <c r="C38" s="720"/>
      <c r="D38" s="720"/>
      <c r="E38" s="720"/>
      <c r="F38" s="721"/>
      <c r="G38" s="722"/>
      <c r="H38" s="723"/>
      <c r="I38" s="721"/>
      <c r="J38" s="722"/>
      <c r="K38" s="723"/>
      <c r="L38" s="721"/>
      <c r="M38" s="722"/>
      <c r="N38" s="721"/>
      <c r="O38" s="726"/>
      <c r="P38" s="724"/>
      <c r="Q38" s="725"/>
      <c r="R38" s="10"/>
      <c r="S38" s="155" t="str">
        <f>+IF(NOVIEMBRE!S38=0,"",NOVIEMBRE!S38)</f>
        <v>1010200-3</v>
      </c>
      <c r="T38" s="159" t="str">
        <f>+IF(NOVIEMBRE!T38=0,"",NOVIEMBRE!T38)</f>
        <v>Honorarios de la Junta Directiva</v>
      </c>
      <c r="U38" s="29">
        <f>+ENERO!U38</f>
        <v>1836000</v>
      </c>
      <c r="V38" s="17">
        <f>NOVIEMBRE!V38+DICIEMBRE!AL38</f>
        <v>0</v>
      </c>
      <c r="W38" s="17">
        <f>NOVIEMBRE!W38+DICIEMBRE!AM38</f>
        <v>0</v>
      </c>
      <c r="X38" s="20">
        <f t="shared" si="35"/>
        <v>1836000</v>
      </c>
      <c r="Y38" s="21">
        <f>NOVIEMBRE!AA38</f>
        <v>0</v>
      </c>
      <c r="Z38" s="457">
        <v>924000</v>
      </c>
      <c r="AA38" s="20">
        <f t="shared" si="36"/>
        <v>924000</v>
      </c>
      <c r="AB38" s="21">
        <f>NOVIEMBRE!AD38</f>
        <v>0</v>
      </c>
      <c r="AC38" s="457">
        <v>924000</v>
      </c>
      <c r="AD38" s="20">
        <f t="shared" si="37"/>
        <v>924000</v>
      </c>
      <c r="AE38" s="21">
        <f>NOVIEMBRE!AG38</f>
        <v>0</v>
      </c>
      <c r="AF38" s="457">
        <v>0</v>
      </c>
      <c r="AG38" s="20">
        <f t="shared" si="38"/>
        <v>0</v>
      </c>
      <c r="AH38" s="21">
        <f t="shared" si="39"/>
        <v>912000</v>
      </c>
      <c r="AI38" s="17">
        <f t="shared" si="40"/>
        <v>912000</v>
      </c>
      <c r="AJ38" s="18">
        <f t="shared" si="41"/>
        <v>1836000</v>
      </c>
      <c r="AK38" s="10"/>
      <c r="AL38" s="455">
        <v>0</v>
      </c>
      <c r="AM38" s="458">
        <v>0</v>
      </c>
      <c r="AN38" s="10"/>
      <c r="AO38" s="365"/>
      <c r="AP38" s="365"/>
      <c r="AQ38" s="365"/>
      <c r="AR38" s="365"/>
      <c r="AS38" s="365"/>
      <c r="AT38" s="365"/>
      <c r="AU38" s="365"/>
      <c r="AV38" s="365"/>
      <c r="AW38" s="365"/>
      <c r="AX38" s="365"/>
      <c r="AY38" s="365"/>
      <c r="AZ38" s="365"/>
      <c r="BQ38" s="562"/>
    </row>
    <row r="39" spans="1:249" s="467" customFormat="1" x14ac:dyDescent="0.2">
      <c r="A39" s="718"/>
      <c r="B39" s="719"/>
      <c r="C39" s="720"/>
      <c r="D39" s="720"/>
      <c r="E39" s="720"/>
      <c r="F39" s="721"/>
      <c r="G39" s="722"/>
      <c r="H39" s="723"/>
      <c r="I39" s="721"/>
      <c r="J39" s="722"/>
      <c r="K39" s="723"/>
      <c r="L39" s="721"/>
      <c r="M39" s="722"/>
      <c r="N39" s="721"/>
      <c r="O39" s="726"/>
      <c r="P39" s="724"/>
      <c r="Q39" s="725"/>
      <c r="R39" s="10"/>
      <c r="S39" s="155" t="str">
        <f>+IF(NOVIEMBRE!S39=0,"",NOVIEMBRE!S39)</f>
        <v>1010200-4</v>
      </c>
      <c r="T39" s="159" t="str">
        <f>+IF(NOVIEMBRE!T39=0,"",NOVIEMBRE!T39)</f>
        <v>Otros Honorarios (Servicios de Cooperativa)</v>
      </c>
      <c r="U39" s="29">
        <f>+ENERO!U39</f>
        <v>0</v>
      </c>
      <c r="V39" s="17">
        <f>NOVIEMBRE!V39+DICIEMBRE!AL39</f>
        <v>0</v>
      </c>
      <c r="W39" s="17">
        <f>NOVIEMBRE!W39+DICIEMBRE!AM39</f>
        <v>0</v>
      </c>
      <c r="X39" s="20">
        <f t="shared" si="35"/>
        <v>0</v>
      </c>
      <c r="Y39" s="21">
        <f>NOVIEMBRE!AA39</f>
        <v>0</v>
      </c>
      <c r="Z39" s="457">
        <v>0</v>
      </c>
      <c r="AA39" s="20">
        <f t="shared" si="36"/>
        <v>0</v>
      </c>
      <c r="AB39" s="21">
        <f>NOVIEMBRE!AD39</f>
        <v>0</v>
      </c>
      <c r="AC39" s="457">
        <v>0</v>
      </c>
      <c r="AD39" s="20">
        <f t="shared" si="37"/>
        <v>0</v>
      </c>
      <c r="AE39" s="21">
        <f>NOVIEMBRE!AG39</f>
        <v>0</v>
      </c>
      <c r="AF39" s="457">
        <v>0</v>
      </c>
      <c r="AG39" s="20">
        <f t="shared" si="38"/>
        <v>0</v>
      </c>
      <c r="AH39" s="21">
        <f t="shared" si="39"/>
        <v>0</v>
      </c>
      <c r="AI39" s="17">
        <f t="shared" si="40"/>
        <v>0</v>
      </c>
      <c r="AJ39" s="18">
        <f t="shared" si="41"/>
        <v>0</v>
      </c>
      <c r="AK39" s="10"/>
      <c r="AL39" s="455">
        <v>0</v>
      </c>
      <c r="AM39" s="458">
        <v>0</v>
      </c>
      <c r="AN39" s="10"/>
      <c r="AO39" s="365"/>
      <c r="AP39" s="365"/>
      <c r="AQ39" s="365"/>
      <c r="AR39" s="365"/>
      <c r="AS39" s="365"/>
      <c r="AT39" s="365"/>
      <c r="AU39" s="365"/>
      <c r="AV39" s="365"/>
      <c r="AW39" s="365"/>
      <c r="AX39" s="365"/>
      <c r="AY39" s="365"/>
      <c r="AZ39" s="365"/>
      <c r="BQ39" s="562"/>
    </row>
    <row r="40" spans="1:249" s="514" customFormat="1" x14ac:dyDescent="0.2">
      <c r="A40" s="718"/>
      <c r="B40" s="719"/>
      <c r="C40" s="720"/>
      <c r="D40" s="720"/>
      <c r="E40" s="720"/>
      <c r="F40" s="721"/>
      <c r="G40" s="722"/>
      <c r="H40" s="723"/>
      <c r="I40" s="721"/>
      <c r="J40" s="722"/>
      <c r="K40" s="723"/>
      <c r="L40" s="721"/>
      <c r="M40" s="722"/>
      <c r="N40" s="721"/>
      <c r="O40" s="726"/>
      <c r="P40" s="724"/>
      <c r="Q40" s="725"/>
      <c r="R40" s="10"/>
      <c r="S40" s="155" t="str">
        <f>+IF(NOVIEMBRE!S40=0,"",NOVIEMBRE!S40)</f>
        <v>1010200-6</v>
      </c>
      <c r="T40" s="159" t="str">
        <f>+IF(NOVIEMBRE!T40=0,"",NOVIEMBRE!T40)</f>
        <v>Certificación, Habilitación y Acreditación</v>
      </c>
      <c r="U40" s="29">
        <f>+ENERO!U40</f>
        <v>10000000</v>
      </c>
      <c r="V40" s="17">
        <f>NOVIEMBRE!V40+DICIEMBRE!AL40</f>
        <v>-9000000</v>
      </c>
      <c r="W40" s="17">
        <f>NOVIEMBRE!W40+DICIEMBRE!AM40</f>
        <v>0</v>
      </c>
      <c r="X40" s="20">
        <f t="shared" si="35"/>
        <v>1000000</v>
      </c>
      <c r="Y40" s="21">
        <f>NOVIEMBRE!AA40</f>
        <v>0</v>
      </c>
      <c r="Z40" s="457">
        <v>0</v>
      </c>
      <c r="AA40" s="20">
        <f t="shared" si="36"/>
        <v>0</v>
      </c>
      <c r="AB40" s="21">
        <f>NOVIEMBRE!AD40</f>
        <v>0</v>
      </c>
      <c r="AC40" s="457">
        <v>0</v>
      </c>
      <c r="AD40" s="20">
        <f t="shared" si="37"/>
        <v>0</v>
      </c>
      <c r="AE40" s="21">
        <f>NOVIEMBRE!AG40</f>
        <v>0</v>
      </c>
      <c r="AF40" s="457">
        <v>0</v>
      </c>
      <c r="AG40" s="20">
        <f t="shared" si="38"/>
        <v>0</v>
      </c>
      <c r="AH40" s="21">
        <f t="shared" si="39"/>
        <v>1000000</v>
      </c>
      <c r="AI40" s="17">
        <f t="shared" si="40"/>
        <v>1000000</v>
      </c>
      <c r="AJ40" s="18">
        <f t="shared" si="41"/>
        <v>1000000</v>
      </c>
      <c r="AK40" s="10"/>
      <c r="AL40" s="455">
        <v>0</v>
      </c>
      <c r="AM40" s="458">
        <v>0</v>
      </c>
      <c r="AN40" s="10"/>
      <c r="AO40" s="467"/>
      <c r="AP40" s="467"/>
      <c r="AQ40" s="467"/>
      <c r="AR40" s="467"/>
      <c r="AS40" s="467"/>
      <c r="AT40" s="467"/>
      <c r="AU40" s="467"/>
      <c r="AV40" s="467"/>
      <c r="AW40" s="467"/>
      <c r="AX40" s="467"/>
      <c r="AY40" s="467"/>
      <c r="AZ40" s="467"/>
      <c r="BA40" s="467"/>
      <c r="BF40" s="467"/>
      <c r="BG40" s="467"/>
      <c r="BH40" s="467"/>
      <c r="BI40" s="467"/>
      <c r="BJ40" s="467"/>
      <c r="BK40" s="467"/>
      <c r="BL40" s="467"/>
      <c r="BM40" s="467"/>
      <c r="BN40" s="467"/>
      <c r="BO40" s="467"/>
      <c r="BP40" s="467"/>
      <c r="BQ40" s="562"/>
      <c r="BR40" s="467"/>
      <c r="BS40" s="467"/>
      <c r="BT40" s="467"/>
      <c r="BU40" s="467"/>
      <c r="BV40" s="467"/>
      <c r="BW40" s="467"/>
      <c r="BX40" s="467"/>
      <c r="BY40" s="467"/>
      <c r="BZ40" s="467"/>
      <c r="CA40" s="467"/>
      <c r="CB40" s="467"/>
      <c r="CC40" s="467"/>
      <c r="CD40" s="467"/>
      <c r="CE40" s="467"/>
      <c r="CF40" s="467"/>
      <c r="CG40" s="467"/>
      <c r="CH40" s="467"/>
      <c r="CI40" s="467"/>
      <c r="CJ40" s="467"/>
      <c r="CK40" s="467"/>
      <c r="CL40" s="467"/>
      <c r="CM40" s="467"/>
      <c r="CN40" s="467"/>
      <c r="CO40" s="467"/>
      <c r="CP40" s="467"/>
      <c r="CQ40" s="467"/>
      <c r="CR40" s="467"/>
      <c r="CS40" s="467"/>
      <c r="CT40" s="467"/>
      <c r="CU40" s="467"/>
      <c r="CV40" s="467"/>
      <c r="CW40" s="467"/>
      <c r="CX40" s="467"/>
      <c r="CY40" s="467"/>
      <c r="CZ40" s="467"/>
      <c r="DA40" s="467"/>
      <c r="DB40" s="467"/>
      <c r="DC40" s="467"/>
      <c r="DD40" s="467"/>
      <c r="DE40" s="467"/>
      <c r="DF40" s="467"/>
      <c r="DG40" s="467"/>
      <c r="DH40" s="467"/>
      <c r="DI40" s="467"/>
      <c r="DJ40" s="467"/>
      <c r="DK40" s="467"/>
      <c r="DL40" s="467"/>
      <c r="DM40" s="467"/>
      <c r="DN40" s="467"/>
      <c r="DO40" s="467"/>
      <c r="DP40" s="467"/>
      <c r="DQ40" s="467"/>
      <c r="DR40" s="467"/>
      <c r="DS40" s="467"/>
      <c r="DT40" s="467"/>
      <c r="DU40" s="467"/>
      <c r="DV40" s="467"/>
      <c r="DW40" s="467"/>
      <c r="DX40" s="467"/>
      <c r="DY40" s="467"/>
      <c r="DZ40" s="467"/>
      <c r="EA40" s="467"/>
      <c r="EB40" s="467"/>
      <c r="EC40" s="467"/>
      <c r="ED40" s="467"/>
      <c r="EE40" s="467"/>
      <c r="EF40" s="467"/>
      <c r="EG40" s="467"/>
      <c r="EH40" s="467"/>
      <c r="EI40" s="467"/>
      <c r="EJ40" s="467"/>
      <c r="EK40" s="467"/>
      <c r="EL40" s="467"/>
      <c r="EM40" s="467"/>
      <c r="EN40" s="467"/>
      <c r="EO40" s="467"/>
      <c r="EP40" s="467"/>
      <c r="EQ40" s="467"/>
      <c r="ER40" s="467"/>
      <c r="ES40" s="467"/>
      <c r="ET40" s="467"/>
      <c r="EU40" s="467"/>
      <c r="EV40" s="467"/>
      <c r="EW40" s="467"/>
      <c r="EX40" s="467"/>
      <c r="EY40" s="467"/>
      <c r="EZ40" s="467"/>
      <c r="FA40" s="467"/>
      <c r="FB40" s="467"/>
      <c r="FC40" s="467"/>
      <c r="FD40" s="467"/>
      <c r="FE40" s="467"/>
      <c r="FF40" s="467"/>
      <c r="FG40" s="467"/>
      <c r="FH40" s="467"/>
      <c r="FI40" s="467"/>
      <c r="FJ40" s="467"/>
      <c r="FK40" s="467"/>
      <c r="FL40" s="467"/>
      <c r="FM40" s="467"/>
      <c r="FN40" s="467"/>
      <c r="FO40" s="467"/>
      <c r="FP40" s="467"/>
      <c r="FQ40" s="467"/>
      <c r="FR40" s="467"/>
      <c r="FS40" s="467"/>
      <c r="FT40" s="467"/>
      <c r="FU40" s="467"/>
      <c r="FV40" s="467"/>
      <c r="FW40" s="467"/>
      <c r="FX40" s="467"/>
      <c r="FY40" s="467"/>
      <c r="FZ40" s="467"/>
      <c r="GA40" s="467"/>
      <c r="GB40" s="467"/>
      <c r="GC40" s="467"/>
      <c r="GD40" s="467"/>
      <c r="GE40" s="467"/>
      <c r="GF40" s="467"/>
      <c r="GG40" s="467"/>
      <c r="GH40" s="467"/>
      <c r="GI40" s="467"/>
      <c r="GJ40" s="467"/>
      <c r="GK40" s="467"/>
      <c r="GL40" s="467"/>
      <c r="GM40" s="467"/>
      <c r="GN40" s="467"/>
      <c r="GO40" s="467"/>
      <c r="GP40" s="467"/>
      <c r="GQ40" s="467"/>
      <c r="GR40" s="467"/>
      <c r="GS40" s="467"/>
      <c r="GT40" s="467"/>
      <c r="GU40" s="467"/>
      <c r="GV40" s="467"/>
      <c r="GW40" s="467"/>
      <c r="GX40" s="467"/>
      <c r="GY40" s="467"/>
      <c r="GZ40" s="467"/>
      <c r="HA40" s="467"/>
      <c r="HB40" s="467"/>
      <c r="HC40" s="467"/>
      <c r="HD40" s="467"/>
      <c r="HE40" s="467"/>
      <c r="HF40" s="467"/>
      <c r="HG40" s="467"/>
      <c r="HH40" s="467"/>
      <c r="HI40" s="467"/>
      <c r="HJ40" s="467"/>
      <c r="HK40" s="467"/>
      <c r="HL40" s="467"/>
      <c r="HM40" s="467"/>
      <c r="HN40" s="467"/>
      <c r="HO40" s="467"/>
      <c r="HP40" s="467"/>
      <c r="HQ40" s="467"/>
      <c r="HR40" s="467"/>
      <c r="HS40" s="467"/>
      <c r="HT40" s="467"/>
      <c r="HU40" s="467"/>
      <c r="HV40" s="467"/>
      <c r="HW40" s="467"/>
      <c r="HX40" s="467"/>
      <c r="HY40" s="467"/>
      <c r="HZ40" s="467"/>
      <c r="IA40" s="467"/>
      <c r="IB40" s="467"/>
      <c r="IC40" s="467"/>
      <c r="ID40" s="467"/>
      <c r="IE40" s="467"/>
      <c r="IF40" s="467"/>
      <c r="IG40" s="467"/>
      <c r="IH40" s="467"/>
      <c r="II40" s="467"/>
      <c r="IJ40" s="467"/>
      <c r="IK40" s="467"/>
      <c r="IL40" s="467"/>
      <c r="IM40" s="467"/>
      <c r="IN40" s="467"/>
      <c r="IO40" s="467"/>
    </row>
    <row r="41" spans="1:249" s="514" customFormat="1" x14ac:dyDescent="0.2">
      <c r="A41" s="727"/>
      <c r="B41" s="728"/>
      <c r="C41" s="720"/>
      <c r="D41" s="720"/>
      <c r="E41" s="720"/>
      <c r="F41" s="721"/>
      <c r="G41" s="722"/>
      <c r="H41" s="723"/>
      <c r="I41" s="721"/>
      <c r="J41" s="722"/>
      <c r="K41" s="723"/>
      <c r="L41" s="721"/>
      <c r="M41" s="722"/>
      <c r="N41" s="721"/>
      <c r="O41" s="726"/>
      <c r="P41" s="724"/>
      <c r="Q41" s="725"/>
      <c r="R41" s="10"/>
      <c r="S41" s="155">
        <f>+IF(NOVIEMBRE!S41=0,"",NOVIEMBRE!S41)</f>
        <v>1010299</v>
      </c>
      <c r="T41" s="159" t="str">
        <f>+IF(NOVIEMBRE!T41=0,"",NOVIEMBRE!T41)</f>
        <v>Vigencias Anteriores</v>
      </c>
      <c r="U41" s="29">
        <f>+ENERO!U41</f>
        <v>0</v>
      </c>
      <c r="V41" s="17">
        <f>NOVIEMBRE!V41+DICIEMBRE!AL41</f>
        <v>0</v>
      </c>
      <c r="W41" s="17">
        <f>NOVIEMBRE!W41+DICIEMBRE!AM41</f>
        <v>29754445</v>
      </c>
      <c r="X41" s="20">
        <f t="shared" si="35"/>
        <v>29754445</v>
      </c>
      <c r="Y41" s="21">
        <f>NOVIEMBRE!AA41</f>
        <v>29754445</v>
      </c>
      <c r="Z41" s="457">
        <v>0</v>
      </c>
      <c r="AA41" s="20">
        <f t="shared" si="36"/>
        <v>29754445</v>
      </c>
      <c r="AB41" s="21">
        <f>NOVIEMBRE!AD41</f>
        <v>29754445</v>
      </c>
      <c r="AC41" s="457">
        <v>0</v>
      </c>
      <c r="AD41" s="20">
        <f t="shared" si="37"/>
        <v>29754445</v>
      </c>
      <c r="AE41" s="21">
        <f>NOVIEMBRE!AG41</f>
        <v>27158695</v>
      </c>
      <c r="AF41" s="457">
        <v>0</v>
      </c>
      <c r="AG41" s="20">
        <f t="shared" si="38"/>
        <v>27158695</v>
      </c>
      <c r="AH41" s="21">
        <f t="shared" si="39"/>
        <v>0</v>
      </c>
      <c r="AI41" s="17">
        <f t="shared" si="40"/>
        <v>0</v>
      </c>
      <c r="AJ41" s="18">
        <f t="shared" si="41"/>
        <v>2595750</v>
      </c>
      <c r="AK41" s="10"/>
      <c r="AL41" s="455">
        <v>0</v>
      </c>
      <c r="AM41" s="458">
        <v>0</v>
      </c>
      <c r="AN41" s="10"/>
      <c r="AO41" s="365"/>
      <c r="AP41" s="365"/>
      <c r="AQ41" s="365"/>
      <c r="AR41" s="365"/>
      <c r="AS41" s="365"/>
      <c r="AT41" s="365"/>
      <c r="AU41" s="365"/>
      <c r="AV41" s="365"/>
      <c r="AW41" s="365"/>
      <c r="AX41" s="365"/>
      <c r="AY41" s="365"/>
      <c r="AZ41" s="365"/>
      <c r="BA41" s="467"/>
      <c r="BF41" s="467"/>
      <c r="BG41" s="467"/>
      <c r="BH41" s="467"/>
      <c r="BI41" s="467"/>
      <c r="BJ41" s="467"/>
      <c r="BK41" s="467"/>
      <c r="BL41" s="467"/>
      <c r="BQ41" s="702"/>
      <c r="BS41" s="467"/>
      <c r="BT41" s="467"/>
      <c r="BU41" s="467"/>
      <c r="BV41" s="467"/>
      <c r="BW41" s="467"/>
      <c r="BX41" s="467"/>
      <c r="BY41" s="467"/>
      <c r="BZ41" s="467"/>
      <c r="CA41" s="467"/>
      <c r="CB41" s="467"/>
      <c r="CC41" s="467"/>
      <c r="CD41" s="467"/>
      <c r="CE41" s="467"/>
      <c r="CF41" s="467"/>
      <c r="CG41" s="467"/>
      <c r="CH41" s="467"/>
      <c r="CI41" s="467"/>
      <c r="CJ41" s="467"/>
      <c r="CK41" s="467"/>
      <c r="CL41" s="467"/>
      <c r="CM41" s="467"/>
      <c r="CN41" s="467"/>
      <c r="CO41" s="467"/>
      <c r="CP41" s="467"/>
      <c r="CQ41" s="467"/>
      <c r="CR41" s="467"/>
      <c r="CS41" s="467"/>
      <c r="CT41" s="467"/>
      <c r="CU41" s="467"/>
      <c r="CV41" s="467"/>
      <c r="CW41" s="467"/>
      <c r="CX41" s="467"/>
      <c r="CY41" s="467"/>
      <c r="CZ41" s="467"/>
      <c r="DA41" s="467"/>
      <c r="DB41" s="467"/>
      <c r="DC41" s="467"/>
      <c r="DD41" s="467"/>
      <c r="DE41" s="467"/>
      <c r="DF41" s="467"/>
      <c r="DG41" s="467"/>
      <c r="DH41" s="467"/>
      <c r="DI41" s="467"/>
      <c r="DJ41" s="467"/>
      <c r="DK41" s="467"/>
      <c r="DL41" s="467"/>
      <c r="DM41" s="467"/>
      <c r="DN41" s="467"/>
      <c r="DO41" s="467"/>
      <c r="DP41" s="467"/>
      <c r="DQ41" s="467"/>
      <c r="DR41" s="467"/>
      <c r="DS41" s="467"/>
      <c r="DT41" s="467"/>
      <c r="DU41" s="467"/>
      <c r="DV41" s="467"/>
      <c r="DW41" s="467"/>
      <c r="DX41" s="467"/>
      <c r="DY41" s="467"/>
      <c r="DZ41" s="467"/>
      <c r="EA41" s="467"/>
      <c r="EB41" s="467"/>
      <c r="EC41" s="467"/>
      <c r="ED41" s="467"/>
      <c r="EE41" s="467"/>
      <c r="EF41" s="467"/>
      <c r="EG41" s="467"/>
      <c r="EH41" s="467"/>
      <c r="EI41" s="467"/>
      <c r="EJ41" s="467"/>
      <c r="EK41" s="467"/>
      <c r="EL41" s="467"/>
      <c r="EM41" s="467"/>
      <c r="EN41" s="467"/>
      <c r="EO41" s="467"/>
      <c r="EP41" s="467"/>
      <c r="EQ41" s="467"/>
      <c r="ER41" s="467"/>
      <c r="ES41" s="467"/>
      <c r="ET41" s="467"/>
      <c r="EU41" s="467"/>
      <c r="EV41" s="467"/>
      <c r="EW41" s="467"/>
      <c r="EX41" s="467"/>
      <c r="EY41" s="467"/>
      <c r="EZ41" s="467"/>
      <c r="FA41" s="467"/>
      <c r="FB41" s="467"/>
      <c r="FC41" s="467"/>
      <c r="FD41" s="467"/>
      <c r="FE41" s="467"/>
      <c r="FF41" s="467"/>
      <c r="FG41" s="467"/>
      <c r="FH41" s="467"/>
      <c r="FI41" s="467"/>
      <c r="FJ41" s="467"/>
      <c r="FK41" s="467"/>
      <c r="FL41" s="467"/>
      <c r="FM41" s="467"/>
      <c r="FN41" s="467"/>
      <c r="FO41" s="467"/>
      <c r="FP41" s="467"/>
      <c r="FQ41" s="467"/>
      <c r="FR41" s="467"/>
      <c r="FS41" s="467"/>
      <c r="FT41" s="467"/>
      <c r="FU41" s="467"/>
      <c r="FV41" s="467"/>
      <c r="FW41" s="467"/>
      <c r="FX41" s="467"/>
      <c r="FY41" s="467"/>
      <c r="FZ41" s="467"/>
      <c r="GA41" s="467"/>
      <c r="GB41" s="467"/>
      <c r="GC41" s="467"/>
      <c r="GD41" s="467"/>
      <c r="GE41" s="467"/>
      <c r="GF41" s="467"/>
      <c r="GG41" s="467"/>
      <c r="GH41" s="467"/>
      <c r="GI41" s="467"/>
      <c r="GJ41" s="467"/>
      <c r="GK41" s="467"/>
      <c r="GL41" s="467"/>
      <c r="GM41" s="467"/>
      <c r="GN41" s="467"/>
      <c r="GO41" s="467"/>
      <c r="GP41" s="467"/>
      <c r="GQ41" s="467"/>
      <c r="GR41" s="467"/>
      <c r="GS41" s="467"/>
      <c r="GT41" s="467"/>
      <c r="GU41" s="467"/>
      <c r="GV41" s="467"/>
      <c r="GW41" s="467"/>
      <c r="GX41" s="467"/>
      <c r="GY41" s="467"/>
      <c r="GZ41" s="467"/>
      <c r="HA41" s="467"/>
      <c r="HB41" s="467"/>
      <c r="HC41" s="467"/>
      <c r="HD41" s="467"/>
      <c r="HE41" s="467"/>
      <c r="HF41" s="467"/>
      <c r="HG41" s="467"/>
      <c r="HH41" s="467"/>
      <c r="HI41" s="467"/>
      <c r="HJ41" s="467"/>
      <c r="HK41" s="467"/>
      <c r="HL41" s="467"/>
      <c r="HM41" s="467"/>
      <c r="HN41" s="467"/>
      <c r="HO41" s="467"/>
      <c r="HP41" s="467"/>
      <c r="HQ41" s="467"/>
      <c r="HR41" s="467"/>
      <c r="HS41" s="467"/>
      <c r="HT41" s="467"/>
      <c r="HU41" s="467"/>
      <c r="HV41" s="467"/>
      <c r="HW41" s="467"/>
      <c r="HX41" s="467"/>
      <c r="HY41" s="467"/>
      <c r="HZ41" s="467"/>
      <c r="IA41" s="467"/>
      <c r="IB41" s="467"/>
      <c r="IC41" s="467"/>
      <c r="ID41" s="467"/>
      <c r="IE41" s="467"/>
      <c r="IF41" s="467"/>
      <c r="IG41" s="467"/>
      <c r="IH41" s="467"/>
      <c r="II41" s="467"/>
      <c r="IJ41" s="467"/>
      <c r="IK41" s="467"/>
      <c r="IL41" s="467"/>
      <c r="IM41" s="467"/>
      <c r="IN41" s="467"/>
      <c r="IO41" s="467"/>
    </row>
    <row r="42" spans="1:249" s="467" customFormat="1" ht="15.75" x14ac:dyDescent="0.2">
      <c r="A42" s="57">
        <f>+IF(NOVIEMBRE!A42=0,"",NOVIEMBRE!A42)</f>
        <v>1130106</v>
      </c>
      <c r="B42" s="45" t="str">
        <f>+IF(NOVIEMBRE!B42=0,"",NOVIEMBRE!B42)</f>
        <v>SALUD PUBLICA - PLAN DE INTERVENCIONES COLECTIVAS</v>
      </c>
      <c r="C42" s="53">
        <f t="shared" ref="C42:N42" si="42">SUM(C43:C44)</f>
        <v>100000000</v>
      </c>
      <c r="D42" s="53">
        <f t="shared" si="42"/>
        <v>0</v>
      </c>
      <c r="E42" s="53">
        <f t="shared" si="42"/>
        <v>15073169</v>
      </c>
      <c r="F42" s="54">
        <f t="shared" si="42"/>
        <v>115073169</v>
      </c>
      <c r="G42" s="52">
        <f t="shared" si="42"/>
        <v>109703015</v>
      </c>
      <c r="H42" s="53">
        <f t="shared" si="42"/>
        <v>-2100000</v>
      </c>
      <c r="I42" s="54">
        <f t="shared" si="42"/>
        <v>107603015</v>
      </c>
      <c r="J42" s="52">
        <f t="shared" si="42"/>
        <v>98721960</v>
      </c>
      <c r="K42" s="53">
        <f t="shared" si="42"/>
        <v>8881055</v>
      </c>
      <c r="L42" s="54">
        <f t="shared" si="42"/>
        <v>107603015</v>
      </c>
      <c r="M42" s="52">
        <f t="shared" si="42"/>
        <v>7470154</v>
      </c>
      <c r="N42" s="54">
        <f t="shared" si="42"/>
        <v>7470154</v>
      </c>
      <c r="P42" s="52">
        <f>SUM(P43:P44)</f>
        <v>0</v>
      </c>
      <c r="Q42" s="54">
        <f>SUM(Q43:Q44)</f>
        <v>0</v>
      </c>
      <c r="R42" s="10"/>
      <c r="S42" s="448" t="str">
        <f>+IF(NOVIEMBRE!S42=0,"",NOVIEMBRE!S42)</f>
        <v/>
      </c>
      <c r="T42" s="649" t="str">
        <f>+IF(NOVIEMBRE!T42=0,"",NOVIEMBRE!T42)</f>
        <v/>
      </c>
      <c r="U42" s="193"/>
      <c r="V42" s="193"/>
      <c r="W42" s="193"/>
      <c r="X42" s="193"/>
      <c r="Y42" s="193"/>
      <c r="Z42" s="193"/>
      <c r="AA42" s="193"/>
      <c r="AB42" s="193"/>
      <c r="AC42" s="193"/>
      <c r="AD42" s="193"/>
      <c r="AE42" s="193"/>
      <c r="AF42" s="193"/>
      <c r="AG42" s="193"/>
      <c r="AH42" s="193"/>
      <c r="AI42" s="193"/>
      <c r="AJ42" s="207"/>
      <c r="AK42" s="12"/>
      <c r="AL42" s="213"/>
      <c r="AM42" s="214"/>
      <c r="AN42" s="10"/>
      <c r="AO42" s="365"/>
      <c r="AP42" s="365"/>
      <c r="AQ42" s="365"/>
      <c r="AR42" s="365"/>
      <c r="AS42" s="365"/>
      <c r="AT42" s="365"/>
      <c r="AU42" s="365"/>
      <c r="AV42" s="365"/>
      <c r="AW42" s="365"/>
      <c r="AX42" s="365"/>
      <c r="AY42" s="365"/>
      <c r="AZ42" s="365"/>
      <c r="BQ42" s="562"/>
    </row>
    <row r="43" spans="1:249" s="514" customFormat="1" ht="15" x14ac:dyDescent="0.2">
      <c r="A43" s="188" t="str">
        <f>+IF(NOVIEMBRE!A43=0,"",NOVIEMBRE!A43)</f>
        <v>1130106-1</v>
      </c>
      <c r="B43" s="189" t="str">
        <f>+CONCATENATE("Vigencia ",INSTRUCCIONES!$F$3)</f>
        <v>Vigencia 2014</v>
      </c>
      <c r="C43" s="456">
        <f>+ENERO!C43</f>
        <v>100000000</v>
      </c>
      <c r="D43" s="456">
        <f>NOVIEMBRE!D43+DICIEMBRE!P43</f>
        <v>0</v>
      </c>
      <c r="E43" s="456">
        <f>NOVIEMBRE!E43+DICIEMBRE!Q43</f>
        <v>0</v>
      </c>
      <c r="F43" s="170">
        <f>SUM(C43:E43)</f>
        <v>100000000</v>
      </c>
      <c r="G43" s="283">
        <f>NOVIEMBRE!I43</f>
        <v>94629846</v>
      </c>
      <c r="H43" s="457">
        <v>-2100000</v>
      </c>
      <c r="I43" s="170">
        <f>SUM(G43:H43)</f>
        <v>92529846</v>
      </c>
      <c r="J43" s="283">
        <f>NOVIEMBRE!L43</f>
        <v>83648791</v>
      </c>
      <c r="K43" s="457">
        <f>8881099-44</f>
        <v>8881055</v>
      </c>
      <c r="L43" s="170">
        <f>SUM(J43:K43)</f>
        <v>92529846</v>
      </c>
      <c r="M43" s="283">
        <f>F43-I43</f>
        <v>7470154</v>
      </c>
      <c r="N43" s="170">
        <f>F43-L43</f>
        <v>7470154</v>
      </c>
      <c r="O43" s="467"/>
      <c r="P43" s="455">
        <v>0</v>
      </c>
      <c r="Q43" s="458">
        <v>0</v>
      </c>
      <c r="R43" s="10"/>
      <c r="S43" s="34">
        <f>+IF(NOVIEMBRE!S43=0,"",NOVIEMBRE!S43)</f>
        <v>1010300</v>
      </c>
      <c r="T43" s="158" t="str">
        <f>+IF(NOVIEMBRE!T43=0,"",NOVIEMBRE!T43)</f>
        <v>Contribuciones Inherentes nómina al Sector Privado</v>
      </c>
      <c r="U43" s="157">
        <f t="shared" ref="U43:AJ43" si="43">U44+U49+U55</f>
        <v>131901422</v>
      </c>
      <c r="V43" s="144">
        <f t="shared" si="43"/>
        <v>22300000</v>
      </c>
      <c r="W43" s="144">
        <f t="shared" si="43"/>
        <v>29357693</v>
      </c>
      <c r="X43" s="152">
        <f t="shared" si="43"/>
        <v>183559115</v>
      </c>
      <c r="Y43" s="151">
        <f t="shared" si="43"/>
        <v>100475371</v>
      </c>
      <c r="Z43" s="144">
        <f t="shared" si="43"/>
        <v>35318110</v>
      </c>
      <c r="AA43" s="152">
        <f t="shared" si="43"/>
        <v>135793481</v>
      </c>
      <c r="AB43" s="151">
        <f t="shared" si="43"/>
        <v>100475371</v>
      </c>
      <c r="AC43" s="144">
        <f t="shared" si="43"/>
        <v>35318110</v>
      </c>
      <c r="AD43" s="152">
        <f t="shared" si="43"/>
        <v>135793481</v>
      </c>
      <c r="AE43" s="151">
        <f t="shared" si="43"/>
        <v>84057588</v>
      </c>
      <c r="AF43" s="144">
        <f t="shared" si="43"/>
        <v>6744475</v>
      </c>
      <c r="AG43" s="152">
        <f t="shared" si="43"/>
        <v>90802063</v>
      </c>
      <c r="AH43" s="151">
        <f t="shared" si="43"/>
        <v>47765634</v>
      </c>
      <c r="AI43" s="144">
        <f t="shared" si="43"/>
        <v>47765634</v>
      </c>
      <c r="AJ43" s="153">
        <f t="shared" si="43"/>
        <v>92757052</v>
      </c>
      <c r="AK43" s="10"/>
      <c r="AL43" s="151">
        <f>AL44+AL49+AL55</f>
        <v>500000</v>
      </c>
      <c r="AM43" s="153">
        <f>AM44+AM49+AM55</f>
        <v>0</v>
      </c>
      <c r="AN43" s="10"/>
      <c r="AO43" s="467"/>
      <c r="AP43" s="554"/>
      <c r="AQ43" s="365"/>
      <c r="AR43" s="365"/>
      <c r="AS43" s="365"/>
      <c r="AT43" s="365"/>
      <c r="AU43" s="365"/>
      <c r="AV43" s="365"/>
      <c r="AW43" s="365"/>
      <c r="AX43" s="365"/>
      <c r="AY43" s="365"/>
      <c r="AZ43" s="365"/>
      <c r="BA43" s="467"/>
      <c r="BF43" s="467"/>
      <c r="BG43" s="467"/>
      <c r="BH43" s="467"/>
      <c r="BI43" s="467"/>
      <c r="BJ43" s="467"/>
      <c r="BK43" s="467"/>
      <c r="BL43" s="467"/>
      <c r="BM43" s="467"/>
      <c r="BN43" s="467"/>
      <c r="BO43" s="467"/>
      <c r="BP43" s="467"/>
      <c r="BQ43" s="562"/>
      <c r="BR43" s="467"/>
      <c r="BS43" s="467"/>
      <c r="BT43" s="467"/>
      <c r="BU43" s="467"/>
      <c r="BV43" s="467"/>
      <c r="BW43" s="467"/>
      <c r="BX43" s="467"/>
      <c r="BY43" s="467"/>
      <c r="BZ43" s="467"/>
      <c r="CA43" s="467"/>
      <c r="CB43" s="467"/>
      <c r="CC43" s="467"/>
      <c r="CD43" s="467"/>
      <c r="CE43" s="467"/>
      <c r="CF43" s="467"/>
      <c r="CG43" s="467"/>
      <c r="CH43" s="467"/>
      <c r="CI43" s="467"/>
      <c r="CJ43" s="467"/>
      <c r="CK43" s="467"/>
      <c r="CL43" s="467"/>
      <c r="CM43" s="467"/>
      <c r="CN43" s="467"/>
      <c r="CO43" s="467"/>
      <c r="CP43" s="467"/>
      <c r="CQ43" s="467"/>
      <c r="CR43" s="467"/>
      <c r="CS43" s="467"/>
      <c r="CT43" s="467"/>
      <c r="CU43" s="467"/>
      <c r="CV43" s="467"/>
      <c r="CW43" s="467"/>
      <c r="CX43" s="467"/>
      <c r="CY43" s="467"/>
      <c r="CZ43" s="467"/>
      <c r="DA43" s="467"/>
      <c r="DB43" s="467"/>
      <c r="DC43" s="467"/>
      <c r="DD43" s="467"/>
      <c r="DE43" s="467"/>
      <c r="DF43" s="467"/>
      <c r="DG43" s="467"/>
      <c r="DH43" s="467"/>
      <c r="DI43" s="467"/>
      <c r="DJ43" s="467"/>
      <c r="DK43" s="467"/>
      <c r="DL43" s="467"/>
      <c r="DM43" s="467"/>
      <c r="DN43" s="467"/>
      <c r="DO43" s="467"/>
      <c r="DP43" s="467"/>
      <c r="DQ43" s="467"/>
      <c r="DR43" s="467"/>
      <c r="DS43" s="467"/>
      <c r="DT43" s="467"/>
      <c r="DU43" s="467"/>
      <c r="DV43" s="467"/>
      <c r="DW43" s="467"/>
      <c r="DX43" s="467"/>
      <c r="DY43" s="467"/>
      <c r="DZ43" s="467"/>
      <c r="EA43" s="467"/>
      <c r="EB43" s="467"/>
      <c r="EC43" s="467"/>
      <c r="ED43" s="467"/>
      <c r="EE43" s="467"/>
      <c r="EF43" s="467"/>
      <c r="EG43" s="467"/>
      <c r="EH43" s="467"/>
      <c r="EI43" s="467"/>
      <c r="EJ43" s="467"/>
      <c r="EK43" s="467"/>
      <c r="EL43" s="467"/>
      <c r="EM43" s="467"/>
      <c r="EN43" s="467"/>
      <c r="EO43" s="467"/>
      <c r="EP43" s="467"/>
      <c r="EQ43" s="467"/>
      <c r="ER43" s="467"/>
      <c r="ES43" s="467"/>
      <c r="ET43" s="467"/>
      <c r="EU43" s="467"/>
      <c r="EV43" s="467"/>
      <c r="EW43" s="467"/>
      <c r="EX43" s="467"/>
      <c r="EY43" s="467"/>
      <c r="EZ43" s="467"/>
      <c r="FA43" s="467"/>
      <c r="FB43" s="467"/>
      <c r="FC43" s="467"/>
      <c r="FD43" s="467"/>
      <c r="FE43" s="467"/>
      <c r="FF43" s="467"/>
      <c r="FG43" s="467"/>
      <c r="FH43" s="467"/>
      <c r="FI43" s="467"/>
      <c r="FJ43" s="467"/>
      <c r="FK43" s="467"/>
      <c r="FL43" s="467"/>
      <c r="FM43" s="467"/>
      <c r="FN43" s="467"/>
      <c r="FO43" s="467"/>
      <c r="FP43" s="467"/>
      <c r="FQ43" s="467"/>
      <c r="FR43" s="467"/>
      <c r="FS43" s="467"/>
      <c r="FT43" s="467"/>
      <c r="FU43" s="467"/>
      <c r="FV43" s="467"/>
      <c r="FW43" s="467"/>
      <c r="FX43" s="467"/>
      <c r="FY43" s="467"/>
      <c r="FZ43" s="467"/>
      <c r="GA43" s="467"/>
      <c r="GB43" s="467"/>
      <c r="GC43" s="467"/>
      <c r="GD43" s="467"/>
      <c r="GE43" s="467"/>
      <c r="GF43" s="467"/>
      <c r="GG43" s="467"/>
      <c r="GH43" s="467"/>
      <c r="GI43" s="467"/>
      <c r="GJ43" s="467"/>
      <c r="GK43" s="467"/>
      <c r="GL43" s="467"/>
      <c r="GM43" s="467"/>
      <c r="GN43" s="467"/>
      <c r="GO43" s="467"/>
      <c r="GP43" s="467"/>
      <c r="GQ43" s="467"/>
      <c r="GR43" s="467"/>
      <c r="GS43" s="467"/>
      <c r="GT43" s="467"/>
      <c r="GU43" s="467"/>
      <c r="GV43" s="467"/>
      <c r="GW43" s="467"/>
      <c r="GX43" s="467"/>
      <c r="GY43" s="467"/>
      <c r="GZ43" s="467"/>
      <c r="HA43" s="467"/>
      <c r="HB43" s="467"/>
      <c r="HC43" s="467"/>
      <c r="HD43" s="467"/>
      <c r="HE43" s="467"/>
      <c r="HF43" s="467"/>
      <c r="HG43" s="467"/>
      <c r="HH43" s="467"/>
      <c r="HI43" s="467"/>
      <c r="HJ43" s="467"/>
      <c r="HK43" s="467"/>
      <c r="HL43" s="467"/>
      <c r="HM43" s="467"/>
      <c r="HN43" s="467"/>
      <c r="HO43" s="467"/>
      <c r="HP43" s="467"/>
      <c r="HQ43" s="467"/>
      <c r="HR43" s="467"/>
      <c r="HS43" s="467"/>
      <c r="HT43" s="467"/>
      <c r="HU43" s="467"/>
      <c r="HV43" s="467"/>
      <c r="HW43" s="467"/>
      <c r="HX43" s="467"/>
      <c r="HY43" s="467"/>
      <c r="HZ43" s="467"/>
      <c r="IA43" s="467"/>
      <c r="IB43" s="467"/>
      <c r="IC43" s="467"/>
      <c r="ID43" s="467"/>
      <c r="IE43" s="467"/>
      <c r="IF43" s="467"/>
      <c r="IG43" s="467"/>
      <c r="IH43" s="467"/>
      <c r="II43" s="467"/>
      <c r="IJ43" s="467"/>
      <c r="IK43" s="467"/>
      <c r="IL43" s="467"/>
      <c r="IM43" s="467"/>
      <c r="IN43" s="467"/>
      <c r="IO43" s="467"/>
    </row>
    <row r="44" spans="1:249" s="514" customFormat="1" ht="15" x14ac:dyDescent="0.2">
      <c r="A44" s="188" t="str">
        <f>+IF(NOVIEMBRE!A44=0,"",NOVIEMBRE!A44)</f>
        <v>1130106-2</v>
      </c>
      <c r="B44" s="189" t="str">
        <f>+IF(NOVIEMBRE!B44=0,"",NOVIEMBRE!B44)</f>
        <v>Vigencias Anteriores</v>
      </c>
      <c r="C44" s="456">
        <f>+ENERO!C44</f>
        <v>0</v>
      </c>
      <c r="D44" s="456">
        <f>NOVIEMBRE!D44+DICIEMBRE!P44</f>
        <v>0</v>
      </c>
      <c r="E44" s="456">
        <f>NOVIEMBRE!E44+DICIEMBRE!Q44</f>
        <v>15073169</v>
      </c>
      <c r="F44" s="170">
        <f>SUM(C44:E44)</f>
        <v>15073169</v>
      </c>
      <c r="G44" s="283">
        <f>NOVIEMBRE!I44</f>
        <v>15073169</v>
      </c>
      <c r="H44" s="457">
        <v>0</v>
      </c>
      <c r="I44" s="170">
        <f>SUM(G44:H44)</f>
        <v>15073169</v>
      </c>
      <c r="J44" s="283">
        <f>NOVIEMBRE!L44</f>
        <v>15073169</v>
      </c>
      <c r="K44" s="457">
        <v>0</v>
      </c>
      <c r="L44" s="170">
        <f>SUM(J44:K44)</f>
        <v>15073169</v>
      </c>
      <c r="M44" s="283">
        <f>F44-I44</f>
        <v>0</v>
      </c>
      <c r="N44" s="170">
        <f>F44-L44</f>
        <v>0</v>
      </c>
      <c r="O44" s="467"/>
      <c r="P44" s="455">
        <v>0</v>
      </c>
      <c r="Q44" s="458">
        <v>0</v>
      </c>
      <c r="R44" s="10"/>
      <c r="S44" s="155">
        <f>+IF(NOVIEMBRE!S44=0,"",NOVIEMBRE!S44)</f>
        <v>1010301</v>
      </c>
      <c r="T44" s="159" t="str">
        <f>+IF(NOVIEMBRE!T44=0,"",NOVIEMBRE!T44)</f>
        <v>Contribuciones - Sin Situación de Fondos</v>
      </c>
      <c r="U44" s="29">
        <f t="shared" ref="U44:AJ44" si="44">SUM(U45:U48)</f>
        <v>69341123</v>
      </c>
      <c r="V44" s="17">
        <f t="shared" si="44"/>
        <v>22300000</v>
      </c>
      <c r="W44" s="17">
        <f t="shared" si="44"/>
        <v>0</v>
      </c>
      <c r="X44" s="20">
        <f t="shared" si="44"/>
        <v>91641123</v>
      </c>
      <c r="Y44" s="21">
        <f t="shared" si="44"/>
        <v>59569286</v>
      </c>
      <c r="Z44" s="169">
        <f t="shared" si="44"/>
        <v>25140727</v>
      </c>
      <c r="AA44" s="20">
        <f t="shared" si="44"/>
        <v>84710013</v>
      </c>
      <c r="AB44" s="21">
        <f t="shared" si="44"/>
        <v>59569286</v>
      </c>
      <c r="AC44" s="169">
        <f t="shared" si="44"/>
        <v>25140727</v>
      </c>
      <c r="AD44" s="20">
        <f t="shared" si="44"/>
        <v>84710013</v>
      </c>
      <c r="AE44" s="21">
        <f t="shared" si="44"/>
        <v>59569286</v>
      </c>
      <c r="AF44" s="169">
        <f t="shared" si="44"/>
        <v>5720075</v>
      </c>
      <c r="AG44" s="20">
        <f t="shared" si="44"/>
        <v>65289361</v>
      </c>
      <c r="AH44" s="21">
        <f t="shared" si="44"/>
        <v>6931110</v>
      </c>
      <c r="AI44" s="17">
        <f t="shared" si="44"/>
        <v>6931110</v>
      </c>
      <c r="AJ44" s="18">
        <f t="shared" si="44"/>
        <v>26351762</v>
      </c>
      <c r="AK44" s="10"/>
      <c r="AL44" s="31">
        <f>SUM(AL45:AL48)</f>
        <v>500000</v>
      </c>
      <c r="AM44" s="28">
        <f>SUM(AM45:AM48)</f>
        <v>0</v>
      </c>
      <c r="AN44" s="10"/>
      <c r="AO44" s="365"/>
      <c r="AP44" s="365"/>
      <c r="AQ44" s="365"/>
      <c r="AR44" s="365"/>
      <c r="AS44" s="365"/>
      <c r="AT44" s="365"/>
      <c r="AU44" s="365"/>
      <c r="AV44" s="365"/>
      <c r="AW44" s="365"/>
      <c r="AX44" s="365"/>
      <c r="AY44" s="365"/>
      <c r="AZ44" s="365"/>
      <c r="BA44" s="467"/>
      <c r="BF44" s="467"/>
      <c r="BG44" s="467"/>
      <c r="BH44" s="467"/>
      <c r="BI44" s="467"/>
      <c r="BJ44" s="467"/>
      <c r="BK44" s="467"/>
      <c r="BL44" s="467"/>
      <c r="BM44" s="467"/>
      <c r="BN44" s="467"/>
      <c r="BO44" s="467"/>
      <c r="BP44" s="467"/>
      <c r="BQ44" s="562"/>
      <c r="BR44" s="467"/>
      <c r="BS44" s="467"/>
      <c r="BT44" s="467"/>
      <c r="BU44" s="467"/>
      <c r="BV44" s="467"/>
      <c r="BW44" s="467"/>
      <c r="BX44" s="467"/>
      <c r="BY44" s="467"/>
      <c r="BZ44" s="467"/>
      <c r="CA44" s="467"/>
      <c r="CB44" s="467"/>
      <c r="CC44" s="467"/>
      <c r="CD44" s="467"/>
      <c r="CE44" s="467"/>
      <c r="CF44" s="467"/>
      <c r="CG44" s="467"/>
      <c r="CH44" s="467"/>
      <c r="CI44" s="467"/>
      <c r="CJ44" s="467"/>
      <c r="CK44" s="467"/>
      <c r="CL44" s="467"/>
      <c r="CM44" s="467"/>
      <c r="CN44" s="467"/>
      <c r="CO44" s="467"/>
      <c r="CP44" s="467"/>
      <c r="CQ44" s="467"/>
      <c r="CR44" s="467"/>
      <c r="CS44" s="467"/>
      <c r="CT44" s="467"/>
      <c r="CU44" s="467"/>
      <c r="CV44" s="467"/>
      <c r="CW44" s="467"/>
      <c r="CX44" s="467"/>
      <c r="CY44" s="467"/>
      <c r="CZ44" s="467"/>
      <c r="DA44" s="467"/>
      <c r="DB44" s="467"/>
      <c r="DC44" s="467"/>
      <c r="DD44" s="467"/>
      <c r="DE44" s="467"/>
      <c r="DF44" s="467"/>
      <c r="DG44" s="467"/>
      <c r="DH44" s="467"/>
      <c r="DI44" s="467"/>
      <c r="DJ44" s="467"/>
      <c r="DK44" s="467"/>
      <c r="DL44" s="467"/>
      <c r="DM44" s="467"/>
      <c r="DN44" s="467"/>
      <c r="DO44" s="467"/>
      <c r="DP44" s="467"/>
      <c r="DQ44" s="467"/>
      <c r="DR44" s="467"/>
      <c r="DS44" s="467"/>
      <c r="DT44" s="467"/>
      <c r="DU44" s="467"/>
      <c r="DV44" s="467"/>
      <c r="DW44" s="467"/>
      <c r="DX44" s="467"/>
      <c r="DY44" s="467"/>
      <c r="DZ44" s="467"/>
      <c r="EA44" s="467"/>
      <c r="EB44" s="467"/>
      <c r="EC44" s="467"/>
      <c r="ED44" s="467"/>
      <c r="EE44" s="467"/>
      <c r="EF44" s="467"/>
      <c r="EG44" s="467"/>
      <c r="EH44" s="467"/>
      <c r="EI44" s="467"/>
      <c r="EJ44" s="467"/>
      <c r="EK44" s="467"/>
      <c r="EL44" s="467"/>
      <c r="EM44" s="467"/>
      <c r="EN44" s="467"/>
      <c r="EO44" s="467"/>
      <c r="EP44" s="467"/>
      <c r="EQ44" s="467"/>
      <c r="ER44" s="467"/>
      <c r="ES44" s="467"/>
      <c r="ET44" s="467"/>
      <c r="EU44" s="467"/>
      <c r="EV44" s="467"/>
      <c r="EW44" s="467"/>
      <c r="EX44" s="467"/>
      <c r="EY44" s="467"/>
      <c r="EZ44" s="467"/>
      <c r="FA44" s="467"/>
      <c r="FB44" s="467"/>
      <c r="FC44" s="467"/>
      <c r="FD44" s="467"/>
      <c r="FE44" s="467"/>
      <c r="FF44" s="467"/>
      <c r="FG44" s="467"/>
      <c r="FH44" s="467"/>
      <c r="FI44" s="467"/>
      <c r="FJ44" s="467"/>
      <c r="FK44" s="467"/>
      <c r="FL44" s="467"/>
      <c r="FM44" s="467"/>
      <c r="FN44" s="467"/>
      <c r="FO44" s="467"/>
      <c r="FP44" s="467"/>
      <c r="FQ44" s="467"/>
      <c r="FR44" s="467"/>
      <c r="FS44" s="467"/>
      <c r="FT44" s="467"/>
      <c r="FU44" s="467"/>
      <c r="FV44" s="467"/>
      <c r="FW44" s="467"/>
      <c r="FX44" s="467"/>
      <c r="FY44" s="467"/>
      <c r="FZ44" s="467"/>
      <c r="GA44" s="467"/>
      <c r="GB44" s="467"/>
      <c r="GC44" s="467"/>
      <c r="GD44" s="467"/>
      <c r="GE44" s="467"/>
      <c r="GF44" s="467"/>
      <c r="GG44" s="467"/>
      <c r="GH44" s="467"/>
      <c r="GI44" s="467"/>
      <c r="GJ44" s="467"/>
      <c r="GK44" s="467"/>
      <c r="GL44" s="467"/>
      <c r="GM44" s="467"/>
      <c r="GN44" s="467"/>
      <c r="GO44" s="467"/>
      <c r="GP44" s="467"/>
      <c r="GQ44" s="467"/>
      <c r="GR44" s="467"/>
      <c r="GS44" s="467"/>
      <c r="GT44" s="467"/>
      <c r="GU44" s="467"/>
      <c r="GV44" s="467"/>
      <c r="GW44" s="467"/>
      <c r="GX44" s="467"/>
      <c r="GY44" s="467"/>
      <c r="GZ44" s="467"/>
      <c r="HA44" s="467"/>
      <c r="HB44" s="467"/>
      <c r="HC44" s="467"/>
      <c r="HD44" s="467"/>
      <c r="HE44" s="467"/>
      <c r="HF44" s="467"/>
      <c r="HG44" s="467"/>
      <c r="HH44" s="467"/>
      <c r="HI44" s="467"/>
      <c r="HJ44" s="467"/>
      <c r="HK44" s="467"/>
      <c r="HL44" s="467"/>
      <c r="HM44" s="467"/>
      <c r="HN44" s="467"/>
      <c r="HO44" s="467"/>
      <c r="HP44" s="467"/>
      <c r="HQ44" s="467"/>
      <c r="HR44" s="467"/>
      <c r="HS44" s="467"/>
      <c r="HT44" s="467"/>
      <c r="HU44" s="467"/>
      <c r="HV44" s="467"/>
      <c r="HW44" s="467"/>
      <c r="HX44" s="467"/>
      <c r="HY44" s="467"/>
      <c r="HZ44" s="467"/>
      <c r="IA44" s="467"/>
      <c r="IB44" s="467"/>
      <c r="IC44" s="467"/>
      <c r="ID44" s="467"/>
      <c r="IE44" s="467"/>
      <c r="IF44" s="467"/>
      <c r="IG44" s="467"/>
      <c r="IH44" s="467"/>
      <c r="II44" s="467"/>
      <c r="IJ44" s="467"/>
      <c r="IK44" s="467"/>
      <c r="IL44" s="467"/>
      <c r="IM44" s="467"/>
      <c r="IN44" s="467"/>
      <c r="IO44" s="467"/>
    </row>
    <row r="45" spans="1:249" s="467" customFormat="1" x14ac:dyDescent="0.2">
      <c r="A45" s="57">
        <f>+IF(NOVIEMBRE!A45=0,"",NOVIEMBRE!A45)</f>
        <v>1130107</v>
      </c>
      <c r="B45" s="45" t="str">
        <f>+IF(NOVIEMBRE!B45=0,"",NOVIEMBRE!B45)</f>
        <v>MINSALUD-FOSYGA-RECLAMACIONES ECAT</v>
      </c>
      <c r="C45" s="53">
        <f t="shared" ref="C45:N45" si="45">SUM(C46:C47)</f>
        <v>0</v>
      </c>
      <c r="D45" s="53">
        <f t="shared" si="45"/>
        <v>0</v>
      </c>
      <c r="E45" s="53">
        <f t="shared" si="45"/>
        <v>0</v>
      </c>
      <c r="F45" s="54">
        <f t="shared" si="45"/>
        <v>0</v>
      </c>
      <c r="G45" s="52">
        <f t="shared" si="45"/>
        <v>0</v>
      </c>
      <c r="H45" s="53">
        <f t="shared" si="45"/>
        <v>0</v>
      </c>
      <c r="I45" s="54">
        <f t="shared" si="45"/>
        <v>0</v>
      </c>
      <c r="J45" s="52">
        <f t="shared" si="45"/>
        <v>0</v>
      </c>
      <c r="K45" s="53">
        <f t="shared" si="45"/>
        <v>0</v>
      </c>
      <c r="L45" s="54">
        <f t="shared" si="45"/>
        <v>0</v>
      </c>
      <c r="M45" s="52">
        <f t="shared" si="45"/>
        <v>0</v>
      </c>
      <c r="N45" s="54">
        <f t="shared" si="45"/>
        <v>0</v>
      </c>
      <c r="P45" s="52">
        <f>SUM(P46:P47)</f>
        <v>0</v>
      </c>
      <c r="Q45" s="54">
        <f>SUM(Q46:Q47)</f>
        <v>0</v>
      </c>
      <c r="R45" s="10"/>
      <c r="S45" s="156" t="str">
        <f>+IF(NOVIEMBRE!S45=0,"",NOVIEMBRE!S45)</f>
        <v>1010301-1</v>
      </c>
      <c r="T45" s="55" t="str">
        <f>+IF(NOVIEMBRE!T45=0,"",NOVIEMBRE!T45)</f>
        <v>Aportes a E.P.S.- Sin sit. Fondos</v>
      </c>
      <c r="U45" s="29">
        <f>+ENERO!U45</f>
        <v>17832372</v>
      </c>
      <c r="V45" s="17">
        <f>NOVIEMBRE!V45+DICIEMBRE!AL45</f>
        <v>8300000</v>
      </c>
      <c r="W45" s="17">
        <f>NOVIEMBRE!W45+DICIEMBRE!AM45</f>
        <v>0</v>
      </c>
      <c r="X45" s="20">
        <f>SUM(U45:W45)</f>
        <v>26132372</v>
      </c>
      <c r="Y45" s="21">
        <f>NOVIEMBRE!AA45</f>
        <v>23874215</v>
      </c>
      <c r="Z45" s="457">
        <v>2177516</v>
      </c>
      <c r="AA45" s="20">
        <f>SUM(Y45:Z45)</f>
        <v>26051731</v>
      </c>
      <c r="AB45" s="21">
        <f>NOVIEMBRE!AD45</f>
        <v>23874215</v>
      </c>
      <c r="AC45" s="457">
        <v>2177516</v>
      </c>
      <c r="AD45" s="20">
        <f>SUM(AB45:AC45)</f>
        <v>26051731</v>
      </c>
      <c r="AE45" s="21">
        <f>NOVIEMBRE!AG45</f>
        <v>23874215</v>
      </c>
      <c r="AF45" s="457">
        <v>2177516</v>
      </c>
      <c r="AG45" s="20">
        <f>SUM(AE45:AF45)</f>
        <v>26051731</v>
      </c>
      <c r="AH45" s="21">
        <f>X45-AA45</f>
        <v>80641</v>
      </c>
      <c r="AI45" s="17">
        <f>X45-AD45</f>
        <v>80641</v>
      </c>
      <c r="AJ45" s="18">
        <f>X45-AG45</f>
        <v>80641</v>
      </c>
      <c r="AK45" s="10"/>
      <c r="AL45" s="455">
        <v>500000</v>
      </c>
      <c r="AM45" s="458">
        <v>0</v>
      </c>
      <c r="AN45" s="10"/>
      <c r="AO45" s="365"/>
      <c r="AP45" s="365"/>
      <c r="AQ45" s="365"/>
      <c r="AR45" s="365"/>
      <c r="AS45" s="365"/>
      <c r="AT45" s="365"/>
      <c r="AU45" s="365"/>
      <c r="AV45" s="365"/>
      <c r="AW45" s="365"/>
      <c r="AX45" s="365"/>
      <c r="AY45" s="365"/>
      <c r="AZ45" s="365"/>
      <c r="BQ45" s="562"/>
    </row>
    <row r="46" spans="1:249" s="514" customFormat="1" ht="15" x14ac:dyDescent="0.2">
      <c r="A46" s="188" t="str">
        <f>+IF(NOVIEMBRE!A46=0,"",NOVIEMBRE!A46)</f>
        <v>1130107-1</v>
      </c>
      <c r="B46" s="189" t="str">
        <f>+CONCATENATE("Vigencia ",INSTRUCCIONES!$F$3)</f>
        <v>Vigencia 2014</v>
      </c>
      <c r="C46" s="456">
        <f>+ENERO!C46</f>
        <v>0</v>
      </c>
      <c r="D46" s="456">
        <f>NOVIEMBRE!D46+DICIEMBRE!P46</f>
        <v>0</v>
      </c>
      <c r="E46" s="456">
        <f>NOVIEMBRE!E46+DICIEMBRE!Q46</f>
        <v>0</v>
      </c>
      <c r="F46" s="170">
        <f>SUM(C46:E46)</f>
        <v>0</v>
      </c>
      <c r="G46" s="283">
        <f>NOVIEMBRE!I46</f>
        <v>0</v>
      </c>
      <c r="H46" s="457">
        <v>0</v>
      </c>
      <c r="I46" s="170">
        <f>SUM(G46:H46)</f>
        <v>0</v>
      </c>
      <c r="J46" s="283">
        <f>NOVIEMBRE!L46</f>
        <v>0</v>
      </c>
      <c r="K46" s="457">
        <v>0</v>
      </c>
      <c r="L46" s="170">
        <f>SUM(J46:K46)</f>
        <v>0</v>
      </c>
      <c r="M46" s="283">
        <f>F46-I46</f>
        <v>0</v>
      </c>
      <c r="N46" s="170">
        <f>F46-L46</f>
        <v>0</v>
      </c>
      <c r="O46" s="467"/>
      <c r="P46" s="455">
        <v>0</v>
      </c>
      <c r="Q46" s="458">
        <v>0</v>
      </c>
      <c r="R46" s="10"/>
      <c r="S46" s="156" t="str">
        <f>+IF(NOVIEMBRE!S46=0,"",NOVIEMBRE!S46)</f>
        <v>1010301-2</v>
      </c>
      <c r="T46" s="55" t="str">
        <f>+IF(NOVIEMBRE!T46=0,"",NOVIEMBRE!T46)</f>
        <v>Aportes Fondos Pensionales - Sin Sit. Fondos</v>
      </c>
      <c r="U46" s="29">
        <f>+ENERO!U46</f>
        <v>25156026</v>
      </c>
      <c r="V46" s="17">
        <f>NOVIEMBRE!V46+DICIEMBRE!AL46</f>
        <v>14000000</v>
      </c>
      <c r="W46" s="17">
        <f>NOVIEMBRE!W46+DICIEMBRE!AM46</f>
        <v>0</v>
      </c>
      <c r="X46" s="20">
        <f>SUM(U46:W46)</f>
        <v>39156026</v>
      </c>
      <c r="Y46" s="21">
        <f>NOVIEMBRE!AA46</f>
        <v>33704768</v>
      </c>
      <c r="Z46" s="457">
        <v>3074140</v>
      </c>
      <c r="AA46" s="20">
        <f>SUM(Y46:Z46)</f>
        <v>36778908</v>
      </c>
      <c r="AB46" s="21">
        <f>NOVIEMBRE!AD46</f>
        <v>33704768</v>
      </c>
      <c r="AC46" s="457">
        <v>3074140</v>
      </c>
      <c r="AD46" s="20">
        <f>SUM(AB46:AC46)</f>
        <v>36778908</v>
      </c>
      <c r="AE46" s="21">
        <f>NOVIEMBRE!AG46</f>
        <v>33704768</v>
      </c>
      <c r="AF46" s="457">
        <v>3074140</v>
      </c>
      <c r="AG46" s="20">
        <f>SUM(AE46:AF46)</f>
        <v>36778908</v>
      </c>
      <c r="AH46" s="21">
        <f>X46-AA46</f>
        <v>2377118</v>
      </c>
      <c r="AI46" s="17">
        <f>X46-AD46</f>
        <v>2377118</v>
      </c>
      <c r="AJ46" s="18">
        <f>X46-AG46</f>
        <v>2377118</v>
      </c>
      <c r="AK46" s="10"/>
      <c r="AL46" s="455">
        <v>0</v>
      </c>
      <c r="AM46" s="458">
        <v>0</v>
      </c>
      <c r="AN46" s="10"/>
      <c r="AO46" s="555"/>
      <c r="AP46" s="554"/>
      <c r="AQ46" s="365"/>
      <c r="AR46" s="365"/>
      <c r="AS46" s="365"/>
      <c r="AT46" s="365"/>
      <c r="AU46" s="365"/>
      <c r="AV46" s="365"/>
      <c r="AW46" s="365"/>
      <c r="AX46" s="365"/>
      <c r="AY46" s="365"/>
      <c r="AZ46" s="365"/>
      <c r="BA46" s="467"/>
      <c r="BF46" s="467"/>
      <c r="BG46" s="467"/>
      <c r="BH46" s="467"/>
      <c r="BI46" s="467"/>
      <c r="BJ46" s="467"/>
      <c r="BK46" s="467"/>
      <c r="BL46" s="467"/>
      <c r="BQ46" s="702"/>
      <c r="BS46" s="467"/>
      <c r="BT46" s="467"/>
      <c r="BU46" s="467"/>
      <c r="BV46" s="467"/>
      <c r="BW46" s="467"/>
      <c r="BX46" s="467"/>
      <c r="BY46" s="467"/>
      <c r="BZ46" s="467"/>
      <c r="CA46" s="467"/>
      <c r="CB46" s="467"/>
      <c r="CC46" s="467"/>
      <c r="CD46" s="467"/>
      <c r="CE46" s="467"/>
      <c r="CF46" s="467"/>
      <c r="CG46" s="467"/>
      <c r="CH46" s="467"/>
      <c r="CI46" s="467"/>
      <c r="CJ46" s="467"/>
      <c r="CK46" s="467"/>
      <c r="CL46" s="467"/>
      <c r="CM46" s="467"/>
      <c r="CN46" s="467"/>
      <c r="CO46" s="467"/>
      <c r="CP46" s="467"/>
      <c r="CQ46" s="467"/>
      <c r="CR46" s="467"/>
      <c r="CS46" s="467"/>
      <c r="CT46" s="467"/>
      <c r="CU46" s="467"/>
      <c r="CV46" s="467"/>
      <c r="CW46" s="467"/>
      <c r="CX46" s="467"/>
      <c r="CY46" s="467"/>
      <c r="CZ46" s="467"/>
      <c r="DA46" s="467"/>
      <c r="DB46" s="467"/>
      <c r="DC46" s="467"/>
      <c r="DD46" s="467"/>
      <c r="DE46" s="467"/>
      <c r="DF46" s="467"/>
      <c r="DG46" s="467"/>
      <c r="DH46" s="467"/>
      <c r="DI46" s="467"/>
      <c r="DJ46" s="467"/>
      <c r="DK46" s="467"/>
      <c r="DL46" s="467"/>
      <c r="DM46" s="467"/>
      <c r="DN46" s="467"/>
      <c r="DO46" s="467"/>
      <c r="DP46" s="467"/>
      <c r="DQ46" s="467"/>
      <c r="DR46" s="467"/>
      <c r="DS46" s="467"/>
      <c r="DT46" s="467"/>
      <c r="DU46" s="467"/>
      <c r="DV46" s="467"/>
      <c r="DW46" s="467"/>
      <c r="DX46" s="467"/>
      <c r="DY46" s="467"/>
      <c r="DZ46" s="467"/>
      <c r="EA46" s="467"/>
      <c r="EB46" s="467"/>
      <c r="EC46" s="467"/>
      <c r="ED46" s="467"/>
      <c r="EE46" s="467"/>
      <c r="EF46" s="467"/>
      <c r="EG46" s="467"/>
      <c r="EH46" s="467"/>
      <c r="EI46" s="467"/>
      <c r="EJ46" s="467"/>
      <c r="EK46" s="467"/>
      <c r="EL46" s="467"/>
      <c r="EM46" s="467"/>
      <c r="EN46" s="467"/>
      <c r="EO46" s="467"/>
      <c r="EP46" s="467"/>
      <c r="EQ46" s="467"/>
      <c r="ER46" s="467"/>
      <c r="ES46" s="467"/>
      <c r="ET46" s="467"/>
      <c r="EU46" s="467"/>
      <c r="EV46" s="467"/>
      <c r="EW46" s="467"/>
      <c r="EX46" s="467"/>
      <c r="EY46" s="467"/>
      <c r="EZ46" s="467"/>
      <c r="FA46" s="467"/>
      <c r="FB46" s="467"/>
      <c r="FC46" s="467"/>
      <c r="FD46" s="467"/>
      <c r="FE46" s="467"/>
      <c r="FF46" s="467"/>
      <c r="FG46" s="467"/>
      <c r="FH46" s="467"/>
      <c r="FI46" s="467"/>
      <c r="FJ46" s="467"/>
      <c r="FK46" s="467"/>
      <c r="FL46" s="467"/>
      <c r="FM46" s="467"/>
      <c r="FN46" s="467"/>
      <c r="FO46" s="467"/>
      <c r="FP46" s="467"/>
      <c r="FQ46" s="467"/>
      <c r="FR46" s="467"/>
      <c r="FS46" s="467"/>
      <c r="FT46" s="467"/>
      <c r="FU46" s="467"/>
      <c r="FV46" s="467"/>
      <c r="FW46" s="467"/>
      <c r="FX46" s="467"/>
      <c r="FY46" s="467"/>
      <c r="FZ46" s="467"/>
      <c r="GA46" s="467"/>
      <c r="GB46" s="467"/>
      <c r="GC46" s="467"/>
      <c r="GD46" s="467"/>
      <c r="GE46" s="467"/>
      <c r="GF46" s="467"/>
      <c r="GG46" s="467"/>
      <c r="GH46" s="467"/>
      <c r="GI46" s="467"/>
      <c r="GJ46" s="467"/>
      <c r="GK46" s="467"/>
      <c r="GL46" s="467"/>
      <c r="GM46" s="467"/>
      <c r="GN46" s="467"/>
      <c r="GO46" s="467"/>
      <c r="GP46" s="467"/>
      <c r="GQ46" s="467"/>
      <c r="GR46" s="467"/>
      <c r="GS46" s="467"/>
      <c r="GT46" s="467"/>
      <c r="GU46" s="467"/>
      <c r="GV46" s="467"/>
      <c r="GW46" s="467"/>
      <c r="GX46" s="467"/>
      <c r="GY46" s="467"/>
      <c r="GZ46" s="467"/>
      <c r="HA46" s="467"/>
      <c r="HB46" s="467"/>
      <c r="HC46" s="467"/>
      <c r="HD46" s="467"/>
      <c r="HE46" s="467"/>
      <c r="HF46" s="467"/>
      <c r="HG46" s="467"/>
      <c r="HH46" s="467"/>
      <c r="HI46" s="467"/>
      <c r="HJ46" s="467"/>
      <c r="HK46" s="467"/>
      <c r="HL46" s="467"/>
      <c r="HM46" s="467"/>
      <c r="HN46" s="467"/>
      <c r="HO46" s="467"/>
      <c r="HP46" s="467"/>
      <c r="HQ46" s="467"/>
      <c r="HR46" s="467"/>
      <c r="HS46" s="467"/>
      <c r="HT46" s="467"/>
      <c r="HU46" s="467"/>
      <c r="HV46" s="467"/>
      <c r="HW46" s="467"/>
      <c r="HX46" s="467"/>
      <c r="HY46" s="467"/>
      <c r="HZ46" s="467"/>
      <c r="IA46" s="467"/>
      <c r="IB46" s="467"/>
      <c r="IC46" s="467"/>
      <c r="ID46" s="467"/>
      <c r="IE46" s="467"/>
      <c r="IF46" s="467"/>
      <c r="IG46" s="467"/>
      <c r="IH46" s="467"/>
      <c r="II46" s="467"/>
      <c r="IJ46" s="467"/>
      <c r="IK46" s="467"/>
      <c r="IL46" s="467"/>
      <c r="IM46" s="467"/>
      <c r="IN46" s="467"/>
      <c r="IO46" s="467"/>
    </row>
    <row r="47" spans="1:249" s="514" customFormat="1" ht="15" x14ac:dyDescent="0.2">
      <c r="A47" s="188" t="str">
        <f>+IF(NOVIEMBRE!A47=0,"",NOVIEMBRE!A47)</f>
        <v>1130107-2</v>
      </c>
      <c r="B47" s="189" t="str">
        <f>+IF(NOVIEMBRE!B47=0,"",NOVIEMBRE!B47)</f>
        <v>Vigencias Anteriores</v>
      </c>
      <c r="C47" s="456">
        <f>+ENERO!C47</f>
        <v>0</v>
      </c>
      <c r="D47" s="456">
        <f>NOVIEMBRE!D47+DICIEMBRE!P47</f>
        <v>0</v>
      </c>
      <c r="E47" s="456">
        <f>NOVIEMBRE!E47+DICIEMBRE!Q47</f>
        <v>0</v>
      </c>
      <c r="F47" s="170">
        <f>SUM(C47:E47)</f>
        <v>0</v>
      </c>
      <c r="G47" s="283">
        <f>NOVIEMBRE!I47</f>
        <v>0</v>
      </c>
      <c r="H47" s="457">
        <v>0</v>
      </c>
      <c r="I47" s="170">
        <f>SUM(G47:H47)</f>
        <v>0</v>
      </c>
      <c r="J47" s="283">
        <f>NOVIEMBRE!L47</f>
        <v>0</v>
      </c>
      <c r="K47" s="457">
        <v>0</v>
      </c>
      <c r="L47" s="170">
        <f>SUM(J47:K47)</f>
        <v>0</v>
      </c>
      <c r="M47" s="283">
        <f>F47-I47</f>
        <v>0</v>
      </c>
      <c r="N47" s="170">
        <f>F47-L47</f>
        <v>0</v>
      </c>
      <c r="O47" s="467"/>
      <c r="P47" s="455">
        <v>0</v>
      </c>
      <c r="Q47" s="458">
        <v>0</v>
      </c>
      <c r="R47" s="10"/>
      <c r="S47" s="156" t="str">
        <f>+IF(NOVIEMBRE!S47=0,"",NOVIEMBRE!S47)</f>
        <v>1010301-3</v>
      </c>
      <c r="T47" s="55" t="str">
        <f>+IF(NOVIEMBRE!T47=0,"",NOVIEMBRE!T47)</f>
        <v xml:space="preserve">Aportes a Fondos de Cesantia - Sin Sit. de Fondos </v>
      </c>
      <c r="U47" s="29">
        <f>+ENERO!U47</f>
        <v>20373023</v>
      </c>
      <c r="V47" s="17">
        <f>NOVIEMBRE!V47+DICIEMBRE!AL47</f>
        <v>0</v>
      </c>
      <c r="W47" s="17">
        <f>NOVIEMBRE!W47+DICIEMBRE!AM47</f>
        <v>0</v>
      </c>
      <c r="X47" s="20">
        <f>SUM(U47:W47)</f>
        <v>20373023</v>
      </c>
      <c r="Y47" s="21">
        <f>NOVIEMBRE!AA47</f>
        <v>586232</v>
      </c>
      <c r="Z47" s="457">
        <v>19786791</v>
      </c>
      <c r="AA47" s="20">
        <f>SUM(Y47:Z47)</f>
        <v>20373023</v>
      </c>
      <c r="AB47" s="21">
        <f>NOVIEMBRE!AD47</f>
        <v>586232</v>
      </c>
      <c r="AC47" s="457">
        <f>539164+19247627</f>
        <v>19786791</v>
      </c>
      <c r="AD47" s="20">
        <f>SUM(AB47:AC47)</f>
        <v>20373023</v>
      </c>
      <c r="AE47" s="21">
        <f>NOVIEMBRE!AG47</f>
        <v>586232</v>
      </c>
      <c r="AF47" s="457">
        <v>366139</v>
      </c>
      <c r="AG47" s="20">
        <f>SUM(AE47:AF47)</f>
        <v>952371</v>
      </c>
      <c r="AH47" s="21">
        <f>X47-AA47</f>
        <v>0</v>
      </c>
      <c r="AI47" s="17">
        <f>X47-AD47</f>
        <v>0</v>
      </c>
      <c r="AJ47" s="18">
        <f>X47-AG47</f>
        <v>19420652</v>
      </c>
      <c r="AK47" s="10"/>
      <c r="AL47" s="455">
        <v>0</v>
      </c>
      <c r="AM47" s="458">
        <v>0</v>
      </c>
      <c r="AN47" s="10"/>
      <c r="AO47" s="365"/>
      <c r="AP47" s="365"/>
      <c r="AQ47" s="365"/>
      <c r="AR47" s="365"/>
      <c r="AS47" s="365"/>
      <c r="AT47" s="365"/>
      <c r="AU47" s="365"/>
      <c r="AV47" s="365"/>
      <c r="AW47" s="365"/>
      <c r="AX47" s="365"/>
      <c r="AY47" s="365"/>
      <c r="AZ47" s="365"/>
      <c r="BA47" s="467"/>
      <c r="BF47" s="467"/>
      <c r="BG47" s="467"/>
      <c r="BH47" s="467"/>
      <c r="BI47" s="467"/>
      <c r="BJ47" s="467"/>
      <c r="BK47" s="467"/>
      <c r="BL47" s="467"/>
      <c r="BM47" s="467"/>
      <c r="BN47" s="467"/>
      <c r="BO47" s="467"/>
      <c r="BP47" s="467"/>
      <c r="BQ47" s="562"/>
      <c r="BR47" s="467"/>
      <c r="BS47" s="467"/>
      <c r="BT47" s="467"/>
      <c r="BU47" s="467"/>
      <c r="BV47" s="467"/>
      <c r="BW47" s="467"/>
      <c r="BX47" s="467"/>
      <c r="BY47" s="467"/>
      <c r="BZ47" s="467"/>
      <c r="CA47" s="467"/>
      <c r="CB47" s="467"/>
      <c r="CC47" s="467"/>
      <c r="CD47" s="467"/>
      <c r="CE47" s="467"/>
      <c r="CF47" s="467"/>
      <c r="CG47" s="467"/>
      <c r="CH47" s="467"/>
      <c r="CI47" s="467"/>
      <c r="CJ47" s="467"/>
      <c r="CK47" s="467"/>
      <c r="CL47" s="467"/>
      <c r="CM47" s="467"/>
      <c r="CN47" s="467"/>
      <c r="CO47" s="467"/>
      <c r="CP47" s="467"/>
      <c r="CQ47" s="467"/>
      <c r="CR47" s="467"/>
      <c r="CS47" s="467"/>
      <c r="CT47" s="467"/>
      <c r="CU47" s="467"/>
      <c r="CV47" s="467"/>
      <c r="CW47" s="467"/>
      <c r="CX47" s="467"/>
      <c r="CY47" s="467"/>
      <c r="CZ47" s="467"/>
      <c r="DA47" s="467"/>
      <c r="DB47" s="467"/>
      <c r="DC47" s="467"/>
      <c r="DD47" s="467"/>
      <c r="DE47" s="467"/>
      <c r="DF47" s="467"/>
      <c r="DG47" s="467"/>
      <c r="DH47" s="467"/>
      <c r="DI47" s="467"/>
      <c r="DJ47" s="467"/>
      <c r="DK47" s="467"/>
      <c r="DL47" s="467"/>
      <c r="DM47" s="467"/>
      <c r="DN47" s="467"/>
      <c r="DO47" s="467"/>
      <c r="DP47" s="467"/>
      <c r="DQ47" s="467"/>
      <c r="DR47" s="467"/>
      <c r="DS47" s="467"/>
      <c r="DT47" s="467"/>
      <c r="DU47" s="467"/>
      <c r="DV47" s="467"/>
      <c r="DW47" s="467"/>
      <c r="DX47" s="467"/>
      <c r="DY47" s="467"/>
      <c r="DZ47" s="467"/>
      <c r="EA47" s="467"/>
      <c r="EB47" s="467"/>
      <c r="EC47" s="467"/>
      <c r="ED47" s="467"/>
      <c r="EE47" s="467"/>
      <c r="EF47" s="467"/>
      <c r="EG47" s="467"/>
      <c r="EH47" s="467"/>
      <c r="EI47" s="467"/>
      <c r="EJ47" s="467"/>
      <c r="EK47" s="467"/>
      <c r="EL47" s="467"/>
      <c r="EM47" s="467"/>
      <c r="EN47" s="467"/>
      <c r="EO47" s="467"/>
      <c r="EP47" s="467"/>
      <c r="EQ47" s="467"/>
      <c r="ER47" s="467"/>
      <c r="ES47" s="467"/>
      <c r="ET47" s="467"/>
      <c r="EU47" s="467"/>
      <c r="EV47" s="467"/>
      <c r="EW47" s="467"/>
      <c r="EX47" s="467"/>
      <c r="EY47" s="467"/>
      <c r="EZ47" s="467"/>
      <c r="FA47" s="467"/>
      <c r="FB47" s="467"/>
      <c r="FC47" s="467"/>
      <c r="FD47" s="467"/>
      <c r="FE47" s="467"/>
      <c r="FF47" s="467"/>
      <c r="FG47" s="467"/>
      <c r="FH47" s="467"/>
      <c r="FI47" s="467"/>
      <c r="FJ47" s="467"/>
      <c r="FK47" s="467"/>
      <c r="FL47" s="467"/>
      <c r="FM47" s="467"/>
      <c r="FN47" s="467"/>
      <c r="FO47" s="467"/>
      <c r="FP47" s="467"/>
      <c r="FQ47" s="467"/>
      <c r="FR47" s="467"/>
      <c r="FS47" s="467"/>
      <c r="FT47" s="467"/>
      <c r="FU47" s="467"/>
      <c r="FV47" s="467"/>
      <c r="FW47" s="467"/>
      <c r="FX47" s="467"/>
      <c r="FY47" s="467"/>
      <c r="FZ47" s="467"/>
      <c r="GA47" s="467"/>
      <c r="GB47" s="467"/>
      <c r="GC47" s="467"/>
      <c r="GD47" s="467"/>
      <c r="GE47" s="467"/>
      <c r="GF47" s="467"/>
      <c r="GG47" s="467"/>
      <c r="GH47" s="467"/>
      <c r="GI47" s="467"/>
      <c r="GJ47" s="467"/>
      <c r="GK47" s="467"/>
      <c r="GL47" s="467"/>
      <c r="GM47" s="467"/>
      <c r="GN47" s="467"/>
      <c r="GO47" s="467"/>
      <c r="GP47" s="467"/>
      <c r="GQ47" s="467"/>
      <c r="GR47" s="467"/>
      <c r="GS47" s="467"/>
      <c r="GT47" s="467"/>
      <c r="GU47" s="467"/>
      <c r="GV47" s="467"/>
      <c r="GW47" s="467"/>
      <c r="GX47" s="467"/>
      <c r="GY47" s="467"/>
      <c r="GZ47" s="467"/>
      <c r="HA47" s="467"/>
      <c r="HB47" s="467"/>
      <c r="HC47" s="467"/>
      <c r="HD47" s="467"/>
      <c r="HE47" s="467"/>
      <c r="HF47" s="467"/>
      <c r="HG47" s="467"/>
      <c r="HH47" s="467"/>
      <c r="HI47" s="467"/>
      <c r="HJ47" s="467"/>
      <c r="HK47" s="467"/>
      <c r="HL47" s="467"/>
      <c r="HM47" s="467"/>
      <c r="HN47" s="467"/>
      <c r="HO47" s="467"/>
      <c r="HP47" s="467"/>
      <c r="HQ47" s="467"/>
      <c r="HR47" s="467"/>
      <c r="HS47" s="467"/>
      <c r="HT47" s="467"/>
      <c r="HU47" s="467"/>
      <c r="HV47" s="467"/>
      <c r="HW47" s="467"/>
      <c r="HX47" s="467"/>
      <c r="HY47" s="467"/>
      <c r="HZ47" s="467"/>
      <c r="IA47" s="467"/>
      <c r="IB47" s="467"/>
      <c r="IC47" s="467"/>
      <c r="ID47" s="467"/>
      <c r="IE47" s="467"/>
      <c r="IF47" s="467"/>
      <c r="IG47" s="467"/>
      <c r="IH47" s="467"/>
      <c r="II47" s="467"/>
      <c r="IJ47" s="467"/>
      <c r="IK47" s="467"/>
      <c r="IL47" s="467"/>
      <c r="IM47" s="467"/>
      <c r="IN47" s="467"/>
      <c r="IO47" s="467"/>
    </row>
    <row r="48" spans="1:249" s="467" customFormat="1" x14ac:dyDescent="0.2">
      <c r="A48" s="57">
        <f>+IF(NOVIEMBRE!A48=0,"",NOVIEMBRE!A48)</f>
        <v>1130108</v>
      </c>
      <c r="B48" s="45" t="str">
        <f>+IF(NOVIEMBRE!B48=0,"",NOVIEMBRE!B48)</f>
        <v>MINSALUD-FOSYGA -TRAUMA MAYOR Y DESPLAZADOS</v>
      </c>
      <c r="C48" s="53">
        <f t="shared" ref="C48:N48" si="46">SUM(C49:C50)</f>
        <v>0</v>
      </c>
      <c r="D48" s="53">
        <f t="shared" si="46"/>
        <v>0</v>
      </c>
      <c r="E48" s="53">
        <f t="shared" si="46"/>
        <v>0</v>
      </c>
      <c r="F48" s="54">
        <f t="shared" si="46"/>
        <v>0</v>
      </c>
      <c r="G48" s="52">
        <f t="shared" si="46"/>
        <v>0</v>
      </c>
      <c r="H48" s="53">
        <f t="shared" si="46"/>
        <v>0</v>
      </c>
      <c r="I48" s="54">
        <f t="shared" si="46"/>
        <v>0</v>
      </c>
      <c r="J48" s="52">
        <f t="shared" si="46"/>
        <v>0</v>
      </c>
      <c r="K48" s="53">
        <f t="shared" si="46"/>
        <v>0</v>
      </c>
      <c r="L48" s="54">
        <f t="shared" si="46"/>
        <v>0</v>
      </c>
      <c r="M48" s="52">
        <f t="shared" si="46"/>
        <v>0</v>
      </c>
      <c r="N48" s="54">
        <f t="shared" si="46"/>
        <v>0</v>
      </c>
      <c r="P48" s="52">
        <f>SUM(P49:P50)</f>
        <v>0</v>
      </c>
      <c r="Q48" s="54">
        <f>SUM(Q49:Q50)</f>
        <v>0</v>
      </c>
      <c r="R48" s="10"/>
      <c r="S48" s="156" t="str">
        <f>+IF(NOVIEMBRE!S48=0,"",NOVIEMBRE!S48)</f>
        <v>1010301-4</v>
      </c>
      <c r="T48" s="55" t="str">
        <f>+IF(NOVIEMBRE!T48=0,"",NOVIEMBRE!T48)</f>
        <v xml:space="preserve">Aporte a ARL. - Sin Sit. de Fondos </v>
      </c>
      <c r="U48" s="29">
        <f>+ENERO!U48</f>
        <v>5979702</v>
      </c>
      <c r="V48" s="17">
        <f>NOVIEMBRE!V48+DICIEMBRE!AL48</f>
        <v>0</v>
      </c>
      <c r="W48" s="17">
        <f>NOVIEMBRE!W48+DICIEMBRE!AM48</f>
        <v>0</v>
      </c>
      <c r="X48" s="20">
        <f>SUM(U48:W48)</f>
        <v>5979702</v>
      </c>
      <c r="Y48" s="21">
        <f>NOVIEMBRE!AA48</f>
        <v>1404071</v>
      </c>
      <c r="Z48" s="457">
        <v>102280</v>
      </c>
      <c r="AA48" s="20">
        <f>SUM(Y48:Z48)</f>
        <v>1506351</v>
      </c>
      <c r="AB48" s="21">
        <f>NOVIEMBRE!AD48</f>
        <v>1404071</v>
      </c>
      <c r="AC48" s="457">
        <v>102280</v>
      </c>
      <c r="AD48" s="20">
        <f>SUM(AB48:AC48)</f>
        <v>1506351</v>
      </c>
      <c r="AE48" s="21">
        <f>NOVIEMBRE!AG48</f>
        <v>1404071</v>
      </c>
      <c r="AF48" s="457">
        <v>102280</v>
      </c>
      <c r="AG48" s="20">
        <f>SUM(AE48:AF48)</f>
        <v>1506351</v>
      </c>
      <c r="AH48" s="21">
        <f>X48-AA48</f>
        <v>4473351</v>
      </c>
      <c r="AI48" s="17">
        <f>X48-AD48</f>
        <v>4473351</v>
      </c>
      <c r="AJ48" s="18">
        <f>X48-AG48</f>
        <v>4473351</v>
      </c>
      <c r="AK48" s="10"/>
      <c r="AL48" s="455">
        <v>0</v>
      </c>
      <c r="AM48" s="458">
        <v>0</v>
      </c>
      <c r="AN48" s="10"/>
      <c r="AO48" s="365"/>
      <c r="AP48" s="365"/>
      <c r="AQ48" s="365"/>
      <c r="AR48" s="365"/>
      <c r="AS48" s="365"/>
      <c r="AT48" s="365"/>
      <c r="AU48" s="365"/>
      <c r="AV48" s="365"/>
      <c r="AW48" s="365"/>
      <c r="AX48" s="365"/>
      <c r="AY48" s="365"/>
      <c r="AZ48" s="365"/>
      <c r="BQ48" s="562"/>
    </row>
    <row r="49" spans="1:249" s="514" customFormat="1" ht="15" x14ac:dyDescent="0.2">
      <c r="A49" s="188" t="str">
        <f>+IF(NOVIEMBRE!A49=0,"",NOVIEMBRE!A49)</f>
        <v>1130108-1</v>
      </c>
      <c r="B49" s="189" t="str">
        <f>+CONCATENATE("Vigencia ",INSTRUCCIONES!$F$3)</f>
        <v>Vigencia 2014</v>
      </c>
      <c r="C49" s="456">
        <f>+ENERO!C49</f>
        <v>0</v>
      </c>
      <c r="D49" s="456">
        <f>NOVIEMBRE!D49+DICIEMBRE!P49</f>
        <v>0</v>
      </c>
      <c r="E49" s="456">
        <f>NOVIEMBRE!E49+DICIEMBRE!Q49</f>
        <v>0</v>
      </c>
      <c r="F49" s="170">
        <f>SUM(C49:E49)</f>
        <v>0</v>
      </c>
      <c r="G49" s="283">
        <f>NOVIEMBRE!I49</f>
        <v>0</v>
      </c>
      <c r="H49" s="457">
        <v>0</v>
      </c>
      <c r="I49" s="170">
        <f>SUM(G49:H49)</f>
        <v>0</v>
      </c>
      <c r="J49" s="283">
        <f>NOVIEMBRE!L49</f>
        <v>0</v>
      </c>
      <c r="K49" s="457">
        <v>0</v>
      </c>
      <c r="L49" s="170">
        <f>SUM(J49:K49)</f>
        <v>0</v>
      </c>
      <c r="M49" s="283">
        <f>F49-I49</f>
        <v>0</v>
      </c>
      <c r="N49" s="170">
        <f>F49-L49</f>
        <v>0</v>
      </c>
      <c r="O49" s="467"/>
      <c r="P49" s="455">
        <v>0</v>
      </c>
      <c r="Q49" s="458">
        <v>0</v>
      </c>
      <c r="R49" s="10"/>
      <c r="S49" s="155">
        <f>+IF(NOVIEMBRE!S49=0,"",NOVIEMBRE!S49)</f>
        <v>1010302</v>
      </c>
      <c r="T49" s="159" t="str">
        <f>+IF(NOVIEMBRE!T49=0,"",NOVIEMBRE!T49)</f>
        <v>Contribuciones - Otros</v>
      </c>
      <c r="U49" s="29">
        <f t="shared" ref="U49:AJ49" si="47">SUM(U50:U54)</f>
        <v>62560299</v>
      </c>
      <c r="V49" s="17">
        <f t="shared" si="47"/>
        <v>0</v>
      </c>
      <c r="W49" s="17">
        <f t="shared" si="47"/>
        <v>0</v>
      </c>
      <c r="X49" s="20">
        <f t="shared" si="47"/>
        <v>62560299</v>
      </c>
      <c r="Y49" s="21">
        <f t="shared" si="47"/>
        <v>11548392</v>
      </c>
      <c r="Z49" s="169">
        <f t="shared" si="47"/>
        <v>10177383</v>
      </c>
      <c r="AA49" s="20">
        <f t="shared" si="47"/>
        <v>21725775</v>
      </c>
      <c r="AB49" s="21">
        <f t="shared" si="47"/>
        <v>11548392</v>
      </c>
      <c r="AC49" s="169">
        <f t="shared" si="47"/>
        <v>10177383</v>
      </c>
      <c r="AD49" s="20">
        <f t="shared" si="47"/>
        <v>21725775</v>
      </c>
      <c r="AE49" s="21">
        <f t="shared" si="47"/>
        <v>10523992</v>
      </c>
      <c r="AF49" s="169">
        <f t="shared" si="47"/>
        <v>1024400</v>
      </c>
      <c r="AG49" s="20">
        <f t="shared" si="47"/>
        <v>11548392</v>
      </c>
      <c r="AH49" s="21">
        <f t="shared" si="47"/>
        <v>40834524</v>
      </c>
      <c r="AI49" s="17">
        <f t="shared" si="47"/>
        <v>40834524</v>
      </c>
      <c r="AJ49" s="18">
        <f t="shared" si="47"/>
        <v>51011907</v>
      </c>
      <c r="AK49" s="10"/>
      <c r="AL49" s="31">
        <f>SUM(AL50:AL54)</f>
        <v>0</v>
      </c>
      <c r="AM49" s="28">
        <f>SUM(AM50:AM54)</f>
        <v>0</v>
      </c>
      <c r="AN49" s="10"/>
      <c r="AO49" s="555"/>
      <c r="AP49" s="554"/>
      <c r="AQ49" s="365"/>
      <c r="AR49" s="365"/>
      <c r="AS49" s="365"/>
      <c r="AT49" s="365"/>
      <c r="AU49" s="365"/>
      <c r="AV49" s="365"/>
      <c r="AW49" s="365"/>
      <c r="AX49" s="365"/>
      <c r="AY49" s="365"/>
      <c r="AZ49" s="365"/>
      <c r="BA49" s="467"/>
      <c r="BF49" s="467"/>
      <c r="BG49" s="467"/>
      <c r="BH49" s="467"/>
      <c r="BI49" s="467"/>
      <c r="BJ49" s="467"/>
      <c r="BK49" s="467"/>
      <c r="BL49" s="467"/>
      <c r="BM49" s="467"/>
      <c r="BN49" s="467"/>
      <c r="BO49" s="467"/>
      <c r="BP49" s="467"/>
      <c r="BQ49" s="562"/>
      <c r="BR49" s="467"/>
      <c r="BS49" s="467"/>
      <c r="BT49" s="467"/>
      <c r="BU49" s="467"/>
      <c r="BV49" s="467"/>
      <c r="BW49" s="467"/>
      <c r="BX49" s="467"/>
      <c r="BY49" s="467"/>
      <c r="BZ49" s="467"/>
      <c r="CA49" s="467"/>
      <c r="CB49" s="467"/>
      <c r="CC49" s="467"/>
      <c r="CD49" s="467"/>
      <c r="CE49" s="467"/>
      <c r="CF49" s="467"/>
      <c r="CG49" s="467"/>
      <c r="CH49" s="467"/>
      <c r="CI49" s="467"/>
      <c r="CJ49" s="467"/>
      <c r="CK49" s="467"/>
      <c r="CL49" s="467"/>
      <c r="CM49" s="467"/>
      <c r="CN49" s="467"/>
      <c r="CO49" s="467"/>
      <c r="CP49" s="467"/>
      <c r="CQ49" s="467"/>
      <c r="CR49" s="467"/>
      <c r="CS49" s="467"/>
      <c r="CT49" s="467"/>
      <c r="CU49" s="467"/>
      <c r="CV49" s="467"/>
      <c r="CW49" s="467"/>
      <c r="CX49" s="467"/>
      <c r="CY49" s="467"/>
      <c r="CZ49" s="467"/>
      <c r="DA49" s="467"/>
      <c r="DB49" s="467"/>
      <c r="DC49" s="467"/>
      <c r="DD49" s="467"/>
      <c r="DE49" s="467"/>
      <c r="DF49" s="467"/>
      <c r="DG49" s="467"/>
      <c r="DH49" s="467"/>
      <c r="DI49" s="467"/>
      <c r="DJ49" s="467"/>
      <c r="DK49" s="467"/>
      <c r="DL49" s="467"/>
      <c r="DM49" s="467"/>
      <c r="DN49" s="467"/>
      <c r="DO49" s="467"/>
      <c r="DP49" s="467"/>
      <c r="DQ49" s="467"/>
      <c r="DR49" s="467"/>
      <c r="DS49" s="467"/>
      <c r="DT49" s="467"/>
      <c r="DU49" s="467"/>
      <c r="DV49" s="467"/>
      <c r="DW49" s="467"/>
      <c r="DX49" s="467"/>
      <c r="DY49" s="467"/>
      <c r="DZ49" s="467"/>
      <c r="EA49" s="467"/>
      <c r="EB49" s="467"/>
      <c r="EC49" s="467"/>
      <c r="ED49" s="467"/>
      <c r="EE49" s="467"/>
      <c r="EF49" s="467"/>
      <c r="EG49" s="467"/>
      <c r="EH49" s="467"/>
      <c r="EI49" s="467"/>
      <c r="EJ49" s="467"/>
      <c r="EK49" s="467"/>
      <c r="EL49" s="467"/>
      <c r="EM49" s="467"/>
      <c r="EN49" s="467"/>
      <c r="EO49" s="467"/>
      <c r="EP49" s="467"/>
      <c r="EQ49" s="467"/>
      <c r="ER49" s="467"/>
      <c r="ES49" s="467"/>
      <c r="ET49" s="467"/>
      <c r="EU49" s="467"/>
      <c r="EV49" s="467"/>
      <c r="EW49" s="467"/>
      <c r="EX49" s="467"/>
      <c r="EY49" s="467"/>
      <c r="EZ49" s="467"/>
      <c r="FA49" s="467"/>
      <c r="FB49" s="467"/>
      <c r="FC49" s="467"/>
      <c r="FD49" s="467"/>
      <c r="FE49" s="467"/>
      <c r="FF49" s="467"/>
      <c r="FG49" s="467"/>
      <c r="FH49" s="467"/>
      <c r="FI49" s="467"/>
      <c r="FJ49" s="467"/>
      <c r="FK49" s="467"/>
      <c r="FL49" s="467"/>
      <c r="FM49" s="467"/>
      <c r="FN49" s="467"/>
      <c r="FO49" s="467"/>
      <c r="FP49" s="467"/>
      <c r="FQ49" s="467"/>
      <c r="FR49" s="467"/>
      <c r="FS49" s="467"/>
      <c r="FT49" s="467"/>
      <c r="FU49" s="467"/>
      <c r="FV49" s="467"/>
      <c r="FW49" s="467"/>
      <c r="FX49" s="467"/>
      <c r="FY49" s="467"/>
      <c r="FZ49" s="467"/>
      <c r="GA49" s="467"/>
      <c r="GB49" s="467"/>
      <c r="GC49" s="467"/>
      <c r="GD49" s="467"/>
      <c r="GE49" s="467"/>
      <c r="GF49" s="467"/>
      <c r="GG49" s="467"/>
      <c r="GH49" s="467"/>
      <c r="GI49" s="467"/>
      <c r="GJ49" s="467"/>
      <c r="GK49" s="467"/>
      <c r="GL49" s="467"/>
      <c r="GM49" s="467"/>
      <c r="GN49" s="467"/>
      <c r="GO49" s="467"/>
      <c r="GP49" s="467"/>
      <c r="GQ49" s="467"/>
      <c r="GR49" s="467"/>
      <c r="GS49" s="467"/>
      <c r="GT49" s="467"/>
      <c r="GU49" s="467"/>
      <c r="GV49" s="467"/>
      <c r="GW49" s="467"/>
      <c r="GX49" s="467"/>
      <c r="GY49" s="467"/>
      <c r="GZ49" s="467"/>
      <c r="HA49" s="467"/>
      <c r="HB49" s="467"/>
      <c r="HC49" s="467"/>
      <c r="HD49" s="467"/>
      <c r="HE49" s="467"/>
      <c r="HF49" s="467"/>
      <c r="HG49" s="467"/>
      <c r="HH49" s="467"/>
      <c r="HI49" s="467"/>
      <c r="HJ49" s="467"/>
      <c r="HK49" s="467"/>
      <c r="HL49" s="467"/>
      <c r="HM49" s="467"/>
      <c r="HN49" s="467"/>
      <c r="HO49" s="467"/>
      <c r="HP49" s="467"/>
      <c r="HQ49" s="467"/>
      <c r="HR49" s="467"/>
      <c r="HS49" s="467"/>
      <c r="HT49" s="467"/>
      <c r="HU49" s="467"/>
      <c r="HV49" s="467"/>
      <c r="HW49" s="467"/>
      <c r="HX49" s="467"/>
      <c r="HY49" s="467"/>
      <c r="HZ49" s="467"/>
      <c r="IA49" s="467"/>
      <c r="IB49" s="467"/>
      <c r="IC49" s="467"/>
      <c r="ID49" s="467"/>
      <c r="IE49" s="467"/>
      <c r="IF49" s="467"/>
      <c r="IG49" s="467"/>
      <c r="IH49" s="467"/>
      <c r="II49" s="467"/>
      <c r="IJ49" s="467"/>
      <c r="IK49" s="467"/>
      <c r="IL49" s="467"/>
      <c r="IM49" s="467"/>
      <c r="IN49" s="467"/>
      <c r="IO49" s="467"/>
    </row>
    <row r="50" spans="1:249" s="514" customFormat="1" ht="15" x14ac:dyDescent="0.2">
      <c r="A50" s="188" t="str">
        <f>+IF(NOVIEMBRE!A50=0,"",NOVIEMBRE!A50)</f>
        <v>1130108-2</v>
      </c>
      <c r="B50" s="189" t="str">
        <f>+IF(NOVIEMBRE!B50=0,"",NOVIEMBRE!B50)</f>
        <v>Vigencias Anteriores</v>
      </c>
      <c r="C50" s="456">
        <f>+ENERO!C50</f>
        <v>0</v>
      </c>
      <c r="D50" s="456">
        <f>NOVIEMBRE!D50+DICIEMBRE!P50</f>
        <v>0</v>
      </c>
      <c r="E50" s="456">
        <f>NOVIEMBRE!E50+DICIEMBRE!Q50</f>
        <v>0</v>
      </c>
      <c r="F50" s="170">
        <f>SUM(C50:E50)</f>
        <v>0</v>
      </c>
      <c r="G50" s="283">
        <f>NOVIEMBRE!I50</f>
        <v>0</v>
      </c>
      <c r="H50" s="457">
        <v>0</v>
      </c>
      <c r="I50" s="170">
        <f>SUM(G50:H50)</f>
        <v>0</v>
      </c>
      <c r="J50" s="283">
        <f>NOVIEMBRE!L50</f>
        <v>0</v>
      </c>
      <c r="K50" s="457">
        <v>0</v>
      </c>
      <c r="L50" s="170">
        <f>SUM(J50:K50)</f>
        <v>0</v>
      </c>
      <c r="M50" s="283">
        <f>F50-I50</f>
        <v>0</v>
      </c>
      <c r="N50" s="170">
        <f>F50-L50</f>
        <v>0</v>
      </c>
      <c r="O50" s="467"/>
      <c r="P50" s="455">
        <v>0</v>
      </c>
      <c r="Q50" s="458">
        <v>0</v>
      </c>
      <c r="R50" s="10"/>
      <c r="S50" s="156" t="str">
        <f>+IF(NOVIEMBRE!S50=0,"",NOVIEMBRE!S50)</f>
        <v>1010302-1</v>
      </c>
      <c r="T50" s="55" t="str">
        <f>+IF(NOVIEMBRE!T50=0,"",NOVIEMBRE!T50)</f>
        <v>Aportes a E.P.S.- Con sit. Fondos</v>
      </c>
      <c r="U50" s="29">
        <f>+ENERO!U50</f>
        <v>8397028</v>
      </c>
      <c r="V50" s="17">
        <f>NOVIEMBRE!V50+DICIEMBRE!AL50</f>
        <v>0</v>
      </c>
      <c r="W50" s="17">
        <f>NOVIEMBRE!W50+DICIEMBRE!AM50</f>
        <v>0</v>
      </c>
      <c r="X50" s="20">
        <f t="shared" ref="X50:X55" si="48">SUM(U50:W50)</f>
        <v>8397028</v>
      </c>
      <c r="Y50" s="21">
        <f>NOVIEMBRE!AA50</f>
        <v>0</v>
      </c>
      <c r="Z50" s="457">
        <v>0</v>
      </c>
      <c r="AA50" s="20">
        <f t="shared" ref="AA50:AA55" si="49">SUM(Y50:Z50)</f>
        <v>0</v>
      </c>
      <c r="AB50" s="21">
        <f>NOVIEMBRE!AD50</f>
        <v>0</v>
      </c>
      <c r="AC50" s="457">
        <v>0</v>
      </c>
      <c r="AD50" s="20">
        <f t="shared" ref="AD50:AD55" si="50">SUM(AB50:AC50)</f>
        <v>0</v>
      </c>
      <c r="AE50" s="21">
        <f>NOVIEMBRE!AG50</f>
        <v>0</v>
      </c>
      <c r="AF50" s="457">
        <v>0</v>
      </c>
      <c r="AG50" s="20">
        <f t="shared" ref="AG50:AG55" si="51">SUM(AE50:AF50)</f>
        <v>0</v>
      </c>
      <c r="AH50" s="21">
        <f t="shared" ref="AH50:AH55" si="52">X50-AA50</f>
        <v>8397028</v>
      </c>
      <c r="AI50" s="17">
        <f t="shared" ref="AI50:AI55" si="53">X50-AD50</f>
        <v>8397028</v>
      </c>
      <c r="AJ50" s="18">
        <f t="shared" ref="AJ50:AJ55" si="54">X50-AG50</f>
        <v>8397028</v>
      </c>
      <c r="AK50" s="10"/>
      <c r="AL50" s="455">
        <v>0</v>
      </c>
      <c r="AM50" s="458">
        <v>0</v>
      </c>
      <c r="AN50" s="10"/>
      <c r="AO50" s="365"/>
      <c r="AP50" s="365"/>
      <c r="AQ50" s="365"/>
      <c r="AR50" s="365"/>
      <c r="AS50" s="365"/>
      <c r="AT50" s="365"/>
      <c r="AU50" s="365"/>
      <c r="AV50" s="365"/>
      <c r="AW50" s="365"/>
      <c r="AX50" s="365"/>
      <c r="AY50" s="365"/>
      <c r="AZ50" s="365"/>
      <c r="BA50" s="467"/>
      <c r="BF50" s="467"/>
      <c r="BG50" s="467"/>
      <c r="BH50" s="467"/>
      <c r="BI50" s="467"/>
      <c r="BJ50" s="467"/>
      <c r="BK50" s="467"/>
      <c r="BL50" s="467"/>
      <c r="BM50" s="467"/>
      <c r="BN50" s="467"/>
      <c r="BO50" s="467"/>
      <c r="BP50" s="467"/>
      <c r="BQ50" s="562"/>
      <c r="BR50" s="467"/>
      <c r="BS50" s="467"/>
      <c r="BT50" s="467"/>
      <c r="BU50" s="467"/>
      <c r="BV50" s="467"/>
      <c r="BW50" s="467"/>
      <c r="BX50" s="467"/>
      <c r="BY50" s="467"/>
      <c r="BZ50" s="467"/>
      <c r="CA50" s="467"/>
      <c r="CB50" s="467"/>
      <c r="CC50" s="467"/>
      <c r="CD50" s="467"/>
      <c r="CE50" s="467"/>
      <c r="CF50" s="467"/>
      <c r="CG50" s="467"/>
      <c r="CH50" s="467"/>
      <c r="CI50" s="467"/>
      <c r="CJ50" s="467"/>
      <c r="CK50" s="467"/>
      <c r="CL50" s="467"/>
      <c r="CM50" s="467"/>
      <c r="CN50" s="467"/>
      <c r="CO50" s="467"/>
      <c r="CP50" s="467"/>
      <c r="CQ50" s="467"/>
      <c r="CR50" s="467"/>
      <c r="CS50" s="467"/>
      <c r="CT50" s="467"/>
      <c r="CU50" s="467"/>
      <c r="CV50" s="467"/>
      <c r="CW50" s="467"/>
      <c r="CX50" s="467"/>
      <c r="CY50" s="467"/>
      <c r="CZ50" s="467"/>
      <c r="DA50" s="467"/>
      <c r="DB50" s="467"/>
      <c r="DC50" s="467"/>
      <c r="DD50" s="467"/>
      <c r="DE50" s="467"/>
      <c r="DF50" s="467"/>
      <c r="DG50" s="467"/>
      <c r="DH50" s="467"/>
      <c r="DI50" s="467"/>
      <c r="DJ50" s="467"/>
      <c r="DK50" s="467"/>
      <c r="DL50" s="467"/>
      <c r="DM50" s="467"/>
      <c r="DN50" s="467"/>
      <c r="DO50" s="467"/>
      <c r="DP50" s="467"/>
      <c r="DQ50" s="467"/>
      <c r="DR50" s="467"/>
      <c r="DS50" s="467"/>
      <c r="DT50" s="467"/>
      <c r="DU50" s="467"/>
      <c r="DV50" s="467"/>
      <c r="DW50" s="467"/>
      <c r="DX50" s="467"/>
      <c r="DY50" s="467"/>
      <c r="DZ50" s="467"/>
      <c r="EA50" s="467"/>
      <c r="EB50" s="467"/>
      <c r="EC50" s="467"/>
      <c r="ED50" s="467"/>
      <c r="EE50" s="467"/>
      <c r="EF50" s="467"/>
      <c r="EG50" s="467"/>
      <c r="EH50" s="467"/>
      <c r="EI50" s="467"/>
      <c r="EJ50" s="467"/>
      <c r="EK50" s="467"/>
      <c r="EL50" s="467"/>
      <c r="EM50" s="467"/>
      <c r="EN50" s="467"/>
      <c r="EO50" s="467"/>
      <c r="EP50" s="467"/>
      <c r="EQ50" s="467"/>
      <c r="ER50" s="467"/>
      <c r="ES50" s="467"/>
      <c r="ET50" s="467"/>
      <c r="EU50" s="467"/>
      <c r="EV50" s="467"/>
      <c r="EW50" s="467"/>
      <c r="EX50" s="467"/>
      <c r="EY50" s="467"/>
      <c r="EZ50" s="467"/>
      <c r="FA50" s="467"/>
      <c r="FB50" s="467"/>
      <c r="FC50" s="467"/>
      <c r="FD50" s="467"/>
      <c r="FE50" s="467"/>
      <c r="FF50" s="467"/>
      <c r="FG50" s="467"/>
      <c r="FH50" s="467"/>
      <c r="FI50" s="467"/>
      <c r="FJ50" s="467"/>
      <c r="FK50" s="467"/>
      <c r="FL50" s="467"/>
      <c r="FM50" s="467"/>
      <c r="FN50" s="467"/>
      <c r="FO50" s="467"/>
      <c r="FP50" s="467"/>
      <c r="FQ50" s="467"/>
      <c r="FR50" s="467"/>
      <c r="FS50" s="467"/>
      <c r="FT50" s="467"/>
      <c r="FU50" s="467"/>
      <c r="FV50" s="467"/>
      <c r="FW50" s="467"/>
      <c r="FX50" s="467"/>
      <c r="FY50" s="467"/>
      <c r="FZ50" s="467"/>
      <c r="GA50" s="467"/>
      <c r="GB50" s="467"/>
      <c r="GC50" s="467"/>
      <c r="GD50" s="467"/>
      <c r="GE50" s="467"/>
      <c r="GF50" s="467"/>
      <c r="GG50" s="467"/>
      <c r="GH50" s="467"/>
      <c r="GI50" s="467"/>
      <c r="GJ50" s="467"/>
      <c r="GK50" s="467"/>
      <c r="GL50" s="467"/>
      <c r="GM50" s="467"/>
      <c r="GN50" s="467"/>
      <c r="GO50" s="467"/>
      <c r="GP50" s="467"/>
      <c r="GQ50" s="467"/>
      <c r="GR50" s="467"/>
      <c r="GS50" s="467"/>
      <c r="GT50" s="467"/>
      <c r="GU50" s="467"/>
      <c r="GV50" s="467"/>
      <c r="GW50" s="467"/>
      <c r="GX50" s="467"/>
      <c r="GY50" s="467"/>
      <c r="GZ50" s="467"/>
      <c r="HA50" s="467"/>
      <c r="HB50" s="467"/>
      <c r="HC50" s="467"/>
      <c r="HD50" s="467"/>
      <c r="HE50" s="467"/>
      <c r="HF50" s="467"/>
      <c r="HG50" s="467"/>
      <c r="HH50" s="467"/>
      <c r="HI50" s="467"/>
      <c r="HJ50" s="467"/>
      <c r="HK50" s="467"/>
      <c r="HL50" s="467"/>
      <c r="HM50" s="467"/>
      <c r="HN50" s="467"/>
      <c r="HO50" s="467"/>
      <c r="HP50" s="467"/>
      <c r="HQ50" s="467"/>
      <c r="HR50" s="467"/>
      <c r="HS50" s="467"/>
      <c r="HT50" s="467"/>
      <c r="HU50" s="467"/>
      <c r="HV50" s="467"/>
      <c r="HW50" s="467"/>
      <c r="HX50" s="467"/>
      <c r="HY50" s="467"/>
      <c r="HZ50" s="467"/>
      <c r="IA50" s="467"/>
      <c r="IB50" s="467"/>
      <c r="IC50" s="467"/>
      <c r="ID50" s="467"/>
      <c r="IE50" s="467"/>
      <c r="IF50" s="467"/>
      <c r="IG50" s="467"/>
      <c r="IH50" s="467"/>
      <c r="II50" s="467"/>
      <c r="IJ50" s="467"/>
      <c r="IK50" s="467"/>
      <c r="IL50" s="467"/>
      <c r="IM50" s="467"/>
      <c r="IN50" s="467"/>
      <c r="IO50" s="467"/>
    </row>
    <row r="51" spans="1:249" s="467" customFormat="1" x14ac:dyDescent="0.2">
      <c r="A51" s="57">
        <f>+IF(NOVIEMBRE!A51=0,"",NOVIEMBRE!A51)</f>
        <v>1130109</v>
      </c>
      <c r="B51" s="45" t="str">
        <f>+IF(NOVIEMBRE!B51=0,"",NOVIEMBRE!B51)</f>
        <v>EPS - PLANES COMPLEMENTARIOS</v>
      </c>
      <c r="C51" s="53">
        <f t="shared" ref="C51:N51" si="55">SUM(C52:C53)</f>
        <v>0</v>
      </c>
      <c r="D51" s="53">
        <f t="shared" si="55"/>
        <v>0</v>
      </c>
      <c r="E51" s="53">
        <f t="shared" si="55"/>
        <v>0</v>
      </c>
      <c r="F51" s="54">
        <f t="shared" si="55"/>
        <v>0</v>
      </c>
      <c r="G51" s="52">
        <f t="shared" si="55"/>
        <v>0</v>
      </c>
      <c r="H51" s="53">
        <f t="shared" si="55"/>
        <v>0</v>
      </c>
      <c r="I51" s="54">
        <f t="shared" si="55"/>
        <v>0</v>
      </c>
      <c r="J51" s="52">
        <f t="shared" si="55"/>
        <v>0</v>
      </c>
      <c r="K51" s="53">
        <f t="shared" si="55"/>
        <v>0</v>
      </c>
      <c r="L51" s="54">
        <f t="shared" si="55"/>
        <v>0</v>
      </c>
      <c r="M51" s="52">
        <f t="shared" si="55"/>
        <v>0</v>
      </c>
      <c r="N51" s="54">
        <f t="shared" si="55"/>
        <v>0</v>
      </c>
      <c r="P51" s="52">
        <f>SUM(P52:P53)</f>
        <v>0</v>
      </c>
      <c r="Q51" s="54">
        <f>SUM(Q52:Q53)</f>
        <v>0</v>
      </c>
      <c r="R51" s="10"/>
      <c r="S51" s="156" t="str">
        <f>+IF(NOVIEMBRE!S51=0,"",NOVIEMBRE!S51)</f>
        <v>1010302-2</v>
      </c>
      <c r="T51" s="55" t="str">
        <f>+IF(NOVIEMBRE!T51=0,"",NOVIEMBRE!T51)</f>
        <v>Aportes Fondos Pensionales - Con Sit. Fondos</v>
      </c>
      <c r="U51" s="29">
        <f>+ENERO!U51</f>
        <v>8638318</v>
      </c>
      <c r="V51" s="17">
        <f>NOVIEMBRE!V51+DICIEMBRE!AL51</f>
        <v>0</v>
      </c>
      <c r="W51" s="17">
        <f>NOVIEMBRE!W51+DICIEMBRE!AM51</f>
        <v>0</v>
      </c>
      <c r="X51" s="20">
        <f t="shared" si="48"/>
        <v>8638318</v>
      </c>
      <c r="Y51" s="21">
        <f>NOVIEMBRE!AA51</f>
        <v>0</v>
      </c>
      <c r="Z51" s="457">
        <v>0</v>
      </c>
      <c r="AA51" s="20">
        <f t="shared" si="49"/>
        <v>0</v>
      </c>
      <c r="AB51" s="21">
        <f>NOVIEMBRE!AD51</f>
        <v>0</v>
      </c>
      <c r="AC51" s="457">
        <v>0</v>
      </c>
      <c r="AD51" s="20">
        <f t="shared" si="50"/>
        <v>0</v>
      </c>
      <c r="AE51" s="21">
        <f>NOVIEMBRE!AG51</f>
        <v>0</v>
      </c>
      <c r="AF51" s="457">
        <v>0</v>
      </c>
      <c r="AG51" s="20">
        <f t="shared" si="51"/>
        <v>0</v>
      </c>
      <c r="AH51" s="21">
        <f t="shared" si="52"/>
        <v>8638318</v>
      </c>
      <c r="AI51" s="17">
        <f t="shared" si="53"/>
        <v>8638318</v>
      </c>
      <c r="AJ51" s="18">
        <f t="shared" si="54"/>
        <v>8638318</v>
      </c>
      <c r="AK51" s="10"/>
      <c r="AL51" s="455">
        <v>0</v>
      </c>
      <c r="AM51" s="458">
        <v>0</v>
      </c>
      <c r="AN51" s="10"/>
      <c r="AO51" s="365"/>
      <c r="AP51" s="365"/>
      <c r="AQ51" s="365"/>
      <c r="AR51" s="365"/>
      <c r="AS51" s="365"/>
      <c r="AT51" s="365"/>
      <c r="AU51" s="365"/>
      <c r="AV51" s="365"/>
      <c r="AW51" s="365"/>
      <c r="AX51" s="365"/>
      <c r="AY51" s="365"/>
      <c r="AZ51" s="365"/>
      <c r="BQ51" s="562"/>
    </row>
    <row r="52" spans="1:249" s="514" customFormat="1" ht="15" x14ac:dyDescent="0.2">
      <c r="A52" s="188" t="str">
        <f>+IF(NOVIEMBRE!A52=0,"",NOVIEMBRE!A52)</f>
        <v>1130109-1</v>
      </c>
      <c r="B52" s="189" t="str">
        <f>+CONCATENATE("Vigencia ",INSTRUCCIONES!$F$3)</f>
        <v>Vigencia 2014</v>
      </c>
      <c r="C52" s="456">
        <f>+ENERO!C52</f>
        <v>0</v>
      </c>
      <c r="D52" s="456">
        <f>NOVIEMBRE!D52+DICIEMBRE!P52</f>
        <v>0</v>
      </c>
      <c r="E52" s="456">
        <f>NOVIEMBRE!E52+DICIEMBRE!Q52</f>
        <v>0</v>
      </c>
      <c r="F52" s="170">
        <f>SUM(C52:E52)</f>
        <v>0</v>
      </c>
      <c r="G52" s="283">
        <f>NOVIEMBRE!I52</f>
        <v>0</v>
      </c>
      <c r="H52" s="457">
        <v>0</v>
      </c>
      <c r="I52" s="170">
        <f>SUM(G52:H52)</f>
        <v>0</v>
      </c>
      <c r="J52" s="283">
        <f>NOVIEMBRE!L52</f>
        <v>0</v>
      </c>
      <c r="K52" s="457">
        <v>0</v>
      </c>
      <c r="L52" s="170">
        <f>SUM(J52:K52)</f>
        <v>0</v>
      </c>
      <c r="M52" s="283">
        <f>F52-I52</f>
        <v>0</v>
      </c>
      <c r="N52" s="170">
        <f>F52-L52</f>
        <v>0</v>
      </c>
      <c r="O52" s="467"/>
      <c r="P52" s="455">
        <v>0</v>
      </c>
      <c r="Q52" s="458">
        <v>0</v>
      </c>
      <c r="R52" s="10"/>
      <c r="S52" s="156" t="str">
        <f>+IF(NOVIEMBRE!S52=0,"",NOVIEMBRE!S52)</f>
        <v>1010302-3</v>
      </c>
      <c r="T52" s="55" t="str">
        <f>+IF(NOVIEMBRE!T52=0,"",NOVIEMBRE!T52)</f>
        <v xml:space="preserve">Aportes a Fondos de Cesantia - Con Sit. de Fondos </v>
      </c>
      <c r="U52" s="29">
        <f>+ENERO!U52</f>
        <v>23542276</v>
      </c>
      <c r="V52" s="17">
        <f>NOVIEMBRE!V52+DICIEMBRE!AL52</f>
        <v>0</v>
      </c>
      <c r="W52" s="17">
        <f>NOVIEMBRE!W52+DICIEMBRE!AM52</f>
        <v>0</v>
      </c>
      <c r="X52" s="20">
        <f t="shared" si="48"/>
        <v>23542276</v>
      </c>
      <c r="Y52" s="21">
        <f>NOVIEMBRE!AA52</f>
        <v>0</v>
      </c>
      <c r="Z52" s="457">
        <v>9152683</v>
      </c>
      <c r="AA52" s="20">
        <f t="shared" si="49"/>
        <v>9152683</v>
      </c>
      <c r="AB52" s="21">
        <f>NOVIEMBRE!AD52</f>
        <v>0</v>
      </c>
      <c r="AC52" s="457">
        <v>9152683</v>
      </c>
      <c r="AD52" s="20">
        <f t="shared" si="50"/>
        <v>9152683</v>
      </c>
      <c r="AE52" s="21">
        <f>NOVIEMBRE!AG52</f>
        <v>0</v>
      </c>
      <c r="AF52" s="457">
        <v>0</v>
      </c>
      <c r="AG52" s="20">
        <f t="shared" si="51"/>
        <v>0</v>
      </c>
      <c r="AH52" s="21">
        <f t="shared" si="52"/>
        <v>14389593</v>
      </c>
      <c r="AI52" s="17">
        <f t="shared" si="53"/>
        <v>14389593</v>
      </c>
      <c r="AJ52" s="18">
        <f t="shared" si="54"/>
        <v>23542276</v>
      </c>
      <c r="AK52" s="10"/>
      <c r="AL52" s="455">
        <v>0</v>
      </c>
      <c r="AM52" s="458">
        <v>0</v>
      </c>
      <c r="AN52" s="10"/>
      <c r="AO52" s="556"/>
      <c r="AP52" s="556"/>
      <c r="AQ52" s="556"/>
      <c r="AR52" s="365"/>
      <c r="AS52" s="555"/>
      <c r="AT52" s="555"/>
      <c r="AU52" s="555"/>
      <c r="AV52" s="555"/>
      <c r="AW52" s="555"/>
      <c r="AX52" s="555"/>
      <c r="AY52" s="555"/>
      <c r="AZ52" s="555"/>
      <c r="BA52" s="467"/>
      <c r="BF52" s="467"/>
      <c r="BG52" s="467"/>
      <c r="BH52" s="467"/>
      <c r="BI52" s="467"/>
      <c r="BJ52" s="467"/>
      <c r="BK52" s="467"/>
      <c r="BL52" s="467"/>
      <c r="BM52" s="467"/>
      <c r="BN52" s="467"/>
      <c r="BO52" s="467"/>
      <c r="BP52" s="467"/>
      <c r="BQ52" s="562"/>
      <c r="BR52" s="467"/>
      <c r="BS52" s="467"/>
      <c r="BT52" s="467"/>
      <c r="BU52" s="467"/>
      <c r="BV52" s="467"/>
      <c r="BW52" s="467"/>
      <c r="BX52" s="467"/>
      <c r="BY52" s="467"/>
      <c r="BZ52" s="467"/>
      <c r="CA52" s="467"/>
      <c r="CB52" s="467"/>
      <c r="CC52" s="467"/>
      <c r="CD52" s="467"/>
      <c r="CE52" s="467"/>
      <c r="CF52" s="467"/>
      <c r="CG52" s="467"/>
      <c r="CH52" s="467"/>
      <c r="CI52" s="467"/>
      <c r="CJ52" s="467"/>
      <c r="CK52" s="467"/>
      <c r="CL52" s="467"/>
      <c r="CM52" s="467"/>
      <c r="CN52" s="467"/>
      <c r="CO52" s="467"/>
      <c r="CP52" s="467"/>
      <c r="CQ52" s="467"/>
      <c r="CR52" s="467"/>
      <c r="CS52" s="467"/>
      <c r="CT52" s="467"/>
      <c r="CU52" s="467"/>
      <c r="CV52" s="467"/>
      <c r="CW52" s="467"/>
      <c r="CX52" s="467"/>
      <c r="CY52" s="467"/>
      <c r="CZ52" s="467"/>
      <c r="DA52" s="467"/>
      <c r="DB52" s="467"/>
      <c r="DC52" s="467"/>
      <c r="DD52" s="467"/>
      <c r="DE52" s="467"/>
      <c r="DF52" s="467"/>
      <c r="DG52" s="467"/>
      <c r="DH52" s="467"/>
      <c r="DI52" s="467"/>
      <c r="DJ52" s="467"/>
      <c r="DK52" s="467"/>
      <c r="DL52" s="467"/>
      <c r="DM52" s="467"/>
      <c r="DN52" s="467"/>
      <c r="DO52" s="467"/>
      <c r="DP52" s="467"/>
      <c r="DQ52" s="467"/>
      <c r="DR52" s="467"/>
      <c r="DS52" s="467"/>
      <c r="DT52" s="467"/>
      <c r="DU52" s="467"/>
      <c r="DV52" s="467"/>
      <c r="DW52" s="467"/>
      <c r="DX52" s="467"/>
      <c r="DY52" s="467"/>
      <c r="DZ52" s="467"/>
      <c r="EA52" s="467"/>
      <c r="EB52" s="467"/>
      <c r="EC52" s="467"/>
      <c r="ED52" s="467"/>
      <c r="EE52" s="467"/>
      <c r="EF52" s="467"/>
      <c r="EG52" s="467"/>
      <c r="EH52" s="467"/>
      <c r="EI52" s="467"/>
      <c r="EJ52" s="467"/>
      <c r="EK52" s="467"/>
      <c r="EL52" s="467"/>
      <c r="EM52" s="467"/>
      <c r="EN52" s="467"/>
      <c r="EO52" s="467"/>
      <c r="EP52" s="467"/>
      <c r="EQ52" s="467"/>
      <c r="ER52" s="467"/>
      <c r="ES52" s="467"/>
      <c r="ET52" s="467"/>
      <c r="EU52" s="467"/>
      <c r="EV52" s="467"/>
      <c r="EW52" s="467"/>
      <c r="EX52" s="467"/>
      <c r="EY52" s="467"/>
      <c r="EZ52" s="467"/>
      <c r="FA52" s="467"/>
      <c r="FB52" s="467"/>
      <c r="FC52" s="467"/>
      <c r="FD52" s="467"/>
      <c r="FE52" s="467"/>
      <c r="FF52" s="467"/>
      <c r="FG52" s="467"/>
      <c r="FH52" s="467"/>
      <c r="FI52" s="467"/>
      <c r="FJ52" s="467"/>
      <c r="FK52" s="467"/>
      <c r="FL52" s="467"/>
      <c r="FM52" s="467"/>
      <c r="FN52" s="467"/>
      <c r="FO52" s="467"/>
      <c r="FP52" s="467"/>
      <c r="FQ52" s="467"/>
      <c r="FR52" s="467"/>
      <c r="FS52" s="467"/>
      <c r="FT52" s="467"/>
      <c r="FU52" s="467"/>
      <c r="FV52" s="467"/>
      <c r="FW52" s="467"/>
      <c r="FX52" s="467"/>
      <c r="FY52" s="467"/>
      <c r="FZ52" s="467"/>
      <c r="GA52" s="467"/>
      <c r="GB52" s="467"/>
      <c r="GC52" s="467"/>
      <c r="GD52" s="467"/>
      <c r="GE52" s="467"/>
      <c r="GF52" s="467"/>
      <c r="GG52" s="467"/>
      <c r="GH52" s="467"/>
      <c r="GI52" s="467"/>
      <c r="GJ52" s="467"/>
      <c r="GK52" s="467"/>
      <c r="GL52" s="467"/>
      <c r="GM52" s="467"/>
      <c r="GN52" s="467"/>
      <c r="GO52" s="467"/>
      <c r="GP52" s="467"/>
      <c r="GQ52" s="467"/>
      <c r="GR52" s="467"/>
      <c r="GS52" s="467"/>
      <c r="GT52" s="467"/>
      <c r="GU52" s="467"/>
      <c r="GV52" s="467"/>
      <c r="GW52" s="467"/>
      <c r="GX52" s="467"/>
      <c r="GY52" s="467"/>
      <c r="GZ52" s="467"/>
      <c r="HA52" s="467"/>
      <c r="HB52" s="467"/>
      <c r="HC52" s="467"/>
      <c r="HD52" s="467"/>
      <c r="HE52" s="467"/>
      <c r="HF52" s="467"/>
      <c r="HG52" s="467"/>
      <c r="HH52" s="467"/>
      <c r="HI52" s="467"/>
      <c r="HJ52" s="467"/>
      <c r="HK52" s="467"/>
      <c r="HL52" s="467"/>
      <c r="HM52" s="467"/>
      <c r="HN52" s="467"/>
      <c r="HO52" s="467"/>
      <c r="HP52" s="467"/>
      <c r="HQ52" s="467"/>
      <c r="HR52" s="467"/>
      <c r="HS52" s="467"/>
      <c r="HT52" s="467"/>
      <c r="HU52" s="467"/>
      <c r="HV52" s="467"/>
      <c r="HW52" s="467"/>
      <c r="HX52" s="467"/>
      <c r="HY52" s="467"/>
      <c r="HZ52" s="467"/>
      <c r="IA52" s="467"/>
      <c r="IB52" s="467"/>
      <c r="IC52" s="467"/>
      <c r="ID52" s="467"/>
      <c r="IE52" s="467"/>
      <c r="IF52" s="467"/>
      <c r="IG52" s="467"/>
      <c r="IH52" s="467"/>
      <c r="II52" s="467"/>
      <c r="IJ52" s="467"/>
      <c r="IK52" s="467"/>
      <c r="IL52" s="467"/>
      <c r="IM52" s="467"/>
      <c r="IN52" s="467"/>
      <c r="IO52" s="467"/>
    </row>
    <row r="53" spans="1:249" s="514" customFormat="1" ht="15" x14ac:dyDescent="0.2">
      <c r="A53" s="188" t="str">
        <f>+IF(NOVIEMBRE!A53=0,"",NOVIEMBRE!A53)</f>
        <v>1130109-2</v>
      </c>
      <c r="B53" s="189" t="str">
        <f>+IF(NOVIEMBRE!B53=0,"",NOVIEMBRE!B53)</f>
        <v>Vigencias Anteriores</v>
      </c>
      <c r="C53" s="456">
        <f>+ENERO!C53</f>
        <v>0</v>
      </c>
      <c r="D53" s="456">
        <f>NOVIEMBRE!D53+DICIEMBRE!P53</f>
        <v>0</v>
      </c>
      <c r="E53" s="456">
        <f>NOVIEMBRE!E53+DICIEMBRE!Q53</f>
        <v>0</v>
      </c>
      <c r="F53" s="170">
        <f>SUM(C53:E53)</f>
        <v>0</v>
      </c>
      <c r="G53" s="283">
        <f>NOVIEMBRE!I53</f>
        <v>0</v>
      </c>
      <c r="H53" s="457">
        <v>0</v>
      </c>
      <c r="I53" s="170">
        <f>SUM(G53:H53)</f>
        <v>0</v>
      </c>
      <c r="J53" s="283">
        <f>NOVIEMBRE!L53</f>
        <v>0</v>
      </c>
      <c r="K53" s="457">
        <v>0</v>
      </c>
      <c r="L53" s="170">
        <f>SUM(J53:K53)</f>
        <v>0</v>
      </c>
      <c r="M53" s="283">
        <f>F53-I53</f>
        <v>0</v>
      </c>
      <c r="N53" s="170">
        <f>F53-L53</f>
        <v>0</v>
      </c>
      <c r="O53" s="467"/>
      <c r="P53" s="455">
        <v>0</v>
      </c>
      <c r="Q53" s="458">
        <v>0</v>
      </c>
      <c r="R53" s="10"/>
      <c r="S53" s="156" t="str">
        <f>+IF(NOVIEMBRE!S53=0,"",NOVIEMBRE!S53)</f>
        <v>1010302-4</v>
      </c>
      <c r="T53" s="55" t="str">
        <f>+IF(NOVIEMBRE!T53=0,"",NOVIEMBRE!T53)</f>
        <v>Aporte a ARL. - Con Sit. de Fondos</v>
      </c>
      <c r="U53" s="29">
        <f>+ENERO!U53</f>
        <v>1490853</v>
      </c>
      <c r="V53" s="17">
        <f>NOVIEMBRE!V53+DICIEMBRE!AL53</f>
        <v>0</v>
      </c>
      <c r="W53" s="17">
        <f>NOVIEMBRE!W53+DICIEMBRE!AM53</f>
        <v>0</v>
      </c>
      <c r="X53" s="20">
        <f t="shared" si="48"/>
        <v>1490853</v>
      </c>
      <c r="Y53" s="21">
        <f>NOVIEMBRE!AA53</f>
        <v>0</v>
      </c>
      <c r="Z53" s="457">
        <v>0</v>
      </c>
      <c r="AA53" s="20">
        <f t="shared" si="49"/>
        <v>0</v>
      </c>
      <c r="AB53" s="21">
        <f>NOVIEMBRE!AD53</f>
        <v>0</v>
      </c>
      <c r="AC53" s="457">
        <v>0</v>
      </c>
      <c r="AD53" s="20">
        <f t="shared" si="50"/>
        <v>0</v>
      </c>
      <c r="AE53" s="21">
        <f>NOVIEMBRE!AG53</f>
        <v>0</v>
      </c>
      <c r="AF53" s="457">
        <v>0</v>
      </c>
      <c r="AG53" s="20">
        <f t="shared" si="51"/>
        <v>0</v>
      </c>
      <c r="AH53" s="21">
        <f t="shared" si="52"/>
        <v>1490853</v>
      </c>
      <c r="AI53" s="17">
        <f t="shared" si="53"/>
        <v>1490853</v>
      </c>
      <c r="AJ53" s="18">
        <f t="shared" si="54"/>
        <v>1490853</v>
      </c>
      <c r="AK53" s="10"/>
      <c r="AL53" s="455">
        <v>0</v>
      </c>
      <c r="AM53" s="458">
        <v>0</v>
      </c>
      <c r="AN53" s="10"/>
      <c r="AO53" s="365"/>
      <c r="AP53" s="365"/>
      <c r="AQ53" s="365"/>
      <c r="AR53" s="365"/>
      <c r="AS53" s="365"/>
      <c r="AT53" s="365"/>
      <c r="AU53" s="365"/>
      <c r="AV53" s="365"/>
      <c r="AW53" s="365"/>
      <c r="AX53" s="365"/>
      <c r="AY53" s="365"/>
      <c r="AZ53" s="365"/>
      <c r="BA53" s="467"/>
      <c r="BF53" s="467"/>
      <c r="BG53" s="467"/>
      <c r="BH53" s="467"/>
      <c r="BI53" s="467"/>
      <c r="BJ53" s="467"/>
      <c r="BK53" s="467"/>
      <c r="BL53" s="467"/>
      <c r="BM53" s="467"/>
      <c r="BN53" s="467"/>
      <c r="BO53" s="467"/>
      <c r="BP53" s="467"/>
      <c r="BQ53" s="562"/>
      <c r="BR53" s="467"/>
      <c r="BS53" s="467"/>
      <c r="BT53" s="467"/>
      <c r="BU53" s="467"/>
      <c r="BV53" s="467"/>
      <c r="BW53" s="467"/>
      <c r="BX53" s="467"/>
      <c r="BY53" s="467"/>
      <c r="BZ53" s="467"/>
      <c r="CA53" s="467"/>
      <c r="CB53" s="467"/>
      <c r="CC53" s="467"/>
      <c r="CD53" s="467"/>
      <c r="CE53" s="467"/>
      <c r="CF53" s="467"/>
      <c r="CG53" s="467"/>
      <c r="CH53" s="467"/>
      <c r="CI53" s="467"/>
      <c r="CJ53" s="467"/>
      <c r="CK53" s="467"/>
      <c r="CL53" s="467"/>
      <c r="CM53" s="467"/>
      <c r="CN53" s="467"/>
      <c r="CO53" s="467"/>
      <c r="CP53" s="467"/>
      <c r="CQ53" s="467"/>
      <c r="CR53" s="467"/>
      <c r="CS53" s="467"/>
      <c r="CT53" s="467"/>
      <c r="CU53" s="467"/>
      <c r="CV53" s="467"/>
      <c r="CW53" s="467"/>
      <c r="CX53" s="467"/>
      <c r="CY53" s="467"/>
      <c r="CZ53" s="467"/>
      <c r="DA53" s="467"/>
      <c r="DB53" s="467"/>
      <c r="DC53" s="467"/>
      <c r="DD53" s="467"/>
      <c r="DE53" s="467"/>
      <c r="DF53" s="467"/>
      <c r="DG53" s="467"/>
      <c r="DH53" s="467"/>
      <c r="DI53" s="467"/>
      <c r="DJ53" s="467"/>
      <c r="DK53" s="467"/>
      <c r="DL53" s="467"/>
      <c r="DM53" s="467"/>
      <c r="DN53" s="467"/>
      <c r="DO53" s="467"/>
      <c r="DP53" s="467"/>
      <c r="DQ53" s="467"/>
      <c r="DR53" s="467"/>
      <c r="DS53" s="467"/>
      <c r="DT53" s="467"/>
      <c r="DU53" s="467"/>
      <c r="DV53" s="467"/>
      <c r="DW53" s="467"/>
      <c r="DX53" s="467"/>
      <c r="DY53" s="467"/>
      <c r="DZ53" s="467"/>
      <c r="EA53" s="467"/>
      <c r="EB53" s="467"/>
      <c r="EC53" s="467"/>
      <c r="ED53" s="467"/>
      <c r="EE53" s="467"/>
      <c r="EF53" s="467"/>
      <c r="EG53" s="467"/>
      <c r="EH53" s="467"/>
      <c r="EI53" s="467"/>
      <c r="EJ53" s="467"/>
      <c r="EK53" s="467"/>
      <c r="EL53" s="467"/>
      <c r="EM53" s="467"/>
      <c r="EN53" s="467"/>
      <c r="EO53" s="467"/>
      <c r="EP53" s="467"/>
      <c r="EQ53" s="467"/>
      <c r="ER53" s="467"/>
      <c r="ES53" s="467"/>
      <c r="ET53" s="467"/>
      <c r="EU53" s="467"/>
      <c r="EV53" s="467"/>
      <c r="EW53" s="467"/>
      <c r="EX53" s="467"/>
      <c r="EY53" s="467"/>
      <c r="EZ53" s="467"/>
      <c r="FA53" s="467"/>
      <c r="FB53" s="467"/>
      <c r="FC53" s="467"/>
      <c r="FD53" s="467"/>
      <c r="FE53" s="467"/>
      <c r="FF53" s="467"/>
      <c r="FG53" s="467"/>
      <c r="FH53" s="467"/>
      <c r="FI53" s="467"/>
      <c r="FJ53" s="467"/>
      <c r="FK53" s="467"/>
      <c r="FL53" s="467"/>
      <c r="FM53" s="467"/>
      <c r="FN53" s="467"/>
      <c r="FO53" s="467"/>
      <c r="FP53" s="467"/>
      <c r="FQ53" s="467"/>
      <c r="FR53" s="467"/>
      <c r="FS53" s="467"/>
      <c r="FT53" s="467"/>
      <c r="FU53" s="467"/>
      <c r="FV53" s="467"/>
      <c r="FW53" s="467"/>
      <c r="FX53" s="467"/>
      <c r="FY53" s="467"/>
      <c r="FZ53" s="467"/>
      <c r="GA53" s="467"/>
      <c r="GB53" s="467"/>
      <c r="GC53" s="467"/>
      <c r="GD53" s="467"/>
      <c r="GE53" s="467"/>
      <c r="GF53" s="467"/>
      <c r="GG53" s="467"/>
      <c r="GH53" s="467"/>
      <c r="GI53" s="467"/>
      <c r="GJ53" s="467"/>
      <c r="GK53" s="467"/>
      <c r="GL53" s="467"/>
      <c r="GM53" s="467"/>
      <c r="GN53" s="467"/>
      <c r="GO53" s="467"/>
      <c r="GP53" s="467"/>
      <c r="GQ53" s="467"/>
      <c r="GR53" s="467"/>
      <c r="GS53" s="467"/>
      <c r="GT53" s="467"/>
      <c r="GU53" s="467"/>
      <c r="GV53" s="467"/>
      <c r="GW53" s="467"/>
      <c r="GX53" s="467"/>
      <c r="GY53" s="467"/>
      <c r="GZ53" s="467"/>
      <c r="HA53" s="467"/>
      <c r="HB53" s="467"/>
      <c r="HC53" s="467"/>
      <c r="HD53" s="467"/>
      <c r="HE53" s="467"/>
      <c r="HF53" s="467"/>
      <c r="HG53" s="467"/>
      <c r="HH53" s="467"/>
      <c r="HI53" s="467"/>
      <c r="HJ53" s="467"/>
      <c r="HK53" s="467"/>
      <c r="HL53" s="467"/>
      <c r="HM53" s="467"/>
      <c r="HN53" s="467"/>
      <c r="HO53" s="467"/>
      <c r="HP53" s="467"/>
      <c r="HQ53" s="467"/>
      <c r="HR53" s="467"/>
      <c r="HS53" s="467"/>
      <c r="HT53" s="467"/>
      <c r="HU53" s="467"/>
      <c r="HV53" s="467"/>
      <c r="HW53" s="467"/>
      <c r="HX53" s="467"/>
      <c r="HY53" s="467"/>
      <c r="HZ53" s="467"/>
      <c r="IA53" s="467"/>
      <c r="IB53" s="467"/>
      <c r="IC53" s="467"/>
      <c r="ID53" s="467"/>
      <c r="IE53" s="467"/>
      <c r="IF53" s="467"/>
      <c r="IG53" s="467"/>
      <c r="IH53" s="467"/>
      <c r="II53" s="467"/>
      <c r="IJ53" s="467"/>
      <c r="IK53" s="467"/>
      <c r="IL53" s="467"/>
      <c r="IM53" s="467"/>
      <c r="IN53" s="467"/>
      <c r="IO53" s="467"/>
    </row>
    <row r="54" spans="1:249" s="467" customFormat="1" x14ac:dyDescent="0.2">
      <c r="A54" s="57">
        <f>+IF(NOVIEMBRE!A54=0,"",NOVIEMBRE!A54)</f>
        <v>1130110</v>
      </c>
      <c r="B54" s="45" t="str">
        <f>+IF(NOVIEMBRE!B54=0,"",NOVIEMBRE!B54)</f>
        <v>EMPRESAS MEDICINA PREPAGADA</v>
      </c>
      <c r="C54" s="53">
        <f t="shared" ref="C54:N54" si="56">SUM(C55:C56)</f>
        <v>0</v>
      </c>
      <c r="D54" s="53">
        <f t="shared" si="56"/>
        <v>0</v>
      </c>
      <c r="E54" s="53">
        <f t="shared" si="56"/>
        <v>0</v>
      </c>
      <c r="F54" s="54">
        <f t="shared" si="56"/>
        <v>0</v>
      </c>
      <c r="G54" s="52">
        <f t="shared" si="56"/>
        <v>0</v>
      </c>
      <c r="H54" s="53">
        <f t="shared" si="56"/>
        <v>0</v>
      </c>
      <c r="I54" s="54">
        <f t="shared" si="56"/>
        <v>0</v>
      </c>
      <c r="J54" s="52">
        <f t="shared" si="56"/>
        <v>0</v>
      </c>
      <c r="K54" s="53">
        <f t="shared" si="56"/>
        <v>0</v>
      </c>
      <c r="L54" s="54">
        <f t="shared" si="56"/>
        <v>0</v>
      </c>
      <c r="M54" s="52">
        <f t="shared" si="56"/>
        <v>0</v>
      </c>
      <c r="N54" s="54">
        <f t="shared" si="56"/>
        <v>0</v>
      </c>
      <c r="P54" s="52">
        <f>SUM(P55:P56)</f>
        <v>0</v>
      </c>
      <c r="Q54" s="54">
        <f>SUM(Q55:Q56)</f>
        <v>0</v>
      </c>
      <c r="R54" s="10"/>
      <c r="S54" s="156" t="str">
        <f>+IF(NOVIEMBRE!S54=0,"",NOVIEMBRE!S54)</f>
        <v>1010302-5</v>
      </c>
      <c r="T54" s="55" t="str">
        <f>+IF(NOVIEMBRE!T54=0,"",NOVIEMBRE!T54)</f>
        <v>Aporte a Caja Compensación Familiar</v>
      </c>
      <c r="U54" s="29">
        <f>+ENERO!U54</f>
        <v>20491824</v>
      </c>
      <c r="V54" s="17">
        <f>NOVIEMBRE!V54+DICIEMBRE!AL54</f>
        <v>0</v>
      </c>
      <c r="W54" s="17">
        <f>NOVIEMBRE!W54+DICIEMBRE!AM54</f>
        <v>0</v>
      </c>
      <c r="X54" s="20">
        <f t="shared" si="48"/>
        <v>20491824</v>
      </c>
      <c r="Y54" s="21">
        <f>NOVIEMBRE!AA54</f>
        <v>11548392</v>
      </c>
      <c r="Z54" s="457">
        <v>1024700</v>
      </c>
      <c r="AA54" s="20">
        <f t="shared" si="49"/>
        <v>12573092</v>
      </c>
      <c r="AB54" s="21">
        <f>NOVIEMBRE!AD54</f>
        <v>11548392</v>
      </c>
      <c r="AC54" s="457">
        <v>1024700</v>
      </c>
      <c r="AD54" s="20">
        <f t="shared" si="50"/>
        <v>12573092</v>
      </c>
      <c r="AE54" s="21">
        <f>NOVIEMBRE!AG54</f>
        <v>10523992</v>
      </c>
      <c r="AF54" s="457">
        <v>1024400</v>
      </c>
      <c r="AG54" s="20">
        <f t="shared" si="51"/>
        <v>11548392</v>
      </c>
      <c r="AH54" s="21">
        <f t="shared" si="52"/>
        <v>7918732</v>
      </c>
      <c r="AI54" s="17">
        <f t="shared" si="53"/>
        <v>7918732</v>
      </c>
      <c r="AJ54" s="18">
        <f t="shared" si="54"/>
        <v>8943432</v>
      </c>
      <c r="AK54" s="10"/>
      <c r="AL54" s="455">
        <v>0</v>
      </c>
      <c r="AM54" s="458">
        <v>0</v>
      </c>
      <c r="AN54" s="10"/>
      <c r="AO54" s="365"/>
      <c r="AP54" s="365"/>
      <c r="AQ54" s="365"/>
      <c r="AR54" s="365"/>
      <c r="AS54" s="365"/>
      <c r="AT54" s="365"/>
      <c r="AU54" s="365"/>
      <c r="AV54" s="365"/>
      <c r="AW54" s="365"/>
      <c r="AX54" s="365"/>
      <c r="AY54" s="365"/>
      <c r="AZ54" s="365"/>
      <c r="BQ54" s="562"/>
    </row>
    <row r="55" spans="1:249" s="514" customFormat="1" ht="15" x14ac:dyDescent="0.2">
      <c r="A55" s="188" t="str">
        <f>+IF(NOVIEMBRE!A55=0,"",NOVIEMBRE!A55)</f>
        <v>1130110-1</v>
      </c>
      <c r="B55" s="189" t="str">
        <f>+CONCATENATE("Vigencia ",INSTRUCCIONES!$F$3)</f>
        <v>Vigencia 2014</v>
      </c>
      <c r="C55" s="456">
        <f>+ENERO!C55</f>
        <v>0</v>
      </c>
      <c r="D55" s="456">
        <f>NOVIEMBRE!D55+DICIEMBRE!P55</f>
        <v>0</v>
      </c>
      <c r="E55" s="456">
        <f>NOVIEMBRE!E55+DICIEMBRE!Q55</f>
        <v>0</v>
      </c>
      <c r="F55" s="170">
        <f>SUM(C55:E55)</f>
        <v>0</v>
      </c>
      <c r="G55" s="283">
        <f>NOVIEMBRE!I55</f>
        <v>0</v>
      </c>
      <c r="H55" s="457">
        <v>0</v>
      </c>
      <c r="I55" s="170">
        <f>SUM(G55:H55)</f>
        <v>0</v>
      </c>
      <c r="J55" s="283">
        <f>NOVIEMBRE!L55</f>
        <v>0</v>
      </c>
      <c r="K55" s="457">
        <v>0</v>
      </c>
      <c r="L55" s="170">
        <f>SUM(J55:K55)</f>
        <v>0</v>
      </c>
      <c r="M55" s="283">
        <f>F55-I55</f>
        <v>0</v>
      </c>
      <c r="N55" s="170">
        <f>F55-L55</f>
        <v>0</v>
      </c>
      <c r="O55" s="467"/>
      <c r="P55" s="455">
        <v>0</v>
      </c>
      <c r="Q55" s="458">
        <v>0</v>
      </c>
      <c r="R55" s="10"/>
      <c r="S55" s="155">
        <f>+IF(NOVIEMBRE!S55=0,"",NOVIEMBRE!S55)</f>
        <v>1010399</v>
      </c>
      <c r="T55" s="159" t="str">
        <f>+IF(NOVIEMBRE!T55=0,"",NOVIEMBRE!T55)</f>
        <v>Vigencias Anteriores</v>
      </c>
      <c r="U55" s="29">
        <f>+ENERO!U55</f>
        <v>0</v>
      </c>
      <c r="V55" s="17">
        <f>NOVIEMBRE!V55+DICIEMBRE!AL55</f>
        <v>0</v>
      </c>
      <c r="W55" s="17">
        <f>NOVIEMBRE!W55+DICIEMBRE!AM55</f>
        <v>29357693</v>
      </c>
      <c r="X55" s="20">
        <f t="shared" si="48"/>
        <v>29357693</v>
      </c>
      <c r="Y55" s="21">
        <f>NOVIEMBRE!AA55</f>
        <v>29357693</v>
      </c>
      <c r="Z55" s="457">
        <v>0</v>
      </c>
      <c r="AA55" s="20">
        <f t="shared" si="49"/>
        <v>29357693</v>
      </c>
      <c r="AB55" s="21">
        <f>NOVIEMBRE!AD55</f>
        <v>29357693</v>
      </c>
      <c r="AC55" s="457">
        <v>0</v>
      </c>
      <c r="AD55" s="20">
        <f t="shared" si="50"/>
        <v>29357693</v>
      </c>
      <c r="AE55" s="21">
        <f>NOVIEMBRE!AG55</f>
        <v>13964310</v>
      </c>
      <c r="AF55" s="457">
        <v>0</v>
      </c>
      <c r="AG55" s="20">
        <f t="shared" si="51"/>
        <v>13964310</v>
      </c>
      <c r="AH55" s="21">
        <f t="shared" si="52"/>
        <v>0</v>
      </c>
      <c r="AI55" s="17">
        <f t="shared" si="53"/>
        <v>0</v>
      </c>
      <c r="AJ55" s="18">
        <f t="shared" si="54"/>
        <v>15393383</v>
      </c>
      <c r="AK55" s="10"/>
      <c r="AL55" s="455">
        <v>0</v>
      </c>
      <c r="AM55" s="458">
        <v>0</v>
      </c>
      <c r="AN55" s="10"/>
      <c r="AO55" s="365"/>
      <c r="AP55" s="554"/>
      <c r="AQ55" s="365"/>
      <c r="AR55" s="365"/>
      <c r="AS55" s="365"/>
      <c r="AT55" s="365"/>
      <c r="AU55" s="365"/>
      <c r="AV55" s="365"/>
      <c r="AW55" s="365"/>
      <c r="AX55" s="365"/>
      <c r="AY55" s="365"/>
      <c r="AZ55" s="365"/>
      <c r="BA55" s="467"/>
      <c r="BF55" s="467"/>
      <c r="BG55" s="467"/>
      <c r="BH55" s="467"/>
      <c r="BI55" s="467"/>
      <c r="BJ55" s="467"/>
      <c r="BK55" s="467"/>
      <c r="BL55" s="467"/>
      <c r="BM55" s="467"/>
      <c r="BN55" s="467"/>
      <c r="BO55" s="467"/>
      <c r="BP55" s="467"/>
      <c r="BQ55" s="562"/>
      <c r="BR55" s="467"/>
      <c r="BS55" s="467"/>
      <c r="BT55" s="467"/>
      <c r="BU55" s="467"/>
      <c r="BV55" s="467"/>
      <c r="BW55" s="467"/>
      <c r="BX55" s="467"/>
      <c r="BY55" s="467"/>
      <c r="BZ55" s="467"/>
      <c r="CA55" s="467"/>
      <c r="CB55" s="467"/>
      <c r="CC55" s="467"/>
      <c r="CD55" s="467"/>
      <c r="CE55" s="467"/>
      <c r="CF55" s="467"/>
      <c r="CG55" s="467"/>
      <c r="CH55" s="467"/>
      <c r="CI55" s="467"/>
      <c r="CJ55" s="467"/>
      <c r="CK55" s="467"/>
      <c r="CL55" s="467"/>
      <c r="CM55" s="467"/>
      <c r="CN55" s="467"/>
      <c r="CO55" s="467"/>
      <c r="CP55" s="467"/>
      <c r="CQ55" s="467"/>
      <c r="CR55" s="467"/>
      <c r="CS55" s="467"/>
      <c r="CT55" s="467"/>
      <c r="CU55" s="467"/>
      <c r="CV55" s="467"/>
      <c r="CW55" s="467"/>
      <c r="CX55" s="467"/>
      <c r="CY55" s="467"/>
      <c r="CZ55" s="467"/>
      <c r="DA55" s="467"/>
      <c r="DB55" s="467"/>
      <c r="DC55" s="467"/>
      <c r="DD55" s="467"/>
      <c r="DE55" s="467"/>
      <c r="DF55" s="467"/>
      <c r="DG55" s="467"/>
      <c r="DH55" s="467"/>
      <c r="DI55" s="467"/>
      <c r="DJ55" s="467"/>
      <c r="DK55" s="467"/>
      <c r="DL55" s="467"/>
      <c r="DM55" s="467"/>
      <c r="DN55" s="467"/>
      <c r="DO55" s="467"/>
      <c r="DP55" s="467"/>
      <c r="DQ55" s="467"/>
      <c r="DR55" s="467"/>
      <c r="DS55" s="467"/>
      <c r="DT55" s="467"/>
      <c r="DU55" s="467"/>
      <c r="DV55" s="467"/>
      <c r="DW55" s="467"/>
      <c r="DX55" s="467"/>
      <c r="DY55" s="467"/>
      <c r="DZ55" s="467"/>
      <c r="EA55" s="467"/>
      <c r="EB55" s="467"/>
      <c r="EC55" s="467"/>
      <c r="ED55" s="467"/>
      <c r="EE55" s="467"/>
      <c r="EF55" s="467"/>
      <c r="EG55" s="467"/>
      <c r="EH55" s="467"/>
      <c r="EI55" s="467"/>
      <c r="EJ55" s="467"/>
      <c r="EK55" s="467"/>
      <c r="EL55" s="467"/>
      <c r="EM55" s="467"/>
      <c r="EN55" s="467"/>
      <c r="EO55" s="467"/>
      <c r="EP55" s="467"/>
      <c r="EQ55" s="467"/>
      <c r="ER55" s="467"/>
      <c r="ES55" s="467"/>
      <c r="ET55" s="467"/>
      <c r="EU55" s="467"/>
      <c r="EV55" s="467"/>
      <c r="EW55" s="467"/>
      <c r="EX55" s="467"/>
      <c r="EY55" s="467"/>
      <c r="EZ55" s="467"/>
      <c r="FA55" s="467"/>
      <c r="FB55" s="467"/>
      <c r="FC55" s="467"/>
      <c r="FD55" s="467"/>
      <c r="FE55" s="467"/>
      <c r="FF55" s="467"/>
      <c r="FG55" s="467"/>
      <c r="FH55" s="467"/>
      <c r="FI55" s="467"/>
      <c r="FJ55" s="467"/>
      <c r="FK55" s="467"/>
      <c r="FL55" s="467"/>
      <c r="FM55" s="467"/>
      <c r="FN55" s="467"/>
      <c r="FO55" s="467"/>
      <c r="FP55" s="467"/>
      <c r="FQ55" s="467"/>
      <c r="FR55" s="467"/>
      <c r="FS55" s="467"/>
      <c r="FT55" s="467"/>
      <c r="FU55" s="467"/>
      <c r="FV55" s="467"/>
      <c r="FW55" s="467"/>
      <c r="FX55" s="467"/>
      <c r="FY55" s="467"/>
      <c r="FZ55" s="467"/>
      <c r="GA55" s="467"/>
      <c r="GB55" s="467"/>
      <c r="GC55" s="467"/>
      <c r="GD55" s="467"/>
      <c r="GE55" s="467"/>
      <c r="GF55" s="467"/>
      <c r="GG55" s="467"/>
      <c r="GH55" s="467"/>
      <c r="GI55" s="467"/>
      <c r="GJ55" s="467"/>
      <c r="GK55" s="467"/>
      <c r="GL55" s="467"/>
      <c r="GM55" s="467"/>
      <c r="GN55" s="467"/>
      <c r="GO55" s="467"/>
      <c r="GP55" s="467"/>
      <c r="GQ55" s="467"/>
      <c r="GR55" s="467"/>
      <c r="GS55" s="467"/>
      <c r="GT55" s="467"/>
      <c r="GU55" s="467"/>
      <c r="GV55" s="467"/>
      <c r="GW55" s="467"/>
      <c r="GX55" s="467"/>
      <c r="GY55" s="467"/>
      <c r="GZ55" s="467"/>
      <c r="HA55" s="467"/>
      <c r="HB55" s="467"/>
      <c r="HC55" s="467"/>
      <c r="HD55" s="467"/>
      <c r="HE55" s="467"/>
      <c r="HF55" s="467"/>
      <c r="HG55" s="467"/>
      <c r="HH55" s="467"/>
      <c r="HI55" s="467"/>
      <c r="HJ55" s="467"/>
      <c r="HK55" s="467"/>
      <c r="HL55" s="467"/>
      <c r="HM55" s="467"/>
      <c r="HN55" s="467"/>
      <c r="HO55" s="467"/>
      <c r="HP55" s="467"/>
      <c r="HQ55" s="467"/>
      <c r="HR55" s="467"/>
      <c r="HS55" s="467"/>
      <c r="HT55" s="467"/>
      <c r="HU55" s="467"/>
      <c r="HV55" s="467"/>
      <c r="HW55" s="467"/>
      <c r="HX55" s="467"/>
      <c r="HY55" s="467"/>
      <c r="HZ55" s="467"/>
      <c r="IA55" s="467"/>
      <c r="IB55" s="467"/>
      <c r="IC55" s="467"/>
      <c r="ID55" s="467"/>
      <c r="IE55" s="467"/>
      <c r="IF55" s="467"/>
      <c r="IG55" s="467"/>
      <c r="IH55" s="467"/>
      <c r="II55" s="467"/>
      <c r="IJ55" s="467"/>
      <c r="IK55" s="467"/>
      <c r="IL55" s="467"/>
      <c r="IM55" s="467"/>
      <c r="IN55" s="467"/>
      <c r="IO55" s="467"/>
    </row>
    <row r="56" spans="1:249" s="514" customFormat="1" ht="15.75" x14ac:dyDescent="0.2">
      <c r="A56" s="188" t="str">
        <f>+IF(NOVIEMBRE!A56=0,"",NOVIEMBRE!A56)</f>
        <v>1130110-2</v>
      </c>
      <c r="B56" s="189" t="str">
        <f>+IF(NOVIEMBRE!B56=0,"",NOVIEMBRE!B56)</f>
        <v>Vigencias Anteriores</v>
      </c>
      <c r="C56" s="456">
        <f>+ENERO!C56</f>
        <v>0</v>
      </c>
      <c r="D56" s="456">
        <f>NOVIEMBRE!D56+DICIEMBRE!P56</f>
        <v>0</v>
      </c>
      <c r="E56" s="456">
        <f>NOVIEMBRE!E56+DICIEMBRE!Q56</f>
        <v>0</v>
      </c>
      <c r="F56" s="170">
        <f>SUM(C56:E56)</f>
        <v>0</v>
      </c>
      <c r="G56" s="283">
        <f>NOVIEMBRE!I56</f>
        <v>0</v>
      </c>
      <c r="H56" s="457">
        <v>0</v>
      </c>
      <c r="I56" s="170">
        <f>SUM(G56:H56)</f>
        <v>0</v>
      </c>
      <c r="J56" s="283">
        <f>NOVIEMBRE!L56</f>
        <v>0</v>
      </c>
      <c r="K56" s="457">
        <v>0</v>
      </c>
      <c r="L56" s="170">
        <f>SUM(J56:K56)</f>
        <v>0</v>
      </c>
      <c r="M56" s="283">
        <f>F56-I56</f>
        <v>0</v>
      </c>
      <c r="N56" s="170">
        <f>F56-L56</f>
        <v>0</v>
      </c>
      <c r="O56" s="467"/>
      <c r="P56" s="455">
        <v>0</v>
      </c>
      <c r="Q56" s="458">
        <v>0</v>
      </c>
      <c r="R56" s="10"/>
      <c r="S56" s="448" t="str">
        <f>+IF(NOVIEMBRE!S56=0,"",NOVIEMBRE!S56)</f>
        <v/>
      </c>
      <c r="T56" s="649" t="str">
        <f>+IF(NOVIEMBRE!T56=0,"",NOVIEMBRE!T56)</f>
        <v/>
      </c>
      <c r="U56" s="193"/>
      <c r="V56" s="193"/>
      <c r="W56" s="193"/>
      <c r="X56" s="193"/>
      <c r="Y56" s="193"/>
      <c r="Z56" s="193"/>
      <c r="AA56" s="193"/>
      <c r="AB56" s="193"/>
      <c r="AC56" s="193"/>
      <c r="AD56" s="193"/>
      <c r="AE56" s="193"/>
      <c r="AF56" s="193"/>
      <c r="AG56" s="193"/>
      <c r="AH56" s="193"/>
      <c r="AI56" s="193"/>
      <c r="AJ56" s="207"/>
      <c r="AK56" s="12"/>
      <c r="AL56" s="213"/>
      <c r="AM56" s="214"/>
      <c r="AN56" s="10"/>
      <c r="AO56" s="365"/>
      <c r="AP56" s="365"/>
      <c r="AQ56" s="365"/>
      <c r="AR56" s="365"/>
      <c r="AS56" s="365"/>
      <c r="AT56" s="365"/>
      <c r="AU56" s="365"/>
      <c r="AV56" s="365"/>
      <c r="AW56" s="365"/>
      <c r="AX56" s="365"/>
      <c r="AY56" s="365"/>
      <c r="AZ56" s="365"/>
      <c r="BA56" s="467"/>
      <c r="BF56" s="467"/>
      <c r="BG56" s="467"/>
      <c r="BH56" s="467"/>
      <c r="BI56" s="467"/>
      <c r="BJ56" s="467"/>
      <c r="BK56" s="467"/>
      <c r="BL56" s="467"/>
      <c r="BM56" s="467"/>
      <c r="BN56" s="467"/>
      <c r="BO56" s="467"/>
      <c r="BP56" s="467"/>
      <c r="BQ56" s="562"/>
      <c r="BR56" s="467"/>
      <c r="BS56" s="467"/>
      <c r="BT56" s="467"/>
      <c r="BU56" s="467"/>
      <c r="BV56" s="467"/>
      <c r="BW56" s="467"/>
      <c r="BX56" s="467"/>
      <c r="BY56" s="467"/>
      <c r="BZ56" s="467"/>
      <c r="CA56" s="467"/>
      <c r="CB56" s="467"/>
      <c r="CC56" s="467"/>
      <c r="CD56" s="467"/>
      <c r="CE56" s="467"/>
      <c r="CF56" s="467"/>
      <c r="CG56" s="467"/>
      <c r="CH56" s="467"/>
      <c r="CI56" s="467"/>
      <c r="CJ56" s="467"/>
      <c r="CK56" s="467"/>
      <c r="CL56" s="467"/>
      <c r="CM56" s="467"/>
      <c r="CN56" s="467"/>
      <c r="CO56" s="467"/>
      <c r="CP56" s="467"/>
      <c r="CQ56" s="467"/>
      <c r="CR56" s="467"/>
      <c r="CS56" s="467"/>
      <c r="CT56" s="467"/>
      <c r="CU56" s="467"/>
      <c r="CV56" s="467"/>
      <c r="CW56" s="467"/>
      <c r="CX56" s="467"/>
      <c r="CY56" s="467"/>
      <c r="CZ56" s="467"/>
      <c r="DA56" s="467"/>
      <c r="DB56" s="467"/>
      <c r="DC56" s="467"/>
      <c r="DD56" s="467"/>
      <c r="DE56" s="467"/>
      <c r="DF56" s="467"/>
      <c r="DG56" s="467"/>
      <c r="DH56" s="467"/>
      <c r="DI56" s="467"/>
      <c r="DJ56" s="467"/>
      <c r="DK56" s="467"/>
      <c r="DL56" s="467"/>
      <c r="DM56" s="467"/>
      <c r="DN56" s="467"/>
      <c r="DO56" s="467"/>
      <c r="DP56" s="467"/>
      <c r="DQ56" s="467"/>
      <c r="DR56" s="467"/>
      <c r="DS56" s="467"/>
      <c r="DT56" s="467"/>
      <c r="DU56" s="467"/>
      <c r="DV56" s="467"/>
      <c r="DW56" s="467"/>
      <c r="DX56" s="467"/>
      <c r="DY56" s="467"/>
      <c r="DZ56" s="467"/>
      <c r="EA56" s="467"/>
      <c r="EB56" s="467"/>
      <c r="EC56" s="467"/>
      <c r="ED56" s="467"/>
      <c r="EE56" s="467"/>
      <c r="EF56" s="467"/>
      <c r="EG56" s="467"/>
      <c r="EH56" s="467"/>
      <c r="EI56" s="467"/>
      <c r="EJ56" s="467"/>
      <c r="EK56" s="467"/>
      <c r="EL56" s="467"/>
      <c r="EM56" s="467"/>
      <c r="EN56" s="467"/>
      <c r="EO56" s="467"/>
      <c r="EP56" s="467"/>
      <c r="EQ56" s="467"/>
      <c r="ER56" s="467"/>
      <c r="ES56" s="467"/>
      <c r="ET56" s="467"/>
      <c r="EU56" s="467"/>
      <c r="EV56" s="467"/>
      <c r="EW56" s="467"/>
      <c r="EX56" s="467"/>
      <c r="EY56" s="467"/>
      <c r="EZ56" s="467"/>
      <c r="FA56" s="467"/>
      <c r="FB56" s="467"/>
      <c r="FC56" s="467"/>
      <c r="FD56" s="467"/>
      <c r="FE56" s="467"/>
      <c r="FF56" s="467"/>
      <c r="FG56" s="467"/>
      <c r="FH56" s="467"/>
      <c r="FI56" s="467"/>
      <c r="FJ56" s="467"/>
      <c r="FK56" s="467"/>
      <c r="FL56" s="467"/>
      <c r="FM56" s="467"/>
      <c r="FN56" s="467"/>
      <c r="FO56" s="467"/>
      <c r="FP56" s="467"/>
      <c r="FQ56" s="467"/>
      <c r="FR56" s="467"/>
      <c r="FS56" s="467"/>
      <c r="FT56" s="467"/>
      <c r="FU56" s="467"/>
      <c r="FV56" s="467"/>
      <c r="FW56" s="467"/>
      <c r="FX56" s="467"/>
      <c r="FY56" s="467"/>
      <c r="FZ56" s="467"/>
      <c r="GA56" s="467"/>
      <c r="GB56" s="467"/>
      <c r="GC56" s="467"/>
      <c r="GD56" s="467"/>
      <c r="GE56" s="467"/>
      <c r="GF56" s="467"/>
      <c r="GG56" s="467"/>
      <c r="GH56" s="467"/>
      <c r="GI56" s="467"/>
      <c r="GJ56" s="467"/>
      <c r="GK56" s="467"/>
      <c r="GL56" s="467"/>
      <c r="GM56" s="467"/>
      <c r="GN56" s="467"/>
      <c r="GO56" s="467"/>
      <c r="GP56" s="467"/>
      <c r="GQ56" s="467"/>
      <c r="GR56" s="467"/>
      <c r="GS56" s="467"/>
      <c r="GT56" s="467"/>
      <c r="GU56" s="467"/>
      <c r="GV56" s="467"/>
      <c r="GW56" s="467"/>
      <c r="GX56" s="467"/>
      <c r="GY56" s="467"/>
      <c r="GZ56" s="467"/>
      <c r="HA56" s="467"/>
      <c r="HB56" s="467"/>
      <c r="HC56" s="467"/>
      <c r="HD56" s="467"/>
      <c r="HE56" s="467"/>
      <c r="HF56" s="467"/>
      <c r="HG56" s="467"/>
      <c r="HH56" s="467"/>
      <c r="HI56" s="467"/>
      <c r="HJ56" s="467"/>
      <c r="HK56" s="467"/>
      <c r="HL56" s="467"/>
      <c r="HM56" s="467"/>
      <c r="HN56" s="467"/>
      <c r="HO56" s="467"/>
      <c r="HP56" s="467"/>
      <c r="HQ56" s="467"/>
      <c r="HR56" s="467"/>
      <c r="HS56" s="467"/>
      <c r="HT56" s="467"/>
      <c r="HU56" s="467"/>
      <c r="HV56" s="467"/>
      <c r="HW56" s="467"/>
      <c r="HX56" s="467"/>
      <c r="HY56" s="467"/>
      <c r="HZ56" s="467"/>
      <c r="IA56" s="467"/>
      <c r="IB56" s="467"/>
      <c r="IC56" s="467"/>
      <c r="ID56" s="467"/>
      <c r="IE56" s="467"/>
      <c r="IF56" s="467"/>
      <c r="IG56" s="467"/>
      <c r="IH56" s="467"/>
      <c r="II56" s="467"/>
      <c r="IJ56" s="467"/>
      <c r="IK56" s="467"/>
      <c r="IL56" s="467"/>
      <c r="IM56" s="467"/>
      <c r="IN56" s="467"/>
      <c r="IO56" s="467"/>
    </row>
    <row r="57" spans="1:249" s="467" customFormat="1" ht="15" x14ac:dyDescent="0.2">
      <c r="A57" s="57">
        <f>+IF(NOVIEMBRE!A57=0,"",NOVIEMBRE!A57)</f>
        <v>1130111</v>
      </c>
      <c r="B57" s="45" t="str">
        <f>+IF(NOVIEMBRE!B57=0,"",NOVIEMBRE!B57)</f>
        <v>IPS PRIVADAS</v>
      </c>
      <c r="C57" s="53">
        <f t="shared" ref="C57:N57" si="57">SUM(C58:C59)</f>
        <v>0</v>
      </c>
      <c r="D57" s="53">
        <f t="shared" si="57"/>
        <v>0</v>
      </c>
      <c r="E57" s="53">
        <f t="shared" si="57"/>
        <v>0</v>
      </c>
      <c r="F57" s="54">
        <f t="shared" si="57"/>
        <v>0</v>
      </c>
      <c r="G57" s="52">
        <f t="shared" si="57"/>
        <v>0</v>
      </c>
      <c r="H57" s="53">
        <f t="shared" si="57"/>
        <v>0</v>
      </c>
      <c r="I57" s="54">
        <f t="shared" si="57"/>
        <v>0</v>
      </c>
      <c r="J57" s="52">
        <f t="shared" si="57"/>
        <v>0</v>
      </c>
      <c r="K57" s="53">
        <f t="shared" si="57"/>
        <v>0</v>
      </c>
      <c r="L57" s="54">
        <f t="shared" si="57"/>
        <v>0</v>
      </c>
      <c r="M57" s="52">
        <f t="shared" si="57"/>
        <v>0</v>
      </c>
      <c r="N57" s="54">
        <f t="shared" si="57"/>
        <v>0</v>
      </c>
      <c r="P57" s="52">
        <f>SUM(P58:P59)</f>
        <v>0</v>
      </c>
      <c r="Q57" s="54">
        <f>SUM(Q58:Q59)</f>
        <v>0</v>
      </c>
      <c r="R57" s="10"/>
      <c r="S57" s="34">
        <f>+IF(NOVIEMBRE!S57=0,"",NOVIEMBRE!S57)</f>
        <v>1010400</v>
      </c>
      <c r="T57" s="158" t="str">
        <f>+IF(NOVIEMBRE!T57=0,"",NOVIEMBRE!T57)</f>
        <v>Contribuciones Inherentes nómina del Sector Publico</v>
      </c>
      <c r="U57" s="157">
        <f t="shared" ref="U57:AJ57" si="58">U58+U61</f>
        <v>25614780</v>
      </c>
      <c r="V57" s="144">
        <f t="shared" si="58"/>
        <v>0</v>
      </c>
      <c r="W57" s="144">
        <f t="shared" si="58"/>
        <v>1420043</v>
      </c>
      <c r="X57" s="152">
        <f t="shared" si="58"/>
        <v>27034823</v>
      </c>
      <c r="Y57" s="151">
        <f t="shared" si="58"/>
        <v>15854856</v>
      </c>
      <c r="Z57" s="144">
        <f t="shared" si="58"/>
        <v>1280600</v>
      </c>
      <c r="AA57" s="152">
        <f t="shared" si="58"/>
        <v>17135456</v>
      </c>
      <c r="AB57" s="151">
        <f t="shared" si="58"/>
        <v>15854856</v>
      </c>
      <c r="AC57" s="144">
        <f t="shared" si="58"/>
        <v>1280600</v>
      </c>
      <c r="AD57" s="152">
        <f t="shared" si="58"/>
        <v>17135456</v>
      </c>
      <c r="AE57" s="151">
        <f t="shared" si="58"/>
        <v>14574656</v>
      </c>
      <c r="AF57" s="144">
        <f t="shared" si="58"/>
        <v>1280200</v>
      </c>
      <c r="AG57" s="152">
        <f t="shared" si="58"/>
        <v>15854856</v>
      </c>
      <c r="AH57" s="151">
        <f t="shared" si="58"/>
        <v>9899367</v>
      </c>
      <c r="AI57" s="144">
        <f t="shared" si="58"/>
        <v>9899367</v>
      </c>
      <c r="AJ57" s="153">
        <f t="shared" si="58"/>
        <v>11179967</v>
      </c>
      <c r="AK57" s="10"/>
      <c r="AL57" s="151">
        <f>AL58+AL61</f>
        <v>0</v>
      </c>
      <c r="AM57" s="153">
        <f>AM58+AM61</f>
        <v>0</v>
      </c>
      <c r="AN57" s="10"/>
      <c r="AO57" s="365"/>
      <c r="AP57" s="365"/>
      <c r="AQ57" s="365"/>
      <c r="AR57" s="365"/>
      <c r="AS57" s="365"/>
      <c r="AT57" s="365"/>
      <c r="AU57" s="365"/>
      <c r="AV57" s="365"/>
      <c r="AW57" s="365"/>
      <c r="AX57" s="365"/>
      <c r="AY57" s="365"/>
      <c r="AZ57" s="365"/>
      <c r="BQ57" s="562"/>
    </row>
    <row r="58" spans="1:249" s="514" customFormat="1" ht="15" x14ac:dyDescent="0.2">
      <c r="A58" s="188" t="str">
        <f>+IF(NOVIEMBRE!A58=0,"",NOVIEMBRE!A58)</f>
        <v>1130111-1</v>
      </c>
      <c r="B58" s="189" t="str">
        <f>+CONCATENATE("Vigencia ",INSTRUCCIONES!$F$3)</f>
        <v>Vigencia 2014</v>
      </c>
      <c r="C58" s="456">
        <f>+ENERO!C58</f>
        <v>0</v>
      </c>
      <c r="D58" s="456">
        <f>NOVIEMBRE!D58+DICIEMBRE!P58</f>
        <v>0</v>
      </c>
      <c r="E58" s="456">
        <f>NOVIEMBRE!E58+DICIEMBRE!Q58</f>
        <v>0</v>
      </c>
      <c r="F58" s="170">
        <f>SUM(C58:E58)</f>
        <v>0</v>
      </c>
      <c r="G58" s="283">
        <f>NOVIEMBRE!I58</f>
        <v>0</v>
      </c>
      <c r="H58" s="457">
        <v>0</v>
      </c>
      <c r="I58" s="170">
        <f>SUM(G58:H58)</f>
        <v>0</v>
      </c>
      <c r="J58" s="283">
        <f>NOVIEMBRE!L58</f>
        <v>0</v>
      </c>
      <c r="K58" s="457">
        <v>0</v>
      </c>
      <c r="L58" s="170">
        <f>SUM(J58:K58)</f>
        <v>0</v>
      </c>
      <c r="M58" s="283">
        <f>F58-I58</f>
        <v>0</v>
      </c>
      <c r="N58" s="170">
        <f>F58-L58</f>
        <v>0</v>
      </c>
      <c r="O58" s="467"/>
      <c r="P58" s="455">
        <v>0</v>
      </c>
      <c r="Q58" s="458">
        <v>0</v>
      </c>
      <c r="R58" s="10"/>
      <c r="S58" s="155">
        <f>+IF(NOVIEMBRE!S58=0,"",NOVIEMBRE!S58)</f>
        <v>1010402</v>
      </c>
      <c r="T58" s="159" t="str">
        <f>+IF(NOVIEMBRE!T58=0,"",NOVIEMBRE!T58)</f>
        <v>Contribuciones - Otros</v>
      </c>
      <c r="U58" s="29">
        <f t="shared" ref="U58:AJ58" si="59">SUM(U59:U60)</f>
        <v>25614780</v>
      </c>
      <c r="V58" s="17">
        <f t="shared" si="59"/>
        <v>0</v>
      </c>
      <c r="W58" s="17">
        <f t="shared" si="59"/>
        <v>0</v>
      </c>
      <c r="X58" s="20">
        <f t="shared" si="59"/>
        <v>25614780</v>
      </c>
      <c r="Y58" s="21">
        <f t="shared" si="59"/>
        <v>14434813</v>
      </c>
      <c r="Z58" s="169">
        <f t="shared" si="59"/>
        <v>1280600</v>
      </c>
      <c r="AA58" s="20">
        <f t="shared" si="59"/>
        <v>15715413</v>
      </c>
      <c r="AB58" s="21">
        <f t="shared" si="59"/>
        <v>14434813</v>
      </c>
      <c r="AC58" s="169">
        <f t="shared" si="59"/>
        <v>1280600</v>
      </c>
      <c r="AD58" s="20">
        <f t="shared" si="59"/>
        <v>15715413</v>
      </c>
      <c r="AE58" s="21">
        <f t="shared" si="59"/>
        <v>13154613</v>
      </c>
      <c r="AF58" s="169">
        <f t="shared" si="59"/>
        <v>1280200</v>
      </c>
      <c r="AG58" s="20">
        <f t="shared" si="59"/>
        <v>14434813</v>
      </c>
      <c r="AH58" s="21">
        <f t="shared" si="59"/>
        <v>9899367</v>
      </c>
      <c r="AI58" s="17">
        <f t="shared" si="59"/>
        <v>9899367</v>
      </c>
      <c r="AJ58" s="18">
        <f t="shared" si="59"/>
        <v>11179967</v>
      </c>
      <c r="AK58" s="10"/>
      <c r="AL58" s="31">
        <f>SUM(AL59:AL60)</f>
        <v>0</v>
      </c>
      <c r="AM58" s="28">
        <f>SUM(AM59:AM60)</f>
        <v>0</v>
      </c>
      <c r="AN58" s="10"/>
      <c r="AO58" s="555"/>
      <c r="AP58" s="554"/>
      <c r="AQ58" s="365"/>
      <c r="AR58" s="365"/>
      <c r="AS58" s="365"/>
      <c r="AT58" s="365"/>
      <c r="AU58" s="365"/>
      <c r="AV58" s="365"/>
      <c r="AW58" s="365"/>
      <c r="AX58" s="365"/>
      <c r="AY58" s="365"/>
      <c r="AZ58" s="365"/>
      <c r="BA58" s="467"/>
      <c r="BF58" s="467"/>
      <c r="BG58" s="467"/>
      <c r="BH58" s="467"/>
      <c r="BI58" s="467"/>
      <c r="BJ58" s="467"/>
      <c r="BK58" s="467"/>
      <c r="BL58" s="467"/>
      <c r="BM58" s="467"/>
      <c r="BN58" s="467"/>
      <c r="BO58" s="467"/>
      <c r="BP58" s="467"/>
      <c r="BQ58" s="562"/>
      <c r="BR58" s="467"/>
      <c r="BS58" s="467"/>
      <c r="BT58" s="467"/>
      <c r="BU58" s="467"/>
      <c r="BV58" s="467"/>
      <c r="BW58" s="467"/>
      <c r="BX58" s="467"/>
      <c r="BY58" s="467"/>
      <c r="BZ58" s="467"/>
      <c r="CA58" s="467"/>
      <c r="CB58" s="467"/>
      <c r="CC58" s="467"/>
      <c r="CD58" s="467"/>
      <c r="CE58" s="467"/>
      <c r="CF58" s="467"/>
      <c r="CG58" s="467"/>
      <c r="CH58" s="467"/>
      <c r="CI58" s="467"/>
      <c r="CJ58" s="467"/>
      <c r="CK58" s="467"/>
      <c r="CL58" s="467"/>
      <c r="CM58" s="467"/>
      <c r="CN58" s="467"/>
      <c r="CO58" s="467"/>
      <c r="CP58" s="467"/>
      <c r="CQ58" s="467"/>
      <c r="CR58" s="467"/>
      <c r="CS58" s="467"/>
      <c r="CT58" s="467"/>
      <c r="CU58" s="467"/>
      <c r="CV58" s="467"/>
      <c r="CW58" s="467"/>
      <c r="CX58" s="467"/>
      <c r="CY58" s="467"/>
      <c r="CZ58" s="467"/>
      <c r="DA58" s="467"/>
      <c r="DB58" s="467"/>
      <c r="DC58" s="467"/>
      <c r="DD58" s="467"/>
      <c r="DE58" s="467"/>
      <c r="DF58" s="467"/>
      <c r="DG58" s="467"/>
      <c r="DH58" s="467"/>
      <c r="DI58" s="467"/>
      <c r="DJ58" s="467"/>
      <c r="DK58" s="467"/>
      <c r="DL58" s="467"/>
      <c r="DM58" s="467"/>
      <c r="DN58" s="467"/>
      <c r="DO58" s="467"/>
      <c r="DP58" s="467"/>
      <c r="DQ58" s="467"/>
      <c r="DR58" s="467"/>
      <c r="DS58" s="467"/>
      <c r="DT58" s="467"/>
      <c r="DU58" s="467"/>
      <c r="DV58" s="467"/>
      <c r="DW58" s="467"/>
      <c r="DX58" s="467"/>
      <c r="DY58" s="467"/>
      <c r="DZ58" s="467"/>
      <c r="EA58" s="467"/>
      <c r="EB58" s="467"/>
      <c r="EC58" s="467"/>
      <c r="ED58" s="467"/>
      <c r="EE58" s="467"/>
      <c r="EF58" s="467"/>
      <c r="EG58" s="467"/>
      <c r="EH58" s="467"/>
      <c r="EI58" s="467"/>
      <c r="EJ58" s="467"/>
      <c r="EK58" s="467"/>
      <c r="EL58" s="467"/>
      <c r="EM58" s="467"/>
      <c r="EN58" s="467"/>
      <c r="EO58" s="467"/>
      <c r="EP58" s="467"/>
      <c r="EQ58" s="467"/>
      <c r="ER58" s="467"/>
      <c r="ES58" s="467"/>
      <c r="ET58" s="467"/>
      <c r="EU58" s="467"/>
      <c r="EV58" s="467"/>
      <c r="EW58" s="467"/>
      <c r="EX58" s="467"/>
      <c r="EY58" s="467"/>
      <c r="EZ58" s="467"/>
      <c r="FA58" s="467"/>
      <c r="FB58" s="467"/>
      <c r="FC58" s="467"/>
      <c r="FD58" s="467"/>
      <c r="FE58" s="467"/>
      <c r="FF58" s="467"/>
      <c r="FG58" s="467"/>
      <c r="FH58" s="467"/>
      <c r="FI58" s="467"/>
      <c r="FJ58" s="467"/>
      <c r="FK58" s="467"/>
      <c r="FL58" s="467"/>
      <c r="FM58" s="467"/>
      <c r="FN58" s="467"/>
      <c r="FO58" s="467"/>
      <c r="FP58" s="467"/>
      <c r="FQ58" s="467"/>
      <c r="FR58" s="467"/>
      <c r="FS58" s="467"/>
      <c r="FT58" s="467"/>
      <c r="FU58" s="467"/>
      <c r="FV58" s="467"/>
      <c r="FW58" s="467"/>
      <c r="FX58" s="467"/>
      <c r="FY58" s="467"/>
      <c r="FZ58" s="467"/>
      <c r="GA58" s="467"/>
      <c r="GB58" s="467"/>
      <c r="GC58" s="467"/>
      <c r="GD58" s="467"/>
      <c r="GE58" s="467"/>
      <c r="GF58" s="467"/>
      <c r="GG58" s="467"/>
      <c r="GH58" s="467"/>
      <c r="GI58" s="467"/>
      <c r="GJ58" s="467"/>
      <c r="GK58" s="467"/>
      <c r="GL58" s="467"/>
      <c r="GM58" s="467"/>
      <c r="GN58" s="467"/>
      <c r="GO58" s="467"/>
      <c r="GP58" s="467"/>
      <c r="GQ58" s="467"/>
      <c r="GR58" s="467"/>
      <c r="GS58" s="467"/>
      <c r="GT58" s="467"/>
      <c r="GU58" s="467"/>
      <c r="GV58" s="467"/>
      <c r="GW58" s="467"/>
      <c r="GX58" s="467"/>
      <c r="GY58" s="467"/>
      <c r="GZ58" s="467"/>
      <c r="HA58" s="467"/>
      <c r="HB58" s="467"/>
      <c r="HC58" s="467"/>
      <c r="HD58" s="467"/>
      <c r="HE58" s="467"/>
      <c r="HF58" s="467"/>
      <c r="HG58" s="467"/>
      <c r="HH58" s="467"/>
      <c r="HI58" s="467"/>
      <c r="HJ58" s="467"/>
      <c r="HK58" s="467"/>
      <c r="HL58" s="467"/>
      <c r="HM58" s="467"/>
      <c r="HN58" s="467"/>
      <c r="HO58" s="467"/>
      <c r="HP58" s="467"/>
      <c r="HQ58" s="467"/>
      <c r="HR58" s="467"/>
      <c r="HS58" s="467"/>
      <c r="HT58" s="467"/>
      <c r="HU58" s="467"/>
      <c r="HV58" s="467"/>
      <c r="HW58" s="467"/>
      <c r="HX58" s="467"/>
      <c r="HY58" s="467"/>
      <c r="HZ58" s="467"/>
      <c r="IA58" s="467"/>
      <c r="IB58" s="467"/>
      <c r="IC58" s="467"/>
      <c r="ID58" s="467"/>
      <c r="IE58" s="467"/>
      <c r="IF58" s="467"/>
      <c r="IG58" s="467"/>
      <c r="IH58" s="467"/>
      <c r="II58" s="467"/>
      <c r="IJ58" s="467"/>
      <c r="IK58" s="467"/>
      <c r="IL58" s="467"/>
      <c r="IM58" s="467"/>
      <c r="IN58" s="467"/>
      <c r="IO58" s="467"/>
    </row>
    <row r="59" spans="1:249" s="514" customFormat="1" ht="15" x14ac:dyDescent="0.2">
      <c r="A59" s="188" t="str">
        <f>+IF(NOVIEMBRE!A59=0,"",NOVIEMBRE!A59)</f>
        <v>1130111-2</v>
      </c>
      <c r="B59" s="189" t="str">
        <f>+IF(NOVIEMBRE!B59=0,"",NOVIEMBRE!B59)</f>
        <v>Vigencias Anteriores</v>
      </c>
      <c r="C59" s="456">
        <f>+ENERO!C59</f>
        <v>0</v>
      </c>
      <c r="D59" s="456">
        <f>NOVIEMBRE!D59+DICIEMBRE!P59</f>
        <v>0</v>
      </c>
      <c r="E59" s="456">
        <f>NOVIEMBRE!E59+DICIEMBRE!Q59</f>
        <v>0</v>
      </c>
      <c r="F59" s="170">
        <f>SUM(C59:E59)</f>
        <v>0</v>
      </c>
      <c r="G59" s="283">
        <f>NOVIEMBRE!I59</f>
        <v>0</v>
      </c>
      <c r="H59" s="457">
        <v>0</v>
      </c>
      <c r="I59" s="170">
        <f>SUM(G59:H59)</f>
        <v>0</v>
      </c>
      <c r="J59" s="283">
        <f>NOVIEMBRE!L59</f>
        <v>0</v>
      </c>
      <c r="K59" s="457">
        <v>0</v>
      </c>
      <c r="L59" s="170">
        <f>SUM(J59:K59)</f>
        <v>0</v>
      </c>
      <c r="M59" s="283">
        <f>F59-I59</f>
        <v>0</v>
      </c>
      <c r="N59" s="170">
        <f>F59-L59</f>
        <v>0</v>
      </c>
      <c r="O59" s="467"/>
      <c r="P59" s="455">
        <v>0</v>
      </c>
      <c r="Q59" s="458">
        <v>0</v>
      </c>
      <c r="R59" s="10"/>
      <c r="S59" s="156" t="str">
        <f>+IF(NOVIEMBRE!S59=0,"",NOVIEMBRE!S59)</f>
        <v>1010402-1</v>
      </c>
      <c r="T59" s="55" t="str">
        <f>+IF(NOVIEMBRE!T59=0,"",NOVIEMBRE!T59)</f>
        <v>S.E.N.A.</v>
      </c>
      <c r="U59" s="29">
        <f>+ENERO!U59</f>
        <v>10245912</v>
      </c>
      <c r="V59" s="17">
        <f>NOVIEMBRE!V59+DICIEMBRE!AL59</f>
        <v>0</v>
      </c>
      <c r="W59" s="17">
        <f>NOVIEMBRE!W59+DICIEMBRE!AM59</f>
        <v>0</v>
      </c>
      <c r="X59" s="20">
        <f>SUM(U59:W59)</f>
        <v>10245912</v>
      </c>
      <c r="Y59" s="21">
        <f>NOVIEMBRE!AA59</f>
        <v>5773945</v>
      </c>
      <c r="Z59" s="457">
        <v>512200</v>
      </c>
      <c r="AA59" s="20">
        <f>SUM(Y59:Z59)</f>
        <v>6286145</v>
      </c>
      <c r="AB59" s="21">
        <f>NOVIEMBRE!AD59</f>
        <v>5773945</v>
      </c>
      <c r="AC59" s="457">
        <v>512200</v>
      </c>
      <c r="AD59" s="20">
        <f>SUM(AB59:AC59)</f>
        <v>6286145</v>
      </c>
      <c r="AE59" s="21">
        <f>NOVIEMBRE!AG59</f>
        <v>5261845</v>
      </c>
      <c r="AF59" s="457">
        <v>512100</v>
      </c>
      <c r="AG59" s="20">
        <f>SUM(AE59:AF59)</f>
        <v>5773945</v>
      </c>
      <c r="AH59" s="21">
        <f>X59-AA59</f>
        <v>3959767</v>
      </c>
      <c r="AI59" s="17">
        <f>X59-AD59</f>
        <v>3959767</v>
      </c>
      <c r="AJ59" s="18">
        <f>X59-AG59</f>
        <v>4471967</v>
      </c>
      <c r="AK59" s="10"/>
      <c r="AL59" s="455">
        <v>0</v>
      </c>
      <c r="AM59" s="458">
        <v>0</v>
      </c>
      <c r="AN59" s="10"/>
      <c r="AO59" s="365"/>
      <c r="AP59" s="365"/>
      <c r="AQ59" s="365"/>
      <c r="AR59" s="365"/>
      <c r="AS59" s="365"/>
      <c r="AT59" s="365"/>
      <c r="AU59" s="365"/>
      <c r="AV59" s="365"/>
      <c r="AW59" s="365"/>
      <c r="AX59" s="365"/>
      <c r="AY59" s="365"/>
      <c r="AZ59" s="365"/>
      <c r="BA59" s="467"/>
      <c r="BF59" s="467"/>
      <c r="BG59" s="467"/>
      <c r="BH59" s="467"/>
      <c r="BI59" s="467"/>
      <c r="BJ59" s="467"/>
      <c r="BK59" s="467"/>
      <c r="BL59" s="467"/>
      <c r="BM59" s="467"/>
      <c r="BN59" s="467"/>
      <c r="BO59" s="467"/>
      <c r="BP59" s="467"/>
      <c r="BQ59" s="562"/>
      <c r="BR59" s="467"/>
      <c r="BS59" s="467"/>
      <c r="BT59" s="467"/>
      <c r="BU59" s="467"/>
      <c r="BV59" s="467"/>
      <c r="BW59" s="467"/>
      <c r="BX59" s="467"/>
      <c r="BY59" s="467"/>
      <c r="BZ59" s="467"/>
      <c r="CA59" s="467"/>
      <c r="CB59" s="467"/>
      <c r="CC59" s="467"/>
      <c r="CD59" s="467"/>
      <c r="CE59" s="467"/>
      <c r="CF59" s="467"/>
      <c r="CG59" s="467"/>
      <c r="CH59" s="467"/>
      <c r="CI59" s="467"/>
      <c r="CJ59" s="467"/>
      <c r="CK59" s="467"/>
      <c r="CL59" s="467"/>
      <c r="CM59" s="467"/>
      <c r="CN59" s="467"/>
      <c r="CO59" s="467"/>
      <c r="CP59" s="467"/>
      <c r="CQ59" s="467"/>
      <c r="CR59" s="467"/>
      <c r="CS59" s="467"/>
      <c r="CT59" s="467"/>
      <c r="CU59" s="467"/>
      <c r="CV59" s="467"/>
      <c r="CW59" s="467"/>
      <c r="CX59" s="467"/>
      <c r="CY59" s="467"/>
      <c r="CZ59" s="467"/>
      <c r="DA59" s="467"/>
      <c r="DB59" s="467"/>
      <c r="DC59" s="467"/>
      <c r="DD59" s="467"/>
      <c r="DE59" s="467"/>
      <c r="DF59" s="467"/>
      <c r="DG59" s="467"/>
      <c r="DH59" s="467"/>
      <c r="DI59" s="467"/>
      <c r="DJ59" s="467"/>
      <c r="DK59" s="467"/>
      <c r="DL59" s="467"/>
      <c r="DM59" s="467"/>
      <c r="DN59" s="467"/>
      <c r="DO59" s="467"/>
      <c r="DP59" s="467"/>
      <c r="DQ59" s="467"/>
      <c r="DR59" s="467"/>
      <c r="DS59" s="467"/>
      <c r="DT59" s="467"/>
      <c r="DU59" s="467"/>
      <c r="DV59" s="467"/>
      <c r="DW59" s="467"/>
      <c r="DX59" s="467"/>
      <c r="DY59" s="467"/>
      <c r="DZ59" s="467"/>
      <c r="EA59" s="467"/>
      <c r="EB59" s="467"/>
      <c r="EC59" s="467"/>
      <c r="ED59" s="467"/>
      <c r="EE59" s="467"/>
      <c r="EF59" s="467"/>
      <c r="EG59" s="467"/>
      <c r="EH59" s="467"/>
      <c r="EI59" s="467"/>
      <c r="EJ59" s="467"/>
      <c r="EK59" s="467"/>
      <c r="EL59" s="467"/>
      <c r="EM59" s="467"/>
      <c r="EN59" s="467"/>
      <c r="EO59" s="467"/>
      <c r="EP59" s="467"/>
      <c r="EQ59" s="467"/>
      <c r="ER59" s="467"/>
      <c r="ES59" s="467"/>
      <c r="ET59" s="467"/>
      <c r="EU59" s="467"/>
      <c r="EV59" s="467"/>
      <c r="EW59" s="467"/>
      <c r="EX59" s="467"/>
      <c r="EY59" s="467"/>
      <c r="EZ59" s="467"/>
      <c r="FA59" s="467"/>
      <c r="FB59" s="467"/>
      <c r="FC59" s="467"/>
      <c r="FD59" s="467"/>
      <c r="FE59" s="467"/>
      <c r="FF59" s="467"/>
      <c r="FG59" s="467"/>
      <c r="FH59" s="467"/>
      <c r="FI59" s="467"/>
      <c r="FJ59" s="467"/>
      <c r="FK59" s="467"/>
      <c r="FL59" s="467"/>
      <c r="FM59" s="467"/>
      <c r="FN59" s="467"/>
      <c r="FO59" s="467"/>
      <c r="FP59" s="467"/>
      <c r="FQ59" s="467"/>
      <c r="FR59" s="467"/>
      <c r="FS59" s="467"/>
      <c r="FT59" s="467"/>
      <c r="FU59" s="467"/>
      <c r="FV59" s="467"/>
      <c r="FW59" s="467"/>
      <c r="FX59" s="467"/>
      <c r="FY59" s="467"/>
      <c r="FZ59" s="467"/>
      <c r="GA59" s="467"/>
      <c r="GB59" s="467"/>
      <c r="GC59" s="467"/>
      <c r="GD59" s="467"/>
      <c r="GE59" s="467"/>
      <c r="GF59" s="467"/>
      <c r="GG59" s="467"/>
      <c r="GH59" s="467"/>
      <c r="GI59" s="467"/>
      <c r="GJ59" s="467"/>
      <c r="GK59" s="467"/>
      <c r="GL59" s="467"/>
      <c r="GM59" s="467"/>
      <c r="GN59" s="467"/>
      <c r="GO59" s="467"/>
      <c r="GP59" s="467"/>
      <c r="GQ59" s="467"/>
      <c r="GR59" s="467"/>
      <c r="GS59" s="467"/>
      <c r="GT59" s="467"/>
      <c r="GU59" s="467"/>
      <c r="GV59" s="467"/>
      <c r="GW59" s="467"/>
      <c r="GX59" s="467"/>
      <c r="GY59" s="467"/>
      <c r="GZ59" s="467"/>
      <c r="HA59" s="467"/>
      <c r="HB59" s="467"/>
      <c r="HC59" s="467"/>
      <c r="HD59" s="467"/>
      <c r="HE59" s="467"/>
      <c r="HF59" s="467"/>
      <c r="HG59" s="467"/>
      <c r="HH59" s="467"/>
      <c r="HI59" s="467"/>
      <c r="HJ59" s="467"/>
      <c r="HK59" s="467"/>
      <c r="HL59" s="467"/>
      <c r="HM59" s="467"/>
      <c r="HN59" s="467"/>
      <c r="HO59" s="467"/>
      <c r="HP59" s="467"/>
      <c r="HQ59" s="467"/>
      <c r="HR59" s="467"/>
      <c r="HS59" s="467"/>
      <c r="HT59" s="467"/>
      <c r="HU59" s="467"/>
      <c r="HV59" s="467"/>
      <c r="HW59" s="467"/>
      <c r="HX59" s="467"/>
      <c r="HY59" s="467"/>
      <c r="HZ59" s="467"/>
      <c r="IA59" s="467"/>
      <c r="IB59" s="467"/>
      <c r="IC59" s="467"/>
      <c r="ID59" s="467"/>
      <c r="IE59" s="467"/>
      <c r="IF59" s="467"/>
      <c r="IG59" s="467"/>
      <c r="IH59" s="467"/>
      <c r="II59" s="467"/>
      <c r="IJ59" s="467"/>
      <c r="IK59" s="467"/>
      <c r="IL59" s="467"/>
      <c r="IM59" s="467"/>
      <c r="IN59" s="467"/>
      <c r="IO59" s="467"/>
    </row>
    <row r="60" spans="1:249" s="467" customFormat="1" x14ac:dyDescent="0.2">
      <c r="A60" s="57">
        <f>+IF(NOVIEMBRE!A60=0,"",NOVIEMBRE!A60)</f>
        <v>1130112</v>
      </c>
      <c r="B60" s="45" t="str">
        <f>+IF(NOVIEMBRE!B60=0,"",NOVIEMBRE!B60)</f>
        <v>IPS PUBLICAS</v>
      </c>
      <c r="C60" s="53">
        <f t="shared" ref="C60:N60" si="60">SUM(C61:C62)</f>
        <v>2100000</v>
      </c>
      <c r="D60" s="53">
        <f t="shared" si="60"/>
        <v>0</v>
      </c>
      <c r="E60" s="53">
        <f t="shared" si="60"/>
        <v>918803</v>
      </c>
      <c r="F60" s="54">
        <f t="shared" si="60"/>
        <v>3018803</v>
      </c>
      <c r="G60" s="52">
        <f t="shared" si="60"/>
        <v>3391742</v>
      </c>
      <c r="H60" s="53">
        <f t="shared" si="60"/>
        <v>836288</v>
      </c>
      <c r="I60" s="54">
        <f t="shared" si="60"/>
        <v>4228030</v>
      </c>
      <c r="J60" s="52">
        <f t="shared" si="60"/>
        <v>2033702</v>
      </c>
      <c r="K60" s="53">
        <f t="shared" si="60"/>
        <v>550425</v>
      </c>
      <c r="L60" s="54">
        <f t="shared" si="60"/>
        <v>2584127</v>
      </c>
      <c r="M60" s="52">
        <f t="shared" si="60"/>
        <v>-1209227</v>
      </c>
      <c r="N60" s="54">
        <f t="shared" si="60"/>
        <v>434676</v>
      </c>
      <c r="P60" s="52">
        <f>SUM(P61:P62)</f>
        <v>0</v>
      </c>
      <c r="Q60" s="54">
        <f>SUM(Q61:Q62)</f>
        <v>0</v>
      </c>
      <c r="R60" s="10"/>
      <c r="S60" s="156" t="str">
        <f>+IF(NOVIEMBRE!S60=0,"",NOVIEMBRE!S60)</f>
        <v>1010402-2</v>
      </c>
      <c r="T60" s="55" t="str">
        <f>+IF(NOVIEMBRE!T60=0,"",NOVIEMBRE!T60)</f>
        <v>I.C.B.F.</v>
      </c>
      <c r="U60" s="29">
        <f>+ENERO!U60</f>
        <v>15368868</v>
      </c>
      <c r="V60" s="17">
        <f>NOVIEMBRE!V60+DICIEMBRE!AL60</f>
        <v>0</v>
      </c>
      <c r="W60" s="17">
        <f>NOVIEMBRE!W60+DICIEMBRE!AM60</f>
        <v>0</v>
      </c>
      <c r="X60" s="20">
        <f>SUM(U60:W60)</f>
        <v>15368868</v>
      </c>
      <c r="Y60" s="21">
        <f>NOVIEMBRE!AA60</f>
        <v>8660868</v>
      </c>
      <c r="Z60" s="457">
        <v>768400</v>
      </c>
      <c r="AA60" s="20">
        <f>SUM(Y60:Z60)</f>
        <v>9429268</v>
      </c>
      <c r="AB60" s="21">
        <f>NOVIEMBRE!AD60</f>
        <v>8660868</v>
      </c>
      <c r="AC60" s="457">
        <v>768400</v>
      </c>
      <c r="AD60" s="20">
        <f>SUM(AB60:AC60)</f>
        <v>9429268</v>
      </c>
      <c r="AE60" s="21">
        <f>NOVIEMBRE!AG60</f>
        <v>7892768</v>
      </c>
      <c r="AF60" s="457">
        <v>768100</v>
      </c>
      <c r="AG60" s="20">
        <f>SUM(AE60:AF60)</f>
        <v>8660868</v>
      </c>
      <c r="AH60" s="21">
        <f>X60-AA60</f>
        <v>5939600</v>
      </c>
      <c r="AI60" s="17">
        <f>X60-AD60</f>
        <v>5939600</v>
      </c>
      <c r="AJ60" s="18">
        <f>X60-AG60</f>
        <v>6708000</v>
      </c>
      <c r="AK60" s="10"/>
      <c r="AL60" s="455">
        <v>0</v>
      </c>
      <c r="AM60" s="458">
        <v>0</v>
      </c>
      <c r="AN60" s="10"/>
      <c r="AO60" s="365"/>
      <c r="AP60" s="365"/>
      <c r="AQ60" s="365"/>
      <c r="AR60" s="365"/>
      <c r="AS60" s="365"/>
      <c r="AT60" s="365"/>
      <c r="AU60" s="365"/>
      <c r="AV60" s="365"/>
      <c r="AW60" s="365"/>
      <c r="AX60" s="365"/>
      <c r="AY60" s="365"/>
      <c r="AZ60" s="365"/>
      <c r="BQ60" s="562"/>
    </row>
    <row r="61" spans="1:249" s="514" customFormat="1" ht="15" x14ac:dyDescent="0.2">
      <c r="A61" s="188" t="str">
        <f>+IF(NOVIEMBRE!A61=0,"",NOVIEMBRE!A61)</f>
        <v>1130112-1</v>
      </c>
      <c r="B61" s="189" t="str">
        <f>+CONCATENATE("Vigencia ",INSTRUCCIONES!$F$3)</f>
        <v>Vigencia 2014</v>
      </c>
      <c r="C61" s="456">
        <f>+ENERO!C61</f>
        <v>2100000</v>
      </c>
      <c r="D61" s="456">
        <f>NOVIEMBRE!D61+DICIEMBRE!P61</f>
        <v>0</v>
      </c>
      <c r="E61" s="456">
        <f>NOVIEMBRE!E61+DICIEMBRE!Q61</f>
        <v>283040</v>
      </c>
      <c r="F61" s="170">
        <f>SUM(C61:E61)</f>
        <v>2383040</v>
      </c>
      <c r="G61" s="283">
        <f>NOVIEMBRE!I61</f>
        <v>3032560</v>
      </c>
      <c r="H61" s="457">
        <v>836288</v>
      </c>
      <c r="I61" s="170">
        <f>SUM(G61:H61)</f>
        <v>3868848</v>
      </c>
      <c r="J61" s="283">
        <f>NOVIEMBRE!L61</f>
        <v>1674520</v>
      </c>
      <c r="K61" s="457">
        <v>550425</v>
      </c>
      <c r="L61" s="170">
        <f>SUM(J61:K61)</f>
        <v>2224945</v>
      </c>
      <c r="M61" s="283">
        <f>F61-I61</f>
        <v>-1485808</v>
      </c>
      <c r="N61" s="170">
        <f>F61-L61</f>
        <v>158095</v>
      </c>
      <c r="O61" s="467"/>
      <c r="P61" s="455">
        <v>0</v>
      </c>
      <c r="Q61" s="458">
        <v>0</v>
      </c>
      <c r="R61" s="10"/>
      <c r="S61" s="155">
        <f>+IF(NOVIEMBRE!S61=0,"",NOVIEMBRE!S61)</f>
        <v>1010499</v>
      </c>
      <c r="T61" s="159" t="str">
        <f>+IF(NOVIEMBRE!T61=0,"",NOVIEMBRE!T61)</f>
        <v>Vigencias Anteriores</v>
      </c>
      <c r="U61" s="29">
        <f>+ENERO!U61</f>
        <v>0</v>
      </c>
      <c r="V61" s="17">
        <f>NOVIEMBRE!V61+DICIEMBRE!AL61</f>
        <v>0</v>
      </c>
      <c r="W61" s="17">
        <f>NOVIEMBRE!W61+DICIEMBRE!AM61</f>
        <v>1420043</v>
      </c>
      <c r="X61" s="20">
        <f>SUM(U61:W61)</f>
        <v>1420043</v>
      </c>
      <c r="Y61" s="21">
        <f>NOVIEMBRE!AA61</f>
        <v>1420043</v>
      </c>
      <c r="Z61" s="457">
        <v>0</v>
      </c>
      <c r="AA61" s="20">
        <f>SUM(Y61:Z61)</f>
        <v>1420043</v>
      </c>
      <c r="AB61" s="21">
        <f>NOVIEMBRE!AD61</f>
        <v>1420043</v>
      </c>
      <c r="AC61" s="457">
        <v>0</v>
      </c>
      <c r="AD61" s="20">
        <f>SUM(AB61:AC61)</f>
        <v>1420043</v>
      </c>
      <c r="AE61" s="21">
        <f>NOVIEMBRE!AG61</f>
        <v>1420043</v>
      </c>
      <c r="AF61" s="457">
        <v>0</v>
      </c>
      <c r="AG61" s="20">
        <f>SUM(AE61:AF61)</f>
        <v>1420043</v>
      </c>
      <c r="AH61" s="21">
        <f>X61-AA61</f>
        <v>0</v>
      </c>
      <c r="AI61" s="17">
        <f>X61-AD61</f>
        <v>0</v>
      </c>
      <c r="AJ61" s="18">
        <f>X61-AG61</f>
        <v>0</v>
      </c>
      <c r="AK61" s="10"/>
      <c r="AL61" s="455">
        <v>0</v>
      </c>
      <c r="AM61" s="458">
        <v>0</v>
      </c>
      <c r="AN61" s="10"/>
      <c r="AO61" s="365"/>
      <c r="AP61" s="554"/>
      <c r="AQ61" s="365"/>
      <c r="AR61" s="365"/>
      <c r="AS61" s="365"/>
      <c r="AT61" s="365"/>
      <c r="AU61" s="554"/>
      <c r="AV61" s="554"/>
      <c r="AW61" s="365"/>
      <c r="AX61" s="365"/>
      <c r="AY61" s="365"/>
      <c r="AZ61" s="365"/>
      <c r="BA61" s="467"/>
      <c r="BF61" s="467"/>
      <c r="BG61" s="467"/>
      <c r="BH61" s="467"/>
      <c r="BI61" s="467"/>
      <c r="BJ61" s="467"/>
      <c r="BK61" s="467"/>
      <c r="BL61" s="467"/>
      <c r="BM61" s="467"/>
      <c r="BN61" s="467"/>
      <c r="BO61" s="467"/>
      <c r="BP61" s="467"/>
      <c r="BQ61" s="562"/>
      <c r="BR61" s="467"/>
      <c r="BS61" s="467"/>
      <c r="BT61" s="467"/>
      <c r="BU61" s="467"/>
      <c r="BV61" s="467"/>
      <c r="BW61" s="467"/>
      <c r="BX61" s="467"/>
      <c r="BY61" s="467"/>
      <c r="BZ61" s="467"/>
      <c r="CA61" s="467"/>
      <c r="CB61" s="467"/>
      <c r="CC61" s="467"/>
      <c r="CD61" s="467"/>
      <c r="CE61" s="467"/>
      <c r="CF61" s="467"/>
      <c r="CG61" s="467"/>
      <c r="CH61" s="467"/>
      <c r="CI61" s="467"/>
      <c r="CJ61" s="467"/>
      <c r="CK61" s="467"/>
      <c r="CL61" s="467"/>
      <c r="CM61" s="467"/>
      <c r="CN61" s="467"/>
      <c r="CO61" s="467"/>
      <c r="CP61" s="467"/>
      <c r="CQ61" s="467"/>
      <c r="CR61" s="467"/>
      <c r="CS61" s="467"/>
      <c r="CT61" s="467"/>
      <c r="CU61" s="467"/>
      <c r="CV61" s="467"/>
      <c r="CW61" s="467"/>
      <c r="CX61" s="467"/>
      <c r="CY61" s="467"/>
      <c r="CZ61" s="467"/>
      <c r="DA61" s="467"/>
      <c r="DB61" s="467"/>
      <c r="DC61" s="467"/>
      <c r="DD61" s="467"/>
      <c r="DE61" s="467"/>
      <c r="DF61" s="467"/>
      <c r="DG61" s="467"/>
      <c r="DH61" s="467"/>
      <c r="DI61" s="467"/>
      <c r="DJ61" s="467"/>
      <c r="DK61" s="467"/>
      <c r="DL61" s="467"/>
      <c r="DM61" s="467"/>
      <c r="DN61" s="467"/>
      <c r="DO61" s="467"/>
      <c r="DP61" s="467"/>
      <c r="DQ61" s="467"/>
      <c r="DR61" s="467"/>
      <c r="DS61" s="467"/>
      <c r="DT61" s="467"/>
      <c r="DU61" s="467"/>
      <c r="DV61" s="467"/>
      <c r="DW61" s="467"/>
      <c r="DX61" s="467"/>
      <c r="DY61" s="467"/>
      <c r="DZ61" s="467"/>
      <c r="EA61" s="467"/>
      <c r="EB61" s="467"/>
      <c r="EC61" s="467"/>
      <c r="ED61" s="467"/>
      <c r="EE61" s="467"/>
      <c r="EF61" s="467"/>
      <c r="EG61" s="467"/>
      <c r="EH61" s="467"/>
      <c r="EI61" s="467"/>
      <c r="EJ61" s="467"/>
      <c r="EK61" s="467"/>
      <c r="EL61" s="467"/>
      <c r="EM61" s="467"/>
      <c r="EN61" s="467"/>
      <c r="EO61" s="467"/>
      <c r="EP61" s="467"/>
      <c r="EQ61" s="467"/>
      <c r="ER61" s="467"/>
      <c r="ES61" s="467"/>
      <c r="ET61" s="467"/>
      <c r="EU61" s="467"/>
      <c r="EV61" s="467"/>
      <c r="EW61" s="467"/>
      <c r="EX61" s="467"/>
      <c r="EY61" s="467"/>
      <c r="EZ61" s="467"/>
      <c r="FA61" s="467"/>
      <c r="FB61" s="467"/>
      <c r="FC61" s="467"/>
      <c r="FD61" s="467"/>
      <c r="FE61" s="467"/>
      <c r="FF61" s="467"/>
      <c r="FG61" s="467"/>
      <c r="FH61" s="467"/>
      <c r="FI61" s="467"/>
      <c r="FJ61" s="467"/>
      <c r="FK61" s="467"/>
      <c r="FL61" s="467"/>
      <c r="FM61" s="467"/>
      <c r="FN61" s="467"/>
      <c r="FO61" s="467"/>
      <c r="FP61" s="467"/>
      <c r="FQ61" s="467"/>
      <c r="FR61" s="467"/>
      <c r="FS61" s="467"/>
      <c r="FT61" s="467"/>
      <c r="FU61" s="467"/>
      <c r="FV61" s="467"/>
      <c r="FW61" s="467"/>
      <c r="FX61" s="467"/>
      <c r="FY61" s="467"/>
      <c r="FZ61" s="467"/>
      <c r="GA61" s="467"/>
      <c r="GB61" s="467"/>
      <c r="GC61" s="467"/>
      <c r="GD61" s="467"/>
      <c r="GE61" s="467"/>
      <c r="GF61" s="467"/>
      <c r="GG61" s="467"/>
      <c r="GH61" s="467"/>
      <c r="GI61" s="467"/>
      <c r="GJ61" s="467"/>
      <c r="GK61" s="467"/>
      <c r="GL61" s="467"/>
      <c r="GM61" s="467"/>
      <c r="GN61" s="467"/>
      <c r="GO61" s="467"/>
      <c r="GP61" s="467"/>
      <c r="GQ61" s="467"/>
      <c r="GR61" s="467"/>
      <c r="GS61" s="467"/>
      <c r="GT61" s="467"/>
      <c r="GU61" s="467"/>
      <c r="GV61" s="467"/>
      <c r="GW61" s="467"/>
      <c r="GX61" s="467"/>
      <c r="GY61" s="467"/>
      <c r="GZ61" s="467"/>
      <c r="HA61" s="467"/>
      <c r="HB61" s="467"/>
      <c r="HC61" s="467"/>
      <c r="HD61" s="467"/>
      <c r="HE61" s="467"/>
      <c r="HF61" s="467"/>
      <c r="HG61" s="467"/>
      <c r="HH61" s="467"/>
      <c r="HI61" s="467"/>
      <c r="HJ61" s="467"/>
      <c r="HK61" s="467"/>
      <c r="HL61" s="467"/>
      <c r="HM61" s="467"/>
      <c r="HN61" s="467"/>
      <c r="HO61" s="467"/>
      <c r="HP61" s="467"/>
      <c r="HQ61" s="467"/>
      <c r="HR61" s="467"/>
      <c r="HS61" s="467"/>
      <c r="HT61" s="467"/>
      <c r="HU61" s="467"/>
      <c r="HV61" s="467"/>
      <c r="HW61" s="467"/>
      <c r="HX61" s="467"/>
      <c r="HY61" s="467"/>
      <c r="HZ61" s="467"/>
      <c r="IA61" s="467"/>
      <c r="IB61" s="467"/>
      <c r="IC61" s="467"/>
      <c r="ID61" s="467"/>
      <c r="IE61" s="467"/>
      <c r="IF61" s="467"/>
      <c r="IG61" s="467"/>
      <c r="IH61" s="467"/>
      <c r="II61" s="467"/>
      <c r="IJ61" s="467"/>
      <c r="IK61" s="467"/>
      <c r="IL61" s="467"/>
      <c r="IM61" s="467"/>
      <c r="IN61" s="467"/>
      <c r="IO61" s="467"/>
    </row>
    <row r="62" spans="1:249" s="514" customFormat="1" ht="15.75" x14ac:dyDescent="0.2">
      <c r="A62" s="188" t="str">
        <f>+IF(NOVIEMBRE!A62=0,"",NOVIEMBRE!A62)</f>
        <v>1130112-2</v>
      </c>
      <c r="B62" s="189" t="str">
        <f>+IF(NOVIEMBRE!B62=0,"",NOVIEMBRE!B62)</f>
        <v>Vigencias Anteriores</v>
      </c>
      <c r="C62" s="456">
        <f>+ENERO!C62</f>
        <v>0</v>
      </c>
      <c r="D62" s="456">
        <f>NOVIEMBRE!D62+DICIEMBRE!P62</f>
        <v>0</v>
      </c>
      <c r="E62" s="456">
        <f>NOVIEMBRE!E62+DICIEMBRE!Q62</f>
        <v>635763</v>
      </c>
      <c r="F62" s="170">
        <f>SUM(C62:E62)</f>
        <v>635763</v>
      </c>
      <c r="G62" s="283">
        <f>NOVIEMBRE!I62</f>
        <v>359182</v>
      </c>
      <c r="H62" s="457">
        <v>0</v>
      </c>
      <c r="I62" s="170">
        <f>SUM(G62:H62)</f>
        <v>359182</v>
      </c>
      <c r="J62" s="283">
        <f>NOVIEMBRE!L62</f>
        <v>359182</v>
      </c>
      <c r="K62" s="457">
        <v>0</v>
      </c>
      <c r="L62" s="170">
        <f>SUM(J62:K62)</f>
        <v>359182</v>
      </c>
      <c r="M62" s="283">
        <f>F62-I62</f>
        <v>276581</v>
      </c>
      <c r="N62" s="170">
        <f>F62-L62</f>
        <v>276581</v>
      </c>
      <c r="O62" s="467"/>
      <c r="P62" s="455">
        <v>0</v>
      </c>
      <c r="Q62" s="458">
        <v>0</v>
      </c>
      <c r="R62" s="10"/>
      <c r="S62" s="448" t="str">
        <f>+IF(NOVIEMBRE!S62=0,"",NOVIEMBRE!S62)</f>
        <v/>
      </c>
      <c r="T62" s="649" t="str">
        <f>+IF(NOVIEMBRE!T62=0,"",NOVIEMBRE!T62)</f>
        <v/>
      </c>
      <c r="U62" s="193"/>
      <c r="V62" s="193"/>
      <c r="W62" s="193"/>
      <c r="X62" s="193"/>
      <c r="Y62" s="193"/>
      <c r="Z62" s="193"/>
      <c r="AA62" s="193"/>
      <c r="AB62" s="193"/>
      <c r="AC62" s="193"/>
      <c r="AD62" s="193"/>
      <c r="AE62" s="193"/>
      <c r="AF62" s="193"/>
      <c r="AG62" s="193"/>
      <c r="AH62" s="193"/>
      <c r="AI62" s="193"/>
      <c r="AJ62" s="207"/>
      <c r="AK62" s="12"/>
      <c r="AL62" s="213"/>
      <c r="AM62" s="214"/>
      <c r="AN62" s="10"/>
      <c r="AO62" s="365"/>
      <c r="AP62" s="365"/>
      <c r="AQ62" s="365"/>
      <c r="AR62" s="365"/>
      <c r="AS62" s="365"/>
      <c r="AT62" s="365"/>
      <c r="AU62" s="365"/>
      <c r="AV62" s="365"/>
      <c r="AW62" s="365"/>
      <c r="AX62" s="365"/>
      <c r="AY62" s="365"/>
      <c r="AZ62" s="365"/>
      <c r="BA62" s="467"/>
      <c r="BF62" s="467"/>
      <c r="BG62" s="467"/>
      <c r="BH62" s="467"/>
      <c r="BI62" s="467"/>
      <c r="BJ62" s="467"/>
      <c r="BK62" s="467"/>
      <c r="BL62" s="467"/>
      <c r="BM62" s="467"/>
      <c r="BN62" s="467"/>
      <c r="BO62" s="467"/>
      <c r="BP62" s="467"/>
      <c r="BQ62" s="562"/>
      <c r="BR62" s="467"/>
      <c r="BS62" s="467"/>
      <c r="BT62" s="467"/>
      <c r="BU62" s="467"/>
      <c r="BV62" s="467"/>
      <c r="BW62" s="467"/>
      <c r="BX62" s="467"/>
      <c r="BY62" s="467"/>
      <c r="BZ62" s="467"/>
      <c r="CA62" s="467"/>
      <c r="CB62" s="467"/>
      <c r="CC62" s="467"/>
      <c r="CD62" s="467"/>
      <c r="CE62" s="467"/>
      <c r="CF62" s="467"/>
      <c r="CG62" s="467"/>
      <c r="CH62" s="467"/>
      <c r="CI62" s="467"/>
      <c r="CJ62" s="467"/>
      <c r="CK62" s="467"/>
      <c r="CL62" s="467"/>
      <c r="CM62" s="467"/>
      <c r="CN62" s="467"/>
      <c r="CO62" s="467"/>
      <c r="CP62" s="467"/>
      <c r="CQ62" s="467"/>
      <c r="CR62" s="467"/>
      <c r="CS62" s="467"/>
      <c r="CT62" s="467"/>
      <c r="CU62" s="467"/>
      <c r="CV62" s="467"/>
      <c r="CW62" s="467"/>
      <c r="CX62" s="467"/>
      <c r="CY62" s="467"/>
      <c r="CZ62" s="467"/>
      <c r="DA62" s="467"/>
      <c r="DB62" s="467"/>
      <c r="DC62" s="467"/>
      <c r="DD62" s="467"/>
      <c r="DE62" s="467"/>
      <c r="DF62" s="467"/>
      <c r="DG62" s="467"/>
      <c r="DH62" s="467"/>
      <c r="DI62" s="467"/>
      <c r="DJ62" s="467"/>
      <c r="DK62" s="467"/>
      <c r="DL62" s="467"/>
      <c r="DM62" s="467"/>
      <c r="DN62" s="467"/>
      <c r="DO62" s="467"/>
      <c r="DP62" s="467"/>
      <c r="DQ62" s="467"/>
      <c r="DR62" s="467"/>
      <c r="DS62" s="467"/>
      <c r="DT62" s="467"/>
      <c r="DU62" s="467"/>
      <c r="DV62" s="467"/>
      <c r="DW62" s="467"/>
      <c r="DX62" s="467"/>
      <c r="DY62" s="467"/>
      <c r="DZ62" s="467"/>
      <c r="EA62" s="467"/>
      <c r="EB62" s="467"/>
      <c r="EC62" s="467"/>
      <c r="ED62" s="467"/>
      <c r="EE62" s="467"/>
      <c r="EF62" s="467"/>
      <c r="EG62" s="467"/>
      <c r="EH62" s="467"/>
      <c r="EI62" s="467"/>
      <c r="EJ62" s="467"/>
      <c r="EK62" s="467"/>
      <c r="EL62" s="467"/>
      <c r="EM62" s="467"/>
      <c r="EN62" s="467"/>
      <c r="EO62" s="467"/>
      <c r="EP62" s="467"/>
      <c r="EQ62" s="467"/>
      <c r="ER62" s="467"/>
      <c r="ES62" s="467"/>
      <c r="ET62" s="467"/>
      <c r="EU62" s="467"/>
      <c r="EV62" s="467"/>
      <c r="EW62" s="467"/>
      <c r="EX62" s="467"/>
      <c r="EY62" s="467"/>
      <c r="EZ62" s="467"/>
      <c r="FA62" s="467"/>
      <c r="FB62" s="467"/>
      <c r="FC62" s="467"/>
      <c r="FD62" s="467"/>
      <c r="FE62" s="467"/>
      <c r="FF62" s="467"/>
      <c r="FG62" s="467"/>
      <c r="FH62" s="467"/>
      <c r="FI62" s="467"/>
      <c r="FJ62" s="467"/>
      <c r="FK62" s="467"/>
      <c r="FL62" s="467"/>
      <c r="FM62" s="467"/>
      <c r="FN62" s="467"/>
      <c r="FO62" s="467"/>
      <c r="FP62" s="467"/>
      <c r="FQ62" s="467"/>
      <c r="FR62" s="467"/>
      <c r="FS62" s="467"/>
      <c r="FT62" s="467"/>
      <c r="FU62" s="467"/>
      <c r="FV62" s="467"/>
      <c r="FW62" s="467"/>
      <c r="FX62" s="467"/>
      <c r="FY62" s="467"/>
      <c r="FZ62" s="467"/>
      <c r="GA62" s="467"/>
      <c r="GB62" s="467"/>
      <c r="GC62" s="467"/>
      <c r="GD62" s="467"/>
      <c r="GE62" s="467"/>
      <c r="GF62" s="467"/>
      <c r="GG62" s="467"/>
      <c r="GH62" s="467"/>
      <c r="GI62" s="467"/>
      <c r="GJ62" s="467"/>
      <c r="GK62" s="467"/>
      <c r="GL62" s="467"/>
      <c r="GM62" s="467"/>
      <c r="GN62" s="467"/>
      <c r="GO62" s="467"/>
      <c r="GP62" s="467"/>
      <c r="GQ62" s="467"/>
      <c r="GR62" s="467"/>
      <c r="GS62" s="467"/>
      <c r="GT62" s="467"/>
      <c r="GU62" s="467"/>
      <c r="GV62" s="467"/>
      <c r="GW62" s="467"/>
      <c r="GX62" s="467"/>
      <c r="GY62" s="467"/>
      <c r="GZ62" s="467"/>
      <c r="HA62" s="467"/>
      <c r="HB62" s="467"/>
      <c r="HC62" s="467"/>
      <c r="HD62" s="467"/>
      <c r="HE62" s="467"/>
      <c r="HF62" s="467"/>
      <c r="HG62" s="467"/>
      <c r="HH62" s="467"/>
      <c r="HI62" s="467"/>
      <c r="HJ62" s="467"/>
      <c r="HK62" s="467"/>
      <c r="HL62" s="467"/>
      <c r="HM62" s="467"/>
      <c r="HN62" s="467"/>
      <c r="HO62" s="467"/>
      <c r="HP62" s="467"/>
      <c r="HQ62" s="467"/>
      <c r="HR62" s="467"/>
      <c r="HS62" s="467"/>
      <c r="HT62" s="467"/>
      <c r="HU62" s="467"/>
      <c r="HV62" s="467"/>
      <c r="HW62" s="467"/>
      <c r="HX62" s="467"/>
      <c r="HY62" s="467"/>
      <c r="HZ62" s="467"/>
      <c r="IA62" s="467"/>
      <c r="IB62" s="467"/>
      <c r="IC62" s="467"/>
      <c r="ID62" s="467"/>
      <c r="IE62" s="467"/>
      <c r="IF62" s="467"/>
      <c r="IG62" s="467"/>
      <c r="IH62" s="467"/>
      <c r="II62" s="467"/>
      <c r="IJ62" s="467"/>
      <c r="IK62" s="467"/>
      <c r="IL62" s="467"/>
      <c r="IM62" s="467"/>
      <c r="IN62" s="467"/>
      <c r="IO62" s="467"/>
    </row>
    <row r="63" spans="1:249" s="467" customFormat="1" ht="15.75" x14ac:dyDescent="0.2">
      <c r="A63" s="57">
        <f>+IF(NOVIEMBRE!A63=0,"",NOVIEMBRE!A63)</f>
        <v>1130113</v>
      </c>
      <c r="B63" s="45" t="str">
        <f>+IF(NOVIEMBRE!B63=0,"",NOVIEMBRE!B63)</f>
        <v>COMPAÑIAS DE SEGUROS  - ACCIDENTES DE TRANSITO (SOAT)</v>
      </c>
      <c r="C63" s="53">
        <f t="shared" ref="C63:N63" si="61">SUM(C64:C65)</f>
        <v>22000000</v>
      </c>
      <c r="D63" s="53">
        <f t="shared" si="61"/>
        <v>0</v>
      </c>
      <c r="E63" s="53">
        <f t="shared" si="61"/>
        <v>6807623</v>
      </c>
      <c r="F63" s="54">
        <f t="shared" si="61"/>
        <v>28807623</v>
      </c>
      <c r="G63" s="52">
        <f t="shared" si="61"/>
        <v>24507914</v>
      </c>
      <c r="H63" s="53">
        <f t="shared" si="61"/>
        <v>902897</v>
      </c>
      <c r="I63" s="54">
        <f t="shared" si="61"/>
        <v>25410811</v>
      </c>
      <c r="J63" s="52">
        <f t="shared" si="61"/>
        <v>19528562</v>
      </c>
      <c r="K63" s="53">
        <f t="shared" si="61"/>
        <v>2103714</v>
      </c>
      <c r="L63" s="54">
        <f t="shared" si="61"/>
        <v>21632276</v>
      </c>
      <c r="M63" s="52">
        <f t="shared" si="61"/>
        <v>3396812</v>
      </c>
      <c r="N63" s="54">
        <f t="shared" si="61"/>
        <v>7175347</v>
      </c>
      <c r="P63" s="52">
        <f>SUM(P64:P65)</f>
        <v>0</v>
      </c>
      <c r="Q63" s="54">
        <f>SUM(Q64:Q65)</f>
        <v>0</v>
      </c>
      <c r="R63" s="10"/>
      <c r="S63" s="469">
        <f>+IF(NOVIEMBRE!S63=0,"",NOVIEMBRE!S63)</f>
        <v>1020010</v>
      </c>
      <c r="T63" s="470" t="str">
        <f>+IF(NOVIEMBRE!T63=0,"",NOVIEMBRE!T63)</f>
        <v>Gastos de Operación</v>
      </c>
      <c r="U63" s="157">
        <f t="shared" ref="U63:AJ63" si="62">U65+U83+U90+U104</f>
        <v>1337674327</v>
      </c>
      <c r="V63" s="144">
        <f t="shared" si="62"/>
        <v>43280000</v>
      </c>
      <c r="W63" s="144">
        <f t="shared" si="62"/>
        <v>167704331</v>
      </c>
      <c r="X63" s="152">
        <f t="shared" si="62"/>
        <v>1548658658</v>
      </c>
      <c r="Y63" s="151">
        <f t="shared" si="62"/>
        <v>1217174317</v>
      </c>
      <c r="Z63" s="144">
        <f t="shared" si="62"/>
        <v>185848166</v>
      </c>
      <c r="AA63" s="152">
        <f t="shared" si="62"/>
        <v>1403022483</v>
      </c>
      <c r="AB63" s="151">
        <f t="shared" si="62"/>
        <v>1205378316</v>
      </c>
      <c r="AC63" s="144">
        <f t="shared" si="62"/>
        <v>197644167</v>
      </c>
      <c r="AD63" s="152">
        <f t="shared" si="62"/>
        <v>1403022483</v>
      </c>
      <c r="AE63" s="151">
        <f t="shared" si="62"/>
        <v>1162265922</v>
      </c>
      <c r="AF63" s="144">
        <f t="shared" si="62"/>
        <v>146796479</v>
      </c>
      <c r="AG63" s="152">
        <f t="shared" si="62"/>
        <v>1309062401</v>
      </c>
      <c r="AH63" s="151">
        <f t="shared" si="62"/>
        <v>145636175</v>
      </c>
      <c r="AI63" s="144">
        <f t="shared" si="62"/>
        <v>145636175</v>
      </c>
      <c r="AJ63" s="153">
        <f t="shared" si="62"/>
        <v>239596257</v>
      </c>
      <c r="AK63" s="10"/>
      <c r="AL63" s="151">
        <f>AL65+AL83+AL90+AL104</f>
        <v>-500000</v>
      </c>
      <c r="AM63" s="153">
        <f>AM65+AM83+AM90+AM104</f>
        <v>0</v>
      </c>
      <c r="AN63" s="10"/>
      <c r="AO63" s="365"/>
      <c r="AP63" s="365"/>
      <c r="AQ63" s="365"/>
      <c r="AR63" s="365"/>
      <c r="AS63" s="365"/>
      <c r="AT63" s="365"/>
      <c r="AU63" s="365"/>
      <c r="AV63" s="365"/>
      <c r="AW63" s="365"/>
      <c r="AX63" s="365"/>
      <c r="AY63" s="365"/>
      <c r="AZ63" s="365"/>
      <c r="BQ63" s="562"/>
    </row>
    <row r="64" spans="1:249" s="514" customFormat="1" ht="15.75" x14ac:dyDescent="0.2">
      <c r="A64" s="188" t="str">
        <f>+IF(NOVIEMBRE!A64=0,"",NOVIEMBRE!A64)</f>
        <v>1130113-1</v>
      </c>
      <c r="B64" s="189" t="str">
        <f>+CONCATENATE("Vigencia ",INSTRUCCIONES!$F$3)</f>
        <v>Vigencia 2014</v>
      </c>
      <c r="C64" s="456">
        <f>+ENERO!C64</f>
        <v>22000000</v>
      </c>
      <c r="D64" s="456">
        <f>NOVIEMBRE!D64+DICIEMBRE!P64</f>
        <v>0</v>
      </c>
      <c r="E64" s="456">
        <f>NOVIEMBRE!E64+DICIEMBRE!Q64</f>
        <v>0</v>
      </c>
      <c r="F64" s="170">
        <f>SUM(C64:E64)</f>
        <v>22000000</v>
      </c>
      <c r="G64" s="283">
        <f>NOVIEMBRE!I64</f>
        <v>19508306</v>
      </c>
      <c r="H64" s="457">
        <v>902897</v>
      </c>
      <c r="I64" s="170">
        <f>SUM(G64:H64)</f>
        <v>20411203</v>
      </c>
      <c r="J64" s="283">
        <f>NOVIEMBRE!L64</f>
        <v>14528954</v>
      </c>
      <c r="K64" s="457">
        <v>2103714</v>
      </c>
      <c r="L64" s="170">
        <f>SUM(J64:K64)</f>
        <v>16632668</v>
      </c>
      <c r="M64" s="283">
        <f>F64-I64</f>
        <v>1588797</v>
      </c>
      <c r="N64" s="170">
        <f>F64-L64</f>
        <v>5367332</v>
      </c>
      <c r="O64" s="467"/>
      <c r="P64" s="455">
        <v>0</v>
      </c>
      <c r="Q64" s="458">
        <v>0</v>
      </c>
      <c r="R64" s="10"/>
      <c r="S64" s="448" t="str">
        <f>+IF(NOVIEMBRE!S64=0,"",NOVIEMBRE!S64)</f>
        <v/>
      </c>
      <c r="T64" s="649" t="str">
        <f>+IF(NOVIEMBRE!T64=0,"",NOVIEMBRE!T64)</f>
        <v/>
      </c>
      <c r="U64" s="193"/>
      <c r="V64" s="193"/>
      <c r="W64" s="193"/>
      <c r="X64" s="193"/>
      <c r="Y64" s="193"/>
      <c r="Z64" s="193"/>
      <c r="AA64" s="193"/>
      <c r="AB64" s="193"/>
      <c r="AC64" s="193"/>
      <c r="AD64" s="193"/>
      <c r="AE64" s="193"/>
      <c r="AF64" s="193"/>
      <c r="AG64" s="193"/>
      <c r="AH64" s="193"/>
      <c r="AI64" s="193"/>
      <c r="AJ64" s="207"/>
      <c r="AK64" s="10"/>
      <c r="AL64" s="211"/>
      <c r="AM64" s="212"/>
      <c r="AN64" s="10"/>
      <c r="AO64" s="365"/>
      <c r="AP64" s="365"/>
      <c r="AQ64" s="365"/>
      <c r="AR64" s="365"/>
      <c r="AS64" s="365"/>
      <c r="AT64" s="365"/>
      <c r="AU64" s="365"/>
      <c r="AV64" s="365"/>
      <c r="AW64" s="365"/>
      <c r="AX64" s="365"/>
      <c r="AY64" s="365"/>
      <c r="AZ64" s="365"/>
      <c r="BA64" s="467"/>
      <c r="BB64" s="467"/>
      <c r="BC64" s="467"/>
      <c r="BD64" s="467"/>
      <c r="BE64" s="467"/>
      <c r="BF64" s="467"/>
      <c r="BG64" s="467"/>
      <c r="BH64" s="467"/>
      <c r="BI64" s="467"/>
      <c r="BJ64" s="467"/>
      <c r="BK64" s="467"/>
      <c r="BL64" s="467"/>
      <c r="BM64" s="467"/>
      <c r="BN64" s="467"/>
      <c r="BO64" s="467"/>
      <c r="BP64" s="467"/>
      <c r="BQ64" s="562"/>
      <c r="BR64" s="467"/>
      <c r="BS64" s="467"/>
      <c r="BT64" s="467"/>
      <c r="BU64" s="467"/>
      <c r="BV64" s="467"/>
      <c r="BW64" s="467"/>
      <c r="BX64" s="467"/>
      <c r="BY64" s="467"/>
      <c r="BZ64" s="467"/>
      <c r="CA64" s="467"/>
      <c r="CB64" s="467"/>
      <c r="CC64" s="467"/>
      <c r="CD64" s="467"/>
      <c r="CE64" s="467"/>
      <c r="CF64" s="467"/>
      <c r="CG64" s="467"/>
      <c r="CH64" s="467"/>
      <c r="CI64" s="467"/>
      <c r="CJ64" s="467"/>
      <c r="CK64" s="467"/>
      <c r="CL64" s="467"/>
      <c r="CM64" s="467"/>
      <c r="CN64" s="467"/>
      <c r="CO64" s="467"/>
      <c r="CP64" s="467"/>
      <c r="CQ64" s="467"/>
      <c r="CR64" s="467"/>
      <c r="CS64" s="467"/>
      <c r="CT64" s="467"/>
      <c r="CU64" s="467"/>
      <c r="CV64" s="467"/>
      <c r="CW64" s="467"/>
      <c r="CX64" s="467"/>
      <c r="CY64" s="467"/>
      <c r="CZ64" s="467"/>
      <c r="DA64" s="467"/>
      <c r="DB64" s="467"/>
      <c r="DC64" s="467"/>
      <c r="DD64" s="467"/>
      <c r="DE64" s="467"/>
      <c r="DF64" s="467"/>
      <c r="DG64" s="467"/>
      <c r="DH64" s="467"/>
      <c r="DI64" s="467"/>
      <c r="DJ64" s="467"/>
      <c r="DK64" s="467"/>
      <c r="DL64" s="467"/>
      <c r="DM64" s="467"/>
      <c r="DN64" s="467"/>
      <c r="DO64" s="467"/>
      <c r="DP64" s="467"/>
      <c r="DQ64" s="467"/>
      <c r="DR64" s="467"/>
      <c r="DS64" s="467"/>
      <c r="DT64" s="467"/>
      <c r="DU64" s="467"/>
      <c r="DV64" s="467"/>
      <c r="DW64" s="467"/>
      <c r="DX64" s="467"/>
      <c r="DY64" s="467"/>
      <c r="DZ64" s="467"/>
      <c r="EA64" s="467"/>
      <c r="EB64" s="467"/>
      <c r="EC64" s="467"/>
      <c r="ED64" s="467"/>
      <c r="EE64" s="467"/>
      <c r="EF64" s="467"/>
      <c r="EG64" s="467"/>
      <c r="EH64" s="467"/>
      <c r="EI64" s="467"/>
      <c r="EJ64" s="467"/>
      <c r="EK64" s="467"/>
      <c r="EL64" s="467"/>
      <c r="EM64" s="467"/>
      <c r="EN64" s="467"/>
      <c r="EO64" s="467"/>
      <c r="EP64" s="467"/>
      <c r="EQ64" s="467"/>
      <c r="ER64" s="467"/>
      <c r="ES64" s="467"/>
      <c r="ET64" s="467"/>
      <c r="EU64" s="467"/>
      <c r="EV64" s="467"/>
      <c r="EW64" s="467"/>
      <c r="EX64" s="467"/>
      <c r="EY64" s="467"/>
      <c r="EZ64" s="467"/>
      <c r="FA64" s="467"/>
      <c r="FB64" s="467"/>
      <c r="FC64" s="467"/>
      <c r="FD64" s="467"/>
      <c r="FE64" s="467"/>
      <c r="FF64" s="467"/>
      <c r="FG64" s="467"/>
      <c r="FH64" s="467"/>
      <c r="FI64" s="467"/>
      <c r="FJ64" s="467"/>
      <c r="FK64" s="467"/>
      <c r="FL64" s="467"/>
      <c r="FM64" s="467"/>
      <c r="FN64" s="467"/>
      <c r="FO64" s="467"/>
      <c r="FP64" s="467"/>
      <c r="FQ64" s="467"/>
      <c r="FR64" s="467"/>
      <c r="FS64" s="467"/>
      <c r="FT64" s="467"/>
      <c r="FU64" s="467"/>
      <c r="FV64" s="467"/>
      <c r="FW64" s="467"/>
      <c r="FX64" s="467"/>
      <c r="FY64" s="467"/>
      <c r="FZ64" s="467"/>
      <c r="GA64" s="467"/>
      <c r="GB64" s="467"/>
      <c r="GC64" s="467"/>
      <c r="GD64" s="467"/>
      <c r="GE64" s="467"/>
      <c r="GF64" s="467"/>
      <c r="GG64" s="467"/>
      <c r="GH64" s="467"/>
      <c r="GI64" s="467"/>
      <c r="GJ64" s="467"/>
      <c r="GK64" s="467"/>
      <c r="GL64" s="467"/>
      <c r="GM64" s="467"/>
      <c r="GN64" s="467"/>
      <c r="GO64" s="467"/>
      <c r="GP64" s="467"/>
      <c r="GQ64" s="467"/>
      <c r="GR64" s="467"/>
      <c r="GS64" s="467"/>
      <c r="GT64" s="467"/>
      <c r="GU64" s="467"/>
      <c r="GV64" s="467"/>
      <c r="GW64" s="467"/>
      <c r="GX64" s="467"/>
      <c r="GY64" s="467"/>
      <c r="GZ64" s="467"/>
      <c r="HA64" s="467"/>
      <c r="HB64" s="467"/>
      <c r="HC64" s="467"/>
      <c r="HD64" s="467"/>
      <c r="HE64" s="467"/>
      <c r="HF64" s="467"/>
      <c r="HG64" s="467"/>
      <c r="HH64" s="467"/>
      <c r="HI64" s="467"/>
      <c r="HJ64" s="467"/>
      <c r="HK64" s="467"/>
      <c r="HL64" s="467"/>
      <c r="HM64" s="467"/>
      <c r="HN64" s="467"/>
      <c r="HO64" s="467"/>
      <c r="HP64" s="467"/>
      <c r="HQ64" s="467"/>
      <c r="HR64" s="467"/>
      <c r="HS64" s="467"/>
      <c r="HT64" s="467"/>
      <c r="HU64" s="467"/>
      <c r="HV64" s="467"/>
      <c r="HW64" s="467"/>
      <c r="HX64" s="467"/>
      <c r="HY64" s="467"/>
      <c r="HZ64" s="467"/>
      <c r="IA64" s="467"/>
      <c r="IB64" s="467"/>
      <c r="IC64" s="467"/>
      <c r="ID64" s="467"/>
      <c r="IE64" s="467"/>
      <c r="IF64" s="467"/>
      <c r="IG64" s="467"/>
      <c r="IH64" s="467"/>
      <c r="II64" s="467"/>
      <c r="IJ64" s="467"/>
      <c r="IK64" s="467"/>
      <c r="IL64" s="467"/>
      <c r="IM64" s="467"/>
      <c r="IN64" s="467"/>
      <c r="IO64" s="467"/>
    </row>
    <row r="65" spans="1:249" s="514" customFormat="1" ht="15" x14ac:dyDescent="0.2">
      <c r="A65" s="188" t="str">
        <f>+IF(NOVIEMBRE!A65=0,"",NOVIEMBRE!A65)</f>
        <v>1130113-2</v>
      </c>
      <c r="B65" s="189" t="str">
        <f>+IF(NOVIEMBRE!B65=0,"",NOVIEMBRE!B65)</f>
        <v>Vigencias Anteriores</v>
      </c>
      <c r="C65" s="456">
        <f>+ENERO!C65</f>
        <v>0</v>
      </c>
      <c r="D65" s="456">
        <f>NOVIEMBRE!D65+DICIEMBRE!P65</f>
        <v>0</v>
      </c>
      <c r="E65" s="456">
        <f>NOVIEMBRE!E65+DICIEMBRE!Q65</f>
        <v>6807623</v>
      </c>
      <c r="F65" s="170">
        <f>SUM(C65:E65)</f>
        <v>6807623</v>
      </c>
      <c r="G65" s="283">
        <f>NOVIEMBRE!I65</f>
        <v>4999608</v>
      </c>
      <c r="H65" s="457">
        <v>0</v>
      </c>
      <c r="I65" s="170">
        <f>SUM(G65:H65)</f>
        <v>4999608</v>
      </c>
      <c r="J65" s="283">
        <f>NOVIEMBRE!L65</f>
        <v>4999608</v>
      </c>
      <c r="K65" s="457">
        <v>0</v>
      </c>
      <c r="L65" s="170">
        <f>SUM(J65:K65)</f>
        <v>4999608</v>
      </c>
      <c r="M65" s="283">
        <f>F65-I65</f>
        <v>1808015</v>
      </c>
      <c r="N65" s="170">
        <f>F65-L65</f>
        <v>1808015</v>
      </c>
      <c r="O65" s="467"/>
      <c r="P65" s="455">
        <v>0</v>
      </c>
      <c r="Q65" s="458">
        <v>0</v>
      </c>
      <c r="R65" s="10"/>
      <c r="S65" s="34">
        <f>+IF(NOVIEMBRE!S65=0,"",NOVIEMBRE!S65)</f>
        <v>1020100</v>
      </c>
      <c r="T65" s="158" t="str">
        <f>+IF(NOVIEMBRE!T65=0,"",NOVIEMBRE!T65)</f>
        <v>Servicios Personales Asociados a Nómina</v>
      </c>
      <c r="U65" s="157">
        <f t="shared" ref="U65:AJ65" si="63">SUM(U66:U69)+U81</f>
        <v>796637507</v>
      </c>
      <c r="V65" s="144">
        <f t="shared" si="63"/>
        <v>16580000</v>
      </c>
      <c r="W65" s="144">
        <f t="shared" si="63"/>
        <v>95714470</v>
      </c>
      <c r="X65" s="152">
        <f t="shared" si="63"/>
        <v>908931977</v>
      </c>
      <c r="Y65" s="151">
        <f t="shared" si="63"/>
        <v>789163818</v>
      </c>
      <c r="Z65" s="144">
        <f t="shared" si="63"/>
        <v>110738700</v>
      </c>
      <c r="AA65" s="152">
        <f t="shared" si="63"/>
        <v>899902518</v>
      </c>
      <c r="AB65" s="151">
        <f t="shared" si="63"/>
        <v>789163818</v>
      </c>
      <c r="AC65" s="144">
        <f t="shared" si="63"/>
        <v>110738700</v>
      </c>
      <c r="AD65" s="152">
        <f t="shared" si="63"/>
        <v>899902518</v>
      </c>
      <c r="AE65" s="151">
        <f t="shared" si="63"/>
        <v>773619574</v>
      </c>
      <c r="AF65" s="144">
        <f t="shared" si="63"/>
        <v>107599548</v>
      </c>
      <c r="AG65" s="152">
        <f t="shared" si="63"/>
        <v>881219122</v>
      </c>
      <c r="AH65" s="151">
        <f t="shared" si="63"/>
        <v>9029459</v>
      </c>
      <c r="AI65" s="144">
        <f t="shared" si="63"/>
        <v>9029459</v>
      </c>
      <c r="AJ65" s="153">
        <f t="shared" si="63"/>
        <v>27712855</v>
      </c>
      <c r="AK65" s="10"/>
      <c r="AL65" s="151">
        <f>SUM(AL66:AL69)+AL81</f>
        <v>0</v>
      </c>
      <c r="AM65" s="153">
        <f>SUM(AM66:AM69)+AM81</f>
        <v>0</v>
      </c>
      <c r="AN65" s="10"/>
      <c r="AO65" s="365"/>
      <c r="AP65" s="365"/>
      <c r="AQ65" s="365"/>
      <c r="AR65" s="365"/>
      <c r="AS65" s="365"/>
      <c r="AT65" s="365"/>
      <c r="AU65" s="365"/>
      <c r="AV65" s="365"/>
      <c r="AW65" s="365"/>
      <c r="AX65" s="365"/>
      <c r="AY65" s="365"/>
      <c r="AZ65" s="365"/>
      <c r="BA65" s="467"/>
      <c r="BB65" s="467"/>
      <c r="BC65" s="467"/>
      <c r="BD65" s="467"/>
      <c r="BE65" s="467"/>
      <c r="BF65" s="467"/>
      <c r="BG65" s="467"/>
      <c r="BH65" s="467"/>
      <c r="BI65" s="467"/>
      <c r="BJ65" s="467"/>
      <c r="BK65" s="467"/>
      <c r="BL65" s="467"/>
      <c r="BM65" s="467"/>
      <c r="BN65" s="467"/>
      <c r="BO65" s="467"/>
      <c r="BP65" s="467"/>
      <c r="BQ65" s="562"/>
      <c r="BR65" s="467"/>
      <c r="BS65" s="467"/>
      <c r="BT65" s="467"/>
      <c r="BU65" s="467"/>
      <c r="BV65" s="467"/>
      <c r="BW65" s="467"/>
      <c r="BX65" s="467"/>
      <c r="BY65" s="467"/>
      <c r="BZ65" s="467"/>
      <c r="CA65" s="467"/>
      <c r="CB65" s="467"/>
      <c r="CC65" s="467"/>
      <c r="CD65" s="467"/>
      <c r="CE65" s="467"/>
      <c r="CF65" s="467"/>
      <c r="CG65" s="467"/>
      <c r="CH65" s="467"/>
      <c r="CI65" s="467"/>
      <c r="CJ65" s="467"/>
      <c r="CK65" s="467"/>
      <c r="CL65" s="467"/>
      <c r="CM65" s="467"/>
      <c r="CN65" s="467"/>
      <c r="CO65" s="467"/>
      <c r="CP65" s="467"/>
      <c r="CQ65" s="467"/>
      <c r="CR65" s="467"/>
      <c r="CS65" s="467"/>
      <c r="CT65" s="467"/>
      <c r="CU65" s="467"/>
      <c r="CV65" s="467"/>
      <c r="CW65" s="467"/>
      <c r="CX65" s="467"/>
      <c r="CY65" s="467"/>
      <c r="CZ65" s="467"/>
      <c r="DA65" s="467"/>
      <c r="DB65" s="467"/>
      <c r="DC65" s="467"/>
      <c r="DD65" s="467"/>
      <c r="DE65" s="467"/>
      <c r="DF65" s="467"/>
      <c r="DG65" s="467"/>
      <c r="DH65" s="467"/>
      <c r="DI65" s="467"/>
      <c r="DJ65" s="467"/>
      <c r="DK65" s="467"/>
      <c r="DL65" s="467"/>
      <c r="DM65" s="467"/>
      <c r="DN65" s="467"/>
      <c r="DO65" s="467"/>
      <c r="DP65" s="467"/>
      <c r="DQ65" s="467"/>
      <c r="DR65" s="467"/>
      <c r="DS65" s="467"/>
      <c r="DT65" s="467"/>
      <c r="DU65" s="467"/>
      <c r="DV65" s="467"/>
      <c r="DW65" s="467"/>
      <c r="DX65" s="467"/>
      <c r="DY65" s="467"/>
      <c r="DZ65" s="467"/>
      <c r="EA65" s="467"/>
      <c r="EB65" s="467"/>
      <c r="EC65" s="467"/>
      <c r="ED65" s="467"/>
      <c r="EE65" s="467"/>
      <c r="EF65" s="467"/>
      <c r="EG65" s="467"/>
      <c r="EH65" s="467"/>
      <c r="EI65" s="467"/>
      <c r="EJ65" s="467"/>
      <c r="EK65" s="467"/>
      <c r="EL65" s="467"/>
      <c r="EM65" s="467"/>
      <c r="EN65" s="467"/>
      <c r="EO65" s="467"/>
      <c r="EP65" s="467"/>
      <c r="EQ65" s="467"/>
      <c r="ER65" s="467"/>
      <c r="ES65" s="467"/>
      <c r="ET65" s="467"/>
      <c r="EU65" s="467"/>
      <c r="EV65" s="467"/>
      <c r="EW65" s="467"/>
      <c r="EX65" s="467"/>
      <c r="EY65" s="467"/>
      <c r="EZ65" s="467"/>
      <c r="FA65" s="467"/>
      <c r="FB65" s="467"/>
      <c r="FC65" s="467"/>
      <c r="FD65" s="467"/>
      <c r="FE65" s="467"/>
      <c r="FF65" s="467"/>
      <c r="FG65" s="467"/>
      <c r="FH65" s="467"/>
      <c r="FI65" s="467"/>
      <c r="FJ65" s="467"/>
      <c r="FK65" s="467"/>
      <c r="FL65" s="467"/>
      <c r="FM65" s="467"/>
      <c r="FN65" s="467"/>
      <c r="FO65" s="467"/>
      <c r="FP65" s="467"/>
      <c r="FQ65" s="467"/>
      <c r="FR65" s="467"/>
      <c r="FS65" s="467"/>
      <c r="FT65" s="467"/>
      <c r="FU65" s="467"/>
      <c r="FV65" s="467"/>
      <c r="FW65" s="467"/>
      <c r="FX65" s="467"/>
      <c r="FY65" s="467"/>
      <c r="FZ65" s="467"/>
      <c r="GA65" s="467"/>
      <c r="GB65" s="467"/>
      <c r="GC65" s="467"/>
      <c r="GD65" s="467"/>
      <c r="GE65" s="467"/>
      <c r="GF65" s="467"/>
      <c r="GG65" s="467"/>
      <c r="GH65" s="467"/>
      <c r="GI65" s="467"/>
      <c r="GJ65" s="467"/>
      <c r="GK65" s="467"/>
      <c r="GL65" s="467"/>
      <c r="GM65" s="467"/>
      <c r="GN65" s="467"/>
      <c r="GO65" s="467"/>
      <c r="GP65" s="467"/>
      <c r="GQ65" s="467"/>
      <c r="GR65" s="467"/>
      <c r="GS65" s="467"/>
      <c r="GT65" s="467"/>
      <c r="GU65" s="467"/>
      <c r="GV65" s="467"/>
      <c r="GW65" s="467"/>
      <c r="GX65" s="467"/>
      <c r="GY65" s="467"/>
      <c r="GZ65" s="467"/>
      <c r="HA65" s="467"/>
      <c r="HB65" s="467"/>
      <c r="HC65" s="467"/>
      <c r="HD65" s="467"/>
      <c r="HE65" s="467"/>
      <c r="HF65" s="467"/>
      <c r="HG65" s="467"/>
      <c r="HH65" s="467"/>
      <c r="HI65" s="467"/>
      <c r="HJ65" s="467"/>
      <c r="HK65" s="467"/>
      <c r="HL65" s="467"/>
      <c r="HM65" s="467"/>
      <c r="HN65" s="467"/>
      <c r="HO65" s="467"/>
      <c r="HP65" s="467"/>
      <c r="HQ65" s="467"/>
      <c r="HR65" s="467"/>
      <c r="HS65" s="467"/>
      <c r="HT65" s="467"/>
      <c r="HU65" s="467"/>
      <c r="HV65" s="467"/>
      <c r="HW65" s="467"/>
      <c r="HX65" s="467"/>
      <c r="HY65" s="467"/>
      <c r="HZ65" s="467"/>
      <c r="IA65" s="467"/>
      <c r="IB65" s="467"/>
      <c r="IC65" s="467"/>
      <c r="ID65" s="467"/>
      <c r="IE65" s="467"/>
      <c r="IF65" s="467"/>
      <c r="IG65" s="467"/>
      <c r="IH65" s="467"/>
      <c r="II65" s="467"/>
      <c r="IJ65" s="467"/>
      <c r="IK65" s="467"/>
      <c r="IL65" s="467"/>
      <c r="IM65" s="467"/>
      <c r="IN65" s="467"/>
      <c r="IO65" s="467"/>
    </row>
    <row r="66" spans="1:249" s="467" customFormat="1" x14ac:dyDescent="0.2">
      <c r="A66" s="57">
        <f>+IF(NOVIEMBRE!A66=0,"",NOVIEMBRE!A66)</f>
        <v>1130114</v>
      </c>
      <c r="B66" s="45" t="str">
        <f>+IF(NOVIEMBRE!B66=0,"",NOVIEMBRE!B66)</f>
        <v xml:space="preserve">COMPAÑIAS DE SEGUROS  - PLANES DE SALUD  </v>
      </c>
      <c r="C66" s="53">
        <f t="shared" ref="C66:N66" si="64">SUM(C67:C68)</f>
        <v>700000</v>
      </c>
      <c r="D66" s="53">
        <f t="shared" si="64"/>
        <v>0</v>
      </c>
      <c r="E66" s="53">
        <f t="shared" si="64"/>
        <v>74063</v>
      </c>
      <c r="F66" s="54">
        <f t="shared" si="64"/>
        <v>774063</v>
      </c>
      <c r="G66" s="52">
        <f t="shared" si="64"/>
        <v>295863</v>
      </c>
      <c r="H66" s="53">
        <f t="shared" si="64"/>
        <v>0</v>
      </c>
      <c r="I66" s="54">
        <f t="shared" si="64"/>
        <v>295863</v>
      </c>
      <c r="J66" s="52">
        <f t="shared" si="64"/>
        <v>217363</v>
      </c>
      <c r="K66" s="53">
        <f t="shared" si="64"/>
        <v>0</v>
      </c>
      <c r="L66" s="54">
        <f t="shared" si="64"/>
        <v>217363</v>
      </c>
      <c r="M66" s="52">
        <f t="shared" si="64"/>
        <v>478200</v>
      </c>
      <c r="N66" s="54">
        <f t="shared" si="64"/>
        <v>556700</v>
      </c>
      <c r="P66" s="52">
        <f>SUM(P67:P68)</f>
        <v>0</v>
      </c>
      <c r="Q66" s="54">
        <f>SUM(Q67:Q68)</f>
        <v>0</v>
      </c>
      <c r="R66" s="10"/>
      <c r="S66" s="155">
        <f>+IF(NOVIEMBRE!S66=0,"",NOVIEMBRE!S66)</f>
        <v>1020101</v>
      </c>
      <c r="T66" s="159" t="str">
        <f>+IF(NOVIEMBRE!T66=0,"",NOVIEMBRE!T66)</f>
        <v>Sueldos del Personal de nómina</v>
      </c>
      <c r="U66" s="29">
        <f>+ENERO!U66</f>
        <v>619386756</v>
      </c>
      <c r="V66" s="17">
        <f>NOVIEMBRE!V66+DICIEMBRE!AL66</f>
        <v>-2250000</v>
      </c>
      <c r="W66" s="17">
        <f>NOVIEMBRE!W66+DICIEMBRE!AM66</f>
        <v>0</v>
      </c>
      <c r="X66" s="20">
        <f>SUM(U66:W66)</f>
        <v>617136756</v>
      </c>
      <c r="Y66" s="21">
        <f>NOVIEMBRE!AA66</f>
        <v>562652027</v>
      </c>
      <c r="Z66" s="457">
        <v>51546184</v>
      </c>
      <c r="AA66" s="20">
        <f>SUM(Y66:Z66)</f>
        <v>614198211</v>
      </c>
      <c r="AB66" s="21">
        <f>NOVIEMBRE!AD66</f>
        <v>562652027</v>
      </c>
      <c r="AC66" s="457">
        <v>51546184</v>
      </c>
      <c r="AD66" s="20">
        <f>SUM(AB66:AC66)</f>
        <v>614198211</v>
      </c>
      <c r="AE66" s="21">
        <f>NOVIEMBRE!AG66</f>
        <v>559587299</v>
      </c>
      <c r="AF66" s="457">
        <v>49674470</v>
      </c>
      <c r="AG66" s="20">
        <f>SUM(AE66:AF66)</f>
        <v>609261769</v>
      </c>
      <c r="AH66" s="21">
        <f>X66-AA66</f>
        <v>2938545</v>
      </c>
      <c r="AI66" s="17">
        <f>X66-AD66</f>
        <v>2938545</v>
      </c>
      <c r="AJ66" s="18">
        <f>X66-AG66</f>
        <v>7874987</v>
      </c>
      <c r="AK66" s="10"/>
      <c r="AL66" s="455">
        <v>-2250000</v>
      </c>
      <c r="AM66" s="458">
        <v>0</v>
      </c>
      <c r="AN66" s="10"/>
      <c r="AO66" s="365"/>
      <c r="AP66" s="365"/>
      <c r="AQ66" s="365"/>
      <c r="AR66" s="365"/>
      <c r="AS66" s="365"/>
      <c r="AT66" s="365"/>
      <c r="AU66" s="365"/>
      <c r="AV66" s="365"/>
      <c r="AW66" s="365"/>
      <c r="AX66" s="365"/>
      <c r="AY66" s="365"/>
      <c r="AZ66" s="365"/>
      <c r="BQ66" s="562"/>
    </row>
    <row r="67" spans="1:249" s="514" customFormat="1" ht="15" x14ac:dyDescent="0.2">
      <c r="A67" s="188" t="str">
        <f>+IF(NOVIEMBRE!A67=0,"",NOVIEMBRE!A67)</f>
        <v>1130114-1</v>
      </c>
      <c r="B67" s="189" t="str">
        <f>+CONCATENATE("Vigencia ",INSTRUCCIONES!$F$3)</f>
        <v>Vigencia 2014</v>
      </c>
      <c r="C67" s="456">
        <f>+ENERO!C67</f>
        <v>700000</v>
      </c>
      <c r="D67" s="456">
        <f>NOVIEMBRE!D67+DICIEMBRE!P67</f>
        <v>0</v>
      </c>
      <c r="E67" s="456">
        <f>NOVIEMBRE!E67+DICIEMBRE!Q67</f>
        <v>0</v>
      </c>
      <c r="F67" s="170">
        <f>SUM(C67:E67)</f>
        <v>700000</v>
      </c>
      <c r="G67" s="283">
        <f>NOVIEMBRE!I67</f>
        <v>295863</v>
      </c>
      <c r="H67" s="457">
        <v>0</v>
      </c>
      <c r="I67" s="170">
        <f>SUM(G67:H67)</f>
        <v>295863</v>
      </c>
      <c r="J67" s="283">
        <f>NOVIEMBRE!L67</f>
        <v>217363</v>
      </c>
      <c r="K67" s="457">
        <v>0</v>
      </c>
      <c r="L67" s="170">
        <f>SUM(J67:K67)</f>
        <v>217363</v>
      </c>
      <c r="M67" s="283">
        <f>F67-I67</f>
        <v>404137</v>
      </c>
      <c r="N67" s="170">
        <f>F67-L67</f>
        <v>482637</v>
      </c>
      <c r="O67" s="467"/>
      <c r="P67" s="455">
        <v>0</v>
      </c>
      <c r="Q67" s="458">
        <v>0</v>
      </c>
      <c r="R67" s="10"/>
      <c r="S67" s="155">
        <f>+IF(NOVIEMBRE!S67=0,"",NOVIEMBRE!S67)</f>
        <v>1020102</v>
      </c>
      <c r="T67" s="159" t="str">
        <f>+IF(NOVIEMBRE!T67=0,"",NOVIEMBRE!T67)</f>
        <v>Horas Extras,Dominic.,Festivos y Rec. Nocturnos</v>
      </c>
      <c r="U67" s="29">
        <f>+ENERO!U67</f>
        <v>92835719</v>
      </c>
      <c r="V67" s="17">
        <f>NOVIEMBRE!V67+DICIEMBRE!AL67</f>
        <v>16830000</v>
      </c>
      <c r="W67" s="17">
        <f>NOVIEMBRE!W67+DICIEMBRE!AM67</f>
        <v>27313967</v>
      </c>
      <c r="X67" s="20">
        <f>SUM(U67:W67)</f>
        <v>136979686</v>
      </c>
      <c r="Y67" s="21">
        <f>NOVIEMBRE!AA67</f>
        <v>123924522</v>
      </c>
      <c r="Z67" s="457">
        <v>12244544</v>
      </c>
      <c r="AA67" s="20">
        <f>SUM(Y67:Z67)</f>
        <v>136169066</v>
      </c>
      <c r="AB67" s="21">
        <f>NOVIEMBRE!AD67</f>
        <v>123924522</v>
      </c>
      <c r="AC67" s="457">
        <v>12244544</v>
      </c>
      <c r="AD67" s="20">
        <f>SUM(AB67:AC67)</f>
        <v>136169066</v>
      </c>
      <c r="AE67" s="21">
        <f>NOVIEMBRE!AG67</f>
        <v>123096168</v>
      </c>
      <c r="AF67" s="457">
        <v>11900270</v>
      </c>
      <c r="AG67" s="20">
        <f>SUM(AE67:AF67)</f>
        <v>134996438</v>
      </c>
      <c r="AH67" s="21">
        <f>X67-AA67</f>
        <v>810620</v>
      </c>
      <c r="AI67" s="17">
        <f>X67-AD67</f>
        <v>810620</v>
      </c>
      <c r="AJ67" s="18">
        <f>X67-AG67</f>
        <v>1983248</v>
      </c>
      <c r="AK67" s="10"/>
      <c r="AL67" s="455">
        <v>2250000</v>
      </c>
      <c r="AM67" s="458">
        <v>0</v>
      </c>
      <c r="AN67" s="10"/>
      <c r="AO67" s="365"/>
      <c r="AP67" s="365"/>
      <c r="AQ67" s="365"/>
      <c r="AR67" s="365"/>
      <c r="AS67" s="365"/>
      <c r="AT67" s="365"/>
      <c r="AU67" s="365"/>
      <c r="AV67" s="365"/>
      <c r="AW67" s="365"/>
      <c r="AX67" s="365"/>
      <c r="AY67" s="365"/>
      <c r="AZ67" s="365"/>
      <c r="BA67" s="467"/>
      <c r="BB67" s="467"/>
      <c r="BC67" s="467"/>
      <c r="BD67" s="467"/>
      <c r="BE67" s="467"/>
      <c r="BF67" s="467"/>
      <c r="BG67" s="467"/>
      <c r="BH67" s="467"/>
      <c r="BI67" s="467"/>
      <c r="BJ67" s="467"/>
      <c r="BK67" s="467"/>
      <c r="BL67" s="467"/>
      <c r="BM67" s="467"/>
      <c r="BN67" s="467"/>
      <c r="BO67" s="467"/>
      <c r="BP67" s="467"/>
      <c r="BQ67" s="562"/>
      <c r="BR67" s="467"/>
      <c r="BS67" s="467"/>
      <c r="BT67" s="467"/>
      <c r="BU67" s="467"/>
      <c r="BV67" s="467"/>
      <c r="BW67" s="467"/>
      <c r="BX67" s="467"/>
      <c r="BY67" s="467"/>
      <c r="BZ67" s="467"/>
      <c r="CA67" s="467"/>
      <c r="CB67" s="467"/>
      <c r="CC67" s="467"/>
      <c r="CD67" s="467"/>
      <c r="CE67" s="467"/>
      <c r="CF67" s="467"/>
      <c r="CG67" s="467"/>
      <c r="CH67" s="467"/>
      <c r="CI67" s="467"/>
      <c r="CJ67" s="467"/>
      <c r="CK67" s="467"/>
      <c r="CL67" s="467"/>
      <c r="CM67" s="467"/>
      <c r="CN67" s="467"/>
      <c r="CO67" s="467"/>
      <c r="CP67" s="467"/>
      <c r="CQ67" s="467"/>
      <c r="CR67" s="467"/>
      <c r="CS67" s="467"/>
      <c r="CT67" s="467"/>
      <c r="CU67" s="467"/>
      <c r="CV67" s="467"/>
      <c r="CW67" s="467"/>
      <c r="CX67" s="467"/>
      <c r="CY67" s="467"/>
      <c r="CZ67" s="467"/>
      <c r="DA67" s="467"/>
      <c r="DB67" s="467"/>
      <c r="DC67" s="467"/>
      <c r="DD67" s="467"/>
      <c r="DE67" s="467"/>
      <c r="DF67" s="467"/>
      <c r="DG67" s="467"/>
      <c r="DH67" s="467"/>
      <c r="DI67" s="467"/>
      <c r="DJ67" s="467"/>
      <c r="DK67" s="467"/>
      <c r="DL67" s="467"/>
      <c r="DM67" s="467"/>
      <c r="DN67" s="467"/>
      <c r="DO67" s="467"/>
      <c r="DP67" s="467"/>
      <c r="DQ67" s="467"/>
      <c r="DR67" s="467"/>
      <c r="DS67" s="467"/>
      <c r="DT67" s="467"/>
      <c r="DU67" s="467"/>
      <c r="DV67" s="467"/>
      <c r="DW67" s="467"/>
      <c r="DX67" s="467"/>
      <c r="DY67" s="467"/>
      <c r="DZ67" s="467"/>
      <c r="EA67" s="467"/>
      <c r="EB67" s="467"/>
      <c r="EC67" s="467"/>
      <c r="ED67" s="467"/>
      <c r="EE67" s="467"/>
      <c r="EF67" s="467"/>
      <c r="EG67" s="467"/>
      <c r="EH67" s="467"/>
      <c r="EI67" s="467"/>
      <c r="EJ67" s="467"/>
      <c r="EK67" s="467"/>
      <c r="EL67" s="467"/>
      <c r="EM67" s="467"/>
      <c r="EN67" s="467"/>
      <c r="EO67" s="467"/>
      <c r="EP67" s="467"/>
      <c r="EQ67" s="467"/>
      <c r="ER67" s="467"/>
      <c r="ES67" s="467"/>
      <c r="ET67" s="467"/>
      <c r="EU67" s="467"/>
      <c r="EV67" s="467"/>
      <c r="EW67" s="467"/>
      <c r="EX67" s="467"/>
      <c r="EY67" s="467"/>
      <c r="EZ67" s="467"/>
      <c r="FA67" s="467"/>
      <c r="FB67" s="467"/>
      <c r="FC67" s="467"/>
      <c r="FD67" s="467"/>
      <c r="FE67" s="467"/>
      <c r="FF67" s="467"/>
      <c r="FG67" s="467"/>
      <c r="FH67" s="467"/>
      <c r="FI67" s="467"/>
      <c r="FJ67" s="467"/>
      <c r="FK67" s="467"/>
      <c r="FL67" s="467"/>
      <c r="FM67" s="467"/>
      <c r="FN67" s="467"/>
      <c r="FO67" s="467"/>
      <c r="FP67" s="467"/>
      <c r="FQ67" s="467"/>
      <c r="FR67" s="467"/>
      <c r="FS67" s="467"/>
      <c r="FT67" s="467"/>
      <c r="FU67" s="467"/>
      <c r="FV67" s="467"/>
      <c r="FW67" s="467"/>
      <c r="FX67" s="467"/>
      <c r="FY67" s="467"/>
      <c r="FZ67" s="467"/>
      <c r="GA67" s="467"/>
      <c r="GB67" s="467"/>
      <c r="GC67" s="467"/>
      <c r="GD67" s="467"/>
      <c r="GE67" s="467"/>
      <c r="GF67" s="467"/>
      <c r="GG67" s="467"/>
      <c r="GH67" s="467"/>
      <c r="GI67" s="467"/>
      <c r="GJ67" s="467"/>
      <c r="GK67" s="467"/>
      <c r="GL67" s="467"/>
      <c r="GM67" s="467"/>
      <c r="GN67" s="467"/>
      <c r="GO67" s="467"/>
      <c r="GP67" s="467"/>
      <c r="GQ67" s="467"/>
      <c r="GR67" s="467"/>
      <c r="GS67" s="467"/>
      <c r="GT67" s="467"/>
      <c r="GU67" s="467"/>
      <c r="GV67" s="467"/>
      <c r="GW67" s="467"/>
      <c r="GX67" s="467"/>
      <c r="GY67" s="467"/>
      <c r="GZ67" s="467"/>
      <c r="HA67" s="467"/>
      <c r="HB67" s="467"/>
      <c r="HC67" s="467"/>
      <c r="HD67" s="467"/>
      <c r="HE67" s="467"/>
      <c r="HF67" s="467"/>
      <c r="HG67" s="467"/>
      <c r="HH67" s="467"/>
      <c r="HI67" s="467"/>
      <c r="HJ67" s="467"/>
      <c r="HK67" s="467"/>
      <c r="HL67" s="467"/>
      <c r="HM67" s="467"/>
      <c r="HN67" s="467"/>
      <c r="HO67" s="467"/>
      <c r="HP67" s="467"/>
      <c r="HQ67" s="467"/>
      <c r="HR67" s="467"/>
      <c r="HS67" s="467"/>
      <c r="HT67" s="467"/>
      <c r="HU67" s="467"/>
      <c r="HV67" s="467"/>
      <c r="HW67" s="467"/>
      <c r="HX67" s="467"/>
      <c r="HY67" s="467"/>
      <c r="HZ67" s="467"/>
      <c r="IA67" s="467"/>
      <c r="IB67" s="467"/>
      <c r="IC67" s="467"/>
      <c r="ID67" s="467"/>
      <c r="IE67" s="467"/>
      <c r="IF67" s="467"/>
      <c r="IG67" s="467"/>
      <c r="IH67" s="467"/>
      <c r="II67" s="467"/>
      <c r="IJ67" s="467"/>
      <c r="IK67" s="467"/>
      <c r="IL67" s="467"/>
      <c r="IM67" s="467"/>
      <c r="IN67" s="467"/>
      <c r="IO67" s="467"/>
    </row>
    <row r="68" spans="1:249" s="514" customFormat="1" ht="15" x14ac:dyDescent="0.2">
      <c r="A68" s="188" t="str">
        <f>+IF(NOVIEMBRE!A68=0,"",NOVIEMBRE!A68)</f>
        <v>1130114-2</v>
      </c>
      <c r="B68" s="189" t="str">
        <f>+IF(NOVIEMBRE!B68=0,"",NOVIEMBRE!B68)</f>
        <v>Vigencias Anteriores</v>
      </c>
      <c r="C68" s="456">
        <f>+ENERO!C68</f>
        <v>0</v>
      </c>
      <c r="D68" s="456">
        <f>NOVIEMBRE!D68+DICIEMBRE!P68</f>
        <v>0</v>
      </c>
      <c r="E68" s="456">
        <f>NOVIEMBRE!E68+DICIEMBRE!Q68</f>
        <v>74063</v>
      </c>
      <c r="F68" s="170">
        <f>SUM(C68:E68)</f>
        <v>74063</v>
      </c>
      <c r="G68" s="283">
        <f>NOVIEMBRE!I68</f>
        <v>0</v>
      </c>
      <c r="H68" s="457">
        <v>0</v>
      </c>
      <c r="I68" s="170">
        <f>SUM(G68:H68)</f>
        <v>0</v>
      </c>
      <c r="J68" s="283">
        <f>NOVIEMBRE!L68</f>
        <v>0</v>
      </c>
      <c r="K68" s="457">
        <v>0</v>
      </c>
      <c r="L68" s="170">
        <f>SUM(J68:K68)</f>
        <v>0</v>
      </c>
      <c r="M68" s="283">
        <f>F68-I68</f>
        <v>74063</v>
      </c>
      <c r="N68" s="170">
        <f>F68-L68</f>
        <v>74063</v>
      </c>
      <c r="O68" s="467"/>
      <c r="P68" s="455">
        <v>0</v>
      </c>
      <c r="Q68" s="458">
        <v>0</v>
      </c>
      <c r="R68" s="10"/>
      <c r="S68" s="155">
        <f>+IF(NOVIEMBRE!S68=0,"",NOVIEMBRE!S68)</f>
        <v>1020103</v>
      </c>
      <c r="T68" s="159" t="str">
        <f>+IF(NOVIEMBRE!T68=0,"",NOVIEMBRE!T68)</f>
        <v>Prima Técnica</v>
      </c>
      <c r="U68" s="29">
        <f>+ENERO!U68</f>
        <v>0</v>
      </c>
      <c r="V68" s="17">
        <f>NOVIEMBRE!V68+DICIEMBRE!AL68</f>
        <v>0</v>
      </c>
      <c r="W68" s="17">
        <f>NOVIEMBRE!W68+DICIEMBRE!AM68</f>
        <v>0</v>
      </c>
      <c r="X68" s="20">
        <f>SUM(U68:W68)</f>
        <v>0</v>
      </c>
      <c r="Y68" s="21">
        <f>NOVIEMBRE!AA68</f>
        <v>0</v>
      </c>
      <c r="Z68" s="457">
        <v>0</v>
      </c>
      <c r="AA68" s="20">
        <f>SUM(Y68:Z68)</f>
        <v>0</v>
      </c>
      <c r="AB68" s="21">
        <f>NOVIEMBRE!AD68</f>
        <v>0</v>
      </c>
      <c r="AC68" s="457">
        <v>0</v>
      </c>
      <c r="AD68" s="20">
        <f>SUM(AB68:AC68)</f>
        <v>0</v>
      </c>
      <c r="AE68" s="21">
        <f>NOVIEMBRE!AG68</f>
        <v>0</v>
      </c>
      <c r="AF68" s="457">
        <v>0</v>
      </c>
      <c r="AG68" s="20">
        <f>SUM(AE68:AF68)</f>
        <v>0</v>
      </c>
      <c r="AH68" s="21">
        <f>X68-AA68</f>
        <v>0</v>
      </c>
      <c r="AI68" s="17">
        <f>X68-AD68</f>
        <v>0</v>
      </c>
      <c r="AJ68" s="18">
        <f>X68-AG68</f>
        <v>0</v>
      </c>
      <c r="AK68" s="10"/>
      <c r="AL68" s="455">
        <v>0</v>
      </c>
      <c r="AM68" s="458">
        <v>0</v>
      </c>
      <c r="AN68" s="10"/>
      <c r="AO68" s="365"/>
      <c r="AP68" s="365"/>
      <c r="AQ68" s="365"/>
      <c r="AR68" s="365"/>
      <c r="AS68" s="365"/>
      <c r="AT68" s="365"/>
      <c r="AU68" s="365"/>
      <c r="AV68" s="365"/>
      <c r="AW68" s="365"/>
      <c r="AX68" s="365"/>
      <c r="AY68" s="365"/>
      <c r="AZ68" s="365"/>
      <c r="BA68" s="467"/>
      <c r="BB68" s="467"/>
      <c r="BC68" s="467"/>
      <c r="BD68" s="467"/>
      <c r="BE68" s="467"/>
      <c r="BF68" s="467"/>
      <c r="BG68" s="467"/>
      <c r="BH68" s="467"/>
      <c r="BI68" s="467"/>
      <c r="BJ68" s="467"/>
      <c r="BK68" s="467"/>
      <c r="BL68" s="467"/>
      <c r="BM68" s="467"/>
      <c r="BN68" s="467"/>
      <c r="BO68" s="467"/>
      <c r="BP68" s="467"/>
      <c r="BQ68" s="562"/>
      <c r="BR68" s="467"/>
      <c r="BS68" s="467"/>
      <c r="BT68" s="467"/>
      <c r="BU68" s="467"/>
      <c r="BV68" s="467"/>
      <c r="BW68" s="467"/>
      <c r="BX68" s="467"/>
      <c r="BY68" s="467"/>
      <c r="BZ68" s="467"/>
      <c r="CA68" s="467"/>
      <c r="CB68" s="467"/>
      <c r="CC68" s="467"/>
      <c r="CD68" s="467"/>
      <c r="CE68" s="467"/>
      <c r="CF68" s="467"/>
      <c r="CG68" s="467"/>
      <c r="CH68" s="467"/>
      <c r="CI68" s="467"/>
      <c r="CJ68" s="467"/>
      <c r="CK68" s="467"/>
      <c r="CL68" s="467"/>
      <c r="CM68" s="467"/>
      <c r="CN68" s="467"/>
      <c r="CO68" s="467"/>
      <c r="CP68" s="467"/>
      <c r="CQ68" s="467"/>
      <c r="CR68" s="467"/>
      <c r="CS68" s="467"/>
      <c r="CT68" s="467"/>
      <c r="CU68" s="467"/>
      <c r="CV68" s="467"/>
      <c r="CW68" s="467"/>
      <c r="CX68" s="467"/>
      <c r="CY68" s="467"/>
      <c r="CZ68" s="467"/>
      <c r="DA68" s="467"/>
      <c r="DB68" s="467"/>
      <c r="DC68" s="467"/>
      <c r="DD68" s="467"/>
      <c r="DE68" s="467"/>
      <c r="DF68" s="467"/>
      <c r="DG68" s="467"/>
      <c r="DH68" s="467"/>
      <c r="DI68" s="467"/>
      <c r="DJ68" s="467"/>
      <c r="DK68" s="467"/>
      <c r="DL68" s="467"/>
      <c r="DM68" s="467"/>
      <c r="DN68" s="467"/>
      <c r="DO68" s="467"/>
      <c r="DP68" s="467"/>
      <c r="DQ68" s="467"/>
      <c r="DR68" s="467"/>
      <c r="DS68" s="467"/>
      <c r="DT68" s="467"/>
      <c r="DU68" s="467"/>
      <c r="DV68" s="467"/>
      <c r="DW68" s="467"/>
      <c r="DX68" s="467"/>
      <c r="DY68" s="467"/>
      <c r="DZ68" s="467"/>
      <c r="EA68" s="467"/>
      <c r="EB68" s="467"/>
      <c r="EC68" s="467"/>
      <c r="ED68" s="467"/>
      <c r="EE68" s="467"/>
      <c r="EF68" s="467"/>
      <c r="EG68" s="467"/>
      <c r="EH68" s="467"/>
      <c r="EI68" s="467"/>
      <c r="EJ68" s="467"/>
      <c r="EK68" s="467"/>
      <c r="EL68" s="467"/>
      <c r="EM68" s="467"/>
      <c r="EN68" s="467"/>
      <c r="EO68" s="467"/>
      <c r="EP68" s="467"/>
      <c r="EQ68" s="467"/>
      <c r="ER68" s="467"/>
      <c r="ES68" s="467"/>
      <c r="ET68" s="467"/>
      <c r="EU68" s="467"/>
      <c r="EV68" s="467"/>
      <c r="EW68" s="467"/>
      <c r="EX68" s="467"/>
      <c r="EY68" s="467"/>
      <c r="EZ68" s="467"/>
      <c r="FA68" s="467"/>
      <c r="FB68" s="467"/>
      <c r="FC68" s="467"/>
      <c r="FD68" s="467"/>
      <c r="FE68" s="467"/>
      <c r="FF68" s="467"/>
      <c r="FG68" s="467"/>
      <c r="FH68" s="467"/>
      <c r="FI68" s="467"/>
      <c r="FJ68" s="467"/>
      <c r="FK68" s="467"/>
      <c r="FL68" s="467"/>
      <c r="FM68" s="467"/>
      <c r="FN68" s="467"/>
      <c r="FO68" s="467"/>
      <c r="FP68" s="467"/>
      <c r="FQ68" s="467"/>
      <c r="FR68" s="467"/>
      <c r="FS68" s="467"/>
      <c r="FT68" s="467"/>
      <c r="FU68" s="467"/>
      <c r="FV68" s="467"/>
      <c r="FW68" s="467"/>
      <c r="FX68" s="467"/>
      <c r="FY68" s="467"/>
      <c r="FZ68" s="467"/>
      <c r="GA68" s="467"/>
      <c r="GB68" s="467"/>
      <c r="GC68" s="467"/>
      <c r="GD68" s="467"/>
      <c r="GE68" s="467"/>
      <c r="GF68" s="467"/>
      <c r="GG68" s="467"/>
      <c r="GH68" s="467"/>
      <c r="GI68" s="467"/>
      <c r="GJ68" s="467"/>
      <c r="GK68" s="467"/>
      <c r="GL68" s="467"/>
      <c r="GM68" s="467"/>
      <c r="GN68" s="467"/>
      <c r="GO68" s="467"/>
      <c r="GP68" s="467"/>
      <c r="GQ68" s="467"/>
      <c r="GR68" s="467"/>
      <c r="GS68" s="467"/>
      <c r="GT68" s="467"/>
      <c r="GU68" s="467"/>
      <c r="GV68" s="467"/>
      <c r="GW68" s="467"/>
      <c r="GX68" s="467"/>
      <c r="GY68" s="467"/>
      <c r="GZ68" s="467"/>
      <c r="HA68" s="467"/>
      <c r="HB68" s="467"/>
      <c r="HC68" s="467"/>
      <c r="HD68" s="467"/>
      <c r="HE68" s="467"/>
      <c r="HF68" s="467"/>
      <c r="HG68" s="467"/>
      <c r="HH68" s="467"/>
      <c r="HI68" s="467"/>
      <c r="HJ68" s="467"/>
      <c r="HK68" s="467"/>
      <c r="HL68" s="467"/>
      <c r="HM68" s="467"/>
      <c r="HN68" s="467"/>
      <c r="HO68" s="467"/>
      <c r="HP68" s="467"/>
      <c r="HQ68" s="467"/>
      <c r="HR68" s="467"/>
      <c r="HS68" s="467"/>
      <c r="HT68" s="467"/>
      <c r="HU68" s="467"/>
      <c r="HV68" s="467"/>
      <c r="HW68" s="467"/>
      <c r="HX68" s="467"/>
      <c r="HY68" s="467"/>
      <c r="HZ68" s="467"/>
      <c r="IA68" s="467"/>
      <c r="IB68" s="467"/>
      <c r="IC68" s="467"/>
      <c r="ID68" s="467"/>
      <c r="IE68" s="467"/>
      <c r="IF68" s="467"/>
      <c r="IG68" s="467"/>
      <c r="IH68" s="467"/>
      <c r="II68" s="467"/>
      <c r="IJ68" s="467"/>
      <c r="IK68" s="467"/>
      <c r="IL68" s="467"/>
      <c r="IM68" s="467"/>
      <c r="IN68" s="467"/>
      <c r="IO68" s="467"/>
    </row>
    <row r="69" spans="1:249" s="467" customFormat="1" x14ac:dyDescent="0.2">
      <c r="A69" s="57">
        <f>+IF(NOVIEMBRE!A69=0,"",NOVIEMBRE!A69)</f>
        <v>1130115</v>
      </c>
      <c r="B69" s="45" t="str">
        <f>+IF(NOVIEMBRE!B69=0,"",NOVIEMBRE!B69)</f>
        <v>ENTIDADES DE REGIMEN ESPECIAL (Magisterio, Fuerza Pca.)</v>
      </c>
      <c r="C69" s="53">
        <f t="shared" ref="C69:N69" si="65">SUM(C70:C71)</f>
        <v>51000000</v>
      </c>
      <c r="D69" s="53">
        <f t="shared" si="65"/>
        <v>0</v>
      </c>
      <c r="E69" s="53">
        <f t="shared" si="65"/>
        <v>22391319</v>
      </c>
      <c r="F69" s="54">
        <f t="shared" si="65"/>
        <v>73391319</v>
      </c>
      <c r="G69" s="52">
        <f t="shared" si="65"/>
        <v>64234410</v>
      </c>
      <c r="H69" s="53">
        <f t="shared" si="65"/>
        <v>7388031</v>
      </c>
      <c r="I69" s="54">
        <f t="shared" si="65"/>
        <v>71622441</v>
      </c>
      <c r="J69" s="52">
        <f t="shared" si="65"/>
        <v>32645723</v>
      </c>
      <c r="K69" s="53">
        <f t="shared" si="65"/>
        <v>9716981</v>
      </c>
      <c r="L69" s="54">
        <f t="shared" si="65"/>
        <v>42362704</v>
      </c>
      <c r="M69" s="52">
        <f t="shared" si="65"/>
        <v>1768878</v>
      </c>
      <c r="N69" s="54">
        <f t="shared" si="65"/>
        <v>31028615</v>
      </c>
      <c r="P69" s="52">
        <f>SUM(P70:P71)</f>
        <v>0</v>
      </c>
      <c r="Q69" s="54">
        <f>SUM(Q70:Q71)</f>
        <v>0</v>
      </c>
      <c r="R69" s="10"/>
      <c r="S69" s="155">
        <f>+IF(NOVIEMBRE!S69=0,"",NOVIEMBRE!S69)</f>
        <v>1020104</v>
      </c>
      <c r="T69" s="159" t="str">
        <f>+IF(NOVIEMBRE!T69=0,"",NOVIEMBRE!T69)</f>
        <v>Otros</v>
      </c>
      <c r="U69" s="29">
        <f t="shared" ref="U69:AJ69" si="66">SUM(U70:U80)</f>
        <v>84415032</v>
      </c>
      <c r="V69" s="17">
        <f t="shared" si="66"/>
        <v>2000000</v>
      </c>
      <c r="W69" s="17">
        <f t="shared" si="66"/>
        <v>12000000</v>
      </c>
      <c r="X69" s="20">
        <f t="shared" si="66"/>
        <v>98415032</v>
      </c>
      <c r="Y69" s="21">
        <f t="shared" si="66"/>
        <v>46186766</v>
      </c>
      <c r="Z69" s="169">
        <f t="shared" si="66"/>
        <v>46947972</v>
      </c>
      <c r="AA69" s="20">
        <f t="shared" si="66"/>
        <v>93134738</v>
      </c>
      <c r="AB69" s="21">
        <f t="shared" si="66"/>
        <v>46186766</v>
      </c>
      <c r="AC69" s="169">
        <f t="shared" si="66"/>
        <v>46947972</v>
      </c>
      <c r="AD69" s="20">
        <f t="shared" si="66"/>
        <v>93134738</v>
      </c>
      <c r="AE69" s="21">
        <f t="shared" si="66"/>
        <v>45679491</v>
      </c>
      <c r="AF69" s="169">
        <f t="shared" si="66"/>
        <v>44558164</v>
      </c>
      <c r="AG69" s="20">
        <f t="shared" si="66"/>
        <v>90237655</v>
      </c>
      <c r="AH69" s="21">
        <f t="shared" si="66"/>
        <v>5280294</v>
      </c>
      <c r="AI69" s="17">
        <f t="shared" si="66"/>
        <v>5280294</v>
      </c>
      <c r="AJ69" s="18">
        <f t="shared" si="66"/>
        <v>8177377</v>
      </c>
      <c r="AK69" s="10"/>
      <c r="AL69" s="31">
        <f>SUM(AL70:AL80)</f>
        <v>0</v>
      </c>
      <c r="AM69" s="28">
        <f>SUM(AM70:AM80)</f>
        <v>0</v>
      </c>
      <c r="AN69" s="10"/>
      <c r="AO69" s="365"/>
      <c r="AP69" s="365"/>
      <c r="AQ69" s="365"/>
      <c r="AR69" s="365"/>
      <c r="AS69" s="365"/>
      <c r="AT69" s="365"/>
      <c r="AU69" s="365"/>
      <c r="AV69" s="365"/>
      <c r="AW69" s="365"/>
      <c r="AX69" s="365"/>
      <c r="AY69" s="365"/>
      <c r="AZ69" s="365"/>
      <c r="BQ69" s="562"/>
    </row>
    <row r="70" spans="1:249" s="514" customFormat="1" ht="15" x14ac:dyDescent="0.2">
      <c r="A70" s="188" t="str">
        <f>+IF(NOVIEMBRE!A70=0,"",NOVIEMBRE!A70)</f>
        <v>1130115-1</v>
      </c>
      <c r="B70" s="189" t="str">
        <f>+CONCATENATE("Vigencia ",INSTRUCCIONES!$F$3)</f>
        <v>Vigencia 2014</v>
      </c>
      <c r="C70" s="456">
        <f>+ENERO!C70</f>
        <v>51000000</v>
      </c>
      <c r="D70" s="456">
        <f>NOVIEMBRE!D70+DICIEMBRE!P70</f>
        <v>0</v>
      </c>
      <c r="E70" s="456">
        <f>NOVIEMBRE!E70+DICIEMBRE!Q70</f>
        <v>0</v>
      </c>
      <c r="F70" s="170">
        <f>SUM(C70:E70)</f>
        <v>51000000</v>
      </c>
      <c r="G70" s="283">
        <f>NOVIEMBRE!I70</f>
        <v>44908869</v>
      </c>
      <c r="H70" s="457">
        <v>6174515</v>
      </c>
      <c r="I70" s="170">
        <f>SUM(G70:H70)</f>
        <v>51083384</v>
      </c>
      <c r="J70" s="283">
        <f>NOVIEMBRE!L70</f>
        <v>13320182</v>
      </c>
      <c r="K70" s="457">
        <v>8503465</v>
      </c>
      <c r="L70" s="170">
        <f>SUM(J70:K70)</f>
        <v>21823647</v>
      </c>
      <c r="M70" s="283">
        <f>F70-I70</f>
        <v>-83384</v>
      </c>
      <c r="N70" s="170">
        <f>F70-L70</f>
        <v>29176353</v>
      </c>
      <c r="O70" s="467"/>
      <c r="P70" s="455">
        <v>0</v>
      </c>
      <c r="Q70" s="458">
        <v>0</v>
      </c>
      <c r="R70" s="10"/>
      <c r="S70" s="156" t="str">
        <f>+IF(NOVIEMBRE!S70=0,"",NOVIEMBRE!S70)</f>
        <v>1020104-1</v>
      </c>
      <c r="T70" s="55" t="str">
        <f>+IF(NOVIEMBRE!T70=0,"",NOVIEMBRE!T70)</f>
        <v xml:space="preserve">Prima de Navidad </v>
      </c>
      <c r="U70" s="29">
        <f>+ENERO!U70</f>
        <v>53766212</v>
      </c>
      <c r="V70" s="17">
        <f>NOVIEMBRE!V70+DICIEMBRE!AL70</f>
        <v>0</v>
      </c>
      <c r="W70" s="17">
        <f>NOVIEMBRE!W70+DICIEMBRE!AM70</f>
        <v>0</v>
      </c>
      <c r="X70" s="20">
        <f t="shared" ref="X70:X81" si="67">SUM(U70:W70)</f>
        <v>53766212</v>
      </c>
      <c r="Y70" s="21">
        <f>NOVIEMBRE!AA70</f>
        <v>11704395</v>
      </c>
      <c r="Z70" s="457">
        <f>39467075+52481</f>
        <v>39519556</v>
      </c>
      <c r="AA70" s="20">
        <f t="shared" ref="AA70:AA81" si="68">SUM(Y70:Z70)</f>
        <v>51223951</v>
      </c>
      <c r="AB70" s="21">
        <f>NOVIEMBRE!AD70</f>
        <v>11704395</v>
      </c>
      <c r="AC70" s="457">
        <f>39467075+52481</f>
        <v>39519556</v>
      </c>
      <c r="AD70" s="20">
        <f t="shared" ref="AD70:AD81" si="69">SUM(AB70:AC70)</f>
        <v>51223951</v>
      </c>
      <c r="AE70" s="21">
        <f>NOVIEMBRE!AG70</f>
        <v>11704395</v>
      </c>
      <c r="AF70" s="457">
        <f>39467075+52481</f>
        <v>39519556</v>
      </c>
      <c r="AG70" s="20">
        <f t="shared" ref="AG70:AG81" si="70">SUM(AE70:AF70)</f>
        <v>51223951</v>
      </c>
      <c r="AH70" s="21">
        <f t="shared" ref="AH70:AH81" si="71">X70-AA70</f>
        <v>2542261</v>
      </c>
      <c r="AI70" s="17">
        <f t="shared" ref="AI70:AI81" si="72">X70-AD70</f>
        <v>2542261</v>
      </c>
      <c r="AJ70" s="18">
        <f t="shared" ref="AJ70:AJ81" si="73">X70-AG70</f>
        <v>2542261</v>
      </c>
      <c r="AK70" s="10"/>
      <c r="AL70" s="455">
        <v>0</v>
      </c>
      <c r="AM70" s="458">
        <v>0</v>
      </c>
      <c r="AN70" s="10"/>
      <c r="AO70" s="365"/>
      <c r="AP70" s="365"/>
      <c r="AQ70" s="365"/>
      <c r="AR70" s="365"/>
      <c r="AS70" s="365"/>
      <c r="AT70" s="365"/>
      <c r="AU70" s="365"/>
      <c r="AV70" s="365"/>
      <c r="AW70" s="365"/>
      <c r="AX70" s="365"/>
      <c r="AY70" s="365"/>
      <c r="AZ70" s="365"/>
      <c r="BA70" s="467"/>
      <c r="BB70" s="467"/>
      <c r="BC70" s="467"/>
      <c r="BD70" s="467"/>
      <c r="BE70" s="467"/>
      <c r="BF70" s="467"/>
      <c r="BG70" s="467"/>
      <c r="BH70" s="467"/>
      <c r="BI70" s="467"/>
      <c r="BJ70" s="467"/>
      <c r="BK70" s="467"/>
      <c r="BL70" s="467"/>
      <c r="BM70" s="467"/>
      <c r="BN70" s="467"/>
      <c r="BO70" s="467"/>
      <c r="BP70" s="467"/>
      <c r="BQ70" s="562"/>
      <c r="BR70" s="467"/>
      <c r="BS70" s="467"/>
      <c r="BT70" s="467"/>
      <c r="BU70" s="467"/>
      <c r="BV70" s="467"/>
      <c r="BW70" s="467"/>
      <c r="BX70" s="467"/>
      <c r="BY70" s="467"/>
      <c r="BZ70" s="467"/>
      <c r="CA70" s="467"/>
      <c r="CB70" s="467"/>
      <c r="CC70" s="467"/>
      <c r="CD70" s="467"/>
      <c r="CE70" s="467"/>
      <c r="CF70" s="467"/>
      <c r="CG70" s="467"/>
      <c r="CH70" s="467"/>
      <c r="CI70" s="467"/>
      <c r="CJ70" s="467"/>
      <c r="CK70" s="467"/>
      <c r="CL70" s="467"/>
      <c r="CM70" s="467"/>
      <c r="CN70" s="467"/>
      <c r="CO70" s="467"/>
      <c r="CP70" s="467"/>
      <c r="CQ70" s="467"/>
      <c r="CR70" s="467"/>
      <c r="CS70" s="467"/>
      <c r="CT70" s="467"/>
      <c r="CU70" s="467"/>
      <c r="CV70" s="467"/>
      <c r="CW70" s="467"/>
      <c r="CX70" s="467"/>
      <c r="CY70" s="467"/>
      <c r="CZ70" s="467"/>
      <c r="DA70" s="467"/>
      <c r="DB70" s="467"/>
      <c r="DC70" s="467"/>
      <c r="DD70" s="467"/>
      <c r="DE70" s="467"/>
      <c r="DF70" s="467"/>
      <c r="DG70" s="467"/>
      <c r="DH70" s="467"/>
      <c r="DI70" s="467"/>
      <c r="DJ70" s="467"/>
      <c r="DK70" s="467"/>
      <c r="DL70" s="467"/>
      <c r="DM70" s="467"/>
      <c r="DN70" s="467"/>
      <c r="DO70" s="467"/>
      <c r="DP70" s="467"/>
      <c r="DQ70" s="467"/>
      <c r="DR70" s="467"/>
      <c r="DS70" s="467"/>
      <c r="DT70" s="467"/>
      <c r="DU70" s="467"/>
      <c r="DV70" s="467"/>
      <c r="DW70" s="467"/>
      <c r="DX70" s="467"/>
      <c r="DY70" s="467"/>
      <c r="DZ70" s="467"/>
      <c r="EA70" s="467"/>
      <c r="EB70" s="467"/>
      <c r="EC70" s="467"/>
      <c r="ED70" s="467"/>
      <c r="EE70" s="467"/>
      <c r="EF70" s="467"/>
      <c r="EG70" s="467"/>
      <c r="EH70" s="467"/>
      <c r="EI70" s="467"/>
      <c r="EJ70" s="467"/>
      <c r="EK70" s="467"/>
      <c r="EL70" s="467"/>
      <c r="EM70" s="467"/>
      <c r="EN70" s="467"/>
      <c r="EO70" s="467"/>
      <c r="EP70" s="467"/>
      <c r="EQ70" s="467"/>
      <c r="ER70" s="467"/>
      <c r="ES70" s="467"/>
      <c r="ET70" s="467"/>
      <c r="EU70" s="467"/>
      <c r="EV70" s="467"/>
      <c r="EW70" s="467"/>
      <c r="EX70" s="467"/>
      <c r="EY70" s="467"/>
      <c r="EZ70" s="467"/>
      <c r="FA70" s="467"/>
      <c r="FB70" s="467"/>
      <c r="FC70" s="467"/>
      <c r="FD70" s="467"/>
      <c r="FE70" s="467"/>
      <c r="FF70" s="467"/>
      <c r="FG70" s="467"/>
      <c r="FH70" s="467"/>
      <c r="FI70" s="467"/>
      <c r="FJ70" s="467"/>
      <c r="FK70" s="467"/>
      <c r="FL70" s="467"/>
      <c r="FM70" s="467"/>
      <c r="FN70" s="467"/>
      <c r="FO70" s="467"/>
      <c r="FP70" s="467"/>
      <c r="FQ70" s="467"/>
      <c r="FR70" s="467"/>
      <c r="FS70" s="467"/>
      <c r="FT70" s="467"/>
      <c r="FU70" s="467"/>
      <c r="FV70" s="467"/>
      <c r="FW70" s="467"/>
      <c r="FX70" s="467"/>
      <c r="FY70" s="467"/>
      <c r="FZ70" s="467"/>
      <c r="GA70" s="467"/>
      <c r="GB70" s="467"/>
      <c r="GC70" s="467"/>
      <c r="GD70" s="467"/>
      <c r="GE70" s="467"/>
      <c r="GF70" s="467"/>
      <c r="GG70" s="467"/>
      <c r="GH70" s="467"/>
      <c r="GI70" s="467"/>
      <c r="GJ70" s="467"/>
      <c r="GK70" s="467"/>
      <c r="GL70" s="467"/>
      <c r="GM70" s="467"/>
      <c r="GN70" s="467"/>
      <c r="GO70" s="467"/>
      <c r="GP70" s="467"/>
      <c r="GQ70" s="467"/>
      <c r="GR70" s="467"/>
      <c r="GS70" s="467"/>
      <c r="GT70" s="467"/>
      <c r="GU70" s="467"/>
      <c r="GV70" s="467"/>
      <c r="GW70" s="467"/>
      <c r="GX70" s="467"/>
      <c r="GY70" s="467"/>
      <c r="GZ70" s="467"/>
      <c r="HA70" s="467"/>
      <c r="HB70" s="467"/>
      <c r="HC70" s="467"/>
      <c r="HD70" s="467"/>
      <c r="HE70" s="467"/>
      <c r="HF70" s="467"/>
      <c r="HG70" s="467"/>
      <c r="HH70" s="467"/>
      <c r="HI70" s="467"/>
      <c r="HJ70" s="467"/>
      <c r="HK70" s="467"/>
      <c r="HL70" s="467"/>
      <c r="HM70" s="467"/>
      <c r="HN70" s="467"/>
      <c r="HO70" s="467"/>
      <c r="HP70" s="467"/>
      <c r="HQ70" s="467"/>
      <c r="HR70" s="467"/>
      <c r="HS70" s="467"/>
      <c r="HT70" s="467"/>
      <c r="HU70" s="467"/>
      <c r="HV70" s="467"/>
      <c r="HW70" s="467"/>
      <c r="HX70" s="467"/>
      <c r="HY70" s="467"/>
      <c r="HZ70" s="467"/>
      <c r="IA70" s="467"/>
      <c r="IB70" s="467"/>
      <c r="IC70" s="467"/>
      <c r="ID70" s="467"/>
      <c r="IE70" s="467"/>
      <c r="IF70" s="467"/>
      <c r="IG70" s="467"/>
      <c r="IH70" s="467"/>
      <c r="II70" s="467"/>
      <c r="IJ70" s="467"/>
      <c r="IK70" s="467"/>
      <c r="IL70" s="467"/>
      <c r="IM70" s="467"/>
      <c r="IN70" s="467"/>
      <c r="IO70" s="467"/>
    </row>
    <row r="71" spans="1:249" s="514" customFormat="1" ht="15" x14ac:dyDescent="0.2">
      <c r="A71" s="188" t="str">
        <f>+IF(NOVIEMBRE!A71=0,"",NOVIEMBRE!A71)</f>
        <v>1130115-2</v>
      </c>
      <c r="B71" s="189" t="str">
        <f>+IF(NOVIEMBRE!B71=0,"",NOVIEMBRE!B71)</f>
        <v>Vigencias Anteriores</v>
      </c>
      <c r="C71" s="456">
        <f>+ENERO!C71</f>
        <v>0</v>
      </c>
      <c r="D71" s="456">
        <f>NOVIEMBRE!D71+DICIEMBRE!P71</f>
        <v>0</v>
      </c>
      <c r="E71" s="456">
        <f>NOVIEMBRE!E71+DICIEMBRE!Q71</f>
        <v>22391319</v>
      </c>
      <c r="F71" s="170">
        <f>SUM(C71:E71)</f>
        <v>22391319</v>
      </c>
      <c r="G71" s="283">
        <f>NOVIEMBRE!I71</f>
        <v>19325541</v>
      </c>
      <c r="H71" s="457">
        <v>1213516</v>
      </c>
      <c r="I71" s="170">
        <f>SUM(G71:H71)</f>
        <v>20539057</v>
      </c>
      <c r="J71" s="283">
        <f>NOVIEMBRE!L71</f>
        <v>19325541</v>
      </c>
      <c r="K71" s="457">
        <v>1213516</v>
      </c>
      <c r="L71" s="170">
        <f>SUM(J71:K71)</f>
        <v>20539057</v>
      </c>
      <c r="M71" s="283">
        <f>F71-I71</f>
        <v>1852262</v>
      </c>
      <c r="N71" s="170">
        <f>F71-L71</f>
        <v>1852262</v>
      </c>
      <c r="O71" s="467"/>
      <c r="P71" s="455">
        <v>0</v>
      </c>
      <c r="Q71" s="458">
        <v>0</v>
      </c>
      <c r="R71" s="10"/>
      <c r="S71" s="156" t="str">
        <f>+IF(NOVIEMBRE!S71=0,"",NOVIEMBRE!S71)</f>
        <v>1020104-2</v>
      </c>
      <c r="T71" s="55" t="str">
        <f>+IF(NOVIEMBRE!T71=0,"",NOVIEMBRE!T71)</f>
        <v>Prima Vida Cara</v>
      </c>
      <c r="U71" s="29">
        <f>+ENERO!U71</f>
        <v>0</v>
      </c>
      <c r="V71" s="17">
        <f>NOVIEMBRE!V71+DICIEMBRE!AL71</f>
        <v>0</v>
      </c>
      <c r="W71" s="17">
        <f>NOVIEMBRE!W71+DICIEMBRE!AM71</f>
        <v>0</v>
      </c>
      <c r="X71" s="20">
        <f t="shared" si="67"/>
        <v>0</v>
      </c>
      <c r="Y71" s="21">
        <f>NOVIEMBRE!AA71</f>
        <v>0</v>
      </c>
      <c r="Z71" s="457">
        <v>0</v>
      </c>
      <c r="AA71" s="20">
        <f t="shared" si="68"/>
        <v>0</v>
      </c>
      <c r="AB71" s="21">
        <f>NOVIEMBRE!AD71</f>
        <v>0</v>
      </c>
      <c r="AC71" s="457">
        <v>0</v>
      </c>
      <c r="AD71" s="20">
        <f t="shared" si="69"/>
        <v>0</v>
      </c>
      <c r="AE71" s="21">
        <f>NOVIEMBRE!AG71</f>
        <v>0</v>
      </c>
      <c r="AF71" s="457">
        <v>0</v>
      </c>
      <c r="AG71" s="20">
        <f t="shared" si="70"/>
        <v>0</v>
      </c>
      <c r="AH71" s="21">
        <f t="shared" si="71"/>
        <v>0</v>
      </c>
      <c r="AI71" s="17">
        <f t="shared" si="72"/>
        <v>0</v>
      </c>
      <c r="AJ71" s="18">
        <f t="shared" si="73"/>
        <v>0</v>
      </c>
      <c r="AK71" s="10"/>
      <c r="AL71" s="455">
        <v>0</v>
      </c>
      <c r="AM71" s="458">
        <v>0</v>
      </c>
      <c r="AN71" s="10"/>
      <c r="AO71" s="365"/>
      <c r="AP71" s="365"/>
      <c r="AQ71" s="365"/>
      <c r="AR71" s="365"/>
      <c r="AS71" s="365"/>
      <c r="AT71" s="365"/>
      <c r="AU71" s="365"/>
      <c r="AV71" s="365"/>
      <c r="AW71" s="365"/>
      <c r="AX71" s="365"/>
      <c r="AY71" s="365"/>
      <c r="AZ71" s="365"/>
      <c r="BA71" s="467"/>
      <c r="BB71" s="467"/>
      <c r="BC71" s="467"/>
      <c r="BD71" s="467"/>
      <c r="BE71" s="467"/>
      <c r="BF71" s="467"/>
      <c r="BG71" s="467"/>
      <c r="BH71" s="467"/>
      <c r="BI71" s="467"/>
      <c r="BJ71" s="467"/>
      <c r="BK71" s="467"/>
      <c r="BL71" s="467"/>
      <c r="BM71" s="467"/>
      <c r="BN71" s="467"/>
      <c r="BO71" s="467"/>
      <c r="BP71" s="467"/>
      <c r="BQ71" s="562"/>
      <c r="BR71" s="467"/>
      <c r="BS71" s="467"/>
      <c r="BT71" s="467"/>
      <c r="BU71" s="467"/>
      <c r="BV71" s="467"/>
      <c r="BW71" s="467"/>
      <c r="BX71" s="467"/>
      <c r="BY71" s="467"/>
      <c r="BZ71" s="467"/>
      <c r="CA71" s="467"/>
      <c r="CB71" s="467"/>
      <c r="CC71" s="467"/>
      <c r="CD71" s="467"/>
      <c r="CE71" s="467"/>
      <c r="CF71" s="467"/>
      <c r="CG71" s="467"/>
      <c r="CH71" s="467"/>
      <c r="CI71" s="467"/>
      <c r="CJ71" s="467"/>
      <c r="CK71" s="467"/>
      <c r="CL71" s="467"/>
      <c r="CM71" s="467"/>
      <c r="CN71" s="467"/>
      <c r="CO71" s="467"/>
      <c r="CP71" s="467"/>
      <c r="CQ71" s="467"/>
      <c r="CR71" s="467"/>
      <c r="CS71" s="467"/>
      <c r="CT71" s="467"/>
      <c r="CU71" s="467"/>
      <c r="CV71" s="467"/>
      <c r="CW71" s="467"/>
      <c r="CX71" s="467"/>
      <c r="CY71" s="467"/>
      <c r="CZ71" s="467"/>
      <c r="DA71" s="467"/>
      <c r="DB71" s="467"/>
      <c r="DC71" s="467"/>
      <c r="DD71" s="467"/>
      <c r="DE71" s="467"/>
      <c r="DF71" s="467"/>
      <c r="DG71" s="467"/>
      <c r="DH71" s="467"/>
      <c r="DI71" s="467"/>
      <c r="DJ71" s="467"/>
      <c r="DK71" s="467"/>
      <c r="DL71" s="467"/>
      <c r="DM71" s="467"/>
      <c r="DN71" s="467"/>
      <c r="DO71" s="467"/>
      <c r="DP71" s="467"/>
      <c r="DQ71" s="467"/>
      <c r="DR71" s="467"/>
      <c r="DS71" s="467"/>
      <c r="DT71" s="467"/>
      <c r="DU71" s="467"/>
      <c r="DV71" s="467"/>
      <c r="DW71" s="467"/>
      <c r="DX71" s="467"/>
      <c r="DY71" s="467"/>
      <c r="DZ71" s="467"/>
      <c r="EA71" s="467"/>
      <c r="EB71" s="467"/>
      <c r="EC71" s="467"/>
      <c r="ED71" s="467"/>
      <c r="EE71" s="467"/>
      <c r="EF71" s="467"/>
      <c r="EG71" s="467"/>
      <c r="EH71" s="467"/>
      <c r="EI71" s="467"/>
      <c r="EJ71" s="467"/>
      <c r="EK71" s="467"/>
      <c r="EL71" s="467"/>
      <c r="EM71" s="467"/>
      <c r="EN71" s="467"/>
      <c r="EO71" s="467"/>
      <c r="EP71" s="467"/>
      <c r="EQ71" s="467"/>
      <c r="ER71" s="467"/>
      <c r="ES71" s="467"/>
      <c r="ET71" s="467"/>
      <c r="EU71" s="467"/>
      <c r="EV71" s="467"/>
      <c r="EW71" s="467"/>
      <c r="EX71" s="467"/>
      <c r="EY71" s="467"/>
      <c r="EZ71" s="467"/>
      <c r="FA71" s="467"/>
      <c r="FB71" s="467"/>
      <c r="FC71" s="467"/>
      <c r="FD71" s="467"/>
      <c r="FE71" s="467"/>
      <c r="FF71" s="467"/>
      <c r="FG71" s="467"/>
      <c r="FH71" s="467"/>
      <c r="FI71" s="467"/>
      <c r="FJ71" s="467"/>
      <c r="FK71" s="467"/>
      <c r="FL71" s="467"/>
      <c r="FM71" s="467"/>
      <c r="FN71" s="467"/>
      <c r="FO71" s="467"/>
      <c r="FP71" s="467"/>
      <c r="FQ71" s="467"/>
      <c r="FR71" s="467"/>
      <c r="FS71" s="467"/>
      <c r="FT71" s="467"/>
      <c r="FU71" s="467"/>
      <c r="FV71" s="467"/>
      <c r="FW71" s="467"/>
      <c r="FX71" s="467"/>
      <c r="FY71" s="467"/>
      <c r="FZ71" s="467"/>
      <c r="GA71" s="467"/>
      <c r="GB71" s="467"/>
      <c r="GC71" s="467"/>
      <c r="GD71" s="467"/>
      <c r="GE71" s="467"/>
      <c r="GF71" s="467"/>
      <c r="GG71" s="467"/>
      <c r="GH71" s="467"/>
      <c r="GI71" s="467"/>
      <c r="GJ71" s="467"/>
      <c r="GK71" s="467"/>
      <c r="GL71" s="467"/>
      <c r="GM71" s="467"/>
      <c r="GN71" s="467"/>
      <c r="GO71" s="467"/>
      <c r="GP71" s="467"/>
      <c r="GQ71" s="467"/>
      <c r="GR71" s="467"/>
      <c r="GS71" s="467"/>
      <c r="GT71" s="467"/>
      <c r="GU71" s="467"/>
      <c r="GV71" s="467"/>
      <c r="GW71" s="467"/>
      <c r="GX71" s="467"/>
      <c r="GY71" s="467"/>
      <c r="GZ71" s="467"/>
      <c r="HA71" s="467"/>
      <c r="HB71" s="467"/>
      <c r="HC71" s="467"/>
      <c r="HD71" s="467"/>
      <c r="HE71" s="467"/>
      <c r="HF71" s="467"/>
      <c r="HG71" s="467"/>
      <c r="HH71" s="467"/>
      <c r="HI71" s="467"/>
      <c r="HJ71" s="467"/>
      <c r="HK71" s="467"/>
      <c r="HL71" s="467"/>
      <c r="HM71" s="467"/>
      <c r="HN71" s="467"/>
      <c r="HO71" s="467"/>
      <c r="HP71" s="467"/>
      <c r="HQ71" s="467"/>
      <c r="HR71" s="467"/>
      <c r="HS71" s="467"/>
      <c r="HT71" s="467"/>
      <c r="HU71" s="467"/>
      <c r="HV71" s="467"/>
      <c r="HW71" s="467"/>
      <c r="HX71" s="467"/>
      <c r="HY71" s="467"/>
      <c r="HZ71" s="467"/>
      <c r="IA71" s="467"/>
      <c r="IB71" s="467"/>
      <c r="IC71" s="467"/>
      <c r="ID71" s="467"/>
      <c r="IE71" s="467"/>
      <c r="IF71" s="467"/>
      <c r="IG71" s="467"/>
      <c r="IH71" s="467"/>
      <c r="II71" s="467"/>
      <c r="IJ71" s="467"/>
      <c r="IK71" s="467"/>
      <c r="IL71" s="467"/>
      <c r="IM71" s="467"/>
      <c r="IN71" s="467"/>
      <c r="IO71" s="467"/>
    </row>
    <row r="72" spans="1:249" s="467" customFormat="1" x14ac:dyDescent="0.2">
      <c r="A72" s="57">
        <f>+IF(NOVIEMBRE!A72=0,"",NOVIEMBRE!A72)</f>
        <v>1130116</v>
      </c>
      <c r="B72" s="45" t="str">
        <f>+IF(NOVIEMBRE!B72=0,"",NOVIEMBRE!B72)</f>
        <v>ADMINISTRADORAS DE RIESGOS PROFESIONALES</v>
      </c>
      <c r="C72" s="53">
        <f t="shared" ref="C72:N72" si="74">SUM(C73:C74)</f>
        <v>50000000</v>
      </c>
      <c r="D72" s="53">
        <f t="shared" si="74"/>
        <v>0</v>
      </c>
      <c r="E72" s="53">
        <f t="shared" si="74"/>
        <v>8628129</v>
      </c>
      <c r="F72" s="54">
        <f t="shared" si="74"/>
        <v>58628129</v>
      </c>
      <c r="G72" s="52">
        <f t="shared" si="74"/>
        <v>49471545</v>
      </c>
      <c r="H72" s="53">
        <f t="shared" si="74"/>
        <v>3291046</v>
      </c>
      <c r="I72" s="54">
        <f t="shared" si="74"/>
        <v>52762591</v>
      </c>
      <c r="J72" s="52">
        <f t="shared" si="74"/>
        <v>39521066</v>
      </c>
      <c r="K72" s="53">
        <f t="shared" si="74"/>
        <v>3508017</v>
      </c>
      <c r="L72" s="54">
        <f t="shared" si="74"/>
        <v>43029083</v>
      </c>
      <c r="M72" s="52">
        <f t="shared" si="74"/>
        <v>5865538</v>
      </c>
      <c r="N72" s="54">
        <f t="shared" si="74"/>
        <v>15599046</v>
      </c>
      <c r="P72" s="52">
        <f>SUM(P73:P74)</f>
        <v>0</v>
      </c>
      <c r="Q72" s="54">
        <f>SUM(Q73:Q74)</f>
        <v>0</v>
      </c>
      <c r="R72" s="10"/>
      <c r="S72" s="156" t="str">
        <f>+IF(NOVIEMBRE!S72=0,"",NOVIEMBRE!S72)</f>
        <v>1020104-3</v>
      </c>
      <c r="T72" s="55" t="str">
        <f>+IF(NOVIEMBRE!T72=0,"",NOVIEMBRE!T72)</f>
        <v>Prima de Vacaciones</v>
      </c>
      <c r="U72" s="29">
        <f>+ENERO!U72</f>
        <v>25807782</v>
      </c>
      <c r="V72" s="17">
        <f>NOVIEMBRE!V72+DICIEMBRE!AL72</f>
        <v>2000000</v>
      </c>
      <c r="W72" s="17">
        <f>NOVIEMBRE!W72+DICIEMBRE!AM72</f>
        <v>10000000</v>
      </c>
      <c r="X72" s="20">
        <f t="shared" si="67"/>
        <v>37807782</v>
      </c>
      <c r="Y72" s="21">
        <f>NOVIEMBRE!AA72</f>
        <v>30974339</v>
      </c>
      <c r="Z72" s="457">
        <v>6531190</v>
      </c>
      <c r="AA72" s="20">
        <f t="shared" si="68"/>
        <v>37505529</v>
      </c>
      <c r="AB72" s="21">
        <f>NOVIEMBRE!AD72</f>
        <v>30974339</v>
      </c>
      <c r="AC72" s="457">
        <v>6531190</v>
      </c>
      <c r="AD72" s="20">
        <f t="shared" si="69"/>
        <v>37505529</v>
      </c>
      <c r="AE72" s="21">
        <f>NOVIEMBRE!AG72</f>
        <v>30530579</v>
      </c>
      <c r="AF72" s="457">
        <v>4420931</v>
      </c>
      <c r="AG72" s="20">
        <f t="shared" si="70"/>
        <v>34951510</v>
      </c>
      <c r="AH72" s="21">
        <f t="shared" si="71"/>
        <v>302253</v>
      </c>
      <c r="AI72" s="17">
        <f t="shared" si="72"/>
        <v>302253</v>
      </c>
      <c r="AJ72" s="18">
        <f t="shared" si="73"/>
        <v>2856272</v>
      </c>
      <c r="AK72" s="10"/>
      <c r="AL72" s="455">
        <v>0</v>
      </c>
      <c r="AM72" s="458">
        <v>0</v>
      </c>
      <c r="AN72" s="10"/>
      <c r="AO72" s="365"/>
      <c r="AP72" s="365"/>
      <c r="AQ72" s="365"/>
      <c r="AR72" s="365"/>
      <c r="AS72" s="365"/>
      <c r="AT72" s="365"/>
      <c r="AU72" s="365"/>
      <c r="AV72" s="365"/>
      <c r="AW72" s="365"/>
      <c r="AX72" s="365"/>
      <c r="AY72" s="365"/>
      <c r="AZ72" s="365"/>
      <c r="BQ72" s="562"/>
    </row>
    <row r="73" spans="1:249" s="514" customFormat="1" ht="15" x14ac:dyDescent="0.2">
      <c r="A73" s="188" t="str">
        <f>+IF(NOVIEMBRE!A73=0,"",NOVIEMBRE!A73)</f>
        <v>1130116-1</v>
      </c>
      <c r="B73" s="189" t="str">
        <f>+CONCATENATE("Vigencia ",INSTRUCCIONES!$F$3)</f>
        <v>Vigencia 2014</v>
      </c>
      <c r="C73" s="456">
        <f>+ENERO!C73</f>
        <v>50000000</v>
      </c>
      <c r="D73" s="456">
        <f>NOVIEMBRE!D73+DICIEMBRE!P73</f>
        <v>0</v>
      </c>
      <c r="E73" s="456">
        <f>NOVIEMBRE!E73+DICIEMBRE!Q73</f>
        <v>0</v>
      </c>
      <c r="F73" s="170">
        <f>SUM(C73:E73)</f>
        <v>50000000</v>
      </c>
      <c r="G73" s="283">
        <f>NOVIEMBRE!I73</f>
        <v>41889514</v>
      </c>
      <c r="H73" s="457">
        <v>3291046</v>
      </c>
      <c r="I73" s="170">
        <f>SUM(G73:H73)</f>
        <v>45180560</v>
      </c>
      <c r="J73" s="283">
        <f>NOVIEMBRE!L73</f>
        <v>31939035</v>
      </c>
      <c r="K73" s="457">
        <v>3508017</v>
      </c>
      <c r="L73" s="170">
        <f>SUM(J73:K73)</f>
        <v>35447052</v>
      </c>
      <c r="M73" s="283">
        <f>F73-I73</f>
        <v>4819440</v>
      </c>
      <c r="N73" s="170">
        <f>F73-L73</f>
        <v>14552948</v>
      </c>
      <c r="O73" s="467"/>
      <c r="P73" s="455">
        <v>0</v>
      </c>
      <c r="Q73" s="458">
        <v>0</v>
      </c>
      <c r="R73" s="10"/>
      <c r="S73" s="156" t="str">
        <f>+IF(NOVIEMBRE!S73=0,"",NOVIEMBRE!S73)</f>
        <v>1020104-4</v>
      </c>
      <c r="T73" s="55" t="str">
        <f>+IF(NOVIEMBRE!T73=0,"",NOVIEMBRE!T73)</f>
        <v>Prima Clima</v>
      </c>
      <c r="U73" s="29">
        <f>+ENERO!U73</f>
        <v>0</v>
      </c>
      <c r="V73" s="17">
        <f>NOVIEMBRE!V73+DICIEMBRE!AL73</f>
        <v>0</v>
      </c>
      <c r="W73" s="17">
        <f>NOVIEMBRE!W73+DICIEMBRE!AM73</f>
        <v>0</v>
      </c>
      <c r="X73" s="20">
        <f t="shared" si="67"/>
        <v>0</v>
      </c>
      <c r="Y73" s="21">
        <f>NOVIEMBRE!AA73</f>
        <v>0</v>
      </c>
      <c r="Z73" s="457">
        <v>0</v>
      </c>
      <c r="AA73" s="20">
        <f t="shared" si="68"/>
        <v>0</v>
      </c>
      <c r="AB73" s="21">
        <f>NOVIEMBRE!AD73</f>
        <v>0</v>
      </c>
      <c r="AC73" s="457">
        <v>0</v>
      </c>
      <c r="AD73" s="20">
        <f t="shared" si="69"/>
        <v>0</v>
      </c>
      <c r="AE73" s="21">
        <f>NOVIEMBRE!AG73</f>
        <v>0</v>
      </c>
      <c r="AF73" s="457">
        <v>0</v>
      </c>
      <c r="AG73" s="20">
        <f t="shared" si="70"/>
        <v>0</v>
      </c>
      <c r="AH73" s="21">
        <f t="shared" si="71"/>
        <v>0</v>
      </c>
      <c r="AI73" s="17">
        <f t="shared" si="72"/>
        <v>0</v>
      </c>
      <c r="AJ73" s="18">
        <f t="shared" si="73"/>
        <v>0</v>
      </c>
      <c r="AK73" s="10"/>
      <c r="AL73" s="455">
        <v>0</v>
      </c>
      <c r="AM73" s="458">
        <v>0</v>
      </c>
      <c r="AN73" s="10"/>
      <c r="AO73" s="365"/>
      <c r="AP73" s="365"/>
      <c r="AQ73" s="365"/>
      <c r="AR73" s="365"/>
      <c r="AS73" s="365"/>
      <c r="AT73" s="365"/>
      <c r="AU73" s="365"/>
      <c r="AV73" s="365"/>
      <c r="AW73" s="365"/>
      <c r="AX73" s="365"/>
      <c r="AY73" s="365"/>
      <c r="AZ73" s="365"/>
      <c r="BA73" s="467"/>
      <c r="BB73" s="467"/>
      <c r="BC73" s="467"/>
      <c r="BD73" s="467"/>
      <c r="BE73" s="467"/>
      <c r="BF73" s="467"/>
      <c r="BG73" s="467"/>
      <c r="BH73" s="467"/>
      <c r="BI73" s="467"/>
      <c r="BJ73" s="467"/>
      <c r="BK73" s="467"/>
      <c r="BL73" s="467"/>
      <c r="BM73" s="467"/>
      <c r="BN73" s="467"/>
      <c r="BO73" s="467"/>
      <c r="BP73" s="467"/>
      <c r="BQ73" s="562"/>
      <c r="BR73" s="467"/>
      <c r="BS73" s="467"/>
      <c r="BT73" s="467"/>
      <c r="BU73" s="467"/>
      <c r="BV73" s="467"/>
      <c r="BW73" s="467"/>
      <c r="BX73" s="467"/>
      <c r="BY73" s="467"/>
      <c r="BZ73" s="467"/>
      <c r="CA73" s="467"/>
      <c r="CB73" s="467"/>
      <c r="CC73" s="467"/>
      <c r="CD73" s="467"/>
      <c r="CE73" s="467"/>
      <c r="CF73" s="467"/>
      <c r="CG73" s="467"/>
      <c r="CH73" s="467"/>
      <c r="CI73" s="467"/>
      <c r="CJ73" s="467"/>
      <c r="CK73" s="467"/>
      <c r="CL73" s="467"/>
      <c r="CM73" s="467"/>
      <c r="CN73" s="467"/>
      <c r="CO73" s="467"/>
      <c r="CP73" s="467"/>
      <c r="CQ73" s="467"/>
      <c r="CR73" s="467"/>
      <c r="CS73" s="467"/>
      <c r="CT73" s="467"/>
      <c r="CU73" s="467"/>
      <c r="CV73" s="467"/>
      <c r="CW73" s="467"/>
      <c r="CX73" s="467"/>
      <c r="CY73" s="467"/>
      <c r="CZ73" s="467"/>
      <c r="DA73" s="467"/>
      <c r="DB73" s="467"/>
      <c r="DC73" s="467"/>
      <c r="DD73" s="467"/>
      <c r="DE73" s="467"/>
      <c r="DF73" s="467"/>
      <c r="DG73" s="467"/>
      <c r="DH73" s="467"/>
      <c r="DI73" s="467"/>
      <c r="DJ73" s="467"/>
      <c r="DK73" s="467"/>
      <c r="DL73" s="467"/>
      <c r="DM73" s="467"/>
      <c r="DN73" s="467"/>
      <c r="DO73" s="467"/>
      <c r="DP73" s="467"/>
      <c r="DQ73" s="467"/>
      <c r="DR73" s="467"/>
      <c r="DS73" s="467"/>
      <c r="DT73" s="467"/>
      <c r="DU73" s="467"/>
      <c r="DV73" s="467"/>
      <c r="DW73" s="467"/>
      <c r="DX73" s="467"/>
      <c r="DY73" s="467"/>
      <c r="DZ73" s="467"/>
      <c r="EA73" s="467"/>
      <c r="EB73" s="467"/>
      <c r="EC73" s="467"/>
      <c r="ED73" s="467"/>
      <c r="EE73" s="467"/>
      <c r="EF73" s="467"/>
      <c r="EG73" s="467"/>
      <c r="EH73" s="467"/>
      <c r="EI73" s="467"/>
      <c r="EJ73" s="467"/>
      <c r="EK73" s="467"/>
      <c r="EL73" s="467"/>
      <c r="EM73" s="467"/>
      <c r="EN73" s="467"/>
      <c r="EO73" s="467"/>
      <c r="EP73" s="467"/>
      <c r="EQ73" s="467"/>
      <c r="ER73" s="467"/>
      <c r="ES73" s="467"/>
      <c r="ET73" s="467"/>
      <c r="EU73" s="467"/>
      <c r="EV73" s="467"/>
      <c r="EW73" s="467"/>
      <c r="EX73" s="467"/>
      <c r="EY73" s="467"/>
      <c r="EZ73" s="467"/>
      <c r="FA73" s="467"/>
      <c r="FB73" s="467"/>
      <c r="FC73" s="467"/>
      <c r="FD73" s="467"/>
      <c r="FE73" s="467"/>
      <c r="FF73" s="467"/>
      <c r="FG73" s="467"/>
      <c r="FH73" s="467"/>
      <c r="FI73" s="467"/>
      <c r="FJ73" s="467"/>
      <c r="FK73" s="467"/>
      <c r="FL73" s="467"/>
      <c r="FM73" s="467"/>
      <c r="FN73" s="467"/>
      <c r="FO73" s="467"/>
      <c r="FP73" s="467"/>
      <c r="FQ73" s="467"/>
      <c r="FR73" s="467"/>
      <c r="FS73" s="467"/>
      <c r="FT73" s="467"/>
      <c r="FU73" s="467"/>
      <c r="FV73" s="467"/>
      <c r="FW73" s="467"/>
      <c r="FX73" s="467"/>
      <c r="FY73" s="467"/>
      <c r="FZ73" s="467"/>
      <c r="GA73" s="467"/>
      <c r="GB73" s="467"/>
      <c r="GC73" s="467"/>
      <c r="GD73" s="467"/>
      <c r="GE73" s="467"/>
      <c r="GF73" s="467"/>
      <c r="GG73" s="467"/>
      <c r="GH73" s="467"/>
      <c r="GI73" s="467"/>
      <c r="GJ73" s="467"/>
      <c r="GK73" s="467"/>
      <c r="GL73" s="467"/>
      <c r="GM73" s="467"/>
      <c r="GN73" s="467"/>
      <c r="GO73" s="467"/>
      <c r="GP73" s="467"/>
      <c r="GQ73" s="467"/>
      <c r="GR73" s="467"/>
      <c r="GS73" s="467"/>
      <c r="GT73" s="467"/>
      <c r="GU73" s="467"/>
      <c r="GV73" s="467"/>
      <c r="GW73" s="467"/>
      <c r="GX73" s="467"/>
      <c r="GY73" s="467"/>
      <c r="GZ73" s="467"/>
      <c r="HA73" s="467"/>
      <c r="HB73" s="467"/>
      <c r="HC73" s="467"/>
      <c r="HD73" s="467"/>
      <c r="HE73" s="467"/>
      <c r="HF73" s="467"/>
      <c r="HG73" s="467"/>
      <c r="HH73" s="467"/>
      <c r="HI73" s="467"/>
      <c r="HJ73" s="467"/>
      <c r="HK73" s="467"/>
      <c r="HL73" s="467"/>
      <c r="HM73" s="467"/>
      <c r="HN73" s="467"/>
      <c r="HO73" s="467"/>
      <c r="HP73" s="467"/>
      <c r="HQ73" s="467"/>
      <c r="HR73" s="467"/>
      <c r="HS73" s="467"/>
      <c r="HT73" s="467"/>
      <c r="HU73" s="467"/>
      <c r="HV73" s="467"/>
      <c r="HW73" s="467"/>
      <c r="HX73" s="467"/>
      <c r="HY73" s="467"/>
      <c r="HZ73" s="467"/>
      <c r="IA73" s="467"/>
      <c r="IB73" s="467"/>
      <c r="IC73" s="467"/>
      <c r="ID73" s="467"/>
      <c r="IE73" s="467"/>
      <c r="IF73" s="467"/>
      <c r="IG73" s="467"/>
      <c r="IH73" s="467"/>
      <c r="II73" s="467"/>
      <c r="IJ73" s="467"/>
      <c r="IK73" s="467"/>
      <c r="IL73" s="467"/>
      <c r="IM73" s="467"/>
      <c r="IN73" s="467"/>
      <c r="IO73" s="467"/>
    </row>
    <row r="74" spans="1:249" s="514" customFormat="1" ht="15" x14ac:dyDescent="0.2">
      <c r="A74" s="188" t="str">
        <f>+IF(NOVIEMBRE!A74=0,"",NOVIEMBRE!A74)</f>
        <v>1130116-2</v>
      </c>
      <c r="B74" s="189" t="str">
        <f>+IF(NOVIEMBRE!B74=0,"",NOVIEMBRE!B74)</f>
        <v>Vigencias Anteriores</v>
      </c>
      <c r="C74" s="456">
        <f>+ENERO!C74</f>
        <v>0</v>
      </c>
      <c r="D74" s="456">
        <f>NOVIEMBRE!D74+DICIEMBRE!P74</f>
        <v>0</v>
      </c>
      <c r="E74" s="456">
        <f>NOVIEMBRE!E74+DICIEMBRE!Q74</f>
        <v>8628129</v>
      </c>
      <c r="F74" s="170">
        <f>SUM(C74:E74)</f>
        <v>8628129</v>
      </c>
      <c r="G74" s="283">
        <f>NOVIEMBRE!I74</f>
        <v>7582031</v>
      </c>
      <c r="H74" s="457">
        <v>0</v>
      </c>
      <c r="I74" s="170">
        <f>SUM(G74:H74)</f>
        <v>7582031</v>
      </c>
      <c r="J74" s="283">
        <f>NOVIEMBRE!L74</f>
        <v>7582031</v>
      </c>
      <c r="K74" s="457">
        <v>0</v>
      </c>
      <c r="L74" s="170">
        <f>SUM(J74:K74)</f>
        <v>7582031</v>
      </c>
      <c r="M74" s="283">
        <f>F74-I74</f>
        <v>1046098</v>
      </c>
      <c r="N74" s="170">
        <f>F74-L74</f>
        <v>1046098</v>
      </c>
      <c r="O74" s="467"/>
      <c r="P74" s="455">
        <v>0</v>
      </c>
      <c r="Q74" s="458">
        <v>0</v>
      </c>
      <c r="R74" s="10"/>
      <c r="S74" s="156" t="str">
        <f>+IF(NOVIEMBRE!S74=0,"",NOVIEMBRE!S74)</f>
        <v>1020104-5</v>
      </c>
      <c r="T74" s="55" t="str">
        <f>+IF(NOVIEMBRE!T74=0,"",NOVIEMBRE!T74)</f>
        <v>Prima de Servicios</v>
      </c>
      <c r="U74" s="29">
        <f>+ENERO!U74</f>
        <v>0</v>
      </c>
      <c r="V74" s="17">
        <f>NOVIEMBRE!V74+DICIEMBRE!AL74</f>
        <v>0</v>
      </c>
      <c r="W74" s="17">
        <f>NOVIEMBRE!W74+DICIEMBRE!AM74</f>
        <v>0</v>
      </c>
      <c r="X74" s="20">
        <f t="shared" si="67"/>
        <v>0</v>
      </c>
      <c r="Y74" s="21">
        <f>NOVIEMBRE!AA74</f>
        <v>0</v>
      </c>
      <c r="Z74" s="457">
        <v>0</v>
      </c>
      <c r="AA74" s="20">
        <f t="shared" si="68"/>
        <v>0</v>
      </c>
      <c r="AB74" s="21">
        <f>NOVIEMBRE!AD74</f>
        <v>0</v>
      </c>
      <c r="AC74" s="457">
        <v>0</v>
      </c>
      <c r="AD74" s="20">
        <f t="shared" si="69"/>
        <v>0</v>
      </c>
      <c r="AE74" s="21">
        <f>NOVIEMBRE!AG74</f>
        <v>0</v>
      </c>
      <c r="AF74" s="457">
        <v>0</v>
      </c>
      <c r="AG74" s="20">
        <f t="shared" si="70"/>
        <v>0</v>
      </c>
      <c r="AH74" s="21">
        <f t="shared" si="71"/>
        <v>0</v>
      </c>
      <c r="AI74" s="17">
        <f t="shared" si="72"/>
        <v>0</v>
      </c>
      <c r="AJ74" s="18">
        <f t="shared" si="73"/>
        <v>0</v>
      </c>
      <c r="AK74" s="10"/>
      <c r="AL74" s="455">
        <v>0</v>
      </c>
      <c r="AM74" s="458">
        <v>0</v>
      </c>
      <c r="AN74" s="10"/>
      <c r="AO74" s="365"/>
      <c r="AP74" s="365"/>
      <c r="AQ74" s="365"/>
      <c r="AR74" s="365"/>
      <c r="AS74" s="365"/>
      <c r="AT74" s="365"/>
      <c r="AU74" s="365"/>
      <c r="AV74" s="365"/>
      <c r="AW74" s="365"/>
      <c r="AX74" s="365"/>
      <c r="AY74" s="365"/>
      <c r="AZ74" s="365"/>
      <c r="BA74" s="467"/>
      <c r="BB74" s="467"/>
      <c r="BC74" s="467"/>
      <c r="BD74" s="467"/>
      <c r="BE74" s="467"/>
      <c r="BF74" s="467"/>
      <c r="BG74" s="467"/>
      <c r="BH74" s="467"/>
      <c r="BI74" s="467"/>
      <c r="BJ74" s="467"/>
      <c r="BK74" s="467"/>
      <c r="BL74" s="467"/>
      <c r="BM74" s="467"/>
      <c r="BN74" s="467"/>
      <c r="BO74" s="467"/>
      <c r="BP74" s="467"/>
      <c r="BQ74" s="562"/>
      <c r="BR74" s="467"/>
      <c r="BS74" s="467"/>
      <c r="BT74" s="467"/>
      <c r="BU74" s="467"/>
      <c r="BV74" s="467"/>
      <c r="BW74" s="467"/>
      <c r="BX74" s="467"/>
      <c r="BY74" s="467"/>
      <c r="BZ74" s="467"/>
      <c r="CA74" s="467"/>
      <c r="CB74" s="467"/>
      <c r="CC74" s="467"/>
      <c r="CD74" s="467"/>
      <c r="CE74" s="467"/>
      <c r="CF74" s="467"/>
      <c r="CG74" s="467"/>
      <c r="CH74" s="467"/>
      <c r="CI74" s="467"/>
      <c r="CJ74" s="467"/>
      <c r="CK74" s="467"/>
      <c r="CL74" s="467"/>
      <c r="CM74" s="467"/>
      <c r="CN74" s="467"/>
      <c r="CO74" s="467"/>
      <c r="CP74" s="467"/>
      <c r="CQ74" s="467"/>
      <c r="CR74" s="467"/>
      <c r="CS74" s="467"/>
      <c r="CT74" s="467"/>
      <c r="CU74" s="467"/>
      <c r="CV74" s="467"/>
      <c r="CW74" s="467"/>
      <c r="CX74" s="467"/>
      <c r="CY74" s="467"/>
      <c r="CZ74" s="467"/>
      <c r="DA74" s="467"/>
      <c r="DB74" s="467"/>
      <c r="DC74" s="467"/>
      <c r="DD74" s="467"/>
      <c r="DE74" s="467"/>
      <c r="DF74" s="467"/>
      <c r="DG74" s="467"/>
      <c r="DH74" s="467"/>
      <c r="DI74" s="467"/>
      <c r="DJ74" s="467"/>
      <c r="DK74" s="467"/>
      <c r="DL74" s="467"/>
      <c r="DM74" s="467"/>
      <c r="DN74" s="467"/>
      <c r="DO74" s="467"/>
      <c r="DP74" s="467"/>
      <c r="DQ74" s="467"/>
      <c r="DR74" s="467"/>
      <c r="DS74" s="467"/>
      <c r="DT74" s="467"/>
      <c r="DU74" s="467"/>
      <c r="DV74" s="467"/>
      <c r="DW74" s="467"/>
      <c r="DX74" s="467"/>
      <c r="DY74" s="467"/>
      <c r="DZ74" s="467"/>
      <c r="EA74" s="467"/>
      <c r="EB74" s="467"/>
      <c r="EC74" s="467"/>
      <c r="ED74" s="467"/>
      <c r="EE74" s="467"/>
      <c r="EF74" s="467"/>
      <c r="EG74" s="467"/>
      <c r="EH74" s="467"/>
      <c r="EI74" s="467"/>
      <c r="EJ74" s="467"/>
      <c r="EK74" s="467"/>
      <c r="EL74" s="467"/>
      <c r="EM74" s="467"/>
      <c r="EN74" s="467"/>
      <c r="EO74" s="467"/>
      <c r="EP74" s="467"/>
      <c r="EQ74" s="467"/>
      <c r="ER74" s="467"/>
      <c r="ES74" s="467"/>
      <c r="ET74" s="467"/>
      <c r="EU74" s="467"/>
      <c r="EV74" s="467"/>
      <c r="EW74" s="467"/>
      <c r="EX74" s="467"/>
      <c r="EY74" s="467"/>
      <c r="EZ74" s="467"/>
      <c r="FA74" s="467"/>
      <c r="FB74" s="467"/>
      <c r="FC74" s="467"/>
      <c r="FD74" s="467"/>
      <c r="FE74" s="467"/>
      <c r="FF74" s="467"/>
      <c r="FG74" s="467"/>
      <c r="FH74" s="467"/>
      <c r="FI74" s="467"/>
      <c r="FJ74" s="467"/>
      <c r="FK74" s="467"/>
      <c r="FL74" s="467"/>
      <c r="FM74" s="467"/>
      <c r="FN74" s="467"/>
      <c r="FO74" s="467"/>
      <c r="FP74" s="467"/>
      <c r="FQ74" s="467"/>
      <c r="FR74" s="467"/>
      <c r="FS74" s="467"/>
      <c r="FT74" s="467"/>
      <c r="FU74" s="467"/>
      <c r="FV74" s="467"/>
      <c r="FW74" s="467"/>
      <c r="FX74" s="467"/>
      <c r="FY74" s="467"/>
      <c r="FZ74" s="467"/>
      <c r="GA74" s="467"/>
      <c r="GB74" s="467"/>
      <c r="GC74" s="467"/>
      <c r="GD74" s="467"/>
      <c r="GE74" s="467"/>
      <c r="GF74" s="467"/>
      <c r="GG74" s="467"/>
      <c r="GH74" s="467"/>
      <c r="GI74" s="467"/>
      <c r="GJ74" s="467"/>
      <c r="GK74" s="467"/>
      <c r="GL74" s="467"/>
      <c r="GM74" s="467"/>
      <c r="GN74" s="467"/>
      <c r="GO74" s="467"/>
      <c r="GP74" s="467"/>
      <c r="GQ74" s="467"/>
      <c r="GR74" s="467"/>
      <c r="GS74" s="467"/>
      <c r="GT74" s="467"/>
      <c r="GU74" s="467"/>
      <c r="GV74" s="467"/>
      <c r="GW74" s="467"/>
      <c r="GX74" s="467"/>
      <c r="GY74" s="467"/>
      <c r="GZ74" s="467"/>
      <c r="HA74" s="467"/>
      <c r="HB74" s="467"/>
      <c r="HC74" s="467"/>
      <c r="HD74" s="467"/>
      <c r="HE74" s="467"/>
      <c r="HF74" s="467"/>
      <c r="HG74" s="467"/>
      <c r="HH74" s="467"/>
      <c r="HI74" s="467"/>
      <c r="HJ74" s="467"/>
      <c r="HK74" s="467"/>
      <c r="HL74" s="467"/>
      <c r="HM74" s="467"/>
      <c r="HN74" s="467"/>
      <c r="HO74" s="467"/>
      <c r="HP74" s="467"/>
      <c r="HQ74" s="467"/>
      <c r="HR74" s="467"/>
      <c r="HS74" s="467"/>
      <c r="HT74" s="467"/>
      <c r="HU74" s="467"/>
      <c r="HV74" s="467"/>
      <c r="HW74" s="467"/>
      <c r="HX74" s="467"/>
      <c r="HY74" s="467"/>
      <c r="HZ74" s="467"/>
      <c r="IA74" s="467"/>
      <c r="IB74" s="467"/>
      <c r="IC74" s="467"/>
      <c r="ID74" s="467"/>
      <c r="IE74" s="467"/>
      <c r="IF74" s="467"/>
      <c r="IG74" s="467"/>
      <c r="IH74" s="467"/>
      <c r="II74" s="467"/>
      <c r="IJ74" s="467"/>
      <c r="IK74" s="467"/>
      <c r="IL74" s="467"/>
      <c r="IM74" s="467"/>
      <c r="IN74" s="467"/>
      <c r="IO74" s="467"/>
    </row>
    <row r="75" spans="1:249" s="467" customFormat="1" x14ac:dyDescent="0.2">
      <c r="A75" s="57">
        <f>+IF(NOVIEMBRE!A75=0,"",NOVIEMBRE!A75)</f>
        <v>1130117</v>
      </c>
      <c r="B75" s="45" t="str">
        <f>+IF(NOVIEMBRE!B75=0,"",NOVIEMBRE!B75)</f>
        <v>CUOTAS DE RECUPERACION</v>
      </c>
      <c r="C75" s="53">
        <f t="shared" ref="C75:N75" si="75">SUM(C76:C77)</f>
        <v>0</v>
      </c>
      <c r="D75" s="53">
        <f t="shared" si="75"/>
        <v>0</v>
      </c>
      <c r="E75" s="53">
        <f t="shared" si="75"/>
        <v>0</v>
      </c>
      <c r="F75" s="54">
        <f t="shared" si="75"/>
        <v>0</v>
      </c>
      <c r="G75" s="52">
        <f t="shared" si="75"/>
        <v>0</v>
      </c>
      <c r="H75" s="53">
        <f t="shared" si="75"/>
        <v>0</v>
      </c>
      <c r="I75" s="54">
        <f t="shared" si="75"/>
        <v>0</v>
      </c>
      <c r="J75" s="52">
        <f t="shared" si="75"/>
        <v>0</v>
      </c>
      <c r="K75" s="53">
        <f t="shared" si="75"/>
        <v>0</v>
      </c>
      <c r="L75" s="54">
        <f t="shared" si="75"/>
        <v>0</v>
      </c>
      <c r="M75" s="52">
        <f t="shared" si="75"/>
        <v>0</v>
      </c>
      <c r="N75" s="54">
        <f t="shared" si="75"/>
        <v>0</v>
      </c>
      <c r="P75" s="52">
        <f>SUM(P76:P77)</f>
        <v>0</v>
      </c>
      <c r="Q75" s="54">
        <f>SUM(Q76:Q77)</f>
        <v>0</v>
      </c>
      <c r="R75" s="10"/>
      <c r="S75" s="156" t="str">
        <f>+IF(NOVIEMBRE!S75=0,"",NOVIEMBRE!S75)</f>
        <v>1020104-8</v>
      </c>
      <c r="T75" s="55" t="str">
        <f>+IF(NOVIEMBRE!T75=0,"",NOVIEMBRE!T75)</f>
        <v>Bonific. por Servicios Prestados (Convencional)</v>
      </c>
      <c r="U75" s="29">
        <f>+ENERO!U75</f>
        <v>0</v>
      </c>
      <c r="V75" s="17">
        <f>NOVIEMBRE!V75+DICIEMBRE!AL75</f>
        <v>0</v>
      </c>
      <c r="W75" s="17">
        <f>NOVIEMBRE!W75+DICIEMBRE!AM75</f>
        <v>0</v>
      </c>
      <c r="X75" s="20">
        <f t="shared" si="67"/>
        <v>0</v>
      </c>
      <c r="Y75" s="21">
        <f>NOVIEMBRE!AA75</f>
        <v>0</v>
      </c>
      <c r="Z75" s="457">
        <v>0</v>
      </c>
      <c r="AA75" s="20">
        <f t="shared" si="68"/>
        <v>0</v>
      </c>
      <c r="AB75" s="21">
        <f>NOVIEMBRE!AD75</f>
        <v>0</v>
      </c>
      <c r="AC75" s="457">
        <v>0</v>
      </c>
      <c r="AD75" s="20">
        <f t="shared" si="69"/>
        <v>0</v>
      </c>
      <c r="AE75" s="21">
        <f>NOVIEMBRE!AG75</f>
        <v>0</v>
      </c>
      <c r="AF75" s="457">
        <v>0</v>
      </c>
      <c r="AG75" s="20">
        <f t="shared" si="70"/>
        <v>0</v>
      </c>
      <c r="AH75" s="21">
        <f t="shared" si="71"/>
        <v>0</v>
      </c>
      <c r="AI75" s="17">
        <f t="shared" si="72"/>
        <v>0</v>
      </c>
      <c r="AJ75" s="18">
        <f t="shared" si="73"/>
        <v>0</v>
      </c>
      <c r="AK75" s="10"/>
      <c r="AL75" s="455">
        <v>0</v>
      </c>
      <c r="AM75" s="458">
        <v>0</v>
      </c>
      <c r="AN75" s="10"/>
      <c r="AO75" s="365"/>
      <c r="AP75" s="365"/>
      <c r="AQ75" s="365"/>
      <c r="AR75" s="365"/>
      <c r="AS75" s="365"/>
      <c r="AT75" s="365"/>
      <c r="AU75" s="365"/>
      <c r="AV75" s="365"/>
      <c r="AW75" s="365"/>
      <c r="AX75" s="365"/>
      <c r="AY75" s="365"/>
      <c r="AZ75" s="365"/>
      <c r="BQ75" s="562"/>
    </row>
    <row r="76" spans="1:249" s="514" customFormat="1" ht="15" x14ac:dyDescent="0.2">
      <c r="A76" s="188" t="str">
        <f>+IF(NOVIEMBRE!A76=0,"",NOVIEMBRE!A76)</f>
        <v>1130117-1</v>
      </c>
      <c r="B76" s="189" t="str">
        <f>+CONCATENATE("Vigencia ",INSTRUCCIONES!$F$3)</f>
        <v>Vigencia 2014</v>
      </c>
      <c r="C76" s="456">
        <f>+ENERO!C76</f>
        <v>0</v>
      </c>
      <c r="D76" s="456">
        <f>NOVIEMBRE!D76+DICIEMBRE!P76</f>
        <v>0</v>
      </c>
      <c r="E76" s="456">
        <f>NOVIEMBRE!E76+DICIEMBRE!Q76</f>
        <v>0</v>
      </c>
      <c r="F76" s="170">
        <f t="shared" ref="F76:F83" si="76">SUM(C76:E76)</f>
        <v>0</v>
      </c>
      <c r="G76" s="283">
        <f>NOVIEMBRE!I76</f>
        <v>0</v>
      </c>
      <c r="H76" s="457">
        <v>0</v>
      </c>
      <c r="I76" s="170">
        <f t="shared" ref="I76:I83" si="77">SUM(G76:H76)</f>
        <v>0</v>
      </c>
      <c r="J76" s="283">
        <f>NOVIEMBRE!L76</f>
        <v>0</v>
      </c>
      <c r="K76" s="457">
        <v>0</v>
      </c>
      <c r="L76" s="170">
        <f t="shared" ref="L76:L83" si="78">SUM(J76:K76)</f>
        <v>0</v>
      </c>
      <c r="M76" s="283">
        <f t="shared" ref="M76:M83" si="79">F76-I76</f>
        <v>0</v>
      </c>
      <c r="N76" s="170">
        <f t="shared" ref="N76:N83" si="80">F76-L76</f>
        <v>0</v>
      </c>
      <c r="O76" s="467"/>
      <c r="P76" s="455">
        <v>0</v>
      </c>
      <c r="Q76" s="458">
        <v>0</v>
      </c>
      <c r="R76" s="10"/>
      <c r="S76" s="156" t="str">
        <f>+IF(NOVIEMBRE!S76=0,"",NOVIEMBRE!S76)</f>
        <v>1020104-9</v>
      </c>
      <c r="T76" s="55" t="str">
        <f>+IF(NOVIEMBRE!T76=0,"",NOVIEMBRE!T76)</f>
        <v>Auxilio de Transporte</v>
      </c>
      <c r="U76" s="29">
        <f>+ENERO!U76</f>
        <v>1400000</v>
      </c>
      <c r="V76" s="17">
        <f>NOVIEMBRE!V76+DICIEMBRE!AL76</f>
        <v>0</v>
      </c>
      <c r="W76" s="17">
        <f>NOVIEMBRE!W76+DICIEMBRE!AM76</f>
        <v>0</v>
      </c>
      <c r="X76" s="20">
        <f t="shared" si="67"/>
        <v>1400000</v>
      </c>
      <c r="Y76" s="21">
        <f>NOVIEMBRE!AA76</f>
        <v>775200</v>
      </c>
      <c r="Z76" s="457">
        <v>26400</v>
      </c>
      <c r="AA76" s="20">
        <f t="shared" si="68"/>
        <v>801600</v>
      </c>
      <c r="AB76" s="21">
        <f>NOVIEMBRE!AD76</f>
        <v>775200</v>
      </c>
      <c r="AC76" s="457">
        <v>26400</v>
      </c>
      <c r="AD76" s="20">
        <f t="shared" si="69"/>
        <v>801600</v>
      </c>
      <c r="AE76" s="21">
        <f>NOVIEMBRE!AG76</f>
        <v>770853</v>
      </c>
      <c r="AF76" s="457">
        <v>28219</v>
      </c>
      <c r="AG76" s="20">
        <f t="shared" si="70"/>
        <v>799072</v>
      </c>
      <c r="AH76" s="21">
        <f t="shared" si="71"/>
        <v>598400</v>
      </c>
      <c r="AI76" s="17">
        <f t="shared" si="72"/>
        <v>598400</v>
      </c>
      <c r="AJ76" s="18">
        <f t="shared" si="73"/>
        <v>600928</v>
      </c>
      <c r="AK76" s="10"/>
      <c r="AL76" s="455">
        <v>0</v>
      </c>
      <c r="AM76" s="458">
        <v>0</v>
      </c>
      <c r="AN76" s="10"/>
      <c r="AO76" s="365"/>
      <c r="AP76" s="365"/>
      <c r="AQ76" s="556"/>
      <c r="AR76" s="365"/>
      <c r="AS76" s="365"/>
      <c r="AT76" s="365"/>
      <c r="AU76" s="365"/>
      <c r="AV76" s="365"/>
      <c r="AW76" s="365"/>
      <c r="AX76" s="365"/>
      <c r="AY76" s="365"/>
      <c r="AZ76" s="365"/>
      <c r="BA76" s="467"/>
      <c r="BB76" s="467"/>
      <c r="BC76" s="467"/>
      <c r="BD76" s="467"/>
      <c r="BE76" s="467"/>
      <c r="BF76" s="467"/>
      <c r="BG76" s="467"/>
      <c r="BH76" s="467"/>
      <c r="BI76" s="467"/>
      <c r="BJ76" s="467"/>
      <c r="BK76" s="467"/>
      <c r="BL76" s="467"/>
      <c r="BM76" s="467"/>
      <c r="BN76" s="467"/>
      <c r="BO76" s="467"/>
      <c r="BP76" s="467"/>
      <c r="BQ76" s="562"/>
      <c r="BR76" s="467"/>
      <c r="BS76" s="467"/>
      <c r="BT76" s="467"/>
      <c r="BU76" s="467"/>
      <c r="BV76" s="467"/>
      <c r="BW76" s="467"/>
      <c r="BX76" s="467"/>
      <c r="BY76" s="467"/>
      <c r="BZ76" s="467"/>
      <c r="CA76" s="467"/>
      <c r="CB76" s="467"/>
      <c r="CC76" s="467"/>
      <c r="CD76" s="467"/>
      <c r="CE76" s="467"/>
      <c r="CF76" s="467"/>
      <c r="CG76" s="467"/>
      <c r="CH76" s="467"/>
      <c r="CI76" s="467"/>
      <c r="CJ76" s="467"/>
      <c r="CK76" s="467"/>
      <c r="CL76" s="467"/>
      <c r="CM76" s="467"/>
      <c r="CN76" s="467"/>
      <c r="CO76" s="467"/>
      <c r="CP76" s="467"/>
      <c r="CQ76" s="467"/>
      <c r="CR76" s="467"/>
      <c r="CS76" s="467"/>
      <c r="CT76" s="467"/>
      <c r="CU76" s="467"/>
      <c r="CV76" s="467"/>
      <c r="CW76" s="467"/>
      <c r="CX76" s="467"/>
      <c r="CY76" s="467"/>
      <c r="CZ76" s="467"/>
      <c r="DA76" s="467"/>
      <c r="DB76" s="467"/>
      <c r="DC76" s="467"/>
      <c r="DD76" s="467"/>
      <c r="DE76" s="467"/>
      <c r="DF76" s="467"/>
      <c r="DG76" s="467"/>
      <c r="DH76" s="467"/>
      <c r="DI76" s="467"/>
      <c r="DJ76" s="467"/>
      <c r="DK76" s="467"/>
      <c r="DL76" s="467"/>
      <c r="DM76" s="467"/>
      <c r="DN76" s="467"/>
      <c r="DO76" s="467"/>
      <c r="DP76" s="467"/>
      <c r="DQ76" s="467"/>
      <c r="DR76" s="467"/>
      <c r="DS76" s="467"/>
      <c r="DT76" s="467"/>
      <c r="DU76" s="467"/>
      <c r="DV76" s="467"/>
      <c r="DW76" s="467"/>
      <c r="DX76" s="467"/>
      <c r="DY76" s="467"/>
      <c r="DZ76" s="467"/>
      <c r="EA76" s="467"/>
      <c r="EB76" s="467"/>
      <c r="EC76" s="467"/>
      <c r="ED76" s="467"/>
      <c r="EE76" s="467"/>
      <c r="EF76" s="467"/>
      <c r="EG76" s="467"/>
      <c r="EH76" s="467"/>
      <c r="EI76" s="467"/>
      <c r="EJ76" s="467"/>
      <c r="EK76" s="467"/>
      <c r="EL76" s="467"/>
      <c r="EM76" s="467"/>
      <c r="EN76" s="467"/>
      <c r="EO76" s="467"/>
      <c r="EP76" s="467"/>
      <c r="EQ76" s="467"/>
      <c r="ER76" s="467"/>
      <c r="ES76" s="467"/>
      <c r="ET76" s="467"/>
      <c r="EU76" s="467"/>
      <c r="EV76" s="467"/>
      <c r="EW76" s="467"/>
      <c r="EX76" s="467"/>
      <c r="EY76" s="467"/>
      <c r="EZ76" s="467"/>
      <c r="FA76" s="467"/>
      <c r="FB76" s="467"/>
      <c r="FC76" s="467"/>
      <c r="FD76" s="467"/>
      <c r="FE76" s="467"/>
      <c r="FF76" s="467"/>
      <c r="FG76" s="467"/>
      <c r="FH76" s="467"/>
      <c r="FI76" s="467"/>
      <c r="FJ76" s="467"/>
      <c r="FK76" s="467"/>
      <c r="FL76" s="467"/>
      <c r="FM76" s="467"/>
      <c r="FN76" s="467"/>
      <c r="FO76" s="467"/>
      <c r="FP76" s="467"/>
      <c r="FQ76" s="467"/>
      <c r="FR76" s="467"/>
      <c r="FS76" s="467"/>
      <c r="FT76" s="467"/>
      <c r="FU76" s="467"/>
      <c r="FV76" s="467"/>
      <c r="FW76" s="467"/>
      <c r="FX76" s="467"/>
      <c r="FY76" s="467"/>
      <c r="FZ76" s="467"/>
      <c r="GA76" s="467"/>
      <c r="GB76" s="467"/>
      <c r="GC76" s="467"/>
      <c r="GD76" s="467"/>
      <c r="GE76" s="467"/>
      <c r="GF76" s="467"/>
      <c r="GG76" s="467"/>
      <c r="GH76" s="467"/>
      <c r="GI76" s="467"/>
      <c r="GJ76" s="467"/>
      <c r="GK76" s="467"/>
      <c r="GL76" s="467"/>
      <c r="GM76" s="467"/>
      <c r="GN76" s="467"/>
      <c r="GO76" s="467"/>
      <c r="GP76" s="467"/>
      <c r="GQ76" s="467"/>
      <c r="GR76" s="467"/>
      <c r="GS76" s="467"/>
      <c r="GT76" s="467"/>
      <c r="GU76" s="467"/>
      <c r="GV76" s="467"/>
      <c r="GW76" s="467"/>
      <c r="GX76" s="467"/>
      <c r="GY76" s="467"/>
      <c r="GZ76" s="467"/>
      <c r="HA76" s="467"/>
      <c r="HB76" s="467"/>
      <c r="HC76" s="467"/>
      <c r="HD76" s="467"/>
      <c r="HE76" s="467"/>
      <c r="HF76" s="467"/>
      <c r="HG76" s="467"/>
      <c r="HH76" s="467"/>
      <c r="HI76" s="467"/>
      <c r="HJ76" s="467"/>
      <c r="HK76" s="467"/>
      <c r="HL76" s="467"/>
      <c r="HM76" s="467"/>
      <c r="HN76" s="467"/>
      <c r="HO76" s="467"/>
      <c r="HP76" s="467"/>
      <c r="HQ76" s="467"/>
      <c r="HR76" s="467"/>
      <c r="HS76" s="467"/>
      <c r="HT76" s="467"/>
      <c r="HU76" s="467"/>
      <c r="HV76" s="467"/>
      <c r="HW76" s="467"/>
      <c r="HX76" s="467"/>
      <c r="HY76" s="467"/>
      <c r="HZ76" s="467"/>
      <c r="IA76" s="467"/>
      <c r="IB76" s="467"/>
      <c r="IC76" s="467"/>
      <c r="ID76" s="467"/>
      <c r="IE76" s="467"/>
      <c r="IF76" s="467"/>
      <c r="IG76" s="467"/>
      <c r="IH76" s="467"/>
      <c r="II76" s="467"/>
      <c r="IJ76" s="467"/>
      <c r="IK76" s="467"/>
      <c r="IL76" s="467"/>
      <c r="IM76" s="467"/>
      <c r="IN76" s="467"/>
      <c r="IO76" s="467"/>
    </row>
    <row r="77" spans="1:249" s="514" customFormat="1" ht="15" x14ac:dyDescent="0.2">
      <c r="A77" s="188" t="str">
        <f>+IF(NOVIEMBRE!A77=0,"",NOVIEMBRE!A77)</f>
        <v>1130117-2</v>
      </c>
      <c r="B77" s="189" t="str">
        <f>+IF(NOVIEMBRE!B77=0,"",NOVIEMBRE!B77)</f>
        <v>Vigencias Anteriores</v>
      </c>
      <c r="C77" s="456">
        <f>+ENERO!C77</f>
        <v>0</v>
      </c>
      <c r="D77" s="456">
        <f>NOVIEMBRE!D77+DICIEMBRE!P77</f>
        <v>0</v>
      </c>
      <c r="E77" s="456">
        <f>NOVIEMBRE!E77+DICIEMBRE!Q77</f>
        <v>0</v>
      </c>
      <c r="F77" s="170">
        <f t="shared" si="76"/>
        <v>0</v>
      </c>
      <c r="G77" s="283">
        <f>NOVIEMBRE!I77</f>
        <v>0</v>
      </c>
      <c r="H77" s="457">
        <v>0</v>
      </c>
      <c r="I77" s="170">
        <f t="shared" si="77"/>
        <v>0</v>
      </c>
      <c r="J77" s="283">
        <f>NOVIEMBRE!L77</f>
        <v>0</v>
      </c>
      <c r="K77" s="457">
        <v>0</v>
      </c>
      <c r="L77" s="170">
        <f t="shared" si="78"/>
        <v>0</v>
      </c>
      <c r="M77" s="283">
        <f t="shared" si="79"/>
        <v>0</v>
      </c>
      <c r="N77" s="170">
        <f t="shared" si="80"/>
        <v>0</v>
      </c>
      <c r="O77" s="467"/>
      <c r="P77" s="455">
        <v>0</v>
      </c>
      <c r="Q77" s="458">
        <v>0</v>
      </c>
      <c r="R77" s="10"/>
      <c r="S77" s="156" t="str">
        <f>+IF(NOVIEMBRE!S77=0,"",NOVIEMBRE!S77)</f>
        <v>1020104-10</v>
      </c>
      <c r="T77" s="55" t="str">
        <f>+IF(NOVIEMBRE!T77=0,"",NOVIEMBRE!T77)</f>
        <v>Subsidio de Alimentación</v>
      </c>
      <c r="U77" s="29">
        <f>+ENERO!U77</f>
        <v>0</v>
      </c>
      <c r="V77" s="17">
        <f>NOVIEMBRE!V77+DICIEMBRE!AL77</f>
        <v>0</v>
      </c>
      <c r="W77" s="17">
        <f>NOVIEMBRE!W77+DICIEMBRE!AM77</f>
        <v>0</v>
      </c>
      <c r="X77" s="20">
        <f t="shared" si="67"/>
        <v>0</v>
      </c>
      <c r="Y77" s="21">
        <f>NOVIEMBRE!AA77</f>
        <v>0</v>
      </c>
      <c r="Z77" s="457">
        <v>0</v>
      </c>
      <c r="AA77" s="20">
        <f t="shared" si="68"/>
        <v>0</v>
      </c>
      <c r="AB77" s="21">
        <f>NOVIEMBRE!AD77</f>
        <v>0</v>
      </c>
      <c r="AC77" s="457">
        <v>0</v>
      </c>
      <c r="AD77" s="20">
        <f t="shared" si="69"/>
        <v>0</v>
      </c>
      <c r="AE77" s="21">
        <f>NOVIEMBRE!AG77</f>
        <v>0</v>
      </c>
      <c r="AF77" s="457">
        <v>0</v>
      </c>
      <c r="AG77" s="20">
        <f t="shared" si="70"/>
        <v>0</v>
      </c>
      <c r="AH77" s="21">
        <f t="shared" si="71"/>
        <v>0</v>
      </c>
      <c r="AI77" s="17">
        <f t="shared" si="72"/>
        <v>0</v>
      </c>
      <c r="AJ77" s="18">
        <f t="shared" si="73"/>
        <v>0</v>
      </c>
      <c r="AK77" s="10"/>
      <c r="AL77" s="455">
        <v>0</v>
      </c>
      <c r="AM77" s="458">
        <v>0</v>
      </c>
      <c r="AN77" s="10"/>
      <c r="AO77" s="365"/>
      <c r="AP77" s="365"/>
      <c r="AQ77" s="365"/>
      <c r="AR77" s="365"/>
      <c r="AS77" s="365"/>
      <c r="AT77" s="365"/>
      <c r="AU77" s="365"/>
      <c r="AV77" s="365"/>
      <c r="AW77" s="365"/>
      <c r="AX77" s="365"/>
      <c r="AY77" s="365"/>
      <c r="AZ77" s="365"/>
      <c r="BA77" s="467"/>
      <c r="BB77" s="467"/>
      <c r="BC77" s="467"/>
      <c r="BD77" s="467"/>
      <c r="BE77" s="467"/>
      <c r="BF77" s="467"/>
      <c r="BG77" s="467"/>
      <c r="BH77" s="467"/>
      <c r="BI77" s="467"/>
      <c r="BJ77" s="467"/>
      <c r="BK77" s="467"/>
      <c r="BL77" s="467"/>
      <c r="BM77" s="467"/>
      <c r="BN77" s="467"/>
      <c r="BO77" s="467"/>
      <c r="BP77" s="467"/>
      <c r="BQ77" s="562"/>
      <c r="BR77" s="467"/>
      <c r="BS77" s="467"/>
      <c r="BT77" s="467"/>
      <c r="BU77" s="467"/>
      <c r="BV77" s="467"/>
      <c r="BW77" s="467"/>
      <c r="BX77" s="467"/>
      <c r="BY77" s="467"/>
      <c r="BZ77" s="467"/>
      <c r="CA77" s="467"/>
      <c r="CB77" s="467"/>
      <c r="CC77" s="467"/>
      <c r="CD77" s="467"/>
      <c r="CE77" s="467"/>
      <c r="CF77" s="467"/>
      <c r="CG77" s="467"/>
      <c r="CH77" s="467"/>
      <c r="CI77" s="467"/>
      <c r="CJ77" s="467"/>
      <c r="CK77" s="467"/>
      <c r="CL77" s="467"/>
      <c r="CM77" s="467"/>
      <c r="CN77" s="467"/>
      <c r="CO77" s="467"/>
      <c r="CP77" s="467"/>
      <c r="CQ77" s="467"/>
      <c r="CR77" s="467"/>
      <c r="CS77" s="467"/>
      <c r="CT77" s="467"/>
      <c r="CU77" s="467"/>
      <c r="CV77" s="467"/>
      <c r="CW77" s="467"/>
      <c r="CX77" s="467"/>
      <c r="CY77" s="467"/>
      <c r="CZ77" s="467"/>
      <c r="DA77" s="467"/>
      <c r="DB77" s="467"/>
      <c r="DC77" s="467"/>
      <c r="DD77" s="467"/>
      <c r="DE77" s="467"/>
      <c r="DF77" s="467"/>
      <c r="DG77" s="467"/>
      <c r="DH77" s="467"/>
      <c r="DI77" s="467"/>
      <c r="DJ77" s="467"/>
      <c r="DK77" s="467"/>
      <c r="DL77" s="467"/>
      <c r="DM77" s="467"/>
      <c r="DN77" s="467"/>
      <c r="DO77" s="467"/>
      <c r="DP77" s="467"/>
      <c r="DQ77" s="467"/>
      <c r="DR77" s="467"/>
      <c r="DS77" s="467"/>
      <c r="DT77" s="467"/>
      <c r="DU77" s="467"/>
      <c r="DV77" s="467"/>
      <c r="DW77" s="467"/>
      <c r="DX77" s="467"/>
      <c r="DY77" s="467"/>
      <c r="DZ77" s="467"/>
      <c r="EA77" s="467"/>
      <c r="EB77" s="467"/>
      <c r="EC77" s="467"/>
      <c r="ED77" s="467"/>
      <c r="EE77" s="467"/>
      <c r="EF77" s="467"/>
      <c r="EG77" s="467"/>
      <c r="EH77" s="467"/>
      <c r="EI77" s="467"/>
      <c r="EJ77" s="467"/>
      <c r="EK77" s="467"/>
      <c r="EL77" s="467"/>
      <c r="EM77" s="467"/>
      <c r="EN77" s="467"/>
      <c r="EO77" s="467"/>
      <c r="EP77" s="467"/>
      <c r="EQ77" s="467"/>
      <c r="ER77" s="467"/>
      <c r="ES77" s="467"/>
      <c r="ET77" s="467"/>
      <c r="EU77" s="467"/>
      <c r="EV77" s="467"/>
      <c r="EW77" s="467"/>
      <c r="EX77" s="467"/>
      <c r="EY77" s="467"/>
      <c r="EZ77" s="467"/>
      <c r="FA77" s="467"/>
      <c r="FB77" s="467"/>
      <c r="FC77" s="467"/>
      <c r="FD77" s="467"/>
      <c r="FE77" s="467"/>
      <c r="FF77" s="467"/>
      <c r="FG77" s="467"/>
      <c r="FH77" s="467"/>
      <c r="FI77" s="467"/>
      <c r="FJ77" s="467"/>
      <c r="FK77" s="467"/>
      <c r="FL77" s="467"/>
      <c r="FM77" s="467"/>
      <c r="FN77" s="467"/>
      <c r="FO77" s="467"/>
      <c r="FP77" s="467"/>
      <c r="FQ77" s="467"/>
      <c r="FR77" s="467"/>
      <c r="FS77" s="467"/>
      <c r="FT77" s="467"/>
      <c r="FU77" s="467"/>
      <c r="FV77" s="467"/>
      <c r="FW77" s="467"/>
      <c r="FX77" s="467"/>
      <c r="FY77" s="467"/>
      <c r="FZ77" s="467"/>
      <c r="GA77" s="467"/>
      <c r="GB77" s="467"/>
      <c r="GC77" s="467"/>
      <c r="GD77" s="467"/>
      <c r="GE77" s="467"/>
      <c r="GF77" s="467"/>
      <c r="GG77" s="467"/>
      <c r="GH77" s="467"/>
      <c r="GI77" s="467"/>
      <c r="GJ77" s="467"/>
      <c r="GK77" s="467"/>
      <c r="GL77" s="467"/>
      <c r="GM77" s="467"/>
      <c r="GN77" s="467"/>
      <c r="GO77" s="467"/>
      <c r="GP77" s="467"/>
      <c r="GQ77" s="467"/>
      <c r="GR77" s="467"/>
      <c r="GS77" s="467"/>
      <c r="GT77" s="467"/>
      <c r="GU77" s="467"/>
      <c r="GV77" s="467"/>
      <c r="GW77" s="467"/>
      <c r="GX77" s="467"/>
      <c r="GY77" s="467"/>
      <c r="GZ77" s="467"/>
      <c r="HA77" s="467"/>
      <c r="HB77" s="467"/>
      <c r="HC77" s="467"/>
      <c r="HD77" s="467"/>
      <c r="HE77" s="467"/>
      <c r="HF77" s="467"/>
      <c r="HG77" s="467"/>
      <c r="HH77" s="467"/>
      <c r="HI77" s="467"/>
      <c r="HJ77" s="467"/>
      <c r="HK77" s="467"/>
      <c r="HL77" s="467"/>
      <c r="HM77" s="467"/>
      <c r="HN77" s="467"/>
      <c r="HO77" s="467"/>
      <c r="HP77" s="467"/>
      <c r="HQ77" s="467"/>
      <c r="HR77" s="467"/>
      <c r="HS77" s="467"/>
      <c r="HT77" s="467"/>
      <c r="HU77" s="467"/>
      <c r="HV77" s="467"/>
      <c r="HW77" s="467"/>
      <c r="HX77" s="467"/>
      <c r="HY77" s="467"/>
      <c r="HZ77" s="467"/>
      <c r="IA77" s="467"/>
      <c r="IB77" s="467"/>
      <c r="IC77" s="467"/>
      <c r="ID77" s="467"/>
      <c r="IE77" s="467"/>
      <c r="IF77" s="467"/>
      <c r="IG77" s="467"/>
      <c r="IH77" s="467"/>
      <c r="II77" s="467"/>
      <c r="IJ77" s="467"/>
      <c r="IK77" s="467"/>
      <c r="IL77" s="467"/>
      <c r="IM77" s="467"/>
      <c r="IN77" s="467"/>
      <c r="IO77" s="467"/>
    </row>
    <row r="78" spans="1:249" s="514" customFormat="1" x14ac:dyDescent="0.2">
      <c r="A78" s="57">
        <f>+IF(NOVIEMBRE!A78=0,"",NOVIEMBRE!A78)</f>
        <v>1130118</v>
      </c>
      <c r="B78" s="45" t="str">
        <f>+IF(NOVIEMBRE!B78=0,"",NOVIEMBRE!B78)</f>
        <v>PARTICULARES   (Venta de Contado)</v>
      </c>
      <c r="C78" s="53">
        <f>SUM(C79:C80)</f>
        <v>127000000</v>
      </c>
      <c r="D78" s="53">
        <f>SUM(D79:D80)</f>
        <v>0</v>
      </c>
      <c r="E78" s="53">
        <f>SUM(E79:E80)</f>
        <v>0</v>
      </c>
      <c r="F78" s="54">
        <f t="shared" si="76"/>
        <v>127000000</v>
      </c>
      <c r="G78" s="52">
        <f>SUM(G79:G80)</f>
        <v>132513475</v>
      </c>
      <c r="H78" s="53">
        <f>SUM(H79:H80)</f>
        <v>10695105</v>
      </c>
      <c r="I78" s="54">
        <f t="shared" si="77"/>
        <v>143208580</v>
      </c>
      <c r="J78" s="52">
        <f>SUM(J79:J80)</f>
        <v>132513475</v>
      </c>
      <c r="K78" s="53">
        <f>SUM(K79:K80)</f>
        <v>10695105</v>
      </c>
      <c r="L78" s="54">
        <f t="shared" si="78"/>
        <v>143208580</v>
      </c>
      <c r="M78" s="52">
        <f t="shared" si="79"/>
        <v>-16208580</v>
      </c>
      <c r="N78" s="54">
        <f t="shared" si="80"/>
        <v>-16208580</v>
      </c>
      <c r="O78" s="467"/>
      <c r="P78" s="52">
        <f>SUM(P79:P80)</f>
        <v>0</v>
      </c>
      <c r="Q78" s="54">
        <f>SUM(Q79:Q80)</f>
        <v>0</v>
      </c>
      <c r="R78" s="10"/>
      <c r="S78" s="156" t="str">
        <f>+IF(NOVIEMBRE!S78=0,"",NOVIEMBRE!S78)</f>
        <v>1020104-12</v>
      </c>
      <c r="T78" s="55" t="str">
        <f>+IF(NOVIEMBRE!T78=0,"",NOVIEMBRE!T78)</f>
        <v>Indemnizaciones por Vacaciones o Supresión de Cargos por Reestructuración</v>
      </c>
      <c r="U78" s="29">
        <f>+ENERO!U78</f>
        <v>0</v>
      </c>
      <c r="V78" s="17">
        <f>NOVIEMBRE!V78+DICIEMBRE!AL78</f>
        <v>0</v>
      </c>
      <c r="W78" s="17">
        <f>NOVIEMBRE!W78+DICIEMBRE!AM78</f>
        <v>0</v>
      </c>
      <c r="X78" s="20">
        <f t="shared" si="67"/>
        <v>0</v>
      </c>
      <c r="Y78" s="21">
        <f>NOVIEMBRE!AA78</f>
        <v>0</v>
      </c>
      <c r="Z78" s="457">
        <v>0</v>
      </c>
      <c r="AA78" s="20">
        <f t="shared" si="68"/>
        <v>0</v>
      </c>
      <c r="AB78" s="21">
        <f>NOVIEMBRE!AD78</f>
        <v>0</v>
      </c>
      <c r="AC78" s="457">
        <v>0</v>
      </c>
      <c r="AD78" s="20">
        <f t="shared" si="69"/>
        <v>0</v>
      </c>
      <c r="AE78" s="21">
        <f>NOVIEMBRE!AG78</f>
        <v>0</v>
      </c>
      <c r="AF78" s="457">
        <v>0</v>
      </c>
      <c r="AG78" s="20">
        <f t="shared" si="70"/>
        <v>0</v>
      </c>
      <c r="AH78" s="21">
        <f t="shared" si="71"/>
        <v>0</v>
      </c>
      <c r="AI78" s="17">
        <f t="shared" si="72"/>
        <v>0</v>
      </c>
      <c r="AJ78" s="18">
        <f t="shared" si="73"/>
        <v>0</v>
      </c>
      <c r="AK78" s="10"/>
      <c r="AL78" s="455">
        <v>0</v>
      </c>
      <c r="AM78" s="458">
        <v>0</v>
      </c>
      <c r="AN78" s="10"/>
      <c r="AO78" s="365"/>
      <c r="AP78" s="365"/>
      <c r="AQ78" s="365"/>
      <c r="AR78" s="365"/>
      <c r="AS78" s="365"/>
      <c r="AT78" s="365"/>
      <c r="AU78" s="365"/>
      <c r="AV78" s="365"/>
      <c r="AW78" s="365"/>
      <c r="AX78" s="365"/>
      <c r="AY78" s="365"/>
      <c r="AZ78" s="365"/>
      <c r="BA78" s="467"/>
      <c r="BB78" s="467"/>
      <c r="BC78" s="467"/>
      <c r="BD78" s="467"/>
      <c r="BE78" s="467"/>
      <c r="BF78" s="467"/>
      <c r="BG78" s="467"/>
      <c r="BH78" s="467"/>
      <c r="BI78" s="467"/>
      <c r="BJ78" s="467"/>
      <c r="BK78" s="467"/>
      <c r="BL78" s="467"/>
      <c r="BM78" s="467"/>
      <c r="BN78" s="467"/>
      <c r="BO78" s="467"/>
      <c r="BP78" s="467"/>
      <c r="BQ78" s="562"/>
      <c r="BR78" s="467"/>
      <c r="BS78" s="467"/>
      <c r="BT78" s="467"/>
      <c r="BU78" s="467"/>
      <c r="BV78" s="467"/>
      <c r="BW78" s="467"/>
      <c r="BX78" s="467"/>
      <c r="BY78" s="467"/>
      <c r="BZ78" s="467"/>
      <c r="CA78" s="467"/>
      <c r="CB78" s="467"/>
      <c r="CC78" s="467"/>
      <c r="CD78" s="467"/>
      <c r="CE78" s="467"/>
      <c r="CF78" s="467"/>
      <c r="CG78" s="467"/>
      <c r="CH78" s="467"/>
      <c r="CI78" s="467"/>
      <c r="CJ78" s="467"/>
      <c r="CK78" s="467"/>
      <c r="CL78" s="467"/>
      <c r="CM78" s="467"/>
      <c r="CN78" s="467"/>
      <c r="CO78" s="467"/>
      <c r="CP78" s="467"/>
      <c r="CQ78" s="467"/>
      <c r="CR78" s="467"/>
      <c r="CS78" s="467"/>
      <c r="CT78" s="467"/>
      <c r="CU78" s="467"/>
      <c r="CV78" s="467"/>
      <c r="CW78" s="467"/>
      <c r="CX78" s="467"/>
      <c r="CY78" s="467"/>
      <c r="CZ78" s="467"/>
      <c r="DA78" s="467"/>
      <c r="DB78" s="467"/>
      <c r="DC78" s="467"/>
      <c r="DD78" s="467"/>
      <c r="DE78" s="467"/>
      <c r="DF78" s="467"/>
      <c r="DG78" s="467"/>
      <c r="DH78" s="467"/>
      <c r="DI78" s="467"/>
      <c r="DJ78" s="467"/>
      <c r="DK78" s="467"/>
      <c r="DL78" s="467"/>
      <c r="DM78" s="467"/>
      <c r="DN78" s="467"/>
      <c r="DO78" s="467"/>
      <c r="DP78" s="467"/>
      <c r="DQ78" s="467"/>
      <c r="DR78" s="467"/>
      <c r="DS78" s="467"/>
      <c r="DT78" s="467"/>
      <c r="DU78" s="467"/>
      <c r="DV78" s="467"/>
      <c r="DW78" s="467"/>
      <c r="DX78" s="467"/>
      <c r="DY78" s="467"/>
      <c r="DZ78" s="467"/>
      <c r="EA78" s="467"/>
      <c r="EB78" s="467"/>
      <c r="EC78" s="467"/>
      <c r="ED78" s="467"/>
      <c r="EE78" s="467"/>
      <c r="EF78" s="467"/>
      <c r="EG78" s="467"/>
      <c r="EH78" s="467"/>
      <c r="EI78" s="467"/>
      <c r="EJ78" s="467"/>
      <c r="EK78" s="467"/>
      <c r="EL78" s="467"/>
      <c r="EM78" s="467"/>
      <c r="EN78" s="467"/>
      <c r="EO78" s="467"/>
      <c r="EP78" s="467"/>
      <c r="EQ78" s="467"/>
      <c r="ER78" s="467"/>
      <c r="ES78" s="467"/>
      <c r="ET78" s="467"/>
      <c r="EU78" s="467"/>
      <c r="EV78" s="467"/>
      <c r="EW78" s="467"/>
      <c r="EX78" s="467"/>
      <c r="EY78" s="467"/>
      <c r="EZ78" s="467"/>
      <c r="FA78" s="467"/>
      <c r="FB78" s="467"/>
      <c r="FC78" s="467"/>
      <c r="FD78" s="467"/>
      <c r="FE78" s="467"/>
      <c r="FF78" s="467"/>
      <c r="FG78" s="467"/>
      <c r="FH78" s="467"/>
      <c r="FI78" s="467"/>
      <c r="FJ78" s="467"/>
      <c r="FK78" s="467"/>
      <c r="FL78" s="467"/>
      <c r="FM78" s="467"/>
      <c r="FN78" s="467"/>
      <c r="FO78" s="467"/>
      <c r="FP78" s="467"/>
      <c r="FQ78" s="467"/>
      <c r="FR78" s="467"/>
      <c r="FS78" s="467"/>
      <c r="FT78" s="467"/>
      <c r="FU78" s="467"/>
      <c r="FV78" s="467"/>
      <c r="FW78" s="467"/>
      <c r="FX78" s="467"/>
      <c r="FY78" s="467"/>
      <c r="FZ78" s="467"/>
      <c r="GA78" s="467"/>
      <c r="GB78" s="467"/>
      <c r="GC78" s="467"/>
      <c r="GD78" s="467"/>
      <c r="GE78" s="467"/>
      <c r="GF78" s="467"/>
      <c r="GG78" s="467"/>
      <c r="GH78" s="467"/>
      <c r="GI78" s="467"/>
      <c r="GJ78" s="467"/>
      <c r="GK78" s="467"/>
      <c r="GL78" s="467"/>
      <c r="GM78" s="467"/>
      <c r="GN78" s="467"/>
      <c r="GO78" s="467"/>
      <c r="GP78" s="467"/>
      <c r="GQ78" s="467"/>
      <c r="GR78" s="467"/>
      <c r="GS78" s="467"/>
      <c r="GT78" s="467"/>
      <c r="GU78" s="467"/>
      <c r="GV78" s="467"/>
      <c r="GW78" s="467"/>
      <c r="GX78" s="467"/>
      <c r="GY78" s="467"/>
      <c r="GZ78" s="467"/>
      <c r="HA78" s="467"/>
      <c r="HB78" s="467"/>
      <c r="HC78" s="467"/>
      <c r="HD78" s="467"/>
      <c r="HE78" s="467"/>
      <c r="HF78" s="467"/>
      <c r="HG78" s="467"/>
      <c r="HH78" s="467"/>
      <c r="HI78" s="467"/>
      <c r="HJ78" s="467"/>
      <c r="HK78" s="467"/>
      <c r="HL78" s="467"/>
      <c r="HM78" s="467"/>
      <c r="HN78" s="467"/>
      <c r="HO78" s="467"/>
      <c r="HP78" s="467"/>
      <c r="HQ78" s="467"/>
      <c r="HR78" s="467"/>
      <c r="HS78" s="467"/>
      <c r="HT78" s="467"/>
      <c r="HU78" s="467"/>
      <c r="HV78" s="467"/>
      <c r="HW78" s="467"/>
      <c r="HX78" s="467"/>
      <c r="HY78" s="467"/>
      <c r="HZ78" s="467"/>
      <c r="IA78" s="467"/>
      <c r="IB78" s="467"/>
      <c r="IC78" s="467"/>
      <c r="ID78" s="467"/>
      <c r="IE78" s="467"/>
      <c r="IF78" s="467"/>
      <c r="IG78" s="467"/>
      <c r="IH78" s="467"/>
      <c r="II78" s="467"/>
      <c r="IJ78" s="467"/>
      <c r="IK78" s="467"/>
      <c r="IL78" s="467"/>
      <c r="IM78" s="467"/>
      <c r="IN78" s="467"/>
      <c r="IO78" s="467"/>
    </row>
    <row r="79" spans="1:249" s="467" customFormat="1" ht="15" x14ac:dyDescent="0.2">
      <c r="A79" s="188" t="str">
        <f>+IF(NOVIEMBRE!A79=0,"",NOVIEMBRE!A79)</f>
        <v>1130118-1</v>
      </c>
      <c r="B79" s="189" t="str">
        <f>+CONCATENATE("Vigencia ",INSTRUCCIONES!$F$3)</f>
        <v>Vigencia 2014</v>
      </c>
      <c r="C79" s="456">
        <f>+ENERO!C79</f>
        <v>127000000</v>
      </c>
      <c r="D79" s="456">
        <f>NOVIEMBRE!D79+DICIEMBRE!P79</f>
        <v>0</v>
      </c>
      <c r="E79" s="456">
        <f>NOVIEMBRE!E79+DICIEMBRE!Q79</f>
        <v>0</v>
      </c>
      <c r="F79" s="170">
        <f t="shared" si="76"/>
        <v>127000000</v>
      </c>
      <c r="G79" s="283">
        <f>NOVIEMBRE!I79</f>
        <v>132513475</v>
      </c>
      <c r="H79" s="457">
        <v>10695105</v>
      </c>
      <c r="I79" s="170">
        <f t="shared" si="77"/>
        <v>143208580</v>
      </c>
      <c r="J79" s="283">
        <f>NOVIEMBRE!L79</f>
        <v>132513475</v>
      </c>
      <c r="K79" s="457">
        <v>10695105</v>
      </c>
      <c r="L79" s="170">
        <f t="shared" si="78"/>
        <v>143208580</v>
      </c>
      <c r="M79" s="283">
        <f t="shared" si="79"/>
        <v>-16208580</v>
      </c>
      <c r="N79" s="170">
        <f t="shared" si="80"/>
        <v>-16208580</v>
      </c>
      <c r="P79" s="455">
        <v>0</v>
      </c>
      <c r="Q79" s="458">
        <v>0</v>
      </c>
      <c r="R79" s="10"/>
      <c r="S79" s="156" t="str">
        <f>+IF(NOVIEMBRE!S79=0,"",NOVIEMBRE!S79)</f>
        <v>1020104-13</v>
      </c>
      <c r="T79" s="55" t="str">
        <f>+IF(NOVIEMBRE!T79=0,"",NOVIEMBRE!T79)</f>
        <v>Bonificación Especial por Recreación</v>
      </c>
      <c r="U79" s="29">
        <f>+ENERO!U79</f>
        <v>3441038</v>
      </c>
      <c r="V79" s="17">
        <f>NOVIEMBRE!V79+DICIEMBRE!AL79</f>
        <v>0</v>
      </c>
      <c r="W79" s="17">
        <f>NOVIEMBRE!W79+DICIEMBRE!AM79</f>
        <v>2000000</v>
      </c>
      <c r="X79" s="20">
        <f t="shared" si="67"/>
        <v>5441038</v>
      </c>
      <c r="Y79" s="21">
        <f>NOVIEMBRE!AA79</f>
        <v>2732832</v>
      </c>
      <c r="Z79" s="457">
        <v>870826</v>
      </c>
      <c r="AA79" s="20">
        <f t="shared" si="68"/>
        <v>3603658</v>
      </c>
      <c r="AB79" s="21">
        <f>NOVIEMBRE!AD79</f>
        <v>2732832</v>
      </c>
      <c r="AC79" s="457">
        <v>870826</v>
      </c>
      <c r="AD79" s="20">
        <f t="shared" si="69"/>
        <v>3603658</v>
      </c>
      <c r="AE79" s="21">
        <f>NOVIEMBRE!AG79</f>
        <v>2673664</v>
      </c>
      <c r="AF79" s="457">
        <v>589458</v>
      </c>
      <c r="AG79" s="20">
        <f t="shared" si="70"/>
        <v>3263122</v>
      </c>
      <c r="AH79" s="21">
        <f t="shared" si="71"/>
        <v>1837380</v>
      </c>
      <c r="AI79" s="17">
        <f t="shared" si="72"/>
        <v>1837380</v>
      </c>
      <c r="AJ79" s="18">
        <f t="shared" si="73"/>
        <v>2177916</v>
      </c>
      <c r="AK79" s="10"/>
      <c r="AL79" s="455">
        <v>0</v>
      </c>
      <c r="AM79" s="458">
        <v>0</v>
      </c>
      <c r="AN79" s="10"/>
      <c r="AO79" s="365"/>
      <c r="AP79" s="365"/>
      <c r="AQ79" s="365"/>
      <c r="AR79" s="365"/>
      <c r="AS79" s="365"/>
      <c r="AT79" s="365"/>
      <c r="AU79" s="365"/>
      <c r="AV79" s="365"/>
      <c r="AW79" s="365"/>
      <c r="AX79" s="365"/>
      <c r="AY79" s="365"/>
      <c r="AZ79" s="365"/>
      <c r="BL79" s="10"/>
      <c r="BQ79" s="562"/>
    </row>
    <row r="80" spans="1:249" s="10" customFormat="1" ht="15" x14ac:dyDescent="0.2">
      <c r="A80" s="188" t="str">
        <f>+IF(NOVIEMBRE!A80=0,"",NOVIEMBRE!A80)</f>
        <v>1130118-2</v>
      </c>
      <c r="B80" s="189" t="str">
        <f>+IF(NOVIEMBRE!B80=0,"",NOVIEMBRE!B80)</f>
        <v>Vigencias Anteriores</v>
      </c>
      <c r="C80" s="456">
        <f>+ENERO!C80</f>
        <v>0</v>
      </c>
      <c r="D80" s="456">
        <f>NOVIEMBRE!D80+DICIEMBRE!P80</f>
        <v>0</v>
      </c>
      <c r="E80" s="456">
        <f>NOVIEMBRE!E80+DICIEMBRE!Q80</f>
        <v>0</v>
      </c>
      <c r="F80" s="170">
        <f t="shared" si="76"/>
        <v>0</v>
      </c>
      <c r="G80" s="283">
        <f>NOVIEMBRE!I80</f>
        <v>0</v>
      </c>
      <c r="H80" s="457">
        <v>0</v>
      </c>
      <c r="I80" s="170">
        <f t="shared" si="77"/>
        <v>0</v>
      </c>
      <c r="J80" s="283">
        <f>NOVIEMBRE!L80</f>
        <v>0</v>
      </c>
      <c r="K80" s="457">
        <v>0</v>
      </c>
      <c r="L80" s="170">
        <f t="shared" si="78"/>
        <v>0</v>
      </c>
      <c r="M80" s="283">
        <f t="shared" si="79"/>
        <v>0</v>
      </c>
      <c r="N80" s="170">
        <f t="shared" si="80"/>
        <v>0</v>
      </c>
      <c r="O80" s="467"/>
      <c r="P80" s="455">
        <v>0</v>
      </c>
      <c r="Q80" s="458">
        <v>0</v>
      </c>
      <c r="S80" s="156" t="str">
        <f>+IF(NOVIEMBRE!S80=0,"",NOVIEMBRE!S80)</f>
        <v>1020104-14</v>
      </c>
      <c r="T80" s="55" t="str">
        <f>+IF(NOVIEMBRE!T80=0,"",NOVIEMBRE!T80)</f>
        <v/>
      </c>
      <c r="U80" s="29">
        <f>+ENERO!U80</f>
        <v>0</v>
      </c>
      <c r="V80" s="17">
        <f>NOVIEMBRE!V80+DICIEMBRE!AL80</f>
        <v>0</v>
      </c>
      <c r="W80" s="17">
        <f>NOVIEMBRE!W80+DICIEMBRE!AM80</f>
        <v>0</v>
      </c>
      <c r="X80" s="20">
        <f t="shared" si="67"/>
        <v>0</v>
      </c>
      <c r="Y80" s="21">
        <f>NOVIEMBRE!AA80</f>
        <v>0</v>
      </c>
      <c r="Z80" s="457">
        <v>0</v>
      </c>
      <c r="AA80" s="20">
        <f t="shared" si="68"/>
        <v>0</v>
      </c>
      <c r="AB80" s="21">
        <f>NOVIEMBRE!AD80</f>
        <v>0</v>
      </c>
      <c r="AC80" s="457">
        <v>0</v>
      </c>
      <c r="AD80" s="20">
        <f t="shared" si="69"/>
        <v>0</v>
      </c>
      <c r="AE80" s="21">
        <f>NOVIEMBRE!AG80</f>
        <v>0</v>
      </c>
      <c r="AF80" s="457">
        <v>0</v>
      </c>
      <c r="AG80" s="20">
        <f t="shared" si="70"/>
        <v>0</v>
      </c>
      <c r="AH80" s="21">
        <f t="shared" si="71"/>
        <v>0</v>
      </c>
      <c r="AI80" s="17">
        <f t="shared" si="72"/>
        <v>0</v>
      </c>
      <c r="AJ80" s="18">
        <f t="shared" si="73"/>
        <v>0</v>
      </c>
      <c r="AL80" s="455">
        <v>0</v>
      </c>
      <c r="AM80" s="458">
        <v>0</v>
      </c>
      <c r="AO80" s="365"/>
      <c r="AP80" s="365"/>
      <c r="AQ80" s="365"/>
      <c r="AR80" s="365"/>
      <c r="AS80" s="365"/>
      <c r="AT80" s="365"/>
      <c r="AU80" s="365"/>
      <c r="AV80" s="365"/>
      <c r="AW80" s="365"/>
      <c r="AX80" s="365"/>
      <c r="AY80" s="365"/>
      <c r="AZ80" s="365"/>
      <c r="BA80" s="467"/>
      <c r="BC80" s="467"/>
      <c r="BD80" s="467"/>
      <c r="BE80" s="467"/>
      <c r="BF80" s="467"/>
      <c r="BL80" s="467"/>
      <c r="BM80" s="467"/>
      <c r="BN80" s="467"/>
      <c r="BO80" s="467"/>
      <c r="BP80" s="467"/>
      <c r="BQ80" s="562"/>
      <c r="BR80" s="467"/>
    </row>
    <row r="81" spans="1:70" s="467" customFormat="1" x14ac:dyDescent="0.2">
      <c r="A81" s="57">
        <f>+IF(NOVIEMBRE!A81=0,"",NOVIEMBRE!A81)</f>
        <v>1130119</v>
      </c>
      <c r="B81" s="45" t="str">
        <f>+IF(NOVIEMBRE!B81=0,"",NOVIEMBRE!B81)</f>
        <v>Digitar nombre de Nuevo Rubro. Si lo Requiere</v>
      </c>
      <c r="C81" s="53">
        <f>SUM(C82:C83)</f>
        <v>0</v>
      </c>
      <c r="D81" s="53">
        <f t="shared" ref="D81:Q81" si="81">SUM(D82:D83)</f>
        <v>0</v>
      </c>
      <c r="E81" s="53">
        <f t="shared" si="81"/>
        <v>0</v>
      </c>
      <c r="F81" s="54">
        <f t="shared" si="81"/>
        <v>0</v>
      </c>
      <c r="G81" s="52">
        <f t="shared" si="81"/>
        <v>0</v>
      </c>
      <c r="H81" s="53">
        <f t="shared" si="81"/>
        <v>0</v>
      </c>
      <c r="I81" s="54">
        <f t="shared" si="81"/>
        <v>0</v>
      </c>
      <c r="J81" s="52">
        <f t="shared" si="81"/>
        <v>0</v>
      </c>
      <c r="K81" s="53">
        <f t="shared" si="81"/>
        <v>0</v>
      </c>
      <c r="L81" s="54">
        <f t="shared" si="81"/>
        <v>0</v>
      </c>
      <c r="M81" s="52">
        <f t="shared" si="81"/>
        <v>0</v>
      </c>
      <c r="N81" s="54">
        <f t="shared" si="81"/>
        <v>0</v>
      </c>
      <c r="P81" s="52">
        <f t="shared" si="81"/>
        <v>0</v>
      </c>
      <c r="Q81" s="54">
        <f t="shared" si="81"/>
        <v>0</v>
      </c>
      <c r="R81" s="10"/>
      <c r="S81" s="155">
        <f>+IF(NOVIEMBRE!S81=0,"",NOVIEMBRE!S81)</f>
        <v>1020199</v>
      </c>
      <c r="T81" s="159" t="str">
        <f>+IF(NOVIEMBRE!T81=0,"",NOVIEMBRE!T81)</f>
        <v>Vigencias Anteriores</v>
      </c>
      <c r="U81" s="29">
        <f>+ENERO!U81</f>
        <v>0</v>
      </c>
      <c r="V81" s="17">
        <f>NOVIEMBRE!V81+DICIEMBRE!AL81</f>
        <v>0</v>
      </c>
      <c r="W81" s="17">
        <f>NOVIEMBRE!W81+DICIEMBRE!AM81</f>
        <v>56400503</v>
      </c>
      <c r="X81" s="20">
        <f t="shared" si="67"/>
        <v>56400503</v>
      </c>
      <c r="Y81" s="21">
        <f>NOVIEMBRE!AA81</f>
        <v>56400503</v>
      </c>
      <c r="Z81" s="457">
        <v>0</v>
      </c>
      <c r="AA81" s="20">
        <f t="shared" si="68"/>
        <v>56400503</v>
      </c>
      <c r="AB81" s="21">
        <f>NOVIEMBRE!AD81</f>
        <v>56400503</v>
      </c>
      <c r="AC81" s="457">
        <v>0</v>
      </c>
      <c r="AD81" s="20">
        <f t="shared" si="69"/>
        <v>56400503</v>
      </c>
      <c r="AE81" s="21">
        <f>NOVIEMBRE!AG81</f>
        <v>45256616</v>
      </c>
      <c r="AF81" s="457">
        <v>1466644</v>
      </c>
      <c r="AG81" s="20">
        <f t="shared" si="70"/>
        <v>46723260</v>
      </c>
      <c r="AH81" s="21">
        <f t="shared" si="71"/>
        <v>0</v>
      </c>
      <c r="AI81" s="17">
        <f t="shared" si="72"/>
        <v>0</v>
      </c>
      <c r="AJ81" s="18">
        <f t="shared" si="73"/>
        <v>9677243</v>
      </c>
      <c r="AK81" s="10"/>
      <c r="AL81" s="455">
        <v>0</v>
      </c>
      <c r="AM81" s="458">
        <v>0</v>
      </c>
      <c r="AN81" s="10"/>
      <c r="AO81" s="365"/>
      <c r="AP81" s="365"/>
      <c r="AQ81" s="365"/>
      <c r="AR81" s="365"/>
      <c r="AS81" s="365"/>
      <c r="AT81" s="365"/>
      <c r="AU81" s="365"/>
      <c r="AV81" s="365"/>
      <c r="AW81" s="365"/>
      <c r="AX81" s="365"/>
      <c r="AY81" s="365"/>
      <c r="AZ81" s="365"/>
      <c r="BA81" s="10"/>
      <c r="BC81" s="10"/>
      <c r="BD81" s="10"/>
      <c r="BE81" s="10"/>
      <c r="BQ81" s="562"/>
    </row>
    <row r="82" spans="1:70" s="467" customFormat="1" ht="15.75" x14ac:dyDescent="0.2">
      <c r="A82" s="188" t="str">
        <f>+IF(NOVIEMBRE!A82=0,"",NOVIEMBRE!A82)</f>
        <v>1130119-1</v>
      </c>
      <c r="B82" s="189" t="str">
        <f>+CONCATENATE("Vigencia ",INSTRUCCIONES!$F$3)</f>
        <v>Vigencia 2014</v>
      </c>
      <c r="C82" s="456">
        <f>+ENERO!C82</f>
        <v>0</v>
      </c>
      <c r="D82" s="456">
        <f>NOVIEMBRE!D82+DICIEMBRE!P82</f>
        <v>0</v>
      </c>
      <c r="E82" s="456">
        <f>NOVIEMBRE!E82+DICIEMBRE!Q82</f>
        <v>0</v>
      </c>
      <c r="F82" s="170">
        <f t="shared" si="76"/>
        <v>0</v>
      </c>
      <c r="G82" s="283">
        <f>NOVIEMBRE!I82</f>
        <v>0</v>
      </c>
      <c r="H82" s="457">
        <v>0</v>
      </c>
      <c r="I82" s="170">
        <f t="shared" si="77"/>
        <v>0</v>
      </c>
      <c r="J82" s="283">
        <f>NOVIEMBRE!L82</f>
        <v>0</v>
      </c>
      <c r="K82" s="457">
        <v>0</v>
      </c>
      <c r="L82" s="170">
        <f t="shared" si="78"/>
        <v>0</v>
      </c>
      <c r="M82" s="283">
        <f t="shared" si="79"/>
        <v>0</v>
      </c>
      <c r="N82" s="170">
        <f t="shared" si="80"/>
        <v>0</v>
      </c>
      <c r="P82" s="455">
        <v>0</v>
      </c>
      <c r="Q82" s="458">
        <v>0</v>
      </c>
      <c r="R82" s="10"/>
      <c r="S82" s="448" t="str">
        <f>+IF(NOVIEMBRE!S82=0,"",NOVIEMBRE!S82)</f>
        <v/>
      </c>
      <c r="T82" s="649" t="str">
        <f>+IF(NOVIEMBRE!T82=0,"",NOVIEMBRE!T82)</f>
        <v/>
      </c>
      <c r="U82" s="193"/>
      <c r="V82" s="193"/>
      <c r="W82" s="193"/>
      <c r="X82" s="193"/>
      <c r="Y82" s="193"/>
      <c r="Z82" s="193"/>
      <c r="AA82" s="193"/>
      <c r="AB82" s="193"/>
      <c r="AC82" s="193"/>
      <c r="AD82" s="193"/>
      <c r="AE82" s="193"/>
      <c r="AF82" s="193"/>
      <c r="AG82" s="193"/>
      <c r="AH82" s="193"/>
      <c r="AI82" s="193"/>
      <c r="AJ82" s="207"/>
      <c r="AK82" s="10"/>
      <c r="AL82" s="213"/>
      <c r="AM82" s="214"/>
      <c r="AN82" s="10"/>
      <c r="AO82" s="365"/>
      <c r="AP82" s="365"/>
      <c r="AQ82" s="365"/>
      <c r="AR82" s="365"/>
      <c r="AS82" s="365"/>
      <c r="AT82" s="365"/>
      <c r="AU82" s="365"/>
      <c r="AV82" s="365"/>
      <c r="AW82" s="365"/>
      <c r="AX82" s="365"/>
      <c r="AY82" s="365"/>
      <c r="AZ82" s="365"/>
      <c r="BN82" s="10"/>
      <c r="BO82" s="10"/>
      <c r="BP82" s="10"/>
      <c r="BQ82" s="32"/>
      <c r="BR82" s="10"/>
    </row>
    <row r="83" spans="1:70" s="467" customFormat="1" ht="15" x14ac:dyDescent="0.2">
      <c r="A83" s="188" t="str">
        <f>+IF(NOVIEMBRE!A83=0,"",NOVIEMBRE!A83)</f>
        <v>1130119-2</v>
      </c>
      <c r="B83" s="189" t="str">
        <f>+IF(NOVIEMBRE!B83=0,"",NOVIEMBRE!B83)</f>
        <v>Vigencias Anteriores</v>
      </c>
      <c r="C83" s="456">
        <f>+ENERO!C83</f>
        <v>0</v>
      </c>
      <c r="D83" s="456">
        <f>NOVIEMBRE!D83+DICIEMBRE!P83</f>
        <v>0</v>
      </c>
      <c r="E83" s="456">
        <f>NOVIEMBRE!E83+DICIEMBRE!Q83</f>
        <v>0</v>
      </c>
      <c r="F83" s="170">
        <f t="shared" si="76"/>
        <v>0</v>
      </c>
      <c r="G83" s="283">
        <f>NOVIEMBRE!I83</f>
        <v>0</v>
      </c>
      <c r="H83" s="457">
        <v>0</v>
      </c>
      <c r="I83" s="170">
        <f t="shared" si="77"/>
        <v>0</v>
      </c>
      <c r="J83" s="283">
        <f>NOVIEMBRE!L83</f>
        <v>0</v>
      </c>
      <c r="K83" s="457">
        <v>0</v>
      </c>
      <c r="L83" s="170">
        <f t="shared" si="78"/>
        <v>0</v>
      </c>
      <c r="M83" s="283">
        <f t="shared" si="79"/>
        <v>0</v>
      </c>
      <c r="N83" s="170">
        <f t="shared" si="80"/>
        <v>0</v>
      </c>
      <c r="P83" s="455">
        <v>0</v>
      </c>
      <c r="Q83" s="458">
        <v>0</v>
      </c>
      <c r="R83" s="10"/>
      <c r="S83" s="34">
        <f>+IF(NOVIEMBRE!S83=0,"",NOVIEMBRE!S83)</f>
        <v>1020200</v>
      </c>
      <c r="T83" s="158" t="str">
        <f>+IF(NOVIEMBRE!T83=0,"",NOVIEMBRE!T83)</f>
        <v>Servicios Personales Indirectos</v>
      </c>
      <c r="U83" s="157">
        <f t="shared" ref="U83:AJ83" si="82">SUM(U84:U88)</f>
        <v>104000000</v>
      </c>
      <c r="V83" s="144">
        <f t="shared" si="82"/>
        <v>49000000</v>
      </c>
      <c r="W83" s="144">
        <f t="shared" si="82"/>
        <v>10261671</v>
      </c>
      <c r="X83" s="152">
        <f t="shared" si="82"/>
        <v>163261671</v>
      </c>
      <c r="Y83" s="151">
        <f t="shared" si="82"/>
        <v>139311541</v>
      </c>
      <c r="Z83" s="144">
        <f t="shared" si="82"/>
        <v>4740999</v>
      </c>
      <c r="AA83" s="152">
        <f t="shared" si="82"/>
        <v>144052540</v>
      </c>
      <c r="AB83" s="151">
        <f t="shared" si="82"/>
        <v>127515540</v>
      </c>
      <c r="AC83" s="144">
        <f t="shared" si="82"/>
        <v>16537000</v>
      </c>
      <c r="AD83" s="152">
        <f t="shared" si="82"/>
        <v>144052540</v>
      </c>
      <c r="AE83" s="151">
        <f t="shared" si="82"/>
        <v>118862540</v>
      </c>
      <c r="AF83" s="144">
        <f t="shared" si="82"/>
        <v>18906000</v>
      </c>
      <c r="AG83" s="152">
        <f t="shared" si="82"/>
        <v>137768540</v>
      </c>
      <c r="AH83" s="151">
        <f t="shared" si="82"/>
        <v>19209131</v>
      </c>
      <c r="AI83" s="144">
        <f t="shared" si="82"/>
        <v>19209131</v>
      </c>
      <c r="AJ83" s="153">
        <f t="shared" si="82"/>
        <v>25493131</v>
      </c>
      <c r="AK83" s="10"/>
      <c r="AL83" s="151">
        <f>SUM(AL84:AL88)</f>
        <v>0</v>
      </c>
      <c r="AM83" s="153">
        <f>SUM(AM84:AM88)</f>
        <v>0</v>
      </c>
      <c r="AN83" s="10"/>
      <c r="AO83" s="365"/>
      <c r="AP83" s="365"/>
      <c r="AQ83" s="365"/>
      <c r="AR83" s="365"/>
      <c r="AS83" s="365"/>
      <c r="AT83" s="365"/>
      <c r="AU83" s="365"/>
      <c r="AV83" s="365"/>
      <c r="AW83" s="365"/>
      <c r="AX83" s="365"/>
      <c r="AY83" s="365"/>
      <c r="AZ83" s="365"/>
      <c r="BM83" s="10"/>
      <c r="BQ83" s="562"/>
    </row>
    <row r="84" spans="1:70" s="467" customFormat="1" x14ac:dyDescent="0.2">
      <c r="A84" s="200" t="str">
        <f>+IF(NOVIEMBRE!A84=0,"",NOVIEMBRE!A84)</f>
        <v/>
      </c>
      <c r="B84" s="557" t="str">
        <f>+IF(NOVIEMBRE!B84=0,"",NOVIEMBRE!B84)</f>
        <v/>
      </c>
      <c r="C84" s="495"/>
      <c r="D84" s="495"/>
      <c r="E84" s="495"/>
      <c r="F84" s="495"/>
      <c r="G84" s="495"/>
      <c r="H84" s="495"/>
      <c r="I84" s="495"/>
      <c r="J84" s="495"/>
      <c r="K84" s="495"/>
      <c r="L84" s="495"/>
      <c r="M84" s="495"/>
      <c r="N84" s="496"/>
      <c r="P84" s="497"/>
      <c r="Q84" s="496"/>
      <c r="R84" s="10"/>
      <c r="S84" s="155" t="str">
        <f>+IF(NOVIEMBRE!S84=0,"",NOVIEMBRE!S84)</f>
        <v>1020200-1</v>
      </c>
      <c r="T84" s="159" t="str">
        <f>+IF(NOVIEMBRE!T84=0,"",NOVIEMBRE!T84)</f>
        <v>Remuneración y Honorarios por Servicios Técnicos y Profesionales</v>
      </c>
      <c r="U84" s="29">
        <f>+ENERO!U84</f>
        <v>104000000</v>
      </c>
      <c r="V84" s="17">
        <f>NOVIEMBRE!V84+DICIEMBRE!AL84</f>
        <v>49000000</v>
      </c>
      <c r="W84" s="17">
        <f>NOVIEMBRE!W84+DICIEMBRE!AM84</f>
        <v>3000000</v>
      </c>
      <c r="X84" s="20">
        <f>SUM(U84:W84)</f>
        <v>156000000</v>
      </c>
      <c r="Y84" s="21">
        <f>NOVIEMBRE!AA84</f>
        <v>132049870</v>
      </c>
      <c r="Z84" s="457">
        <v>4740999</v>
      </c>
      <c r="AA84" s="20">
        <f>SUM(Y84:Z84)</f>
        <v>136790869</v>
      </c>
      <c r="AB84" s="21">
        <f>NOVIEMBRE!AD84</f>
        <v>120253869</v>
      </c>
      <c r="AC84" s="457">
        <f>17137000-600000</f>
        <v>16537000</v>
      </c>
      <c r="AD84" s="20">
        <f>SUM(AB84:AC84)</f>
        <v>136790869</v>
      </c>
      <c r="AE84" s="21">
        <f>NOVIEMBRE!AG84</f>
        <v>111600869</v>
      </c>
      <c r="AF84" s="457">
        <v>18906000</v>
      </c>
      <c r="AG84" s="20">
        <f>SUM(AE84:AF84)</f>
        <v>130506869</v>
      </c>
      <c r="AH84" s="21">
        <f>X84-AA84</f>
        <v>19209131</v>
      </c>
      <c r="AI84" s="17">
        <f>X84-AD84</f>
        <v>19209131</v>
      </c>
      <c r="AJ84" s="18">
        <f>X84-AG84</f>
        <v>25493131</v>
      </c>
      <c r="AK84" s="10"/>
      <c r="AL84" s="455">
        <v>0</v>
      </c>
      <c r="AM84" s="458">
        <v>0</v>
      </c>
      <c r="AN84" s="10"/>
      <c r="AO84" s="365"/>
      <c r="AP84" s="365"/>
      <c r="AQ84" s="365"/>
      <c r="AR84" s="365"/>
      <c r="AS84" s="365"/>
      <c r="AT84" s="365"/>
      <c r="AU84" s="365"/>
      <c r="AV84" s="365"/>
      <c r="AW84" s="365"/>
      <c r="AX84" s="365"/>
      <c r="AY84" s="365"/>
      <c r="AZ84" s="365"/>
      <c r="BQ84" s="562"/>
    </row>
    <row r="85" spans="1:70" s="467" customFormat="1" ht="15.75" x14ac:dyDescent="0.2">
      <c r="A85" s="459">
        <f>+IF(NOVIEMBRE!A85=0,"",NOVIEMBRE!A85)</f>
        <v>11302</v>
      </c>
      <c r="B85" s="460" t="str">
        <f>+IF(NOVIEMBRE!B85=0,"",NOVIEMBRE!B85)</f>
        <v>Venta de Otros Bienes y Servicios</v>
      </c>
      <c r="C85" s="559">
        <f t="shared" ref="C85:N85" si="83">SUM(C86:C93)</f>
        <v>306700000</v>
      </c>
      <c r="D85" s="559">
        <f t="shared" si="83"/>
        <v>0</v>
      </c>
      <c r="E85" s="559">
        <f t="shared" si="83"/>
        <v>1687500</v>
      </c>
      <c r="F85" s="560">
        <f t="shared" si="83"/>
        <v>308387500</v>
      </c>
      <c r="G85" s="558">
        <f t="shared" si="83"/>
        <v>141568857</v>
      </c>
      <c r="H85" s="559">
        <f t="shared" si="83"/>
        <v>19452950</v>
      </c>
      <c r="I85" s="560">
        <f t="shared" si="83"/>
        <v>161021807</v>
      </c>
      <c r="J85" s="558">
        <f t="shared" si="83"/>
        <v>121488857</v>
      </c>
      <c r="K85" s="559">
        <f t="shared" si="83"/>
        <v>39452950</v>
      </c>
      <c r="L85" s="560">
        <f t="shared" si="83"/>
        <v>160941807</v>
      </c>
      <c r="M85" s="558">
        <f t="shared" si="83"/>
        <v>147365693</v>
      </c>
      <c r="N85" s="560">
        <f t="shared" si="83"/>
        <v>147445693</v>
      </c>
      <c r="P85" s="52">
        <f>SUM(P86:P93)</f>
        <v>0</v>
      </c>
      <c r="Q85" s="54">
        <f>SUM(Q86:Q93)</f>
        <v>0</v>
      </c>
      <c r="R85" s="10"/>
      <c r="S85" s="155" t="str">
        <f>+IF(NOVIEMBRE!S85=0,"",NOVIEMBRE!S85)</f>
        <v>1020200-2</v>
      </c>
      <c r="T85" s="159" t="str">
        <f>+IF(NOVIEMBRE!T85=0,"",NOVIEMBRE!T85)</f>
        <v>Personal Supernumerario</v>
      </c>
      <c r="U85" s="29">
        <f>+ENERO!U85</f>
        <v>0</v>
      </c>
      <c r="V85" s="17">
        <f>NOVIEMBRE!V85+DICIEMBRE!AL85</f>
        <v>0</v>
      </c>
      <c r="W85" s="17">
        <f>NOVIEMBRE!W85+DICIEMBRE!AM85</f>
        <v>0</v>
      </c>
      <c r="X85" s="20">
        <f>SUM(U85:W85)</f>
        <v>0</v>
      </c>
      <c r="Y85" s="21">
        <f>NOVIEMBRE!AA85</f>
        <v>0</v>
      </c>
      <c r="Z85" s="457">
        <v>0</v>
      </c>
      <c r="AA85" s="20">
        <f>SUM(Y85:Z85)</f>
        <v>0</v>
      </c>
      <c r="AB85" s="21">
        <f>NOVIEMBRE!AD85</f>
        <v>0</v>
      </c>
      <c r="AC85" s="457">
        <v>0</v>
      </c>
      <c r="AD85" s="20">
        <f>SUM(AB85:AC85)</f>
        <v>0</v>
      </c>
      <c r="AE85" s="21">
        <f>NOVIEMBRE!AG85</f>
        <v>0</v>
      </c>
      <c r="AF85" s="457">
        <v>0</v>
      </c>
      <c r="AG85" s="20">
        <f>SUM(AE85:AF85)</f>
        <v>0</v>
      </c>
      <c r="AH85" s="21">
        <f>X85-AA85</f>
        <v>0</v>
      </c>
      <c r="AI85" s="17">
        <f>X85-AD85</f>
        <v>0</v>
      </c>
      <c r="AJ85" s="18">
        <f>X85-AG85</f>
        <v>0</v>
      </c>
      <c r="AK85" s="10"/>
      <c r="AL85" s="455">
        <v>0</v>
      </c>
      <c r="AM85" s="458">
        <v>0</v>
      </c>
      <c r="AN85" s="10"/>
      <c r="AO85" s="365"/>
      <c r="AP85" s="365"/>
      <c r="AQ85" s="365"/>
      <c r="AR85" s="365"/>
      <c r="AS85" s="365"/>
      <c r="AT85" s="365"/>
      <c r="AU85" s="365"/>
      <c r="AV85" s="365"/>
      <c r="AW85" s="365"/>
      <c r="AX85" s="365"/>
      <c r="AY85" s="365"/>
      <c r="AZ85" s="365"/>
      <c r="BL85" s="10"/>
      <c r="BQ85" s="562"/>
    </row>
    <row r="86" spans="1:70" s="10" customFormat="1" x14ac:dyDescent="0.2">
      <c r="A86" s="46">
        <f>+IF(NOVIEMBRE!A86=0,"",NOVIEMBRE!A86)</f>
        <v>1130201</v>
      </c>
      <c r="B86" s="55" t="str">
        <f>+IF(NOVIEMBRE!B86=0,"",NOVIEMBRE!B86)</f>
        <v>ARRENDAMIENTO Y ALQUILER DE BIENES MUEBLES E INMUEBLES</v>
      </c>
      <c r="C86" s="456">
        <f>+ENERO!C86</f>
        <v>1200000</v>
      </c>
      <c r="D86" s="456">
        <f>NOVIEMBRE!D86+DICIEMBRE!P86</f>
        <v>0</v>
      </c>
      <c r="E86" s="456">
        <f>NOVIEMBRE!E86+DICIEMBRE!Q86</f>
        <v>0</v>
      </c>
      <c r="F86" s="170">
        <f t="shared" ref="F86:F92" si="84">SUM(C86:E86)</f>
        <v>1200000</v>
      </c>
      <c r="G86" s="283">
        <f>NOVIEMBRE!I86</f>
        <v>800000</v>
      </c>
      <c r="H86" s="457">
        <v>80000</v>
      </c>
      <c r="I86" s="170">
        <f t="shared" ref="I86:I92" si="85">SUM(G86:H86)</f>
        <v>880000</v>
      </c>
      <c r="J86" s="283">
        <f>NOVIEMBRE!L86</f>
        <v>720000</v>
      </c>
      <c r="K86" s="457">
        <v>80000</v>
      </c>
      <c r="L86" s="170">
        <f t="shared" ref="L86:L92" si="86">SUM(J86:K86)</f>
        <v>800000</v>
      </c>
      <c r="M86" s="283">
        <f t="shared" ref="M86:M92" si="87">F86-I86</f>
        <v>320000</v>
      </c>
      <c r="N86" s="170">
        <f t="shared" ref="N86:N92" si="88">F86-L86</f>
        <v>400000</v>
      </c>
      <c r="O86" s="467"/>
      <c r="P86" s="455">
        <v>0</v>
      </c>
      <c r="Q86" s="458">
        <v>0</v>
      </c>
      <c r="S86" s="155" t="str">
        <f>+IF(NOVIEMBRE!S86=0,"",NOVIEMBRE!S86)</f>
        <v>1020200-4</v>
      </c>
      <c r="T86" s="159" t="str">
        <f>+IF(NOVIEMBRE!T86=0,"",NOVIEMBRE!T86)</f>
        <v>Otros Honorarios (Servicios de Cooperativa)</v>
      </c>
      <c r="U86" s="29">
        <f>+ENERO!U86</f>
        <v>0</v>
      </c>
      <c r="V86" s="17">
        <f>NOVIEMBRE!V86+DICIEMBRE!AL86</f>
        <v>0</v>
      </c>
      <c r="W86" s="17">
        <f>NOVIEMBRE!W86+DICIEMBRE!AM86</f>
        <v>0</v>
      </c>
      <c r="X86" s="20">
        <f>SUM(U86:W86)</f>
        <v>0</v>
      </c>
      <c r="Y86" s="21">
        <f>NOVIEMBRE!AA86</f>
        <v>0</v>
      </c>
      <c r="Z86" s="457">
        <v>0</v>
      </c>
      <c r="AA86" s="20">
        <f>SUM(Y86:Z86)</f>
        <v>0</v>
      </c>
      <c r="AB86" s="21">
        <f>NOVIEMBRE!AD86</f>
        <v>0</v>
      </c>
      <c r="AC86" s="457">
        <v>0</v>
      </c>
      <c r="AD86" s="20">
        <f>SUM(AB86:AC86)</f>
        <v>0</v>
      </c>
      <c r="AE86" s="21">
        <f>NOVIEMBRE!AG86</f>
        <v>0</v>
      </c>
      <c r="AF86" s="457">
        <v>0</v>
      </c>
      <c r="AG86" s="20">
        <f>SUM(AE86:AF86)</f>
        <v>0</v>
      </c>
      <c r="AH86" s="21">
        <f>X86-AA86</f>
        <v>0</v>
      </c>
      <c r="AI86" s="17">
        <f>X86-AD86</f>
        <v>0</v>
      </c>
      <c r="AJ86" s="18">
        <f>X86-AG86</f>
        <v>0</v>
      </c>
      <c r="AL86" s="455">
        <v>0</v>
      </c>
      <c r="AM86" s="458">
        <v>0</v>
      </c>
      <c r="AO86" s="365"/>
      <c r="AP86" s="365"/>
      <c r="AQ86" s="365"/>
      <c r="AR86" s="365"/>
      <c r="AS86" s="365"/>
      <c r="AT86" s="365"/>
      <c r="AU86" s="365"/>
      <c r="AV86" s="365"/>
      <c r="AW86" s="365"/>
      <c r="AX86" s="365"/>
      <c r="AY86" s="365"/>
      <c r="AZ86" s="365"/>
      <c r="BA86" s="467"/>
      <c r="BC86" s="467"/>
      <c r="BD86" s="467"/>
      <c r="BE86" s="467"/>
      <c r="BF86" s="467"/>
      <c r="BL86" s="467"/>
      <c r="BM86" s="467"/>
      <c r="BN86" s="467"/>
      <c r="BO86" s="467"/>
      <c r="BP86" s="467"/>
      <c r="BQ86" s="562"/>
      <c r="BR86" s="467"/>
    </row>
    <row r="87" spans="1:70" s="467" customFormat="1" x14ac:dyDescent="0.2">
      <c r="A87" s="46">
        <f>+IF(NOVIEMBRE!A87=0,"",NOVIEMBRE!A87)</f>
        <v>1130202</v>
      </c>
      <c r="B87" s="55" t="str">
        <f>+IF(NOVIEMBRE!B87=0,"",NOVIEMBRE!B87)</f>
        <v>COMERCIALIZACIÓN DE MERCANCÍAS</v>
      </c>
      <c r="C87" s="456">
        <f>+ENERO!C87</f>
        <v>110500000</v>
      </c>
      <c r="D87" s="456">
        <f>NOVIEMBRE!D87+DICIEMBRE!P87</f>
        <v>0</v>
      </c>
      <c r="E87" s="456">
        <f>NOVIEMBRE!E87+DICIEMBRE!Q87</f>
        <v>0</v>
      </c>
      <c r="F87" s="170">
        <f t="shared" si="84"/>
        <v>110500000</v>
      </c>
      <c r="G87" s="283">
        <f>NOVIEMBRE!I87</f>
        <v>91770932</v>
      </c>
      <c r="H87" s="457">
        <v>9182450</v>
      </c>
      <c r="I87" s="170">
        <f t="shared" si="85"/>
        <v>100953382</v>
      </c>
      <c r="J87" s="283">
        <f>NOVIEMBRE!L87</f>
        <v>91770932</v>
      </c>
      <c r="K87" s="457">
        <v>9182450</v>
      </c>
      <c r="L87" s="170">
        <f t="shared" si="86"/>
        <v>100953382</v>
      </c>
      <c r="M87" s="283">
        <f t="shared" si="87"/>
        <v>9546618</v>
      </c>
      <c r="N87" s="170">
        <f t="shared" si="88"/>
        <v>9546618</v>
      </c>
      <c r="P87" s="455">
        <v>0</v>
      </c>
      <c r="Q87" s="458">
        <v>0</v>
      </c>
      <c r="R87" s="10"/>
      <c r="S87" s="155" t="str">
        <f>+IF(NOVIEMBRE!S87=0,"",NOVIEMBRE!S87)</f>
        <v/>
      </c>
      <c r="T87" s="159" t="str">
        <f>+IF(NOVIEMBRE!T87=0,"",NOVIEMBRE!T87)</f>
        <v/>
      </c>
      <c r="U87" s="29">
        <f>+ENERO!U87</f>
        <v>0</v>
      </c>
      <c r="V87" s="17">
        <f>NOVIEMBRE!V87+DICIEMBRE!AL87</f>
        <v>0</v>
      </c>
      <c r="W87" s="17">
        <f>NOVIEMBRE!W87+DICIEMBRE!AM87</f>
        <v>0</v>
      </c>
      <c r="X87" s="20">
        <f>SUM(U87:W87)</f>
        <v>0</v>
      </c>
      <c r="Y87" s="21">
        <f>NOVIEMBRE!AA87</f>
        <v>0</v>
      </c>
      <c r="Z87" s="457">
        <v>0</v>
      </c>
      <c r="AA87" s="20">
        <f>SUM(Y87:Z87)</f>
        <v>0</v>
      </c>
      <c r="AB87" s="21">
        <f>NOVIEMBRE!AD87</f>
        <v>0</v>
      </c>
      <c r="AC87" s="457">
        <v>0</v>
      </c>
      <c r="AD87" s="20">
        <f>SUM(AB87:AC87)</f>
        <v>0</v>
      </c>
      <c r="AE87" s="21">
        <f>NOVIEMBRE!AG87</f>
        <v>0</v>
      </c>
      <c r="AF87" s="457">
        <v>0</v>
      </c>
      <c r="AG87" s="20">
        <f>SUM(AE87:AF87)</f>
        <v>0</v>
      </c>
      <c r="AH87" s="21">
        <f>X87-AA87</f>
        <v>0</v>
      </c>
      <c r="AI87" s="17">
        <f>X87-AD87</f>
        <v>0</v>
      </c>
      <c r="AJ87" s="18">
        <f>X87-AG87</f>
        <v>0</v>
      </c>
      <c r="AK87" s="10"/>
      <c r="AL87" s="455">
        <v>0</v>
      </c>
      <c r="AM87" s="458">
        <v>0</v>
      </c>
      <c r="AN87" s="10"/>
      <c r="AO87" s="365"/>
      <c r="AP87" s="365"/>
      <c r="AQ87" s="365"/>
      <c r="AR87" s="365"/>
      <c r="AS87" s="365"/>
      <c r="AT87" s="365"/>
      <c r="AU87" s="365"/>
      <c r="AV87" s="365"/>
      <c r="AW87" s="365"/>
      <c r="AX87" s="365"/>
      <c r="AY87" s="365"/>
      <c r="AZ87" s="365"/>
      <c r="BA87" s="10"/>
      <c r="BC87" s="10"/>
      <c r="BD87" s="10"/>
      <c r="BE87" s="10"/>
      <c r="BQ87" s="562"/>
    </row>
    <row r="88" spans="1:70" s="467" customFormat="1" x14ac:dyDescent="0.2">
      <c r="A88" s="46">
        <f>+IF(NOVIEMBRE!A88=0,"",NOVIEMBRE!A88)</f>
        <v>1130203</v>
      </c>
      <c r="B88" s="55" t="str">
        <f>+IF(NOVIEMBRE!B88=0,"",NOVIEMBRE!B88)</f>
        <v>CONVENIOS CON LA NACION LIGADOS A LA VTA DE SERVICIOS</v>
      </c>
      <c r="C88" s="456">
        <f>+ENERO!C88</f>
        <v>0</v>
      </c>
      <c r="D88" s="456">
        <f>NOVIEMBRE!D88+DICIEMBRE!P88</f>
        <v>0</v>
      </c>
      <c r="E88" s="456">
        <f>NOVIEMBRE!E88+DICIEMBRE!Q88</f>
        <v>0</v>
      </c>
      <c r="F88" s="170">
        <f t="shared" si="84"/>
        <v>0</v>
      </c>
      <c r="G88" s="283">
        <f>NOVIEMBRE!I88</f>
        <v>0</v>
      </c>
      <c r="H88" s="457">
        <v>0</v>
      </c>
      <c r="I88" s="170">
        <f t="shared" si="85"/>
        <v>0</v>
      </c>
      <c r="J88" s="283">
        <f>NOVIEMBRE!L88</f>
        <v>0</v>
      </c>
      <c r="K88" s="457">
        <v>0</v>
      </c>
      <c r="L88" s="170">
        <f t="shared" si="86"/>
        <v>0</v>
      </c>
      <c r="M88" s="283">
        <f t="shared" si="87"/>
        <v>0</v>
      </c>
      <c r="N88" s="170">
        <f t="shared" si="88"/>
        <v>0</v>
      </c>
      <c r="P88" s="455">
        <v>0</v>
      </c>
      <c r="Q88" s="458">
        <v>0</v>
      </c>
      <c r="R88" s="10"/>
      <c r="S88" s="155">
        <f>+IF(NOVIEMBRE!S88=0,"",NOVIEMBRE!S88)</f>
        <v>1020299</v>
      </c>
      <c r="T88" s="159" t="str">
        <f>+IF(NOVIEMBRE!T88=0,"",NOVIEMBRE!T88)</f>
        <v>Vigencias Anteriores</v>
      </c>
      <c r="U88" s="29">
        <f>+ENERO!U88</f>
        <v>0</v>
      </c>
      <c r="V88" s="17">
        <f>NOVIEMBRE!V88+DICIEMBRE!AL88</f>
        <v>0</v>
      </c>
      <c r="W88" s="17">
        <f>NOVIEMBRE!W88+DICIEMBRE!AM88</f>
        <v>7261671</v>
      </c>
      <c r="X88" s="20">
        <f>SUM(U88:W88)</f>
        <v>7261671</v>
      </c>
      <c r="Y88" s="21">
        <f>NOVIEMBRE!AA88</f>
        <v>7261671</v>
      </c>
      <c r="Z88" s="457">
        <v>0</v>
      </c>
      <c r="AA88" s="20">
        <f>SUM(Y88:Z88)</f>
        <v>7261671</v>
      </c>
      <c r="AB88" s="21">
        <f>NOVIEMBRE!AD88</f>
        <v>7261671</v>
      </c>
      <c r="AC88" s="457">
        <v>0</v>
      </c>
      <c r="AD88" s="20">
        <f>SUM(AB88:AC88)</f>
        <v>7261671</v>
      </c>
      <c r="AE88" s="21">
        <f>NOVIEMBRE!AG88</f>
        <v>7261671</v>
      </c>
      <c r="AF88" s="457">
        <v>0</v>
      </c>
      <c r="AG88" s="20">
        <f>SUM(AE88:AF88)</f>
        <v>7261671</v>
      </c>
      <c r="AH88" s="21">
        <f>X88-AA88</f>
        <v>0</v>
      </c>
      <c r="AI88" s="17">
        <f>X88-AD88</f>
        <v>0</v>
      </c>
      <c r="AJ88" s="18">
        <f>X88-AG88</f>
        <v>0</v>
      </c>
      <c r="AK88" s="10"/>
      <c r="AL88" s="455">
        <v>0</v>
      </c>
      <c r="AM88" s="458">
        <v>0</v>
      </c>
      <c r="AN88" s="10"/>
      <c r="AO88" s="365"/>
      <c r="AP88" s="365"/>
      <c r="AQ88" s="365"/>
      <c r="AR88" s="365"/>
      <c r="AS88" s="365"/>
      <c r="AT88" s="365"/>
      <c r="AU88" s="365"/>
      <c r="AV88" s="365"/>
      <c r="AW88" s="365"/>
      <c r="AX88" s="365"/>
      <c r="AY88" s="365"/>
      <c r="AZ88" s="365"/>
      <c r="BN88" s="10"/>
      <c r="BO88" s="10"/>
      <c r="BP88" s="10"/>
      <c r="BQ88" s="32"/>
      <c r="BR88" s="10"/>
    </row>
    <row r="89" spans="1:70" s="467" customFormat="1" ht="15.75" x14ac:dyDescent="0.2">
      <c r="A89" s="46">
        <f>+IF(NOVIEMBRE!A89=0,"",NOVIEMBRE!A89)</f>
        <v>1130204</v>
      </c>
      <c r="B89" s="55" t="str">
        <f>+IF(NOVIEMBRE!B89=0,"",NOVIEMBRE!B89)</f>
        <v>CONVENIOS CON EL DEPARTAMENTO LIGADOS A LA VTA SERVICIOS</v>
      </c>
      <c r="C89" s="456">
        <f>+ENERO!C89</f>
        <v>70000000</v>
      </c>
      <c r="D89" s="456">
        <f>NOVIEMBRE!D89+DICIEMBRE!P89</f>
        <v>0</v>
      </c>
      <c r="E89" s="456">
        <f>NOVIEMBRE!E89+DICIEMBRE!Q89</f>
        <v>0</v>
      </c>
      <c r="F89" s="170">
        <f t="shared" si="84"/>
        <v>70000000</v>
      </c>
      <c r="G89" s="283">
        <f>NOVIEMBRE!I89</f>
        <v>45747550</v>
      </c>
      <c r="H89" s="457">
        <v>10000000</v>
      </c>
      <c r="I89" s="827">
        <f t="shared" si="85"/>
        <v>55747550</v>
      </c>
      <c r="J89" s="283">
        <f>NOVIEMBRE!L89</f>
        <v>25747550</v>
      </c>
      <c r="K89" s="826">
        <v>30000000</v>
      </c>
      <c r="L89" s="827">
        <f t="shared" si="86"/>
        <v>55747550</v>
      </c>
      <c r="M89" s="283">
        <f t="shared" si="87"/>
        <v>14252450</v>
      </c>
      <c r="N89" s="170">
        <f t="shared" si="88"/>
        <v>14252450</v>
      </c>
      <c r="P89" s="455">
        <v>0</v>
      </c>
      <c r="Q89" s="458">
        <v>0</v>
      </c>
      <c r="R89" s="10"/>
      <c r="S89" s="448" t="str">
        <f>+IF(NOVIEMBRE!S89=0,"",NOVIEMBRE!S89)</f>
        <v/>
      </c>
      <c r="T89" s="649" t="str">
        <f>+IF(NOVIEMBRE!T89=0,"",NOVIEMBRE!T89)</f>
        <v/>
      </c>
      <c r="U89" s="193"/>
      <c r="V89" s="193"/>
      <c r="W89" s="193"/>
      <c r="X89" s="193"/>
      <c r="Y89" s="193"/>
      <c r="Z89" s="193"/>
      <c r="AA89" s="193"/>
      <c r="AB89" s="193"/>
      <c r="AC89" s="193"/>
      <c r="AD89" s="193"/>
      <c r="AE89" s="193"/>
      <c r="AF89" s="193"/>
      <c r="AG89" s="193"/>
      <c r="AH89" s="193"/>
      <c r="AI89" s="193"/>
      <c r="AJ89" s="207"/>
      <c r="AK89" s="10"/>
      <c r="AL89" s="213"/>
      <c r="AM89" s="214"/>
      <c r="AN89" s="10"/>
      <c r="AO89" s="365"/>
      <c r="AP89" s="365"/>
      <c r="AQ89" s="365"/>
      <c r="AR89" s="365"/>
      <c r="AS89" s="365"/>
      <c r="AT89" s="365"/>
      <c r="AU89" s="365"/>
      <c r="AV89" s="365"/>
      <c r="AW89" s="365"/>
      <c r="AX89" s="365"/>
      <c r="AY89" s="365"/>
      <c r="AZ89" s="365"/>
      <c r="BM89" s="10"/>
      <c r="BQ89" s="562"/>
    </row>
    <row r="90" spans="1:70" s="562" customFormat="1" ht="15" x14ac:dyDescent="0.2">
      <c r="A90" s="46">
        <f>+IF(NOVIEMBRE!A90=0,"",NOVIEMBRE!A90)</f>
        <v>1130205</v>
      </c>
      <c r="B90" s="55" t="str">
        <f>+IF(NOVIEMBRE!B90=0,"",NOVIEMBRE!B90)</f>
        <v>CONVENIOS CON EL MUNICIPIO LIGADOS A LA VTA DE SERVICIOS</v>
      </c>
      <c r="C90" s="456">
        <f>+ENERO!C90</f>
        <v>94000000</v>
      </c>
      <c r="D90" s="456">
        <f>NOVIEMBRE!D90+DICIEMBRE!P90</f>
        <v>0</v>
      </c>
      <c r="E90" s="456">
        <f>NOVIEMBRE!E90+DICIEMBRE!Q90</f>
        <v>0</v>
      </c>
      <c r="F90" s="170">
        <f t="shared" si="84"/>
        <v>94000000</v>
      </c>
      <c r="G90" s="283">
        <f>NOVIEMBRE!I90</f>
        <v>0</v>
      </c>
      <c r="H90" s="457">
        <v>0</v>
      </c>
      <c r="I90" s="827">
        <f t="shared" si="85"/>
        <v>0</v>
      </c>
      <c r="J90" s="283">
        <f>NOVIEMBRE!L90</f>
        <v>0</v>
      </c>
      <c r="K90" s="457">
        <v>0</v>
      </c>
      <c r="L90" s="827">
        <f t="shared" si="86"/>
        <v>0</v>
      </c>
      <c r="M90" s="283">
        <f t="shared" si="87"/>
        <v>94000000</v>
      </c>
      <c r="N90" s="170">
        <f t="shared" si="88"/>
        <v>94000000</v>
      </c>
      <c r="O90" s="467"/>
      <c r="P90" s="455">
        <v>0</v>
      </c>
      <c r="Q90" s="458">
        <v>0</v>
      </c>
      <c r="R90" s="32"/>
      <c r="S90" s="34">
        <f>+IF(NOVIEMBRE!S90=0,"",NOVIEMBRE!S90)</f>
        <v>1020300</v>
      </c>
      <c r="T90" s="158" t="str">
        <f>+IF(NOVIEMBRE!T90=0,"",NOVIEMBRE!T90)</f>
        <v>Contribuciones Inherentes nómina al Sector Privado</v>
      </c>
      <c r="U90" s="157">
        <f t="shared" ref="U90:AJ90" si="89">U91+U96+U102</f>
        <v>338359465</v>
      </c>
      <c r="V90" s="144">
        <f t="shared" si="89"/>
        <v>-22300000</v>
      </c>
      <c r="W90" s="144">
        <f t="shared" si="89"/>
        <v>58780867</v>
      </c>
      <c r="X90" s="152">
        <f t="shared" si="89"/>
        <v>374840332</v>
      </c>
      <c r="Y90" s="151">
        <f t="shared" si="89"/>
        <v>252457271</v>
      </c>
      <c r="Z90" s="144">
        <f t="shared" si="89"/>
        <v>67354667</v>
      </c>
      <c r="AA90" s="152">
        <f t="shared" si="89"/>
        <v>319811938</v>
      </c>
      <c r="AB90" s="151">
        <f t="shared" si="89"/>
        <v>252457271</v>
      </c>
      <c r="AC90" s="144">
        <f t="shared" si="89"/>
        <v>67354667</v>
      </c>
      <c r="AD90" s="152">
        <f t="shared" si="89"/>
        <v>319811938</v>
      </c>
      <c r="AE90" s="151">
        <f t="shared" si="89"/>
        <v>236818221</v>
      </c>
      <c r="AF90" s="144">
        <f t="shared" si="89"/>
        <v>17014831</v>
      </c>
      <c r="AG90" s="152">
        <f t="shared" si="89"/>
        <v>253833052</v>
      </c>
      <c r="AH90" s="151">
        <f t="shared" si="89"/>
        <v>55028394</v>
      </c>
      <c r="AI90" s="144">
        <f t="shared" si="89"/>
        <v>55028394</v>
      </c>
      <c r="AJ90" s="153">
        <f t="shared" si="89"/>
        <v>121007280</v>
      </c>
      <c r="AK90" s="10"/>
      <c r="AL90" s="151">
        <f>AL91+AL96+AL102</f>
        <v>-500000</v>
      </c>
      <c r="AM90" s="153">
        <f>AM91+AM96+AM102</f>
        <v>0</v>
      </c>
      <c r="AN90" s="32"/>
      <c r="AO90" s="561"/>
      <c r="AP90" s="561"/>
      <c r="AQ90" s="561"/>
      <c r="AR90" s="561"/>
      <c r="AS90" s="561"/>
      <c r="AT90" s="561"/>
      <c r="AU90" s="561"/>
      <c r="AV90" s="561"/>
      <c r="AW90" s="561"/>
      <c r="AX90" s="561"/>
      <c r="AY90" s="561"/>
      <c r="AZ90" s="561"/>
      <c r="BM90" s="467"/>
      <c r="BN90" s="467"/>
      <c r="BO90" s="467"/>
      <c r="BP90" s="467"/>
      <c r="BR90" s="467"/>
    </row>
    <row r="91" spans="1:70" s="562" customFormat="1" x14ac:dyDescent="0.2">
      <c r="A91" s="46">
        <f>+IF(NOVIEMBRE!A91=0,"",NOVIEMBRE!A91)</f>
        <v>1130206</v>
      </c>
      <c r="B91" s="55" t="str">
        <f>+IF(NOVIEMBRE!B91=0,"",NOVIEMBRE!B91)</f>
        <v>OTROS CONVENIOS LIGADOS A LA VTA DE SERVICIOS</v>
      </c>
      <c r="C91" s="456">
        <f>+ENERO!C91</f>
        <v>23000000</v>
      </c>
      <c r="D91" s="456">
        <f>NOVIEMBRE!D91+DICIEMBRE!P91</f>
        <v>0</v>
      </c>
      <c r="E91" s="456">
        <f>NOVIEMBRE!E91+DICIEMBRE!Q91</f>
        <v>0</v>
      </c>
      <c r="F91" s="170">
        <f t="shared" si="84"/>
        <v>23000000</v>
      </c>
      <c r="G91" s="283">
        <f>NOVIEMBRE!I91</f>
        <v>562500</v>
      </c>
      <c r="H91" s="457">
        <v>0</v>
      </c>
      <c r="I91" s="170">
        <f t="shared" si="85"/>
        <v>562500</v>
      </c>
      <c r="J91" s="283">
        <f>NOVIEMBRE!L91</f>
        <v>562500</v>
      </c>
      <c r="K91" s="457">
        <v>0</v>
      </c>
      <c r="L91" s="170">
        <f t="shared" si="86"/>
        <v>562500</v>
      </c>
      <c r="M91" s="283">
        <f t="shared" si="87"/>
        <v>22437500</v>
      </c>
      <c r="N91" s="170">
        <f t="shared" si="88"/>
        <v>22437500</v>
      </c>
      <c r="O91" s="467"/>
      <c r="P91" s="455">
        <v>0</v>
      </c>
      <c r="Q91" s="458">
        <v>0</v>
      </c>
      <c r="R91" s="32"/>
      <c r="S91" s="155">
        <f>+IF(NOVIEMBRE!S91=0,"",NOVIEMBRE!S91)</f>
        <v>1020301</v>
      </c>
      <c r="T91" s="159" t="str">
        <f>+IF(NOVIEMBRE!T91=0,"",NOVIEMBRE!T91)</f>
        <v>Contribuciones - Sin Situación de Fondos</v>
      </c>
      <c r="U91" s="29">
        <f t="shared" ref="U91:AJ91" si="90">SUM(U92:U95)</f>
        <v>267353877</v>
      </c>
      <c r="V91" s="17">
        <f t="shared" si="90"/>
        <v>-22300000</v>
      </c>
      <c r="W91" s="17">
        <f t="shared" si="90"/>
        <v>0</v>
      </c>
      <c r="X91" s="20">
        <f t="shared" si="90"/>
        <v>245053877</v>
      </c>
      <c r="Y91" s="21">
        <f t="shared" si="90"/>
        <v>160268273</v>
      </c>
      <c r="Z91" s="169">
        <f t="shared" si="90"/>
        <v>64943367</v>
      </c>
      <c r="AA91" s="20">
        <f t="shared" si="90"/>
        <v>225211640</v>
      </c>
      <c r="AB91" s="21">
        <f t="shared" si="90"/>
        <v>160268273</v>
      </c>
      <c r="AC91" s="169">
        <f t="shared" si="90"/>
        <v>64943367</v>
      </c>
      <c r="AD91" s="20">
        <f t="shared" si="90"/>
        <v>225211640</v>
      </c>
      <c r="AE91" s="21">
        <f t="shared" si="90"/>
        <v>160268273</v>
      </c>
      <c r="AF91" s="169">
        <f t="shared" si="90"/>
        <v>14393531</v>
      </c>
      <c r="AG91" s="20">
        <f t="shared" si="90"/>
        <v>174661804</v>
      </c>
      <c r="AH91" s="21">
        <f t="shared" si="90"/>
        <v>19842237</v>
      </c>
      <c r="AI91" s="17">
        <f t="shared" si="90"/>
        <v>19842237</v>
      </c>
      <c r="AJ91" s="18">
        <f t="shared" si="90"/>
        <v>70392073</v>
      </c>
      <c r="AK91" s="10"/>
      <c r="AL91" s="31">
        <f>SUM(AL92:AL95)</f>
        <v>-500000</v>
      </c>
      <c r="AM91" s="28">
        <f>SUM(AM92:AM95)</f>
        <v>0</v>
      </c>
      <c r="AN91" s="32"/>
      <c r="AO91" s="561"/>
      <c r="AP91" s="561"/>
      <c r="AQ91" s="561"/>
      <c r="AR91" s="561"/>
      <c r="AS91" s="561"/>
      <c r="AT91" s="561"/>
      <c r="AU91" s="561"/>
      <c r="AV91" s="561"/>
      <c r="AW91" s="561"/>
      <c r="AX91" s="561"/>
      <c r="AY91" s="561"/>
      <c r="AZ91" s="561"/>
      <c r="BL91" s="32"/>
      <c r="BM91" s="467"/>
      <c r="BN91" s="467"/>
      <c r="BO91" s="467"/>
      <c r="BP91" s="467"/>
      <c r="BR91" s="467"/>
    </row>
    <row r="92" spans="1:70" s="562" customFormat="1" ht="14.25" x14ac:dyDescent="0.2">
      <c r="A92" s="46">
        <f>+IF(NOVIEMBRE!A92=0,"",NOVIEMBRE!A92)</f>
        <v>1130207</v>
      </c>
      <c r="B92" s="563" t="s">
        <v>482</v>
      </c>
      <c r="C92" s="456">
        <f>+ENERO!C92</f>
        <v>0</v>
      </c>
      <c r="D92" s="456">
        <f>NOVIEMBRE!D92+DICIEMBRE!P92</f>
        <v>0</v>
      </c>
      <c r="E92" s="456">
        <f>NOVIEMBRE!E92+DICIEMBRE!Q92</f>
        <v>1687500</v>
      </c>
      <c r="F92" s="170">
        <f t="shared" si="84"/>
        <v>1687500</v>
      </c>
      <c r="G92" s="283">
        <f>NOVIEMBRE!I92</f>
        <v>1687500</v>
      </c>
      <c r="H92" s="457">
        <v>0</v>
      </c>
      <c r="I92" s="170">
        <f t="shared" si="85"/>
        <v>1687500</v>
      </c>
      <c r="J92" s="283">
        <f>NOVIEMBRE!L92</f>
        <v>1687500</v>
      </c>
      <c r="K92" s="457">
        <v>0</v>
      </c>
      <c r="L92" s="170">
        <f t="shared" si="86"/>
        <v>1687500</v>
      </c>
      <c r="M92" s="283">
        <f t="shared" si="87"/>
        <v>0</v>
      </c>
      <c r="N92" s="170">
        <f t="shared" si="88"/>
        <v>0</v>
      </c>
      <c r="O92" s="467"/>
      <c r="P92" s="455">
        <v>0</v>
      </c>
      <c r="Q92" s="458">
        <v>0</v>
      </c>
      <c r="R92" s="32"/>
      <c r="S92" s="156" t="str">
        <f>+IF(NOVIEMBRE!S92=0,"",NOVIEMBRE!S92)</f>
        <v>1020301-1</v>
      </c>
      <c r="T92" s="55" t="str">
        <f>+IF(NOVIEMBRE!T92=0,"",NOVIEMBRE!T92)</f>
        <v>Aportes a E.P.S.- Sin sit. Fondos</v>
      </c>
      <c r="U92" s="29">
        <f>+ENERO!U92</f>
        <v>71284628</v>
      </c>
      <c r="V92" s="17">
        <f>NOVIEMBRE!V92+DICIEMBRE!AL92</f>
        <v>-8300000</v>
      </c>
      <c r="W92" s="17">
        <f>NOVIEMBRE!W92+DICIEMBRE!AM92</f>
        <v>0</v>
      </c>
      <c r="X92" s="20">
        <f>SUM(U92:W92)</f>
        <v>62984628</v>
      </c>
      <c r="Y92" s="21">
        <f>NOVIEMBRE!AA92</f>
        <v>57372203</v>
      </c>
      <c r="Z92" s="457">
        <v>5422209</v>
      </c>
      <c r="AA92" s="20">
        <f>SUM(Y92:Z92)</f>
        <v>62794412</v>
      </c>
      <c r="AB92" s="21">
        <f>NOVIEMBRE!AD92</f>
        <v>57372203</v>
      </c>
      <c r="AC92" s="457">
        <v>5422209</v>
      </c>
      <c r="AD92" s="20">
        <f>SUM(AB92:AC92)</f>
        <v>62794412</v>
      </c>
      <c r="AE92" s="21">
        <f>NOVIEMBRE!AG92</f>
        <v>57372203</v>
      </c>
      <c r="AF92" s="457">
        <v>5422209</v>
      </c>
      <c r="AG92" s="20">
        <f>SUM(AE92:AF92)</f>
        <v>62794412</v>
      </c>
      <c r="AH92" s="21">
        <f>X92-AA92</f>
        <v>190216</v>
      </c>
      <c r="AI92" s="17">
        <f>X92-AD92</f>
        <v>190216</v>
      </c>
      <c r="AJ92" s="18">
        <f>X92-AG92</f>
        <v>190216</v>
      </c>
      <c r="AK92" s="10"/>
      <c r="AL92" s="455">
        <v>-500000</v>
      </c>
      <c r="AM92" s="458">
        <v>0</v>
      </c>
      <c r="AN92" s="32"/>
      <c r="AO92" s="561"/>
      <c r="AP92" s="561"/>
      <c r="AQ92" s="561"/>
      <c r="AR92" s="561"/>
      <c r="AS92" s="561"/>
      <c r="AT92" s="561"/>
      <c r="AU92" s="561"/>
      <c r="AV92" s="561"/>
      <c r="AW92" s="561"/>
      <c r="AX92" s="561"/>
      <c r="AY92" s="561"/>
      <c r="AZ92" s="561"/>
      <c r="BL92" s="32"/>
    </row>
    <row r="93" spans="1:70" s="562" customFormat="1" x14ac:dyDescent="0.2">
      <c r="A93" s="61">
        <f>+IF(NOVIEMBRE!A93=0,"",NOVIEMBRE!A93)</f>
        <v>1130209</v>
      </c>
      <c r="B93" s="170" t="str">
        <f>+IF(NOVIEMBRE!B93=0,"",NOVIEMBRE!B93)</f>
        <v>OTROS</v>
      </c>
      <c r="C93" s="172">
        <f t="shared" ref="C93:N93" si="91">SUM(C94:C97)</f>
        <v>8000000</v>
      </c>
      <c r="D93" s="172">
        <f t="shared" si="91"/>
        <v>0</v>
      </c>
      <c r="E93" s="172">
        <f t="shared" si="91"/>
        <v>0</v>
      </c>
      <c r="F93" s="173">
        <f t="shared" si="91"/>
        <v>8000000</v>
      </c>
      <c r="G93" s="171">
        <f t="shared" si="91"/>
        <v>1000375</v>
      </c>
      <c r="H93" s="172">
        <f t="shared" si="91"/>
        <v>190500</v>
      </c>
      <c r="I93" s="173">
        <f t="shared" si="91"/>
        <v>1190875</v>
      </c>
      <c r="J93" s="171">
        <f t="shared" si="91"/>
        <v>1000375</v>
      </c>
      <c r="K93" s="172">
        <f t="shared" si="91"/>
        <v>190500</v>
      </c>
      <c r="L93" s="173">
        <f t="shared" si="91"/>
        <v>1190875</v>
      </c>
      <c r="M93" s="171">
        <f t="shared" si="91"/>
        <v>6809125</v>
      </c>
      <c r="N93" s="173">
        <f t="shared" si="91"/>
        <v>6809125</v>
      </c>
      <c r="O93" s="467"/>
      <c r="P93" s="171">
        <f>SUM(P94:P97)</f>
        <v>0</v>
      </c>
      <c r="Q93" s="173">
        <f>SUM(Q94:Q97)</f>
        <v>0</v>
      </c>
      <c r="R93" s="32"/>
      <c r="S93" s="156" t="str">
        <f>+IF(NOVIEMBRE!S93=0,"",NOVIEMBRE!S93)</f>
        <v>1020301-2</v>
      </c>
      <c r="T93" s="55" t="str">
        <f>+IF(NOVIEMBRE!T93=0,"",NOVIEMBRE!T93)</f>
        <v>Aportes Fondos Pensionales - Sin Sit. Fondos</v>
      </c>
      <c r="U93" s="29">
        <f>+ENERO!U93</f>
        <v>100560974</v>
      </c>
      <c r="V93" s="17">
        <f>NOVIEMBRE!V93+DICIEMBRE!AL93</f>
        <v>-14000000</v>
      </c>
      <c r="W93" s="17">
        <f>NOVIEMBRE!W93+DICIEMBRE!AM93</f>
        <v>0</v>
      </c>
      <c r="X93" s="20">
        <f>SUM(U93:W93)</f>
        <v>86560974</v>
      </c>
      <c r="Y93" s="21">
        <f>NOVIEMBRE!AA93</f>
        <v>75175117</v>
      </c>
      <c r="Z93" s="457">
        <v>7654885</v>
      </c>
      <c r="AA93" s="20">
        <f>SUM(Y93:Z93)</f>
        <v>82830002</v>
      </c>
      <c r="AB93" s="21">
        <f>NOVIEMBRE!AD93</f>
        <v>75175117</v>
      </c>
      <c r="AC93" s="457">
        <v>7654885</v>
      </c>
      <c r="AD93" s="20">
        <f>SUM(AB93:AC93)</f>
        <v>82830002</v>
      </c>
      <c r="AE93" s="21">
        <f>NOVIEMBRE!AG93</f>
        <v>75175117</v>
      </c>
      <c r="AF93" s="457">
        <v>7654885</v>
      </c>
      <c r="AG93" s="20">
        <f>SUM(AE93:AF93)</f>
        <v>82830002</v>
      </c>
      <c r="AH93" s="21">
        <f>X93-AA93</f>
        <v>3730972</v>
      </c>
      <c r="AI93" s="17">
        <f>X93-AD93</f>
        <v>3730972</v>
      </c>
      <c r="AJ93" s="18">
        <f>X93-AG93</f>
        <v>3730972</v>
      </c>
      <c r="AK93" s="10"/>
      <c r="AL93" s="455">
        <v>0</v>
      </c>
      <c r="AM93" s="458">
        <v>0</v>
      </c>
      <c r="AN93" s="32"/>
      <c r="AO93" s="561"/>
      <c r="AP93" s="561"/>
      <c r="AQ93" s="561"/>
      <c r="AR93" s="561"/>
      <c r="AS93" s="561"/>
      <c r="AT93" s="561"/>
      <c r="AU93" s="561"/>
      <c r="AV93" s="561"/>
      <c r="AW93" s="561"/>
      <c r="AX93" s="561"/>
      <c r="AY93" s="561"/>
      <c r="AZ93" s="561"/>
      <c r="BL93" s="32"/>
    </row>
    <row r="94" spans="1:70" s="562" customFormat="1" x14ac:dyDescent="0.2">
      <c r="A94" s="11" t="str">
        <f>+IF(NOVIEMBRE!A94=0,"",NOVIEMBRE!A94)</f>
        <v>1130209 - 1</v>
      </c>
      <c r="B94" s="58" t="str">
        <f>+IF(NOVIEMBRE!B94=0,"",NOVIEMBRE!B94)</f>
        <v>Bienestar Social</v>
      </c>
      <c r="C94" s="456">
        <f>+ENERO!C94</f>
        <v>0</v>
      </c>
      <c r="D94" s="456">
        <f>NOVIEMBRE!D94+DICIEMBRE!P94</f>
        <v>0</v>
      </c>
      <c r="E94" s="456">
        <f>NOVIEMBRE!E94+DICIEMBRE!Q94</f>
        <v>0</v>
      </c>
      <c r="F94" s="170">
        <f>SUM(C94:E94)</f>
        <v>0</v>
      </c>
      <c r="G94" s="283">
        <f>NOVIEMBRE!I94</f>
        <v>0</v>
      </c>
      <c r="H94" s="457">
        <v>0</v>
      </c>
      <c r="I94" s="170">
        <f>SUM(G94:H94)</f>
        <v>0</v>
      </c>
      <c r="J94" s="283">
        <f>NOVIEMBRE!L94</f>
        <v>0</v>
      </c>
      <c r="K94" s="457">
        <v>0</v>
      </c>
      <c r="L94" s="170">
        <f>SUM(J94:K94)</f>
        <v>0</v>
      </c>
      <c r="M94" s="283">
        <f>F94-I94</f>
        <v>0</v>
      </c>
      <c r="N94" s="170">
        <f>F94-L94</f>
        <v>0</v>
      </c>
      <c r="O94" s="467"/>
      <c r="P94" s="455">
        <v>0</v>
      </c>
      <c r="Q94" s="458">
        <v>0</v>
      </c>
      <c r="R94" s="32"/>
      <c r="S94" s="156" t="str">
        <f>+IF(NOVIEMBRE!S94=0,"",NOVIEMBRE!S94)</f>
        <v>1020301-3</v>
      </c>
      <c r="T94" s="55" t="str">
        <f>+IF(NOVIEMBRE!T94=0,"",NOVIEMBRE!T94)</f>
        <v xml:space="preserve">Aportes a Fondos de Cesantia - Sin Sit. de Fondos </v>
      </c>
      <c r="U94" s="29">
        <f>+ENERO!U94</f>
        <v>77231977</v>
      </c>
      <c r="V94" s="17">
        <f>NOVIEMBRE!V94+DICIEMBRE!AL94</f>
        <v>0</v>
      </c>
      <c r="W94" s="17">
        <f>NOVIEMBRE!W94+DICIEMBRE!AM94</f>
        <v>0</v>
      </c>
      <c r="X94" s="20">
        <f>SUM(U94:W94)</f>
        <v>77231977</v>
      </c>
      <c r="Y94" s="21">
        <f>NOVIEMBRE!AA94</f>
        <v>12367514</v>
      </c>
      <c r="Z94" s="828">
        <v>50549836</v>
      </c>
      <c r="AA94" s="820">
        <f>SUM(Y94:Z94)</f>
        <v>62917350</v>
      </c>
      <c r="AB94" s="21">
        <f>NOVIEMBRE!AD94</f>
        <v>12367514</v>
      </c>
      <c r="AC94" s="828">
        <v>50549836</v>
      </c>
      <c r="AD94" s="820">
        <f>SUM(AB94:AC94)</f>
        <v>62917350</v>
      </c>
      <c r="AE94" s="21">
        <f>NOVIEMBRE!AG94</f>
        <v>12367514</v>
      </c>
      <c r="AF94" s="457">
        <v>0</v>
      </c>
      <c r="AG94" s="20">
        <f>SUM(AE94:AF94)</f>
        <v>12367514</v>
      </c>
      <c r="AH94" s="21">
        <f>X94-AA94</f>
        <v>14314627</v>
      </c>
      <c r="AI94" s="17">
        <f>X94-AD94</f>
        <v>14314627</v>
      </c>
      <c r="AJ94" s="18">
        <f>X94-AG94</f>
        <v>64864463</v>
      </c>
      <c r="AK94" s="10"/>
      <c r="AL94" s="455">
        <v>0</v>
      </c>
      <c r="AM94" s="458">
        <v>0</v>
      </c>
      <c r="AN94" s="32"/>
      <c r="AO94" s="561"/>
      <c r="AP94" s="561"/>
      <c r="AQ94" s="561"/>
      <c r="AR94" s="561"/>
      <c r="AS94" s="561"/>
      <c r="AT94" s="561"/>
      <c r="AU94" s="561"/>
      <c r="AV94" s="561"/>
      <c r="AW94" s="561"/>
      <c r="AX94" s="561"/>
      <c r="AY94" s="561"/>
      <c r="AZ94" s="561"/>
      <c r="BL94" s="32"/>
    </row>
    <row r="95" spans="1:70" s="562" customFormat="1" x14ac:dyDescent="0.2">
      <c r="A95" s="11" t="str">
        <f>+IF(NOVIEMBRE!A95=0,"",NOVIEMBRE!A95)</f>
        <v>1130209 - 2</v>
      </c>
      <c r="B95" s="58" t="str">
        <f>+IF(NOVIEMBRE!B95=0,"",NOVIEMBRE!B95)</f>
        <v>Fondo de la Vivienda</v>
      </c>
      <c r="C95" s="456">
        <f>+ENERO!C95</f>
        <v>0</v>
      </c>
      <c r="D95" s="456">
        <f>NOVIEMBRE!D95+DICIEMBRE!P95</f>
        <v>0</v>
      </c>
      <c r="E95" s="456">
        <f>NOVIEMBRE!E95+DICIEMBRE!Q95</f>
        <v>0</v>
      </c>
      <c r="F95" s="170">
        <f>SUM(C95:E95)</f>
        <v>0</v>
      </c>
      <c r="G95" s="283">
        <f>NOVIEMBRE!I95</f>
        <v>0</v>
      </c>
      <c r="H95" s="457">
        <v>0</v>
      </c>
      <c r="I95" s="170">
        <f>SUM(G95:H95)</f>
        <v>0</v>
      </c>
      <c r="J95" s="283">
        <f>NOVIEMBRE!L95</f>
        <v>0</v>
      </c>
      <c r="K95" s="457">
        <v>0</v>
      </c>
      <c r="L95" s="170">
        <f>SUM(J95:K95)</f>
        <v>0</v>
      </c>
      <c r="M95" s="283">
        <f>F95-I95</f>
        <v>0</v>
      </c>
      <c r="N95" s="170">
        <f>F95-L95</f>
        <v>0</v>
      </c>
      <c r="O95" s="467"/>
      <c r="P95" s="455">
        <v>0</v>
      </c>
      <c r="Q95" s="458">
        <v>0</v>
      </c>
      <c r="R95" s="32"/>
      <c r="S95" s="156" t="str">
        <f>+IF(NOVIEMBRE!S95=0,"",NOVIEMBRE!S95)</f>
        <v>1020301-4</v>
      </c>
      <c r="T95" s="55" t="str">
        <f>+IF(NOVIEMBRE!T95=0,"",NOVIEMBRE!T95)</f>
        <v>Aporte a ARL. - Sin Sit. de Fondos</v>
      </c>
      <c r="U95" s="29">
        <f>+ENERO!U95</f>
        <v>18276298</v>
      </c>
      <c r="V95" s="17">
        <f>NOVIEMBRE!V95+DICIEMBRE!AL95</f>
        <v>0</v>
      </c>
      <c r="W95" s="17">
        <f>NOVIEMBRE!W95+DICIEMBRE!AM95</f>
        <v>0</v>
      </c>
      <c r="X95" s="20">
        <f>SUM(U95:W95)</f>
        <v>18276298</v>
      </c>
      <c r="Y95" s="21">
        <f>NOVIEMBRE!AA95</f>
        <v>15353439</v>
      </c>
      <c r="Z95" s="457">
        <v>1316437</v>
      </c>
      <c r="AA95" s="20">
        <f>SUM(Y95:Z95)</f>
        <v>16669876</v>
      </c>
      <c r="AB95" s="21">
        <f>NOVIEMBRE!AD95</f>
        <v>15353439</v>
      </c>
      <c r="AC95" s="457">
        <v>1316437</v>
      </c>
      <c r="AD95" s="20">
        <f>SUM(AB95:AC95)</f>
        <v>16669876</v>
      </c>
      <c r="AE95" s="21">
        <f>NOVIEMBRE!AG95</f>
        <v>15353439</v>
      </c>
      <c r="AF95" s="457">
        <v>1316437</v>
      </c>
      <c r="AG95" s="20">
        <f>SUM(AE95:AF95)</f>
        <v>16669876</v>
      </c>
      <c r="AH95" s="21">
        <f>X95-AA95</f>
        <v>1606422</v>
      </c>
      <c r="AI95" s="17">
        <f>X95-AD95</f>
        <v>1606422</v>
      </c>
      <c r="AJ95" s="18">
        <f>X95-AG95</f>
        <v>1606422</v>
      </c>
      <c r="AK95" s="10"/>
      <c r="AL95" s="455">
        <v>0</v>
      </c>
      <c r="AM95" s="458">
        <v>0</v>
      </c>
      <c r="AN95" s="32"/>
      <c r="AO95" s="561"/>
      <c r="AP95" s="561"/>
      <c r="AQ95" s="561"/>
      <c r="AR95" s="561"/>
      <c r="AS95" s="561"/>
      <c r="AT95" s="561"/>
      <c r="AU95" s="561"/>
      <c r="AV95" s="561"/>
      <c r="AW95" s="561"/>
      <c r="AX95" s="561"/>
      <c r="AY95" s="561"/>
      <c r="AZ95" s="561"/>
      <c r="BL95" s="32"/>
    </row>
    <row r="96" spans="1:70" s="32" customFormat="1" x14ac:dyDescent="0.2">
      <c r="A96" s="11" t="str">
        <f>+IF(NOVIEMBRE!A96=0,"",NOVIEMBRE!A96)</f>
        <v>1130209 - 3</v>
      </c>
      <c r="B96" s="58" t="str">
        <f>+IF(NOVIEMBRE!B96=0,"",NOVIEMBRE!B96)</f>
        <v xml:space="preserve">Aprovechamientos </v>
      </c>
      <c r="C96" s="456">
        <f>+ENERO!C96</f>
        <v>8000000</v>
      </c>
      <c r="D96" s="456">
        <f>NOVIEMBRE!D96+DICIEMBRE!P96</f>
        <v>0</v>
      </c>
      <c r="E96" s="456">
        <f>NOVIEMBRE!E96+DICIEMBRE!Q96</f>
        <v>0</v>
      </c>
      <c r="F96" s="170">
        <f>SUM(C96:E96)</f>
        <v>8000000</v>
      </c>
      <c r="G96" s="283">
        <f>NOVIEMBRE!I96</f>
        <v>1000375</v>
      </c>
      <c r="H96" s="457">
        <v>190500</v>
      </c>
      <c r="I96" s="170">
        <f>SUM(G96:H96)</f>
        <v>1190875</v>
      </c>
      <c r="J96" s="283">
        <f>NOVIEMBRE!L96</f>
        <v>1000375</v>
      </c>
      <c r="K96" s="457">
        <v>190500</v>
      </c>
      <c r="L96" s="170">
        <f>SUM(J96:K96)</f>
        <v>1190875</v>
      </c>
      <c r="M96" s="283">
        <f>F96-I96</f>
        <v>6809125</v>
      </c>
      <c r="N96" s="170">
        <f>F96-L96</f>
        <v>6809125</v>
      </c>
      <c r="O96" s="467"/>
      <c r="P96" s="455">
        <v>0</v>
      </c>
      <c r="Q96" s="458">
        <v>0</v>
      </c>
      <c r="S96" s="155">
        <f>+IF(NOVIEMBRE!S96=0,"",NOVIEMBRE!S96)</f>
        <v>1020302</v>
      </c>
      <c r="T96" s="159" t="str">
        <f>+IF(NOVIEMBRE!T96=0,"",NOVIEMBRE!T96)</f>
        <v>Contribuciones - Otros</v>
      </c>
      <c r="U96" s="29">
        <f t="shared" ref="U96:AJ96" si="92">SUM(U97:U101)</f>
        <v>71005588</v>
      </c>
      <c r="V96" s="17">
        <f t="shared" si="92"/>
        <v>0</v>
      </c>
      <c r="W96" s="17">
        <f t="shared" si="92"/>
        <v>0</v>
      </c>
      <c r="X96" s="20">
        <f t="shared" si="92"/>
        <v>71005588</v>
      </c>
      <c r="Y96" s="21">
        <f t="shared" si="92"/>
        <v>33408131</v>
      </c>
      <c r="Z96" s="169">
        <f t="shared" si="92"/>
        <v>2411300</v>
      </c>
      <c r="AA96" s="20">
        <f t="shared" si="92"/>
        <v>35819431</v>
      </c>
      <c r="AB96" s="21">
        <f t="shared" si="92"/>
        <v>33408131</v>
      </c>
      <c r="AC96" s="169">
        <f t="shared" si="92"/>
        <v>2411300</v>
      </c>
      <c r="AD96" s="20">
        <f t="shared" si="92"/>
        <v>35819431</v>
      </c>
      <c r="AE96" s="21">
        <f t="shared" si="92"/>
        <v>30786831</v>
      </c>
      <c r="AF96" s="169">
        <f t="shared" si="92"/>
        <v>2621300</v>
      </c>
      <c r="AG96" s="20">
        <f t="shared" si="92"/>
        <v>33408131</v>
      </c>
      <c r="AH96" s="21">
        <f t="shared" si="92"/>
        <v>35186157</v>
      </c>
      <c r="AI96" s="17">
        <f t="shared" si="92"/>
        <v>35186157</v>
      </c>
      <c r="AJ96" s="18">
        <f t="shared" si="92"/>
        <v>37597457</v>
      </c>
      <c r="AL96" s="36">
        <f>SUM(AL97:AL101)</f>
        <v>0</v>
      </c>
      <c r="AM96" s="37">
        <f>SUM(AM97:AM101)</f>
        <v>0</v>
      </c>
      <c r="AO96" s="561"/>
      <c r="AP96" s="561"/>
      <c r="AQ96" s="561"/>
      <c r="AR96" s="561"/>
      <c r="AS96" s="561"/>
      <c r="AT96" s="561"/>
      <c r="AU96" s="561"/>
      <c r="AV96" s="561"/>
      <c r="AW96" s="561"/>
      <c r="AX96" s="561"/>
      <c r="AY96" s="561"/>
      <c r="AZ96" s="561"/>
      <c r="BA96" s="562"/>
      <c r="BC96" s="562"/>
      <c r="BD96" s="562"/>
      <c r="BE96" s="562"/>
      <c r="BF96" s="562"/>
      <c r="BL96" s="562"/>
      <c r="BM96" s="562"/>
      <c r="BN96" s="562"/>
      <c r="BO96" s="562"/>
      <c r="BP96" s="562"/>
      <c r="BQ96" s="562"/>
      <c r="BR96" s="562"/>
    </row>
    <row r="97" spans="1:70" s="562" customFormat="1" ht="13.5" thickBot="1" x14ac:dyDescent="0.25">
      <c r="A97" s="218" t="str">
        <f>+IF(NOVIEMBRE!A97=0,"",NOVIEMBRE!A97)</f>
        <v>1130209 - 4</v>
      </c>
      <c r="B97" s="219" t="str">
        <f>+IF(NOVIEMBRE!B97=0,"",NOVIEMBRE!B97)</f>
        <v>Otros</v>
      </c>
      <c r="C97" s="564">
        <f>+ENERO!C97</f>
        <v>0</v>
      </c>
      <c r="D97" s="564">
        <f>NOVIEMBRE!D97+DICIEMBRE!P97</f>
        <v>0</v>
      </c>
      <c r="E97" s="564">
        <f>NOVIEMBRE!E97+DICIEMBRE!Q97</f>
        <v>0</v>
      </c>
      <c r="F97" s="565">
        <f>SUM(C97:E97)</f>
        <v>0</v>
      </c>
      <c r="G97" s="566">
        <f>NOVIEMBRE!I97</f>
        <v>0</v>
      </c>
      <c r="H97" s="475">
        <v>0</v>
      </c>
      <c r="I97" s="565">
        <f>SUM(G97:H97)</f>
        <v>0</v>
      </c>
      <c r="J97" s="566">
        <f>NOVIEMBRE!L97</f>
        <v>0</v>
      </c>
      <c r="K97" s="475">
        <v>0</v>
      </c>
      <c r="L97" s="565">
        <f>SUM(J97:K97)</f>
        <v>0</v>
      </c>
      <c r="M97" s="566">
        <f>F97-I97</f>
        <v>0</v>
      </c>
      <c r="N97" s="565">
        <f>F97-L97</f>
        <v>0</v>
      </c>
      <c r="O97" s="467"/>
      <c r="P97" s="471">
        <v>0</v>
      </c>
      <c r="Q97" s="476">
        <v>0</v>
      </c>
      <c r="R97" s="32"/>
      <c r="S97" s="156" t="str">
        <f>+IF(NOVIEMBRE!S97=0,"",NOVIEMBRE!S97)</f>
        <v>1020302-1</v>
      </c>
      <c r="T97" s="55" t="str">
        <f>+IF(NOVIEMBRE!T97=0,"",NOVIEMBRE!T97)</f>
        <v>Aportes a E.P.S.- Con sit. Fondos</v>
      </c>
      <c r="U97" s="29">
        <f>+ENERO!U97</f>
        <v>9531764</v>
      </c>
      <c r="V97" s="17">
        <f>NOVIEMBRE!V97+DICIEMBRE!AL97</f>
        <v>0</v>
      </c>
      <c r="W97" s="17">
        <f>NOVIEMBRE!W97+DICIEMBRE!AM97</f>
        <v>0</v>
      </c>
      <c r="X97" s="20">
        <f t="shared" ref="X97:X102" si="93">SUM(U97:W97)</f>
        <v>9531764</v>
      </c>
      <c r="Y97" s="21">
        <f>NOVIEMBRE!AA97</f>
        <v>957300</v>
      </c>
      <c r="Z97" s="457">
        <v>0</v>
      </c>
      <c r="AA97" s="20">
        <f t="shared" ref="AA97:AA102" si="94">SUM(Y97:Z97)</f>
        <v>957300</v>
      </c>
      <c r="AB97" s="21">
        <f>NOVIEMBRE!AD97</f>
        <v>957300</v>
      </c>
      <c r="AC97" s="457">
        <v>0</v>
      </c>
      <c r="AD97" s="20">
        <f t="shared" ref="AD97:AD102" si="95">SUM(AB97:AC97)</f>
        <v>957300</v>
      </c>
      <c r="AE97" s="21">
        <f>NOVIEMBRE!AG97</f>
        <v>957300</v>
      </c>
      <c r="AF97" s="457">
        <v>0</v>
      </c>
      <c r="AG97" s="20">
        <f t="shared" ref="AG97:AG102" si="96">SUM(AE97:AF97)</f>
        <v>957300</v>
      </c>
      <c r="AH97" s="21">
        <f t="shared" ref="AH97:AH102" si="97">X97-AA97</f>
        <v>8574464</v>
      </c>
      <c r="AI97" s="17">
        <f t="shared" ref="AI97:AI102" si="98">X97-AD97</f>
        <v>8574464</v>
      </c>
      <c r="AJ97" s="18">
        <f t="shared" ref="AJ97:AJ102" si="99">X97-AG97</f>
        <v>8574464</v>
      </c>
      <c r="AK97" s="32"/>
      <c r="AL97" s="455">
        <v>0</v>
      </c>
      <c r="AM97" s="458">
        <v>0</v>
      </c>
      <c r="AN97" s="32"/>
      <c r="AO97" s="561"/>
      <c r="AP97" s="561"/>
      <c r="AQ97" s="561"/>
      <c r="AR97" s="561"/>
      <c r="AS97" s="561"/>
      <c r="AT97" s="561"/>
      <c r="AU97" s="561"/>
      <c r="AV97" s="561"/>
      <c r="AW97" s="561"/>
      <c r="AX97" s="561"/>
      <c r="AY97" s="561"/>
      <c r="AZ97" s="561"/>
      <c r="BC97" s="32"/>
      <c r="BD97" s="32"/>
      <c r="BE97" s="32"/>
    </row>
    <row r="98" spans="1:70" s="562" customFormat="1" ht="13.5" thickBot="1" x14ac:dyDescent="0.25">
      <c r="A98" s="217"/>
      <c r="B98" s="554"/>
      <c r="C98" s="365"/>
      <c r="D98" s="365"/>
      <c r="E98" s="365"/>
      <c r="F98" s="365"/>
      <c r="G98" s="365"/>
      <c r="H98" s="365"/>
      <c r="I98" s="365"/>
      <c r="J98" s="365"/>
      <c r="K98" s="365"/>
      <c r="L98" s="365"/>
      <c r="M98" s="365"/>
      <c r="N98" s="567"/>
      <c r="O98" s="467"/>
      <c r="P98" s="568"/>
      <c r="Q98" s="567"/>
      <c r="R98" s="32"/>
      <c r="S98" s="156" t="str">
        <f>+IF(NOVIEMBRE!S98=0,"",NOVIEMBRE!S98)</f>
        <v>1020302-2</v>
      </c>
      <c r="T98" s="55" t="str">
        <f>+IF(NOVIEMBRE!T98=0,"",NOVIEMBRE!T98)</f>
        <v>Aportes Fondos Pensionales - Con Sit. Fondos</v>
      </c>
      <c r="U98" s="29">
        <f>+ENERO!U98</f>
        <v>10473878</v>
      </c>
      <c r="V98" s="17">
        <f>NOVIEMBRE!V98+DICIEMBRE!AL98</f>
        <v>0</v>
      </c>
      <c r="W98" s="17">
        <f>NOVIEMBRE!W98+DICIEMBRE!AM98</f>
        <v>0</v>
      </c>
      <c r="X98" s="20">
        <f t="shared" si="93"/>
        <v>10473878</v>
      </c>
      <c r="Y98" s="21">
        <f>NOVIEMBRE!AA98</f>
        <v>3462029</v>
      </c>
      <c r="Z98" s="457">
        <v>0</v>
      </c>
      <c r="AA98" s="20">
        <f t="shared" si="94"/>
        <v>3462029</v>
      </c>
      <c r="AB98" s="21">
        <f>NOVIEMBRE!AD98</f>
        <v>3462029</v>
      </c>
      <c r="AC98" s="457">
        <v>0</v>
      </c>
      <c r="AD98" s="20">
        <f t="shared" si="95"/>
        <v>3462029</v>
      </c>
      <c r="AE98" s="21">
        <f>NOVIEMBRE!AG98</f>
        <v>3462029</v>
      </c>
      <c r="AF98" s="457">
        <v>0</v>
      </c>
      <c r="AG98" s="20">
        <f t="shared" si="96"/>
        <v>3462029</v>
      </c>
      <c r="AH98" s="21">
        <f t="shared" si="97"/>
        <v>7011849</v>
      </c>
      <c r="AI98" s="17">
        <f t="shared" si="98"/>
        <v>7011849</v>
      </c>
      <c r="AJ98" s="18">
        <f t="shared" si="99"/>
        <v>7011849</v>
      </c>
      <c r="AK98" s="32"/>
      <c r="AL98" s="455">
        <v>0</v>
      </c>
      <c r="AM98" s="458">
        <v>0</v>
      </c>
      <c r="AN98" s="32"/>
      <c r="AO98" s="561"/>
      <c r="AP98" s="561"/>
      <c r="AQ98" s="561"/>
      <c r="AR98" s="561"/>
      <c r="AS98" s="561"/>
      <c r="AT98" s="561"/>
      <c r="AU98" s="561"/>
      <c r="AV98" s="561"/>
      <c r="AW98" s="561"/>
      <c r="AX98" s="561"/>
      <c r="AY98" s="561"/>
      <c r="AZ98" s="561"/>
      <c r="BN98" s="32"/>
      <c r="BO98" s="32"/>
      <c r="BP98" s="32"/>
      <c r="BQ98" s="32"/>
      <c r="BR98" s="32"/>
    </row>
    <row r="99" spans="1:70" s="562" customFormat="1" ht="15.75" x14ac:dyDescent="0.2">
      <c r="A99" s="569">
        <f>+IF(NOVIEMBRE!A99=0,"",NOVIEMBRE!A99)</f>
        <v>11303</v>
      </c>
      <c r="B99" s="570" t="str">
        <f>+IF(NOVIEMBRE!B99=0,"",NOVIEMBRE!B99)</f>
        <v>Aportes no ligados a venta servicios de salud</v>
      </c>
      <c r="C99" s="572">
        <f t="shared" ref="C99:N99" si="100">SUM(C100:C106)</f>
        <v>331695000</v>
      </c>
      <c r="D99" s="572">
        <f t="shared" si="100"/>
        <v>0</v>
      </c>
      <c r="E99" s="572">
        <f t="shared" si="100"/>
        <v>74060370</v>
      </c>
      <c r="F99" s="573">
        <f t="shared" si="100"/>
        <v>405755370</v>
      </c>
      <c r="G99" s="571">
        <f t="shared" si="100"/>
        <v>287394463</v>
      </c>
      <c r="H99" s="572">
        <f t="shared" si="100"/>
        <v>73939463</v>
      </c>
      <c r="I99" s="573">
        <f t="shared" si="100"/>
        <v>361333926</v>
      </c>
      <c r="J99" s="571">
        <f t="shared" si="100"/>
        <v>287394463</v>
      </c>
      <c r="K99" s="572">
        <f t="shared" si="100"/>
        <v>73939463</v>
      </c>
      <c r="L99" s="573">
        <f t="shared" si="100"/>
        <v>361333926</v>
      </c>
      <c r="M99" s="571">
        <f t="shared" si="100"/>
        <v>44421444</v>
      </c>
      <c r="N99" s="573">
        <f t="shared" si="100"/>
        <v>44421444</v>
      </c>
      <c r="P99" s="215">
        <f>SUM(P100:P106)</f>
        <v>0</v>
      </c>
      <c r="Q99" s="216">
        <f>SUM(Q100:Q106)</f>
        <v>54060370</v>
      </c>
      <c r="R99" s="32"/>
      <c r="S99" s="156" t="str">
        <f>+IF(NOVIEMBRE!S99=0,"",NOVIEMBRE!S99)</f>
        <v>1020302-3</v>
      </c>
      <c r="T99" s="55" t="str">
        <f>+IF(NOVIEMBRE!T99=0,"",NOVIEMBRE!T99)</f>
        <v xml:space="preserve">Aportes a Fondos de Cesantia - Con Sit. de Fondos </v>
      </c>
      <c r="U99" s="29">
        <f>+ENERO!U99</f>
        <v>10246285</v>
      </c>
      <c r="V99" s="17">
        <f>NOVIEMBRE!V99+DICIEMBRE!AL99</f>
        <v>0</v>
      </c>
      <c r="W99" s="17">
        <f>NOVIEMBRE!W99+DICIEMBRE!AM99</f>
        <v>0</v>
      </c>
      <c r="X99" s="20">
        <f t="shared" si="93"/>
        <v>10246285</v>
      </c>
      <c r="Y99" s="21">
        <f>NOVIEMBRE!AA99</f>
        <v>2352293</v>
      </c>
      <c r="Z99" s="457">
        <v>0</v>
      </c>
      <c r="AA99" s="20">
        <f t="shared" si="94"/>
        <v>2352293</v>
      </c>
      <c r="AB99" s="21">
        <f>NOVIEMBRE!AD99</f>
        <v>2352293</v>
      </c>
      <c r="AC99" s="457">
        <v>0</v>
      </c>
      <c r="AD99" s="20">
        <f t="shared" si="95"/>
        <v>2352293</v>
      </c>
      <c r="AE99" s="21">
        <f>NOVIEMBRE!AG99</f>
        <v>2352293</v>
      </c>
      <c r="AF99" s="457">
        <v>0</v>
      </c>
      <c r="AG99" s="20">
        <f t="shared" si="96"/>
        <v>2352293</v>
      </c>
      <c r="AH99" s="21">
        <f t="shared" si="97"/>
        <v>7893992</v>
      </c>
      <c r="AI99" s="17">
        <f t="shared" si="98"/>
        <v>7893992</v>
      </c>
      <c r="AJ99" s="18">
        <f t="shared" si="99"/>
        <v>7893992</v>
      </c>
      <c r="AK99" s="32"/>
      <c r="AL99" s="455">
        <v>0</v>
      </c>
      <c r="AM99" s="458">
        <v>0</v>
      </c>
      <c r="AN99" s="32"/>
      <c r="AO99" s="561"/>
      <c r="AP99" s="561"/>
      <c r="AQ99" s="561"/>
      <c r="AR99" s="561"/>
      <c r="AS99" s="561"/>
      <c r="AT99" s="561"/>
      <c r="AU99" s="561"/>
      <c r="AV99" s="561"/>
      <c r="AW99" s="561"/>
      <c r="AX99" s="561"/>
      <c r="AY99" s="561"/>
      <c r="AZ99" s="561"/>
      <c r="BM99" s="32"/>
    </row>
    <row r="100" spans="1:70" s="467" customFormat="1" x14ac:dyDescent="0.2">
      <c r="A100" s="33" t="str">
        <f>+IF(NOVIEMBRE!A100=0,"",NOVIEMBRE!A100)</f>
        <v>11303-1</v>
      </c>
      <c r="B100" s="59" t="str">
        <f>+IF(NOVIEMBRE!B100=0,"",NOVIEMBRE!B100)</f>
        <v xml:space="preserve">NACION </v>
      </c>
      <c r="C100" s="574">
        <f>+ENERO!C100</f>
        <v>0</v>
      </c>
      <c r="D100" s="574">
        <f>NOVIEMBRE!D100+DICIEMBRE!P100</f>
        <v>0</v>
      </c>
      <c r="E100" s="574">
        <f>NOVIEMBRE!E100+DICIEMBRE!Q100</f>
        <v>0</v>
      </c>
      <c r="F100" s="575">
        <f t="shared" ref="F100:F106" si="101">SUM(C100:E100)</f>
        <v>0</v>
      </c>
      <c r="G100" s="576">
        <f>NOVIEMBRE!I100</f>
        <v>0</v>
      </c>
      <c r="H100" s="457">
        <v>0</v>
      </c>
      <c r="I100" s="575">
        <f t="shared" ref="I100:I106" si="102">SUM(G100:H100)</f>
        <v>0</v>
      </c>
      <c r="J100" s="576">
        <f>NOVIEMBRE!L100</f>
        <v>0</v>
      </c>
      <c r="K100" s="457">
        <v>0</v>
      </c>
      <c r="L100" s="575">
        <f t="shared" ref="L100:L106" si="103">SUM(J100:K100)</f>
        <v>0</v>
      </c>
      <c r="M100" s="576">
        <f t="shared" ref="M100:M106" si="104">F100-I100</f>
        <v>0</v>
      </c>
      <c r="N100" s="575">
        <f t="shared" ref="N100:N106" si="105">F100-L100</f>
        <v>0</v>
      </c>
      <c r="O100" s="562"/>
      <c r="P100" s="455">
        <v>0</v>
      </c>
      <c r="Q100" s="458">
        <v>0</v>
      </c>
      <c r="R100" s="10"/>
      <c r="S100" s="156" t="str">
        <f>+IF(NOVIEMBRE!S100=0,"",NOVIEMBRE!S100)</f>
        <v>1020302-4</v>
      </c>
      <c r="T100" s="55" t="str">
        <f>+IF(NOVIEMBRE!T100=0,"",NOVIEMBRE!T100)</f>
        <v>Aporte a ARL. - Con Sit. de Fondos</v>
      </c>
      <c r="U100" s="29">
        <f>+ENERO!U100</f>
        <v>1811777</v>
      </c>
      <c r="V100" s="17">
        <f>NOVIEMBRE!V100+DICIEMBRE!AL100</f>
        <v>0</v>
      </c>
      <c r="W100" s="17">
        <f>NOVIEMBRE!W100+DICIEMBRE!AM100</f>
        <v>0</v>
      </c>
      <c r="X100" s="20">
        <f t="shared" si="93"/>
        <v>1811777</v>
      </c>
      <c r="Y100" s="21">
        <f>NOVIEMBRE!AA100</f>
        <v>0</v>
      </c>
      <c r="Z100" s="457">
        <v>0</v>
      </c>
      <c r="AA100" s="20">
        <f t="shared" si="94"/>
        <v>0</v>
      </c>
      <c r="AB100" s="21">
        <f>NOVIEMBRE!AD100</f>
        <v>0</v>
      </c>
      <c r="AC100" s="457">
        <v>0</v>
      </c>
      <c r="AD100" s="20">
        <f t="shared" si="95"/>
        <v>0</v>
      </c>
      <c r="AE100" s="21">
        <f>NOVIEMBRE!AG100</f>
        <v>0</v>
      </c>
      <c r="AF100" s="457">
        <v>0</v>
      </c>
      <c r="AG100" s="20">
        <f t="shared" si="96"/>
        <v>0</v>
      </c>
      <c r="AH100" s="21">
        <f t="shared" si="97"/>
        <v>1811777</v>
      </c>
      <c r="AI100" s="17">
        <f t="shared" si="98"/>
        <v>1811777</v>
      </c>
      <c r="AJ100" s="18">
        <f t="shared" si="99"/>
        <v>1811777</v>
      </c>
      <c r="AK100" s="32"/>
      <c r="AL100" s="455">
        <v>0</v>
      </c>
      <c r="AM100" s="458">
        <v>0</v>
      </c>
      <c r="AN100" s="10"/>
      <c r="AO100" s="365"/>
      <c r="AP100" s="365"/>
      <c r="AQ100" s="365"/>
      <c r="AR100" s="365"/>
      <c r="AS100" s="365"/>
      <c r="AT100" s="365"/>
      <c r="AU100" s="365"/>
      <c r="AV100" s="365"/>
      <c r="AW100" s="365"/>
      <c r="AX100" s="365"/>
      <c r="AY100" s="365"/>
      <c r="AZ100" s="365"/>
      <c r="BM100" s="562"/>
      <c r="BN100" s="562"/>
      <c r="BO100" s="562"/>
      <c r="BP100" s="562"/>
      <c r="BQ100" s="562"/>
      <c r="BR100" s="562"/>
    </row>
    <row r="101" spans="1:70" s="467" customFormat="1" x14ac:dyDescent="0.2">
      <c r="A101" s="33" t="str">
        <f>+IF(NOVIEMBRE!A101=0,"",NOVIEMBRE!A101)</f>
        <v>11303-2</v>
      </c>
      <c r="B101" s="59" t="str">
        <f>+IF(NOVIEMBRE!B101=0,"",NOVIEMBRE!B101)</f>
        <v>DEPARTAMENTO</v>
      </c>
      <c r="C101" s="574">
        <f>+ENERO!C101</f>
        <v>0</v>
      </c>
      <c r="D101" s="574">
        <f>NOVIEMBRE!D101+DICIEMBRE!P101</f>
        <v>0</v>
      </c>
      <c r="E101" s="574">
        <f>NOVIEMBRE!E101+DICIEMBRE!Q101</f>
        <v>54060370</v>
      </c>
      <c r="F101" s="575">
        <f t="shared" si="101"/>
        <v>54060370</v>
      </c>
      <c r="G101" s="576">
        <f>NOVIEMBRE!I101</f>
        <v>4060370</v>
      </c>
      <c r="H101" s="457">
        <v>50000000</v>
      </c>
      <c r="I101" s="827">
        <f t="shared" si="102"/>
        <v>54060370</v>
      </c>
      <c r="J101" s="576">
        <f>NOVIEMBRE!L101</f>
        <v>4060370</v>
      </c>
      <c r="K101" s="457">
        <v>50000000</v>
      </c>
      <c r="L101" s="827">
        <f t="shared" si="103"/>
        <v>54060370</v>
      </c>
      <c r="M101" s="576">
        <f t="shared" si="104"/>
        <v>0</v>
      </c>
      <c r="N101" s="575">
        <f t="shared" si="105"/>
        <v>0</v>
      </c>
      <c r="O101" s="562"/>
      <c r="P101" s="455">
        <v>0</v>
      </c>
      <c r="Q101" s="458">
        <f>50000000+4060370</f>
        <v>54060370</v>
      </c>
      <c r="R101" s="10"/>
      <c r="S101" s="156" t="str">
        <f>+IF(NOVIEMBRE!S101=0,"",NOVIEMBRE!S101)</f>
        <v>1020302-5</v>
      </c>
      <c r="T101" s="55" t="str">
        <f>+IF(NOVIEMBRE!T101=0,"",NOVIEMBRE!T101)</f>
        <v>Aporte a Caja Compensación Familiar</v>
      </c>
      <c r="U101" s="29">
        <f>+ENERO!U101</f>
        <v>38941884</v>
      </c>
      <c r="V101" s="17">
        <f>NOVIEMBRE!V101+DICIEMBRE!AL101</f>
        <v>0</v>
      </c>
      <c r="W101" s="17">
        <f>NOVIEMBRE!W101+DICIEMBRE!AM101</f>
        <v>0</v>
      </c>
      <c r="X101" s="20">
        <f t="shared" si="93"/>
        <v>38941884</v>
      </c>
      <c r="Y101" s="21">
        <f>NOVIEMBRE!AA101</f>
        <v>26636509</v>
      </c>
      <c r="Z101" s="457">
        <v>2411300</v>
      </c>
      <c r="AA101" s="20">
        <f t="shared" si="94"/>
        <v>29047809</v>
      </c>
      <c r="AB101" s="21">
        <f>NOVIEMBRE!AD101</f>
        <v>26636509</v>
      </c>
      <c r="AC101" s="457">
        <v>2411300</v>
      </c>
      <c r="AD101" s="20">
        <f t="shared" si="95"/>
        <v>29047809</v>
      </c>
      <c r="AE101" s="21">
        <f>NOVIEMBRE!AG101</f>
        <v>24015209</v>
      </c>
      <c r="AF101" s="457">
        <v>2621300</v>
      </c>
      <c r="AG101" s="20">
        <f t="shared" si="96"/>
        <v>26636509</v>
      </c>
      <c r="AH101" s="21">
        <f t="shared" si="97"/>
        <v>9894075</v>
      </c>
      <c r="AI101" s="17">
        <f t="shared" si="98"/>
        <v>9894075</v>
      </c>
      <c r="AJ101" s="18">
        <f t="shared" si="99"/>
        <v>12305375</v>
      </c>
      <c r="AK101" s="32"/>
      <c r="AL101" s="455">
        <v>0</v>
      </c>
      <c r="AM101" s="458">
        <v>0</v>
      </c>
      <c r="AN101" s="10"/>
      <c r="AO101" s="365"/>
      <c r="AP101" s="365"/>
      <c r="AQ101" s="365"/>
      <c r="AR101" s="365"/>
      <c r="AS101" s="365"/>
      <c r="AT101" s="365"/>
      <c r="AU101" s="365"/>
      <c r="AV101" s="365"/>
      <c r="AW101" s="365"/>
      <c r="AX101" s="365"/>
      <c r="AY101" s="365"/>
      <c r="AZ101" s="365"/>
      <c r="BM101" s="562"/>
      <c r="BN101" s="562"/>
      <c r="BO101" s="562"/>
      <c r="BP101" s="562"/>
      <c r="BQ101" s="562"/>
      <c r="BR101" s="562"/>
    </row>
    <row r="102" spans="1:70" s="467" customFormat="1" x14ac:dyDescent="0.2">
      <c r="A102" s="33" t="str">
        <f>+IF(NOVIEMBRE!A102=0,"",NOVIEMBRE!A102)</f>
        <v>11303-3</v>
      </c>
      <c r="B102" s="59" t="str">
        <f>+IF(NOVIEMBRE!B102=0,"",NOVIEMBRE!B102)</f>
        <v>MUNICIPIO</v>
      </c>
      <c r="C102" s="574">
        <f>+ENERO!C102</f>
        <v>0</v>
      </c>
      <c r="D102" s="574">
        <f>NOVIEMBRE!D102+DICIEMBRE!P102</f>
        <v>0</v>
      </c>
      <c r="E102" s="574">
        <f>NOVIEMBRE!E102+DICIEMBRE!Q102</f>
        <v>20000000</v>
      </c>
      <c r="F102" s="575">
        <f t="shared" si="101"/>
        <v>20000000</v>
      </c>
      <c r="G102" s="576">
        <f>NOVIEMBRE!I102</f>
        <v>20000000</v>
      </c>
      <c r="H102" s="457">
        <v>0</v>
      </c>
      <c r="I102" s="827">
        <f t="shared" si="102"/>
        <v>20000000</v>
      </c>
      <c r="J102" s="576">
        <f>NOVIEMBRE!L102</f>
        <v>20000000</v>
      </c>
      <c r="K102" s="457">
        <v>0</v>
      </c>
      <c r="L102" s="827">
        <f t="shared" si="103"/>
        <v>20000000</v>
      </c>
      <c r="M102" s="576">
        <f t="shared" si="104"/>
        <v>0</v>
      </c>
      <c r="N102" s="575">
        <f t="shared" si="105"/>
        <v>0</v>
      </c>
      <c r="O102" s="562"/>
      <c r="P102" s="455">
        <v>0</v>
      </c>
      <c r="Q102" s="458">
        <v>0</v>
      </c>
      <c r="R102" s="10"/>
      <c r="S102" s="155">
        <f>+IF(NOVIEMBRE!S102=0,"",NOVIEMBRE!S102)</f>
        <v>1020399</v>
      </c>
      <c r="T102" s="159" t="str">
        <f>+IF(NOVIEMBRE!T102=0,"",NOVIEMBRE!T102)</f>
        <v>Vigencias Anteriores</v>
      </c>
      <c r="U102" s="29">
        <f>+ENERO!U102</f>
        <v>0</v>
      </c>
      <c r="V102" s="17">
        <f>NOVIEMBRE!V102+DICIEMBRE!AL102</f>
        <v>0</v>
      </c>
      <c r="W102" s="17">
        <f>NOVIEMBRE!W102+DICIEMBRE!AM102</f>
        <v>58780867</v>
      </c>
      <c r="X102" s="20">
        <f t="shared" si="93"/>
        <v>58780867</v>
      </c>
      <c r="Y102" s="21">
        <f>NOVIEMBRE!AA102</f>
        <v>58780867</v>
      </c>
      <c r="Z102" s="457">
        <v>0</v>
      </c>
      <c r="AA102" s="20">
        <f t="shared" si="94"/>
        <v>58780867</v>
      </c>
      <c r="AB102" s="21">
        <f>NOVIEMBRE!AD102</f>
        <v>58780867</v>
      </c>
      <c r="AC102" s="457">
        <v>0</v>
      </c>
      <c r="AD102" s="20">
        <f t="shared" si="95"/>
        <v>58780867</v>
      </c>
      <c r="AE102" s="21">
        <f>NOVIEMBRE!AG102</f>
        <v>45763117</v>
      </c>
      <c r="AF102" s="457">
        <v>0</v>
      </c>
      <c r="AG102" s="20">
        <f t="shared" si="96"/>
        <v>45763117</v>
      </c>
      <c r="AH102" s="21">
        <f t="shared" si="97"/>
        <v>0</v>
      </c>
      <c r="AI102" s="17">
        <f t="shared" si="98"/>
        <v>0</v>
      </c>
      <c r="AJ102" s="18">
        <f t="shared" si="99"/>
        <v>13017750</v>
      </c>
      <c r="AK102" s="10"/>
      <c r="AL102" s="455">
        <v>0</v>
      </c>
      <c r="AM102" s="458">
        <v>0</v>
      </c>
      <c r="AN102" s="10"/>
      <c r="AO102" s="365"/>
      <c r="AP102" s="365"/>
      <c r="AQ102" s="365"/>
      <c r="AR102" s="365"/>
      <c r="AS102" s="365"/>
      <c r="AT102" s="365"/>
      <c r="AU102" s="365"/>
      <c r="AV102" s="365"/>
      <c r="AW102" s="365"/>
      <c r="AX102" s="365"/>
      <c r="AY102" s="365"/>
      <c r="AZ102" s="365"/>
      <c r="BQ102" s="562"/>
    </row>
    <row r="103" spans="1:70" s="467" customFormat="1" ht="15.75" x14ac:dyDescent="0.2">
      <c r="A103" s="33" t="str">
        <f>+IF(NOVIEMBRE!A103=0,"",NOVIEMBRE!A103)</f>
        <v>11303-4</v>
      </c>
      <c r="B103" s="59" t="str">
        <f>+IF(NOVIEMBRE!B103=0,"",NOVIEMBRE!B103)</f>
        <v>CONVENIOS (EMPRESTITO)</v>
      </c>
      <c r="C103" s="574">
        <f>+ENERO!C103</f>
        <v>0</v>
      </c>
      <c r="D103" s="574">
        <f>NOVIEMBRE!D103+DICIEMBRE!P103</f>
        <v>0</v>
      </c>
      <c r="E103" s="574">
        <f>NOVIEMBRE!E103+DICIEMBRE!Q103</f>
        <v>0</v>
      </c>
      <c r="F103" s="575">
        <f t="shared" si="101"/>
        <v>0</v>
      </c>
      <c r="G103" s="576">
        <f>NOVIEMBRE!I103</f>
        <v>0</v>
      </c>
      <c r="H103" s="457">
        <v>0</v>
      </c>
      <c r="I103" s="575">
        <f t="shared" si="102"/>
        <v>0</v>
      </c>
      <c r="J103" s="576">
        <f>NOVIEMBRE!L103</f>
        <v>0</v>
      </c>
      <c r="K103" s="457">
        <v>0</v>
      </c>
      <c r="L103" s="575">
        <f t="shared" si="103"/>
        <v>0</v>
      </c>
      <c r="M103" s="576">
        <f t="shared" si="104"/>
        <v>0</v>
      </c>
      <c r="N103" s="575">
        <f t="shared" si="105"/>
        <v>0</v>
      </c>
      <c r="O103" s="562"/>
      <c r="P103" s="455">
        <v>0</v>
      </c>
      <c r="Q103" s="458">
        <v>0</v>
      </c>
      <c r="R103" s="10"/>
      <c r="S103" s="448" t="str">
        <f>+IF(NOVIEMBRE!S103=0,"",NOVIEMBRE!S103)</f>
        <v/>
      </c>
      <c r="T103" s="649" t="str">
        <f>+IF(NOVIEMBRE!T103=0,"",NOVIEMBRE!T103)</f>
        <v/>
      </c>
      <c r="U103" s="193"/>
      <c r="V103" s="193"/>
      <c r="W103" s="193"/>
      <c r="X103" s="193"/>
      <c r="Y103" s="193"/>
      <c r="Z103" s="193"/>
      <c r="AA103" s="193"/>
      <c r="AB103" s="193"/>
      <c r="AC103" s="193"/>
      <c r="AD103" s="193"/>
      <c r="AE103" s="193"/>
      <c r="AF103" s="193"/>
      <c r="AG103" s="193"/>
      <c r="AH103" s="193"/>
      <c r="AI103" s="193"/>
      <c r="AJ103" s="207"/>
      <c r="AK103" s="10"/>
      <c r="AL103" s="213"/>
      <c r="AM103" s="214"/>
      <c r="AN103" s="10"/>
      <c r="AO103" s="365"/>
      <c r="AP103" s="365"/>
      <c r="AQ103" s="365"/>
      <c r="AR103" s="365"/>
      <c r="AS103" s="365"/>
      <c r="AT103" s="365"/>
      <c r="AU103" s="365"/>
      <c r="AV103" s="365"/>
      <c r="AW103" s="365"/>
      <c r="AX103" s="365"/>
      <c r="AY103" s="365"/>
      <c r="AZ103" s="365"/>
      <c r="BQ103" s="562"/>
    </row>
    <row r="104" spans="1:70" s="467" customFormat="1" ht="15" x14ac:dyDescent="0.2">
      <c r="A104" s="33" t="str">
        <f>+IF(NOVIEMBRE!A104=0,"",NOVIEMBRE!A104)</f>
        <v>11303-5</v>
      </c>
      <c r="B104" s="59" t="str">
        <f>+IF(NOVIEMBRE!B104=0,"",NOVIEMBRE!B104)</f>
        <v>OTROS CONVENIOS</v>
      </c>
      <c r="C104" s="574">
        <f>+ENERO!C104</f>
        <v>0</v>
      </c>
      <c r="D104" s="574">
        <f>NOVIEMBRE!D104+DICIEMBRE!P104</f>
        <v>0</v>
      </c>
      <c r="E104" s="574">
        <f>NOVIEMBRE!E104+DICIEMBRE!Q104</f>
        <v>0</v>
      </c>
      <c r="F104" s="575">
        <f t="shared" si="101"/>
        <v>0</v>
      </c>
      <c r="G104" s="576">
        <f>NOVIEMBRE!I104</f>
        <v>0</v>
      </c>
      <c r="H104" s="457">
        <v>0</v>
      </c>
      <c r="I104" s="575">
        <f t="shared" si="102"/>
        <v>0</v>
      </c>
      <c r="J104" s="576">
        <f>NOVIEMBRE!L104</f>
        <v>0</v>
      </c>
      <c r="K104" s="457">
        <v>0</v>
      </c>
      <c r="L104" s="575">
        <f t="shared" si="103"/>
        <v>0</v>
      </c>
      <c r="M104" s="576">
        <f t="shared" si="104"/>
        <v>0</v>
      </c>
      <c r="N104" s="575">
        <f t="shared" si="105"/>
        <v>0</v>
      </c>
      <c r="O104" s="562"/>
      <c r="P104" s="455">
        <v>0</v>
      </c>
      <c r="Q104" s="458">
        <v>0</v>
      </c>
      <c r="R104" s="10"/>
      <c r="S104" s="34">
        <f>+IF(NOVIEMBRE!S104=0,"",NOVIEMBRE!S104)</f>
        <v>1020400</v>
      </c>
      <c r="T104" s="158" t="str">
        <f>+IF(NOVIEMBRE!T104=0,"",NOVIEMBRE!T104)</f>
        <v>Contribuciones Inherentes nómina del Sector Publico</v>
      </c>
      <c r="U104" s="157">
        <f t="shared" ref="U104:AJ104" si="106">U105+U108</f>
        <v>98677355</v>
      </c>
      <c r="V104" s="144">
        <f t="shared" si="106"/>
        <v>0</v>
      </c>
      <c r="W104" s="144">
        <f t="shared" si="106"/>
        <v>2947323</v>
      </c>
      <c r="X104" s="152">
        <f t="shared" si="106"/>
        <v>101624678</v>
      </c>
      <c r="Y104" s="151">
        <f t="shared" si="106"/>
        <v>36241687</v>
      </c>
      <c r="Z104" s="144">
        <f t="shared" si="106"/>
        <v>3013800</v>
      </c>
      <c r="AA104" s="152">
        <f t="shared" si="106"/>
        <v>39255487</v>
      </c>
      <c r="AB104" s="151">
        <f t="shared" si="106"/>
        <v>36241687</v>
      </c>
      <c r="AC104" s="144">
        <f t="shared" si="106"/>
        <v>3013800</v>
      </c>
      <c r="AD104" s="152">
        <f t="shared" si="106"/>
        <v>39255487</v>
      </c>
      <c r="AE104" s="151">
        <f t="shared" si="106"/>
        <v>32965587</v>
      </c>
      <c r="AF104" s="144">
        <f t="shared" si="106"/>
        <v>3276100</v>
      </c>
      <c r="AG104" s="152">
        <f t="shared" si="106"/>
        <v>36241687</v>
      </c>
      <c r="AH104" s="151">
        <f t="shared" si="106"/>
        <v>62369191</v>
      </c>
      <c r="AI104" s="144">
        <f t="shared" si="106"/>
        <v>62369191</v>
      </c>
      <c r="AJ104" s="153">
        <f t="shared" si="106"/>
        <v>65382991</v>
      </c>
      <c r="AK104" s="10"/>
      <c r="AL104" s="151">
        <f>AL105+AL108</f>
        <v>0</v>
      </c>
      <c r="AM104" s="153">
        <f>AM105+AM108</f>
        <v>0</v>
      </c>
      <c r="AN104" s="10"/>
      <c r="AO104" s="365"/>
      <c r="AP104" s="365"/>
      <c r="AQ104" s="365"/>
      <c r="AR104" s="365"/>
      <c r="AS104" s="365"/>
      <c r="AT104" s="365"/>
      <c r="AU104" s="365"/>
      <c r="AV104" s="365"/>
      <c r="AW104" s="365"/>
      <c r="AX104" s="365"/>
      <c r="AY104" s="365"/>
      <c r="AZ104" s="365"/>
      <c r="BQ104" s="562"/>
    </row>
    <row r="105" spans="1:70" s="467" customFormat="1" x14ac:dyDescent="0.2">
      <c r="A105" s="33" t="str">
        <f>+IF(NOVIEMBRE!A105=0,"",NOVIEMBRE!A105)</f>
        <v>11303-6</v>
      </c>
      <c r="B105" s="59" t="str">
        <f>+IF(NOVIEMBRE!B105=0,"",NOVIEMBRE!B105)</f>
        <v>APORTES PATRONALES MUNICIPIO / DEPARTAMENTO</v>
      </c>
      <c r="C105" s="574">
        <f>+ENERO!C105</f>
        <v>331695000</v>
      </c>
      <c r="D105" s="574">
        <f>NOVIEMBRE!D105+DICIEMBRE!P105</f>
        <v>0</v>
      </c>
      <c r="E105" s="574">
        <f>NOVIEMBRE!E105+DICIEMBRE!Q105</f>
        <v>0</v>
      </c>
      <c r="F105" s="575">
        <f t="shared" si="101"/>
        <v>331695000</v>
      </c>
      <c r="G105" s="576">
        <f>NOVIEMBRE!I105</f>
        <v>263334093</v>
      </c>
      <c r="H105" s="457">
        <v>23939463</v>
      </c>
      <c r="I105" s="575">
        <f t="shared" si="102"/>
        <v>287273556</v>
      </c>
      <c r="J105" s="576">
        <f>NOVIEMBRE!L105</f>
        <v>263334093</v>
      </c>
      <c r="K105" s="457">
        <v>23939463</v>
      </c>
      <c r="L105" s="575">
        <f t="shared" si="103"/>
        <v>287273556</v>
      </c>
      <c r="M105" s="576">
        <f t="shared" si="104"/>
        <v>44421444</v>
      </c>
      <c r="N105" s="575">
        <f t="shared" si="105"/>
        <v>44421444</v>
      </c>
      <c r="O105" s="562"/>
      <c r="P105" s="455">
        <v>0</v>
      </c>
      <c r="Q105" s="458">
        <v>0</v>
      </c>
      <c r="R105" s="10"/>
      <c r="S105" s="155">
        <f>+IF(NOVIEMBRE!S105=0,"",NOVIEMBRE!S105)</f>
        <v>1020402</v>
      </c>
      <c r="T105" s="159" t="str">
        <f>+IF(NOVIEMBRE!T105=0,"",NOVIEMBRE!T105)</f>
        <v>Contribuciones - Otros</v>
      </c>
      <c r="U105" s="29">
        <f t="shared" ref="U105:AJ105" si="107">SUM(U106:U107)</f>
        <v>98677355</v>
      </c>
      <c r="V105" s="17">
        <f t="shared" si="107"/>
        <v>0</v>
      </c>
      <c r="W105" s="17">
        <f t="shared" si="107"/>
        <v>0</v>
      </c>
      <c r="X105" s="20">
        <f t="shared" si="107"/>
        <v>98677355</v>
      </c>
      <c r="Y105" s="21">
        <f t="shared" si="107"/>
        <v>33294364</v>
      </c>
      <c r="Z105" s="169">
        <f t="shared" si="107"/>
        <v>3013800</v>
      </c>
      <c r="AA105" s="20">
        <f t="shared" si="107"/>
        <v>36308164</v>
      </c>
      <c r="AB105" s="21">
        <f t="shared" si="107"/>
        <v>33294364</v>
      </c>
      <c r="AC105" s="169">
        <f t="shared" si="107"/>
        <v>3013800</v>
      </c>
      <c r="AD105" s="20">
        <f t="shared" si="107"/>
        <v>36308164</v>
      </c>
      <c r="AE105" s="21">
        <f t="shared" si="107"/>
        <v>30018264</v>
      </c>
      <c r="AF105" s="169">
        <f t="shared" si="107"/>
        <v>3276100</v>
      </c>
      <c r="AG105" s="20">
        <f t="shared" si="107"/>
        <v>33294364</v>
      </c>
      <c r="AH105" s="21">
        <f t="shared" si="107"/>
        <v>62369191</v>
      </c>
      <c r="AI105" s="17">
        <f t="shared" si="107"/>
        <v>62369191</v>
      </c>
      <c r="AJ105" s="18">
        <f t="shared" si="107"/>
        <v>65382991</v>
      </c>
      <c r="AK105" s="12"/>
      <c r="AL105" s="31">
        <f>SUM(AL106:AL107)</f>
        <v>0</v>
      </c>
      <c r="AM105" s="28">
        <f>SUM(AM106:AM107)</f>
        <v>0</v>
      </c>
      <c r="AN105" s="10"/>
      <c r="AO105" s="365"/>
      <c r="AP105" s="365"/>
      <c r="AQ105" s="365"/>
      <c r="AR105" s="365"/>
      <c r="AS105" s="365"/>
      <c r="AT105" s="365"/>
      <c r="AU105" s="365"/>
      <c r="AV105" s="365"/>
      <c r="AW105" s="365"/>
      <c r="AX105" s="365"/>
      <c r="AY105" s="365"/>
      <c r="AZ105" s="365"/>
      <c r="BQ105" s="562"/>
    </row>
    <row r="106" spans="1:70" s="467" customFormat="1" ht="15.75" thickBot="1" x14ac:dyDescent="0.25">
      <c r="A106" s="577" t="str">
        <f>+IF(NOVIEMBRE!A106=0,"",NOVIEMBRE!A106)</f>
        <v>11303-5</v>
      </c>
      <c r="B106" s="578" t="str">
        <f>+IF(NOVIEMBRE!B106=0,"",NOVIEMBRE!B106)</f>
        <v>Vigencias Anteriores</v>
      </c>
      <c r="C106" s="564">
        <f>+ENERO!C106</f>
        <v>0</v>
      </c>
      <c r="D106" s="564">
        <f>NOVIEMBRE!D106+DICIEMBRE!P106</f>
        <v>0</v>
      </c>
      <c r="E106" s="564">
        <f>NOVIEMBRE!E106+DICIEMBRE!Q106</f>
        <v>0</v>
      </c>
      <c r="F106" s="565">
        <f t="shared" si="101"/>
        <v>0</v>
      </c>
      <c r="G106" s="566">
        <f>NOVIEMBRE!I106</f>
        <v>0</v>
      </c>
      <c r="H106" s="475">
        <v>0</v>
      </c>
      <c r="I106" s="565">
        <f t="shared" si="102"/>
        <v>0</v>
      </c>
      <c r="J106" s="566">
        <f>NOVIEMBRE!L106</f>
        <v>0</v>
      </c>
      <c r="K106" s="475">
        <v>0</v>
      </c>
      <c r="L106" s="565">
        <f t="shared" si="103"/>
        <v>0</v>
      </c>
      <c r="M106" s="566">
        <f t="shared" si="104"/>
        <v>0</v>
      </c>
      <c r="N106" s="565">
        <f t="shared" si="105"/>
        <v>0</v>
      </c>
      <c r="O106" s="562"/>
      <c r="P106" s="471">
        <v>0</v>
      </c>
      <c r="Q106" s="476">
        <v>0</v>
      </c>
      <c r="R106" s="10"/>
      <c r="S106" s="156" t="str">
        <f>+IF(NOVIEMBRE!S106=0,"",NOVIEMBRE!S106)</f>
        <v>1020402-1</v>
      </c>
      <c r="T106" s="55" t="str">
        <f>+IF(NOVIEMBRE!T106=0,"",NOVIEMBRE!T106)</f>
        <v>S.E.N.A.</v>
      </c>
      <c r="U106" s="29">
        <f>+ENERO!U106</f>
        <v>39470942</v>
      </c>
      <c r="V106" s="17">
        <f>NOVIEMBRE!V106+DICIEMBRE!AL106</f>
        <v>0</v>
      </c>
      <c r="W106" s="17">
        <f>NOVIEMBRE!W106+DICIEMBRE!AM106</f>
        <v>0</v>
      </c>
      <c r="X106" s="20">
        <f>SUM(U106:W106)</f>
        <v>39470942</v>
      </c>
      <c r="Y106" s="21">
        <f>NOVIEMBRE!AA106</f>
        <v>13317806</v>
      </c>
      <c r="Z106" s="457">
        <v>1205500</v>
      </c>
      <c r="AA106" s="20">
        <f>SUM(Y106:Z106)</f>
        <v>14523306</v>
      </c>
      <c r="AB106" s="21">
        <f>NOVIEMBRE!AD106</f>
        <v>13317806</v>
      </c>
      <c r="AC106" s="457">
        <v>1205500</v>
      </c>
      <c r="AD106" s="20">
        <f>SUM(AB106:AC106)</f>
        <v>14523306</v>
      </c>
      <c r="AE106" s="21">
        <f>NOVIEMBRE!AG106</f>
        <v>12007306</v>
      </c>
      <c r="AF106" s="457">
        <v>1310500</v>
      </c>
      <c r="AG106" s="20">
        <f>SUM(AE106:AF106)</f>
        <v>13317806</v>
      </c>
      <c r="AH106" s="21">
        <f>X106-AA106</f>
        <v>24947636</v>
      </c>
      <c r="AI106" s="17">
        <f>X106-AD106</f>
        <v>24947636</v>
      </c>
      <c r="AJ106" s="18">
        <f>X106-AG106</f>
        <v>26153136</v>
      </c>
      <c r="AK106" s="10"/>
      <c r="AL106" s="455">
        <v>0</v>
      </c>
      <c r="AM106" s="458">
        <v>0</v>
      </c>
      <c r="AN106" s="10"/>
      <c r="AO106" s="365"/>
      <c r="AP106" s="365"/>
      <c r="AQ106" s="365"/>
      <c r="AR106" s="365"/>
      <c r="AS106" s="365"/>
      <c r="AT106" s="365"/>
      <c r="AU106" s="365"/>
      <c r="AV106" s="365"/>
      <c r="AW106" s="365"/>
      <c r="AX106" s="365"/>
      <c r="AY106" s="365"/>
      <c r="AZ106" s="365"/>
      <c r="BQ106" s="562"/>
    </row>
    <row r="107" spans="1:70" s="467" customFormat="1" ht="13.5" thickBot="1" x14ac:dyDescent="0.25">
      <c r="A107" s="217"/>
      <c r="B107" s="554"/>
      <c r="C107" s="365"/>
      <c r="D107" s="365"/>
      <c r="E107" s="365"/>
      <c r="F107" s="365"/>
      <c r="G107" s="365"/>
      <c r="H107" s="365"/>
      <c r="I107" s="365"/>
      <c r="J107" s="365"/>
      <c r="K107" s="365"/>
      <c r="L107" s="365"/>
      <c r="M107" s="365"/>
      <c r="N107" s="567"/>
      <c r="O107" s="562"/>
      <c r="P107" s="579"/>
      <c r="Q107" s="479"/>
      <c r="R107" s="10"/>
      <c r="S107" s="156" t="str">
        <f>+IF(NOVIEMBRE!S107=0,"",NOVIEMBRE!S107)</f>
        <v>1020402-2</v>
      </c>
      <c r="T107" s="55" t="str">
        <f>+IF(NOVIEMBRE!T107=0,"",NOVIEMBRE!T107)</f>
        <v>I.C.B.F.</v>
      </c>
      <c r="U107" s="29">
        <f>+ENERO!U107</f>
        <v>59206413</v>
      </c>
      <c r="V107" s="17">
        <f>NOVIEMBRE!V107+DICIEMBRE!AL107</f>
        <v>0</v>
      </c>
      <c r="W107" s="17">
        <f>NOVIEMBRE!W107+DICIEMBRE!AM107</f>
        <v>0</v>
      </c>
      <c r="X107" s="20">
        <f>SUM(U107:W107)</f>
        <v>59206413</v>
      </c>
      <c r="Y107" s="21">
        <f>NOVIEMBRE!AA107</f>
        <v>19976558</v>
      </c>
      <c r="Z107" s="457">
        <v>1808300</v>
      </c>
      <c r="AA107" s="20">
        <f>SUM(Y107:Z107)</f>
        <v>21784858</v>
      </c>
      <c r="AB107" s="21">
        <f>NOVIEMBRE!AD107</f>
        <v>19976558</v>
      </c>
      <c r="AC107" s="457">
        <v>1808300</v>
      </c>
      <c r="AD107" s="20">
        <f>SUM(AB107:AC107)</f>
        <v>21784858</v>
      </c>
      <c r="AE107" s="21">
        <f>NOVIEMBRE!AG107</f>
        <v>18010958</v>
      </c>
      <c r="AF107" s="457">
        <v>1965600</v>
      </c>
      <c r="AG107" s="20">
        <f>SUM(AE107:AF107)</f>
        <v>19976558</v>
      </c>
      <c r="AH107" s="21">
        <f>X107-AA107</f>
        <v>37421555</v>
      </c>
      <c r="AI107" s="17">
        <f>X107-AD107</f>
        <v>37421555</v>
      </c>
      <c r="AJ107" s="18">
        <f>X107-AG107</f>
        <v>39229855</v>
      </c>
      <c r="AK107" s="10"/>
      <c r="AL107" s="455">
        <v>0</v>
      </c>
      <c r="AM107" s="458">
        <v>0</v>
      </c>
      <c r="AN107" s="10"/>
      <c r="AO107" s="365"/>
      <c r="AP107" s="365"/>
      <c r="AQ107" s="365"/>
      <c r="AR107" s="365"/>
      <c r="AS107" s="365"/>
      <c r="AT107" s="365"/>
      <c r="AU107" s="365"/>
      <c r="AV107" s="365"/>
      <c r="AW107" s="365"/>
      <c r="AX107" s="365"/>
      <c r="AY107" s="365"/>
      <c r="AZ107" s="365"/>
      <c r="BQ107" s="562"/>
    </row>
    <row r="108" spans="1:70" s="467" customFormat="1" ht="16.5" x14ac:dyDescent="0.2">
      <c r="A108" s="433">
        <f>+IF(NOVIEMBRE!A108=0,"",NOVIEMBRE!A108)</f>
        <v>2000</v>
      </c>
      <c r="B108" s="439" t="str">
        <f>+IF(NOVIEMBRE!B108=0,"",NOVIEMBRE!B108)</f>
        <v>INGRESOS DE CAPITAL</v>
      </c>
      <c r="C108" s="215">
        <f t="shared" ref="C108:N108" si="108">SUM(C109:C117)</f>
        <v>10400000</v>
      </c>
      <c r="D108" s="435">
        <f t="shared" si="108"/>
        <v>0</v>
      </c>
      <c r="E108" s="435">
        <f t="shared" si="108"/>
        <v>110315337</v>
      </c>
      <c r="F108" s="216">
        <f t="shared" si="108"/>
        <v>120715337</v>
      </c>
      <c r="G108" s="215">
        <f t="shared" si="108"/>
        <v>86087949</v>
      </c>
      <c r="H108" s="435">
        <f t="shared" si="108"/>
        <v>2616446</v>
      </c>
      <c r="I108" s="216">
        <f t="shared" si="108"/>
        <v>88704395</v>
      </c>
      <c r="J108" s="215">
        <f t="shared" si="108"/>
        <v>86087949</v>
      </c>
      <c r="K108" s="435">
        <f t="shared" si="108"/>
        <v>2616446</v>
      </c>
      <c r="L108" s="216">
        <f t="shared" si="108"/>
        <v>88704395</v>
      </c>
      <c r="M108" s="215">
        <f t="shared" si="108"/>
        <v>32010942</v>
      </c>
      <c r="N108" s="216">
        <f t="shared" si="108"/>
        <v>32010942</v>
      </c>
      <c r="O108" s="562"/>
      <c r="P108" s="215">
        <f>SUM(P109:P117)</f>
        <v>0</v>
      </c>
      <c r="Q108" s="216">
        <f>SUM(Q109:Q117)</f>
        <v>0</v>
      </c>
      <c r="R108" s="10"/>
      <c r="S108" s="155">
        <f>+IF(NOVIEMBRE!S108=0,"",NOVIEMBRE!S108)</f>
        <v>1020499</v>
      </c>
      <c r="T108" s="159" t="str">
        <f>+IF(NOVIEMBRE!T108=0,"",NOVIEMBRE!T108)</f>
        <v>Vigencias Anteriores</v>
      </c>
      <c r="U108" s="29">
        <f>+ENERO!U108</f>
        <v>0</v>
      </c>
      <c r="V108" s="17">
        <f>NOVIEMBRE!V108+DICIEMBRE!AL108</f>
        <v>0</v>
      </c>
      <c r="W108" s="17">
        <f>NOVIEMBRE!W108+DICIEMBRE!AM108</f>
        <v>2947323</v>
      </c>
      <c r="X108" s="20">
        <f>SUM(U108:W108)</f>
        <v>2947323</v>
      </c>
      <c r="Y108" s="21">
        <f>NOVIEMBRE!AA108</f>
        <v>2947323</v>
      </c>
      <c r="Z108" s="457">
        <v>0</v>
      </c>
      <c r="AA108" s="20">
        <f>SUM(Y108:Z108)</f>
        <v>2947323</v>
      </c>
      <c r="AB108" s="21">
        <f>NOVIEMBRE!AD108</f>
        <v>2947323</v>
      </c>
      <c r="AC108" s="457">
        <v>0</v>
      </c>
      <c r="AD108" s="20">
        <f>SUM(AB108:AC108)</f>
        <v>2947323</v>
      </c>
      <c r="AE108" s="21">
        <f>NOVIEMBRE!AG108</f>
        <v>2947323</v>
      </c>
      <c r="AF108" s="457">
        <v>0</v>
      </c>
      <c r="AG108" s="20">
        <f>SUM(AE108:AF108)</f>
        <v>2947323</v>
      </c>
      <c r="AH108" s="21">
        <f>X108-AA108</f>
        <v>0</v>
      </c>
      <c r="AI108" s="17">
        <f>X108-AD108</f>
        <v>0</v>
      </c>
      <c r="AJ108" s="18">
        <f>X108-AG108</f>
        <v>0</v>
      </c>
      <c r="AK108" s="10"/>
      <c r="AL108" s="455">
        <v>0</v>
      </c>
      <c r="AM108" s="458">
        <v>0</v>
      </c>
      <c r="AN108" s="10"/>
      <c r="AO108" s="365"/>
      <c r="AP108" s="365"/>
      <c r="AQ108" s="365"/>
      <c r="AR108" s="365"/>
      <c r="AS108" s="365"/>
      <c r="AT108" s="365"/>
      <c r="AU108" s="365"/>
      <c r="AV108" s="365"/>
      <c r="AW108" s="365"/>
      <c r="AX108" s="365"/>
      <c r="AY108" s="365"/>
      <c r="AZ108" s="365"/>
      <c r="BQ108" s="562"/>
    </row>
    <row r="109" spans="1:70" s="467" customFormat="1" ht="15.75" x14ac:dyDescent="0.2">
      <c r="A109" s="47">
        <f>+IF(NOVIEMBRE!A109=0,"",NOVIEMBRE!A109)</f>
        <v>2100</v>
      </c>
      <c r="B109" s="56" t="str">
        <f>+IF(NOVIEMBRE!B109=0,"",NOVIEMBRE!B109)</f>
        <v>CREDITO INTERNO</v>
      </c>
      <c r="C109" s="576">
        <f>+ENERO!C109</f>
        <v>0</v>
      </c>
      <c r="D109" s="574">
        <f>NOVIEMBRE!D109+DICIEMBRE!P109</f>
        <v>0</v>
      </c>
      <c r="E109" s="574">
        <f>NOVIEMBRE!E109+DICIEMBRE!Q109</f>
        <v>0</v>
      </c>
      <c r="F109" s="575">
        <f t="shared" ref="F109:F116" si="109">SUM(C109:E109)</f>
        <v>0</v>
      </c>
      <c r="G109" s="576">
        <f>NOVIEMBRE!I109</f>
        <v>0</v>
      </c>
      <c r="H109" s="457">
        <v>0</v>
      </c>
      <c r="I109" s="575">
        <f t="shared" ref="I109:I116" si="110">SUM(G109:H109)</f>
        <v>0</v>
      </c>
      <c r="J109" s="576">
        <f>NOVIEMBRE!L109</f>
        <v>0</v>
      </c>
      <c r="K109" s="457">
        <v>0</v>
      </c>
      <c r="L109" s="575">
        <f t="shared" ref="L109:L116" si="111">SUM(J109:K109)</f>
        <v>0</v>
      </c>
      <c r="M109" s="576">
        <f t="shared" ref="M109:M116" si="112">F109-I109</f>
        <v>0</v>
      </c>
      <c r="N109" s="575">
        <f t="shared" ref="N109:N116" si="113">F109-L109</f>
        <v>0</v>
      </c>
      <c r="O109" s="562"/>
      <c r="P109" s="455">
        <v>0</v>
      </c>
      <c r="Q109" s="458">
        <v>0</v>
      </c>
      <c r="R109" s="10"/>
      <c r="S109" s="448" t="str">
        <f>+IF(NOVIEMBRE!S109=0,"",NOVIEMBRE!S109)</f>
        <v/>
      </c>
      <c r="T109" s="649" t="str">
        <f>+IF(NOVIEMBRE!T109=0,"",NOVIEMBRE!T109)</f>
        <v/>
      </c>
      <c r="U109" s="193"/>
      <c r="V109" s="193"/>
      <c r="W109" s="193"/>
      <c r="X109" s="193"/>
      <c r="Y109" s="193"/>
      <c r="Z109" s="193"/>
      <c r="AA109" s="193"/>
      <c r="AB109" s="193"/>
      <c r="AC109" s="193"/>
      <c r="AD109" s="193"/>
      <c r="AE109" s="193"/>
      <c r="AF109" s="193"/>
      <c r="AG109" s="193"/>
      <c r="AH109" s="193"/>
      <c r="AI109" s="193"/>
      <c r="AJ109" s="207"/>
      <c r="AK109" s="12"/>
      <c r="AL109" s="213"/>
      <c r="AM109" s="214"/>
      <c r="AN109" s="10"/>
      <c r="AO109" s="365"/>
      <c r="AP109" s="365"/>
      <c r="AQ109" s="365"/>
      <c r="AR109" s="365"/>
      <c r="AS109" s="365"/>
      <c r="AT109" s="365"/>
      <c r="AU109" s="365"/>
      <c r="AV109" s="365"/>
      <c r="AW109" s="365"/>
      <c r="AX109" s="365"/>
      <c r="AY109" s="365"/>
      <c r="AZ109" s="365"/>
      <c r="BQ109" s="562"/>
    </row>
    <row r="110" spans="1:70" s="467" customFormat="1" ht="15.75" x14ac:dyDescent="0.2">
      <c r="A110" s="586" t="str">
        <f>+IF(NOVIEMBRE!A110=0,"",NOVIEMBRE!A110)</f>
        <v>2100-1</v>
      </c>
      <c r="B110" s="563" t="s">
        <v>482</v>
      </c>
      <c r="C110" s="576">
        <f>+ENERO!C110</f>
        <v>0</v>
      </c>
      <c r="D110" s="574">
        <f>NOVIEMBRE!D110+DICIEMBRE!P110</f>
        <v>0</v>
      </c>
      <c r="E110" s="574">
        <f>NOVIEMBRE!E110+DICIEMBRE!Q110</f>
        <v>0</v>
      </c>
      <c r="F110" s="575">
        <f t="shared" si="109"/>
        <v>0</v>
      </c>
      <c r="G110" s="576">
        <f>NOVIEMBRE!I110</f>
        <v>0</v>
      </c>
      <c r="H110" s="457">
        <v>0</v>
      </c>
      <c r="I110" s="575">
        <f t="shared" si="110"/>
        <v>0</v>
      </c>
      <c r="J110" s="576">
        <f>NOVIEMBRE!L110</f>
        <v>0</v>
      </c>
      <c r="K110" s="457">
        <v>0</v>
      </c>
      <c r="L110" s="575">
        <f t="shared" si="111"/>
        <v>0</v>
      </c>
      <c r="M110" s="576">
        <f t="shared" si="112"/>
        <v>0</v>
      </c>
      <c r="N110" s="575">
        <f t="shared" si="113"/>
        <v>0</v>
      </c>
      <c r="O110" s="562"/>
      <c r="P110" s="455">
        <v>0</v>
      </c>
      <c r="Q110" s="458">
        <v>0</v>
      </c>
      <c r="R110" s="10"/>
      <c r="S110" s="469">
        <f>+IF(NOVIEMBRE!S110=0,"",NOVIEMBRE!S110)</f>
        <v>2000000</v>
      </c>
      <c r="T110" s="588" t="str">
        <f>+IF(NOVIEMBRE!T110=0,"",NOVIEMBRE!T110)</f>
        <v>GASTOS GENERALES</v>
      </c>
      <c r="U110" s="589">
        <f t="shared" ref="U110:AJ110" si="114">U112+U145</f>
        <v>529227966</v>
      </c>
      <c r="V110" s="590">
        <f t="shared" si="114"/>
        <v>925000</v>
      </c>
      <c r="W110" s="590">
        <f t="shared" si="114"/>
        <v>241718676</v>
      </c>
      <c r="X110" s="591">
        <f t="shared" si="114"/>
        <v>771871642</v>
      </c>
      <c r="Y110" s="464">
        <f t="shared" si="114"/>
        <v>586661370.69000006</v>
      </c>
      <c r="Z110" s="590">
        <f t="shared" si="114"/>
        <v>111610110</v>
      </c>
      <c r="AA110" s="591">
        <f t="shared" si="114"/>
        <v>698271480.69000006</v>
      </c>
      <c r="AB110" s="464">
        <f t="shared" si="114"/>
        <v>575938693.69000006</v>
      </c>
      <c r="AC110" s="590">
        <f t="shared" si="114"/>
        <v>122332787</v>
      </c>
      <c r="AD110" s="591">
        <f t="shared" si="114"/>
        <v>698271480.69000006</v>
      </c>
      <c r="AE110" s="464">
        <f t="shared" si="114"/>
        <v>476770488.62</v>
      </c>
      <c r="AF110" s="590">
        <f t="shared" si="114"/>
        <v>117702279</v>
      </c>
      <c r="AG110" s="591">
        <f t="shared" si="114"/>
        <v>594472767.62</v>
      </c>
      <c r="AH110" s="464">
        <f t="shared" si="114"/>
        <v>73600161.310000002</v>
      </c>
      <c r="AI110" s="590">
        <f t="shared" si="114"/>
        <v>73600161.310000002</v>
      </c>
      <c r="AJ110" s="465">
        <f t="shared" si="114"/>
        <v>177398874.38</v>
      </c>
      <c r="AK110" s="12"/>
      <c r="AL110" s="151">
        <f>AL112+AL145</f>
        <v>-895000</v>
      </c>
      <c r="AM110" s="153">
        <f>AM112+AM145</f>
        <v>50000000</v>
      </c>
      <c r="AN110" s="10"/>
      <c r="AO110" s="365"/>
      <c r="AP110" s="365"/>
      <c r="AQ110" s="365"/>
      <c r="AR110" s="365"/>
      <c r="AS110" s="365"/>
      <c r="AT110" s="365"/>
      <c r="AU110" s="365"/>
      <c r="AV110" s="365"/>
      <c r="AW110" s="365"/>
      <c r="AX110" s="365"/>
      <c r="AY110" s="365"/>
      <c r="AZ110" s="365"/>
      <c r="BQ110" s="562"/>
    </row>
    <row r="111" spans="1:70" s="467" customFormat="1" ht="15.75" x14ac:dyDescent="0.2">
      <c r="A111" s="47">
        <f>+IF(NOVIEMBRE!A111=0,"",NOVIEMBRE!A111)</f>
        <v>2200</v>
      </c>
      <c r="B111" s="56" t="str">
        <f>+IF(NOVIEMBRE!B111=0,"",NOVIEMBRE!B111)</f>
        <v>CREDITO EXTERNO</v>
      </c>
      <c r="C111" s="576">
        <f>+ENERO!C111</f>
        <v>0</v>
      </c>
      <c r="D111" s="574">
        <f>NOVIEMBRE!D111+DICIEMBRE!P111</f>
        <v>0</v>
      </c>
      <c r="E111" s="574">
        <f>NOVIEMBRE!E111+DICIEMBRE!Q111</f>
        <v>0</v>
      </c>
      <c r="F111" s="575">
        <f t="shared" si="109"/>
        <v>0</v>
      </c>
      <c r="G111" s="576">
        <f>NOVIEMBRE!I111</f>
        <v>0</v>
      </c>
      <c r="H111" s="457">
        <v>0</v>
      </c>
      <c r="I111" s="575">
        <f t="shared" si="110"/>
        <v>0</v>
      </c>
      <c r="J111" s="576">
        <f>NOVIEMBRE!L111</f>
        <v>0</v>
      </c>
      <c r="K111" s="457">
        <v>0</v>
      </c>
      <c r="L111" s="575">
        <f t="shared" si="111"/>
        <v>0</v>
      </c>
      <c r="M111" s="576">
        <f t="shared" si="112"/>
        <v>0</v>
      </c>
      <c r="N111" s="575">
        <f t="shared" si="113"/>
        <v>0</v>
      </c>
      <c r="O111" s="562"/>
      <c r="P111" s="455">
        <v>0</v>
      </c>
      <c r="Q111" s="458">
        <v>0</v>
      </c>
      <c r="R111" s="10"/>
      <c r="S111" s="448" t="str">
        <f>+IF(NOVIEMBRE!S111=0,"",NOVIEMBRE!S111)</f>
        <v/>
      </c>
      <c r="T111" s="649" t="str">
        <f>+IF(NOVIEMBRE!T111=0,"",NOVIEMBRE!T111)</f>
        <v/>
      </c>
      <c r="U111" s="193"/>
      <c r="V111" s="193"/>
      <c r="W111" s="193"/>
      <c r="X111" s="193"/>
      <c r="Y111" s="193"/>
      <c r="Z111" s="193"/>
      <c r="AA111" s="193"/>
      <c r="AB111" s="193"/>
      <c r="AC111" s="193"/>
      <c r="AD111" s="193"/>
      <c r="AE111" s="193"/>
      <c r="AF111" s="193"/>
      <c r="AG111" s="193"/>
      <c r="AH111" s="193"/>
      <c r="AI111" s="193"/>
      <c r="AJ111" s="207"/>
      <c r="AK111" s="10"/>
      <c r="AL111" s="451"/>
      <c r="AM111" s="452"/>
      <c r="AN111" s="10"/>
      <c r="AO111" s="365"/>
      <c r="AP111" s="365"/>
      <c r="AQ111" s="365"/>
      <c r="AR111" s="365"/>
      <c r="AS111" s="365"/>
      <c r="AT111" s="365"/>
      <c r="AU111" s="365"/>
      <c r="AV111" s="365"/>
      <c r="AW111" s="365"/>
      <c r="AX111" s="365"/>
      <c r="AY111" s="365"/>
      <c r="AZ111" s="365"/>
      <c r="BQ111" s="562"/>
    </row>
    <row r="112" spans="1:70" s="467" customFormat="1" ht="15.75" x14ac:dyDescent="0.2">
      <c r="A112" s="592" t="str">
        <f>+IF(NOVIEMBRE!A112=0,"",NOVIEMBRE!A112)</f>
        <v>2200-1</v>
      </c>
      <c r="B112" s="563" t="s">
        <v>482</v>
      </c>
      <c r="C112" s="576">
        <f>+ENERO!C112</f>
        <v>0</v>
      </c>
      <c r="D112" s="574">
        <f>NOVIEMBRE!D112+DICIEMBRE!P112</f>
        <v>0</v>
      </c>
      <c r="E112" s="574">
        <f>NOVIEMBRE!E112+DICIEMBRE!Q112</f>
        <v>0</v>
      </c>
      <c r="F112" s="575">
        <f t="shared" si="109"/>
        <v>0</v>
      </c>
      <c r="G112" s="576">
        <f>NOVIEMBRE!I112</f>
        <v>0</v>
      </c>
      <c r="H112" s="457">
        <v>0</v>
      </c>
      <c r="I112" s="575">
        <f t="shared" si="110"/>
        <v>0</v>
      </c>
      <c r="J112" s="576">
        <f>NOVIEMBRE!L112</f>
        <v>0</v>
      </c>
      <c r="K112" s="457">
        <v>0</v>
      </c>
      <c r="L112" s="575">
        <f t="shared" si="111"/>
        <v>0</v>
      </c>
      <c r="M112" s="576">
        <f t="shared" si="112"/>
        <v>0</v>
      </c>
      <c r="N112" s="575">
        <f t="shared" si="113"/>
        <v>0</v>
      </c>
      <c r="O112" s="562"/>
      <c r="P112" s="455">
        <v>0</v>
      </c>
      <c r="Q112" s="458">
        <v>0</v>
      </c>
      <c r="R112" s="10"/>
      <c r="S112" s="469">
        <f>+IF(NOVIEMBRE!S112=0,"",NOVIEMBRE!S112)</f>
        <v>2010000</v>
      </c>
      <c r="T112" s="470" t="str">
        <f>+IF(NOVIEMBRE!T112=0,"",NOVIEMBRE!T112)</f>
        <v>Gastos de Administración</v>
      </c>
      <c r="U112" s="157">
        <f t="shared" ref="U112:AJ112" si="115">U114+U123+U141</f>
        <v>200148216</v>
      </c>
      <c r="V112" s="144">
        <f t="shared" si="115"/>
        <v>-15195000</v>
      </c>
      <c r="W112" s="144">
        <f t="shared" si="115"/>
        <v>132236567</v>
      </c>
      <c r="X112" s="152">
        <f t="shared" si="115"/>
        <v>317189783</v>
      </c>
      <c r="Y112" s="151">
        <f t="shared" si="115"/>
        <v>200772309.69</v>
      </c>
      <c r="Z112" s="144">
        <f t="shared" si="115"/>
        <v>82571439</v>
      </c>
      <c r="AA112" s="152">
        <f t="shared" si="115"/>
        <v>283343748.69</v>
      </c>
      <c r="AB112" s="151">
        <f t="shared" si="115"/>
        <v>200697640.69</v>
      </c>
      <c r="AC112" s="144">
        <f t="shared" si="115"/>
        <v>82646108</v>
      </c>
      <c r="AD112" s="152">
        <f t="shared" si="115"/>
        <v>283343748.69</v>
      </c>
      <c r="AE112" s="151">
        <f t="shared" si="115"/>
        <v>167018945.62</v>
      </c>
      <c r="AF112" s="144">
        <f t="shared" si="115"/>
        <v>77222296</v>
      </c>
      <c r="AG112" s="152">
        <f t="shared" si="115"/>
        <v>244241241.62</v>
      </c>
      <c r="AH112" s="151">
        <f t="shared" si="115"/>
        <v>33846034.310000002</v>
      </c>
      <c r="AI112" s="144">
        <f t="shared" si="115"/>
        <v>33846034.310000002</v>
      </c>
      <c r="AJ112" s="153">
        <f t="shared" si="115"/>
        <v>72948541.379999995</v>
      </c>
      <c r="AK112" s="10"/>
      <c r="AL112" s="151">
        <f>AL114+AL123+AL141</f>
        <v>-95000</v>
      </c>
      <c r="AM112" s="153">
        <f>AM114+AM123+AM141</f>
        <v>50000000</v>
      </c>
      <c r="AN112" s="10"/>
      <c r="AO112" s="365"/>
      <c r="AP112" s="365"/>
      <c r="AQ112" s="365"/>
      <c r="AR112" s="365"/>
      <c r="AS112" s="365"/>
      <c r="AT112" s="365"/>
      <c r="AU112" s="365"/>
      <c r="AV112" s="365"/>
      <c r="AW112" s="365"/>
      <c r="AX112" s="365"/>
      <c r="AY112" s="365"/>
      <c r="AZ112" s="365"/>
      <c r="BQ112" s="562"/>
    </row>
    <row r="113" spans="1:69" s="467" customFormat="1" ht="15.75" x14ac:dyDescent="0.2">
      <c r="A113" s="47">
        <f>+IF(NOVIEMBRE!A113=0,"",NOVIEMBRE!A113)</f>
        <v>2300</v>
      </c>
      <c r="B113" s="56" t="str">
        <f>+IF(NOVIEMBRE!B113=0,"",NOVIEMBRE!B113)</f>
        <v>RENDIMIENTOS FINANCIEROS</v>
      </c>
      <c r="C113" s="576">
        <f>+ENERO!C113</f>
        <v>2000000</v>
      </c>
      <c r="D113" s="574">
        <f>NOVIEMBRE!D113+DICIEMBRE!P113</f>
        <v>0</v>
      </c>
      <c r="E113" s="574">
        <f>NOVIEMBRE!E113+DICIEMBRE!Q113</f>
        <v>0</v>
      </c>
      <c r="F113" s="575">
        <f t="shared" si="109"/>
        <v>2000000</v>
      </c>
      <c r="G113" s="576">
        <f>NOVIEMBRE!I113</f>
        <v>518874</v>
      </c>
      <c r="H113" s="457">
        <v>25764</v>
      </c>
      <c r="I113" s="827">
        <f t="shared" si="110"/>
        <v>544638</v>
      </c>
      <c r="J113" s="576">
        <f>NOVIEMBRE!L113</f>
        <v>518874</v>
      </c>
      <c r="K113" s="457">
        <v>25764</v>
      </c>
      <c r="L113" s="575">
        <f t="shared" si="111"/>
        <v>544638</v>
      </c>
      <c r="M113" s="576">
        <f t="shared" si="112"/>
        <v>1455362</v>
      </c>
      <c r="N113" s="575">
        <f t="shared" si="113"/>
        <v>1455362</v>
      </c>
      <c r="O113" s="562"/>
      <c r="P113" s="455">
        <v>0</v>
      </c>
      <c r="Q113" s="458">
        <v>0</v>
      </c>
      <c r="R113" s="10"/>
      <c r="S113" s="448" t="str">
        <f>+IF(NOVIEMBRE!S113=0,"",NOVIEMBRE!S113)</f>
        <v/>
      </c>
      <c r="T113" s="649" t="str">
        <f>+IF(NOVIEMBRE!T113=0,"",NOVIEMBRE!T113)</f>
        <v/>
      </c>
      <c r="U113" s="193"/>
      <c r="V113" s="193"/>
      <c r="W113" s="193"/>
      <c r="X113" s="193"/>
      <c r="Y113" s="193"/>
      <c r="Z113" s="193"/>
      <c r="AA113" s="193"/>
      <c r="AB113" s="193"/>
      <c r="AC113" s="193"/>
      <c r="AD113" s="193"/>
      <c r="AE113" s="193"/>
      <c r="AF113" s="193"/>
      <c r="AG113" s="193"/>
      <c r="AH113" s="193"/>
      <c r="AI113" s="193"/>
      <c r="AJ113" s="207"/>
      <c r="AK113" s="10"/>
      <c r="AL113" s="451"/>
      <c r="AM113" s="452"/>
      <c r="AN113" s="10"/>
      <c r="AO113" s="365"/>
      <c r="AP113" s="365"/>
      <c r="AQ113" s="365"/>
      <c r="AR113" s="365"/>
      <c r="AS113" s="365"/>
      <c r="AT113" s="365"/>
      <c r="AU113" s="365"/>
      <c r="AV113" s="365"/>
      <c r="AW113" s="365"/>
      <c r="AX113" s="365"/>
      <c r="AY113" s="365"/>
      <c r="AZ113" s="365"/>
      <c r="BQ113" s="562"/>
    </row>
    <row r="114" spans="1:69" s="467" customFormat="1" ht="15" x14ac:dyDescent="0.2">
      <c r="A114" s="48">
        <f>+IF(NOVIEMBRE!A114=0,"",NOVIEMBRE!A114)</f>
        <v>2400</v>
      </c>
      <c r="B114" s="55" t="str">
        <f>+IF(NOVIEMBRE!B114=0,"",NOVIEMBRE!B114)</f>
        <v>VENTA DE ACTIVOS</v>
      </c>
      <c r="C114" s="283">
        <f>+ENERO!C114</f>
        <v>0</v>
      </c>
      <c r="D114" s="456">
        <f>NOVIEMBRE!D114+DICIEMBRE!P114</f>
        <v>0</v>
      </c>
      <c r="E114" s="456">
        <f>NOVIEMBRE!E114+DICIEMBRE!Q114</f>
        <v>0</v>
      </c>
      <c r="F114" s="170">
        <f t="shared" si="109"/>
        <v>0</v>
      </c>
      <c r="G114" s="283">
        <f>NOVIEMBRE!I114</f>
        <v>14000000</v>
      </c>
      <c r="H114" s="457">
        <v>0</v>
      </c>
      <c r="I114" s="170">
        <f t="shared" si="110"/>
        <v>14000000</v>
      </c>
      <c r="J114" s="283">
        <f>NOVIEMBRE!L114</f>
        <v>14000000</v>
      </c>
      <c r="K114" s="457">
        <v>0</v>
      </c>
      <c r="L114" s="170">
        <f t="shared" si="111"/>
        <v>14000000</v>
      </c>
      <c r="M114" s="283">
        <f t="shared" si="112"/>
        <v>-14000000</v>
      </c>
      <c r="N114" s="170">
        <f t="shared" si="113"/>
        <v>-14000000</v>
      </c>
      <c r="O114" s="562"/>
      <c r="P114" s="455">
        <v>0</v>
      </c>
      <c r="Q114" s="458">
        <v>0</v>
      </c>
      <c r="R114" s="10"/>
      <c r="S114" s="34">
        <f>+IF(NOVIEMBRE!S114=0,"",NOVIEMBRE!S114)</f>
        <v>2010100</v>
      </c>
      <c r="T114" s="158" t="str">
        <f>+IF(NOVIEMBRE!T114=0,"",NOVIEMBRE!T114)</f>
        <v>Adquisición de bienes</v>
      </c>
      <c r="U114" s="157">
        <f t="shared" ref="U114:AJ114" si="116">SUM(U115:U121)</f>
        <v>32720788</v>
      </c>
      <c r="V114" s="144">
        <f t="shared" si="116"/>
        <v>-3350000</v>
      </c>
      <c r="W114" s="144">
        <f t="shared" si="116"/>
        <v>98408177</v>
      </c>
      <c r="X114" s="152">
        <f t="shared" si="116"/>
        <v>127778965</v>
      </c>
      <c r="Y114" s="151">
        <f t="shared" si="116"/>
        <v>51833831</v>
      </c>
      <c r="Z114" s="144">
        <f t="shared" si="116"/>
        <v>61726977</v>
      </c>
      <c r="AA114" s="152">
        <f t="shared" si="116"/>
        <v>113560808</v>
      </c>
      <c r="AB114" s="151">
        <f t="shared" si="116"/>
        <v>51833831</v>
      </c>
      <c r="AC114" s="144">
        <f t="shared" si="116"/>
        <v>61726977</v>
      </c>
      <c r="AD114" s="152">
        <f t="shared" si="116"/>
        <v>113560808</v>
      </c>
      <c r="AE114" s="151">
        <f t="shared" si="116"/>
        <v>38370712</v>
      </c>
      <c r="AF114" s="144">
        <f t="shared" si="116"/>
        <v>62284158</v>
      </c>
      <c r="AG114" s="152">
        <f t="shared" si="116"/>
        <v>100654870</v>
      </c>
      <c r="AH114" s="151">
        <f t="shared" si="116"/>
        <v>14218157</v>
      </c>
      <c r="AI114" s="144">
        <f t="shared" si="116"/>
        <v>14218157</v>
      </c>
      <c r="AJ114" s="153">
        <f t="shared" si="116"/>
        <v>27124095</v>
      </c>
      <c r="AK114" s="10"/>
      <c r="AL114" s="151">
        <f>SUM(AL115:AL121)</f>
        <v>650000</v>
      </c>
      <c r="AM114" s="153">
        <f>SUM(AM115:AM121)</f>
        <v>50000000</v>
      </c>
      <c r="AN114" s="10"/>
      <c r="AO114" s="365"/>
      <c r="AP114" s="365"/>
      <c r="AQ114" s="365"/>
      <c r="AR114" s="365"/>
      <c r="AS114" s="365"/>
      <c r="AT114" s="365"/>
      <c r="AU114" s="365"/>
      <c r="AV114" s="365"/>
      <c r="AW114" s="365"/>
      <c r="AX114" s="365"/>
      <c r="AY114" s="365"/>
      <c r="AZ114" s="365"/>
      <c r="BQ114" s="562"/>
    </row>
    <row r="115" spans="1:69" s="467" customFormat="1" x14ac:dyDescent="0.2">
      <c r="A115" s="48">
        <f>+IF(NOVIEMBRE!A115=0,"",NOVIEMBRE!A115)</f>
        <v>2500</v>
      </c>
      <c r="B115" s="55" t="str">
        <f>+IF(NOVIEMBRE!B115=0,"",NOVIEMBRE!B115)</f>
        <v>DONACIONES</v>
      </c>
      <c r="C115" s="283">
        <f>+ENERO!C115</f>
        <v>400000</v>
      </c>
      <c r="D115" s="456">
        <f>NOVIEMBRE!D115+DICIEMBRE!P115</f>
        <v>0</v>
      </c>
      <c r="E115" s="456">
        <f>NOVIEMBRE!E115+DICIEMBRE!Q115</f>
        <v>0</v>
      </c>
      <c r="F115" s="170">
        <f t="shared" si="109"/>
        <v>400000</v>
      </c>
      <c r="G115" s="283">
        <f>NOVIEMBRE!I115</f>
        <v>0</v>
      </c>
      <c r="H115" s="457">
        <v>266200</v>
      </c>
      <c r="I115" s="170">
        <f t="shared" si="110"/>
        <v>266200</v>
      </c>
      <c r="J115" s="283">
        <f>NOVIEMBRE!L115</f>
        <v>0</v>
      </c>
      <c r="K115" s="457">
        <v>266200</v>
      </c>
      <c r="L115" s="170">
        <f t="shared" si="111"/>
        <v>266200</v>
      </c>
      <c r="M115" s="283">
        <f t="shared" si="112"/>
        <v>133800</v>
      </c>
      <c r="N115" s="170">
        <f t="shared" si="113"/>
        <v>133800</v>
      </c>
      <c r="P115" s="455">
        <v>0</v>
      </c>
      <c r="Q115" s="458">
        <v>0</v>
      </c>
      <c r="R115" s="10"/>
      <c r="S115" s="155" t="str">
        <f>+IF(NOVIEMBRE!S115=0,"",NOVIEMBRE!S115)</f>
        <v>2010100-1</v>
      </c>
      <c r="T115" s="159" t="str">
        <f>+IF(NOVIEMBRE!T115=0,"",NOVIEMBRE!T115)</f>
        <v>Compra de Equipos</v>
      </c>
      <c r="U115" s="29">
        <f>+ENERO!U115</f>
        <v>15475371</v>
      </c>
      <c r="V115" s="17">
        <f>NOVIEMBRE!V115+DICIEMBRE!AL115</f>
        <v>-6000000</v>
      </c>
      <c r="W115" s="17">
        <f>NOVIEMBRE!W115+DICIEMBRE!AM115</f>
        <v>80000000</v>
      </c>
      <c r="X115" s="20">
        <f t="shared" ref="X115:X121" si="117">SUM(U115:W115)</f>
        <v>89475371</v>
      </c>
      <c r="Y115" s="21">
        <f>NOVIEMBRE!AA115</f>
        <v>15266286</v>
      </c>
      <c r="Z115" s="457">
        <v>60000000</v>
      </c>
      <c r="AA115" s="20">
        <f t="shared" ref="AA115:AA121" si="118">SUM(Y115:Z115)</f>
        <v>75266286</v>
      </c>
      <c r="AB115" s="21">
        <f>NOVIEMBRE!AD115</f>
        <v>15266286</v>
      </c>
      <c r="AC115" s="457">
        <v>60000000</v>
      </c>
      <c r="AD115" s="20">
        <f t="shared" ref="AD115:AD121" si="119">SUM(AB115:AC115)</f>
        <v>75266286</v>
      </c>
      <c r="AE115" s="21">
        <f>NOVIEMBRE!AG115</f>
        <v>7773286</v>
      </c>
      <c r="AF115" s="457">
        <v>61031462</v>
      </c>
      <c r="AG115" s="20">
        <f t="shared" ref="AG115:AG121" si="120">SUM(AE115:AF115)</f>
        <v>68804748</v>
      </c>
      <c r="AH115" s="21">
        <f t="shared" ref="AH115:AH121" si="121">X115-AA115</f>
        <v>14209085</v>
      </c>
      <c r="AI115" s="17">
        <f t="shared" ref="AI115:AI121" si="122">X115-AD115</f>
        <v>14209085</v>
      </c>
      <c r="AJ115" s="18">
        <f t="shared" ref="AJ115:AJ121" si="123">X115-AG115</f>
        <v>20670623</v>
      </c>
      <c r="AK115" s="10"/>
      <c r="AL115" s="455"/>
      <c r="AM115" s="458">
        <v>50000000</v>
      </c>
      <c r="AN115" s="10"/>
      <c r="AO115" s="365"/>
      <c r="AP115" s="365"/>
      <c r="AQ115" s="365"/>
      <c r="AR115" s="365"/>
      <c r="AS115" s="365"/>
      <c r="AT115" s="365"/>
      <c r="AU115" s="365"/>
      <c r="AV115" s="365"/>
      <c r="AW115" s="365"/>
      <c r="AX115" s="365"/>
      <c r="AY115" s="365"/>
      <c r="AZ115" s="365"/>
      <c r="BQ115" s="562"/>
    </row>
    <row r="116" spans="1:69" s="467" customFormat="1" x14ac:dyDescent="0.2">
      <c r="A116" s="48">
        <f>+IF(NOVIEMBRE!A116=0,"",NOVIEMBRE!A116)</f>
        <v>2600</v>
      </c>
      <c r="B116" s="55" t="str">
        <f>+IF(NOVIEMBRE!B116=0,"",NOVIEMBRE!B116)</f>
        <v>RECUPERACIÓN DE CARTERA (AÑO 2012 Y ANTERIORES)</v>
      </c>
      <c r="C116" s="283">
        <f>+ENERO!C116</f>
        <v>0</v>
      </c>
      <c r="D116" s="456">
        <f>NOVIEMBRE!D116+DICIEMBRE!P116</f>
        <v>0</v>
      </c>
      <c r="E116" s="456">
        <f>NOVIEMBRE!E116+DICIEMBRE!Q116</f>
        <v>110315337</v>
      </c>
      <c r="F116" s="170">
        <f t="shared" si="109"/>
        <v>110315337</v>
      </c>
      <c r="G116" s="283">
        <f>NOVIEMBRE!I116</f>
        <v>65455017</v>
      </c>
      <c r="H116" s="457">
        <v>0</v>
      </c>
      <c r="I116" s="170">
        <f t="shared" si="110"/>
        <v>65455017</v>
      </c>
      <c r="J116" s="283">
        <f>NOVIEMBRE!L116</f>
        <v>65455017</v>
      </c>
      <c r="K116" s="457">
        <v>0</v>
      </c>
      <c r="L116" s="170">
        <f t="shared" si="111"/>
        <v>65455017</v>
      </c>
      <c r="M116" s="283">
        <f t="shared" si="112"/>
        <v>44860320</v>
      </c>
      <c r="N116" s="170">
        <f t="shared" si="113"/>
        <v>44860320</v>
      </c>
      <c r="P116" s="455">
        <v>0</v>
      </c>
      <c r="Q116" s="458">
        <v>0</v>
      </c>
      <c r="R116" s="10"/>
      <c r="S116" s="155" t="str">
        <f>+IF(NOVIEMBRE!S116=0,"",NOVIEMBRE!S116)</f>
        <v>2010100-2</v>
      </c>
      <c r="T116" s="159" t="str">
        <f>+IF(NOVIEMBRE!T116=0,"",NOVIEMBRE!T116)</f>
        <v>Materiales</v>
      </c>
      <c r="U116" s="29">
        <f>+ENERO!U116</f>
        <v>12245417</v>
      </c>
      <c r="V116" s="17">
        <f>NOVIEMBRE!V116+DICIEMBRE!AL116</f>
        <v>7650000</v>
      </c>
      <c r="W116" s="17">
        <f>NOVIEMBRE!W116+DICIEMBRE!AM116</f>
        <v>7073166</v>
      </c>
      <c r="X116" s="20">
        <f t="shared" si="117"/>
        <v>26968583</v>
      </c>
      <c r="Y116" s="21">
        <f>NOVIEMBRE!AA116</f>
        <v>25232534</v>
      </c>
      <c r="Z116" s="457">
        <f>1726978-1</f>
        <v>1726977</v>
      </c>
      <c r="AA116" s="820">
        <f t="shared" si="118"/>
        <v>26959511</v>
      </c>
      <c r="AB116" s="21">
        <f>NOVIEMBRE!AD116</f>
        <v>25232534</v>
      </c>
      <c r="AC116" s="457">
        <v>1726977</v>
      </c>
      <c r="AD116" s="820">
        <f t="shared" si="119"/>
        <v>26959511</v>
      </c>
      <c r="AE116" s="21">
        <f>NOVIEMBRE!AG116</f>
        <v>19265035</v>
      </c>
      <c r="AF116" s="457">
        <v>1252696</v>
      </c>
      <c r="AG116" s="20">
        <f t="shared" si="120"/>
        <v>20517731</v>
      </c>
      <c r="AH116" s="21">
        <f t="shared" si="121"/>
        <v>9072</v>
      </c>
      <c r="AI116" s="17">
        <f t="shared" si="122"/>
        <v>9072</v>
      </c>
      <c r="AJ116" s="18">
        <f t="shared" si="123"/>
        <v>6450852</v>
      </c>
      <c r="AK116" s="10"/>
      <c r="AL116" s="455">
        <v>650000</v>
      </c>
      <c r="AM116" s="458">
        <v>0</v>
      </c>
      <c r="AN116" s="10"/>
      <c r="AO116" s="365"/>
      <c r="AP116" s="365"/>
      <c r="AQ116" s="365"/>
      <c r="AR116" s="365"/>
      <c r="AS116" s="365"/>
      <c r="AT116" s="365"/>
      <c r="AU116" s="365"/>
      <c r="AV116" s="365"/>
      <c r="AW116" s="365"/>
      <c r="AX116" s="365"/>
      <c r="AY116" s="365"/>
      <c r="AZ116" s="365"/>
      <c r="BQ116" s="562"/>
    </row>
    <row r="117" spans="1:69" s="467" customFormat="1" x14ac:dyDescent="0.2">
      <c r="A117" s="48">
        <f>+IF(NOVIEMBRE!A117=0,"",NOVIEMBRE!A117)</f>
        <v>2700</v>
      </c>
      <c r="B117" s="55" t="str">
        <f>+IF(NOVIEMBRE!B117=0,"",NOVIEMBRE!B117)</f>
        <v>OTROS INGRESOS DE CAPITAL</v>
      </c>
      <c r="C117" s="283">
        <f>SUM(C118:C119)</f>
        <v>8000000</v>
      </c>
      <c r="D117" s="456">
        <f t="shared" ref="D117:N117" si="124">SUM(D118:D119)</f>
        <v>0</v>
      </c>
      <c r="E117" s="456">
        <f t="shared" si="124"/>
        <v>0</v>
      </c>
      <c r="F117" s="170">
        <f t="shared" si="124"/>
        <v>8000000</v>
      </c>
      <c r="G117" s="283">
        <f t="shared" si="124"/>
        <v>6114058</v>
      </c>
      <c r="H117" s="169">
        <f t="shared" si="124"/>
        <v>2324482</v>
      </c>
      <c r="I117" s="170">
        <f t="shared" si="124"/>
        <v>8438540</v>
      </c>
      <c r="J117" s="283">
        <f t="shared" si="124"/>
        <v>6114058</v>
      </c>
      <c r="K117" s="169">
        <f t="shared" si="124"/>
        <v>2324482</v>
      </c>
      <c r="L117" s="170">
        <f t="shared" si="124"/>
        <v>8438540</v>
      </c>
      <c r="M117" s="283">
        <f t="shared" si="124"/>
        <v>-438540</v>
      </c>
      <c r="N117" s="170">
        <f t="shared" si="124"/>
        <v>-438540</v>
      </c>
      <c r="P117" s="36">
        <f>SUM(P118:P119)</f>
        <v>0</v>
      </c>
      <c r="Q117" s="37">
        <f>SUM(Q118:Q119)</f>
        <v>0</v>
      </c>
      <c r="R117" s="10"/>
      <c r="S117" s="155" t="str">
        <f>+IF(NOVIEMBRE!S117=0,"",NOVIEMBRE!S117)</f>
        <v>2010100-3</v>
      </c>
      <c r="T117" s="159" t="str">
        <f>+IF(NOVIEMBRE!T117=0,"",NOVIEMBRE!T117)</f>
        <v>Salud Ocupacional</v>
      </c>
      <c r="U117" s="29">
        <f>+ENERO!U117</f>
        <v>5000000</v>
      </c>
      <c r="V117" s="17">
        <f>NOVIEMBRE!V117+DICIEMBRE!AL117</f>
        <v>-5000000</v>
      </c>
      <c r="W117" s="17">
        <f>NOVIEMBRE!W117+DICIEMBRE!AM117</f>
        <v>0</v>
      </c>
      <c r="X117" s="20">
        <f t="shared" si="117"/>
        <v>0</v>
      </c>
      <c r="Y117" s="21">
        <f>NOVIEMBRE!AA117</f>
        <v>0</v>
      </c>
      <c r="Z117" s="457">
        <v>0</v>
      </c>
      <c r="AA117" s="20">
        <f t="shared" si="118"/>
        <v>0</v>
      </c>
      <c r="AB117" s="21">
        <f>NOVIEMBRE!AD117</f>
        <v>0</v>
      </c>
      <c r="AC117" s="457">
        <v>0</v>
      </c>
      <c r="AD117" s="20">
        <f t="shared" si="119"/>
        <v>0</v>
      </c>
      <c r="AE117" s="21">
        <f>NOVIEMBRE!AG117</f>
        <v>0</v>
      </c>
      <c r="AF117" s="457">
        <v>0</v>
      </c>
      <c r="AG117" s="20">
        <f t="shared" si="120"/>
        <v>0</v>
      </c>
      <c r="AH117" s="21">
        <f t="shared" si="121"/>
        <v>0</v>
      </c>
      <c r="AI117" s="17">
        <f t="shared" si="122"/>
        <v>0</v>
      </c>
      <c r="AJ117" s="18">
        <f t="shared" si="123"/>
        <v>0</v>
      </c>
      <c r="AK117" s="10"/>
      <c r="AL117" s="455">
        <v>0</v>
      </c>
      <c r="AM117" s="458">
        <v>0</v>
      </c>
      <c r="AN117" s="10"/>
      <c r="AO117" s="365"/>
      <c r="AP117" s="365"/>
      <c r="AQ117" s="365"/>
      <c r="AR117" s="365"/>
      <c r="AS117" s="365"/>
      <c r="AT117" s="365"/>
      <c r="AU117" s="365"/>
      <c r="AV117" s="365"/>
      <c r="AW117" s="365"/>
      <c r="AX117" s="365"/>
      <c r="AY117" s="365"/>
      <c r="AZ117" s="365"/>
      <c r="BQ117" s="562"/>
    </row>
    <row r="118" spans="1:69" s="467" customFormat="1" x14ac:dyDescent="0.2">
      <c r="A118" s="11" t="str">
        <f>+IF(NOVIEMBRE!A118=0,"",NOVIEMBRE!A118)</f>
        <v>2700-1</v>
      </c>
      <c r="B118" s="58" t="str">
        <f>+IF(NOVIEMBRE!B118=0,"",NOVIEMBRE!B118)</f>
        <v>Descuentos por pronto pago</v>
      </c>
      <c r="C118" s="283">
        <f>+ENERO!C118</f>
        <v>0</v>
      </c>
      <c r="D118" s="456">
        <f>NOVIEMBRE!D118+DICIEMBRE!P118</f>
        <v>0</v>
      </c>
      <c r="E118" s="456">
        <f>NOVIEMBRE!E118+DICIEMBRE!Q118</f>
        <v>0</v>
      </c>
      <c r="F118" s="170">
        <f>SUM(C118:E118)</f>
        <v>0</v>
      </c>
      <c r="G118" s="283">
        <f>NOVIEMBRE!I118</f>
        <v>0</v>
      </c>
      <c r="H118" s="457">
        <v>0</v>
      </c>
      <c r="I118" s="170">
        <f>SUM(G118:H118)</f>
        <v>0</v>
      </c>
      <c r="J118" s="283">
        <f>NOVIEMBRE!L118</f>
        <v>0</v>
      </c>
      <c r="K118" s="457">
        <v>0</v>
      </c>
      <c r="L118" s="170">
        <f>SUM(J118:K118)</f>
        <v>0</v>
      </c>
      <c r="M118" s="283">
        <f>F118-I118</f>
        <v>0</v>
      </c>
      <c r="N118" s="170">
        <f>F118-L118</f>
        <v>0</v>
      </c>
      <c r="P118" s="455">
        <v>0</v>
      </c>
      <c r="Q118" s="458">
        <v>0</v>
      </c>
      <c r="R118" s="10"/>
      <c r="S118" s="155" t="str">
        <f>+IF(NOVIEMBRE!S118=0,"",NOVIEMBRE!S118)</f>
        <v>2010100-4</v>
      </c>
      <c r="T118" s="159" t="str">
        <f>+IF(NOVIEMBRE!T118=0,"",NOVIEMBRE!T118)</f>
        <v/>
      </c>
      <c r="U118" s="29">
        <f>+ENERO!U118</f>
        <v>0</v>
      </c>
      <c r="V118" s="17">
        <f>NOVIEMBRE!V118+DICIEMBRE!AL118</f>
        <v>0</v>
      </c>
      <c r="W118" s="17">
        <f>NOVIEMBRE!W118+DICIEMBRE!AM118</f>
        <v>0</v>
      </c>
      <c r="X118" s="20">
        <f t="shared" si="117"/>
        <v>0</v>
      </c>
      <c r="Y118" s="21">
        <f>NOVIEMBRE!AA118</f>
        <v>0</v>
      </c>
      <c r="Z118" s="457">
        <v>0</v>
      </c>
      <c r="AA118" s="20">
        <f t="shared" si="118"/>
        <v>0</v>
      </c>
      <c r="AB118" s="21">
        <f>NOVIEMBRE!AD118</f>
        <v>0</v>
      </c>
      <c r="AC118" s="457">
        <v>0</v>
      </c>
      <c r="AD118" s="20">
        <f t="shared" si="119"/>
        <v>0</v>
      </c>
      <c r="AE118" s="21">
        <f>NOVIEMBRE!AG118</f>
        <v>0</v>
      </c>
      <c r="AF118" s="457">
        <v>0</v>
      </c>
      <c r="AG118" s="20">
        <f t="shared" si="120"/>
        <v>0</v>
      </c>
      <c r="AH118" s="21">
        <f t="shared" si="121"/>
        <v>0</v>
      </c>
      <c r="AI118" s="17">
        <f t="shared" si="122"/>
        <v>0</v>
      </c>
      <c r="AJ118" s="18">
        <f t="shared" si="123"/>
        <v>0</v>
      </c>
      <c r="AK118" s="10"/>
      <c r="AL118" s="455">
        <v>0</v>
      </c>
      <c r="AM118" s="458">
        <v>0</v>
      </c>
      <c r="AN118" s="10"/>
      <c r="AO118" s="365"/>
      <c r="AP118" s="365"/>
      <c r="AQ118" s="365"/>
      <c r="AR118" s="365"/>
      <c r="AS118" s="365"/>
      <c r="AT118" s="365"/>
      <c r="AU118" s="365"/>
      <c r="AV118" s="365"/>
      <c r="AW118" s="365"/>
      <c r="AX118" s="365"/>
      <c r="AY118" s="365"/>
      <c r="AZ118" s="365"/>
      <c r="BQ118" s="562"/>
    </row>
    <row r="119" spans="1:69" s="467" customFormat="1" ht="13.5" thickBot="1" x14ac:dyDescent="0.25">
      <c r="A119" s="218" t="str">
        <f>+IF(NOVIEMBRE!A119=0,"",NOVIEMBRE!A119)</f>
        <v>2700-2</v>
      </c>
      <c r="B119" s="219" t="str">
        <f>+IF(NOVIEMBRE!B119=0,"",NOVIEMBRE!B119)</f>
        <v>Otros</v>
      </c>
      <c r="C119" s="474">
        <f>+ENERO!C119</f>
        <v>8000000</v>
      </c>
      <c r="D119" s="472">
        <f>NOVIEMBRE!D119+DICIEMBRE!P119</f>
        <v>0</v>
      </c>
      <c r="E119" s="472">
        <f>NOVIEMBRE!E119+DICIEMBRE!Q119</f>
        <v>0</v>
      </c>
      <c r="F119" s="473">
        <f>SUM(C119:E119)</f>
        <v>8000000</v>
      </c>
      <c r="G119" s="474">
        <f>NOVIEMBRE!I119</f>
        <v>6114058</v>
      </c>
      <c r="H119" s="475">
        <v>2324482</v>
      </c>
      <c r="I119" s="473">
        <f>SUM(G119:H119)</f>
        <v>8438540</v>
      </c>
      <c r="J119" s="474">
        <f>NOVIEMBRE!L119</f>
        <v>6114058</v>
      </c>
      <c r="K119" s="475">
        <v>2324482</v>
      </c>
      <c r="L119" s="473">
        <f>SUM(J119:K119)</f>
        <v>8438540</v>
      </c>
      <c r="M119" s="474">
        <f>F119-I119</f>
        <v>-438540</v>
      </c>
      <c r="N119" s="473">
        <f>F119-L119</f>
        <v>-438540</v>
      </c>
      <c r="P119" s="471">
        <v>0</v>
      </c>
      <c r="Q119" s="476">
        <v>0</v>
      </c>
      <c r="R119" s="10"/>
      <c r="S119" s="155" t="str">
        <f>+IF(NOVIEMBRE!S119=0,"",NOVIEMBRE!S119)</f>
        <v>2010100-5</v>
      </c>
      <c r="T119" s="159" t="str">
        <f>+IF(NOVIEMBRE!T119=0,"",NOVIEMBRE!T119)</f>
        <v/>
      </c>
      <c r="U119" s="29">
        <f>+ENERO!U119</f>
        <v>0</v>
      </c>
      <c r="V119" s="17">
        <f>NOVIEMBRE!V119+DICIEMBRE!AL119</f>
        <v>0</v>
      </c>
      <c r="W119" s="17">
        <f>NOVIEMBRE!W119+DICIEMBRE!AM119</f>
        <v>0</v>
      </c>
      <c r="X119" s="20">
        <f t="shared" si="117"/>
        <v>0</v>
      </c>
      <c r="Y119" s="21">
        <f>NOVIEMBRE!AA119</f>
        <v>0</v>
      </c>
      <c r="Z119" s="457">
        <v>0</v>
      </c>
      <c r="AA119" s="20">
        <f t="shared" si="118"/>
        <v>0</v>
      </c>
      <c r="AB119" s="21">
        <f>NOVIEMBRE!AD119</f>
        <v>0</v>
      </c>
      <c r="AC119" s="457">
        <v>0</v>
      </c>
      <c r="AD119" s="20">
        <f t="shared" si="119"/>
        <v>0</v>
      </c>
      <c r="AE119" s="21">
        <f>NOVIEMBRE!AG119</f>
        <v>0</v>
      </c>
      <c r="AF119" s="457">
        <v>0</v>
      </c>
      <c r="AG119" s="20">
        <f t="shared" si="120"/>
        <v>0</v>
      </c>
      <c r="AH119" s="21">
        <f t="shared" si="121"/>
        <v>0</v>
      </c>
      <c r="AI119" s="17">
        <f t="shared" si="122"/>
        <v>0</v>
      </c>
      <c r="AJ119" s="18">
        <f t="shared" si="123"/>
        <v>0</v>
      </c>
      <c r="AK119" s="10"/>
      <c r="AL119" s="455">
        <v>0</v>
      </c>
      <c r="AM119" s="458">
        <v>0</v>
      </c>
      <c r="AN119" s="10"/>
      <c r="AO119" s="365"/>
      <c r="AP119" s="365"/>
      <c r="AQ119" s="365"/>
      <c r="AR119" s="365"/>
      <c r="AS119" s="365"/>
      <c r="AT119" s="365"/>
      <c r="AU119" s="365"/>
      <c r="AV119" s="365"/>
      <c r="AW119" s="365"/>
      <c r="AX119" s="365"/>
      <c r="AY119" s="365"/>
      <c r="AZ119" s="365"/>
      <c r="BQ119" s="562"/>
    </row>
    <row r="120" spans="1:69" s="467" customFormat="1" ht="13.5" thickBot="1" x14ac:dyDescent="0.25">
      <c r="A120" s="199"/>
      <c r="B120" s="681"/>
      <c r="C120" s="363"/>
      <c r="D120" s="363"/>
      <c r="E120" s="363"/>
      <c r="F120" s="363"/>
      <c r="G120" s="363"/>
      <c r="H120" s="363"/>
      <c r="I120" s="363"/>
      <c r="J120" s="363"/>
      <c r="K120" s="363"/>
      <c r="L120" s="363"/>
      <c r="M120" s="363"/>
      <c r="N120" s="599"/>
      <c r="P120" s="547"/>
      <c r="Q120" s="599"/>
      <c r="R120" s="10"/>
      <c r="S120" s="155" t="str">
        <f>+IF(NOVIEMBRE!S120=0,"",NOVIEMBRE!S120)</f>
        <v>2010100-6</v>
      </c>
      <c r="T120" s="159" t="str">
        <f>+IF(NOVIEMBRE!T120=0,"",NOVIEMBRE!T120)</f>
        <v/>
      </c>
      <c r="U120" s="29">
        <f>+ENERO!U120</f>
        <v>0</v>
      </c>
      <c r="V120" s="17">
        <f>NOVIEMBRE!V120+DICIEMBRE!AL120</f>
        <v>0</v>
      </c>
      <c r="W120" s="17">
        <f>NOVIEMBRE!W120+DICIEMBRE!AM120</f>
        <v>0</v>
      </c>
      <c r="X120" s="20">
        <f t="shared" si="117"/>
        <v>0</v>
      </c>
      <c r="Y120" s="21">
        <f>NOVIEMBRE!AA120</f>
        <v>0</v>
      </c>
      <c r="Z120" s="457">
        <v>0</v>
      </c>
      <c r="AA120" s="20">
        <f t="shared" si="118"/>
        <v>0</v>
      </c>
      <c r="AB120" s="21">
        <f>NOVIEMBRE!AD120</f>
        <v>0</v>
      </c>
      <c r="AC120" s="457">
        <v>0</v>
      </c>
      <c r="AD120" s="20">
        <f t="shared" si="119"/>
        <v>0</v>
      </c>
      <c r="AE120" s="21">
        <f>NOVIEMBRE!AG120</f>
        <v>0</v>
      </c>
      <c r="AF120" s="457">
        <v>0</v>
      </c>
      <c r="AG120" s="20">
        <f t="shared" si="120"/>
        <v>0</v>
      </c>
      <c r="AH120" s="21">
        <f t="shared" si="121"/>
        <v>0</v>
      </c>
      <c r="AI120" s="17">
        <f t="shared" si="122"/>
        <v>0</v>
      </c>
      <c r="AJ120" s="18">
        <f t="shared" si="123"/>
        <v>0</v>
      </c>
      <c r="AK120" s="10"/>
      <c r="AL120" s="455">
        <v>0</v>
      </c>
      <c r="AM120" s="458">
        <v>0</v>
      </c>
      <c r="AN120" s="10"/>
      <c r="AO120" s="365"/>
      <c r="AP120" s="365"/>
      <c r="AQ120" s="365"/>
      <c r="AR120" s="365"/>
      <c r="AS120" s="365"/>
      <c r="AT120" s="365"/>
      <c r="AU120" s="365"/>
      <c r="AV120" s="365"/>
      <c r="AW120" s="365"/>
      <c r="AX120" s="365"/>
      <c r="AY120" s="365"/>
      <c r="AZ120" s="365"/>
      <c r="BQ120" s="562"/>
    </row>
    <row r="121" spans="1:69" s="467" customFormat="1" ht="16.5" thickBot="1" x14ac:dyDescent="0.25">
      <c r="A121" s="600" t="str">
        <f>+IF(NOVIEMBRE!A121=0,"",NOVIEMBRE!A121)</f>
        <v>TOTAL INGRESOS DIFERENTES A CUENTAS POR COBRAR</v>
      </c>
      <c r="B121" s="682"/>
      <c r="C121" s="605">
        <f t="shared" ref="C121:N121" si="125">C8-C123</f>
        <v>3181595000</v>
      </c>
      <c r="D121" s="603">
        <f t="shared" si="125"/>
        <v>0</v>
      </c>
      <c r="E121" s="603">
        <f t="shared" si="125"/>
        <v>242721489</v>
      </c>
      <c r="F121" s="604">
        <f t="shared" si="125"/>
        <v>3424316489</v>
      </c>
      <c r="G121" s="602">
        <f t="shared" si="125"/>
        <v>2949911837</v>
      </c>
      <c r="H121" s="603">
        <f t="shared" si="125"/>
        <v>278016617</v>
      </c>
      <c r="I121" s="604">
        <f t="shared" si="125"/>
        <v>3227928454</v>
      </c>
      <c r="J121" s="602">
        <f t="shared" si="125"/>
        <v>2284017046</v>
      </c>
      <c r="K121" s="603">
        <f t="shared" si="125"/>
        <v>388475723</v>
      </c>
      <c r="L121" s="604">
        <f t="shared" si="125"/>
        <v>2672492769</v>
      </c>
      <c r="M121" s="602">
        <f t="shared" si="125"/>
        <v>196388035</v>
      </c>
      <c r="N121" s="604">
        <f t="shared" si="125"/>
        <v>751823720</v>
      </c>
      <c r="P121" s="605">
        <f>P8-P123</f>
        <v>0</v>
      </c>
      <c r="Q121" s="606">
        <f>Q8-Q123</f>
        <v>54060370</v>
      </c>
      <c r="R121" s="10"/>
      <c r="S121" s="155">
        <f>+IF(NOVIEMBRE!S121=0,"",NOVIEMBRE!S121)</f>
        <v>2010199</v>
      </c>
      <c r="T121" s="159" t="str">
        <f>+IF(NOVIEMBRE!T121=0,"",NOVIEMBRE!T121)</f>
        <v>Vigencias Anteriores</v>
      </c>
      <c r="U121" s="29">
        <f>+ENERO!U121</f>
        <v>0</v>
      </c>
      <c r="V121" s="17">
        <f>NOVIEMBRE!V121+DICIEMBRE!AL121</f>
        <v>0</v>
      </c>
      <c r="W121" s="17">
        <f>NOVIEMBRE!W121+DICIEMBRE!AM121</f>
        <v>11335011</v>
      </c>
      <c r="X121" s="20">
        <f t="shared" si="117"/>
        <v>11335011</v>
      </c>
      <c r="Y121" s="21">
        <f>NOVIEMBRE!AA121</f>
        <v>11335011</v>
      </c>
      <c r="Z121" s="457">
        <v>0</v>
      </c>
      <c r="AA121" s="20">
        <f t="shared" si="118"/>
        <v>11335011</v>
      </c>
      <c r="AB121" s="21">
        <f>NOVIEMBRE!AD121</f>
        <v>11335011</v>
      </c>
      <c r="AC121" s="457">
        <v>0</v>
      </c>
      <c r="AD121" s="20">
        <f t="shared" si="119"/>
        <v>11335011</v>
      </c>
      <c r="AE121" s="21">
        <f>NOVIEMBRE!AG121</f>
        <v>11332391</v>
      </c>
      <c r="AF121" s="457">
        <v>0</v>
      </c>
      <c r="AG121" s="20">
        <f t="shared" si="120"/>
        <v>11332391</v>
      </c>
      <c r="AH121" s="21">
        <f t="shared" si="121"/>
        <v>0</v>
      </c>
      <c r="AI121" s="17">
        <f t="shared" si="122"/>
        <v>0</v>
      </c>
      <c r="AJ121" s="18">
        <f t="shared" si="123"/>
        <v>2620</v>
      </c>
      <c r="AK121" s="10"/>
      <c r="AL121" s="455">
        <v>0</v>
      </c>
      <c r="AM121" s="458">
        <v>0</v>
      </c>
      <c r="AN121" s="10"/>
      <c r="AO121" s="365"/>
      <c r="AP121" s="365"/>
      <c r="AQ121" s="365"/>
      <c r="AR121" s="365"/>
      <c r="AS121" s="365"/>
      <c r="AT121" s="365"/>
      <c r="AU121" s="365"/>
      <c r="AV121" s="365"/>
      <c r="AW121" s="365"/>
      <c r="AX121" s="365"/>
      <c r="AY121" s="365"/>
      <c r="AZ121" s="365"/>
      <c r="BQ121" s="562"/>
    </row>
    <row r="122" spans="1:69" s="467" customFormat="1" ht="16.5" thickBot="1" x14ac:dyDescent="0.25">
      <c r="A122" s="607"/>
      <c r="B122" s="617"/>
      <c r="C122" s="609"/>
      <c r="D122" s="609"/>
      <c r="E122" s="609"/>
      <c r="F122" s="609"/>
      <c r="G122" s="609"/>
      <c r="H122" s="609"/>
      <c r="I122" s="609"/>
      <c r="J122" s="609"/>
      <c r="K122" s="609"/>
      <c r="L122" s="609"/>
      <c r="M122" s="609"/>
      <c r="N122" s="610"/>
      <c r="P122" s="611"/>
      <c r="Q122" s="610"/>
      <c r="R122" s="10"/>
      <c r="S122" s="448" t="str">
        <f>+IF(NOVIEMBRE!S122=0,"",NOVIEMBRE!S122)</f>
        <v/>
      </c>
      <c r="T122" s="649" t="str">
        <f>+IF(NOVIEMBRE!T122=0,"",NOVIEMBRE!T122)</f>
        <v/>
      </c>
      <c r="U122" s="193"/>
      <c r="V122" s="193"/>
      <c r="W122" s="193"/>
      <c r="X122" s="193"/>
      <c r="Y122" s="193"/>
      <c r="Z122" s="193"/>
      <c r="AA122" s="193"/>
      <c r="AB122" s="193"/>
      <c r="AC122" s="193"/>
      <c r="AD122" s="193"/>
      <c r="AE122" s="193"/>
      <c r="AF122" s="193"/>
      <c r="AG122" s="193"/>
      <c r="AH122" s="193"/>
      <c r="AI122" s="193"/>
      <c r="AJ122" s="207"/>
      <c r="AK122" s="10"/>
      <c r="AL122" s="213"/>
      <c r="AM122" s="214"/>
      <c r="AN122" s="10"/>
      <c r="AO122" s="365"/>
      <c r="AP122" s="365"/>
      <c r="AQ122" s="365"/>
      <c r="AR122" s="365"/>
      <c r="AS122" s="365"/>
      <c r="AT122" s="365"/>
      <c r="AU122" s="365"/>
      <c r="AV122" s="365"/>
      <c r="AW122" s="365"/>
      <c r="AX122" s="365"/>
      <c r="AY122" s="365"/>
      <c r="AZ122" s="365"/>
      <c r="BQ122" s="562"/>
    </row>
    <row r="123" spans="1:69" s="467" customFormat="1" ht="16.5" thickBot="1" x14ac:dyDescent="0.25">
      <c r="A123" s="683" t="str">
        <f>+IF(NOVIEMBRE!A123=0,"",NOVIEMBRE!A123)</f>
        <v>TOTAL INGRESOS DE VIGENCIAS ANTERIORES</v>
      </c>
      <c r="B123" s="684"/>
      <c r="C123" s="605">
        <f>SUMIF($B8:$B$117,$B$24,C8:C117)+C116</f>
        <v>0</v>
      </c>
      <c r="D123" s="685">
        <f>SUMIF($B8:$B$117,$B$24,D8:D117)+D116</f>
        <v>0</v>
      </c>
      <c r="E123" s="685">
        <f>SUMIF($B8:$B$117,$B$24,E8:E117)+E116</f>
        <v>735142918</v>
      </c>
      <c r="F123" s="686">
        <f>SUMIF($B8:$B$117,$B$24,F8:F117)+F116</f>
        <v>735142918</v>
      </c>
      <c r="G123" s="687">
        <f>SUMIF($B8:$B$117,$B$24,G8:G117)+G116</f>
        <v>615460645</v>
      </c>
      <c r="H123" s="685">
        <f>SUMIF($B8:$B$117,$B$24,H8:H117)+H116</f>
        <v>1213516</v>
      </c>
      <c r="I123" s="686">
        <f>SUMIF($B8:$B$117,$B$24,I8:I117)+I116</f>
        <v>616674161</v>
      </c>
      <c r="J123" s="687">
        <f>SUMIF($B8:$B$117,$B$24,J8:J117)+J116</f>
        <v>615460645</v>
      </c>
      <c r="K123" s="685">
        <f>SUMIF($B8:$B$117,$B$24,K8:K117)+K116</f>
        <v>1213516</v>
      </c>
      <c r="L123" s="686">
        <f>SUMIF($B8:$B$117,$B$24,L8:L117)+L116</f>
        <v>616674161</v>
      </c>
      <c r="M123" s="687">
        <f>SUMIF($B8:$B$117,$B$24,M8:M117)+M116</f>
        <v>118468757</v>
      </c>
      <c r="N123" s="686">
        <f>SUMIF($B8:$B$117,$B$24,N8:N117)+N116</f>
        <v>118468757</v>
      </c>
      <c r="P123" s="687">
        <f>SUMIF($B8:$B$117,$B$24,P8:P117)+P116</f>
        <v>0</v>
      </c>
      <c r="Q123" s="686">
        <f>SUMIF($B8:$B$117,$B$24,Q8:Q117)+Q116</f>
        <v>0</v>
      </c>
      <c r="R123" s="10"/>
      <c r="S123" s="34">
        <f>+IF(NOVIEMBRE!S123=0,"",NOVIEMBRE!S123)</f>
        <v>2010200</v>
      </c>
      <c r="T123" s="158" t="str">
        <f>+IF(NOVIEMBRE!T123=0,"",NOVIEMBRE!T123)</f>
        <v>Adquisición de Servicios</v>
      </c>
      <c r="U123" s="157">
        <f t="shared" ref="U123:AJ123" si="126">SUM(U124:U139)</f>
        <v>157427428</v>
      </c>
      <c r="V123" s="144">
        <f t="shared" si="126"/>
        <v>-11845000</v>
      </c>
      <c r="W123" s="144">
        <f t="shared" si="126"/>
        <v>25641138</v>
      </c>
      <c r="X123" s="152">
        <f t="shared" si="126"/>
        <v>171223566</v>
      </c>
      <c r="Y123" s="151">
        <f t="shared" si="126"/>
        <v>133085306.69</v>
      </c>
      <c r="Z123" s="144">
        <f t="shared" si="126"/>
        <v>19356519</v>
      </c>
      <c r="AA123" s="152">
        <f t="shared" si="126"/>
        <v>152441825.69</v>
      </c>
      <c r="AB123" s="151">
        <f t="shared" si="126"/>
        <v>133010637.69</v>
      </c>
      <c r="AC123" s="144">
        <f t="shared" si="126"/>
        <v>19431188</v>
      </c>
      <c r="AD123" s="152">
        <f t="shared" si="126"/>
        <v>152441825.69</v>
      </c>
      <c r="AE123" s="151">
        <f t="shared" si="126"/>
        <v>112795061.62</v>
      </c>
      <c r="AF123" s="144">
        <f t="shared" si="126"/>
        <v>14938138</v>
      </c>
      <c r="AG123" s="152">
        <f t="shared" si="126"/>
        <v>127733199.62</v>
      </c>
      <c r="AH123" s="151">
        <f t="shared" si="126"/>
        <v>18781740.310000002</v>
      </c>
      <c r="AI123" s="144">
        <f t="shared" si="126"/>
        <v>18781740.310000002</v>
      </c>
      <c r="AJ123" s="153">
        <f t="shared" si="126"/>
        <v>43490366.379999995</v>
      </c>
      <c r="AK123" s="10"/>
      <c r="AL123" s="151">
        <f>SUM(AL124:AL139)</f>
        <v>-745000</v>
      </c>
      <c r="AM123" s="153">
        <f>SUM(AM124:AM139)</f>
        <v>0</v>
      </c>
      <c r="AN123" s="10"/>
      <c r="AO123" s="365"/>
      <c r="AP123" s="365"/>
      <c r="AQ123" s="365"/>
      <c r="AR123" s="365"/>
      <c r="AS123" s="365"/>
      <c r="AT123" s="365"/>
      <c r="AU123" s="365"/>
      <c r="AV123" s="365"/>
      <c r="AW123" s="365"/>
      <c r="AX123" s="365"/>
      <c r="AY123" s="365"/>
      <c r="AZ123" s="365"/>
      <c r="BQ123" s="562"/>
    </row>
    <row r="124" spans="1:69" s="467" customFormat="1" ht="16.5" thickBot="1" x14ac:dyDescent="0.25">
      <c r="A124" s="607"/>
      <c r="B124" s="617"/>
      <c r="C124" s="609"/>
      <c r="D124" s="609"/>
      <c r="E124" s="609"/>
      <c r="F124" s="609"/>
      <c r="G124" s="609"/>
      <c r="H124" s="609"/>
      <c r="I124" s="609"/>
      <c r="J124" s="609"/>
      <c r="K124" s="609"/>
      <c r="L124" s="609"/>
      <c r="M124" s="609"/>
      <c r="N124" s="610"/>
      <c r="P124" s="611"/>
      <c r="Q124" s="610"/>
      <c r="R124" s="10"/>
      <c r="S124" s="155" t="str">
        <f>+IF(NOVIEMBRE!S124=0,"",NOVIEMBRE!S124)</f>
        <v>2010200-1</v>
      </c>
      <c r="T124" s="159" t="str">
        <f>+IF(NOVIEMBRE!T124=0,"",NOVIEMBRE!T124)</f>
        <v>Seguros</v>
      </c>
      <c r="U124" s="29">
        <f>+ENERO!U124</f>
        <v>20000000</v>
      </c>
      <c r="V124" s="17">
        <f>NOVIEMBRE!V124+DICIEMBRE!AL124</f>
        <v>0</v>
      </c>
      <c r="W124" s="17">
        <f>NOVIEMBRE!W124+DICIEMBRE!AM124</f>
        <v>0</v>
      </c>
      <c r="X124" s="20">
        <f t="shared" ref="X124:X139" si="127">SUM(U124:W124)</f>
        <v>20000000</v>
      </c>
      <c r="Y124" s="21">
        <f>NOVIEMBRE!AA124</f>
        <v>14801100</v>
      </c>
      <c r="Z124" s="457">
        <v>71456</v>
      </c>
      <c r="AA124" s="20">
        <f t="shared" ref="AA124:AA139" si="128">SUM(Y124:Z124)</f>
        <v>14872556</v>
      </c>
      <c r="AB124" s="21">
        <f>NOVIEMBRE!AD124</f>
        <v>14801100</v>
      </c>
      <c r="AC124" s="457">
        <v>71456</v>
      </c>
      <c r="AD124" s="20">
        <f t="shared" ref="AD124:AD139" si="129">SUM(AB124:AC124)</f>
        <v>14872556</v>
      </c>
      <c r="AE124" s="21">
        <f>NOVIEMBRE!AG124</f>
        <v>14801101</v>
      </c>
      <c r="AF124" s="457">
        <v>0</v>
      </c>
      <c r="AG124" s="20">
        <f t="shared" ref="AG124:AG139" si="130">SUM(AE124:AF124)</f>
        <v>14801101</v>
      </c>
      <c r="AH124" s="21">
        <f t="shared" ref="AH124:AH139" si="131">X124-AA124</f>
        <v>5127444</v>
      </c>
      <c r="AI124" s="17">
        <f t="shared" ref="AI124:AI139" si="132">X124-AD124</f>
        <v>5127444</v>
      </c>
      <c r="AJ124" s="18">
        <f t="shared" ref="AJ124:AJ139" si="133">X124-AG124</f>
        <v>5198899</v>
      </c>
      <c r="AK124" s="10"/>
      <c r="AL124" s="455">
        <v>0</v>
      </c>
      <c r="AM124" s="458">
        <v>0</v>
      </c>
      <c r="AN124" s="10"/>
      <c r="AO124" s="365"/>
      <c r="AP124" s="365"/>
      <c r="AQ124" s="365"/>
      <c r="AR124" s="365"/>
      <c r="AS124" s="365"/>
      <c r="AT124" s="365"/>
      <c r="AU124" s="365"/>
      <c r="AV124" s="365"/>
      <c r="AW124" s="365"/>
      <c r="AX124" s="365"/>
      <c r="AY124" s="365"/>
      <c r="AZ124" s="365"/>
      <c r="BQ124" s="562"/>
    </row>
    <row r="125" spans="1:69" s="467" customFormat="1" ht="16.5" thickBot="1" x14ac:dyDescent="0.25">
      <c r="A125" s="618" t="str">
        <f>+IF(NOVIEMBRE!A125=0,"",NOVIEMBRE!A125)</f>
        <v xml:space="preserve">TOTAL PRESUPUESTO DE INGRESOS </v>
      </c>
      <c r="B125" s="619"/>
      <c r="C125" s="605">
        <f t="shared" ref="C125:N125" si="134">C123+C121</f>
        <v>3181595000</v>
      </c>
      <c r="D125" s="621">
        <f t="shared" si="134"/>
        <v>0</v>
      </c>
      <c r="E125" s="621">
        <f t="shared" si="134"/>
        <v>977864407</v>
      </c>
      <c r="F125" s="622">
        <f t="shared" si="134"/>
        <v>4159459407</v>
      </c>
      <c r="G125" s="620">
        <f t="shared" si="134"/>
        <v>3565372482</v>
      </c>
      <c r="H125" s="621">
        <f t="shared" si="134"/>
        <v>279230133</v>
      </c>
      <c r="I125" s="622">
        <f t="shared" si="134"/>
        <v>3844602615</v>
      </c>
      <c r="J125" s="620">
        <f t="shared" si="134"/>
        <v>2899477691</v>
      </c>
      <c r="K125" s="621">
        <f t="shared" si="134"/>
        <v>389689239</v>
      </c>
      <c r="L125" s="622">
        <f t="shared" si="134"/>
        <v>3289166930</v>
      </c>
      <c r="M125" s="620">
        <f t="shared" si="134"/>
        <v>314856792</v>
      </c>
      <c r="N125" s="622">
        <f t="shared" si="134"/>
        <v>870292477</v>
      </c>
      <c r="P125" s="605">
        <f>P123+P121</f>
        <v>0</v>
      </c>
      <c r="Q125" s="606">
        <f>Q123+Q121</f>
        <v>54060370</v>
      </c>
      <c r="R125" s="10"/>
      <c r="S125" s="155" t="str">
        <f>+IF(NOVIEMBRE!S125=0,"",NOVIEMBRE!S125)</f>
        <v>2010200-2</v>
      </c>
      <c r="T125" s="159" t="str">
        <f>+IF(NOVIEMBRE!T125=0,"",NOVIEMBRE!T125)</f>
        <v>Impresos y Publicaciones</v>
      </c>
      <c r="U125" s="29">
        <f>+ENERO!U125</f>
        <v>1618455</v>
      </c>
      <c r="V125" s="17">
        <f>NOVIEMBRE!V125+DICIEMBRE!AL125</f>
        <v>-500000</v>
      </c>
      <c r="W125" s="17">
        <f>NOVIEMBRE!W125+DICIEMBRE!AM125</f>
        <v>0</v>
      </c>
      <c r="X125" s="20">
        <f t="shared" si="127"/>
        <v>1118455</v>
      </c>
      <c r="Y125" s="21">
        <f>NOVIEMBRE!AA125</f>
        <v>1005563</v>
      </c>
      <c r="Z125" s="457">
        <v>60000</v>
      </c>
      <c r="AA125" s="20">
        <f t="shared" si="128"/>
        <v>1065563</v>
      </c>
      <c r="AB125" s="21">
        <f>NOVIEMBRE!AD125</f>
        <v>1005563</v>
      </c>
      <c r="AC125" s="457">
        <v>60000</v>
      </c>
      <c r="AD125" s="20">
        <f t="shared" si="129"/>
        <v>1065563</v>
      </c>
      <c r="AE125" s="21">
        <f>NOVIEMBRE!AG125</f>
        <v>1005563</v>
      </c>
      <c r="AF125" s="457">
        <v>0</v>
      </c>
      <c r="AG125" s="20">
        <f t="shared" si="130"/>
        <v>1005563</v>
      </c>
      <c r="AH125" s="21">
        <f t="shared" si="131"/>
        <v>52892</v>
      </c>
      <c r="AI125" s="17">
        <f t="shared" si="132"/>
        <v>52892</v>
      </c>
      <c r="AJ125" s="18">
        <f t="shared" si="133"/>
        <v>112892</v>
      </c>
      <c r="AK125" s="10"/>
      <c r="AL125" s="455">
        <v>0</v>
      </c>
      <c r="AM125" s="458">
        <v>0</v>
      </c>
      <c r="AN125" s="10"/>
      <c r="AO125" s="365"/>
      <c r="AP125" s="365"/>
      <c r="AQ125" s="365"/>
      <c r="AR125" s="365"/>
      <c r="AS125" s="365"/>
      <c r="AT125" s="365"/>
      <c r="AU125" s="365"/>
      <c r="AV125" s="365"/>
      <c r="AW125" s="365"/>
      <c r="AX125" s="365"/>
      <c r="AY125" s="365"/>
      <c r="AZ125" s="365"/>
      <c r="BQ125" s="562"/>
    </row>
    <row r="126" spans="1:69" s="467" customFormat="1" x14ac:dyDescent="0.2">
      <c r="A126" s="623"/>
      <c r="N126" s="10"/>
      <c r="R126" s="10"/>
      <c r="S126" s="155" t="str">
        <f>+IF(NOVIEMBRE!S126=0,"",NOVIEMBRE!S126)</f>
        <v>2010200-3</v>
      </c>
      <c r="T126" s="159" t="str">
        <f>+IF(NOVIEMBRE!T126=0,"",NOVIEMBRE!T126)</f>
        <v xml:space="preserve">Servicios Públicos </v>
      </c>
      <c r="U126" s="29">
        <f>+ENERO!U126</f>
        <v>59412000</v>
      </c>
      <c r="V126" s="17">
        <f>NOVIEMBRE!V126+DICIEMBRE!AL126</f>
        <v>0</v>
      </c>
      <c r="W126" s="17">
        <f>NOVIEMBRE!W126+DICIEMBRE!AM126</f>
        <v>0</v>
      </c>
      <c r="X126" s="20">
        <f t="shared" si="127"/>
        <v>59412000</v>
      </c>
      <c r="Y126" s="21">
        <f>NOVIEMBRE!AA126</f>
        <v>47572509</v>
      </c>
      <c r="Z126" s="457">
        <v>8596965</v>
      </c>
      <c r="AA126" s="20">
        <f t="shared" si="128"/>
        <v>56169474</v>
      </c>
      <c r="AB126" s="21">
        <f>NOVIEMBRE!AD126</f>
        <v>47572509</v>
      </c>
      <c r="AC126" s="457">
        <v>8596965</v>
      </c>
      <c r="AD126" s="20">
        <f t="shared" si="129"/>
        <v>56169474</v>
      </c>
      <c r="AE126" s="21">
        <f>NOVIEMBRE!AG126</f>
        <v>46001398</v>
      </c>
      <c r="AF126" s="457">
        <v>6273668</v>
      </c>
      <c r="AG126" s="20">
        <f t="shared" si="130"/>
        <v>52275066</v>
      </c>
      <c r="AH126" s="21">
        <f t="shared" si="131"/>
        <v>3242526</v>
      </c>
      <c r="AI126" s="17">
        <f t="shared" si="132"/>
        <v>3242526</v>
      </c>
      <c r="AJ126" s="18">
        <f t="shared" si="133"/>
        <v>7136934</v>
      </c>
      <c r="AK126" s="10"/>
      <c r="AL126" s="455">
        <v>0</v>
      </c>
      <c r="AM126" s="458">
        <v>0</v>
      </c>
      <c r="AN126" s="10"/>
      <c r="AO126" s="365"/>
      <c r="AP126" s="365"/>
      <c r="AQ126" s="365"/>
      <c r="AR126" s="365"/>
      <c r="AS126" s="365"/>
      <c r="AT126" s="365"/>
      <c r="AU126" s="365"/>
      <c r="AV126" s="365"/>
      <c r="AW126" s="365"/>
      <c r="AX126" s="365"/>
      <c r="AY126" s="365"/>
      <c r="AZ126" s="365"/>
      <c r="BQ126" s="562"/>
    </row>
    <row r="127" spans="1:69" s="467" customFormat="1" x14ac:dyDescent="0.2">
      <c r="A127" s="623"/>
      <c r="D127" s="562"/>
      <c r="N127" s="10"/>
      <c r="R127" s="10"/>
      <c r="S127" s="155" t="str">
        <f>+IF(NOVIEMBRE!S127=0,"",NOVIEMBRE!S127)</f>
        <v>2010200-4</v>
      </c>
      <c r="T127" s="159" t="str">
        <f>+IF(NOVIEMBRE!T127=0,"",NOVIEMBRE!T127)</f>
        <v>Comunicaciones y Transportes</v>
      </c>
      <c r="U127" s="29">
        <f>+ENERO!U127</f>
        <v>12125984</v>
      </c>
      <c r="V127" s="17">
        <f>NOVIEMBRE!V127+DICIEMBRE!AL127</f>
        <v>1500000</v>
      </c>
      <c r="W127" s="17">
        <f>NOVIEMBRE!W127+DICIEMBRE!AM127</f>
        <v>0</v>
      </c>
      <c r="X127" s="20">
        <f t="shared" si="127"/>
        <v>13625984</v>
      </c>
      <c r="Y127" s="21">
        <f>NOVIEMBRE!AA127</f>
        <v>11769626</v>
      </c>
      <c r="Z127" s="457">
        <v>611431</v>
      </c>
      <c r="AA127" s="20">
        <f t="shared" si="128"/>
        <v>12381057</v>
      </c>
      <c r="AB127" s="21">
        <f>NOVIEMBRE!AD127</f>
        <v>11694957</v>
      </c>
      <c r="AC127" s="457">
        <v>686100</v>
      </c>
      <c r="AD127" s="20">
        <f t="shared" si="129"/>
        <v>12381057</v>
      </c>
      <c r="AE127" s="21">
        <f>NOVIEMBRE!AG127</f>
        <v>10834067</v>
      </c>
      <c r="AF127" s="457">
        <v>529900</v>
      </c>
      <c r="AG127" s="20">
        <f t="shared" si="130"/>
        <v>11363967</v>
      </c>
      <c r="AH127" s="21">
        <f t="shared" si="131"/>
        <v>1244927</v>
      </c>
      <c r="AI127" s="17">
        <f t="shared" si="132"/>
        <v>1244927</v>
      </c>
      <c r="AJ127" s="18">
        <f t="shared" si="133"/>
        <v>2262017</v>
      </c>
      <c r="AK127" s="10"/>
      <c r="AL127" s="455">
        <v>0</v>
      </c>
      <c r="AM127" s="458">
        <v>0</v>
      </c>
      <c r="AN127" s="10"/>
      <c r="AO127" s="365"/>
      <c r="AP127" s="365"/>
      <c r="AQ127" s="365"/>
      <c r="AR127" s="365"/>
      <c r="AS127" s="365"/>
      <c r="AT127" s="365"/>
      <c r="AU127" s="365"/>
      <c r="AV127" s="365"/>
      <c r="AW127" s="365"/>
      <c r="AX127" s="365"/>
      <c r="AY127" s="365"/>
      <c r="AZ127" s="365"/>
      <c r="BQ127" s="562"/>
    </row>
    <row r="128" spans="1:69" s="467" customFormat="1" x14ac:dyDescent="0.2">
      <c r="A128" s="623"/>
      <c r="N128" s="10"/>
      <c r="R128" s="10"/>
      <c r="S128" s="155" t="str">
        <f>+IF(NOVIEMBRE!S128=0,"",NOVIEMBRE!S128)</f>
        <v>2010200-5</v>
      </c>
      <c r="T128" s="159" t="str">
        <f>+IF(NOVIEMBRE!T128=0,"",NOVIEMBRE!T128)</f>
        <v>Viáticos y Gastos de Viaje</v>
      </c>
      <c r="U128" s="29">
        <f>+ENERO!U128</f>
        <v>10866029</v>
      </c>
      <c r="V128" s="17">
        <f>NOVIEMBRE!V128+DICIEMBRE!AL128</f>
        <v>2500000</v>
      </c>
      <c r="W128" s="17">
        <f>NOVIEMBRE!W128+DICIEMBRE!AM128</f>
        <v>0</v>
      </c>
      <c r="X128" s="20">
        <f t="shared" si="127"/>
        <v>13366029</v>
      </c>
      <c r="Y128" s="21">
        <f>NOVIEMBRE!AA128</f>
        <v>10646877</v>
      </c>
      <c r="Z128" s="457">
        <v>854392</v>
      </c>
      <c r="AA128" s="820">
        <f t="shared" si="128"/>
        <v>11501269</v>
      </c>
      <c r="AB128" s="21">
        <f>NOVIEMBRE!AD128</f>
        <v>10646877</v>
      </c>
      <c r="AC128" s="457">
        <v>854392</v>
      </c>
      <c r="AD128" s="820">
        <f t="shared" si="129"/>
        <v>11501269</v>
      </c>
      <c r="AE128" s="21">
        <f>NOVIEMBRE!AG128</f>
        <v>10646874</v>
      </c>
      <c r="AF128" s="457">
        <f>854392+3</f>
        <v>854395</v>
      </c>
      <c r="AG128" s="820">
        <f t="shared" si="130"/>
        <v>11501269</v>
      </c>
      <c r="AH128" s="21">
        <f t="shared" si="131"/>
        <v>1864760</v>
      </c>
      <c r="AI128" s="17">
        <f t="shared" si="132"/>
        <v>1864760</v>
      </c>
      <c r="AJ128" s="18">
        <f t="shared" si="133"/>
        <v>1864760</v>
      </c>
      <c r="AK128" s="10"/>
      <c r="AL128" s="455">
        <v>0</v>
      </c>
      <c r="AM128" s="458">
        <v>0</v>
      </c>
      <c r="AN128" s="10"/>
      <c r="AO128" s="365"/>
      <c r="AP128" s="365"/>
      <c r="AQ128" s="365"/>
      <c r="AR128" s="365"/>
      <c r="AS128" s="365"/>
      <c r="AT128" s="365"/>
      <c r="AU128" s="365"/>
      <c r="AV128" s="365"/>
      <c r="AW128" s="365"/>
      <c r="AX128" s="365"/>
      <c r="AY128" s="365"/>
      <c r="AZ128" s="365"/>
      <c r="BQ128" s="562"/>
    </row>
    <row r="129" spans="1:69" s="467" customFormat="1" x14ac:dyDescent="0.2">
      <c r="A129" s="623"/>
      <c r="N129" s="10"/>
      <c r="R129" s="10"/>
      <c r="S129" s="155" t="str">
        <f>+IF(NOVIEMBRE!S129=0,"",NOVIEMBRE!S129)</f>
        <v>2010200-6</v>
      </c>
      <c r="T129" s="159" t="str">
        <f>+IF(NOVIEMBRE!T129=0,"",NOVIEMBRE!T129)</f>
        <v>Arrendamientos</v>
      </c>
      <c r="U129" s="29">
        <f>+ENERO!U129</f>
        <v>0</v>
      </c>
      <c r="V129" s="17">
        <f>NOVIEMBRE!V129+DICIEMBRE!AL129</f>
        <v>0</v>
      </c>
      <c r="W129" s="17">
        <f>NOVIEMBRE!W129+DICIEMBRE!AM129</f>
        <v>0</v>
      </c>
      <c r="X129" s="20">
        <f t="shared" si="127"/>
        <v>0</v>
      </c>
      <c r="Y129" s="21">
        <f>NOVIEMBRE!AA129</f>
        <v>0</v>
      </c>
      <c r="Z129" s="457">
        <v>0</v>
      </c>
      <c r="AA129" s="20">
        <f t="shared" si="128"/>
        <v>0</v>
      </c>
      <c r="AB129" s="21">
        <f>NOVIEMBRE!AD129</f>
        <v>0</v>
      </c>
      <c r="AC129" s="457">
        <v>0</v>
      </c>
      <c r="AD129" s="20">
        <f t="shared" si="129"/>
        <v>0</v>
      </c>
      <c r="AE129" s="21">
        <f>NOVIEMBRE!AG129</f>
        <v>0</v>
      </c>
      <c r="AF129" s="457">
        <v>0</v>
      </c>
      <c r="AG129" s="20">
        <f t="shared" si="130"/>
        <v>0</v>
      </c>
      <c r="AH129" s="21">
        <f t="shared" si="131"/>
        <v>0</v>
      </c>
      <c r="AI129" s="17">
        <f t="shared" si="132"/>
        <v>0</v>
      </c>
      <c r="AJ129" s="18">
        <f t="shared" si="133"/>
        <v>0</v>
      </c>
      <c r="AK129" s="10"/>
      <c r="AL129" s="455">
        <v>0</v>
      </c>
      <c r="AM129" s="458">
        <v>0</v>
      </c>
      <c r="AN129" s="10"/>
      <c r="AO129" s="365"/>
      <c r="AP129" s="365"/>
      <c r="AQ129" s="365"/>
      <c r="AR129" s="365"/>
      <c r="AS129" s="365"/>
      <c r="AT129" s="365"/>
      <c r="AU129" s="365"/>
      <c r="AV129" s="365"/>
      <c r="AW129" s="365"/>
      <c r="AX129" s="365"/>
      <c r="AY129" s="365"/>
      <c r="AZ129" s="365"/>
      <c r="BQ129" s="562"/>
    </row>
    <row r="130" spans="1:69" s="467" customFormat="1" x14ac:dyDescent="0.2">
      <c r="A130" s="623"/>
      <c r="N130" s="10"/>
      <c r="R130" s="10"/>
      <c r="S130" s="155" t="str">
        <f>+IF(NOVIEMBRE!S130=0,"",NOVIEMBRE!S130)</f>
        <v>2010200-7</v>
      </c>
      <c r="T130" s="159" t="str">
        <f>+IF(NOVIEMBRE!T130=0,"",NOVIEMBRE!T130)</f>
        <v>Vigilancia y Aseo</v>
      </c>
      <c r="U130" s="29">
        <f>+ENERO!U130</f>
        <v>3000000</v>
      </c>
      <c r="V130" s="17">
        <f>NOVIEMBRE!V130+DICIEMBRE!AL130</f>
        <v>-3000000</v>
      </c>
      <c r="W130" s="17">
        <f>NOVIEMBRE!W130+DICIEMBRE!AM130</f>
        <v>0</v>
      </c>
      <c r="X130" s="20">
        <f t="shared" si="127"/>
        <v>0</v>
      </c>
      <c r="Y130" s="21">
        <f>NOVIEMBRE!AA130</f>
        <v>0</v>
      </c>
      <c r="Z130" s="457">
        <v>0</v>
      </c>
      <c r="AA130" s="20">
        <f t="shared" si="128"/>
        <v>0</v>
      </c>
      <c r="AB130" s="21">
        <f>NOVIEMBRE!AD130</f>
        <v>0</v>
      </c>
      <c r="AC130" s="457">
        <v>0</v>
      </c>
      <c r="AD130" s="20">
        <f t="shared" si="129"/>
        <v>0</v>
      </c>
      <c r="AE130" s="21">
        <f>NOVIEMBRE!AG130</f>
        <v>0</v>
      </c>
      <c r="AF130" s="457">
        <v>0</v>
      </c>
      <c r="AG130" s="20">
        <f t="shared" si="130"/>
        <v>0</v>
      </c>
      <c r="AH130" s="21">
        <f t="shared" si="131"/>
        <v>0</v>
      </c>
      <c r="AI130" s="17">
        <f t="shared" si="132"/>
        <v>0</v>
      </c>
      <c r="AJ130" s="18">
        <f t="shared" si="133"/>
        <v>0</v>
      </c>
      <c r="AK130" s="10"/>
      <c r="AL130" s="455">
        <v>0</v>
      </c>
      <c r="AM130" s="458">
        <v>0</v>
      </c>
      <c r="AN130" s="10"/>
      <c r="AO130" s="365"/>
      <c r="AP130" s="365"/>
      <c r="AQ130" s="365"/>
      <c r="AR130" s="365"/>
      <c r="AS130" s="365"/>
      <c r="AT130" s="365"/>
      <c r="AU130" s="365"/>
      <c r="AV130" s="365"/>
      <c r="AW130" s="365"/>
      <c r="AX130" s="365"/>
      <c r="AY130" s="365"/>
      <c r="AZ130" s="365"/>
      <c r="BQ130" s="562"/>
    </row>
    <row r="131" spans="1:69" s="467" customFormat="1" x14ac:dyDescent="0.2">
      <c r="A131" s="623"/>
      <c r="N131" s="10"/>
      <c r="R131" s="10"/>
      <c r="S131" s="155" t="str">
        <f>+IF(NOVIEMBRE!S131=0,"",NOVIEMBRE!S131)</f>
        <v>2010200-8</v>
      </c>
      <c r="T131" s="159" t="str">
        <f>+IF(NOVIEMBRE!T131=0,"",NOVIEMBRE!T131)</f>
        <v>Bienestar Social</v>
      </c>
      <c r="U131" s="29">
        <f>+ENERO!U131</f>
        <v>27404960</v>
      </c>
      <c r="V131" s="17">
        <f>NOVIEMBRE!V131+DICIEMBRE!AL131</f>
        <v>0</v>
      </c>
      <c r="W131" s="17">
        <f>NOVIEMBRE!W131+DICIEMBRE!AM131</f>
        <v>81553</v>
      </c>
      <c r="X131" s="20">
        <f t="shared" si="127"/>
        <v>27486513</v>
      </c>
      <c r="Y131" s="21">
        <f>NOVIEMBRE!AA131</f>
        <v>14781532</v>
      </c>
      <c r="Z131" s="457">
        <v>8440100</v>
      </c>
      <c r="AA131" s="20">
        <f t="shared" si="128"/>
        <v>23221632</v>
      </c>
      <c r="AB131" s="21">
        <f>NOVIEMBRE!AD131</f>
        <v>14781532</v>
      </c>
      <c r="AC131" s="457">
        <v>8440100</v>
      </c>
      <c r="AD131" s="20">
        <f t="shared" si="129"/>
        <v>23221632</v>
      </c>
      <c r="AE131" s="21">
        <f>NOVIEMBRE!AG131</f>
        <v>11623820</v>
      </c>
      <c r="AF131" s="457">
        <v>6558000</v>
      </c>
      <c r="AG131" s="20">
        <f t="shared" si="130"/>
        <v>18181820</v>
      </c>
      <c r="AH131" s="21">
        <f t="shared" si="131"/>
        <v>4264881</v>
      </c>
      <c r="AI131" s="17">
        <f t="shared" si="132"/>
        <v>4264881</v>
      </c>
      <c r="AJ131" s="18">
        <f t="shared" si="133"/>
        <v>9304693</v>
      </c>
      <c r="AK131" s="10"/>
      <c r="AL131" s="455">
        <v>0</v>
      </c>
      <c r="AM131" s="458">
        <v>0</v>
      </c>
      <c r="AN131" s="10"/>
      <c r="AO131" s="365"/>
      <c r="AP131" s="365"/>
      <c r="AQ131" s="365"/>
      <c r="AR131" s="365"/>
      <c r="AS131" s="365"/>
      <c r="AT131" s="365"/>
      <c r="AU131" s="365"/>
      <c r="AV131" s="365"/>
      <c r="AW131" s="365"/>
      <c r="AX131" s="365"/>
      <c r="AY131" s="365"/>
      <c r="AZ131" s="365"/>
      <c r="BQ131" s="562"/>
    </row>
    <row r="132" spans="1:69" s="467" customFormat="1" x14ac:dyDescent="0.2">
      <c r="A132" s="623"/>
      <c r="N132" s="10"/>
      <c r="R132" s="10"/>
      <c r="S132" s="155" t="str">
        <f>+IF(NOVIEMBRE!S132=0,"",NOVIEMBRE!S132)</f>
        <v>2010200-9</v>
      </c>
      <c r="T132" s="159" t="str">
        <f>+IF(NOVIEMBRE!T132=0,"",NOVIEMBRE!T132)</f>
        <v>Capacitación, estimulos, incentivos, programa de calidad</v>
      </c>
      <c r="U132" s="29">
        <f>+ENERO!U132</f>
        <v>9000000</v>
      </c>
      <c r="V132" s="17">
        <f>NOVIEMBRE!V132+DICIEMBRE!AL132</f>
        <v>-6000000</v>
      </c>
      <c r="W132" s="17">
        <f>NOVIEMBRE!W132+DICIEMBRE!AM132</f>
        <v>0</v>
      </c>
      <c r="X132" s="20">
        <f t="shared" si="127"/>
        <v>3000000</v>
      </c>
      <c r="Y132" s="21">
        <f>NOVIEMBRE!AA132</f>
        <v>2603720</v>
      </c>
      <c r="Z132" s="457">
        <v>0</v>
      </c>
      <c r="AA132" s="20">
        <f t="shared" si="128"/>
        <v>2603720</v>
      </c>
      <c r="AB132" s="21">
        <f>NOVIEMBRE!AD132</f>
        <v>2603720</v>
      </c>
      <c r="AC132" s="457">
        <v>0</v>
      </c>
      <c r="AD132" s="20">
        <f t="shared" si="129"/>
        <v>2603720</v>
      </c>
      <c r="AE132" s="21">
        <f>NOVIEMBRE!AG132</f>
        <v>2603720</v>
      </c>
      <c r="AF132" s="457">
        <v>0</v>
      </c>
      <c r="AG132" s="20">
        <f t="shared" si="130"/>
        <v>2603720</v>
      </c>
      <c r="AH132" s="21">
        <f t="shared" si="131"/>
        <v>396280</v>
      </c>
      <c r="AI132" s="17">
        <f t="shared" si="132"/>
        <v>396280</v>
      </c>
      <c r="AJ132" s="18">
        <f t="shared" si="133"/>
        <v>396280</v>
      </c>
      <c r="AK132" s="10"/>
      <c r="AL132" s="455">
        <v>0</v>
      </c>
      <c r="AM132" s="458">
        <v>0</v>
      </c>
      <c r="AN132" s="10"/>
      <c r="AO132" s="365"/>
      <c r="AP132" s="365"/>
      <c r="AQ132" s="365"/>
      <c r="AR132" s="365"/>
      <c r="AS132" s="365"/>
      <c r="AT132" s="365"/>
      <c r="AU132" s="365"/>
      <c r="AV132" s="365"/>
      <c r="AW132" s="365"/>
      <c r="AX132" s="365"/>
      <c r="AY132" s="365"/>
      <c r="AZ132" s="365"/>
      <c r="BQ132" s="562"/>
    </row>
    <row r="133" spans="1:69" s="467" customFormat="1" x14ac:dyDescent="0.2">
      <c r="A133" s="623"/>
      <c r="N133" s="10"/>
      <c r="R133" s="10"/>
      <c r="S133" s="155" t="str">
        <f>+IF(NOVIEMBRE!S133=0,"",NOVIEMBRE!S133)</f>
        <v>2010200-10</v>
      </c>
      <c r="T133" s="159" t="str">
        <f>+IF(NOVIEMBRE!T133=0,"",NOVIEMBRE!T133)</f>
        <v>Pagos otras IPS</v>
      </c>
      <c r="U133" s="29">
        <f>+ENERO!U133</f>
        <v>1000000</v>
      </c>
      <c r="V133" s="17">
        <f>NOVIEMBRE!V133+DICIEMBRE!AL133</f>
        <v>0</v>
      </c>
      <c r="W133" s="17">
        <f>NOVIEMBRE!W133+DICIEMBRE!AM133</f>
        <v>0</v>
      </c>
      <c r="X133" s="20">
        <f t="shared" si="127"/>
        <v>1000000</v>
      </c>
      <c r="Y133" s="21">
        <f>NOVIEMBRE!AA133</f>
        <v>0</v>
      </c>
      <c r="Z133" s="457">
        <v>0</v>
      </c>
      <c r="AA133" s="20">
        <f t="shared" si="128"/>
        <v>0</v>
      </c>
      <c r="AB133" s="21">
        <f>NOVIEMBRE!AD133</f>
        <v>0</v>
      </c>
      <c r="AC133" s="457">
        <v>0</v>
      </c>
      <c r="AD133" s="20">
        <f t="shared" si="129"/>
        <v>0</v>
      </c>
      <c r="AE133" s="21">
        <f>NOVIEMBRE!AG133</f>
        <v>0</v>
      </c>
      <c r="AF133" s="457">
        <v>0</v>
      </c>
      <c r="AG133" s="20">
        <f t="shared" si="130"/>
        <v>0</v>
      </c>
      <c r="AH133" s="21">
        <f t="shared" si="131"/>
        <v>1000000</v>
      </c>
      <c r="AI133" s="17">
        <f t="shared" si="132"/>
        <v>1000000</v>
      </c>
      <c r="AJ133" s="18">
        <f t="shared" si="133"/>
        <v>1000000</v>
      </c>
      <c r="AK133" s="10"/>
      <c r="AL133" s="455">
        <v>0</v>
      </c>
      <c r="AM133" s="458">
        <v>0</v>
      </c>
      <c r="AN133" s="10"/>
      <c r="AO133" s="365"/>
      <c r="AP133" s="365"/>
      <c r="AQ133" s="365"/>
      <c r="AR133" s="365"/>
      <c r="AS133" s="365"/>
      <c r="AT133" s="365"/>
      <c r="AU133" s="365"/>
      <c r="AV133" s="365"/>
      <c r="AW133" s="365"/>
      <c r="AX133" s="365"/>
      <c r="AY133" s="365"/>
      <c r="AZ133" s="365"/>
      <c r="BQ133" s="562"/>
    </row>
    <row r="134" spans="1:69" s="467" customFormat="1" x14ac:dyDescent="0.2">
      <c r="A134" s="623"/>
      <c r="N134" s="10"/>
      <c r="R134" s="10"/>
      <c r="S134" s="155" t="str">
        <f>+IF(NOVIEMBRE!S134=0,"",NOVIEMBRE!S134)</f>
        <v>2010200-11</v>
      </c>
      <c r="T134" s="159" t="str">
        <f>+IF(NOVIEMBRE!T134=0,"",NOVIEMBRE!T134)</f>
        <v>Gastos financieros</v>
      </c>
      <c r="U134" s="29">
        <f>+ENERO!U134</f>
        <v>8000000</v>
      </c>
      <c r="V134" s="17">
        <f>NOVIEMBRE!V134+DICIEMBRE!AL134</f>
        <v>-1600000</v>
      </c>
      <c r="W134" s="17">
        <f>NOVIEMBRE!W134+DICIEMBRE!AM134</f>
        <v>0</v>
      </c>
      <c r="X134" s="20">
        <f t="shared" si="127"/>
        <v>6400000</v>
      </c>
      <c r="Y134" s="21">
        <f>NOVIEMBRE!AA134</f>
        <v>4344794.6899999995</v>
      </c>
      <c r="Z134" s="457">
        <v>722175</v>
      </c>
      <c r="AA134" s="20">
        <f t="shared" si="128"/>
        <v>5066969.6899999995</v>
      </c>
      <c r="AB134" s="21">
        <f>NOVIEMBRE!AD134</f>
        <v>4344794.6899999995</v>
      </c>
      <c r="AC134" s="457">
        <v>722175</v>
      </c>
      <c r="AD134" s="20">
        <f t="shared" si="129"/>
        <v>5066969.6899999995</v>
      </c>
      <c r="AE134" s="21">
        <f>NOVIEMBRE!AG134</f>
        <v>4344794.62</v>
      </c>
      <c r="AF134" s="457">
        <v>722175</v>
      </c>
      <c r="AG134" s="20">
        <f t="shared" si="130"/>
        <v>5066969.62</v>
      </c>
      <c r="AH134" s="21">
        <f t="shared" si="131"/>
        <v>1333030.3100000005</v>
      </c>
      <c r="AI134" s="17">
        <f t="shared" si="132"/>
        <v>1333030.3100000005</v>
      </c>
      <c r="AJ134" s="18">
        <f t="shared" si="133"/>
        <v>1333030.3799999999</v>
      </c>
      <c r="AK134" s="10"/>
      <c r="AL134" s="455">
        <v>0</v>
      </c>
      <c r="AM134" s="458">
        <v>0</v>
      </c>
      <c r="AN134" s="10"/>
      <c r="AO134" s="365"/>
      <c r="AP134" s="365"/>
      <c r="AQ134" s="365"/>
      <c r="AR134" s="365"/>
      <c r="AS134" s="365"/>
      <c r="AT134" s="365"/>
      <c r="AU134" s="365"/>
      <c r="AV134" s="365"/>
      <c r="AW134" s="365"/>
      <c r="AX134" s="365"/>
      <c r="AY134" s="365"/>
      <c r="AZ134" s="365"/>
      <c r="BQ134" s="562"/>
    </row>
    <row r="135" spans="1:69" s="467" customFormat="1" x14ac:dyDescent="0.2">
      <c r="A135" s="623"/>
      <c r="N135" s="10"/>
      <c r="R135" s="10"/>
      <c r="S135" s="155" t="str">
        <f>+IF(NOVIEMBRE!S135=0,"",NOVIEMBRE!S135)</f>
        <v>2010200-12</v>
      </c>
      <c r="T135" s="159" t="str">
        <f>+IF(NOVIEMBRE!T135=0,"",NOVIEMBRE!T135)</f>
        <v>Salud Ocupacional</v>
      </c>
      <c r="U135" s="29">
        <f>+ENERO!U135</f>
        <v>5000000</v>
      </c>
      <c r="V135" s="17">
        <f>NOVIEMBRE!V135+DICIEMBRE!AL135</f>
        <v>-4745000</v>
      </c>
      <c r="W135" s="17">
        <f>NOVIEMBRE!W135+DICIEMBRE!AM135</f>
        <v>0</v>
      </c>
      <c r="X135" s="20">
        <f t="shared" si="127"/>
        <v>255000</v>
      </c>
      <c r="Y135" s="21">
        <f>NOVIEMBRE!AA135</f>
        <v>0</v>
      </c>
      <c r="Z135" s="457">
        <v>0</v>
      </c>
      <c r="AA135" s="20">
        <f t="shared" si="128"/>
        <v>0</v>
      </c>
      <c r="AB135" s="21">
        <f>NOVIEMBRE!AD135</f>
        <v>0</v>
      </c>
      <c r="AC135" s="457">
        <v>0</v>
      </c>
      <c r="AD135" s="20">
        <f t="shared" si="129"/>
        <v>0</v>
      </c>
      <c r="AE135" s="21">
        <f>NOVIEMBRE!AG135</f>
        <v>0</v>
      </c>
      <c r="AF135" s="457">
        <v>0</v>
      </c>
      <c r="AG135" s="20">
        <f t="shared" si="130"/>
        <v>0</v>
      </c>
      <c r="AH135" s="21">
        <f t="shared" si="131"/>
        <v>255000</v>
      </c>
      <c r="AI135" s="17">
        <f t="shared" si="132"/>
        <v>255000</v>
      </c>
      <c r="AJ135" s="18">
        <f t="shared" si="133"/>
        <v>255000</v>
      </c>
      <c r="AK135" s="10"/>
      <c r="AL135" s="455">
        <v>-745000</v>
      </c>
      <c r="AM135" s="458">
        <v>0</v>
      </c>
      <c r="AN135" s="10"/>
      <c r="AO135" s="365"/>
      <c r="AP135" s="365"/>
      <c r="AQ135" s="365"/>
      <c r="AR135" s="365"/>
      <c r="AS135" s="365"/>
      <c r="AT135" s="365"/>
      <c r="AU135" s="365"/>
      <c r="AV135" s="365"/>
      <c r="AW135" s="365"/>
      <c r="AX135" s="365"/>
      <c r="AY135" s="365"/>
      <c r="AZ135" s="365"/>
      <c r="BQ135" s="562"/>
    </row>
    <row r="136" spans="1:69" s="467" customFormat="1" x14ac:dyDescent="0.2">
      <c r="A136" s="623"/>
      <c r="N136" s="10"/>
      <c r="R136" s="10"/>
      <c r="S136" s="155" t="str">
        <f>+IF(NOVIEMBRE!S136=0,"",NOVIEMBRE!S136)</f>
        <v>2010200-13</v>
      </c>
      <c r="T136" s="159" t="str">
        <f>+IF(NOVIEMBRE!T136=0,"",NOVIEMBRE!T136)</f>
        <v>Liquidacion de Convenios</v>
      </c>
      <c r="U136" s="29">
        <f>+ENERO!U136</f>
        <v>0</v>
      </c>
      <c r="V136" s="17">
        <f>NOVIEMBRE!V136+DICIEMBRE!AL136</f>
        <v>0</v>
      </c>
      <c r="W136" s="17">
        <f>NOVIEMBRE!W136+DICIEMBRE!AM136</f>
        <v>13870561</v>
      </c>
      <c r="X136" s="20">
        <f t="shared" si="127"/>
        <v>13870561</v>
      </c>
      <c r="Y136" s="21">
        <f>NOVIEMBRE!AA136</f>
        <v>13870561</v>
      </c>
      <c r="Z136" s="457">
        <v>0</v>
      </c>
      <c r="AA136" s="20">
        <f t="shared" si="128"/>
        <v>13870561</v>
      </c>
      <c r="AB136" s="21">
        <f>NOVIEMBRE!AD136</f>
        <v>13870561</v>
      </c>
      <c r="AC136" s="457">
        <v>0</v>
      </c>
      <c r="AD136" s="20">
        <f t="shared" si="129"/>
        <v>13870561</v>
      </c>
      <c r="AE136" s="21">
        <f>NOVIEMBRE!AG136</f>
        <v>0</v>
      </c>
      <c r="AF136" s="457">
        <v>0</v>
      </c>
      <c r="AG136" s="20">
        <f t="shared" si="130"/>
        <v>0</v>
      </c>
      <c r="AH136" s="21">
        <f t="shared" si="131"/>
        <v>0</v>
      </c>
      <c r="AI136" s="17">
        <f t="shared" si="132"/>
        <v>0</v>
      </c>
      <c r="AJ136" s="18">
        <f t="shared" si="133"/>
        <v>13870561</v>
      </c>
      <c r="AK136" s="10"/>
      <c r="AL136" s="455">
        <v>0</v>
      </c>
      <c r="AM136" s="458">
        <v>0</v>
      </c>
      <c r="AN136" s="10"/>
      <c r="AO136" s="365"/>
      <c r="AP136" s="365"/>
      <c r="AQ136" s="365"/>
      <c r="AR136" s="365"/>
      <c r="AS136" s="365"/>
      <c r="AT136" s="365"/>
      <c r="AU136" s="365"/>
      <c r="AV136" s="365"/>
      <c r="AW136" s="365"/>
      <c r="AX136" s="365"/>
      <c r="AY136" s="365"/>
      <c r="AZ136" s="365"/>
      <c r="BQ136" s="562"/>
    </row>
    <row r="137" spans="1:69" s="467" customFormat="1" x14ac:dyDescent="0.2">
      <c r="A137" s="623"/>
      <c r="N137" s="10"/>
      <c r="R137" s="10"/>
      <c r="S137" s="155" t="str">
        <f>+IF(NOVIEMBRE!S137=0,"",NOVIEMBRE!S137)</f>
        <v>2010020-14</v>
      </c>
      <c r="T137" s="159" t="str">
        <f>+IF(NOVIEMBRE!T137=0,"",NOVIEMBRE!T137)</f>
        <v/>
      </c>
      <c r="U137" s="29">
        <f>+ENERO!U137</f>
        <v>0</v>
      </c>
      <c r="V137" s="17">
        <f>NOVIEMBRE!V137+DICIEMBRE!AL137</f>
        <v>0</v>
      </c>
      <c r="W137" s="17">
        <f>NOVIEMBRE!W137+DICIEMBRE!AM137</f>
        <v>0</v>
      </c>
      <c r="X137" s="20">
        <f t="shared" si="127"/>
        <v>0</v>
      </c>
      <c r="Y137" s="21">
        <f>NOVIEMBRE!AA137</f>
        <v>0</v>
      </c>
      <c r="Z137" s="457">
        <v>0</v>
      </c>
      <c r="AA137" s="20">
        <f t="shared" si="128"/>
        <v>0</v>
      </c>
      <c r="AB137" s="21">
        <f>NOVIEMBRE!AD137</f>
        <v>0</v>
      </c>
      <c r="AC137" s="457">
        <v>0</v>
      </c>
      <c r="AD137" s="20">
        <f t="shared" si="129"/>
        <v>0</v>
      </c>
      <c r="AE137" s="21">
        <f>NOVIEMBRE!AG137</f>
        <v>0</v>
      </c>
      <c r="AF137" s="457">
        <v>0</v>
      </c>
      <c r="AG137" s="20">
        <f t="shared" si="130"/>
        <v>0</v>
      </c>
      <c r="AH137" s="21">
        <f t="shared" si="131"/>
        <v>0</v>
      </c>
      <c r="AI137" s="17">
        <f t="shared" si="132"/>
        <v>0</v>
      </c>
      <c r="AJ137" s="18">
        <f t="shared" si="133"/>
        <v>0</v>
      </c>
      <c r="AK137" s="10"/>
      <c r="AL137" s="455">
        <v>0</v>
      </c>
      <c r="AM137" s="458">
        <v>0</v>
      </c>
      <c r="AN137" s="10"/>
      <c r="AO137" s="365"/>
      <c r="AP137" s="365"/>
      <c r="AQ137" s="365"/>
      <c r="AR137" s="365"/>
      <c r="AS137" s="365"/>
      <c r="AT137" s="365"/>
      <c r="AU137" s="365"/>
      <c r="AV137" s="365"/>
      <c r="AW137" s="365"/>
      <c r="AX137" s="365"/>
      <c r="AY137" s="365"/>
      <c r="AZ137" s="365"/>
      <c r="BQ137" s="562"/>
    </row>
    <row r="138" spans="1:69" s="467" customFormat="1" x14ac:dyDescent="0.2">
      <c r="A138" s="623"/>
      <c r="N138" s="10"/>
      <c r="R138" s="10"/>
      <c r="S138" s="155" t="str">
        <f>+IF(NOVIEMBRE!S138=0,"",NOVIEMBRE!S138)</f>
        <v>2010200-15</v>
      </c>
      <c r="T138" s="159" t="str">
        <f>+IF(NOVIEMBRE!T138=0,"",NOVIEMBRE!T138)</f>
        <v/>
      </c>
      <c r="U138" s="29">
        <f>+ENERO!U138</f>
        <v>0</v>
      </c>
      <c r="V138" s="17">
        <f>NOVIEMBRE!V138+DICIEMBRE!AL138</f>
        <v>0</v>
      </c>
      <c r="W138" s="17">
        <f>NOVIEMBRE!W138+DICIEMBRE!AM138</f>
        <v>0</v>
      </c>
      <c r="X138" s="20">
        <f t="shared" si="127"/>
        <v>0</v>
      </c>
      <c r="Y138" s="21">
        <f>NOVIEMBRE!AA138</f>
        <v>0</v>
      </c>
      <c r="Z138" s="457">
        <v>0</v>
      </c>
      <c r="AA138" s="20">
        <f t="shared" si="128"/>
        <v>0</v>
      </c>
      <c r="AB138" s="21">
        <f>NOVIEMBRE!AD138</f>
        <v>0</v>
      </c>
      <c r="AC138" s="457">
        <v>0</v>
      </c>
      <c r="AD138" s="20">
        <f t="shared" si="129"/>
        <v>0</v>
      </c>
      <c r="AE138" s="21">
        <f>NOVIEMBRE!AG138</f>
        <v>0</v>
      </c>
      <c r="AF138" s="457">
        <v>0</v>
      </c>
      <c r="AG138" s="20">
        <f t="shared" si="130"/>
        <v>0</v>
      </c>
      <c r="AH138" s="21">
        <f t="shared" si="131"/>
        <v>0</v>
      </c>
      <c r="AI138" s="17">
        <f t="shared" si="132"/>
        <v>0</v>
      </c>
      <c r="AJ138" s="18">
        <f t="shared" si="133"/>
        <v>0</v>
      </c>
      <c r="AK138" s="10"/>
      <c r="AL138" s="455">
        <v>0</v>
      </c>
      <c r="AM138" s="458">
        <v>0</v>
      </c>
      <c r="AN138" s="10"/>
      <c r="AO138" s="365"/>
      <c r="AP138" s="365"/>
      <c r="AQ138" s="365"/>
      <c r="AR138" s="365"/>
      <c r="AS138" s="365"/>
      <c r="AT138" s="365"/>
      <c r="AU138" s="365"/>
      <c r="AV138" s="365"/>
      <c r="AW138" s="365"/>
      <c r="AX138" s="365"/>
      <c r="AY138" s="365"/>
      <c r="AZ138" s="365"/>
      <c r="BQ138" s="562"/>
    </row>
    <row r="139" spans="1:69" s="467" customFormat="1" x14ac:dyDescent="0.2">
      <c r="A139" s="623"/>
      <c r="N139" s="10"/>
      <c r="R139" s="10"/>
      <c r="S139" s="155">
        <f>+IF(NOVIEMBRE!S139=0,"",NOVIEMBRE!S139)</f>
        <v>2010299</v>
      </c>
      <c r="T139" s="159" t="str">
        <f>+IF(NOVIEMBRE!T139=0,"",NOVIEMBRE!T139)</f>
        <v>Vigencias Anteriores</v>
      </c>
      <c r="U139" s="29">
        <f>+ENERO!U139</f>
        <v>0</v>
      </c>
      <c r="V139" s="17">
        <f>NOVIEMBRE!V139+DICIEMBRE!AL139</f>
        <v>0</v>
      </c>
      <c r="W139" s="17">
        <f>NOVIEMBRE!W139+DICIEMBRE!AM139</f>
        <v>11689024</v>
      </c>
      <c r="X139" s="20">
        <f t="shared" si="127"/>
        <v>11689024</v>
      </c>
      <c r="Y139" s="21">
        <f>NOVIEMBRE!AA139</f>
        <v>11689024</v>
      </c>
      <c r="Z139" s="457">
        <v>0</v>
      </c>
      <c r="AA139" s="20">
        <f t="shared" si="128"/>
        <v>11689024</v>
      </c>
      <c r="AB139" s="21">
        <f>NOVIEMBRE!AD139</f>
        <v>11689024</v>
      </c>
      <c r="AC139" s="457">
        <v>0</v>
      </c>
      <c r="AD139" s="20">
        <f t="shared" si="129"/>
        <v>11689024</v>
      </c>
      <c r="AE139" s="21">
        <f>NOVIEMBRE!AG139</f>
        <v>10933724</v>
      </c>
      <c r="AF139" s="457">
        <v>0</v>
      </c>
      <c r="AG139" s="20">
        <f t="shared" si="130"/>
        <v>10933724</v>
      </c>
      <c r="AH139" s="21">
        <f t="shared" si="131"/>
        <v>0</v>
      </c>
      <c r="AI139" s="17">
        <f t="shared" si="132"/>
        <v>0</v>
      </c>
      <c r="AJ139" s="18">
        <f t="shared" si="133"/>
        <v>755300</v>
      </c>
      <c r="AK139" s="10"/>
      <c r="AL139" s="455">
        <v>0</v>
      </c>
      <c r="AM139" s="458">
        <v>0</v>
      </c>
      <c r="AN139" s="10"/>
      <c r="AO139" s="365"/>
      <c r="AP139" s="365"/>
      <c r="AQ139" s="365"/>
      <c r="BQ139" s="562"/>
    </row>
    <row r="140" spans="1:69" s="467" customFormat="1" ht="15.75" x14ac:dyDescent="0.2">
      <c r="A140" s="623"/>
      <c r="N140" s="10"/>
      <c r="R140" s="10"/>
      <c r="S140" s="448" t="str">
        <f>+IF(NOVIEMBRE!S140=0,"",NOVIEMBRE!S140)</f>
        <v/>
      </c>
      <c r="T140" s="649" t="str">
        <f>+IF(NOVIEMBRE!T140=0,"",NOVIEMBRE!T140)</f>
        <v/>
      </c>
      <c r="U140" s="193"/>
      <c r="V140" s="193"/>
      <c r="W140" s="193"/>
      <c r="X140" s="193"/>
      <c r="Y140" s="193"/>
      <c r="Z140" s="193"/>
      <c r="AA140" s="193"/>
      <c r="AB140" s="193"/>
      <c r="AC140" s="193"/>
      <c r="AD140" s="193"/>
      <c r="AE140" s="193"/>
      <c r="AF140" s="193"/>
      <c r="AG140" s="193"/>
      <c r="AH140" s="193"/>
      <c r="AI140" s="193"/>
      <c r="AJ140" s="207"/>
      <c r="AK140" s="12"/>
      <c r="AL140" s="213"/>
      <c r="AM140" s="214"/>
      <c r="AN140" s="10"/>
      <c r="BQ140" s="562"/>
    </row>
    <row r="141" spans="1:69" s="467" customFormat="1" ht="15" x14ac:dyDescent="0.2">
      <c r="A141" s="623"/>
      <c r="N141" s="10"/>
      <c r="R141" s="10"/>
      <c r="S141" s="34">
        <f>+IF(NOVIEMBRE!S141=0,"",NOVIEMBRE!S141)</f>
        <v>2010300</v>
      </c>
      <c r="T141" s="158" t="str">
        <f>+IF(NOVIEMBRE!T141=0,"",NOVIEMBRE!T141)</f>
        <v>Impuestos y Multas</v>
      </c>
      <c r="U141" s="157">
        <f t="shared" ref="U141:AJ141" si="135">U142+U143</f>
        <v>10000000</v>
      </c>
      <c r="V141" s="144">
        <f t="shared" si="135"/>
        <v>0</v>
      </c>
      <c r="W141" s="144">
        <f t="shared" si="135"/>
        <v>8187252</v>
      </c>
      <c r="X141" s="152">
        <f t="shared" si="135"/>
        <v>18187252</v>
      </c>
      <c r="Y141" s="151">
        <f t="shared" si="135"/>
        <v>15853172</v>
      </c>
      <c r="Z141" s="144">
        <f t="shared" si="135"/>
        <v>1487943</v>
      </c>
      <c r="AA141" s="152">
        <f t="shared" si="135"/>
        <v>17341115</v>
      </c>
      <c r="AB141" s="151">
        <f t="shared" si="135"/>
        <v>15853172</v>
      </c>
      <c r="AC141" s="144">
        <f t="shared" si="135"/>
        <v>1487943</v>
      </c>
      <c r="AD141" s="152">
        <f t="shared" si="135"/>
        <v>17341115</v>
      </c>
      <c r="AE141" s="151">
        <f t="shared" si="135"/>
        <v>15853172</v>
      </c>
      <c r="AF141" s="144">
        <f t="shared" si="135"/>
        <v>0</v>
      </c>
      <c r="AG141" s="152">
        <f t="shared" si="135"/>
        <v>15853172</v>
      </c>
      <c r="AH141" s="151">
        <f t="shared" si="135"/>
        <v>846137</v>
      </c>
      <c r="AI141" s="144">
        <f t="shared" si="135"/>
        <v>846137</v>
      </c>
      <c r="AJ141" s="153">
        <f t="shared" si="135"/>
        <v>2334080</v>
      </c>
      <c r="AK141" s="12"/>
      <c r="AL141" s="151">
        <f>AL142+AL143</f>
        <v>0</v>
      </c>
      <c r="AM141" s="153">
        <f>AM142+AM143</f>
        <v>0</v>
      </c>
      <c r="AN141" s="10"/>
      <c r="BQ141" s="562"/>
    </row>
    <row r="142" spans="1:69" s="467" customFormat="1" x14ac:dyDescent="0.2">
      <c r="A142" s="623"/>
      <c r="N142" s="10"/>
      <c r="R142" s="10"/>
      <c r="S142" s="155" t="str">
        <f>+IF(NOVIEMBRE!S142=0,"",NOVIEMBRE!S142)</f>
        <v>2010300-1</v>
      </c>
      <c r="T142" s="159" t="str">
        <f>+IF(NOVIEMBRE!T142=0,"",NOVIEMBRE!T142)</f>
        <v>Impuestos (Predial, Vehiculos, Otros)</v>
      </c>
      <c r="U142" s="29">
        <f>+ENERO!U142</f>
        <v>10000000</v>
      </c>
      <c r="V142" s="17">
        <f>NOVIEMBRE!V142+DICIEMBRE!AL142</f>
        <v>0</v>
      </c>
      <c r="W142" s="17">
        <f>NOVIEMBRE!W142+DICIEMBRE!AM142</f>
        <v>0</v>
      </c>
      <c r="X142" s="20">
        <f>SUM(U142:W142)</f>
        <v>10000000</v>
      </c>
      <c r="Y142" s="21">
        <f>NOVIEMBRE!AA142</f>
        <v>7665920</v>
      </c>
      <c r="Z142" s="457">
        <v>1487943</v>
      </c>
      <c r="AA142" s="20">
        <f>SUM(Y142:Z142)</f>
        <v>9153863</v>
      </c>
      <c r="AB142" s="21">
        <f>NOVIEMBRE!AD142</f>
        <v>7665920</v>
      </c>
      <c r="AC142" s="457">
        <v>1487943</v>
      </c>
      <c r="AD142" s="20">
        <f>SUM(AB142:AC142)</f>
        <v>9153863</v>
      </c>
      <c r="AE142" s="21">
        <f>NOVIEMBRE!AG142</f>
        <v>7665920</v>
      </c>
      <c r="AF142" s="457">
        <v>0</v>
      </c>
      <c r="AG142" s="20">
        <f>SUM(AE142:AF142)</f>
        <v>7665920</v>
      </c>
      <c r="AH142" s="21">
        <f>X142-AA142</f>
        <v>846137</v>
      </c>
      <c r="AI142" s="17">
        <f>X142-AD142</f>
        <v>846137</v>
      </c>
      <c r="AJ142" s="18">
        <f>X142-AG142</f>
        <v>2334080</v>
      </c>
      <c r="AK142" s="10"/>
      <c r="AL142" s="455">
        <v>0</v>
      </c>
      <c r="AM142" s="458">
        <v>0</v>
      </c>
      <c r="AN142" s="10"/>
      <c r="BQ142" s="562"/>
    </row>
    <row r="143" spans="1:69" s="467" customFormat="1" x14ac:dyDescent="0.2">
      <c r="A143" s="623"/>
      <c r="N143" s="10"/>
      <c r="R143" s="10"/>
      <c r="S143" s="155">
        <f>+IF(NOVIEMBRE!S143=0,"",NOVIEMBRE!S143)</f>
        <v>2010399</v>
      </c>
      <c r="T143" s="159" t="str">
        <f>+IF(NOVIEMBRE!T143=0,"",NOVIEMBRE!T143)</f>
        <v>Vigencias Anteriores</v>
      </c>
      <c r="U143" s="29">
        <f>+ENERO!U143</f>
        <v>0</v>
      </c>
      <c r="V143" s="17">
        <f>NOVIEMBRE!V143+DICIEMBRE!AL143</f>
        <v>0</v>
      </c>
      <c r="W143" s="17">
        <f>NOVIEMBRE!W143+DICIEMBRE!AM143</f>
        <v>8187252</v>
      </c>
      <c r="X143" s="20">
        <f>SUM(U143:W143)</f>
        <v>8187252</v>
      </c>
      <c r="Y143" s="21">
        <f>NOVIEMBRE!AA143</f>
        <v>8187252</v>
      </c>
      <c r="Z143" s="457">
        <v>0</v>
      </c>
      <c r="AA143" s="20">
        <f>SUM(Y143:Z143)</f>
        <v>8187252</v>
      </c>
      <c r="AB143" s="21">
        <f>NOVIEMBRE!AD143</f>
        <v>8187252</v>
      </c>
      <c r="AC143" s="457">
        <v>0</v>
      </c>
      <c r="AD143" s="20">
        <f>SUM(AB143:AC143)</f>
        <v>8187252</v>
      </c>
      <c r="AE143" s="21">
        <f>NOVIEMBRE!AG143</f>
        <v>8187252</v>
      </c>
      <c r="AF143" s="457">
        <v>0</v>
      </c>
      <c r="AG143" s="20">
        <f>SUM(AE143:AF143)</f>
        <v>8187252</v>
      </c>
      <c r="AH143" s="21">
        <f>X143-AA143</f>
        <v>0</v>
      </c>
      <c r="AI143" s="17">
        <f>X143-AD143</f>
        <v>0</v>
      </c>
      <c r="AJ143" s="18">
        <f>X143-AG143</f>
        <v>0</v>
      </c>
      <c r="AK143" s="10"/>
      <c r="AL143" s="455">
        <v>0</v>
      </c>
      <c r="AM143" s="458">
        <v>0</v>
      </c>
      <c r="AN143" s="10"/>
      <c r="BQ143" s="562"/>
    </row>
    <row r="144" spans="1:69" s="467" customFormat="1" ht="15.75" x14ac:dyDescent="0.2">
      <c r="A144" s="623"/>
      <c r="N144" s="10"/>
      <c r="R144" s="10"/>
      <c r="S144" s="448" t="str">
        <f>+IF(NOVIEMBRE!S144=0,"",NOVIEMBRE!S144)</f>
        <v/>
      </c>
      <c r="T144" s="649" t="str">
        <f>+IF(NOVIEMBRE!T144=0,"",NOVIEMBRE!T144)</f>
        <v/>
      </c>
      <c r="U144" s="193"/>
      <c r="V144" s="193"/>
      <c r="W144" s="193"/>
      <c r="X144" s="193"/>
      <c r="Y144" s="193"/>
      <c r="Z144" s="193"/>
      <c r="AA144" s="193"/>
      <c r="AB144" s="193"/>
      <c r="AC144" s="193"/>
      <c r="AD144" s="193"/>
      <c r="AE144" s="193"/>
      <c r="AF144" s="193"/>
      <c r="AG144" s="193"/>
      <c r="AH144" s="193"/>
      <c r="AI144" s="193"/>
      <c r="AJ144" s="207"/>
      <c r="AK144" s="10"/>
      <c r="AL144" s="213"/>
      <c r="AM144" s="214"/>
      <c r="AN144" s="10"/>
      <c r="BQ144" s="562"/>
    </row>
    <row r="145" spans="1:69" s="467" customFormat="1" ht="15.75" x14ac:dyDescent="0.2">
      <c r="A145" s="623"/>
      <c r="N145" s="10"/>
      <c r="R145" s="10"/>
      <c r="S145" s="469">
        <f>+IF(NOVIEMBRE!S145=0,"",NOVIEMBRE!S145)</f>
        <v>2020010</v>
      </c>
      <c r="T145" s="470" t="str">
        <f>+IF(NOVIEMBRE!T145=0,"",NOVIEMBRE!T145)</f>
        <v>Gastos de Operación</v>
      </c>
      <c r="U145" s="157">
        <f t="shared" ref="U145:AJ145" si="136">U147+U155</f>
        <v>329079750</v>
      </c>
      <c r="V145" s="144">
        <f t="shared" si="136"/>
        <v>16120000</v>
      </c>
      <c r="W145" s="144">
        <f t="shared" si="136"/>
        <v>109482109</v>
      </c>
      <c r="X145" s="152">
        <f t="shared" si="136"/>
        <v>454681859</v>
      </c>
      <c r="Y145" s="151">
        <f t="shared" si="136"/>
        <v>385889061</v>
      </c>
      <c r="Z145" s="144">
        <f t="shared" si="136"/>
        <v>29038671</v>
      </c>
      <c r="AA145" s="152">
        <f t="shared" si="136"/>
        <v>414927732</v>
      </c>
      <c r="AB145" s="151">
        <f t="shared" si="136"/>
        <v>375241053</v>
      </c>
      <c r="AC145" s="144">
        <f t="shared" si="136"/>
        <v>39686679</v>
      </c>
      <c r="AD145" s="152">
        <f t="shared" si="136"/>
        <v>414927732</v>
      </c>
      <c r="AE145" s="151">
        <f t="shared" si="136"/>
        <v>309751543</v>
      </c>
      <c r="AF145" s="144">
        <f t="shared" si="136"/>
        <v>40479983</v>
      </c>
      <c r="AG145" s="152">
        <f t="shared" si="136"/>
        <v>350231526</v>
      </c>
      <c r="AH145" s="151">
        <f t="shared" si="136"/>
        <v>39754127</v>
      </c>
      <c r="AI145" s="144">
        <f t="shared" si="136"/>
        <v>39754127</v>
      </c>
      <c r="AJ145" s="153">
        <f t="shared" si="136"/>
        <v>104450333</v>
      </c>
      <c r="AK145" s="12"/>
      <c r="AL145" s="151">
        <f>AL147+AL155</f>
        <v>-800000</v>
      </c>
      <c r="AM145" s="153">
        <f>AM147+AM155</f>
        <v>0</v>
      </c>
      <c r="AN145" s="10"/>
      <c r="BQ145" s="562"/>
    </row>
    <row r="146" spans="1:69" s="467" customFormat="1" x14ac:dyDescent="0.2">
      <c r="A146" s="623"/>
      <c r="N146" s="10"/>
      <c r="R146" s="10"/>
      <c r="S146" s="11" t="str">
        <f>+IF(NOVIEMBRE!S146=0,"",NOVIEMBRE!S146)</f>
        <v/>
      </c>
      <c r="T146" s="55" t="str">
        <f>+IF(NOVIEMBRE!T146=0,"",NOVIEMBRE!T146)</f>
        <v/>
      </c>
      <c r="U146" s="19"/>
      <c r="V146" s="17"/>
      <c r="W146" s="17"/>
      <c r="X146" s="20"/>
      <c r="Y146" s="21"/>
      <c r="Z146" s="17"/>
      <c r="AA146" s="20"/>
      <c r="AB146" s="21"/>
      <c r="AC146" s="17"/>
      <c r="AD146" s="20"/>
      <c r="AE146" s="21"/>
      <c r="AF146" s="17"/>
      <c r="AG146" s="20"/>
      <c r="AH146" s="21"/>
      <c r="AI146" s="17"/>
      <c r="AJ146" s="18"/>
      <c r="AK146" s="10"/>
      <c r="AL146" s="213"/>
      <c r="AM146" s="214"/>
      <c r="AN146" s="10"/>
      <c r="BQ146" s="562"/>
    </row>
    <row r="147" spans="1:69" s="467" customFormat="1" ht="15" x14ac:dyDescent="0.2">
      <c r="A147" s="623"/>
      <c r="N147" s="10"/>
      <c r="R147" s="10"/>
      <c r="S147" s="34">
        <f>+IF(NOVIEMBRE!S147=0,"",NOVIEMBRE!S147)</f>
        <v>2020100</v>
      </c>
      <c r="T147" s="158" t="str">
        <f>+IF(NOVIEMBRE!T147=0,"",NOVIEMBRE!T147)</f>
        <v>Adquisición de bienes</v>
      </c>
      <c r="U147" s="157">
        <f t="shared" ref="U147:AJ147" si="137">SUM(U148:U149)+U153</f>
        <v>126079750</v>
      </c>
      <c r="V147" s="144">
        <f t="shared" si="137"/>
        <v>6420000</v>
      </c>
      <c r="W147" s="144">
        <f t="shared" si="137"/>
        <v>53025339</v>
      </c>
      <c r="X147" s="152">
        <f t="shared" si="137"/>
        <v>185525089</v>
      </c>
      <c r="Y147" s="151">
        <f t="shared" si="137"/>
        <v>159280194</v>
      </c>
      <c r="Z147" s="144">
        <f t="shared" si="137"/>
        <v>11693833</v>
      </c>
      <c r="AA147" s="152">
        <f t="shared" si="137"/>
        <v>170974027</v>
      </c>
      <c r="AB147" s="151">
        <f t="shared" si="137"/>
        <v>156765368</v>
      </c>
      <c r="AC147" s="144">
        <f t="shared" si="137"/>
        <v>14208659</v>
      </c>
      <c r="AD147" s="152">
        <f t="shared" si="137"/>
        <v>170974027</v>
      </c>
      <c r="AE147" s="151">
        <f t="shared" si="137"/>
        <v>108688014</v>
      </c>
      <c r="AF147" s="144">
        <f t="shared" si="137"/>
        <v>27645889</v>
      </c>
      <c r="AG147" s="152">
        <f t="shared" si="137"/>
        <v>136333903</v>
      </c>
      <c r="AH147" s="151">
        <f t="shared" si="137"/>
        <v>14551062</v>
      </c>
      <c r="AI147" s="144">
        <f t="shared" si="137"/>
        <v>14551062</v>
      </c>
      <c r="AJ147" s="153">
        <f t="shared" si="137"/>
        <v>49191186</v>
      </c>
      <c r="AK147" s="10"/>
      <c r="AL147" s="151">
        <f>SUM(AL148:AL149)+AL153</f>
        <v>0</v>
      </c>
      <c r="AM147" s="153">
        <f>SUM(AM148:AM149)+AM153</f>
        <v>0</v>
      </c>
      <c r="AN147" s="10"/>
      <c r="BQ147" s="562"/>
    </row>
    <row r="148" spans="1:69" s="467" customFormat="1" x14ac:dyDescent="0.2">
      <c r="A148" s="623"/>
      <c r="N148" s="10"/>
      <c r="R148" s="10"/>
      <c r="S148" s="155">
        <f>+IF(NOVIEMBRE!S148=0,"",NOVIEMBRE!S148)</f>
        <v>2020101</v>
      </c>
      <c r="T148" s="159" t="str">
        <f>+IF(NOVIEMBRE!T148=0,"",NOVIEMBRE!T148)</f>
        <v>Mantenimiento Hospitalario</v>
      </c>
      <c r="U148" s="29">
        <f>+ENERO!U148</f>
        <v>79079750</v>
      </c>
      <c r="V148" s="17">
        <f>NOVIEMBRE!V148+DICIEMBRE!AL148</f>
        <v>5920000</v>
      </c>
      <c r="W148" s="17">
        <f>NOVIEMBRE!W148+DICIEMBRE!AM148</f>
        <v>0</v>
      </c>
      <c r="X148" s="20">
        <f>SUM(U148:W148)</f>
        <v>84999750</v>
      </c>
      <c r="Y148" s="21">
        <f>NOVIEMBRE!AA148</f>
        <v>72876930</v>
      </c>
      <c r="Z148" s="457">
        <f>9483269-870850+99676</f>
        <v>8712095</v>
      </c>
      <c r="AA148" s="20">
        <f>SUM(Y148:Z148)</f>
        <v>81589025</v>
      </c>
      <c r="AB148" s="21">
        <f>NOVIEMBRE!AD148</f>
        <v>70362104</v>
      </c>
      <c r="AC148" s="457">
        <f>10355095+871826</f>
        <v>11226921</v>
      </c>
      <c r="AD148" s="20">
        <f>SUM(AB148:AC148)</f>
        <v>81589025</v>
      </c>
      <c r="AE148" s="21">
        <f>NOVIEMBRE!AG148</f>
        <v>42261530</v>
      </c>
      <c r="AF148" s="457">
        <v>21027074</v>
      </c>
      <c r="AG148" s="20">
        <f>SUM(AE148:AF148)</f>
        <v>63288604</v>
      </c>
      <c r="AH148" s="21">
        <f>X148-AA148</f>
        <v>3410725</v>
      </c>
      <c r="AI148" s="17">
        <f>X148-AD148</f>
        <v>3410725</v>
      </c>
      <c r="AJ148" s="18">
        <f>X148-AG148</f>
        <v>21711146</v>
      </c>
      <c r="AK148" s="10"/>
      <c r="AL148" s="455">
        <v>0</v>
      </c>
      <c r="AM148" s="458">
        <v>0</v>
      </c>
      <c r="AN148" s="10"/>
      <c r="BQ148" s="562"/>
    </row>
    <row r="149" spans="1:69" s="467" customFormat="1" x14ac:dyDescent="0.2">
      <c r="A149" s="623"/>
      <c r="N149" s="10"/>
      <c r="R149" s="10"/>
      <c r="S149" s="155">
        <f>+IF(NOVIEMBRE!S149=0,"",NOVIEMBRE!S149)</f>
        <v>2020102</v>
      </c>
      <c r="T149" s="159" t="str">
        <f>+IF(NOVIEMBRE!T149=0,"",NOVIEMBRE!T149)</f>
        <v>Otros</v>
      </c>
      <c r="U149" s="29">
        <f t="shared" ref="U149:AJ149" si="138">SUM(U150:U152)</f>
        <v>47000000</v>
      </c>
      <c r="V149" s="17">
        <f t="shared" si="138"/>
        <v>500000</v>
      </c>
      <c r="W149" s="17">
        <f t="shared" si="138"/>
        <v>30000000</v>
      </c>
      <c r="X149" s="20">
        <f t="shared" si="138"/>
        <v>77500000</v>
      </c>
      <c r="Y149" s="21">
        <f t="shared" si="138"/>
        <v>63377925</v>
      </c>
      <c r="Z149" s="169">
        <f t="shared" si="138"/>
        <v>2981738</v>
      </c>
      <c r="AA149" s="20">
        <f t="shared" si="138"/>
        <v>66359663</v>
      </c>
      <c r="AB149" s="21">
        <f t="shared" si="138"/>
        <v>63377925</v>
      </c>
      <c r="AC149" s="169">
        <f t="shared" si="138"/>
        <v>2981738</v>
      </c>
      <c r="AD149" s="20">
        <f t="shared" si="138"/>
        <v>66359663</v>
      </c>
      <c r="AE149" s="21">
        <f t="shared" si="138"/>
        <v>43401145</v>
      </c>
      <c r="AF149" s="169">
        <f t="shared" si="138"/>
        <v>6618815</v>
      </c>
      <c r="AG149" s="20">
        <f t="shared" si="138"/>
        <v>50019960</v>
      </c>
      <c r="AH149" s="21">
        <f t="shared" si="138"/>
        <v>11140337</v>
      </c>
      <c r="AI149" s="17">
        <f t="shared" si="138"/>
        <v>11140337</v>
      </c>
      <c r="AJ149" s="18">
        <f t="shared" si="138"/>
        <v>27480040</v>
      </c>
      <c r="AK149" s="10"/>
      <c r="AL149" s="31">
        <f>SUM(AL150:AL152)</f>
        <v>0</v>
      </c>
      <c r="AM149" s="28">
        <f>SUM(AM150:AM152)</f>
        <v>0</v>
      </c>
      <c r="AN149" s="10"/>
      <c r="BQ149" s="562"/>
    </row>
    <row r="150" spans="1:69" s="467" customFormat="1" x14ac:dyDescent="0.2">
      <c r="A150" s="623"/>
      <c r="N150" s="10"/>
      <c r="R150" s="10"/>
      <c r="S150" s="156" t="str">
        <f>+IF(NOVIEMBRE!S150=0,"",NOVIEMBRE!S150)</f>
        <v>2020102-1</v>
      </c>
      <c r="T150" s="159" t="str">
        <f>+IF(NOVIEMBRE!T150=0,"",NOVIEMBRE!T150)</f>
        <v>Compra de Equipo e Instr. Mco. y Laborat.</v>
      </c>
      <c r="U150" s="29">
        <f>+ENERO!U150</f>
        <v>15000000</v>
      </c>
      <c r="V150" s="17">
        <f>NOVIEMBRE!V150+DICIEMBRE!AL150</f>
        <v>-5000000</v>
      </c>
      <c r="W150" s="17">
        <f>NOVIEMBRE!W150+DICIEMBRE!AM150</f>
        <v>30000000</v>
      </c>
      <c r="X150" s="20">
        <f>SUM(U150:W150)</f>
        <v>40000000</v>
      </c>
      <c r="Y150" s="21">
        <f>NOVIEMBRE!AA150</f>
        <v>30451771</v>
      </c>
      <c r="Z150" s="457">
        <v>0</v>
      </c>
      <c r="AA150" s="20">
        <f>SUM(Y150:Z150)</f>
        <v>30451771</v>
      </c>
      <c r="AB150" s="21">
        <f>NOVIEMBRE!AD150</f>
        <v>30451771</v>
      </c>
      <c r="AC150" s="457">
        <v>0</v>
      </c>
      <c r="AD150" s="20">
        <f>SUM(AB150:AC150)</f>
        <v>30451771</v>
      </c>
      <c r="AE150" s="21">
        <f>NOVIEMBRE!AG150</f>
        <v>20881771</v>
      </c>
      <c r="AF150" s="457">
        <v>4611000</v>
      </c>
      <c r="AG150" s="20">
        <f>SUM(AE150:AF150)</f>
        <v>25492771</v>
      </c>
      <c r="AH150" s="21">
        <f>X150-AA150</f>
        <v>9548229</v>
      </c>
      <c r="AI150" s="17">
        <f>X150-AD150</f>
        <v>9548229</v>
      </c>
      <c r="AJ150" s="18">
        <f>X150-AG150</f>
        <v>14507229</v>
      </c>
      <c r="AK150" s="10"/>
      <c r="AL150" s="455">
        <v>0</v>
      </c>
      <c r="AM150" s="458">
        <v>0</v>
      </c>
      <c r="AN150" s="10"/>
      <c r="BQ150" s="562"/>
    </row>
    <row r="151" spans="1:69" s="467" customFormat="1" x14ac:dyDescent="0.2">
      <c r="A151" s="623"/>
      <c r="N151" s="10"/>
      <c r="R151" s="10"/>
      <c r="S151" s="156" t="str">
        <f>+IF(NOVIEMBRE!S151=0,"",NOVIEMBRE!S151)</f>
        <v>2020102-2</v>
      </c>
      <c r="T151" s="159" t="str">
        <f>+IF(NOVIEMBRE!T151=0,"",NOVIEMBRE!T151)</f>
        <v>Materiales</v>
      </c>
      <c r="U151" s="29">
        <f>+ENERO!U151</f>
        <v>12000000</v>
      </c>
      <c r="V151" s="17">
        <f>NOVIEMBRE!V151+DICIEMBRE!AL151</f>
        <v>2600000</v>
      </c>
      <c r="W151" s="17">
        <f>NOVIEMBRE!W151+DICIEMBRE!AM151</f>
        <v>0</v>
      </c>
      <c r="X151" s="20">
        <f>SUM(U151:W151)</f>
        <v>14600000</v>
      </c>
      <c r="Y151" s="21">
        <f>NOVIEMBRE!AA151</f>
        <v>12910415</v>
      </c>
      <c r="Z151" s="457">
        <v>984242</v>
      </c>
      <c r="AA151" s="20">
        <f>SUM(Y151:Z151)</f>
        <v>13894657</v>
      </c>
      <c r="AB151" s="21">
        <f>NOVIEMBRE!AD151</f>
        <v>12910415</v>
      </c>
      <c r="AC151" s="457">
        <v>984242</v>
      </c>
      <c r="AD151" s="20">
        <f>SUM(AB151:AC151)</f>
        <v>13894657</v>
      </c>
      <c r="AE151" s="21">
        <f>NOVIEMBRE!AG151</f>
        <v>11891373</v>
      </c>
      <c r="AF151" s="457">
        <v>0</v>
      </c>
      <c r="AG151" s="20">
        <f>SUM(AE151:AF151)</f>
        <v>11891373</v>
      </c>
      <c r="AH151" s="21">
        <f>X151-AA151</f>
        <v>705343</v>
      </c>
      <c r="AI151" s="17">
        <f>X151-AD151</f>
        <v>705343</v>
      </c>
      <c r="AJ151" s="18">
        <f>X151-AG151</f>
        <v>2708627</v>
      </c>
      <c r="AK151" s="10"/>
      <c r="AL151" s="455">
        <v>0</v>
      </c>
      <c r="AM151" s="458">
        <v>0</v>
      </c>
      <c r="AN151" s="10"/>
      <c r="BQ151" s="562"/>
    </row>
    <row r="152" spans="1:69" s="467" customFormat="1" x14ac:dyDescent="0.2">
      <c r="A152" s="623"/>
      <c r="N152" s="10"/>
      <c r="R152" s="10"/>
      <c r="S152" s="11" t="str">
        <f>+IF(NOVIEMBRE!S152=0,"",NOVIEMBRE!S152)</f>
        <v>2020102-3</v>
      </c>
      <c r="T152" s="159" t="str">
        <f>+IF(NOVIEMBRE!T152=0,"",NOVIEMBRE!T152)</f>
        <v>Combustible</v>
      </c>
      <c r="U152" s="29">
        <f>+ENERO!U152</f>
        <v>20000000</v>
      </c>
      <c r="V152" s="17">
        <f>NOVIEMBRE!V152+DICIEMBRE!AL152</f>
        <v>2900000</v>
      </c>
      <c r="W152" s="17">
        <f>NOVIEMBRE!W152+DICIEMBRE!AM152</f>
        <v>0</v>
      </c>
      <c r="X152" s="20">
        <f>SUM(U152:W152)</f>
        <v>22900000</v>
      </c>
      <c r="Y152" s="21">
        <f>NOVIEMBRE!AA152</f>
        <v>20015739</v>
      </c>
      <c r="Z152" s="457">
        <v>1997496</v>
      </c>
      <c r="AA152" s="20">
        <f>SUM(Y152:Z152)</f>
        <v>22013235</v>
      </c>
      <c r="AB152" s="21">
        <f>NOVIEMBRE!AD152</f>
        <v>20015739</v>
      </c>
      <c r="AC152" s="457">
        <v>1997496</v>
      </c>
      <c r="AD152" s="20">
        <f>SUM(AB152:AC152)</f>
        <v>22013235</v>
      </c>
      <c r="AE152" s="21">
        <f>NOVIEMBRE!AG152</f>
        <v>10628001</v>
      </c>
      <c r="AF152" s="457">
        <v>2007815</v>
      </c>
      <c r="AG152" s="20">
        <f>SUM(AE152:AF152)</f>
        <v>12635816</v>
      </c>
      <c r="AH152" s="21">
        <f>X152-AA152</f>
        <v>886765</v>
      </c>
      <c r="AI152" s="17">
        <f>X152-AD152</f>
        <v>886765</v>
      </c>
      <c r="AJ152" s="18">
        <f>X152-AG152</f>
        <v>10264184</v>
      </c>
      <c r="AK152" s="10"/>
      <c r="AL152" s="455">
        <v>0</v>
      </c>
      <c r="AM152" s="458">
        <v>0</v>
      </c>
      <c r="AN152" s="10"/>
      <c r="BQ152" s="562"/>
    </row>
    <row r="153" spans="1:69" s="467" customFormat="1" x14ac:dyDescent="0.2">
      <c r="A153" s="623"/>
      <c r="N153" s="10"/>
      <c r="R153" s="10"/>
      <c r="S153" s="155">
        <f>+IF(NOVIEMBRE!S153=0,"",NOVIEMBRE!S153)</f>
        <v>2020199</v>
      </c>
      <c r="T153" s="159" t="str">
        <f>+IF(NOVIEMBRE!T153=0,"",NOVIEMBRE!T153)</f>
        <v>Vigencias Anteriores</v>
      </c>
      <c r="U153" s="29">
        <f>+ENERO!U153</f>
        <v>0</v>
      </c>
      <c r="V153" s="17">
        <f>NOVIEMBRE!V153+DICIEMBRE!AL153</f>
        <v>0</v>
      </c>
      <c r="W153" s="17">
        <f>NOVIEMBRE!W153+DICIEMBRE!AM153</f>
        <v>23025339</v>
      </c>
      <c r="X153" s="20">
        <f>SUM(U153:W153)</f>
        <v>23025339</v>
      </c>
      <c r="Y153" s="21">
        <f>NOVIEMBRE!AA153</f>
        <v>23025339</v>
      </c>
      <c r="Z153" s="457">
        <v>0</v>
      </c>
      <c r="AA153" s="20">
        <f>SUM(Y153:Z153)</f>
        <v>23025339</v>
      </c>
      <c r="AB153" s="21">
        <f>NOVIEMBRE!AD153</f>
        <v>23025339</v>
      </c>
      <c r="AC153" s="457">
        <v>0</v>
      </c>
      <c r="AD153" s="20">
        <f>SUM(AB153:AC153)</f>
        <v>23025339</v>
      </c>
      <c r="AE153" s="21">
        <f>NOVIEMBRE!AG153</f>
        <v>23025339</v>
      </c>
      <c r="AF153" s="457">
        <v>0</v>
      </c>
      <c r="AG153" s="20">
        <f>SUM(AE153:AF153)</f>
        <v>23025339</v>
      </c>
      <c r="AH153" s="21">
        <f>X153-AA153</f>
        <v>0</v>
      </c>
      <c r="AI153" s="17">
        <f>X153-AD153</f>
        <v>0</v>
      </c>
      <c r="AJ153" s="18">
        <f>X153-AG153</f>
        <v>0</v>
      </c>
      <c r="AK153" s="10"/>
      <c r="AL153" s="455">
        <v>0</v>
      </c>
      <c r="AM153" s="458">
        <v>0</v>
      </c>
      <c r="AN153" s="10"/>
      <c r="BQ153" s="562"/>
    </row>
    <row r="154" spans="1:69" s="467" customFormat="1" ht="15.75" x14ac:dyDescent="0.2">
      <c r="A154" s="623"/>
      <c r="N154" s="10"/>
      <c r="R154" s="10"/>
      <c r="S154" s="448" t="str">
        <f>+IF(NOVIEMBRE!S154=0,"",NOVIEMBRE!S154)</f>
        <v/>
      </c>
      <c r="T154" s="649" t="str">
        <f>+IF(NOVIEMBRE!T154=0,"",NOVIEMBRE!T154)</f>
        <v/>
      </c>
      <c r="U154" s="193"/>
      <c r="V154" s="193"/>
      <c r="W154" s="193"/>
      <c r="X154" s="193"/>
      <c r="Y154" s="193"/>
      <c r="Z154" s="193"/>
      <c r="AA154" s="193"/>
      <c r="AB154" s="193"/>
      <c r="AC154" s="193"/>
      <c r="AD154" s="193"/>
      <c r="AE154" s="193"/>
      <c r="AF154" s="193"/>
      <c r="AG154" s="193"/>
      <c r="AH154" s="193"/>
      <c r="AI154" s="193"/>
      <c r="AJ154" s="207"/>
      <c r="AK154" s="10"/>
      <c r="AL154" s="213"/>
      <c r="AM154" s="214"/>
      <c r="AN154" s="10"/>
      <c r="BQ154" s="562"/>
    </row>
    <row r="155" spans="1:69" s="467" customFormat="1" ht="15" x14ac:dyDescent="0.2">
      <c r="A155" s="623"/>
      <c r="N155" s="10"/>
      <c r="R155" s="10"/>
      <c r="S155" s="34">
        <f>+IF(NOVIEMBRE!S155=0,"",NOVIEMBRE!S155)</f>
        <v>2020200</v>
      </c>
      <c r="T155" s="158" t="str">
        <f>+IF(NOVIEMBRE!T155=0,"",NOVIEMBRE!T155)</f>
        <v>Adquisición de Servicios</v>
      </c>
      <c r="U155" s="157">
        <f t="shared" ref="U155:AJ155" si="139">SUM(U156:U157)+U168</f>
        <v>203000000</v>
      </c>
      <c r="V155" s="144">
        <f t="shared" si="139"/>
        <v>9700000</v>
      </c>
      <c r="W155" s="144">
        <f t="shared" si="139"/>
        <v>56456770</v>
      </c>
      <c r="X155" s="152">
        <f t="shared" si="139"/>
        <v>269156770</v>
      </c>
      <c r="Y155" s="151">
        <f t="shared" si="139"/>
        <v>226608867</v>
      </c>
      <c r="Z155" s="144">
        <f t="shared" si="139"/>
        <v>17344838</v>
      </c>
      <c r="AA155" s="152">
        <f t="shared" si="139"/>
        <v>243953705</v>
      </c>
      <c r="AB155" s="151">
        <f t="shared" si="139"/>
        <v>218475685</v>
      </c>
      <c r="AC155" s="144">
        <f t="shared" si="139"/>
        <v>25478020</v>
      </c>
      <c r="AD155" s="152">
        <f t="shared" si="139"/>
        <v>243953705</v>
      </c>
      <c r="AE155" s="151">
        <f t="shared" si="139"/>
        <v>201063529</v>
      </c>
      <c r="AF155" s="144">
        <f t="shared" si="139"/>
        <v>12834094</v>
      </c>
      <c r="AG155" s="152">
        <f t="shared" si="139"/>
        <v>213897623</v>
      </c>
      <c r="AH155" s="151">
        <f t="shared" si="139"/>
        <v>25203065</v>
      </c>
      <c r="AI155" s="144">
        <f t="shared" si="139"/>
        <v>25203065</v>
      </c>
      <c r="AJ155" s="153">
        <f t="shared" si="139"/>
        <v>55259147</v>
      </c>
      <c r="AK155" s="10"/>
      <c r="AL155" s="151">
        <f>SUM(AL156:AL157)+AL168</f>
        <v>-800000</v>
      </c>
      <c r="AM155" s="153">
        <f>SUM(AM156:AM157)+AM168</f>
        <v>0</v>
      </c>
      <c r="AN155" s="10"/>
      <c r="BQ155" s="562"/>
    </row>
    <row r="156" spans="1:69" s="467" customFormat="1" x14ac:dyDescent="0.2">
      <c r="A156" s="623"/>
      <c r="N156" s="10"/>
      <c r="P156" s="10"/>
      <c r="Q156" s="10"/>
      <c r="R156" s="10"/>
      <c r="S156" s="155">
        <f>+IF(NOVIEMBRE!S156=0,"",NOVIEMBRE!S156)</f>
        <v>2020201</v>
      </c>
      <c r="T156" s="159" t="str">
        <f>+IF(NOVIEMBRE!T156=0,"",NOVIEMBRE!T156)</f>
        <v>Mantenimiento Hospitalario</v>
      </c>
      <c r="U156" s="29">
        <f>+ENERO!U156</f>
        <v>80000000</v>
      </c>
      <c r="V156" s="17">
        <f>NOVIEMBRE!V156+DICIEMBRE!AL156</f>
        <v>0</v>
      </c>
      <c r="W156" s="17">
        <f>NOVIEMBRE!W156+DICIEMBRE!AM156</f>
        <v>17500000</v>
      </c>
      <c r="X156" s="20">
        <f>SUM(U156:W156)</f>
        <v>97500000</v>
      </c>
      <c r="Y156" s="21">
        <f>NOVIEMBRE!AA156</f>
        <v>77935469</v>
      </c>
      <c r="Z156" s="457">
        <v>10590903</v>
      </c>
      <c r="AA156" s="20">
        <f>SUM(Y156:Z156)</f>
        <v>88526372</v>
      </c>
      <c r="AB156" s="21">
        <f>NOVIEMBRE!AD156</f>
        <v>72466918</v>
      </c>
      <c r="AC156" s="457">
        <f>15792455-1+267000</f>
        <v>16059454</v>
      </c>
      <c r="AD156" s="20">
        <f>SUM(AB156:AC156)</f>
        <v>88526372</v>
      </c>
      <c r="AE156" s="21">
        <f>NOVIEMBRE!AG156</f>
        <v>70859294</v>
      </c>
      <c r="AF156" s="457">
        <v>6876729</v>
      </c>
      <c r="AG156" s="20">
        <f>SUM(AE156:AF156)</f>
        <v>77736023</v>
      </c>
      <c r="AH156" s="21">
        <f>X156-AA156</f>
        <v>8973628</v>
      </c>
      <c r="AI156" s="17">
        <f>X156-AD156</f>
        <v>8973628</v>
      </c>
      <c r="AJ156" s="18">
        <f>X156-AG156</f>
        <v>19763977</v>
      </c>
      <c r="AK156" s="10"/>
      <c r="AL156" s="455">
        <v>0</v>
      </c>
      <c r="AM156" s="458">
        <v>0</v>
      </c>
      <c r="AN156" s="10"/>
      <c r="BQ156" s="562"/>
    </row>
    <row r="157" spans="1:69" s="467" customFormat="1" x14ac:dyDescent="0.2">
      <c r="A157" s="623"/>
      <c r="N157" s="10"/>
      <c r="P157" s="10"/>
      <c r="Q157" s="10"/>
      <c r="R157" s="10"/>
      <c r="S157" s="155">
        <f>+IF(NOVIEMBRE!S157=0,"",NOVIEMBRE!S157)</f>
        <v>2020202</v>
      </c>
      <c r="T157" s="159" t="str">
        <f>+IF(NOVIEMBRE!T157=0,"",NOVIEMBRE!T157)</f>
        <v>Otros</v>
      </c>
      <c r="U157" s="29">
        <f t="shared" ref="U157:AJ157" si="140">SUM(U158:U167)</f>
        <v>123000000</v>
      </c>
      <c r="V157" s="17">
        <f t="shared" si="140"/>
        <v>9700000</v>
      </c>
      <c r="W157" s="17">
        <f t="shared" si="140"/>
        <v>0</v>
      </c>
      <c r="X157" s="20">
        <f t="shared" si="140"/>
        <v>132700000</v>
      </c>
      <c r="Y157" s="21">
        <f t="shared" si="140"/>
        <v>109716628</v>
      </c>
      <c r="Z157" s="169">
        <f t="shared" si="140"/>
        <v>6753935</v>
      </c>
      <c r="AA157" s="20">
        <f t="shared" si="140"/>
        <v>116470563</v>
      </c>
      <c r="AB157" s="21">
        <f t="shared" si="140"/>
        <v>107051997</v>
      </c>
      <c r="AC157" s="169">
        <f t="shared" si="140"/>
        <v>9418566</v>
      </c>
      <c r="AD157" s="20">
        <f t="shared" si="140"/>
        <v>116470563</v>
      </c>
      <c r="AE157" s="21">
        <f t="shared" si="140"/>
        <v>95779865</v>
      </c>
      <c r="AF157" s="169">
        <f t="shared" si="140"/>
        <v>5957365</v>
      </c>
      <c r="AG157" s="20">
        <f t="shared" si="140"/>
        <v>101737230</v>
      </c>
      <c r="AH157" s="21">
        <f t="shared" si="140"/>
        <v>16229437</v>
      </c>
      <c r="AI157" s="17">
        <f t="shared" si="140"/>
        <v>16229437</v>
      </c>
      <c r="AJ157" s="18">
        <f t="shared" si="140"/>
        <v>30962770</v>
      </c>
      <c r="AK157" s="12"/>
      <c r="AL157" s="31">
        <f>SUM(AL158:AL167)</f>
        <v>-800000</v>
      </c>
      <c r="AM157" s="28">
        <f>SUM(AM158:AM167)</f>
        <v>0</v>
      </c>
      <c r="AN157" s="10"/>
      <c r="BQ157" s="562"/>
    </row>
    <row r="158" spans="1:69" s="467" customFormat="1" x14ac:dyDescent="0.2">
      <c r="A158" s="623"/>
      <c r="N158" s="10"/>
      <c r="P158" s="10"/>
      <c r="Q158" s="10"/>
      <c r="R158" s="10"/>
      <c r="S158" s="156" t="str">
        <f>+IF(NOVIEMBRE!S158=0,"",NOVIEMBRE!S158)</f>
        <v>2020202-1</v>
      </c>
      <c r="T158" s="55" t="str">
        <f>+IF(NOVIEMBRE!T158=0,"",NOVIEMBRE!T158)</f>
        <v>Seguros</v>
      </c>
      <c r="U158" s="29">
        <f>+ENERO!U158</f>
        <v>12000000</v>
      </c>
      <c r="V158" s="17">
        <f>NOVIEMBRE!V158+DICIEMBRE!AL158</f>
        <v>0</v>
      </c>
      <c r="W158" s="17">
        <f>NOVIEMBRE!W158+DICIEMBRE!AM158</f>
        <v>0</v>
      </c>
      <c r="X158" s="20">
        <f t="shared" ref="X158:X168" si="141">SUM(U158:W158)</f>
        <v>12000000</v>
      </c>
      <c r="Y158" s="21">
        <f>NOVIEMBRE!AA158</f>
        <v>12000000</v>
      </c>
      <c r="Z158" s="457">
        <v>0</v>
      </c>
      <c r="AA158" s="20">
        <f t="shared" ref="AA158:AA168" si="142">SUM(Y158:Z158)</f>
        <v>12000000</v>
      </c>
      <c r="AB158" s="21">
        <f>NOVIEMBRE!AD158</f>
        <v>12000000</v>
      </c>
      <c r="AC158" s="457">
        <v>0</v>
      </c>
      <c r="AD158" s="20">
        <f t="shared" ref="AD158:AD168" si="143">SUM(AB158:AC158)</f>
        <v>12000000</v>
      </c>
      <c r="AE158" s="21">
        <f>NOVIEMBRE!AG158</f>
        <v>12000000</v>
      </c>
      <c r="AF158" s="457">
        <v>0</v>
      </c>
      <c r="AG158" s="20">
        <f t="shared" ref="AG158:AG168" si="144">SUM(AE158:AF158)</f>
        <v>12000000</v>
      </c>
      <c r="AH158" s="21">
        <f t="shared" ref="AH158:AH168" si="145">X158-AA158</f>
        <v>0</v>
      </c>
      <c r="AI158" s="17">
        <f t="shared" ref="AI158:AI168" si="146">X158-AD158</f>
        <v>0</v>
      </c>
      <c r="AJ158" s="18">
        <f t="shared" ref="AJ158:AJ168" si="147">X158-AG158</f>
        <v>0</v>
      </c>
      <c r="AK158" s="10"/>
      <c r="AL158" s="455">
        <v>0</v>
      </c>
      <c r="AM158" s="458">
        <v>0</v>
      </c>
      <c r="AN158" s="10"/>
      <c r="BQ158" s="562"/>
    </row>
    <row r="159" spans="1:69" s="467" customFormat="1" x14ac:dyDescent="0.2">
      <c r="A159" s="623"/>
      <c r="N159" s="10"/>
      <c r="P159" s="10"/>
      <c r="Q159" s="10"/>
      <c r="R159" s="10"/>
      <c r="S159" s="156" t="str">
        <f>+IF(NOVIEMBRE!S159=0,"",NOVIEMBRE!S159)</f>
        <v>2020202-2</v>
      </c>
      <c r="T159" s="55" t="str">
        <f>+IF(NOVIEMBRE!T159=0,"",NOVIEMBRE!T159)</f>
        <v>Impresos y Publicaciones</v>
      </c>
      <c r="U159" s="29">
        <f>+ENERO!U159</f>
        <v>1000000</v>
      </c>
      <c r="V159" s="17">
        <f>NOVIEMBRE!V159+DICIEMBRE!AL159</f>
        <v>-1000000</v>
      </c>
      <c r="W159" s="17">
        <f>NOVIEMBRE!W159+DICIEMBRE!AM159</f>
        <v>0</v>
      </c>
      <c r="X159" s="20">
        <f t="shared" si="141"/>
        <v>0</v>
      </c>
      <c r="Y159" s="21">
        <f>NOVIEMBRE!AA159</f>
        <v>0</v>
      </c>
      <c r="Z159" s="457">
        <v>0</v>
      </c>
      <c r="AA159" s="20">
        <f t="shared" si="142"/>
        <v>0</v>
      </c>
      <c r="AB159" s="21">
        <f>NOVIEMBRE!AD159</f>
        <v>0</v>
      </c>
      <c r="AC159" s="457">
        <v>0</v>
      </c>
      <c r="AD159" s="20">
        <f t="shared" si="143"/>
        <v>0</v>
      </c>
      <c r="AE159" s="21">
        <f>NOVIEMBRE!AG159</f>
        <v>0</v>
      </c>
      <c r="AF159" s="457">
        <v>0</v>
      </c>
      <c r="AG159" s="20">
        <f t="shared" si="144"/>
        <v>0</v>
      </c>
      <c r="AH159" s="21">
        <f t="shared" si="145"/>
        <v>0</v>
      </c>
      <c r="AI159" s="17">
        <f t="shared" si="146"/>
        <v>0</v>
      </c>
      <c r="AJ159" s="18">
        <f t="shared" si="147"/>
        <v>0</v>
      </c>
      <c r="AK159" s="10"/>
      <c r="AL159" s="455">
        <v>-1000000</v>
      </c>
      <c r="AM159" s="458">
        <v>0</v>
      </c>
      <c r="AN159" s="10"/>
      <c r="BQ159" s="562"/>
    </row>
    <row r="160" spans="1:69" s="467" customFormat="1" x14ac:dyDescent="0.2">
      <c r="A160" s="623"/>
      <c r="N160" s="10"/>
      <c r="P160" s="10"/>
      <c r="Q160" s="10"/>
      <c r="R160" s="10"/>
      <c r="S160" s="156" t="str">
        <f>+IF(NOVIEMBRE!S160=0,"",NOVIEMBRE!S160)</f>
        <v>2020202-3</v>
      </c>
      <c r="T160" s="55" t="str">
        <f>+IF(NOVIEMBRE!T160=0,"",NOVIEMBRE!T160)</f>
        <v>Pago a otras IPS</v>
      </c>
      <c r="U160" s="29">
        <f>+ENERO!U160</f>
        <v>2000000</v>
      </c>
      <c r="V160" s="17">
        <f>NOVIEMBRE!V160+DICIEMBRE!AL160</f>
        <v>0</v>
      </c>
      <c r="W160" s="17">
        <f>NOVIEMBRE!W160+DICIEMBRE!AM160</f>
        <v>0</v>
      </c>
      <c r="X160" s="20">
        <f t="shared" si="141"/>
        <v>2000000</v>
      </c>
      <c r="Y160" s="21">
        <f>NOVIEMBRE!AA160</f>
        <v>343700</v>
      </c>
      <c r="Z160" s="457">
        <v>0</v>
      </c>
      <c r="AA160" s="20">
        <f t="shared" si="142"/>
        <v>343700</v>
      </c>
      <c r="AB160" s="21">
        <f>NOVIEMBRE!AD160</f>
        <v>343700</v>
      </c>
      <c r="AC160" s="457">
        <v>0</v>
      </c>
      <c r="AD160" s="20">
        <f t="shared" si="143"/>
        <v>343700</v>
      </c>
      <c r="AE160" s="21">
        <f>NOVIEMBRE!AG160</f>
        <v>0</v>
      </c>
      <c r="AF160" s="457">
        <v>0</v>
      </c>
      <c r="AG160" s="20">
        <f t="shared" si="144"/>
        <v>0</v>
      </c>
      <c r="AH160" s="21">
        <f t="shared" si="145"/>
        <v>1656300</v>
      </c>
      <c r="AI160" s="17">
        <f t="shared" si="146"/>
        <v>1656300</v>
      </c>
      <c r="AJ160" s="18">
        <f t="shared" si="147"/>
        <v>2000000</v>
      </c>
      <c r="AK160" s="10"/>
      <c r="AL160" s="455">
        <v>0</v>
      </c>
      <c r="AM160" s="458">
        <v>0</v>
      </c>
      <c r="AN160" s="10"/>
      <c r="BQ160" s="562"/>
    </row>
    <row r="161" spans="1:69" s="467" customFormat="1" x14ac:dyDescent="0.2">
      <c r="A161" s="623"/>
      <c r="N161" s="10"/>
      <c r="P161" s="10"/>
      <c r="Q161" s="10"/>
      <c r="R161" s="10"/>
      <c r="S161" s="156" t="str">
        <f>+IF(NOVIEMBRE!S161=0,"",NOVIEMBRE!S161)</f>
        <v>2020202-4</v>
      </c>
      <c r="T161" s="55" t="str">
        <f>+IF(NOVIEMBRE!T161=0,"",NOVIEMBRE!T161)</f>
        <v>Comunicaciones y Transportes</v>
      </c>
      <c r="U161" s="29">
        <f>+ENERO!U161</f>
        <v>15000000</v>
      </c>
      <c r="V161" s="17">
        <f>NOVIEMBRE!V161+DICIEMBRE!AL161</f>
        <v>-1000000</v>
      </c>
      <c r="W161" s="17">
        <f>NOVIEMBRE!W161+DICIEMBRE!AM161</f>
        <v>0</v>
      </c>
      <c r="X161" s="20">
        <f t="shared" si="141"/>
        <v>14000000</v>
      </c>
      <c r="Y161" s="21">
        <f>NOVIEMBRE!AA161</f>
        <v>8318310</v>
      </c>
      <c r="Z161" s="457">
        <v>1584500</v>
      </c>
      <c r="AA161" s="20">
        <f t="shared" si="142"/>
        <v>9902810</v>
      </c>
      <c r="AB161" s="21">
        <f>NOVIEMBRE!AD161</f>
        <v>8318310</v>
      </c>
      <c r="AC161" s="457">
        <v>1584500</v>
      </c>
      <c r="AD161" s="20">
        <f t="shared" si="143"/>
        <v>9902810</v>
      </c>
      <c r="AE161" s="21">
        <f>NOVIEMBRE!AG161</f>
        <v>8030550</v>
      </c>
      <c r="AF161" s="457">
        <v>151800</v>
      </c>
      <c r="AG161" s="20">
        <f t="shared" si="144"/>
        <v>8182350</v>
      </c>
      <c r="AH161" s="21">
        <f t="shared" si="145"/>
        <v>4097190</v>
      </c>
      <c r="AI161" s="17">
        <f t="shared" si="146"/>
        <v>4097190</v>
      </c>
      <c r="AJ161" s="18">
        <f t="shared" si="147"/>
        <v>5817650</v>
      </c>
      <c r="AK161" s="10"/>
      <c r="AL161" s="455">
        <v>0</v>
      </c>
      <c r="AM161" s="458">
        <v>0</v>
      </c>
      <c r="AN161" s="10"/>
      <c r="BQ161" s="562"/>
    </row>
    <row r="162" spans="1:69" s="467" customFormat="1" x14ac:dyDescent="0.2">
      <c r="A162" s="623"/>
      <c r="N162" s="10"/>
      <c r="P162" s="10"/>
      <c r="Q162" s="10"/>
      <c r="R162" s="10"/>
      <c r="S162" s="156" t="str">
        <f>+IF(NOVIEMBRE!S162=0,"",NOVIEMBRE!S162)</f>
        <v>2020202-5</v>
      </c>
      <c r="T162" s="55" t="str">
        <f>+IF(NOVIEMBRE!T162=0,"",NOVIEMBRE!T162)</f>
        <v>Viáticos y Gastos de Viaje</v>
      </c>
      <c r="U162" s="29">
        <f>+ENERO!U162</f>
        <v>4000000</v>
      </c>
      <c r="V162" s="17">
        <f>NOVIEMBRE!V162+DICIEMBRE!AL162</f>
        <v>0</v>
      </c>
      <c r="W162" s="17">
        <f>NOVIEMBRE!W162+DICIEMBRE!AM162</f>
        <v>0</v>
      </c>
      <c r="X162" s="20">
        <f t="shared" si="141"/>
        <v>4000000</v>
      </c>
      <c r="Y162" s="21">
        <f>NOVIEMBRE!AA162</f>
        <v>2642396</v>
      </c>
      <c r="Z162" s="457">
        <v>183201</v>
      </c>
      <c r="AA162" s="20">
        <f t="shared" si="142"/>
        <v>2825597</v>
      </c>
      <c r="AB162" s="21">
        <f>NOVIEMBRE!AD162</f>
        <v>2642396</v>
      </c>
      <c r="AC162" s="457">
        <v>183201</v>
      </c>
      <c r="AD162" s="20">
        <f t="shared" si="143"/>
        <v>2825597</v>
      </c>
      <c r="AE162" s="21">
        <f>NOVIEMBRE!AG162</f>
        <v>2632479</v>
      </c>
      <c r="AF162" s="457">
        <v>175574</v>
      </c>
      <c r="AG162" s="20">
        <f t="shared" si="144"/>
        <v>2808053</v>
      </c>
      <c r="AH162" s="21">
        <f t="shared" si="145"/>
        <v>1174403</v>
      </c>
      <c r="AI162" s="17">
        <f t="shared" si="146"/>
        <v>1174403</v>
      </c>
      <c r="AJ162" s="18">
        <f t="shared" si="147"/>
        <v>1191947</v>
      </c>
      <c r="AK162" s="10"/>
      <c r="AL162" s="455">
        <v>0</v>
      </c>
      <c r="AM162" s="458">
        <v>0</v>
      </c>
      <c r="AN162" s="10"/>
      <c r="BQ162" s="562"/>
    </row>
    <row r="163" spans="1:69" s="467" customFormat="1" x14ac:dyDescent="0.2">
      <c r="A163" s="623"/>
      <c r="N163" s="10"/>
      <c r="P163" s="10"/>
      <c r="Q163" s="10"/>
      <c r="R163" s="10"/>
      <c r="S163" s="156" t="str">
        <f>+IF(NOVIEMBRE!S163=0,"",NOVIEMBRE!S163)</f>
        <v>2020202-6</v>
      </c>
      <c r="T163" s="55" t="str">
        <f>+IF(NOVIEMBRE!T163=0,"",NOVIEMBRE!T163)</f>
        <v>Plan Integral de Manejo de Residuos Sólidos Hospitalarios</v>
      </c>
      <c r="U163" s="29">
        <f>+ENERO!U163</f>
        <v>13000000</v>
      </c>
      <c r="V163" s="17">
        <f>NOVIEMBRE!V163+DICIEMBRE!AL163</f>
        <v>0</v>
      </c>
      <c r="W163" s="17">
        <f>NOVIEMBRE!W163+DICIEMBRE!AM163</f>
        <v>0</v>
      </c>
      <c r="X163" s="20">
        <f t="shared" si="141"/>
        <v>13000000</v>
      </c>
      <c r="Y163" s="21">
        <f>NOVIEMBRE!AA163</f>
        <v>9176680</v>
      </c>
      <c r="Z163" s="457">
        <v>-1959403</v>
      </c>
      <c r="AA163" s="20">
        <f t="shared" si="142"/>
        <v>7217277</v>
      </c>
      <c r="AB163" s="21">
        <f>NOVIEMBRE!AD163</f>
        <v>6512049</v>
      </c>
      <c r="AC163" s="457">
        <f>693085+12143</f>
        <v>705228</v>
      </c>
      <c r="AD163" s="20">
        <f t="shared" si="143"/>
        <v>7217277</v>
      </c>
      <c r="AE163" s="21">
        <f>NOVIEMBRE!AG163</f>
        <v>5565097</v>
      </c>
      <c r="AF163" s="457">
        <v>0</v>
      </c>
      <c r="AG163" s="20">
        <f t="shared" si="144"/>
        <v>5565097</v>
      </c>
      <c r="AH163" s="21">
        <f t="shared" si="145"/>
        <v>5782723</v>
      </c>
      <c r="AI163" s="17">
        <f t="shared" si="146"/>
        <v>5782723</v>
      </c>
      <c r="AJ163" s="18">
        <f t="shared" si="147"/>
        <v>7434903</v>
      </c>
      <c r="AK163" s="10"/>
      <c r="AL163" s="455">
        <v>0</v>
      </c>
      <c r="AM163" s="458">
        <v>0</v>
      </c>
      <c r="AN163" s="10"/>
      <c r="BQ163" s="562"/>
    </row>
    <row r="164" spans="1:69" s="467" customFormat="1" x14ac:dyDescent="0.2">
      <c r="A164" s="623"/>
      <c r="N164" s="10"/>
      <c r="P164" s="10"/>
      <c r="Q164" s="10"/>
      <c r="R164" s="10"/>
      <c r="S164" s="156" t="str">
        <f>+IF(NOVIEMBRE!S164=0,"",NOVIEMBRE!S164)</f>
        <v>2020202-7</v>
      </c>
      <c r="T164" s="55" t="str">
        <f>+IF(NOVIEMBRE!T164=0,"",NOVIEMBRE!T164)</f>
        <v>Servicios de Laboratorio contratados con terceros</v>
      </c>
      <c r="U164" s="29">
        <f>+ENERO!U164</f>
        <v>18000000</v>
      </c>
      <c r="V164" s="17">
        <f>NOVIEMBRE!V164+DICIEMBRE!AL164</f>
        <v>2200000</v>
      </c>
      <c r="W164" s="17">
        <f>NOVIEMBRE!W164+DICIEMBRE!AM164</f>
        <v>0</v>
      </c>
      <c r="X164" s="20">
        <f t="shared" si="141"/>
        <v>20200000</v>
      </c>
      <c r="Y164" s="21">
        <f>NOVIEMBRE!AA164</f>
        <v>18840100</v>
      </c>
      <c r="Z164" s="457">
        <v>1351700</v>
      </c>
      <c r="AA164" s="20">
        <f t="shared" si="142"/>
        <v>20191800</v>
      </c>
      <c r="AB164" s="21">
        <f>NOVIEMBRE!AD164</f>
        <v>18840100</v>
      </c>
      <c r="AC164" s="457">
        <v>1351700</v>
      </c>
      <c r="AD164" s="20">
        <f t="shared" si="143"/>
        <v>20191800</v>
      </c>
      <c r="AE164" s="21">
        <f>NOVIEMBRE!AG164</f>
        <v>15295900</v>
      </c>
      <c r="AF164" s="457">
        <v>0</v>
      </c>
      <c r="AG164" s="20">
        <f t="shared" si="144"/>
        <v>15295900</v>
      </c>
      <c r="AH164" s="21">
        <f t="shared" si="145"/>
        <v>8200</v>
      </c>
      <c r="AI164" s="17">
        <f t="shared" si="146"/>
        <v>8200</v>
      </c>
      <c r="AJ164" s="18">
        <f t="shared" si="147"/>
        <v>4904100</v>
      </c>
      <c r="AK164" s="10"/>
      <c r="AL164" s="455">
        <v>200000</v>
      </c>
      <c r="AM164" s="458">
        <v>0</v>
      </c>
      <c r="AN164" s="10"/>
      <c r="BQ164" s="562"/>
    </row>
    <row r="165" spans="1:69" s="467" customFormat="1" x14ac:dyDescent="0.2">
      <c r="A165" s="623"/>
      <c r="N165" s="10"/>
      <c r="P165" s="10"/>
      <c r="Q165" s="10"/>
      <c r="R165" s="10"/>
      <c r="S165" s="156" t="str">
        <f>+IF(NOVIEMBRE!S165=0,"",NOVIEMBRE!S165)</f>
        <v>2020202-8</v>
      </c>
      <c r="T165" s="55" t="str">
        <f>+IF(NOVIEMBRE!T165=0,"",NOVIEMBRE!T165)</f>
        <v>Servicios de Rayos X e Imaginología contratado con terceros</v>
      </c>
      <c r="U165" s="29">
        <f>+ENERO!U165</f>
        <v>0</v>
      </c>
      <c r="V165" s="17">
        <f>NOVIEMBRE!V165+DICIEMBRE!AL165</f>
        <v>0</v>
      </c>
      <c r="W165" s="17">
        <f>NOVIEMBRE!W165+DICIEMBRE!AM165</f>
        <v>0</v>
      </c>
      <c r="X165" s="20">
        <f t="shared" si="141"/>
        <v>0</v>
      </c>
      <c r="Y165" s="21">
        <f>NOVIEMBRE!AA165</f>
        <v>0</v>
      </c>
      <c r="Z165" s="457">
        <v>0</v>
      </c>
      <c r="AA165" s="20">
        <f t="shared" si="142"/>
        <v>0</v>
      </c>
      <c r="AB165" s="21">
        <f>NOVIEMBRE!AD165</f>
        <v>0</v>
      </c>
      <c r="AC165" s="457">
        <v>0</v>
      </c>
      <c r="AD165" s="20">
        <f t="shared" si="143"/>
        <v>0</v>
      </c>
      <c r="AE165" s="21">
        <f>NOVIEMBRE!AG165</f>
        <v>0</v>
      </c>
      <c r="AF165" s="457">
        <v>0</v>
      </c>
      <c r="AG165" s="20">
        <f t="shared" si="144"/>
        <v>0</v>
      </c>
      <c r="AH165" s="21">
        <f t="shared" si="145"/>
        <v>0</v>
      </c>
      <c r="AI165" s="17">
        <f t="shared" si="146"/>
        <v>0</v>
      </c>
      <c r="AJ165" s="18">
        <f t="shared" si="147"/>
        <v>0</v>
      </c>
      <c r="AK165" s="10"/>
      <c r="AL165" s="455">
        <v>0</v>
      </c>
      <c r="AM165" s="458">
        <v>0</v>
      </c>
      <c r="AN165" s="10"/>
      <c r="BQ165" s="562"/>
    </row>
    <row r="166" spans="1:69" s="467" customFormat="1" x14ac:dyDescent="0.2">
      <c r="A166" s="623"/>
      <c r="N166" s="10"/>
      <c r="P166" s="10"/>
      <c r="Q166" s="10"/>
      <c r="R166" s="10"/>
      <c r="S166" s="156" t="str">
        <f>+IF(NOVIEMBRE!S166=0,"",NOVIEMBRE!S166)</f>
        <v>2020202-9</v>
      </c>
      <c r="T166" s="55" t="str">
        <f>+IF(NOVIEMBRE!T166=0,"",NOVIEMBRE!T166)</f>
        <v>Arrendamientos</v>
      </c>
      <c r="U166" s="29">
        <f>+ENERO!U166</f>
        <v>58000000</v>
      </c>
      <c r="V166" s="17">
        <f>NOVIEMBRE!V166+DICIEMBRE!AL166</f>
        <v>9500000</v>
      </c>
      <c r="W166" s="17">
        <f>NOVIEMBRE!W166+DICIEMBRE!AM166</f>
        <v>0</v>
      </c>
      <c r="X166" s="20">
        <f t="shared" si="141"/>
        <v>67500000</v>
      </c>
      <c r="Y166" s="21">
        <f>NOVIEMBRE!AA166</f>
        <v>58395442</v>
      </c>
      <c r="Z166" s="457">
        <v>5593937</v>
      </c>
      <c r="AA166" s="20">
        <f t="shared" si="142"/>
        <v>63989379</v>
      </c>
      <c r="AB166" s="21">
        <f>NOVIEMBRE!AD166</f>
        <v>58395442</v>
      </c>
      <c r="AC166" s="457">
        <v>5593937</v>
      </c>
      <c r="AD166" s="20">
        <f t="shared" si="143"/>
        <v>63989379</v>
      </c>
      <c r="AE166" s="21">
        <f>NOVIEMBRE!AG166</f>
        <v>52255839</v>
      </c>
      <c r="AF166" s="457">
        <v>5629991</v>
      </c>
      <c r="AG166" s="20">
        <f t="shared" si="144"/>
        <v>57885830</v>
      </c>
      <c r="AH166" s="21">
        <f t="shared" si="145"/>
        <v>3510621</v>
      </c>
      <c r="AI166" s="17">
        <f t="shared" si="146"/>
        <v>3510621</v>
      </c>
      <c r="AJ166" s="18">
        <f t="shared" si="147"/>
        <v>9614170</v>
      </c>
      <c r="AK166" s="10"/>
      <c r="AL166" s="455">
        <v>0</v>
      </c>
      <c r="AM166" s="458">
        <v>0</v>
      </c>
      <c r="AN166" s="10"/>
      <c r="BQ166" s="562"/>
    </row>
    <row r="167" spans="1:69" s="467" customFormat="1" x14ac:dyDescent="0.2">
      <c r="A167" s="623"/>
      <c r="N167" s="10"/>
      <c r="P167" s="10"/>
      <c r="Q167" s="10"/>
      <c r="R167" s="10"/>
      <c r="S167" s="156" t="str">
        <f>+IF(NOVIEMBRE!S167=0,"",NOVIEMBRE!S167)</f>
        <v>2020202-10</v>
      </c>
      <c r="T167" s="55" t="str">
        <f>+IF(NOVIEMBRE!T167=0,"",NOVIEMBRE!T167)</f>
        <v>Servicios Públicos</v>
      </c>
      <c r="U167" s="29">
        <f>+ENERO!U167</f>
        <v>0</v>
      </c>
      <c r="V167" s="17">
        <f>NOVIEMBRE!V167+DICIEMBRE!AL167</f>
        <v>0</v>
      </c>
      <c r="W167" s="17">
        <f>NOVIEMBRE!W167+DICIEMBRE!AM167</f>
        <v>0</v>
      </c>
      <c r="X167" s="20">
        <f>SUM(U167:W167)</f>
        <v>0</v>
      </c>
      <c r="Y167" s="21">
        <f>NOVIEMBRE!AA167</f>
        <v>0</v>
      </c>
      <c r="Z167" s="457">
        <v>0</v>
      </c>
      <c r="AA167" s="20">
        <f>SUM(Y167:Z167)</f>
        <v>0</v>
      </c>
      <c r="AB167" s="21">
        <f>NOVIEMBRE!AD167</f>
        <v>0</v>
      </c>
      <c r="AC167" s="457">
        <v>0</v>
      </c>
      <c r="AD167" s="20">
        <f>SUM(AB167:AC167)</f>
        <v>0</v>
      </c>
      <c r="AE167" s="21">
        <f>NOVIEMBRE!AG167</f>
        <v>0</v>
      </c>
      <c r="AF167" s="457">
        <v>0</v>
      </c>
      <c r="AG167" s="20">
        <f>SUM(AE167:AF167)</f>
        <v>0</v>
      </c>
      <c r="AH167" s="21">
        <f>X167-AA167</f>
        <v>0</v>
      </c>
      <c r="AI167" s="17">
        <f>X167-AD167</f>
        <v>0</v>
      </c>
      <c r="AJ167" s="18">
        <f>X167-AG167</f>
        <v>0</v>
      </c>
      <c r="AK167" s="10"/>
      <c r="AL167" s="455"/>
      <c r="AM167" s="458"/>
      <c r="AN167" s="10"/>
      <c r="BQ167" s="562"/>
    </row>
    <row r="168" spans="1:69" s="467" customFormat="1" x14ac:dyDescent="0.2">
      <c r="A168" s="623"/>
      <c r="N168" s="10"/>
      <c r="P168" s="10"/>
      <c r="Q168" s="10"/>
      <c r="R168" s="10"/>
      <c r="S168" s="155">
        <f>+IF(NOVIEMBRE!S168=0,"",NOVIEMBRE!S168)</f>
        <v>2020299</v>
      </c>
      <c r="T168" s="159" t="str">
        <f>+IF(NOVIEMBRE!T168=0,"",NOVIEMBRE!T168)</f>
        <v>Vigencias Anteriores</v>
      </c>
      <c r="U168" s="29">
        <f>+ENERO!U168</f>
        <v>0</v>
      </c>
      <c r="V168" s="17">
        <f>NOVIEMBRE!V168+DICIEMBRE!AL168</f>
        <v>0</v>
      </c>
      <c r="W168" s="17">
        <f>NOVIEMBRE!W168+DICIEMBRE!AM168</f>
        <v>38956770</v>
      </c>
      <c r="X168" s="20">
        <f t="shared" si="141"/>
        <v>38956770</v>
      </c>
      <c r="Y168" s="21">
        <f>NOVIEMBRE!AA168</f>
        <v>38956770</v>
      </c>
      <c r="Z168" s="457">
        <v>0</v>
      </c>
      <c r="AA168" s="20">
        <f t="shared" si="142"/>
        <v>38956770</v>
      </c>
      <c r="AB168" s="21">
        <f>NOVIEMBRE!AD168</f>
        <v>38956770</v>
      </c>
      <c r="AC168" s="457">
        <v>0</v>
      </c>
      <c r="AD168" s="20">
        <f t="shared" si="143"/>
        <v>38956770</v>
      </c>
      <c r="AE168" s="21">
        <f>NOVIEMBRE!AG168</f>
        <v>34424370</v>
      </c>
      <c r="AF168" s="457">
        <v>0</v>
      </c>
      <c r="AG168" s="20">
        <f t="shared" si="144"/>
        <v>34424370</v>
      </c>
      <c r="AH168" s="21">
        <f t="shared" si="145"/>
        <v>0</v>
      </c>
      <c r="AI168" s="17">
        <f t="shared" si="146"/>
        <v>0</v>
      </c>
      <c r="AJ168" s="18">
        <f t="shared" si="147"/>
        <v>4532400</v>
      </c>
      <c r="AK168" s="10"/>
      <c r="AL168" s="455">
        <v>0</v>
      </c>
      <c r="AM168" s="458">
        <v>0</v>
      </c>
      <c r="AN168" s="10"/>
      <c r="BQ168" s="562"/>
    </row>
    <row r="169" spans="1:69" s="467" customFormat="1" ht="15.75" x14ac:dyDescent="0.2">
      <c r="A169" s="623"/>
      <c r="N169" s="10"/>
      <c r="P169" s="10"/>
      <c r="Q169" s="10"/>
      <c r="R169" s="10"/>
      <c r="S169" s="448" t="str">
        <f>+IF(NOVIEMBRE!S169=0,"",NOVIEMBRE!S169)</f>
        <v/>
      </c>
      <c r="T169" s="649" t="str">
        <f>+IF(NOVIEMBRE!T169=0,"",NOVIEMBRE!T169)</f>
        <v/>
      </c>
      <c r="U169" s="193"/>
      <c r="V169" s="193"/>
      <c r="W169" s="193"/>
      <c r="X169" s="193"/>
      <c r="Y169" s="193"/>
      <c r="Z169" s="193"/>
      <c r="AA169" s="193"/>
      <c r="AB169" s="193"/>
      <c r="AC169" s="193"/>
      <c r="AD169" s="193"/>
      <c r="AE169" s="193"/>
      <c r="AF169" s="193"/>
      <c r="AG169" s="193"/>
      <c r="AH169" s="193"/>
      <c r="AI169" s="193"/>
      <c r="AJ169" s="207"/>
      <c r="AK169" s="10"/>
      <c r="AL169" s="213"/>
      <c r="AM169" s="214"/>
      <c r="AN169" s="10"/>
      <c r="BQ169" s="562"/>
    </row>
    <row r="170" spans="1:69" s="467" customFormat="1" ht="15.75" x14ac:dyDescent="0.2">
      <c r="A170" s="623"/>
      <c r="N170" s="10"/>
      <c r="P170" s="10"/>
      <c r="Q170" s="10"/>
      <c r="R170" s="10"/>
      <c r="S170" s="469">
        <f>+IF(NOVIEMBRE!S170=0,"",NOVIEMBRE!S170)</f>
        <v>3000000</v>
      </c>
      <c r="T170" s="588" t="str">
        <f>+IF(NOVIEMBRE!T170=0,"",NOVIEMBRE!T170)</f>
        <v>TRANSFERENCIAS CORRIENTES</v>
      </c>
      <c r="U170" s="589">
        <f t="shared" ref="U170:AJ170" si="148">U172+U176+U185</f>
        <v>55451506</v>
      </c>
      <c r="V170" s="590">
        <f t="shared" si="148"/>
        <v>156000</v>
      </c>
      <c r="W170" s="590">
        <f t="shared" si="148"/>
        <v>14388253</v>
      </c>
      <c r="X170" s="591">
        <f t="shared" si="148"/>
        <v>69995759</v>
      </c>
      <c r="Y170" s="464">
        <f t="shared" si="148"/>
        <v>50001519</v>
      </c>
      <c r="Z170" s="590">
        <f t="shared" si="148"/>
        <v>16755231</v>
      </c>
      <c r="AA170" s="591">
        <f t="shared" si="148"/>
        <v>66756750</v>
      </c>
      <c r="AB170" s="464">
        <f t="shared" si="148"/>
        <v>50001519</v>
      </c>
      <c r="AC170" s="590">
        <f t="shared" si="148"/>
        <v>16755231</v>
      </c>
      <c r="AD170" s="591">
        <f t="shared" si="148"/>
        <v>66756750</v>
      </c>
      <c r="AE170" s="464">
        <f t="shared" si="148"/>
        <v>49538057</v>
      </c>
      <c r="AF170" s="590">
        <f t="shared" si="148"/>
        <v>8414371</v>
      </c>
      <c r="AG170" s="591">
        <f t="shared" si="148"/>
        <v>57952428</v>
      </c>
      <c r="AH170" s="464">
        <f t="shared" si="148"/>
        <v>3239009</v>
      </c>
      <c r="AI170" s="590">
        <f t="shared" si="148"/>
        <v>3239009</v>
      </c>
      <c r="AJ170" s="465">
        <f t="shared" si="148"/>
        <v>12043331</v>
      </c>
      <c r="AK170" s="10"/>
      <c r="AL170" s="151">
        <f>AL172+AL176+AL185</f>
        <v>-944000</v>
      </c>
      <c r="AM170" s="153">
        <f>AM172+AM176+AM185</f>
        <v>0</v>
      </c>
      <c r="AN170" s="10"/>
      <c r="BQ170" s="562"/>
    </row>
    <row r="171" spans="1:69" s="467" customFormat="1" ht="15.75" x14ac:dyDescent="0.2">
      <c r="A171" s="623"/>
      <c r="N171" s="10"/>
      <c r="P171" s="10"/>
      <c r="Q171" s="10"/>
      <c r="R171" s="10"/>
      <c r="S171" s="448" t="str">
        <f>+IF(NOVIEMBRE!S171=0,"",NOVIEMBRE!S171)</f>
        <v/>
      </c>
      <c r="T171" s="649" t="str">
        <f>+IF(NOVIEMBRE!T171=0,"",NOVIEMBRE!T171)</f>
        <v/>
      </c>
      <c r="U171" s="193"/>
      <c r="V171" s="193"/>
      <c r="W171" s="193"/>
      <c r="X171" s="193"/>
      <c r="Y171" s="193"/>
      <c r="Z171" s="193"/>
      <c r="AA171" s="193"/>
      <c r="AB171" s="193"/>
      <c r="AC171" s="193"/>
      <c r="AD171" s="193"/>
      <c r="AE171" s="193"/>
      <c r="AF171" s="193"/>
      <c r="AG171" s="193"/>
      <c r="AH171" s="193"/>
      <c r="AI171" s="193"/>
      <c r="AJ171" s="207"/>
      <c r="AK171" s="10"/>
      <c r="AL171" s="213"/>
      <c r="AM171" s="214"/>
      <c r="AN171" s="10"/>
      <c r="BQ171" s="562"/>
    </row>
    <row r="172" spans="1:69" s="467" customFormat="1" ht="15" x14ac:dyDescent="0.2">
      <c r="A172" s="623"/>
      <c r="N172" s="10"/>
      <c r="P172" s="10"/>
      <c r="Q172" s="10"/>
      <c r="R172" s="10"/>
      <c r="S172" s="34">
        <f>+IF(NOVIEMBRE!S172=0,"",NOVIEMBRE!S172)</f>
        <v>3100000</v>
      </c>
      <c r="T172" s="158" t="str">
        <f>+IF(NOVIEMBRE!T172=0,"",NOVIEMBRE!T172)</f>
        <v>Transferencias al Sector Público</v>
      </c>
      <c r="U172" s="157">
        <f t="shared" ref="U172:AJ172" si="149">SUM(U173:U174)</f>
        <v>4000000</v>
      </c>
      <c r="V172" s="144">
        <f t="shared" si="149"/>
        <v>1100000</v>
      </c>
      <c r="W172" s="144">
        <f t="shared" si="149"/>
        <v>868270</v>
      </c>
      <c r="X172" s="152">
        <f t="shared" si="149"/>
        <v>5968270</v>
      </c>
      <c r="Y172" s="151">
        <f t="shared" si="149"/>
        <v>4871048</v>
      </c>
      <c r="Z172" s="144">
        <f t="shared" si="149"/>
        <v>972847</v>
      </c>
      <c r="AA172" s="152">
        <f t="shared" si="149"/>
        <v>5843895</v>
      </c>
      <c r="AB172" s="151">
        <f t="shared" si="149"/>
        <v>4871048</v>
      </c>
      <c r="AC172" s="144">
        <f t="shared" si="149"/>
        <v>972847</v>
      </c>
      <c r="AD172" s="152">
        <f t="shared" si="149"/>
        <v>5843895</v>
      </c>
      <c r="AE172" s="151">
        <f t="shared" si="149"/>
        <v>4627908</v>
      </c>
      <c r="AF172" s="144">
        <f t="shared" si="149"/>
        <v>972851</v>
      </c>
      <c r="AG172" s="152">
        <f t="shared" si="149"/>
        <v>5600759</v>
      </c>
      <c r="AH172" s="151">
        <f t="shared" si="149"/>
        <v>124375</v>
      </c>
      <c r="AI172" s="144">
        <f t="shared" si="149"/>
        <v>124375</v>
      </c>
      <c r="AJ172" s="153">
        <f t="shared" si="149"/>
        <v>367511</v>
      </c>
      <c r="AK172" s="10"/>
      <c r="AL172" s="151">
        <f>SUM(AL173:AL174)</f>
        <v>0</v>
      </c>
      <c r="AM172" s="153">
        <f>SUM(AM173:AM174)</f>
        <v>0</v>
      </c>
      <c r="AN172" s="10"/>
      <c r="BQ172" s="562"/>
    </row>
    <row r="173" spans="1:69" s="467" customFormat="1" x14ac:dyDescent="0.2">
      <c r="A173" s="623"/>
      <c r="N173" s="10"/>
      <c r="P173" s="10"/>
      <c r="Q173" s="10"/>
      <c r="R173" s="10"/>
      <c r="S173" s="155">
        <f>+IF(NOVIEMBRE!S173=0,"",NOVIEMBRE!S173)</f>
        <v>3100003</v>
      </c>
      <c r="T173" s="159" t="str">
        <f>+IF(NOVIEMBRE!T173=0,"",NOVIEMBRE!T173)</f>
        <v>Entidades Públicas (Contraloria, Supersalud,…)</v>
      </c>
      <c r="U173" s="29">
        <f>+ENERO!U173</f>
        <v>4000000</v>
      </c>
      <c r="V173" s="17">
        <f>NOVIEMBRE!V173+DICIEMBRE!AL173</f>
        <v>1100000</v>
      </c>
      <c r="W173" s="17">
        <f>NOVIEMBRE!W173+DICIEMBRE!AM173</f>
        <v>0</v>
      </c>
      <c r="X173" s="20">
        <f>SUM(U173:W173)</f>
        <v>5100000</v>
      </c>
      <c r="Y173" s="21">
        <f>NOVIEMBRE!AA173</f>
        <v>4002778</v>
      </c>
      <c r="Z173" s="457">
        <v>972847</v>
      </c>
      <c r="AA173" s="20">
        <f>SUM(Y173:Z173)</f>
        <v>4975625</v>
      </c>
      <c r="AB173" s="21">
        <f>NOVIEMBRE!AD173</f>
        <v>4002778</v>
      </c>
      <c r="AC173" s="457">
        <v>972847</v>
      </c>
      <c r="AD173" s="20">
        <f>SUM(AB173:AC173)</f>
        <v>4975625</v>
      </c>
      <c r="AE173" s="21">
        <f>NOVIEMBRE!AG173</f>
        <v>3759638</v>
      </c>
      <c r="AF173" s="457">
        <v>972851</v>
      </c>
      <c r="AG173" s="20">
        <f>SUM(AE173:AF173)</f>
        <v>4732489</v>
      </c>
      <c r="AH173" s="21">
        <f>X173-AA173</f>
        <v>124375</v>
      </c>
      <c r="AI173" s="17">
        <f>X173-AD173</f>
        <v>124375</v>
      </c>
      <c r="AJ173" s="18">
        <f>X173-AG173</f>
        <v>367511</v>
      </c>
      <c r="AK173" s="10"/>
      <c r="AL173" s="455">
        <v>0</v>
      </c>
      <c r="AM173" s="458">
        <v>0</v>
      </c>
      <c r="AN173" s="10"/>
      <c r="BQ173" s="562"/>
    </row>
    <row r="174" spans="1:69" s="467" customFormat="1" x14ac:dyDescent="0.2">
      <c r="A174" s="623"/>
      <c r="N174" s="10"/>
      <c r="P174" s="10"/>
      <c r="Q174" s="10"/>
      <c r="R174" s="10"/>
      <c r="S174" s="155">
        <f>+IF(NOVIEMBRE!S174=0,"",NOVIEMBRE!S174)</f>
        <v>3199999</v>
      </c>
      <c r="T174" s="159" t="str">
        <f>+IF(NOVIEMBRE!T174=0,"",NOVIEMBRE!T174)</f>
        <v>Vigencias Anteriores</v>
      </c>
      <c r="U174" s="29">
        <f>+ENERO!U174</f>
        <v>0</v>
      </c>
      <c r="V174" s="17">
        <f>NOVIEMBRE!V174+DICIEMBRE!AL174</f>
        <v>0</v>
      </c>
      <c r="W174" s="17">
        <f>NOVIEMBRE!W174+DICIEMBRE!AM174</f>
        <v>868270</v>
      </c>
      <c r="X174" s="20">
        <f>SUM(U174:W174)</f>
        <v>868270</v>
      </c>
      <c r="Y174" s="21">
        <f>NOVIEMBRE!AA174</f>
        <v>868270</v>
      </c>
      <c r="Z174" s="457">
        <v>0</v>
      </c>
      <c r="AA174" s="20">
        <f>SUM(Y174:Z174)</f>
        <v>868270</v>
      </c>
      <c r="AB174" s="21">
        <f>NOVIEMBRE!AD174</f>
        <v>868270</v>
      </c>
      <c r="AC174" s="457">
        <v>0</v>
      </c>
      <c r="AD174" s="20">
        <f>SUM(AB174:AC174)</f>
        <v>868270</v>
      </c>
      <c r="AE174" s="21">
        <f>NOVIEMBRE!AG174</f>
        <v>868270</v>
      </c>
      <c r="AF174" s="457">
        <v>0</v>
      </c>
      <c r="AG174" s="20">
        <f>SUM(AE174:AF174)</f>
        <v>868270</v>
      </c>
      <c r="AH174" s="21">
        <f>X174-AA174</f>
        <v>0</v>
      </c>
      <c r="AI174" s="17">
        <f>X174-AD174</f>
        <v>0</v>
      </c>
      <c r="AJ174" s="18">
        <f>X174-AG174</f>
        <v>0</v>
      </c>
      <c r="AK174" s="10"/>
      <c r="AL174" s="455">
        <v>0</v>
      </c>
      <c r="AM174" s="458">
        <v>0</v>
      </c>
      <c r="AN174" s="10"/>
      <c r="BQ174" s="562"/>
    </row>
    <row r="175" spans="1:69" s="467" customFormat="1" ht="15.75" x14ac:dyDescent="0.2">
      <c r="A175" s="623"/>
      <c r="N175" s="10"/>
      <c r="P175" s="10"/>
      <c r="Q175" s="10"/>
      <c r="R175" s="10"/>
      <c r="S175" s="448" t="str">
        <f>+IF(NOVIEMBRE!S175=0,"",NOVIEMBRE!S175)</f>
        <v/>
      </c>
      <c r="T175" s="649" t="str">
        <f>+IF(NOVIEMBRE!T175=0,"",NOVIEMBRE!T175)</f>
        <v/>
      </c>
      <c r="U175" s="193"/>
      <c r="V175" s="193"/>
      <c r="W175" s="193"/>
      <c r="X175" s="193"/>
      <c r="Y175" s="193"/>
      <c r="Z175" s="193"/>
      <c r="AA175" s="193"/>
      <c r="AB175" s="193"/>
      <c r="AC175" s="193"/>
      <c r="AD175" s="193"/>
      <c r="AE175" s="193"/>
      <c r="AF175" s="193"/>
      <c r="AG175" s="193"/>
      <c r="AH175" s="193"/>
      <c r="AI175" s="193"/>
      <c r="AJ175" s="207"/>
      <c r="AK175" s="12"/>
      <c r="AL175" s="213"/>
      <c r="AM175" s="214"/>
      <c r="AN175" s="10"/>
      <c r="BQ175" s="562"/>
    </row>
    <row r="176" spans="1:69" s="467" customFormat="1" ht="15" x14ac:dyDescent="0.2">
      <c r="A176" s="623"/>
      <c r="N176" s="10"/>
      <c r="P176" s="10"/>
      <c r="Q176" s="10"/>
      <c r="R176" s="10"/>
      <c r="S176" s="34">
        <f>+IF(NOVIEMBRE!S176=0,"",NOVIEMBRE!S176)</f>
        <v>320000</v>
      </c>
      <c r="T176" s="158" t="str">
        <f>+IF(NOVIEMBRE!T176=0,"",NOVIEMBRE!T176)</f>
        <v>Transf. Previsión y Seguridad Social</v>
      </c>
      <c r="U176" s="157">
        <f t="shared" ref="U176:AJ176" si="150">SUM(U177:U183)</f>
        <v>46951506</v>
      </c>
      <c r="V176" s="144">
        <f t="shared" si="150"/>
        <v>-944000</v>
      </c>
      <c r="W176" s="144">
        <f t="shared" si="150"/>
        <v>11003667</v>
      </c>
      <c r="X176" s="152">
        <f t="shared" si="150"/>
        <v>57011173</v>
      </c>
      <c r="Y176" s="151">
        <f t="shared" si="150"/>
        <v>39631528</v>
      </c>
      <c r="Z176" s="144">
        <f t="shared" si="150"/>
        <v>15664289</v>
      </c>
      <c r="AA176" s="152">
        <f t="shared" si="150"/>
        <v>55295817</v>
      </c>
      <c r="AB176" s="151">
        <f t="shared" si="150"/>
        <v>39631528</v>
      </c>
      <c r="AC176" s="144">
        <f t="shared" si="150"/>
        <v>15664289</v>
      </c>
      <c r="AD176" s="152">
        <f t="shared" si="150"/>
        <v>55295817</v>
      </c>
      <c r="AE176" s="151">
        <f t="shared" si="150"/>
        <v>39631528</v>
      </c>
      <c r="AF176" s="144">
        <f t="shared" si="150"/>
        <v>7396941</v>
      </c>
      <c r="AG176" s="152">
        <f t="shared" si="150"/>
        <v>47028469</v>
      </c>
      <c r="AH176" s="151">
        <f t="shared" si="150"/>
        <v>1715356</v>
      </c>
      <c r="AI176" s="144">
        <f t="shared" si="150"/>
        <v>1715356</v>
      </c>
      <c r="AJ176" s="153">
        <f t="shared" si="150"/>
        <v>9982704</v>
      </c>
      <c r="AK176" s="10"/>
      <c r="AL176" s="151">
        <f>SUM(AL177:AL183)</f>
        <v>-944000</v>
      </c>
      <c r="AM176" s="153">
        <f>SUM(AM177:AM183)</f>
        <v>0</v>
      </c>
      <c r="AN176" s="10"/>
      <c r="BQ176" s="562"/>
    </row>
    <row r="177" spans="1:69" s="467" customFormat="1" x14ac:dyDescent="0.2">
      <c r="A177" s="623"/>
      <c r="N177" s="10"/>
      <c r="P177" s="10"/>
      <c r="Q177" s="10"/>
      <c r="R177" s="10"/>
      <c r="S177" s="155">
        <f>+IF(NOVIEMBRE!S177=0,"",NOVIEMBRE!S177)</f>
        <v>3200100</v>
      </c>
      <c r="T177" s="159" t="str">
        <f>+IF(NOVIEMBRE!T177=0,"",NOVIEMBRE!T177)</f>
        <v>Pensiones y Jubilaciones (Pago Directo)</v>
      </c>
      <c r="U177" s="29">
        <f>+ENERO!U177</f>
        <v>37951506</v>
      </c>
      <c r="V177" s="17">
        <f>NOVIEMBRE!V177+DICIEMBRE!AL177</f>
        <v>-1844000</v>
      </c>
      <c r="W177" s="17">
        <f>NOVIEMBRE!W177+DICIEMBRE!AM177</f>
        <v>0</v>
      </c>
      <c r="X177" s="20">
        <f t="shared" ref="X177:X183" si="151">SUM(U177:W177)</f>
        <v>36107506</v>
      </c>
      <c r="Y177" s="21">
        <f>NOVIEMBRE!AA177</f>
        <v>27037989</v>
      </c>
      <c r="Z177" s="457">
        <v>7373997</v>
      </c>
      <c r="AA177" s="20">
        <f t="shared" ref="AA177:AA183" si="152">SUM(Y177:Z177)</f>
        <v>34411986</v>
      </c>
      <c r="AB177" s="21">
        <f>NOVIEMBRE!AD177</f>
        <v>27037989</v>
      </c>
      <c r="AC177" s="457">
        <v>7373997</v>
      </c>
      <c r="AD177" s="20">
        <f t="shared" ref="AD177:AD183" si="153">SUM(AB177:AC177)</f>
        <v>34411986</v>
      </c>
      <c r="AE177" s="21">
        <f>NOVIEMBRE!AG177</f>
        <v>27037989</v>
      </c>
      <c r="AF177" s="457">
        <v>7373997</v>
      </c>
      <c r="AG177" s="20">
        <f t="shared" ref="AG177:AG183" si="154">SUM(AE177:AF177)</f>
        <v>34411986</v>
      </c>
      <c r="AH177" s="21">
        <f t="shared" ref="AH177:AH183" si="155">X177-AA177</f>
        <v>1695520</v>
      </c>
      <c r="AI177" s="17">
        <f t="shared" ref="AI177:AI183" si="156">X177-AD177</f>
        <v>1695520</v>
      </c>
      <c r="AJ177" s="18">
        <f t="shared" ref="AJ177:AJ183" si="157">X177-AG177</f>
        <v>1695520</v>
      </c>
      <c r="AK177" s="10"/>
      <c r="AL177" s="455">
        <v>-1844000</v>
      </c>
      <c r="AM177" s="458">
        <v>0</v>
      </c>
      <c r="AN177" s="10"/>
      <c r="BQ177" s="562"/>
    </row>
    <row r="178" spans="1:69" s="467" customFormat="1" x14ac:dyDescent="0.2">
      <c r="A178" s="623"/>
      <c r="N178" s="10"/>
      <c r="P178" s="10"/>
      <c r="Q178" s="10"/>
      <c r="R178" s="10"/>
      <c r="S178" s="155">
        <f>+IF(NOVIEMBRE!S178=0,"",NOVIEMBRE!S178)</f>
        <v>3200200</v>
      </c>
      <c r="T178" s="159" t="str">
        <f>+IF(NOVIEMBRE!T178=0,"",NOVIEMBRE!T178)</f>
        <v>Cesantías Pago Directo (Pago Directo)</v>
      </c>
      <c r="U178" s="29">
        <f>+ENERO!U178</f>
        <v>0</v>
      </c>
      <c r="V178" s="17">
        <f>NOVIEMBRE!V178+DICIEMBRE!AL178</f>
        <v>0</v>
      </c>
      <c r="W178" s="17">
        <f>NOVIEMBRE!W178+DICIEMBRE!AM178</f>
        <v>0</v>
      </c>
      <c r="X178" s="20">
        <f t="shared" si="151"/>
        <v>0</v>
      </c>
      <c r="Y178" s="21">
        <f>NOVIEMBRE!AA178</f>
        <v>0</v>
      </c>
      <c r="Z178" s="457">
        <v>0</v>
      </c>
      <c r="AA178" s="20">
        <f t="shared" si="152"/>
        <v>0</v>
      </c>
      <c r="AB178" s="21">
        <f>NOVIEMBRE!AD178</f>
        <v>0</v>
      </c>
      <c r="AC178" s="457">
        <v>0</v>
      </c>
      <c r="AD178" s="20">
        <f t="shared" si="153"/>
        <v>0</v>
      </c>
      <c r="AE178" s="21">
        <f>NOVIEMBRE!AG178</f>
        <v>0</v>
      </c>
      <c r="AF178" s="457">
        <v>0</v>
      </c>
      <c r="AG178" s="20">
        <f t="shared" si="154"/>
        <v>0</v>
      </c>
      <c r="AH178" s="21">
        <f t="shared" si="155"/>
        <v>0</v>
      </c>
      <c r="AI178" s="17">
        <f t="shared" si="156"/>
        <v>0</v>
      </c>
      <c r="AJ178" s="18">
        <f t="shared" si="157"/>
        <v>0</v>
      </c>
      <c r="AK178" s="10"/>
      <c r="AL178" s="455">
        <v>0</v>
      </c>
      <c r="AM178" s="458">
        <v>0</v>
      </c>
      <c r="AN178" s="10"/>
      <c r="BQ178" s="562"/>
    </row>
    <row r="179" spans="1:69" s="467" customFormat="1" x14ac:dyDescent="0.2">
      <c r="A179" s="623"/>
      <c r="N179" s="10"/>
      <c r="P179" s="10"/>
      <c r="Q179" s="10"/>
      <c r="R179" s="10"/>
      <c r="S179" s="155">
        <f>+IF(NOVIEMBRE!S179=0,"",NOVIEMBRE!S179)</f>
        <v>3200300</v>
      </c>
      <c r="T179" s="159" t="str">
        <f>+IF(NOVIEMBRE!T179=0,"",NOVIEMBRE!T179)</f>
        <v>Bonos, Cuotas de Bonos y cuotas partes jubilatorias</v>
      </c>
      <c r="U179" s="29">
        <f>+ENERO!U179</f>
        <v>0</v>
      </c>
      <c r="V179" s="17">
        <f>NOVIEMBRE!V179+DICIEMBRE!AL179</f>
        <v>0</v>
      </c>
      <c r="W179" s="17">
        <f>NOVIEMBRE!W179+DICIEMBRE!AM179</f>
        <v>0</v>
      </c>
      <c r="X179" s="20">
        <f t="shared" si="151"/>
        <v>0</v>
      </c>
      <c r="Y179" s="21">
        <f>NOVIEMBRE!AA179</f>
        <v>0</v>
      </c>
      <c r="Z179" s="457">
        <v>0</v>
      </c>
      <c r="AA179" s="20">
        <f t="shared" si="152"/>
        <v>0</v>
      </c>
      <c r="AB179" s="21">
        <f>NOVIEMBRE!AD179</f>
        <v>0</v>
      </c>
      <c r="AC179" s="457">
        <v>0</v>
      </c>
      <c r="AD179" s="20">
        <f t="shared" si="153"/>
        <v>0</v>
      </c>
      <c r="AE179" s="21">
        <f>NOVIEMBRE!AG179</f>
        <v>0</v>
      </c>
      <c r="AF179" s="457">
        <v>0</v>
      </c>
      <c r="AG179" s="20">
        <f t="shared" si="154"/>
        <v>0</v>
      </c>
      <c r="AH179" s="21">
        <f t="shared" si="155"/>
        <v>0</v>
      </c>
      <c r="AI179" s="17">
        <f t="shared" si="156"/>
        <v>0</v>
      </c>
      <c r="AJ179" s="18">
        <f t="shared" si="157"/>
        <v>0</v>
      </c>
      <c r="AK179" s="10"/>
      <c r="AL179" s="455">
        <v>0</v>
      </c>
      <c r="AM179" s="458">
        <v>0</v>
      </c>
      <c r="AN179" s="10"/>
      <c r="BQ179" s="562"/>
    </row>
    <row r="180" spans="1:69" s="467" customFormat="1" x14ac:dyDescent="0.2">
      <c r="A180" s="623"/>
      <c r="N180" s="10"/>
      <c r="P180" s="10"/>
      <c r="Q180" s="10"/>
      <c r="R180" s="10"/>
      <c r="S180" s="155">
        <f>+IF(NOVIEMBRE!S180=0,"",NOVIEMBRE!S180)</f>
        <v>3200400</v>
      </c>
      <c r="T180" s="159" t="str">
        <f>+IF(NOVIEMBRE!T180=0,"",NOVIEMBRE!T180)</f>
        <v>Intereses a las cesantias</v>
      </c>
      <c r="U180" s="29">
        <f>+ENERO!U180</f>
        <v>9000000</v>
      </c>
      <c r="V180" s="17">
        <f>NOVIEMBRE!V180+DICIEMBRE!AL180</f>
        <v>900000</v>
      </c>
      <c r="W180" s="17">
        <f>NOVIEMBRE!W180+DICIEMBRE!AM180</f>
        <v>0</v>
      </c>
      <c r="X180" s="20">
        <f t="shared" si="151"/>
        <v>9900000</v>
      </c>
      <c r="Y180" s="21">
        <f>NOVIEMBRE!AA180</f>
        <v>1589872</v>
      </c>
      <c r="Z180" s="457">
        <v>8290292</v>
      </c>
      <c r="AA180" s="20">
        <f t="shared" si="152"/>
        <v>9880164</v>
      </c>
      <c r="AB180" s="21">
        <f>NOVIEMBRE!AD180</f>
        <v>1589872</v>
      </c>
      <c r="AC180" s="457">
        <f>33787+8256505</f>
        <v>8290292</v>
      </c>
      <c r="AD180" s="20">
        <f t="shared" si="153"/>
        <v>9880164</v>
      </c>
      <c r="AE180" s="21">
        <f>NOVIEMBRE!AG180</f>
        <v>1589872</v>
      </c>
      <c r="AF180" s="457">
        <v>22944</v>
      </c>
      <c r="AG180" s="20">
        <f t="shared" si="154"/>
        <v>1612816</v>
      </c>
      <c r="AH180" s="21">
        <f t="shared" si="155"/>
        <v>19836</v>
      </c>
      <c r="AI180" s="17">
        <f t="shared" si="156"/>
        <v>19836</v>
      </c>
      <c r="AJ180" s="18">
        <f t="shared" si="157"/>
        <v>8287184</v>
      </c>
      <c r="AK180" s="10"/>
      <c r="AL180" s="455">
        <v>900000</v>
      </c>
      <c r="AM180" s="458">
        <v>0</v>
      </c>
      <c r="AN180" s="10"/>
      <c r="BQ180" s="562"/>
    </row>
    <row r="181" spans="1:69" s="467" customFormat="1" x14ac:dyDescent="0.2">
      <c r="A181" s="623"/>
      <c r="N181" s="10"/>
      <c r="P181" s="10"/>
      <c r="Q181" s="10"/>
      <c r="R181" s="10"/>
      <c r="S181" s="155" t="str">
        <f>+IF(NOVIEMBRE!S181=0,"",NOVIEMBRE!S181)</f>
        <v/>
      </c>
      <c r="T181" s="159" t="str">
        <f>+IF(NOVIEMBRE!T181=0,"",NOVIEMBRE!T181)</f>
        <v/>
      </c>
      <c r="U181" s="29">
        <f>+ENERO!U181</f>
        <v>0</v>
      </c>
      <c r="V181" s="17">
        <f>NOVIEMBRE!V181+DICIEMBRE!AL181</f>
        <v>0</v>
      </c>
      <c r="W181" s="17">
        <f>NOVIEMBRE!W181+DICIEMBRE!AM181</f>
        <v>0</v>
      </c>
      <c r="X181" s="20">
        <f t="shared" si="151"/>
        <v>0</v>
      </c>
      <c r="Y181" s="21">
        <f>NOVIEMBRE!AA181</f>
        <v>0</v>
      </c>
      <c r="Z181" s="457">
        <v>0</v>
      </c>
      <c r="AA181" s="20">
        <f t="shared" si="152"/>
        <v>0</v>
      </c>
      <c r="AB181" s="21">
        <f>NOVIEMBRE!AD181</f>
        <v>0</v>
      </c>
      <c r="AC181" s="457">
        <v>0</v>
      </c>
      <c r="AD181" s="20">
        <f t="shared" si="153"/>
        <v>0</v>
      </c>
      <c r="AE181" s="21">
        <f>NOVIEMBRE!AG181</f>
        <v>0</v>
      </c>
      <c r="AF181" s="457">
        <v>0</v>
      </c>
      <c r="AG181" s="20">
        <f t="shared" si="154"/>
        <v>0</v>
      </c>
      <c r="AH181" s="21">
        <f t="shared" si="155"/>
        <v>0</v>
      </c>
      <c r="AI181" s="17">
        <f t="shared" si="156"/>
        <v>0</v>
      </c>
      <c r="AJ181" s="18">
        <f t="shared" si="157"/>
        <v>0</v>
      </c>
      <c r="AK181" s="10"/>
      <c r="AL181" s="455">
        <v>0</v>
      </c>
      <c r="AM181" s="458">
        <v>0</v>
      </c>
      <c r="AN181" s="10"/>
      <c r="BQ181" s="562"/>
    </row>
    <row r="182" spans="1:69" s="467" customFormat="1" x14ac:dyDescent="0.2">
      <c r="A182" s="623"/>
      <c r="N182" s="10"/>
      <c r="P182" s="10"/>
      <c r="Q182" s="10"/>
      <c r="R182" s="10"/>
      <c r="S182" s="155" t="str">
        <f>+IF(NOVIEMBRE!S182=0,"",NOVIEMBRE!S182)</f>
        <v/>
      </c>
      <c r="T182" s="159" t="str">
        <f>+IF(NOVIEMBRE!T182=0,"",NOVIEMBRE!T182)</f>
        <v/>
      </c>
      <c r="U182" s="29">
        <f>+ENERO!U182</f>
        <v>0</v>
      </c>
      <c r="V182" s="17">
        <f>NOVIEMBRE!V182+DICIEMBRE!AL182</f>
        <v>0</v>
      </c>
      <c r="W182" s="17">
        <f>NOVIEMBRE!W182+DICIEMBRE!AM182</f>
        <v>0</v>
      </c>
      <c r="X182" s="20">
        <f t="shared" si="151"/>
        <v>0</v>
      </c>
      <c r="Y182" s="21">
        <f>NOVIEMBRE!AA182</f>
        <v>0</v>
      </c>
      <c r="Z182" s="457">
        <v>0</v>
      </c>
      <c r="AA182" s="20">
        <f t="shared" si="152"/>
        <v>0</v>
      </c>
      <c r="AB182" s="21">
        <f>NOVIEMBRE!AD182</f>
        <v>0</v>
      </c>
      <c r="AC182" s="457">
        <v>0</v>
      </c>
      <c r="AD182" s="20">
        <f t="shared" si="153"/>
        <v>0</v>
      </c>
      <c r="AE182" s="21">
        <f>NOVIEMBRE!AG182</f>
        <v>0</v>
      </c>
      <c r="AF182" s="457">
        <v>0</v>
      </c>
      <c r="AG182" s="20">
        <f t="shared" si="154"/>
        <v>0</v>
      </c>
      <c r="AH182" s="21">
        <f t="shared" si="155"/>
        <v>0</v>
      </c>
      <c r="AI182" s="17">
        <f t="shared" si="156"/>
        <v>0</v>
      </c>
      <c r="AJ182" s="18">
        <f t="shared" si="157"/>
        <v>0</v>
      </c>
      <c r="AK182" s="10"/>
      <c r="AL182" s="455">
        <v>0</v>
      </c>
      <c r="AM182" s="458">
        <v>0</v>
      </c>
      <c r="AN182" s="10"/>
      <c r="BQ182" s="562"/>
    </row>
    <row r="183" spans="1:69" s="467" customFormat="1" x14ac:dyDescent="0.2">
      <c r="A183" s="623"/>
      <c r="N183" s="10"/>
      <c r="P183" s="10"/>
      <c r="Q183" s="10"/>
      <c r="R183" s="10"/>
      <c r="S183" s="155">
        <f>+IF(NOVIEMBRE!S183=0,"",NOVIEMBRE!S183)</f>
        <v>3299999</v>
      </c>
      <c r="T183" s="159" t="str">
        <f>+IF(NOVIEMBRE!T183=0,"",NOVIEMBRE!T183)</f>
        <v>Vigencias Anteriores</v>
      </c>
      <c r="U183" s="29">
        <f>+ENERO!U183</f>
        <v>0</v>
      </c>
      <c r="V183" s="17">
        <f>NOVIEMBRE!V183+DICIEMBRE!AL183</f>
        <v>0</v>
      </c>
      <c r="W183" s="17">
        <f>NOVIEMBRE!W183+DICIEMBRE!AM183</f>
        <v>11003667</v>
      </c>
      <c r="X183" s="20">
        <f t="shared" si="151"/>
        <v>11003667</v>
      </c>
      <c r="Y183" s="21">
        <f>NOVIEMBRE!AA183</f>
        <v>11003667</v>
      </c>
      <c r="Z183" s="457">
        <v>0</v>
      </c>
      <c r="AA183" s="20">
        <f t="shared" si="152"/>
        <v>11003667</v>
      </c>
      <c r="AB183" s="21">
        <f>NOVIEMBRE!AD183</f>
        <v>11003667</v>
      </c>
      <c r="AC183" s="457">
        <v>0</v>
      </c>
      <c r="AD183" s="20">
        <f t="shared" si="153"/>
        <v>11003667</v>
      </c>
      <c r="AE183" s="21">
        <f>NOVIEMBRE!AG183</f>
        <v>11003667</v>
      </c>
      <c r="AF183" s="457">
        <v>0</v>
      </c>
      <c r="AG183" s="20">
        <f t="shared" si="154"/>
        <v>11003667</v>
      </c>
      <c r="AH183" s="21">
        <f t="shared" si="155"/>
        <v>0</v>
      </c>
      <c r="AI183" s="17">
        <f t="shared" si="156"/>
        <v>0</v>
      </c>
      <c r="AJ183" s="18">
        <f t="shared" si="157"/>
        <v>0</v>
      </c>
      <c r="AK183" s="10"/>
      <c r="AL183" s="455">
        <v>0</v>
      </c>
      <c r="AM183" s="458">
        <v>0</v>
      </c>
      <c r="AN183" s="10"/>
      <c r="BQ183" s="562"/>
    </row>
    <row r="184" spans="1:69" s="467" customFormat="1" ht="15.75" x14ac:dyDescent="0.2">
      <c r="A184" s="623"/>
      <c r="N184" s="10"/>
      <c r="P184" s="10"/>
      <c r="Q184" s="10"/>
      <c r="R184" s="10"/>
      <c r="S184" s="448" t="str">
        <f>+IF(NOVIEMBRE!S184=0,"",NOVIEMBRE!S184)</f>
        <v/>
      </c>
      <c r="T184" s="649" t="str">
        <f>+IF(NOVIEMBRE!T184=0,"",NOVIEMBRE!T184)</f>
        <v/>
      </c>
      <c r="U184" s="193"/>
      <c r="V184" s="193"/>
      <c r="W184" s="193"/>
      <c r="X184" s="193"/>
      <c r="Y184" s="193"/>
      <c r="Z184" s="193">
        <v>0</v>
      </c>
      <c r="AA184" s="193"/>
      <c r="AB184" s="193"/>
      <c r="AC184" s="193"/>
      <c r="AD184" s="193"/>
      <c r="AE184" s="193"/>
      <c r="AF184" s="193"/>
      <c r="AG184" s="193"/>
      <c r="AH184" s="193"/>
      <c r="AI184" s="193"/>
      <c r="AJ184" s="207"/>
      <c r="AK184" s="10"/>
      <c r="AL184" s="213"/>
      <c r="AM184" s="214"/>
      <c r="AN184" s="10"/>
      <c r="BQ184" s="562"/>
    </row>
    <row r="185" spans="1:69" s="467" customFormat="1" ht="15" x14ac:dyDescent="0.2">
      <c r="A185" s="623"/>
      <c r="N185" s="10"/>
      <c r="P185" s="10"/>
      <c r="Q185" s="10"/>
      <c r="R185" s="10"/>
      <c r="S185" s="34">
        <f>+IF(NOVIEMBRE!S185=0,"",NOVIEMBRE!S185)</f>
        <v>3300000</v>
      </c>
      <c r="T185" s="158" t="str">
        <f>+IF(NOVIEMBRE!T185=0,"",NOVIEMBRE!T185)</f>
        <v>Otras Transferencias</v>
      </c>
      <c r="U185" s="157">
        <f t="shared" ref="U185:AJ185" si="158">U186+U187+U191</f>
        <v>4500000</v>
      </c>
      <c r="V185" s="144">
        <f t="shared" si="158"/>
        <v>0</v>
      </c>
      <c r="W185" s="144">
        <f t="shared" si="158"/>
        <v>2516316</v>
      </c>
      <c r="X185" s="152">
        <f t="shared" si="158"/>
        <v>7016316</v>
      </c>
      <c r="Y185" s="151">
        <f t="shared" si="158"/>
        <v>5498943</v>
      </c>
      <c r="Z185" s="144">
        <f t="shared" si="158"/>
        <v>118095</v>
      </c>
      <c r="AA185" s="152">
        <f t="shared" si="158"/>
        <v>5617038</v>
      </c>
      <c r="AB185" s="151">
        <f t="shared" si="158"/>
        <v>5498943</v>
      </c>
      <c r="AC185" s="144">
        <f t="shared" si="158"/>
        <v>118095</v>
      </c>
      <c r="AD185" s="152">
        <f t="shared" si="158"/>
        <v>5617038</v>
      </c>
      <c r="AE185" s="151">
        <f t="shared" si="158"/>
        <v>5278621</v>
      </c>
      <c r="AF185" s="144">
        <f t="shared" si="158"/>
        <v>44579</v>
      </c>
      <c r="AG185" s="152">
        <f t="shared" si="158"/>
        <v>5323200</v>
      </c>
      <c r="AH185" s="151">
        <f t="shared" si="158"/>
        <v>1399278</v>
      </c>
      <c r="AI185" s="144">
        <f t="shared" si="158"/>
        <v>1399278</v>
      </c>
      <c r="AJ185" s="153">
        <f t="shared" si="158"/>
        <v>1693116</v>
      </c>
      <c r="AK185" s="10"/>
      <c r="AL185" s="151">
        <f>AL186+AL187+AL191</f>
        <v>0</v>
      </c>
      <c r="AM185" s="153">
        <f>AM186+AM187+AM191</f>
        <v>0</v>
      </c>
      <c r="AN185" s="10"/>
      <c r="BQ185" s="562"/>
    </row>
    <row r="186" spans="1:69" s="467" customFormat="1" x14ac:dyDescent="0.2">
      <c r="A186" s="623"/>
      <c r="N186" s="10"/>
      <c r="P186" s="10"/>
      <c r="Q186" s="10"/>
      <c r="R186" s="10"/>
      <c r="S186" s="155">
        <f>+IF(NOVIEMBRE!S186=0,"",NOVIEMBRE!S186)</f>
        <v>3300100</v>
      </c>
      <c r="T186" s="159" t="str">
        <f>+IF(NOVIEMBRE!T186=0,"",NOVIEMBRE!T186)</f>
        <v>Sentencias y Conciliaciones</v>
      </c>
      <c r="U186" s="29">
        <f>+ENERO!U186</f>
        <v>0</v>
      </c>
      <c r="V186" s="17">
        <f>NOVIEMBRE!V186+DICIEMBRE!AL186</f>
        <v>0</v>
      </c>
      <c r="W186" s="17">
        <f>NOVIEMBRE!W186+DICIEMBRE!AM186</f>
        <v>0</v>
      </c>
      <c r="X186" s="20">
        <f>SUM(U186:W186)</f>
        <v>0</v>
      </c>
      <c r="Y186" s="21">
        <f>NOVIEMBRE!AA186</f>
        <v>0</v>
      </c>
      <c r="Z186" s="457">
        <v>0</v>
      </c>
      <c r="AA186" s="20">
        <f>SUM(Y186:Z186)</f>
        <v>0</v>
      </c>
      <c r="AB186" s="21">
        <f>NOVIEMBRE!AD186</f>
        <v>0</v>
      </c>
      <c r="AC186" s="457">
        <v>0</v>
      </c>
      <c r="AD186" s="20">
        <f>SUM(AB186:AC186)</f>
        <v>0</v>
      </c>
      <c r="AE186" s="21">
        <f>NOVIEMBRE!AG186</f>
        <v>0</v>
      </c>
      <c r="AF186" s="457">
        <v>0</v>
      </c>
      <c r="AG186" s="20">
        <f>SUM(AE186:AF186)</f>
        <v>0</v>
      </c>
      <c r="AH186" s="21">
        <f>X186-AA186</f>
        <v>0</v>
      </c>
      <c r="AI186" s="17">
        <f>X186-AD186</f>
        <v>0</v>
      </c>
      <c r="AJ186" s="18">
        <f>X186-AG186</f>
        <v>0</v>
      </c>
      <c r="AK186" s="10"/>
      <c r="AL186" s="455">
        <v>0</v>
      </c>
      <c r="AM186" s="458">
        <v>0</v>
      </c>
      <c r="AN186" s="10"/>
      <c r="BQ186" s="562"/>
    </row>
    <row r="187" spans="1:69" s="467" customFormat="1" x14ac:dyDescent="0.2">
      <c r="A187" s="623"/>
      <c r="N187" s="10"/>
      <c r="P187" s="10"/>
      <c r="Q187" s="10"/>
      <c r="R187" s="10"/>
      <c r="S187" s="155">
        <f>+IF(NOVIEMBRE!S187=0,"",NOVIEMBRE!S187)</f>
        <v>3300200</v>
      </c>
      <c r="T187" s="159" t="str">
        <f>+IF(NOVIEMBRE!T187=0,"",NOVIEMBRE!T187)</f>
        <v>Destinatarios de otras transferencias</v>
      </c>
      <c r="U187" s="29">
        <f t="shared" ref="U187:AM187" si="159">SUM(U188:U190)</f>
        <v>4500000</v>
      </c>
      <c r="V187" s="17">
        <f t="shared" si="159"/>
        <v>0</v>
      </c>
      <c r="W187" s="17">
        <f t="shared" si="159"/>
        <v>0</v>
      </c>
      <c r="X187" s="20">
        <f t="shared" si="159"/>
        <v>4500000</v>
      </c>
      <c r="Y187" s="21">
        <f t="shared" si="159"/>
        <v>2982627</v>
      </c>
      <c r="Z187" s="169">
        <f t="shared" si="159"/>
        <v>118095</v>
      </c>
      <c r="AA187" s="20">
        <f t="shared" si="159"/>
        <v>3100722</v>
      </c>
      <c r="AB187" s="21">
        <f t="shared" si="159"/>
        <v>2982627</v>
      </c>
      <c r="AC187" s="169">
        <f t="shared" si="159"/>
        <v>118095</v>
      </c>
      <c r="AD187" s="20">
        <f t="shared" si="159"/>
        <v>3100722</v>
      </c>
      <c r="AE187" s="21">
        <f t="shared" si="159"/>
        <v>2762305</v>
      </c>
      <c r="AF187" s="169">
        <f t="shared" si="159"/>
        <v>44579</v>
      </c>
      <c r="AG187" s="20">
        <f t="shared" si="159"/>
        <v>2806884</v>
      </c>
      <c r="AH187" s="21">
        <f t="shared" si="159"/>
        <v>1399278</v>
      </c>
      <c r="AI187" s="17">
        <f t="shared" si="159"/>
        <v>1399278</v>
      </c>
      <c r="AJ187" s="18">
        <f t="shared" si="159"/>
        <v>1693116</v>
      </c>
      <c r="AK187" s="10"/>
      <c r="AL187" s="31">
        <f t="shared" si="159"/>
        <v>0</v>
      </c>
      <c r="AM187" s="28">
        <f t="shared" si="159"/>
        <v>0</v>
      </c>
      <c r="AN187" s="10"/>
      <c r="BQ187" s="562"/>
    </row>
    <row r="188" spans="1:69" s="467" customFormat="1" x14ac:dyDescent="0.2">
      <c r="A188" s="623"/>
      <c r="B188" s="554"/>
      <c r="N188" s="10"/>
      <c r="P188" s="10"/>
      <c r="Q188" s="10"/>
      <c r="R188" s="10"/>
      <c r="S188" s="156" t="str">
        <f>+IF(NOVIEMBRE!S188=0,"",NOVIEMBRE!S188)</f>
        <v>3300200-1</v>
      </c>
      <c r="T188" s="159" t="str">
        <f>+IF(NOVIEMBRE!T188=0,"",NOVIEMBRE!T188)</f>
        <v>COHAN</v>
      </c>
      <c r="U188" s="29">
        <f>+ENERO!U188</f>
        <v>2000000</v>
      </c>
      <c r="V188" s="17">
        <f>NOVIEMBRE!V188+DICIEMBRE!AL188</f>
        <v>0</v>
      </c>
      <c r="W188" s="17">
        <f>NOVIEMBRE!W188+DICIEMBRE!AM188</f>
        <v>0</v>
      </c>
      <c r="X188" s="20">
        <f>SUM(U188:W188)</f>
        <v>2000000</v>
      </c>
      <c r="Y188" s="21">
        <f>NOVIEMBRE!AA188</f>
        <v>518519</v>
      </c>
      <c r="Z188" s="457">
        <f>131705+11142-24752</f>
        <v>118095</v>
      </c>
      <c r="AA188" s="20">
        <f>SUM(Y188:Z188)</f>
        <v>636614</v>
      </c>
      <c r="AB188" s="21">
        <f>NOVIEMBRE!AD188</f>
        <v>518519</v>
      </c>
      <c r="AC188" s="457">
        <f>131705+11142-24752</f>
        <v>118095</v>
      </c>
      <c r="AD188" s="20">
        <f>SUM(AB188:AC188)</f>
        <v>636614</v>
      </c>
      <c r="AE188" s="21">
        <f>NOVIEMBRE!AG188</f>
        <v>298197</v>
      </c>
      <c r="AF188" s="457">
        <f>33437+11142</f>
        <v>44579</v>
      </c>
      <c r="AG188" s="20">
        <f>SUM(AE188:AF188)</f>
        <v>342776</v>
      </c>
      <c r="AH188" s="21">
        <f>X188-AA188</f>
        <v>1363386</v>
      </c>
      <c r="AI188" s="17">
        <f>X188-AD188</f>
        <v>1363386</v>
      </c>
      <c r="AJ188" s="18">
        <f>X188-AG188</f>
        <v>1657224</v>
      </c>
      <c r="AK188" s="10"/>
      <c r="AL188" s="455">
        <v>0</v>
      </c>
      <c r="AM188" s="458">
        <v>0</v>
      </c>
      <c r="AN188" s="10"/>
      <c r="BQ188" s="562"/>
    </row>
    <row r="189" spans="1:69" s="467" customFormat="1" x14ac:dyDescent="0.2">
      <c r="A189" s="623"/>
      <c r="B189" s="554"/>
      <c r="N189" s="10"/>
      <c r="P189" s="10"/>
      <c r="Q189" s="10"/>
      <c r="R189" s="10"/>
      <c r="S189" s="156" t="str">
        <f>+IF(NOVIEMBRE!S189=0,"",NOVIEMBRE!S189)</f>
        <v>3300200-2</v>
      </c>
      <c r="T189" s="159" t="str">
        <f>+IF(NOVIEMBRE!T189=0,"",NOVIEMBRE!T189)</f>
        <v>AESA</v>
      </c>
      <c r="U189" s="29">
        <f>+ENERO!U189</f>
        <v>2500000</v>
      </c>
      <c r="V189" s="17">
        <f>NOVIEMBRE!V189+DICIEMBRE!AL189</f>
        <v>0</v>
      </c>
      <c r="W189" s="17">
        <f>NOVIEMBRE!W189+DICIEMBRE!AM189</f>
        <v>0</v>
      </c>
      <c r="X189" s="20">
        <f>SUM(U189:W189)</f>
        <v>2500000</v>
      </c>
      <c r="Y189" s="21">
        <f>NOVIEMBRE!AA189</f>
        <v>2464108</v>
      </c>
      <c r="Z189" s="457">
        <v>0</v>
      </c>
      <c r="AA189" s="20">
        <f>SUM(Y189:Z189)</f>
        <v>2464108</v>
      </c>
      <c r="AB189" s="21">
        <f>NOVIEMBRE!AD189</f>
        <v>2464108</v>
      </c>
      <c r="AC189" s="457">
        <v>0</v>
      </c>
      <c r="AD189" s="20">
        <f>SUM(AB189:AC189)</f>
        <v>2464108</v>
      </c>
      <c r="AE189" s="21">
        <f>NOVIEMBRE!AG189</f>
        <v>2464108</v>
      </c>
      <c r="AF189" s="457">
        <v>0</v>
      </c>
      <c r="AG189" s="20">
        <f>SUM(AE189:AF189)</f>
        <v>2464108</v>
      </c>
      <c r="AH189" s="21">
        <f>X189-AA189</f>
        <v>35892</v>
      </c>
      <c r="AI189" s="17">
        <f>X189-AD189</f>
        <v>35892</v>
      </c>
      <c r="AJ189" s="18">
        <f>X189-AG189</f>
        <v>35892</v>
      </c>
      <c r="AK189" s="10"/>
      <c r="AL189" s="455">
        <v>0</v>
      </c>
      <c r="AM189" s="458">
        <v>0</v>
      </c>
      <c r="AN189" s="10"/>
      <c r="BQ189" s="562"/>
    </row>
    <row r="190" spans="1:69" s="467" customFormat="1" x14ac:dyDescent="0.2">
      <c r="A190" s="623"/>
      <c r="B190" s="554"/>
      <c r="N190" s="10"/>
      <c r="P190" s="10"/>
      <c r="Q190" s="10"/>
      <c r="R190" s="10"/>
      <c r="S190" s="156" t="str">
        <f>+IF(NOVIEMBRE!S190=0,"",NOVIEMBRE!S190)</f>
        <v>3300200-3</v>
      </c>
      <c r="T190" s="159" t="str">
        <f>+IF(NOVIEMBRE!T190=0,"",NOVIEMBRE!T190)</f>
        <v xml:space="preserve">OTRAS </v>
      </c>
      <c r="U190" s="29">
        <f>+ENERO!U190</f>
        <v>0</v>
      </c>
      <c r="V190" s="17">
        <f>NOVIEMBRE!V190+DICIEMBRE!AL190</f>
        <v>0</v>
      </c>
      <c r="W190" s="17">
        <f>NOVIEMBRE!W190+DICIEMBRE!AM190</f>
        <v>0</v>
      </c>
      <c r="X190" s="20">
        <f>SUM(U190:W190)</f>
        <v>0</v>
      </c>
      <c r="Y190" s="21">
        <f>NOVIEMBRE!AA190</f>
        <v>0</v>
      </c>
      <c r="Z190" s="457">
        <v>0</v>
      </c>
      <c r="AA190" s="20">
        <f>SUM(Y190:Z190)</f>
        <v>0</v>
      </c>
      <c r="AB190" s="21">
        <f>NOVIEMBRE!AD190</f>
        <v>0</v>
      </c>
      <c r="AC190" s="457">
        <v>0</v>
      </c>
      <c r="AD190" s="20">
        <f>SUM(AB190:AC190)</f>
        <v>0</v>
      </c>
      <c r="AE190" s="21">
        <f>NOVIEMBRE!AG190</f>
        <v>0</v>
      </c>
      <c r="AF190" s="457">
        <v>0</v>
      </c>
      <c r="AG190" s="20">
        <f>SUM(AE190:AF190)</f>
        <v>0</v>
      </c>
      <c r="AH190" s="21">
        <f>X190-AA190</f>
        <v>0</v>
      </c>
      <c r="AI190" s="17">
        <f>X190-AD190</f>
        <v>0</v>
      </c>
      <c r="AJ190" s="18">
        <f>X190-AG190</f>
        <v>0</v>
      </c>
      <c r="AK190" s="10"/>
      <c r="AL190" s="455">
        <v>0</v>
      </c>
      <c r="AM190" s="458">
        <v>0</v>
      </c>
      <c r="AN190" s="10"/>
      <c r="BQ190" s="562"/>
    </row>
    <row r="191" spans="1:69" s="467" customFormat="1" x14ac:dyDescent="0.2">
      <c r="A191" s="623"/>
      <c r="B191" s="554"/>
      <c r="N191" s="10"/>
      <c r="P191" s="10"/>
      <c r="Q191" s="10"/>
      <c r="R191" s="10"/>
      <c r="S191" s="155">
        <f>+IF(NOVIEMBRE!S191=0,"",NOVIEMBRE!S191)</f>
        <v>3399999</v>
      </c>
      <c r="T191" s="159" t="str">
        <f>+IF(NOVIEMBRE!T191=0,"",NOVIEMBRE!T191)</f>
        <v>Vigencias Anteriores</v>
      </c>
      <c r="U191" s="29">
        <f>+ENERO!U191</f>
        <v>0</v>
      </c>
      <c r="V191" s="17">
        <f>NOVIEMBRE!V191+DICIEMBRE!AL191</f>
        <v>0</v>
      </c>
      <c r="W191" s="17">
        <f>NOVIEMBRE!W191+DICIEMBRE!AM191</f>
        <v>2516316</v>
      </c>
      <c r="X191" s="20">
        <f>SUM(U191:W191)</f>
        <v>2516316</v>
      </c>
      <c r="Y191" s="21">
        <f>NOVIEMBRE!AA191</f>
        <v>2516316</v>
      </c>
      <c r="Z191" s="457">
        <v>0</v>
      </c>
      <c r="AA191" s="20">
        <f>SUM(Y191:Z191)</f>
        <v>2516316</v>
      </c>
      <c r="AB191" s="21">
        <f>NOVIEMBRE!AD191</f>
        <v>2516316</v>
      </c>
      <c r="AC191" s="457">
        <v>0</v>
      </c>
      <c r="AD191" s="20">
        <f>SUM(AB191:AC191)</f>
        <v>2516316</v>
      </c>
      <c r="AE191" s="21">
        <f>NOVIEMBRE!AG191</f>
        <v>2516316</v>
      </c>
      <c r="AF191" s="457">
        <v>0</v>
      </c>
      <c r="AG191" s="20">
        <f>SUM(AE191:AF191)</f>
        <v>2516316</v>
      </c>
      <c r="AH191" s="21">
        <f>X191-AA191</f>
        <v>0</v>
      </c>
      <c r="AI191" s="17">
        <f>X191-AD191</f>
        <v>0</v>
      </c>
      <c r="AJ191" s="18">
        <f>X191-AG191</f>
        <v>0</v>
      </c>
      <c r="AK191" s="10"/>
      <c r="AL191" s="455">
        <v>0</v>
      </c>
      <c r="AM191" s="458">
        <v>0</v>
      </c>
      <c r="AN191" s="10"/>
      <c r="BQ191" s="562"/>
    </row>
    <row r="192" spans="1:69" s="467" customFormat="1" ht="15.75" x14ac:dyDescent="0.2">
      <c r="A192" s="623"/>
      <c r="B192" s="554"/>
      <c r="N192" s="10"/>
      <c r="P192" s="10"/>
      <c r="Q192" s="10"/>
      <c r="R192" s="10"/>
      <c r="S192" s="448" t="str">
        <f>+IF(NOVIEMBRE!S192=0,"",NOVIEMBRE!S192)</f>
        <v/>
      </c>
      <c r="T192" s="649" t="str">
        <f>+IF(NOVIEMBRE!T192=0,"",NOVIEMBRE!T192)</f>
        <v/>
      </c>
      <c r="U192" s="193"/>
      <c r="V192" s="193"/>
      <c r="W192" s="193"/>
      <c r="X192" s="193"/>
      <c r="Y192" s="193"/>
      <c r="Z192" s="193"/>
      <c r="AA192" s="193"/>
      <c r="AB192" s="193"/>
      <c r="AC192" s="193"/>
      <c r="AD192" s="193"/>
      <c r="AE192" s="193"/>
      <c r="AF192" s="193"/>
      <c r="AG192" s="193"/>
      <c r="AH192" s="193"/>
      <c r="AI192" s="193"/>
      <c r="AJ192" s="207"/>
      <c r="AK192" s="10"/>
      <c r="AL192" s="213"/>
      <c r="AM192" s="214"/>
      <c r="AN192" s="10"/>
      <c r="BQ192" s="562"/>
    </row>
    <row r="193" spans="1:69" s="467" customFormat="1" ht="15.75" x14ac:dyDescent="0.2">
      <c r="A193" s="623"/>
      <c r="B193" s="554"/>
      <c r="N193" s="10"/>
      <c r="P193" s="10"/>
      <c r="Q193" s="10"/>
      <c r="R193" s="10"/>
      <c r="S193" s="469">
        <f>+IF(NOVIEMBRE!S193=0,"",NOVIEMBRE!S193)</f>
        <v>4000000</v>
      </c>
      <c r="T193" s="588" t="str">
        <f>+IF(NOVIEMBRE!T193=0,"",NOVIEMBRE!T193)</f>
        <v>GASTOS  DE PRESTACION DE SERVICIOS</v>
      </c>
      <c r="U193" s="589">
        <f t="shared" ref="U193:AJ193" si="160">U194</f>
        <v>235026726</v>
      </c>
      <c r="V193" s="590">
        <f t="shared" si="160"/>
        <v>-18600000</v>
      </c>
      <c r="W193" s="590">
        <f t="shared" si="160"/>
        <v>193138049</v>
      </c>
      <c r="X193" s="591">
        <f t="shared" si="160"/>
        <v>409564775</v>
      </c>
      <c r="Y193" s="464">
        <f t="shared" si="160"/>
        <v>381017510</v>
      </c>
      <c r="Z193" s="590">
        <f t="shared" si="160"/>
        <v>8035387</v>
      </c>
      <c r="AA193" s="591">
        <f t="shared" si="160"/>
        <v>389052897</v>
      </c>
      <c r="AB193" s="464">
        <f t="shared" si="160"/>
        <v>372335951</v>
      </c>
      <c r="AC193" s="590">
        <f t="shared" si="160"/>
        <v>16716946</v>
      </c>
      <c r="AD193" s="591">
        <f t="shared" si="160"/>
        <v>389052897</v>
      </c>
      <c r="AE193" s="464">
        <f t="shared" si="160"/>
        <v>285082929</v>
      </c>
      <c r="AF193" s="590">
        <f t="shared" si="160"/>
        <v>13308804</v>
      </c>
      <c r="AG193" s="591">
        <f t="shared" si="160"/>
        <v>298391733</v>
      </c>
      <c r="AH193" s="464">
        <f t="shared" si="160"/>
        <v>20511878</v>
      </c>
      <c r="AI193" s="590">
        <f t="shared" si="160"/>
        <v>20511878</v>
      </c>
      <c r="AJ193" s="465">
        <f t="shared" si="160"/>
        <v>111173042</v>
      </c>
      <c r="AK193" s="10"/>
      <c r="AL193" s="151">
        <f>AL194</f>
        <v>1400000</v>
      </c>
      <c r="AM193" s="153">
        <f>AM194</f>
        <v>4060370</v>
      </c>
      <c r="AN193" s="10"/>
      <c r="BQ193" s="562"/>
    </row>
    <row r="194" spans="1:69" s="467" customFormat="1" ht="15" x14ac:dyDescent="0.2">
      <c r="A194" s="623"/>
      <c r="B194" s="554"/>
      <c r="N194" s="10"/>
      <c r="P194" s="10"/>
      <c r="Q194" s="10"/>
      <c r="R194" s="10"/>
      <c r="S194" s="34">
        <f>+IF(NOVIEMBRE!S194=0,"",NOVIEMBRE!S194)</f>
        <v>4100000</v>
      </c>
      <c r="T194" s="158" t="str">
        <f>+IF(NOVIEMBRE!T194=0,"",NOVIEMBRE!T194)</f>
        <v>Insumos y Suministros Hospitalarios</v>
      </c>
      <c r="U194" s="157">
        <f t="shared" ref="U194:AJ194" si="161">U195+U203+U205</f>
        <v>235026726</v>
      </c>
      <c r="V194" s="144">
        <f t="shared" si="161"/>
        <v>-18600000</v>
      </c>
      <c r="W194" s="144">
        <f t="shared" si="161"/>
        <v>193138049</v>
      </c>
      <c r="X194" s="152">
        <f t="shared" si="161"/>
        <v>409564775</v>
      </c>
      <c r="Y194" s="151">
        <f t="shared" si="161"/>
        <v>381017510</v>
      </c>
      <c r="Z194" s="144">
        <f t="shared" si="161"/>
        <v>8035387</v>
      </c>
      <c r="AA194" s="152">
        <f t="shared" si="161"/>
        <v>389052897</v>
      </c>
      <c r="AB194" s="151">
        <f t="shared" si="161"/>
        <v>372335951</v>
      </c>
      <c r="AC194" s="144">
        <f t="shared" si="161"/>
        <v>16716946</v>
      </c>
      <c r="AD194" s="152">
        <f t="shared" si="161"/>
        <v>389052897</v>
      </c>
      <c r="AE194" s="151">
        <f t="shared" si="161"/>
        <v>285082929</v>
      </c>
      <c r="AF194" s="144">
        <f t="shared" si="161"/>
        <v>13308804</v>
      </c>
      <c r="AG194" s="152">
        <f t="shared" si="161"/>
        <v>298391733</v>
      </c>
      <c r="AH194" s="151">
        <f t="shared" si="161"/>
        <v>20511878</v>
      </c>
      <c r="AI194" s="144">
        <f t="shared" si="161"/>
        <v>20511878</v>
      </c>
      <c r="AJ194" s="153">
        <f t="shared" si="161"/>
        <v>111173042</v>
      </c>
      <c r="AK194" s="12"/>
      <c r="AL194" s="151">
        <f>AL195+AL203+AL205</f>
        <v>1400000</v>
      </c>
      <c r="AM194" s="153">
        <f>AM195+AM203+AM205</f>
        <v>4060370</v>
      </c>
      <c r="AN194" s="10"/>
      <c r="BQ194" s="562"/>
    </row>
    <row r="195" spans="1:69" s="467" customFormat="1" x14ac:dyDescent="0.2">
      <c r="A195" s="623"/>
      <c r="B195" s="554"/>
      <c r="N195" s="10"/>
      <c r="P195" s="10"/>
      <c r="Q195" s="10"/>
      <c r="R195" s="10"/>
      <c r="S195" s="155">
        <f>+IF(NOVIEMBRE!S195=0,"",NOVIEMBRE!S195)</f>
        <v>4100100</v>
      </c>
      <c r="T195" s="159" t="str">
        <f>+IF(NOVIEMBRE!T195=0,"",NOVIEMBRE!T195)</f>
        <v>Compra de Bienes para la Prestacion de servicios</v>
      </c>
      <c r="U195" s="29">
        <f t="shared" ref="U195:AJ195" si="162">SUM(U196:U202)</f>
        <v>198421389</v>
      </c>
      <c r="V195" s="17">
        <f t="shared" si="162"/>
        <v>-17000000</v>
      </c>
      <c r="W195" s="17">
        <f t="shared" si="162"/>
        <v>104060370</v>
      </c>
      <c r="X195" s="20">
        <f t="shared" si="162"/>
        <v>285481759</v>
      </c>
      <c r="Y195" s="21">
        <f t="shared" si="162"/>
        <v>264031221</v>
      </c>
      <c r="Z195" s="169">
        <f t="shared" si="162"/>
        <v>1019137</v>
      </c>
      <c r="AA195" s="20">
        <f t="shared" si="162"/>
        <v>265050358</v>
      </c>
      <c r="AB195" s="21">
        <f t="shared" si="162"/>
        <v>255349662</v>
      </c>
      <c r="AC195" s="169">
        <f t="shared" si="162"/>
        <v>9700696</v>
      </c>
      <c r="AD195" s="20">
        <f t="shared" si="162"/>
        <v>265050358</v>
      </c>
      <c r="AE195" s="21">
        <f t="shared" si="162"/>
        <v>169162065</v>
      </c>
      <c r="AF195" s="169">
        <f t="shared" si="162"/>
        <v>10821104</v>
      </c>
      <c r="AG195" s="20">
        <f t="shared" si="162"/>
        <v>179983169</v>
      </c>
      <c r="AH195" s="21">
        <f t="shared" si="162"/>
        <v>20431401</v>
      </c>
      <c r="AI195" s="17">
        <f t="shared" si="162"/>
        <v>20431401</v>
      </c>
      <c r="AJ195" s="18">
        <f t="shared" si="162"/>
        <v>105498590</v>
      </c>
      <c r="AK195" s="10"/>
      <c r="AL195" s="31">
        <f>SUM(AL196:AL202)</f>
        <v>0</v>
      </c>
      <c r="AM195" s="28">
        <f>SUM(AM196:AM202)</f>
        <v>4060370</v>
      </c>
      <c r="AN195" s="10"/>
      <c r="BQ195" s="562"/>
    </row>
    <row r="196" spans="1:69" s="467" customFormat="1" x14ac:dyDescent="0.2">
      <c r="A196" s="623"/>
      <c r="B196" s="554"/>
      <c r="N196" s="10"/>
      <c r="P196" s="10"/>
      <c r="Q196" s="10"/>
      <c r="R196" s="10"/>
      <c r="S196" s="156" t="str">
        <f>+IF(NOVIEMBRE!S196=0,"",NOVIEMBRE!S196)</f>
        <v>4100100-1</v>
      </c>
      <c r="T196" s="55" t="str">
        <f>+IF(NOVIEMBRE!T196=0,"",NOVIEMBRE!T196)</f>
        <v>Productos Farmaceuticos</v>
      </c>
      <c r="U196" s="29">
        <f>+ENERO!U196</f>
        <v>100589698</v>
      </c>
      <c r="V196" s="17">
        <f>NOVIEMBRE!V196+DICIEMBRE!AL196</f>
        <v>-9000000</v>
      </c>
      <c r="W196" s="17">
        <f>NOVIEMBRE!W196+DICIEMBRE!AM196</f>
        <v>104060370</v>
      </c>
      <c r="X196" s="20">
        <f t="shared" ref="X196:X202" si="163">SUM(U196:W196)</f>
        <v>195650068</v>
      </c>
      <c r="Y196" s="21">
        <f>NOVIEMBRE!AA196</f>
        <v>181880809</v>
      </c>
      <c r="Z196" s="457">
        <v>-200191</v>
      </c>
      <c r="AA196" s="20">
        <f t="shared" ref="AA196:AA202" si="164">SUM(Y196:Z196)</f>
        <v>181680618</v>
      </c>
      <c r="AB196" s="21">
        <f>NOVIEMBRE!AD196</f>
        <v>173199250</v>
      </c>
      <c r="AC196" s="457">
        <f>10274615-1793247</f>
        <v>8481368</v>
      </c>
      <c r="AD196" s="20">
        <f t="shared" ref="AD196:AD202" si="165">SUM(AB196:AC196)</f>
        <v>181680618</v>
      </c>
      <c r="AE196" s="21">
        <f>NOVIEMBRE!AG196</f>
        <v>114111260</v>
      </c>
      <c r="AF196" s="457">
        <v>8981353</v>
      </c>
      <c r="AG196" s="20">
        <f t="shared" ref="AG196:AG202" si="166">SUM(AE196:AF196)</f>
        <v>123092613</v>
      </c>
      <c r="AH196" s="21">
        <f t="shared" ref="AH196:AH202" si="167">X196-AA196</f>
        <v>13969450</v>
      </c>
      <c r="AI196" s="17">
        <f t="shared" ref="AI196:AI202" si="168">X196-AD196</f>
        <v>13969450</v>
      </c>
      <c r="AJ196" s="18">
        <f t="shared" ref="AJ196:AJ202" si="169">X196-AG196</f>
        <v>72557455</v>
      </c>
      <c r="AK196" s="10"/>
      <c r="AL196" s="455">
        <v>0</v>
      </c>
      <c r="AM196" s="458">
        <v>4060370</v>
      </c>
      <c r="AN196" s="10"/>
      <c r="BQ196" s="562"/>
    </row>
    <row r="197" spans="1:69" s="467" customFormat="1" x14ac:dyDescent="0.2">
      <c r="A197" s="623"/>
      <c r="B197" s="554"/>
      <c r="N197" s="10"/>
      <c r="P197" s="10"/>
      <c r="Q197" s="10"/>
      <c r="R197" s="10"/>
      <c r="S197" s="156" t="str">
        <f>+IF(NOVIEMBRE!S197=0,"",NOVIEMBRE!S197)</f>
        <v>4100100-2</v>
      </c>
      <c r="T197" s="55" t="str">
        <f>+IF(NOVIEMBRE!T197=0,"",NOVIEMBRE!T197)</f>
        <v>Material Médico Quirúrgico</v>
      </c>
      <c r="U197" s="29">
        <f>+ENERO!U197</f>
        <v>54520540</v>
      </c>
      <c r="V197" s="17">
        <f>NOVIEMBRE!V197+DICIEMBRE!AL197</f>
        <v>-8000000</v>
      </c>
      <c r="W197" s="17">
        <f>NOVIEMBRE!W197+DICIEMBRE!AM197</f>
        <v>0</v>
      </c>
      <c r="X197" s="20">
        <f t="shared" si="163"/>
        <v>46520540</v>
      </c>
      <c r="Y197" s="21">
        <f>NOVIEMBRE!AA197</f>
        <v>43007557</v>
      </c>
      <c r="Z197" s="457">
        <v>1097528</v>
      </c>
      <c r="AA197" s="20">
        <f t="shared" si="164"/>
        <v>44105085</v>
      </c>
      <c r="AB197" s="21">
        <f>NOVIEMBRE!AD197</f>
        <v>43007557</v>
      </c>
      <c r="AC197" s="457">
        <v>1097528</v>
      </c>
      <c r="AD197" s="20">
        <f t="shared" si="165"/>
        <v>44105085</v>
      </c>
      <c r="AE197" s="21">
        <f>NOVIEMBRE!AG197</f>
        <v>25225603</v>
      </c>
      <c r="AF197" s="457">
        <v>1839751</v>
      </c>
      <c r="AG197" s="20">
        <f t="shared" si="166"/>
        <v>27065354</v>
      </c>
      <c r="AH197" s="21">
        <f t="shared" si="167"/>
        <v>2415455</v>
      </c>
      <c r="AI197" s="17">
        <f t="shared" si="168"/>
        <v>2415455</v>
      </c>
      <c r="AJ197" s="18">
        <f t="shared" si="169"/>
        <v>19455186</v>
      </c>
      <c r="AK197" s="10"/>
      <c r="AL197" s="455">
        <v>0</v>
      </c>
      <c r="AM197" s="458">
        <v>0</v>
      </c>
      <c r="AN197" s="10"/>
      <c r="BQ197" s="562"/>
    </row>
    <row r="198" spans="1:69" s="467" customFormat="1" x14ac:dyDescent="0.2">
      <c r="A198" s="623"/>
      <c r="B198" s="554"/>
      <c r="N198" s="10"/>
      <c r="P198" s="10"/>
      <c r="Q198" s="10"/>
      <c r="R198" s="10"/>
      <c r="S198" s="156" t="str">
        <f>+IF(NOVIEMBRE!S198=0,"",NOVIEMBRE!S198)</f>
        <v>4100100-3</v>
      </c>
      <c r="T198" s="55" t="str">
        <f>+IF(NOVIEMBRE!T198=0,"",NOVIEMBRE!T198)</f>
        <v>Material de Laboratorio</v>
      </c>
      <c r="U198" s="29">
        <f>+ENERO!U198</f>
        <v>15745580</v>
      </c>
      <c r="V198" s="17">
        <f>NOVIEMBRE!V198+DICIEMBRE!AL198</f>
        <v>3500000</v>
      </c>
      <c r="W198" s="17">
        <f>NOVIEMBRE!W198+DICIEMBRE!AM198</f>
        <v>0</v>
      </c>
      <c r="X198" s="20">
        <f t="shared" si="163"/>
        <v>19245580</v>
      </c>
      <c r="Y198" s="21">
        <f>NOVIEMBRE!AA198</f>
        <v>18097191</v>
      </c>
      <c r="Z198" s="457">
        <v>121800</v>
      </c>
      <c r="AA198" s="20">
        <f t="shared" si="164"/>
        <v>18218991</v>
      </c>
      <c r="AB198" s="21">
        <f>NOVIEMBRE!AD198</f>
        <v>18097191</v>
      </c>
      <c r="AC198" s="457">
        <v>121800</v>
      </c>
      <c r="AD198" s="20">
        <f t="shared" si="165"/>
        <v>18218991</v>
      </c>
      <c r="AE198" s="21">
        <f>NOVIEMBRE!AG198</f>
        <v>11942001</v>
      </c>
      <c r="AF198" s="457">
        <v>0</v>
      </c>
      <c r="AG198" s="20">
        <f t="shared" si="166"/>
        <v>11942001</v>
      </c>
      <c r="AH198" s="21">
        <f t="shared" si="167"/>
        <v>1026589</v>
      </c>
      <c r="AI198" s="17">
        <f t="shared" si="168"/>
        <v>1026589</v>
      </c>
      <c r="AJ198" s="18">
        <f t="shared" si="169"/>
        <v>7303579</v>
      </c>
      <c r="AK198" s="10"/>
      <c r="AL198" s="455">
        <v>0</v>
      </c>
      <c r="AM198" s="458">
        <v>0</v>
      </c>
      <c r="AN198" s="10"/>
      <c r="BQ198" s="562"/>
    </row>
    <row r="199" spans="1:69" s="467" customFormat="1" x14ac:dyDescent="0.2">
      <c r="A199" s="623"/>
      <c r="B199" s="554"/>
      <c r="N199" s="10"/>
      <c r="P199" s="10"/>
      <c r="Q199" s="10"/>
      <c r="R199" s="10"/>
      <c r="S199" s="156" t="str">
        <f>+IF(NOVIEMBRE!S199=0,"",NOVIEMBRE!S199)</f>
        <v>4100100-4</v>
      </c>
      <c r="T199" s="55" t="str">
        <f>+IF(NOVIEMBRE!T199=0,"",NOVIEMBRE!T199)</f>
        <v>Material para Odontologia</v>
      </c>
      <c r="U199" s="29">
        <f>+ENERO!U199</f>
        <v>19604413</v>
      </c>
      <c r="V199" s="17">
        <f>NOVIEMBRE!V199+DICIEMBRE!AL199</f>
        <v>2500000</v>
      </c>
      <c r="W199" s="17">
        <f>NOVIEMBRE!W199+DICIEMBRE!AM199</f>
        <v>0</v>
      </c>
      <c r="X199" s="20">
        <f t="shared" si="163"/>
        <v>22104413</v>
      </c>
      <c r="Y199" s="21">
        <f>NOVIEMBRE!AA199</f>
        <v>19702384</v>
      </c>
      <c r="Z199" s="457">
        <v>0</v>
      </c>
      <c r="AA199" s="20">
        <f t="shared" si="164"/>
        <v>19702384</v>
      </c>
      <c r="AB199" s="21">
        <f>NOVIEMBRE!AD199</f>
        <v>19702384</v>
      </c>
      <c r="AC199" s="457">
        <v>0</v>
      </c>
      <c r="AD199" s="20">
        <f t="shared" si="165"/>
        <v>19702384</v>
      </c>
      <c r="AE199" s="21">
        <f>NOVIEMBRE!AG199</f>
        <v>16539921</v>
      </c>
      <c r="AF199" s="457">
        <v>0</v>
      </c>
      <c r="AG199" s="20">
        <f t="shared" si="166"/>
        <v>16539921</v>
      </c>
      <c r="AH199" s="21">
        <f t="shared" si="167"/>
        <v>2402029</v>
      </c>
      <c r="AI199" s="17">
        <f t="shared" si="168"/>
        <v>2402029</v>
      </c>
      <c r="AJ199" s="18">
        <f t="shared" si="169"/>
        <v>5564492</v>
      </c>
      <c r="AK199" s="10"/>
      <c r="AL199" s="455">
        <v>0</v>
      </c>
      <c r="AM199" s="458">
        <v>0</v>
      </c>
      <c r="AN199" s="10"/>
      <c r="BQ199" s="562"/>
    </row>
    <row r="200" spans="1:69" s="467" customFormat="1" x14ac:dyDescent="0.2">
      <c r="A200" s="623"/>
      <c r="B200" s="554"/>
      <c r="N200" s="10"/>
      <c r="P200" s="10"/>
      <c r="Q200" s="10"/>
      <c r="R200" s="10"/>
      <c r="S200" s="156" t="str">
        <f>+IF(NOVIEMBRE!S200=0,"",NOVIEMBRE!S200)</f>
        <v>4100100-5</v>
      </c>
      <c r="T200" s="55" t="str">
        <f>+IF(NOVIEMBRE!T200=0,"",NOVIEMBRE!T200)</f>
        <v>Material para Rayos X</v>
      </c>
      <c r="U200" s="29">
        <f>+ENERO!U200</f>
        <v>7961158</v>
      </c>
      <c r="V200" s="17">
        <f>NOVIEMBRE!V200+DICIEMBRE!AL200</f>
        <v>-6000000</v>
      </c>
      <c r="W200" s="17">
        <f>NOVIEMBRE!W200+DICIEMBRE!AM200</f>
        <v>0</v>
      </c>
      <c r="X200" s="20">
        <f t="shared" si="163"/>
        <v>1961158</v>
      </c>
      <c r="Y200" s="21">
        <f>NOVIEMBRE!AA200</f>
        <v>1343280</v>
      </c>
      <c r="Z200" s="457">
        <v>0</v>
      </c>
      <c r="AA200" s="20">
        <f t="shared" si="164"/>
        <v>1343280</v>
      </c>
      <c r="AB200" s="21">
        <f>NOVIEMBRE!AD200</f>
        <v>1343280</v>
      </c>
      <c r="AC200" s="457">
        <v>0</v>
      </c>
      <c r="AD200" s="20">
        <f t="shared" si="165"/>
        <v>1343280</v>
      </c>
      <c r="AE200" s="21">
        <f>NOVIEMBRE!AG200</f>
        <v>1343280</v>
      </c>
      <c r="AF200" s="457">
        <v>0</v>
      </c>
      <c r="AG200" s="20">
        <f t="shared" si="166"/>
        <v>1343280</v>
      </c>
      <c r="AH200" s="21">
        <f t="shared" si="167"/>
        <v>617878</v>
      </c>
      <c r="AI200" s="17">
        <f t="shared" si="168"/>
        <v>617878</v>
      </c>
      <c r="AJ200" s="18">
        <f t="shared" si="169"/>
        <v>617878</v>
      </c>
      <c r="AK200" s="10"/>
      <c r="AL200" s="455">
        <v>0</v>
      </c>
      <c r="AM200" s="458">
        <v>0</v>
      </c>
      <c r="AN200" s="10"/>
      <c r="BQ200" s="562"/>
    </row>
    <row r="201" spans="1:69" s="467" customFormat="1" x14ac:dyDescent="0.2">
      <c r="A201" s="623"/>
      <c r="B201" s="554"/>
      <c r="N201" s="10"/>
      <c r="P201" s="10"/>
      <c r="Q201" s="10"/>
      <c r="R201" s="10"/>
      <c r="S201" s="156" t="str">
        <f>+IF(NOVIEMBRE!S201=0,"",NOVIEMBRE!S201)</f>
        <v/>
      </c>
      <c r="T201" s="55" t="str">
        <f>+IF(NOVIEMBRE!T201=0,"",NOVIEMBRE!T201)</f>
        <v/>
      </c>
      <c r="U201" s="29">
        <f>+ENERO!U201</f>
        <v>0</v>
      </c>
      <c r="V201" s="17">
        <f>NOVIEMBRE!V201+DICIEMBRE!AL201</f>
        <v>0</v>
      </c>
      <c r="W201" s="17">
        <f>NOVIEMBRE!W201+DICIEMBRE!AM201</f>
        <v>0</v>
      </c>
      <c r="X201" s="20">
        <f t="shared" si="163"/>
        <v>0</v>
      </c>
      <c r="Y201" s="21">
        <f>NOVIEMBRE!AA201</f>
        <v>0</v>
      </c>
      <c r="Z201" s="457">
        <v>0</v>
      </c>
      <c r="AA201" s="20">
        <f t="shared" si="164"/>
        <v>0</v>
      </c>
      <c r="AB201" s="21">
        <f>NOVIEMBRE!AD201</f>
        <v>0</v>
      </c>
      <c r="AC201" s="457">
        <v>0</v>
      </c>
      <c r="AD201" s="20">
        <f t="shared" si="165"/>
        <v>0</v>
      </c>
      <c r="AE201" s="21">
        <f>NOVIEMBRE!AG201</f>
        <v>0</v>
      </c>
      <c r="AF201" s="457">
        <v>0</v>
      </c>
      <c r="AG201" s="20">
        <f t="shared" si="166"/>
        <v>0</v>
      </c>
      <c r="AH201" s="21">
        <f t="shared" si="167"/>
        <v>0</v>
      </c>
      <c r="AI201" s="17">
        <f t="shared" si="168"/>
        <v>0</v>
      </c>
      <c r="AJ201" s="18">
        <f t="shared" si="169"/>
        <v>0</v>
      </c>
      <c r="AK201" s="10"/>
      <c r="AL201" s="455">
        <v>0</v>
      </c>
      <c r="AM201" s="458">
        <v>0</v>
      </c>
      <c r="AN201" s="10"/>
      <c r="BQ201" s="562"/>
    </row>
    <row r="202" spans="1:69" s="467" customFormat="1" x14ac:dyDescent="0.2">
      <c r="A202" s="623"/>
      <c r="B202" s="554"/>
      <c r="N202" s="10"/>
      <c r="P202" s="10"/>
      <c r="Q202" s="10"/>
      <c r="R202" s="10"/>
      <c r="S202" s="156" t="str">
        <f>+IF(NOVIEMBRE!S202=0,"",NOVIEMBRE!S202)</f>
        <v/>
      </c>
      <c r="T202" s="55" t="str">
        <f>+IF(NOVIEMBRE!T202=0,"",NOVIEMBRE!T202)</f>
        <v/>
      </c>
      <c r="U202" s="29">
        <f>+ENERO!U202</f>
        <v>0</v>
      </c>
      <c r="V202" s="17">
        <f>NOVIEMBRE!V202+DICIEMBRE!AL202</f>
        <v>0</v>
      </c>
      <c r="W202" s="17">
        <f>NOVIEMBRE!W202+DICIEMBRE!AM202</f>
        <v>0</v>
      </c>
      <c r="X202" s="20">
        <f t="shared" si="163"/>
        <v>0</v>
      </c>
      <c r="Y202" s="21">
        <f>NOVIEMBRE!AA202</f>
        <v>0</v>
      </c>
      <c r="Z202" s="457">
        <v>0</v>
      </c>
      <c r="AA202" s="20">
        <f t="shared" si="164"/>
        <v>0</v>
      </c>
      <c r="AB202" s="21">
        <f>NOVIEMBRE!AD202</f>
        <v>0</v>
      </c>
      <c r="AC202" s="457">
        <v>0</v>
      </c>
      <c r="AD202" s="20">
        <f t="shared" si="165"/>
        <v>0</v>
      </c>
      <c r="AE202" s="21">
        <f>NOVIEMBRE!AG202</f>
        <v>0</v>
      </c>
      <c r="AF202" s="457">
        <v>0</v>
      </c>
      <c r="AG202" s="20">
        <f t="shared" si="166"/>
        <v>0</v>
      </c>
      <c r="AH202" s="21">
        <f t="shared" si="167"/>
        <v>0</v>
      </c>
      <c r="AI202" s="17">
        <f t="shared" si="168"/>
        <v>0</v>
      </c>
      <c r="AJ202" s="18">
        <f t="shared" si="169"/>
        <v>0</v>
      </c>
      <c r="AK202" s="10"/>
      <c r="AL202" s="455">
        <v>0</v>
      </c>
      <c r="AM202" s="458">
        <v>0</v>
      </c>
      <c r="AN202" s="10"/>
      <c r="BQ202" s="562"/>
    </row>
    <row r="203" spans="1:69" s="467" customFormat="1" x14ac:dyDescent="0.2">
      <c r="A203" s="623"/>
      <c r="B203" s="554"/>
      <c r="N203" s="10"/>
      <c r="P203" s="10"/>
      <c r="Q203" s="10"/>
      <c r="R203" s="10"/>
      <c r="S203" s="155">
        <f>+IF(NOVIEMBRE!S203=0,"",NOVIEMBRE!S203)</f>
        <v>4100200</v>
      </c>
      <c r="T203" s="159" t="str">
        <f>+IF(NOVIEMBRE!T203=0,"",NOVIEMBRE!T203)</f>
        <v>Gastos Complementarios e Intermedios</v>
      </c>
      <c r="U203" s="29">
        <f t="shared" ref="U203:AJ203" si="170">U204</f>
        <v>36605337</v>
      </c>
      <c r="V203" s="17">
        <f t="shared" si="170"/>
        <v>-1600000</v>
      </c>
      <c r="W203" s="17">
        <f t="shared" si="170"/>
        <v>0</v>
      </c>
      <c r="X203" s="20">
        <f t="shared" si="170"/>
        <v>35005337</v>
      </c>
      <c r="Y203" s="21">
        <f t="shared" si="170"/>
        <v>27908610</v>
      </c>
      <c r="Z203" s="169">
        <f t="shared" si="170"/>
        <v>7016250</v>
      </c>
      <c r="AA203" s="20">
        <f t="shared" si="170"/>
        <v>34924860</v>
      </c>
      <c r="AB203" s="21">
        <f t="shared" si="170"/>
        <v>27908610</v>
      </c>
      <c r="AC203" s="169">
        <f t="shared" si="170"/>
        <v>7016250</v>
      </c>
      <c r="AD203" s="20">
        <f t="shared" si="170"/>
        <v>34924860</v>
      </c>
      <c r="AE203" s="21">
        <f t="shared" si="170"/>
        <v>26843185</v>
      </c>
      <c r="AF203" s="169">
        <f t="shared" si="170"/>
        <v>2487700</v>
      </c>
      <c r="AG203" s="20">
        <f t="shared" si="170"/>
        <v>29330885</v>
      </c>
      <c r="AH203" s="21">
        <f t="shared" si="170"/>
        <v>80477</v>
      </c>
      <c r="AI203" s="17">
        <f t="shared" si="170"/>
        <v>80477</v>
      </c>
      <c r="AJ203" s="18">
        <f t="shared" si="170"/>
        <v>5674452</v>
      </c>
      <c r="AK203" s="10"/>
      <c r="AL203" s="31">
        <f>AL204</f>
        <v>1400000</v>
      </c>
      <c r="AM203" s="28">
        <f>AM204</f>
        <v>0</v>
      </c>
      <c r="AN203" s="10"/>
      <c r="BQ203" s="562"/>
    </row>
    <row r="204" spans="1:69" s="467" customFormat="1" x14ac:dyDescent="0.2">
      <c r="A204" s="623"/>
      <c r="B204" s="554"/>
      <c r="N204" s="10"/>
      <c r="P204" s="10"/>
      <c r="Q204" s="10"/>
      <c r="R204" s="10"/>
      <c r="S204" s="156" t="str">
        <f>+IF(NOVIEMBRE!S204=0,"",NOVIEMBRE!S204)</f>
        <v>4100200-1</v>
      </c>
      <c r="T204" s="55" t="str">
        <f>+IF(NOVIEMBRE!T204=0,"",NOVIEMBRE!T204)</f>
        <v>Alimentación</v>
      </c>
      <c r="U204" s="29">
        <f>+ENERO!U204</f>
        <v>36605337</v>
      </c>
      <c r="V204" s="17">
        <f>NOVIEMBRE!V204+DICIEMBRE!AL204</f>
        <v>-1600000</v>
      </c>
      <c r="W204" s="17">
        <f>NOVIEMBRE!W204+DICIEMBRE!AM204</f>
        <v>0</v>
      </c>
      <c r="X204" s="20">
        <f>SUM(U204:W204)</f>
        <v>35005337</v>
      </c>
      <c r="Y204" s="21">
        <f>NOVIEMBRE!AA204</f>
        <v>27908610</v>
      </c>
      <c r="Z204" s="457">
        <v>7016250</v>
      </c>
      <c r="AA204" s="20">
        <f>SUM(Y204:Z204)</f>
        <v>34924860</v>
      </c>
      <c r="AB204" s="21">
        <f>NOVIEMBRE!AD204</f>
        <v>27908610</v>
      </c>
      <c r="AC204" s="457">
        <v>7016250</v>
      </c>
      <c r="AD204" s="20">
        <f>SUM(AB204:AC204)</f>
        <v>34924860</v>
      </c>
      <c r="AE204" s="21">
        <f>NOVIEMBRE!AG204</f>
        <v>26843185</v>
      </c>
      <c r="AF204" s="457">
        <v>2487700</v>
      </c>
      <c r="AG204" s="20">
        <f>SUM(AE204:AF204)</f>
        <v>29330885</v>
      </c>
      <c r="AH204" s="21">
        <f>X204-AA204</f>
        <v>80477</v>
      </c>
      <c r="AI204" s="17">
        <f>X204-AD204</f>
        <v>80477</v>
      </c>
      <c r="AJ204" s="18">
        <f>X204-AG204</f>
        <v>5674452</v>
      </c>
      <c r="AK204" s="10"/>
      <c r="AL204" s="455">
        <v>1400000</v>
      </c>
      <c r="AM204" s="458">
        <v>0</v>
      </c>
      <c r="AN204" s="10"/>
      <c r="BQ204" s="562"/>
    </row>
    <row r="205" spans="1:69" s="467" customFormat="1" ht="13.5" thickBot="1" x14ac:dyDescent="0.25">
      <c r="A205" s="623"/>
      <c r="B205" s="554"/>
      <c r="N205" s="10"/>
      <c r="P205" s="10"/>
      <c r="Q205" s="10"/>
      <c r="R205" s="10"/>
      <c r="S205" s="624">
        <f>+IF(NOVIEMBRE!S205=0,"",NOVIEMBRE!S205)</f>
        <v>4199999</v>
      </c>
      <c r="T205" s="625" t="str">
        <f>+IF(NOVIEMBRE!T205=0,"",NOVIEMBRE!T205)</f>
        <v>Vigencias Anteriores</v>
      </c>
      <c r="U205" s="160">
        <f>+ENERO!U205</f>
        <v>0</v>
      </c>
      <c r="V205" s="143">
        <f>NOVIEMBRE!V205+DICIEMBRE!AL205</f>
        <v>0</v>
      </c>
      <c r="W205" s="143">
        <f>NOVIEMBRE!W205+DICIEMBRE!AM205</f>
        <v>89077679</v>
      </c>
      <c r="X205" s="149">
        <f>SUM(U205:W205)</f>
        <v>89077679</v>
      </c>
      <c r="Y205" s="147">
        <f>NOVIEMBRE!AA205</f>
        <v>89077679</v>
      </c>
      <c r="Z205" s="475">
        <v>0</v>
      </c>
      <c r="AA205" s="149">
        <f>SUM(Y205:Z205)</f>
        <v>89077679</v>
      </c>
      <c r="AB205" s="147">
        <f>NOVIEMBRE!AD205</f>
        <v>89077679</v>
      </c>
      <c r="AC205" s="475">
        <v>0</v>
      </c>
      <c r="AD205" s="149">
        <f>SUM(AB205:AC205)</f>
        <v>89077679</v>
      </c>
      <c r="AE205" s="147">
        <f>NOVIEMBRE!AG205</f>
        <v>89077679</v>
      </c>
      <c r="AF205" s="475">
        <v>0</v>
      </c>
      <c r="AG205" s="149">
        <f>SUM(AE205:AF205)</f>
        <v>89077679</v>
      </c>
      <c r="AH205" s="147">
        <f>X205-AA205</f>
        <v>0</v>
      </c>
      <c r="AI205" s="143">
        <f>X205-AD205</f>
        <v>0</v>
      </c>
      <c r="AJ205" s="148">
        <f>X205-AG205</f>
        <v>0</v>
      </c>
      <c r="AK205" s="10"/>
      <c r="AL205" s="471">
        <v>0</v>
      </c>
      <c r="AM205" s="476">
        <v>0</v>
      </c>
      <c r="AN205" s="10"/>
      <c r="BQ205" s="562"/>
    </row>
    <row r="206" spans="1:69" s="467" customFormat="1" ht="15.75" x14ac:dyDescent="0.2">
      <c r="A206" s="623"/>
      <c r="B206" s="554"/>
      <c r="N206" s="10"/>
      <c r="P206" s="10"/>
      <c r="Q206" s="10"/>
      <c r="R206" s="10"/>
      <c r="S206" s="627" t="str">
        <f>+IF(NOVIEMBRE!S206=0,"",NOVIEMBRE!S206)</f>
        <v/>
      </c>
      <c r="T206" s="628" t="str">
        <f>+IF(NOVIEMBRE!T206=0,"",NOVIEMBRE!T206)</f>
        <v/>
      </c>
      <c r="U206" s="208"/>
      <c r="V206" s="208"/>
      <c r="W206" s="208"/>
      <c r="X206" s="208"/>
      <c r="Y206" s="208"/>
      <c r="Z206" s="208"/>
      <c r="AA206" s="208"/>
      <c r="AB206" s="208"/>
      <c r="AC206" s="208"/>
      <c r="AD206" s="208"/>
      <c r="AE206" s="208"/>
      <c r="AF206" s="208"/>
      <c r="AG206" s="208"/>
      <c r="AH206" s="208"/>
      <c r="AI206" s="208"/>
      <c r="AJ206" s="209"/>
      <c r="AK206" s="10"/>
      <c r="AL206" s="630"/>
      <c r="AM206" s="631"/>
      <c r="AN206" s="10"/>
      <c r="BQ206" s="562"/>
    </row>
    <row r="207" spans="1:69" s="467" customFormat="1" ht="19.5" x14ac:dyDescent="0.2">
      <c r="A207" s="623"/>
      <c r="B207" s="554"/>
      <c r="N207" s="10"/>
      <c r="P207" s="10"/>
      <c r="Q207" s="10"/>
      <c r="R207" s="10"/>
      <c r="S207" s="654" t="str">
        <f>+IF(NOVIEMBRE!S207=0,"",NOVIEMBRE!S207)</f>
        <v>B</v>
      </c>
      <c r="T207" s="655" t="str">
        <f>+IF(NOVIEMBRE!T207=0,"",NOVIEMBRE!T207)</f>
        <v>GASTOS DE OPERACION COMERCIAL</v>
      </c>
      <c r="U207" s="589">
        <f t="shared" ref="U207:AJ207" si="171">U209</f>
        <v>0</v>
      </c>
      <c r="V207" s="590">
        <f t="shared" si="171"/>
        <v>0</v>
      </c>
      <c r="W207" s="590">
        <f t="shared" si="171"/>
        <v>20000000</v>
      </c>
      <c r="X207" s="591">
        <f t="shared" si="171"/>
        <v>20000000</v>
      </c>
      <c r="Y207" s="464">
        <f t="shared" si="171"/>
        <v>2237931</v>
      </c>
      <c r="Z207" s="590">
        <f t="shared" si="171"/>
        <v>0</v>
      </c>
      <c r="AA207" s="591">
        <f t="shared" si="171"/>
        <v>2237931</v>
      </c>
      <c r="AB207" s="464">
        <f t="shared" si="171"/>
        <v>2237931</v>
      </c>
      <c r="AC207" s="590">
        <f t="shared" si="171"/>
        <v>0</v>
      </c>
      <c r="AD207" s="591">
        <f t="shared" si="171"/>
        <v>2237931</v>
      </c>
      <c r="AE207" s="464">
        <f t="shared" si="171"/>
        <v>2237931</v>
      </c>
      <c r="AF207" s="590">
        <f t="shared" si="171"/>
        <v>0</v>
      </c>
      <c r="AG207" s="591">
        <f t="shared" si="171"/>
        <v>2237931</v>
      </c>
      <c r="AH207" s="464">
        <f t="shared" si="171"/>
        <v>17762069</v>
      </c>
      <c r="AI207" s="590">
        <f t="shared" si="171"/>
        <v>17762069</v>
      </c>
      <c r="AJ207" s="465">
        <f t="shared" si="171"/>
        <v>17762069</v>
      </c>
      <c r="AK207" s="10"/>
      <c r="AL207" s="464">
        <f>AL209</f>
        <v>0</v>
      </c>
      <c r="AM207" s="465">
        <f>AM209</f>
        <v>0</v>
      </c>
      <c r="AN207" s="10"/>
      <c r="BQ207" s="562"/>
    </row>
    <row r="208" spans="1:69" s="467" customFormat="1" ht="15.75" x14ac:dyDescent="0.2">
      <c r="A208" s="623"/>
      <c r="B208" s="554"/>
      <c r="N208" s="10"/>
      <c r="P208" s="10"/>
      <c r="Q208" s="10"/>
      <c r="R208" s="10"/>
      <c r="S208" s="448"/>
      <c r="T208" s="649"/>
      <c r="U208" s="193"/>
      <c r="V208" s="193"/>
      <c r="W208" s="193"/>
      <c r="X208" s="193"/>
      <c r="Y208" s="193"/>
      <c r="Z208" s="193"/>
      <c r="AA208" s="193"/>
      <c r="AB208" s="193"/>
      <c r="AC208" s="193"/>
      <c r="AD208" s="193"/>
      <c r="AE208" s="193"/>
      <c r="AF208" s="193"/>
      <c r="AG208" s="193"/>
      <c r="AH208" s="193"/>
      <c r="AI208" s="193"/>
      <c r="AJ208" s="207"/>
      <c r="AK208" s="10"/>
      <c r="AL208" s="637"/>
      <c r="AM208" s="638"/>
      <c r="AN208" s="10"/>
      <c r="BQ208" s="562"/>
    </row>
    <row r="209" spans="1:69" s="467" customFormat="1" ht="15.75" x14ac:dyDescent="0.2">
      <c r="A209" s="623"/>
      <c r="B209" s="554"/>
      <c r="N209" s="10"/>
      <c r="P209" s="10"/>
      <c r="Q209" s="10"/>
      <c r="R209" s="10"/>
      <c r="S209" s="469">
        <f>+IF(NOVIEMBRE!S209=0,"",NOVIEMBRE!S209)</f>
        <v>5000000</v>
      </c>
      <c r="T209" s="588" t="s">
        <v>480</v>
      </c>
      <c r="U209" s="589">
        <f t="shared" ref="U209:AJ209" si="172">U210</f>
        <v>0</v>
      </c>
      <c r="V209" s="590">
        <f t="shared" si="172"/>
        <v>0</v>
      </c>
      <c r="W209" s="590">
        <f t="shared" si="172"/>
        <v>20000000</v>
      </c>
      <c r="X209" s="591">
        <f t="shared" si="172"/>
        <v>20000000</v>
      </c>
      <c r="Y209" s="464">
        <f t="shared" si="172"/>
        <v>2237931</v>
      </c>
      <c r="Z209" s="590">
        <f t="shared" si="172"/>
        <v>0</v>
      </c>
      <c r="AA209" s="591">
        <f t="shared" si="172"/>
        <v>2237931</v>
      </c>
      <c r="AB209" s="464">
        <f t="shared" si="172"/>
        <v>2237931</v>
      </c>
      <c r="AC209" s="590">
        <f t="shared" si="172"/>
        <v>0</v>
      </c>
      <c r="AD209" s="591">
        <f t="shared" si="172"/>
        <v>2237931</v>
      </c>
      <c r="AE209" s="464">
        <f t="shared" si="172"/>
        <v>2237931</v>
      </c>
      <c r="AF209" s="590">
        <f t="shared" si="172"/>
        <v>0</v>
      </c>
      <c r="AG209" s="591">
        <f t="shared" si="172"/>
        <v>2237931</v>
      </c>
      <c r="AH209" s="464">
        <f t="shared" si="172"/>
        <v>17762069</v>
      </c>
      <c r="AI209" s="590">
        <f t="shared" si="172"/>
        <v>17762069</v>
      </c>
      <c r="AJ209" s="465">
        <f t="shared" si="172"/>
        <v>17762069</v>
      </c>
      <c r="AK209" s="10"/>
      <c r="AL209" s="151">
        <f>AL210</f>
        <v>0</v>
      </c>
      <c r="AM209" s="153">
        <f>AM210</f>
        <v>0</v>
      </c>
      <c r="AN209" s="10"/>
      <c r="BQ209" s="562"/>
    </row>
    <row r="210" spans="1:69" s="467" customFormat="1" ht="15" x14ac:dyDescent="0.2">
      <c r="A210" s="623"/>
      <c r="B210" s="554"/>
      <c r="N210" s="10"/>
      <c r="P210" s="10"/>
      <c r="Q210" s="10"/>
      <c r="R210" s="10"/>
      <c r="S210" s="34">
        <f>+IF(NOVIEMBRE!S210=0,"",NOVIEMBRE!S210)</f>
        <v>5100000</v>
      </c>
      <c r="T210" s="158" t="str">
        <f>+IF(NOVIEMBRE!T210=0,"",NOVIEMBRE!T210)</f>
        <v>Insumos y Suministros para Venta al Público</v>
      </c>
      <c r="U210" s="157">
        <f t="shared" ref="U210:AJ210" si="173">U211+U218</f>
        <v>0</v>
      </c>
      <c r="V210" s="144">
        <f t="shared" si="173"/>
        <v>0</v>
      </c>
      <c r="W210" s="144">
        <f t="shared" si="173"/>
        <v>20000000</v>
      </c>
      <c r="X210" s="152">
        <f t="shared" si="173"/>
        <v>20000000</v>
      </c>
      <c r="Y210" s="151">
        <f t="shared" si="173"/>
        <v>2237931</v>
      </c>
      <c r="Z210" s="144">
        <f t="shared" si="173"/>
        <v>0</v>
      </c>
      <c r="AA210" s="152">
        <f t="shared" si="173"/>
        <v>2237931</v>
      </c>
      <c r="AB210" s="151">
        <f t="shared" si="173"/>
        <v>2237931</v>
      </c>
      <c r="AC210" s="144">
        <f t="shared" si="173"/>
        <v>0</v>
      </c>
      <c r="AD210" s="152">
        <f t="shared" si="173"/>
        <v>2237931</v>
      </c>
      <c r="AE210" s="151">
        <f t="shared" si="173"/>
        <v>2237931</v>
      </c>
      <c r="AF210" s="144">
        <f t="shared" si="173"/>
        <v>0</v>
      </c>
      <c r="AG210" s="152">
        <f t="shared" si="173"/>
        <v>2237931</v>
      </c>
      <c r="AH210" s="151">
        <f t="shared" si="173"/>
        <v>17762069</v>
      </c>
      <c r="AI210" s="144">
        <f t="shared" si="173"/>
        <v>17762069</v>
      </c>
      <c r="AJ210" s="153">
        <f t="shared" si="173"/>
        <v>17762069</v>
      </c>
      <c r="AK210" s="10"/>
      <c r="AL210" s="151">
        <f>AL211+AL218</f>
        <v>0</v>
      </c>
      <c r="AM210" s="153">
        <f>AM211+AM218</f>
        <v>0</v>
      </c>
      <c r="AN210" s="10"/>
      <c r="BQ210" s="562"/>
    </row>
    <row r="211" spans="1:69" s="467" customFormat="1" x14ac:dyDescent="0.2">
      <c r="A211" s="623"/>
      <c r="B211" s="554"/>
      <c r="N211" s="10"/>
      <c r="P211" s="10"/>
      <c r="Q211" s="10"/>
      <c r="R211" s="10"/>
      <c r="S211" s="155">
        <f>+IF(NOVIEMBRE!S211=0,"",NOVIEMBRE!S211)</f>
        <v>5100100</v>
      </c>
      <c r="T211" s="159" t="str">
        <f>+IF(NOVIEMBRE!T211=0,"",NOVIEMBRE!T211)</f>
        <v>Compra de Bienes para la venta</v>
      </c>
      <c r="U211" s="29">
        <f t="shared" ref="U211:AJ211" si="174">SUM(U212:U217)</f>
        <v>0</v>
      </c>
      <c r="V211" s="17">
        <f t="shared" si="174"/>
        <v>0</v>
      </c>
      <c r="W211" s="17">
        <f t="shared" si="174"/>
        <v>20000000</v>
      </c>
      <c r="X211" s="20">
        <f t="shared" si="174"/>
        <v>20000000</v>
      </c>
      <c r="Y211" s="21">
        <f t="shared" si="174"/>
        <v>2237931</v>
      </c>
      <c r="Z211" s="169">
        <f t="shared" si="174"/>
        <v>0</v>
      </c>
      <c r="AA211" s="20">
        <f t="shared" si="174"/>
        <v>2237931</v>
      </c>
      <c r="AB211" s="21">
        <f t="shared" si="174"/>
        <v>2237931</v>
      </c>
      <c r="AC211" s="169">
        <f t="shared" si="174"/>
        <v>0</v>
      </c>
      <c r="AD211" s="20">
        <f t="shared" si="174"/>
        <v>2237931</v>
      </c>
      <c r="AE211" s="21">
        <f t="shared" si="174"/>
        <v>2237931</v>
      </c>
      <c r="AF211" s="169">
        <f t="shared" si="174"/>
        <v>0</v>
      </c>
      <c r="AG211" s="20">
        <f t="shared" si="174"/>
        <v>2237931</v>
      </c>
      <c r="AH211" s="21">
        <f t="shared" si="174"/>
        <v>17762069</v>
      </c>
      <c r="AI211" s="17">
        <f t="shared" si="174"/>
        <v>17762069</v>
      </c>
      <c r="AJ211" s="18">
        <f t="shared" si="174"/>
        <v>17762069</v>
      </c>
      <c r="AK211" s="12"/>
      <c r="AL211" s="31">
        <f>SUM(AL212:AL217)</f>
        <v>0</v>
      </c>
      <c r="AM211" s="28">
        <f>SUM(AM212:AM217)</f>
        <v>0</v>
      </c>
      <c r="AN211" s="10"/>
      <c r="BQ211" s="562"/>
    </row>
    <row r="212" spans="1:69" s="467" customFormat="1" x14ac:dyDescent="0.2">
      <c r="A212" s="623"/>
      <c r="B212" s="554"/>
      <c r="N212" s="10"/>
      <c r="P212" s="10"/>
      <c r="Q212" s="10"/>
      <c r="R212" s="10"/>
      <c r="S212" s="156" t="str">
        <f>+IF(NOVIEMBRE!S212=0,"",NOVIEMBRE!S212)</f>
        <v>5100100-1</v>
      </c>
      <c r="T212" s="55" t="str">
        <f>+IF(NOVIEMBRE!T212=0,"",NOVIEMBRE!T212)</f>
        <v>Productos Farmaceuticos</v>
      </c>
      <c r="U212" s="29">
        <f>+ENERO!U212</f>
        <v>0</v>
      </c>
      <c r="V212" s="17">
        <f>NOVIEMBRE!V212+DICIEMBRE!AL212</f>
        <v>0</v>
      </c>
      <c r="W212" s="17">
        <f>NOVIEMBRE!W212+DICIEMBRE!AM212</f>
        <v>20000000</v>
      </c>
      <c r="X212" s="20">
        <f t="shared" ref="X212:X218" si="175">SUM(U212:W212)</f>
        <v>20000000</v>
      </c>
      <c r="Y212" s="21">
        <f>NOVIEMBRE!AA212</f>
        <v>2237931</v>
      </c>
      <c r="Z212" s="457">
        <v>0</v>
      </c>
      <c r="AA212" s="20">
        <f t="shared" ref="AA212:AA218" si="176">SUM(Y212:Z212)</f>
        <v>2237931</v>
      </c>
      <c r="AB212" s="21">
        <f>NOVIEMBRE!AD212</f>
        <v>2237931</v>
      </c>
      <c r="AC212" s="457">
        <v>0</v>
      </c>
      <c r="AD212" s="20">
        <f t="shared" ref="AD212:AD218" si="177">SUM(AB212:AC212)</f>
        <v>2237931</v>
      </c>
      <c r="AE212" s="21">
        <f>NOVIEMBRE!AG212</f>
        <v>2237931</v>
      </c>
      <c r="AF212" s="457">
        <v>0</v>
      </c>
      <c r="AG212" s="20">
        <f t="shared" ref="AG212:AG218" si="178">SUM(AE212:AF212)</f>
        <v>2237931</v>
      </c>
      <c r="AH212" s="21">
        <f t="shared" ref="AH212:AH218" si="179">X212-AA212</f>
        <v>17762069</v>
      </c>
      <c r="AI212" s="17">
        <f t="shared" ref="AI212:AI218" si="180">X212-AD212</f>
        <v>17762069</v>
      </c>
      <c r="AJ212" s="18">
        <f t="shared" ref="AJ212:AJ218" si="181">X212-AG212</f>
        <v>17762069</v>
      </c>
      <c r="AK212" s="10"/>
      <c r="AL212" s="455">
        <v>0</v>
      </c>
      <c r="AM212" s="458">
        <v>0</v>
      </c>
      <c r="AN212" s="10"/>
      <c r="BQ212" s="562"/>
    </row>
    <row r="213" spans="1:69" s="467" customFormat="1" x14ac:dyDescent="0.2">
      <c r="A213" s="623"/>
      <c r="B213" s="554"/>
      <c r="N213" s="10"/>
      <c r="P213" s="10"/>
      <c r="Q213" s="10"/>
      <c r="R213" s="10"/>
      <c r="S213" s="156" t="str">
        <f>+IF(NOVIEMBRE!S213=0,"",NOVIEMBRE!S213)</f>
        <v>5100100-2</v>
      </c>
      <c r="T213" s="55" t="str">
        <f>+IF(NOVIEMBRE!T213=0,"",NOVIEMBRE!T213)</f>
        <v>Material Médico Quirúrgico</v>
      </c>
      <c r="U213" s="29">
        <f>+ENERO!U213</f>
        <v>0</v>
      </c>
      <c r="V213" s="17">
        <f>NOVIEMBRE!V213+DICIEMBRE!AL213</f>
        <v>0</v>
      </c>
      <c r="W213" s="17">
        <f>NOVIEMBRE!W213+DICIEMBRE!AM213</f>
        <v>0</v>
      </c>
      <c r="X213" s="20">
        <f t="shared" si="175"/>
        <v>0</v>
      </c>
      <c r="Y213" s="21">
        <f>NOVIEMBRE!AA213</f>
        <v>0</v>
      </c>
      <c r="Z213" s="457">
        <v>0</v>
      </c>
      <c r="AA213" s="20">
        <f t="shared" si="176"/>
        <v>0</v>
      </c>
      <c r="AB213" s="21">
        <f>NOVIEMBRE!AD213</f>
        <v>0</v>
      </c>
      <c r="AC213" s="457">
        <v>0</v>
      </c>
      <c r="AD213" s="20">
        <f t="shared" si="177"/>
        <v>0</v>
      </c>
      <c r="AE213" s="21">
        <f>NOVIEMBRE!AG213</f>
        <v>0</v>
      </c>
      <c r="AF213" s="457">
        <v>0</v>
      </c>
      <c r="AG213" s="20">
        <f t="shared" si="178"/>
        <v>0</v>
      </c>
      <c r="AH213" s="21">
        <f t="shared" si="179"/>
        <v>0</v>
      </c>
      <c r="AI213" s="17">
        <f t="shared" si="180"/>
        <v>0</v>
      </c>
      <c r="AJ213" s="18">
        <f t="shared" si="181"/>
        <v>0</v>
      </c>
      <c r="AK213" s="10"/>
      <c r="AL213" s="455">
        <v>0</v>
      </c>
      <c r="AM213" s="458">
        <v>0</v>
      </c>
      <c r="AN213" s="10"/>
      <c r="BQ213" s="562"/>
    </row>
    <row r="214" spans="1:69" s="467" customFormat="1" x14ac:dyDescent="0.2">
      <c r="A214" s="623"/>
      <c r="B214" s="554"/>
      <c r="N214" s="10"/>
      <c r="P214" s="10"/>
      <c r="Q214" s="10"/>
      <c r="R214" s="10"/>
      <c r="S214" s="156" t="str">
        <f>+IF(NOVIEMBRE!S214=0,"",NOVIEMBRE!S214)</f>
        <v>5100100-3</v>
      </c>
      <c r="T214" s="55" t="str">
        <f>+IF(NOVIEMBRE!T214=0,"",NOVIEMBRE!T214)</f>
        <v>Material de Laboratorio</v>
      </c>
      <c r="U214" s="29">
        <f>+ENERO!U214</f>
        <v>0</v>
      </c>
      <c r="V214" s="17">
        <f>NOVIEMBRE!V214+DICIEMBRE!AL214</f>
        <v>0</v>
      </c>
      <c r="W214" s="17">
        <f>NOVIEMBRE!W214+DICIEMBRE!AM214</f>
        <v>0</v>
      </c>
      <c r="X214" s="20">
        <f t="shared" si="175"/>
        <v>0</v>
      </c>
      <c r="Y214" s="21">
        <f>NOVIEMBRE!AA214</f>
        <v>0</v>
      </c>
      <c r="Z214" s="457">
        <v>0</v>
      </c>
      <c r="AA214" s="20">
        <f t="shared" si="176"/>
        <v>0</v>
      </c>
      <c r="AB214" s="21">
        <f>NOVIEMBRE!AD214</f>
        <v>0</v>
      </c>
      <c r="AC214" s="457">
        <v>0</v>
      </c>
      <c r="AD214" s="20">
        <f t="shared" si="177"/>
        <v>0</v>
      </c>
      <c r="AE214" s="21">
        <f>NOVIEMBRE!AG214</f>
        <v>0</v>
      </c>
      <c r="AF214" s="457">
        <v>0</v>
      </c>
      <c r="AG214" s="20">
        <f t="shared" si="178"/>
        <v>0</v>
      </c>
      <c r="AH214" s="21">
        <f t="shared" si="179"/>
        <v>0</v>
      </c>
      <c r="AI214" s="17">
        <f t="shared" si="180"/>
        <v>0</v>
      </c>
      <c r="AJ214" s="18">
        <f t="shared" si="181"/>
        <v>0</v>
      </c>
      <c r="AK214" s="10"/>
      <c r="AL214" s="455">
        <v>0</v>
      </c>
      <c r="AM214" s="458">
        <v>0</v>
      </c>
      <c r="AN214" s="10"/>
      <c r="BQ214" s="562"/>
    </row>
    <row r="215" spans="1:69" s="467" customFormat="1" x14ac:dyDescent="0.2">
      <c r="A215" s="623"/>
      <c r="B215" s="554"/>
      <c r="N215" s="10"/>
      <c r="P215" s="10"/>
      <c r="Q215" s="10"/>
      <c r="R215" s="10"/>
      <c r="S215" s="156" t="str">
        <f>+IF(NOVIEMBRE!S215=0,"",NOVIEMBRE!S215)</f>
        <v>5100100-4</v>
      </c>
      <c r="T215" s="55" t="str">
        <f>+IF(NOVIEMBRE!T215=0,"",NOVIEMBRE!T215)</f>
        <v>Material para Odontologia</v>
      </c>
      <c r="U215" s="29">
        <f>+ENERO!U215</f>
        <v>0</v>
      </c>
      <c r="V215" s="17">
        <f>NOVIEMBRE!V215+DICIEMBRE!AL215</f>
        <v>0</v>
      </c>
      <c r="W215" s="17">
        <f>NOVIEMBRE!W215+DICIEMBRE!AM215</f>
        <v>0</v>
      </c>
      <c r="X215" s="20">
        <f t="shared" si="175"/>
        <v>0</v>
      </c>
      <c r="Y215" s="21">
        <f>NOVIEMBRE!AA215</f>
        <v>0</v>
      </c>
      <c r="Z215" s="457">
        <v>0</v>
      </c>
      <c r="AA215" s="20">
        <f t="shared" si="176"/>
        <v>0</v>
      </c>
      <c r="AB215" s="21">
        <f>NOVIEMBRE!AD215</f>
        <v>0</v>
      </c>
      <c r="AC215" s="457">
        <v>0</v>
      </c>
      <c r="AD215" s="20">
        <f t="shared" si="177"/>
        <v>0</v>
      </c>
      <c r="AE215" s="21">
        <f>NOVIEMBRE!AG215</f>
        <v>0</v>
      </c>
      <c r="AF215" s="457">
        <v>0</v>
      </c>
      <c r="AG215" s="20">
        <f t="shared" si="178"/>
        <v>0</v>
      </c>
      <c r="AH215" s="21">
        <f t="shared" si="179"/>
        <v>0</v>
      </c>
      <c r="AI215" s="17">
        <f t="shared" si="180"/>
        <v>0</v>
      </c>
      <c r="AJ215" s="18">
        <f t="shared" si="181"/>
        <v>0</v>
      </c>
      <c r="AK215" s="10"/>
      <c r="AL215" s="455">
        <v>0</v>
      </c>
      <c r="AM215" s="458">
        <v>0</v>
      </c>
      <c r="AN215" s="10"/>
      <c r="BQ215" s="562"/>
    </row>
    <row r="216" spans="1:69" s="467" customFormat="1" x14ac:dyDescent="0.2">
      <c r="A216" s="623"/>
      <c r="B216" s="554"/>
      <c r="N216" s="10"/>
      <c r="P216" s="10"/>
      <c r="Q216" s="10"/>
      <c r="R216" s="10"/>
      <c r="S216" s="156" t="str">
        <f>+IF(NOVIEMBRE!S216=0,"",NOVIEMBRE!S216)</f>
        <v>5100100-5</v>
      </c>
      <c r="T216" s="55" t="str">
        <f>+IF(NOVIEMBRE!T216=0,"",NOVIEMBRE!T216)</f>
        <v>Material para Rayos X</v>
      </c>
      <c r="U216" s="29">
        <f>+ENERO!U216</f>
        <v>0</v>
      </c>
      <c r="V216" s="17">
        <f>NOVIEMBRE!V216+DICIEMBRE!AL216</f>
        <v>0</v>
      </c>
      <c r="W216" s="17">
        <f>NOVIEMBRE!W216+DICIEMBRE!AM216</f>
        <v>0</v>
      </c>
      <c r="X216" s="20">
        <f t="shared" si="175"/>
        <v>0</v>
      </c>
      <c r="Y216" s="21">
        <f>NOVIEMBRE!AA216</f>
        <v>0</v>
      </c>
      <c r="Z216" s="457">
        <v>0</v>
      </c>
      <c r="AA216" s="20">
        <f t="shared" si="176"/>
        <v>0</v>
      </c>
      <c r="AB216" s="21">
        <f>NOVIEMBRE!AD216</f>
        <v>0</v>
      </c>
      <c r="AC216" s="457">
        <v>0</v>
      </c>
      <c r="AD216" s="20">
        <f t="shared" si="177"/>
        <v>0</v>
      </c>
      <c r="AE216" s="21">
        <f>NOVIEMBRE!AG216</f>
        <v>0</v>
      </c>
      <c r="AF216" s="457">
        <v>0</v>
      </c>
      <c r="AG216" s="20">
        <f t="shared" si="178"/>
        <v>0</v>
      </c>
      <c r="AH216" s="21">
        <f t="shared" si="179"/>
        <v>0</v>
      </c>
      <c r="AI216" s="17">
        <f t="shared" si="180"/>
        <v>0</v>
      </c>
      <c r="AJ216" s="18">
        <f t="shared" si="181"/>
        <v>0</v>
      </c>
      <c r="AK216" s="10"/>
      <c r="AL216" s="455">
        <v>0</v>
      </c>
      <c r="AM216" s="458">
        <v>0</v>
      </c>
      <c r="AN216" s="10"/>
      <c r="BQ216" s="562"/>
    </row>
    <row r="217" spans="1:69" s="467" customFormat="1" x14ac:dyDescent="0.2">
      <c r="A217" s="623"/>
      <c r="B217" s="554"/>
      <c r="N217" s="10"/>
      <c r="P217" s="10"/>
      <c r="Q217" s="10"/>
      <c r="R217" s="10"/>
      <c r="S217" s="156" t="str">
        <f>+IF(NOVIEMBRE!S217=0,"",NOVIEMBRE!S217)</f>
        <v>5100100-6</v>
      </c>
      <c r="T217" s="55" t="str">
        <f>+IF(NOVIEMBRE!T217=0,"",NOVIEMBRE!T217)</f>
        <v>Material aseo personal, etc.</v>
      </c>
      <c r="U217" s="29">
        <f>+ENERO!U217</f>
        <v>0</v>
      </c>
      <c r="V217" s="17">
        <f>NOVIEMBRE!V217+DICIEMBRE!AL217</f>
        <v>0</v>
      </c>
      <c r="W217" s="17">
        <f>NOVIEMBRE!W217+DICIEMBRE!AM217</f>
        <v>0</v>
      </c>
      <c r="X217" s="20">
        <f t="shared" si="175"/>
        <v>0</v>
      </c>
      <c r="Y217" s="21">
        <f>NOVIEMBRE!AA217</f>
        <v>0</v>
      </c>
      <c r="Z217" s="457">
        <v>0</v>
      </c>
      <c r="AA217" s="20">
        <f t="shared" si="176"/>
        <v>0</v>
      </c>
      <c r="AB217" s="21">
        <f>NOVIEMBRE!AD217</f>
        <v>0</v>
      </c>
      <c r="AC217" s="457">
        <v>0</v>
      </c>
      <c r="AD217" s="20">
        <f t="shared" si="177"/>
        <v>0</v>
      </c>
      <c r="AE217" s="21">
        <f>NOVIEMBRE!AG217</f>
        <v>0</v>
      </c>
      <c r="AF217" s="457">
        <v>0</v>
      </c>
      <c r="AG217" s="20">
        <f t="shared" si="178"/>
        <v>0</v>
      </c>
      <c r="AH217" s="21">
        <f t="shared" si="179"/>
        <v>0</v>
      </c>
      <c r="AI217" s="17">
        <f t="shared" si="180"/>
        <v>0</v>
      </c>
      <c r="AJ217" s="18">
        <f t="shared" si="181"/>
        <v>0</v>
      </c>
      <c r="AK217" s="10"/>
      <c r="AL217" s="455">
        <v>0</v>
      </c>
      <c r="AM217" s="458">
        <v>0</v>
      </c>
      <c r="AN217" s="10"/>
      <c r="BQ217" s="562"/>
    </row>
    <row r="218" spans="1:69" s="467" customFormat="1" ht="15" thickBot="1" x14ac:dyDescent="0.25">
      <c r="A218" s="623"/>
      <c r="B218" s="554"/>
      <c r="N218" s="10"/>
      <c r="P218" s="10"/>
      <c r="Q218" s="10"/>
      <c r="R218" s="10"/>
      <c r="S218" s="657">
        <f>+IF(NOVIEMBRE!S218=0,"",NOVIEMBRE!S218)</f>
        <v>5199999</v>
      </c>
      <c r="T218" s="658" t="str">
        <f>+IF(NOVIEMBRE!T218=0,"",NOVIEMBRE!T218)</f>
        <v>Vigencias Anteriores</v>
      </c>
      <c r="U218" s="160">
        <f>+ENERO!U218</f>
        <v>0</v>
      </c>
      <c r="V218" s="143">
        <f>NOVIEMBRE!V218+DICIEMBRE!AL218</f>
        <v>0</v>
      </c>
      <c r="W218" s="143">
        <f>NOVIEMBRE!W218+DICIEMBRE!AM218</f>
        <v>0</v>
      </c>
      <c r="X218" s="149">
        <f t="shared" si="175"/>
        <v>0</v>
      </c>
      <c r="Y218" s="147">
        <f>NOVIEMBRE!AA218</f>
        <v>0</v>
      </c>
      <c r="Z218" s="475">
        <v>0</v>
      </c>
      <c r="AA218" s="149">
        <f t="shared" si="176"/>
        <v>0</v>
      </c>
      <c r="AB218" s="147">
        <f>NOVIEMBRE!AD218</f>
        <v>0</v>
      </c>
      <c r="AC218" s="475">
        <v>0</v>
      </c>
      <c r="AD218" s="149">
        <f t="shared" si="177"/>
        <v>0</v>
      </c>
      <c r="AE218" s="147">
        <f>NOVIEMBRE!AG218</f>
        <v>0</v>
      </c>
      <c r="AF218" s="475">
        <v>0</v>
      </c>
      <c r="AG218" s="149">
        <f t="shared" si="178"/>
        <v>0</v>
      </c>
      <c r="AH218" s="147">
        <f t="shared" si="179"/>
        <v>0</v>
      </c>
      <c r="AI218" s="143">
        <f t="shared" si="180"/>
        <v>0</v>
      </c>
      <c r="AJ218" s="148">
        <f t="shared" si="181"/>
        <v>0</v>
      </c>
      <c r="AK218" s="10"/>
      <c r="AL218" s="650">
        <v>0</v>
      </c>
      <c r="AM218" s="651">
        <v>0</v>
      </c>
      <c r="AN218" s="10"/>
      <c r="BQ218" s="562"/>
    </row>
    <row r="219" spans="1:69" s="467" customFormat="1" ht="16.5" thickBot="1" x14ac:dyDescent="0.25">
      <c r="A219" s="623"/>
      <c r="B219" s="554"/>
      <c r="N219" s="10"/>
      <c r="P219" s="10"/>
      <c r="Q219" s="10"/>
      <c r="R219" s="10"/>
      <c r="S219" s="643" t="str">
        <f>+IF(NOVIEMBRE!S219=0,"",NOVIEMBRE!S219)</f>
        <v/>
      </c>
      <c r="T219" s="357" t="str">
        <f>+IF(NOVIEMBRE!T219=0,"",NOVIEMBRE!T219)</f>
        <v/>
      </c>
      <c r="U219" s="192"/>
      <c r="V219" s="192"/>
      <c r="W219" s="192"/>
      <c r="X219" s="192"/>
      <c r="Y219" s="192"/>
      <c r="Z219" s="192"/>
      <c r="AA219" s="192"/>
      <c r="AB219" s="192"/>
      <c r="AC219" s="192"/>
      <c r="AD219" s="192"/>
      <c r="AE219" s="192"/>
      <c r="AF219" s="192"/>
      <c r="AG219" s="192"/>
      <c r="AH219" s="192"/>
      <c r="AI219" s="192"/>
      <c r="AJ219" s="210"/>
      <c r="AK219" s="12"/>
      <c r="AL219" s="645"/>
      <c r="AM219" s="646"/>
      <c r="AN219" s="10"/>
      <c r="BQ219" s="562"/>
    </row>
    <row r="220" spans="1:69" s="467" customFormat="1" ht="19.5" x14ac:dyDescent="0.2">
      <c r="A220" s="623"/>
      <c r="B220" s="554"/>
      <c r="N220" s="10"/>
      <c r="P220" s="10"/>
      <c r="Q220" s="10"/>
      <c r="R220" s="10"/>
      <c r="S220" s="438" t="str">
        <f>+IF(NOVIEMBRE!S220=0,"",NOVIEMBRE!S220)</f>
        <v>C</v>
      </c>
      <c r="T220" s="439" t="str">
        <f>+IF(NOVIEMBRE!T220=0,"",NOVIEMBRE!T220)</f>
        <v xml:space="preserve">SERVICIO DE LA DEUDA </v>
      </c>
      <c r="U220" s="440">
        <f t="shared" ref="U220:AJ220" si="182">U222+U227</f>
        <v>0</v>
      </c>
      <c r="V220" s="441">
        <f t="shared" si="182"/>
        <v>0</v>
      </c>
      <c r="W220" s="441">
        <f t="shared" si="182"/>
        <v>0</v>
      </c>
      <c r="X220" s="444">
        <f t="shared" si="182"/>
        <v>0</v>
      </c>
      <c r="Y220" s="443">
        <f t="shared" si="182"/>
        <v>0</v>
      </c>
      <c r="Z220" s="441">
        <f t="shared" si="182"/>
        <v>0</v>
      </c>
      <c r="AA220" s="444">
        <f t="shared" si="182"/>
        <v>0</v>
      </c>
      <c r="AB220" s="443">
        <f t="shared" si="182"/>
        <v>0</v>
      </c>
      <c r="AC220" s="441">
        <f t="shared" si="182"/>
        <v>0</v>
      </c>
      <c r="AD220" s="444">
        <f t="shared" si="182"/>
        <v>0</v>
      </c>
      <c r="AE220" s="443">
        <f t="shared" si="182"/>
        <v>0</v>
      </c>
      <c r="AF220" s="441">
        <f t="shared" si="182"/>
        <v>0</v>
      </c>
      <c r="AG220" s="444">
        <f t="shared" si="182"/>
        <v>0</v>
      </c>
      <c r="AH220" s="443">
        <f t="shared" si="182"/>
        <v>0</v>
      </c>
      <c r="AI220" s="441">
        <f t="shared" si="182"/>
        <v>0</v>
      </c>
      <c r="AJ220" s="442">
        <f t="shared" si="182"/>
        <v>0</v>
      </c>
      <c r="AK220" s="648"/>
      <c r="AL220" s="443">
        <f>AL222+AL227</f>
        <v>0</v>
      </c>
      <c r="AM220" s="442">
        <f>AM222+AM227</f>
        <v>0</v>
      </c>
      <c r="AN220" s="10"/>
      <c r="BQ220" s="562"/>
    </row>
    <row r="221" spans="1:69" s="467" customFormat="1" ht="15.75" x14ac:dyDescent="0.2">
      <c r="A221" s="623"/>
      <c r="B221" s="554"/>
      <c r="N221" s="10"/>
      <c r="P221" s="10"/>
      <c r="Q221" s="10"/>
      <c r="R221" s="10"/>
      <c r="S221" s="448" t="str">
        <f>+IF(NOVIEMBRE!S221=0,"",NOVIEMBRE!S221)</f>
        <v/>
      </c>
      <c r="T221" s="649" t="str">
        <f>+IF(NOVIEMBRE!T221=0,"",NOVIEMBRE!T221)</f>
        <v/>
      </c>
      <c r="U221" s="193"/>
      <c r="V221" s="193"/>
      <c r="W221" s="193"/>
      <c r="X221" s="193"/>
      <c r="Y221" s="193"/>
      <c r="Z221" s="193"/>
      <c r="AA221" s="193"/>
      <c r="AB221" s="193"/>
      <c r="AC221" s="193"/>
      <c r="AD221" s="193"/>
      <c r="AE221" s="193"/>
      <c r="AF221" s="193"/>
      <c r="AG221" s="193"/>
      <c r="AH221" s="193"/>
      <c r="AI221" s="193"/>
      <c r="AJ221" s="207"/>
      <c r="AK221" s="10"/>
      <c r="AL221" s="213"/>
      <c r="AM221" s="214"/>
      <c r="AN221" s="10"/>
      <c r="BQ221" s="562"/>
    </row>
    <row r="222" spans="1:69" s="467" customFormat="1" ht="15" x14ac:dyDescent="0.2">
      <c r="A222" s="623"/>
      <c r="B222" s="554"/>
      <c r="N222" s="10"/>
      <c r="P222" s="10"/>
      <c r="Q222" s="10"/>
      <c r="R222" s="10"/>
      <c r="S222" s="34">
        <f>+IF(NOVIEMBRE!S222=0,"",NOVIEMBRE!S222)</f>
        <v>7001000</v>
      </c>
      <c r="T222" s="158" t="str">
        <f>+IF(NOVIEMBRE!T222=0,"",NOVIEMBRE!T222)</f>
        <v>SERVICIO DE LA DEUDA INTERNA</v>
      </c>
      <c r="U222" s="157">
        <f t="shared" ref="U222:AJ222" si="183">SUM(U223:U225)</f>
        <v>0</v>
      </c>
      <c r="V222" s="144">
        <f t="shared" si="183"/>
        <v>0</v>
      </c>
      <c r="W222" s="144">
        <f t="shared" si="183"/>
        <v>0</v>
      </c>
      <c r="X222" s="152">
        <f t="shared" si="183"/>
        <v>0</v>
      </c>
      <c r="Y222" s="151">
        <f t="shared" si="183"/>
        <v>0</v>
      </c>
      <c r="Z222" s="144">
        <f t="shared" si="183"/>
        <v>0</v>
      </c>
      <c r="AA222" s="152">
        <f t="shared" si="183"/>
        <v>0</v>
      </c>
      <c r="AB222" s="151">
        <f t="shared" si="183"/>
        <v>0</v>
      </c>
      <c r="AC222" s="144">
        <f t="shared" si="183"/>
        <v>0</v>
      </c>
      <c r="AD222" s="152">
        <f t="shared" si="183"/>
        <v>0</v>
      </c>
      <c r="AE222" s="151">
        <f t="shared" si="183"/>
        <v>0</v>
      </c>
      <c r="AF222" s="144">
        <f t="shared" si="183"/>
        <v>0</v>
      </c>
      <c r="AG222" s="152">
        <f t="shared" si="183"/>
        <v>0</v>
      </c>
      <c r="AH222" s="151">
        <f t="shared" si="183"/>
        <v>0</v>
      </c>
      <c r="AI222" s="144">
        <f t="shared" si="183"/>
        <v>0</v>
      </c>
      <c r="AJ222" s="153">
        <f t="shared" si="183"/>
        <v>0</v>
      </c>
      <c r="AK222" s="10"/>
      <c r="AL222" s="151">
        <f>SUM(AL223:AL225)</f>
        <v>0</v>
      </c>
      <c r="AM222" s="153">
        <f>SUM(AM223:AM225)</f>
        <v>0</v>
      </c>
      <c r="AN222" s="10"/>
      <c r="BQ222" s="562"/>
    </row>
    <row r="223" spans="1:69" s="467" customFormat="1" x14ac:dyDescent="0.2">
      <c r="A223" s="623"/>
      <c r="B223" s="554"/>
      <c r="N223" s="10"/>
      <c r="P223" s="10"/>
      <c r="Q223" s="10"/>
      <c r="R223" s="10"/>
      <c r="S223" s="155">
        <f>+IF(NOVIEMBRE!S223=0,"",NOVIEMBRE!S223)</f>
        <v>7001100</v>
      </c>
      <c r="T223" s="159" t="str">
        <f>+IF(NOVIEMBRE!T223=0,"",NOVIEMBRE!T223)</f>
        <v>Amortización deuda Pública Interna</v>
      </c>
      <c r="U223" s="29">
        <f>+ENERO!U223</f>
        <v>0</v>
      </c>
      <c r="V223" s="17">
        <f>NOVIEMBRE!V223+DICIEMBRE!AL223</f>
        <v>0</v>
      </c>
      <c r="W223" s="17">
        <f>NOVIEMBRE!W223+DICIEMBRE!AM223</f>
        <v>0</v>
      </c>
      <c r="X223" s="20">
        <f>SUM(U223:W223)</f>
        <v>0</v>
      </c>
      <c r="Y223" s="21">
        <f>NOVIEMBRE!AA223</f>
        <v>0</v>
      </c>
      <c r="Z223" s="457">
        <v>0</v>
      </c>
      <c r="AA223" s="20">
        <f>SUM(Y223:Z223)</f>
        <v>0</v>
      </c>
      <c r="AB223" s="21">
        <f>NOVIEMBRE!AD223</f>
        <v>0</v>
      </c>
      <c r="AC223" s="457">
        <v>0</v>
      </c>
      <c r="AD223" s="20">
        <f>SUM(AB223:AC223)</f>
        <v>0</v>
      </c>
      <c r="AE223" s="21">
        <f>NOVIEMBRE!AG223</f>
        <v>0</v>
      </c>
      <c r="AF223" s="457">
        <v>0</v>
      </c>
      <c r="AG223" s="20">
        <f>SUM(AE223:AF223)</f>
        <v>0</v>
      </c>
      <c r="AH223" s="21">
        <f>X223-AA223</f>
        <v>0</v>
      </c>
      <c r="AI223" s="17">
        <f>X223-AD223</f>
        <v>0</v>
      </c>
      <c r="AJ223" s="18">
        <f>X223-AG223</f>
        <v>0</v>
      </c>
      <c r="AK223" s="10"/>
      <c r="AL223" s="455">
        <v>0</v>
      </c>
      <c r="AM223" s="458">
        <v>0</v>
      </c>
      <c r="AN223" s="10"/>
      <c r="BQ223" s="562"/>
    </row>
    <row r="224" spans="1:69" s="467" customFormat="1" x14ac:dyDescent="0.2">
      <c r="A224" s="623"/>
      <c r="B224" s="554"/>
      <c r="N224" s="10"/>
      <c r="P224" s="10"/>
      <c r="Q224" s="10"/>
      <c r="R224" s="10"/>
      <c r="S224" s="155">
        <f>+IF(NOVIEMBRE!S224=0,"",NOVIEMBRE!S224)</f>
        <v>7001200</v>
      </c>
      <c r="T224" s="159" t="str">
        <f>+IF(NOVIEMBRE!T224=0,"",NOVIEMBRE!T224)</f>
        <v>Intereses Comisiones y gastos de la Deuda Pública</v>
      </c>
      <c r="U224" s="29">
        <f>+ENERO!U224</f>
        <v>0</v>
      </c>
      <c r="V224" s="17">
        <f>NOVIEMBRE!V224+DICIEMBRE!AL224</f>
        <v>0</v>
      </c>
      <c r="W224" s="17">
        <f>NOVIEMBRE!W224+DICIEMBRE!AM224</f>
        <v>0</v>
      </c>
      <c r="X224" s="20">
        <f>SUM(U224:W224)</f>
        <v>0</v>
      </c>
      <c r="Y224" s="21">
        <f>NOVIEMBRE!AA224</f>
        <v>0</v>
      </c>
      <c r="Z224" s="457">
        <v>0</v>
      </c>
      <c r="AA224" s="20">
        <f>SUM(Y224:Z224)</f>
        <v>0</v>
      </c>
      <c r="AB224" s="21">
        <f>NOVIEMBRE!AD224</f>
        <v>0</v>
      </c>
      <c r="AC224" s="457">
        <v>0</v>
      </c>
      <c r="AD224" s="20">
        <f>SUM(AB224:AC224)</f>
        <v>0</v>
      </c>
      <c r="AE224" s="21">
        <f>NOVIEMBRE!AG224</f>
        <v>0</v>
      </c>
      <c r="AF224" s="457">
        <v>0</v>
      </c>
      <c r="AG224" s="20">
        <f>SUM(AE224:AF224)</f>
        <v>0</v>
      </c>
      <c r="AH224" s="21">
        <f>X224-AA224</f>
        <v>0</v>
      </c>
      <c r="AI224" s="17">
        <f>X224-AD224</f>
        <v>0</v>
      </c>
      <c r="AJ224" s="18">
        <f>X224-AG224</f>
        <v>0</v>
      </c>
      <c r="AK224" s="10"/>
      <c r="AL224" s="455">
        <v>0</v>
      </c>
      <c r="AM224" s="458">
        <v>0</v>
      </c>
      <c r="AN224" s="10"/>
      <c r="BQ224" s="562"/>
    </row>
    <row r="225" spans="1:69" s="467" customFormat="1" x14ac:dyDescent="0.2">
      <c r="A225" s="623"/>
      <c r="B225" s="554"/>
      <c r="N225" s="10"/>
      <c r="P225" s="10"/>
      <c r="Q225" s="10"/>
      <c r="R225" s="10"/>
      <c r="S225" s="155">
        <f>+IF(NOVIEMBRE!S225=0,"",NOVIEMBRE!S225)</f>
        <v>7001999</v>
      </c>
      <c r="T225" s="159" t="str">
        <f>+IF(NOVIEMBRE!T225=0,"",NOVIEMBRE!T225)</f>
        <v>Vigencias Anteriores</v>
      </c>
      <c r="U225" s="29">
        <f>+ENERO!U225</f>
        <v>0</v>
      </c>
      <c r="V225" s="17">
        <f>NOVIEMBRE!V225+DICIEMBRE!AL225</f>
        <v>0</v>
      </c>
      <c r="W225" s="17">
        <f>NOVIEMBRE!W225+DICIEMBRE!AM225</f>
        <v>0</v>
      </c>
      <c r="X225" s="20">
        <f>SUM(U225:W225)</f>
        <v>0</v>
      </c>
      <c r="Y225" s="21">
        <f>NOVIEMBRE!AA225</f>
        <v>0</v>
      </c>
      <c r="Z225" s="457">
        <v>0</v>
      </c>
      <c r="AA225" s="20">
        <f>SUM(Y225:Z225)</f>
        <v>0</v>
      </c>
      <c r="AB225" s="21">
        <f>NOVIEMBRE!AD225</f>
        <v>0</v>
      </c>
      <c r="AC225" s="457">
        <v>0</v>
      </c>
      <c r="AD225" s="20">
        <f>SUM(AB225:AC225)</f>
        <v>0</v>
      </c>
      <c r="AE225" s="21">
        <f>NOVIEMBRE!AG225</f>
        <v>0</v>
      </c>
      <c r="AF225" s="457">
        <v>0</v>
      </c>
      <c r="AG225" s="20">
        <f>SUM(AE225:AF225)</f>
        <v>0</v>
      </c>
      <c r="AH225" s="21">
        <f>X225-AA225</f>
        <v>0</v>
      </c>
      <c r="AI225" s="17">
        <f>X225-AD225</f>
        <v>0</v>
      </c>
      <c r="AJ225" s="18">
        <f>X225-AG225</f>
        <v>0</v>
      </c>
      <c r="AK225" s="10"/>
      <c r="AL225" s="455">
        <v>0</v>
      </c>
      <c r="AM225" s="458">
        <v>0</v>
      </c>
      <c r="AN225" s="10"/>
      <c r="BQ225" s="562"/>
    </row>
    <row r="226" spans="1:69" s="467" customFormat="1" ht="15.75" x14ac:dyDescent="0.2">
      <c r="A226" s="623"/>
      <c r="B226" s="554"/>
      <c r="N226" s="10"/>
      <c r="P226" s="10"/>
      <c r="Q226" s="10"/>
      <c r="R226" s="10"/>
      <c r="S226" s="448" t="str">
        <f>+IF(NOVIEMBRE!S226=0,"",NOVIEMBRE!S226)</f>
        <v/>
      </c>
      <c r="T226" s="649" t="str">
        <f>+IF(NOVIEMBRE!T226=0,"",NOVIEMBRE!T226)</f>
        <v/>
      </c>
      <c r="U226" s="193"/>
      <c r="V226" s="193"/>
      <c r="W226" s="193"/>
      <c r="X226" s="193"/>
      <c r="Y226" s="193"/>
      <c r="Z226" s="193"/>
      <c r="AA226" s="193"/>
      <c r="AB226" s="193"/>
      <c r="AC226" s="193"/>
      <c r="AD226" s="193"/>
      <c r="AE226" s="193"/>
      <c r="AF226" s="193"/>
      <c r="AG226" s="193"/>
      <c r="AH226" s="193"/>
      <c r="AI226" s="193"/>
      <c r="AJ226" s="207"/>
      <c r="AK226" s="12"/>
      <c r="AL226" s="213"/>
      <c r="AM226" s="214"/>
      <c r="AN226" s="10"/>
      <c r="BQ226" s="562"/>
    </row>
    <row r="227" spans="1:69" s="467" customFormat="1" ht="15" x14ac:dyDescent="0.2">
      <c r="A227" s="623"/>
      <c r="B227" s="554"/>
      <c r="N227" s="10"/>
      <c r="P227" s="10"/>
      <c r="Q227" s="10"/>
      <c r="R227" s="10"/>
      <c r="S227" s="34">
        <f>+IF(NOVIEMBRE!S227=0,"",NOVIEMBRE!S227)</f>
        <v>7002001</v>
      </c>
      <c r="T227" s="158" t="str">
        <f>+IF(NOVIEMBRE!T227=0,"",NOVIEMBRE!T227)</f>
        <v>SERVICIO DE LA DEUDA EXTERNA</v>
      </c>
      <c r="U227" s="157">
        <f t="shared" ref="U227:AJ227" si="184">SUM(U228:U230)</f>
        <v>0</v>
      </c>
      <c r="V227" s="144">
        <f t="shared" si="184"/>
        <v>0</v>
      </c>
      <c r="W227" s="144">
        <f t="shared" si="184"/>
        <v>0</v>
      </c>
      <c r="X227" s="152">
        <f t="shared" si="184"/>
        <v>0</v>
      </c>
      <c r="Y227" s="151">
        <f t="shared" si="184"/>
        <v>0</v>
      </c>
      <c r="Z227" s="144">
        <f t="shared" si="184"/>
        <v>0</v>
      </c>
      <c r="AA227" s="152">
        <f t="shared" si="184"/>
        <v>0</v>
      </c>
      <c r="AB227" s="151">
        <f t="shared" si="184"/>
        <v>0</v>
      </c>
      <c r="AC227" s="144">
        <f t="shared" si="184"/>
        <v>0</v>
      </c>
      <c r="AD227" s="152">
        <f t="shared" si="184"/>
        <v>0</v>
      </c>
      <c r="AE227" s="151">
        <f t="shared" si="184"/>
        <v>0</v>
      </c>
      <c r="AF227" s="144">
        <f t="shared" si="184"/>
        <v>0</v>
      </c>
      <c r="AG227" s="152">
        <f t="shared" si="184"/>
        <v>0</v>
      </c>
      <c r="AH227" s="151">
        <f t="shared" si="184"/>
        <v>0</v>
      </c>
      <c r="AI227" s="144">
        <f t="shared" si="184"/>
        <v>0</v>
      </c>
      <c r="AJ227" s="153">
        <f t="shared" si="184"/>
        <v>0</v>
      </c>
      <c r="AK227" s="12"/>
      <c r="AL227" s="151">
        <f>SUM(AL228:AL230)</f>
        <v>0</v>
      </c>
      <c r="AM227" s="153">
        <f>SUM(AM228:AM230)</f>
        <v>0</v>
      </c>
      <c r="AN227" s="10"/>
      <c r="BQ227" s="562"/>
    </row>
    <row r="228" spans="1:69" s="467" customFormat="1" x14ac:dyDescent="0.2">
      <c r="A228" s="623"/>
      <c r="B228" s="554"/>
      <c r="N228" s="10"/>
      <c r="P228" s="10"/>
      <c r="Q228" s="10"/>
      <c r="R228" s="10"/>
      <c r="S228" s="155">
        <f>+IF(NOVIEMBRE!S228=0,"",NOVIEMBRE!S228)</f>
        <v>7002100</v>
      </c>
      <c r="T228" s="159" t="str">
        <f>+IF(NOVIEMBRE!T228=0,"",NOVIEMBRE!T228)</f>
        <v>Amortización deuda Pública Externa</v>
      </c>
      <c r="U228" s="29">
        <f>+ENERO!U228</f>
        <v>0</v>
      </c>
      <c r="V228" s="17">
        <f>NOVIEMBRE!V228+DICIEMBRE!AL228</f>
        <v>0</v>
      </c>
      <c r="W228" s="17">
        <f>NOVIEMBRE!W228+DICIEMBRE!AM228</f>
        <v>0</v>
      </c>
      <c r="X228" s="20">
        <f>SUM(U228:W228)</f>
        <v>0</v>
      </c>
      <c r="Y228" s="21">
        <f>NOVIEMBRE!AA228</f>
        <v>0</v>
      </c>
      <c r="Z228" s="457">
        <v>0</v>
      </c>
      <c r="AA228" s="20">
        <f>SUM(Y228:Z228)</f>
        <v>0</v>
      </c>
      <c r="AB228" s="21">
        <f>NOVIEMBRE!AD228</f>
        <v>0</v>
      </c>
      <c r="AC228" s="457">
        <v>0</v>
      </c>
      <c r="AD228" s="20">
        <f>SUM(AB228:AC228)</f>
        <v>0</v>
      </c>
      <c r="AE228" s="21">
        <f>NOVIEMBRE!AG228</f>
        <v>0</v>
      </c>
      <c r="AF228" s="457">
        <v>0</v>
      </c>
      <c r="AG228" s="20">
        <f>SUM(AE228:AF228)</f>
        <v>0</v>
      </c>
      <c r="AH228" s="21">
        <f>X228-AA228</f>
        <v>0</v>
      </c>
      <c r="AI228" s="17">
        <f>X228-AD228</f>
        <v>0</v>
      </c>
      <c r="AJ228" s="18">
        <f>X228-AG228</f>
        <v>0</v>
      </c>
      <c r="AK228" s="10"/>
      <c r="AL228" s="455">
        <v>0</v>
      </c>
      <c r="AM228" s="458">
        <v>0</v>
      </c>
      <c r="AN228" s="10"/>
      <c r="BQ228" s="562"/>
    </row>
    <row r="229" spans="1:69" s="467" customFormat="1" x14ac:dyDescent="0.2">
      <c r="A229" s="623"/>
      <c r="B229" s="554"/>
      <c r="N229" s="10"/>
      <c r="P229" s="10"/>
      <c r="Q229" s="10"/>
      <c r="R229" s="10"/>
      <c r="S229" s="155">
        <f>+IF(NOVIEMBRE!S229=0,"",NOVIEMBRE!S229)</f>
        <v>7002200</v>
      </c>
      <c r="T229" s="159" t="str">
        <f>+IF(NOVIEMBRE!T229=0,"",NOVIEMBRE!T229)</f>
        <v>Intereses Comisiones y gastos de la Deuda Pública</v>
      </c>
      <c r="U229" s="29">
        <f>+ENERO!U229</f>
        <v>0</v>
      </c>
      <c r="V229" s="17">
        <f>NOVIEMBRE!V229+DICIEMBRE!AL229</f>
        <v>0</v>
      </c>
      <c r="W229" s="17">
        <f>NOVIEMBRE!W229+DICIEMBRE!AM229</f>
        <v>0</v>
      </c>
      <c r="X229" s="20">
        <f>SUM(U229:W229)</f>
        <v>0</v>
      </c>
      <c r="Y229" s="21">
        <f>NOVIEMBRE!AA229</f>
        <v>0</v>
      </c>
      <c r="Z229" s="457">
        <v>0</v>
      </c>
      <c r="AA229" s="20">
        <f>SUM(Y229:Z229)</f>
        <v>0</v>
      </c>
      <c r="AB229" s="21">
        <f>NOVIEMBRE!AD229</f>
        <v>0</v>
      </c>
      <c r="AC229" s="457">
        <v>0</v>
      </c>
      <c r="AD229" s="20">
        <f>SUM(AB229:AC229)</f>
        <v>0</v>
      </c>
      <c r="AE229" s="21">
        <f>NOVIEMBRE!AG229</f>
        <v>0</v>
      </c>
      <c r="AF229" s="457">
        <v>0</v>
      </c>
      <c r="AG229" s="20">
        <f>SUM(AE229:AF229)</f>
        <v>0</v>
      </c>
      <c r="AH229" s="21">
        <f>X229-AA229</f>
        <v>0</v>
      </c>
      <c r="AI229" s="17">
        <f>X229-AD229</f>
        <v>0</v>
      </c>
      <c r="AJ229" s="18">
        <f>X229-AG229</f>
        <v>0</v>
      </c>
      <c r="AK229" s="10"/>
      <c r="AL229" s="455">
        <v>0</v>
      </c>
      <c r="AM229" s="458">
        <v>0</v>
      </c>
      <c r="AN229" s="10"/>
      <c r="BQ229" s="562"/>
    </row>
    <row r="230" spans="1:69" s="467" customFormat="1" ht="13.5" thickBot="1" x14ac:dyDescent="0.25">
      <c r="A230" s="623"/>
      <c r="B230" s="554"/>
      <c r="N230" s="10"/>
      <c r="P230" s="10"/>
      <c r="Q230" s="10"/>
      <c r="R230" s="10"/>
      <c r="S230" s="624">
        <f>+IF(NOVIEMBRE!S230=0,"",NOVIEMBRE!S230)</f>
        <v>7002999</v>
      </c>
      <c r="T230" s="625" t="str">
        <f>+IF(NOVIEMBRE!T230=0,"",NOVIEMBRE!T230)</f>
        <v>Vigencias Anteriores</v>
      </c>
      <c r="U230" s="160">
        <f>+ENERO!U230</f>
        <v>0</v>
      </c>
      <c r="V230" s="143">
        <f>NOVIEMBRE!V230+DICIEMBRE!AL230</f>
        <v>0</v>
      </c>
      <c r="W230" s="143">
        <f>NOVIEMBRE!W230+DICIEMBRE!AM230</f>
        <v>0</v>
      </c>
      <c r="X230" s="149">
        <f>SUM(U230:W230)</f>
        <v>0</v>
      </c>
      <c r="Y230" s="147">
        <f>NOVIEMBRE!AA230</f>
        <v>0</v>
      </c>
      <c r="Z230" s="475">
        <v>0</v>
      </c>
      <c r="AA230" s="149">
        <f>SUM(Y230:Z230)</f>
        <v>0</v>
      </c>
      <c r="AB230" s="147">
        <f>NOVIEMBRE!AD230</f>
        <v>0</v>
      </c>
      <c r="AC230" s="475">
        <v>0</v>
      </c>
      <c r="AD230" s="149">
        <f>SUM(AB230:AC230)</f>
        <v>0</v>
      </c>
      <c r="AE230" s="147">
        <f>NOVIEMBRE!AG230</f>
        <v>0</v>
      </c>
      <c r="AF230" s="475">
        <v>0</v>
      </c>
      <c r="AG230" s="149">
        <f>SUM(AE230:AF230)</f>
        <v>0</v>
      </c>
      <c r="AH230" s="147">
        <f>X230-AA230</f>
        <v>0</v>
      </c>
      <c r="AI230" s="143">
        <f>X230-AD230</f>
        <v>0</v>
      </c>
      <c r="AJ230" s="148">
        <f>X230-AG230</f>
        <v>0</v>
      </c>
      <c r="AK230" s="10"/>
      <c r="AL230" s="650">
        <v>0</v>
      </c>
      <c r="AM230" s="651">
        <v>0</v>
      </c>
      <c r="AN230" s="10"/>
      <c r="BQ230" s="562"/>
    </row>
    <row r="231" spans="1:69" s="467" customFormat="1" ht="15.75" x14ac:dyDescent="0.2">
      <c r="A231" s="623"/>
      <c r="B231" s="554"/>
      <c r="N231" s="10"/>
      <c r="P231" s="10"/>
      <c r="Q231" s="10"/>
      <c r="R231" s="10"/>
      <c r="S231" s="627" t="str">
        <f>+IF(NOVIEMBRE!S231=0,"",NOVIEMBRE!S231)</f>
        <v/>
      </c>
      <c r="T231" s="628" t="str">
        <f>+IF(NOVIEMBRE!T231=0,"",NOVIEMBRE!T231)</f>
        <v/>
      </c>
      <c r="U231" s="208"/>
      <c r="V231" s="208"/>
      <c r="W231" s="208"/>
      <c r="X231" s="208"/>
      <c r="Y231" s="208"/>
      <c r="Z231" s="208"/>
      <c r="AA231" s="208"/>
      <c r="AB231" s="208"/>
      <c r="AC231" s="208"/>
      <c r="AD231" s="208"/>
      <c r="AE231" s="208"/>
      <c r="AF231" s="208"/>
      <c r="AG231" s="208"/>
      <c r="AH231" s="208"/>
      <c r="AI231" s="208"/>
      <c r="AJ231" s="209"/>
      <c r="AK231" s="10"/>
      <c r="AL231" s="652"/>
      <c r="AM231" s="653"/>
      <c r="AN231" s="10"/>
      <c r="BQ231" s="562"/>
    </row>
    <row r="232" spans="1:69" s="467" customFormat="1" ht="19.5" x14ac:dyDescent="0.2">
      <c r="A232" s="623"/>
      <c r="B232" s="554"/>
      <c r="N232" s="10"/>
      <c r="P232" s="10"/>
      <c r="Q232" s="10"/>
      <c r="R232" s="10"/>
      <c r="S232" s="654" t="str">
        <f>+IF(NOVIEMBRE!S232=0,"",NOVIEMBRE!S232)</f>
        <v>D</v>
      </c>
      <c r="T232" s="655" t="str">
        <f>+IF(NOVIEMBRE!T232=0,"",NOVIEMBRE!T232)</f>
        <v>INVERSION</v>
      </c>
      <c r="U232" s="589">
        <f t="shared" ref="U232:AJ232" si="185">U234</f>
        <v>331500000</v>
      </c>
      <c r="V232" s="590">
        <f t="shared" si="185"/>
        <v>0</v>
      </c>
      <c r="W232" s="590">
        <f t="shared" si="185"/>
        <v>212807480</v>
      </c>
      <c r="X232" s="591">
        <f t="shared" si="185"/>
        <v>544307480</v>
      </c>
      <c r="Y232" s="464">
        <f t="shared" si="185"/>
        <v>315540814</v>
      </c>
      <c r="Z232" s="590">
        <f t="shared" si="185"/>
        <v>-16315000</v>
      </c>
      <c r="AA232" s="591">
        <f t="shared" si="185"/>
        <v>299225814</v>
      </c>
      <c r="AB232" s="464">
        <f t="shared" si="185"/>
        <v>294490814</v>
      </c>
      <c r="AC232" s="590">
        <f t="shared" si="185"/>
        <v>4735000</v>
      </c>
      <c r="AD232" s="591">
        <f t="shared" si="185"/>
        <v>299225814</v>
      </c>
      <c r="AE232" s="464">
        <f t="shared" si="185"/>
        <v>251387674</v>
      </c>
      <c r="AF232" s="590">
        <f t="shared" si="185"/>
        <v>16305000</v>
      </c>
      <c r="AG232" s="591">
        <f t="shared" si="185"/>
        <v>267692674</v>
      </c>
      <c r="AH232" s="464">
        <f t="shared" si="185"/>
        <v>245081666</v>
      </c>
      <c r="AI232" s="590">
        <f t="shared" si="185"/>
        <v>245081666</v>
      </c>
      <c r="AJ232" s="465">
        <f t="shared" si="185"/>
        <v>276614806</v>
      </c>
      <c r="AK232" s="648"/>
      <c r="AL232" s="464">
        <f>AL234</f>
        <v>0</v>
      </c>
      <c r="AM232" s="465">
        <f>AM234</f>
        <v>0</v>
      </c>
      <c r="AN232" s="10"/>
      <c r="BQ232" s="562"/>
    </row>
    <row r="233" spans="1:69" s="467" customFormat="1" ht="15.75" x14ac:dyDescent="0.2">
      <c r="A233" s="623"/>
      <c r="B233" s="554"/>
      <c r="N233" s="10"/>
      <c r="P233" s="10"/>
      <c r="Q233" s="10"/>
      <c r="R233" s="10"/>
      <c r="S233" s="448" t="str">
        <f>+IF(NOVIEMBRE!S233=0,"",NOVIEMBRE!S233)</f>
        <v/>
      </c>
      <c r="T233" s="649" t="str">
        <f>+IF(NOVIEMBRE!T233=0,"",NOVIEMBRE!T233)</f>
        <v/>
      </c>
      <c r="U233" s="193"/>
      <c r="V233" s="193"/>
      <c r="W233" s="193"/>
      <c r="X233" s="193"/>
      <c r="Y233" s="193"/>
      <c r="Z233" s="193"/>
      <c r="AA233" s="193"/>
      <c r="AB233" s="193"/>
      <c r="AC233" s="193"/>
      <c r="AD233" s="193"/>
      <c r="AE233" s="193"/>
      <c r="AF233" s="193"/>
      <c r="AG233" s="193"/>
      <c r="AH233" s="193"/>
      <c r="AI233" s="193"/>
      <c r="AJ233" s="207"/>
      <c r="AK233" s="10"/>
      <c r="AL233" s="213"/>
      <c r="AM233" s="214"/>
      <c r="AN233" s="10"/>
      <c r="BQ233" s="562"/>
    </row>
    <row r="234" spans="1:69" s="467" customFormat="1" ht="15" x14ac:dyDescent="0.2">
      <c r="A234" s="623"/>
      <c r="B234" s="554"/>
      <c r="N234" s="10"/>
      <c r="P234" s="10"/>
      <c r="Q234" s="10"/>
      <c r="R234" s="10"/>
      <c r="S234" s="34">
        <f>+IF(NOVIEMBRE!S234=0,"",NOVIEMBRE!S234)</f>
        <v>8000000</v>
      </c>
      <c r="T234" s="158" t="str">
        <f>+IF(NOVIEMBRE!T234=0,"",NOVIEMBRE!T234)</f>
        <v>Programas de Inversión</v>
      </c>
      <c r="U234" s="157">
        <f t="shared" ref="U234:AJ234" si="186">U235+U243</f>
        <v>331500000</v>
      </c>
      <c r="V234" s="144">
        <f t="shared" si="186"/>
        <v>0</v>
      </c>
      <c r="W234" s="144">
        <f t="shared" si="186"/>
        <v>212807480</v>
      </c>
      <c r="X234" s="152">
        <f t="shared" si="186"/>
        <v>544307480</v>
      </c>
      <c r="Y234" s="151">
        <f t="shared" si="186"/>
        <v>315540814</v>
      </c>
      <c r="Z234" s="144">
        <f t="shared" si="186"/>
        <v>-16315000</v>
      </c>
      <c r="AA234" s="152">
        <f t="shared" si="186"/>
        <v>299225814</v>
      </c>
      <c r="AB234" s="151">
        <f t="shared" si="186"/>
        <v>294490814</v>
      </c>
      <c r="AC234" s="144">
        <f t="shared" si="186"/>
        <v>4735000</v>
      </c>
      <c r="AD234" s="152">
        <f t="shared" si="186"/>
        <v>299225814</v>
      </c>
      <c r="AE234" s="151">
        <f t="shared" si="186"/>
        <v>251387674</v>
      </c>
      <c r="AF234" s="144">
        <f t="shared" si="186"/>
        <v>16305000</v>
      </c>
      <c r="AG234" s="152">
        <f t="shared" si="186"/>
        <v>267692674</v>
      </c>
      <c r="AH234" s="151">
        <f t="shared" si="186"/>
        <v>245081666</v>
      </c>
      <c r="AI234" s="144">
        <f t="shared" si="186"/>
        <v>245081666</v>
      </c>
      <c r="AJ234" s="153">
        <f t="shared" si="186"/>
        <v>276614806</v>
      </c>
      <c r="AK234" s="10"/>
      <c r="AL234" s="151">
        <f>AL235+AL243</f>
        <v>0</v>
      </c>
      <c r="AM234" s="153">
        <f>AM235+AM243</f>
        <v>0</v>
      </c>
      <c r="AN234" s="10"/>
      <c r="BQ234" s="562"/>
    </row>
    <row r="235" spans="1:69" s="467" customFormat="1" x14ac:dyDescent="0.2">
      <c r="A235" s="623"/>
      <c r="B235" s="554"/>
      <c r="N235" s="10"/>
      <c r="P235" s="10"/>
      <c r="Q235" s="10"/>
      <c r="R235" s="10"/>
      <c r="S235" s="155">
        <f>+IF(NOVIEMBRE!S235=0,"",NOVIEMBRE!S235)</f>
        <v>8001000</v>
      </c>
      <c r="T235" s="159" t="str">
        <f>+IF(NOVIEMBRE!T235=0,"",NOVIEMBRE!T235)</f>
        <v>Formación Bruta del Capital</v>
      </c>
      <c r="U235" s="29">
        <f t="shared" ref="U235:AJ235" si="187">SUM(U236:U241)</f>
        <v>50000000</v>
      </c>
      <c r="V235" s="17">
        <f t="shared" si="187"/>
        <v>0</v>
      </c>
      <c r="W235" s="17">
        <f t="shared" si="187"/>
        <v>173060726</v>
      </c>
      <c r="X235" s="20">
        <f t="shared" si="187"/>
        <v>223060726</v>
      </c>
      <c r="Y235" s="21">
        <f t="shared" si="187"/>
        <v>75455718</v>
      </c>
      <c r="Z235" s="169">
        <f t="shared" si="187"/>
        <v>0</v>
      </c>
      <c r="AA235" s="20">
        <f t="shared" si="187"/>
        <v>75455718</v>
      </c>
      <c r="AB235" s="21">
        <f t="shared" si="187"/>
        <v>75455718</v>
      </c>
      <c r="AC235" s="169">
        <f t="shared" si="187"/>
        <v>0</v>
      </c>
      <c r="AD235" s="20">
        <f t="shared" si="187"/>
        <v>75455718</v>
      </c>
      <c r="AE235" s="21">
        <f t="shared" si="187"/>
        <v>43989246</v>
      </c>
      <c r="AF235" s="169">
        <f t="shared" si="187"/>
        <v>0</v>
      </c>
      <c r="AG235" s="20">
        <f t="shared" si="187"/>
        <v>43989246</v>
      </c>
      <c r="AH235" s="21">
        <f t="shared" si="187"/>
        <v>147605008</v>
      </c>
      <c r="AI235" s="17">
        <f t="shared" si="187"/>
        <v>147605008</v>
      </c>
      <c r="AJ235" s="18">
        <f t="shared" si="187"/>
        <v>179071480</v>
      </c>
      <c r="AK235" s="10"/>
      <c r="AL235" s="31">
        <f>SUM(AL236:AL241)</f>
        <v>0</v>
      </c>
      <c r="AM235" s="28">
        <f>SUM(AM236:AM241)</f>
        <v>0</v>
      </c>
      <c r="AN235" s="10"/>
      <c r="BQ235" s="562"/>
    </row>
    <row r="236" spans="1:69" s="467" customFormat="1" x14ac:dyDescent="0.2">
      <c r="A236" s="623"/>
      <c r="B236" s="554"/>
      <c r="N236" s="10"/>
      <c r="P236" s="10"/>
      <c r="Q236" s="10"/>
      <c r="R236" s="10"/>
      <c r="S236" s="156" t="str">
        <f>+IF(NOVIEMBRE!S236=0,"",NOVIEMBRE!S236)</f>
        <v>8001000-1</v>
      </c>
      <c r="T236" s="55" t="str">
        <f>+IF(NOVIEMBRE!T236=0,"",NOVIEMBRE!T236)</f>
        <v>Subprogr.Construc. Remodelac. Adecuación y Apliac.1</v>
      </c>
      <c r="U236" s="29">
        <f>+ENERO!U236</f>
        <v>50000000</v>
      </c>
      <c r="V236" s="17">
        <f>NOVIEMBRE!V236+DICIEMBRE!AL236</f>
        <v>0</v>
      </c>
      <c r="W236" s="17">
        <f>NOVIEMBRE!W236+DICIEMBRE!AM236</f>
        <v>100000000</v>
      </c>
      <c r="X236" s="20">
        <f t="shared" ref="X236:X241" si="188">SUM(U236:W236)</f>
        <v>150000000</v>
      </c>
      <c r="Y236" s="21">
        <f>NOVIEMBRE!AA236</f>
        <v>2394992</v>
      </c>
      <c r="Z236" s="457">
        <v>0</v>
      </c>
      <c r="AA236" s="20">
        <f t="shared" ref="AA236:AA241" si="189">SUM(Y236:Z236)</f>
        <v>2394992</v>
      </c>
      <c r="AB236" s="21">
        <f>NOVIEMBRE!AD236</f>
        <v>2394992</v>
      </c>
      <c r="AC236" s="457">
        <v>0</v>
      </c>
      <c r="AD236" s="20">
        <f t="shared" ref="AD236:AD241" si="190">SUM(AB236:AC236)</f>
        <v>2394992</v>
      </c>
      <c r="AE236" s="21">
        <f>NOVIEMBRE!AG236</f>
        <v>2394992</v>
      </c>
      <c r="AF236" s="457">
        <v>0</v>
      </c>
      <c r="AG236" s="20">
        <f t="shared" ref="AG236:AG241" si="191">SUM(AE236:AF236)</f>
        <v>2394992</v>
      </c>
      <c r="AH236" s="21">
        <f t="shared" ref="AH236:AH241" si="192">X236-AA236</f>
        <v>147605008</v>
      </c>
      <c r="AI236" s="17">
        <f t="shared" ref="AI236:AI241" si="193">X236-AD236</f>
        <v>147605008</v>
      </c>
      <c r="AJ236" s="18">
        <f t="shared" ref="AJ236:AJ241" si="194">X236-AG236</f>
        <v>147605008</v>
      </c>
      <c r="AK236" s="10"/>
      <c r="AL236" s="455">
        <v>0</v>
      </c>
      <c r="AM236" s="458">
        <v>0</v>
      </c>
      <c r="AN236" s="10"/>
      <c r="BQ236" s="562"/>
    </row>
    <row r="237" spans="1:69" s="467" customFormat="1" x14ac:dyDescent="0.2">
      <c r="A237" s="623"/>
      <c r="B237" s="554"/>
      <c r="N237" s="10"/>
      <c r="P237" s="10"/>
      <c r="Q237" s="10"/>
      <c r="R237" s="10"/>
      <c r="S237" s="156" t="str">
        <f>+IF(NOVIEMBRE!S237=0,"",NOVIEMBRE!S237)</f>
        <v>8001000-2</v>
      </c>
      <c r="T237" s="55" t="str">
        <f>+IF(NOVIEMBRE!T237=0,"",NOVIEMBRE!T237)</f>
        <v>Subprogr.Construc. Remodelac. Adecuación y Apliac.2</v>
      </c>
      <c r="U237" s="29">
        <f>+ENERO!U237</f>
        <v>0</v>
      </c>
      <c r="V237" s="17">
        <f>NOVIEMBRE!V237+DICIEMBRE!AL237</f>
        <v>0</v>
      </c>
      <c r="W237" s="17">
        <f>NOVIEMBRE!W237+DICIEMBRE!AM237</f>
        <v>0</v>
      </c>
      <c r="X237" s="20">
        <f t="shared" si="188"/>
        <v>0</v>
      </c>
      <c r="Y237" s="21">
        <f>NOVIEMBRE!AA237</f>
        <v>0</v>
      </c>
      <c r="Z237" s="457">
        <v>0</v>
      </c>
      <c r="AA237" s="20">
        <f t="shared" si="189"/>
        <v>0</v>
      </c>
      <c r="AB237" s="21">
        <f>NOVIEMBRE!AD237</f>
        <v>0</v>
      </c>
      <c r="AC237" s="457">
        <v>0</v>
      </c>
      <c r="AD237" s="20">
        <f t="shared" si="190"/>
        <v>0</v>
      </c>
      <c r="AE237" s="21">
        <f>NOVIEMBRE!AG237</f>
        <v>0</v>
      </c>
      <c r="AF237" s="457">
        <v>0</v>
      </c>
      <c r="AG237" s="20">
        <f t="shared" si="191"/>
        <v>0</v>
      </c>
      <c r="AH237" s="21">
        <f t="shared" si="192"/>
        <v>0</v>
      </c>
      <c r="AI237" s="17">
        <f t="shared" si="193"/>
        <v>0</v>
      </c>
      <c r="AJ237" s="18">
        <f t="shared" si="194"/>
        <v>0</v>
      </c>
      <c r="AK237" s="10"/>
      <c r="AL237" s="455">
        <v>0</v>
      </c>
      <c r="AM237" s="458">
        <v>0</v>
      </c>
      <c r="AN237" s="10"/>
      <c r="BQ237" s="562"/>
    </row>
    <row r="238" spans="1:69" s="467" customFormat="1" x14ac:dyDescent="0.2">
      <c r="A238" s="623"/>
      <c r="B238" s="554"/>
      <c r="N238" s="10"/>
      <c r="P238" s="10"/>
      <c r="Q238" s="10"/>
      <c r="R238" s="10"/>
      <c r="S238" s="156" t="str">
        <f>+IF(NOVIEMBRE!S238=0,"",NOVIEMBRE!S238)</f>
        <v>8001000-3</v>
      </c>
      <c r="T238" s="55" t="str">
        <f>+IF(NOVIEMBRE!T238=0,"",NOVIEMBRE!T238)</f>
        <v>Subprogr.Construc. Remodelac. Adecuación y Apliac.3</v>
      </c>
      <c r="U238" s="29">
        <f>+ENERO!U238</f>
        <v>0</v>
      </c>
      <c r="V238" s="17">
        <f>NOVIEMBRE!V238+DICIEMBRE!AL238</f>
        <v>0</v>
      </c>
      <c r="W238" s="17">
        <f>NOVIEMBRE!W238+DICIEMBRE!AM238</f>
        <v>0</v>
      </c>
      <c r="X238" s="20">
        <f t="shared" si="188"/>
        <v>0</v>
      </c>
      <c r="Y238" s="21">
        <f>NOVIEMBRE!AA238</f>
        <v>0</v>
      </c>
      <c r="Z238" s="457">
        <v>0</v>
      </c>
      <c r="AA238" s="20">
        <f t="shared" si="189"/>
        <v>0</v>
      </c>
      <c r="AB238" s="21">
        <f>NOVIEMBRE!AD238</f>
        <v>0</v>
      </c>
      <c r="AC238" s="457">
        <v>0</v>
      </c>
      <c r="AD238" s="20">
        <f t="shared" si="190"/>
        <v>0</v>
      </c>
      <c r="AE238" s="21">
        <f>NOVIEMBRE!AG238</f>
        <v>0</v>
      </c>
      <c r="AF238" s="457">
        <v>0</v>
      </c>
      <c r="AG238" s="20">
        <f t="shared" si="191"/>
        <v>0</v>
      </c>
      <c r="AH238" s="21">
        <f t="shared" si="192"/>
        <v>0</v>
      </c>
      <c r="AI238" s="17">
        <f t="shared" si="193"/>
        <v>0</v>
      </c>
      <c r="AJ238" s="18">
        <f t="shared" si="194"/>
        <v>0</v>
      </c>
      <c r="AK238" s="10"/>
      <c r="AL238" s="455">
        <v>0</v>
      </c>
      <c r="AM238" s="458">
        <v>0</v>
      </c>
      <c r="AN238" s="10"/>
      <c r="BQ238" s="562"/>
    </row>
    <row r="239" spans="1:69" s="467" customFormat="1" x14ac:dyDescent="0.2">
      <c r="A239" s="623"/>
      <c r="B239" s="554"/>
      <c r="N239" s="10"/>
      <c r="P239" s="10"/>
      <c r="Q239" s="10"/>
      <c r="S239" s="156" t="str">
        <f>+IF(NOVIEMBRE!S239=0,"",NOVIEMBRE!S239)</f>
        <v>8001000-4</v>
      </c>
      <c r="T239" s="55" t="str">
        <f>+IF(NOVIEMBRE!T239=0,"",NOVIEMBRE!T239)</f>
        <v>Subprogr.Construc. Remodelac. Adecuación y Apliac.4</v>
      </c>
      <c r="U239" s="29">
        <f>+ENERO!U239</f>
        <v>0</v>
      </c>
      <c r="V239" s="17">
        <f>NOVIEMBRE!V239+DICIEMBRE!AL239</f>
        <v>0</v>
      </c>
      <c r="W239" s="17">
        <f>NOVIEMBRE!W239+DICIEMBRE!AM239</f>
        <v>0</v>
      </c>
      <c r="X239" s="20">
        <f t="shared" si="188"/>
        <v>0</v>
      </c>
      <c r="Y239" s="21">
        <f>NOVIEMBRE!AA239</f>
        <v>0</v>
      </c>
      <c r="Z239" s="457">
        <v>0</v>
      </c>
      <c r="AA239" s="20">
        <f t="shared" si="189"/>
        <v>0</v>
      </c>
      <c r="AB239" s="21">
        <f>NOVIEMBRE!AD239</f>
        <v>0</v>
      </c>
      <c r="AC239" s="457">
        <v>0</v>
      </c>
      <c r="AD239" s="20">
        <f t="shared" si="190"/>
        <v>0</v>
      </c>
      <c r="AE239" s="21">
        <f>NOVIEMBRE!AG239</f>
        <v>0</v>
      </c>
      <c r="AF239" s="457">
        <v>0</v>
      </c>
      <c r="AG239" s="20">
        <f t="shared" si="191"/>
        <v>0</v>
      </c>
      <c r="AH239" s="21">
        <f t="shared" si="192"/>
        <v>0</v>
      </c>
      <c r="AI239" s="17">
        <f t="shared" si="193"/>
        <v>0</v>
      </c>
      <c r="AJ239" s="18">
        <f t="shared" si="194"/>
        <v>0</v>
      </c>
      <c r="AK239" s="10"/>
      <c r="AL239" s="455">
        <v>0</v>
      </c>
      <c r="AM239" s="458">
        <v>0</v>
      </c>
      <c r="AN239" s="10"/>
      <c r="BQ239" s="562"/>
    </row>
    <row r="240" spans="1:69" s="467" customFormat="1" x14ac:dyDescent="0.2">
      <c r="A240" s="623"/>
      <c r="B240" s="554"/>
      <c r="N240" s="10"/>
      <c r="P240" s="10"/>
      <c r="Q240" s="10"/>
      <c r="S240" s="156" t="str">
        <f>+IF(NOVIEMBRE!S240=0,"",NOVIEMBRE!S240)</f>
        <v>8001000-7</v>
      </c>
      <c r="T240" s="55" t="str">
        <f>+IF(NOVIEMBRE!T240=0,"",NOVIEMBRE!T240)</f>
        <v>Subprogr.Construc. Remodelac. Adecuación y Apliac.5</v>
      </c>
      <c r="U240" s="29">
        <f>+ENERO!U240</f>
        <v>0</v>
      </c>
      <c r="V240" s="17">
        <f>NOVIEMBRE!V240+DICIEMBRE!AL240</f>
        <v>0</v>
      </c>
      <c r="W240" s="17">
        <f>NOVIEMBRE!W240+DICIEMBRE!AM240</f>
        <v>0</v>
      </c>
      <c r="X240" s="20">
        <f t="shared" si="188"/>
        <v>0</v>
      </c>
      <c r="Y240" s="21">
        <f>NOVIEMBRE!AA240</f>
        <v>0</v>
      </c>
      <c r="Z240" s="457">
        <v>0</v>
      </c>
      <c r="AA240" s="20">
        <f t="shared" si="189"/>
        <v>0</v>
      </c>
      <c r="AB240" s="21">
        <f>NOVIEMBRE!AD240</f>
        <v>0</v>
      </c>
      <c r="AC240" s="457">
        <v>0</v>
      </c>
      <c r="AD240" s="20">
        <f t="shared" si="190"/>
        <v>0</v>
      </c>
      <c r="AE240" s="21">
        <f>NOVIEMBRE!AG240</f>
        <v>0</v>
      </c>
      <c r="AF240" s="457">
        <v>0</v>
      </c>
      <c r="AG240" s="20">
        <f t="shared" si="191"/>
        <v>0</v>
      </c>
      <c r="AH240" s="21">
        <f t="shared" si="192"/>
        <v>0</v>
      </c>
      <c r="AI240" s="17">
        <f t="shared" si="193"/>
        <v>0</v>
      </c>
      <c r="AJ240" s="18">
        <f t="shared" si="194"/>
        <v>0</v>
      </c>
      <c r="AK240" s="10"/>
      <c r="AL240" s="455">
        <v>0</v>
      </c>
      <c r="AM240" s="458">
        <v>0</v>
      </c>
      <c r="AN240" s="10"/>
      <c r="BQ240" s="562"/>
    </row>
    <row r="241" spans="1:70" s="467" customFormat="1" ht="14.25" x14ac:dyDescent="0.2">
      <c r="A241" s="623"/>
      <c r="B241" s="554"/>
      <c r="N241" s="10"/>
      <c r="P241" s="10"/>
      <c r="Q241" s="10"/>
      <c r="S241" s="656">
        <f>+IF(NOVIEMBRE!S241=0,"",NOVIEMBRE!S241)</f>
        <v>8001999</v>
      </c>
      <c r="T241" s="55" t="str">
        <f>+IF(NOVIEMBRE!T241=0,"",NOVIEMBRE!T241)</f>
        <v>Vigencias Anteriores</v>
      </c>
      <c r="U241" s="29">
        <f>+ENERO!U241</f>
        <v>0</v>
      </c>
      <c r="V241" s="17">
        <f>NOVIEMBRE!V241+DICIEMBRE!AL241</f>
        <v>0</v>
      </c>
      <c r="W241" s="17">
        <f>NOVIEMBRE!W241+DICIEMBRE!AM241</f>
        <v>73060726</v>
      </c>
      <c r="X241" s="20">
        <f t="shared" si="188"/>
        <v>73060726</v>
      </c>
      <c r="Y241" s="21">
        <f>NOVIEMBRE!AA241</f>
        <v>73060726</v>
      </c>
      <c r="Z241" s="457">
        <v>0</v>
      </c>
      <c r="AA241" s="20">
        <f t="shared" si="189"/>
        <v>73060726</v>
      </c>
      <c r="AB241" s="21">
        <f>NOVIEMBRE!AD241</f>
        <v>73060726</v>
      </c>
      <c r="AC241" s="457">
        <v>0</v>
      </c>
      <c r="AD241" s="20">
        <f t="shared" si="190"/>
        <v>73060726</v>
      </c>
      <c r="AE241" s="21">
        <f>NOVIEMBRE!AG241</f>
        <v>41594254</v>
      </c>
      <c r="AF241" s="457">
        <v>0</v>
      </c>
      <c r="AG241" s="20">
        <f t="shared" si="191"/>
        <v>41594254</v>
      </c>
      <c r="AH241" s="21">
        <f t="shared" si="192"/>
        <v>0</v>
      </c>
      <c r="AI241" s="17">
        <f t="shared" si="193"/>
        <v>0</v>
      </c>
      <c r="AJ241" s="18">
        <f t="shared" si="194"/>
        <v>31466472</v>
      </c>
      <c r="AK241" s="10"/>
      <c r="AL241" s="455">
        <v>0</v>
      </c>
      <c r="AM241" s="458">
        <v>0</v>
      </c>
      <c r="AN241" s="10"/>
      <c r="BQ241" s="562"/>
    </row>
    <row r="242" spans="1:70" ht="15.75" x14ac:dyDescent="0.2">
      <c r="A242" s="623"/>
      <c r="B242" s="554"/>
      <c r="C242" s="467"/>
      <c r="D242" s="467"/>
      <c r="E242" s="467"/>
      <c r="F242" s="467"/>
      <c r="G242" s="467"/>
      <c r="H242" s="467"/>
      <c r="I242" s="467"/>
      <c r="J242" s="467"/>
      <c r="K242" s="467"/>
      <c r="L242" s="467"/>
      <c r="M242" s="467"/>
      <c r="N242" s="10"/>
      <c r="O242" s="467"/>
      <c r="P242" s="10"/>
      <c r="Q242" s="10"/>
      <c r="S242" s="448" t="str">
        <f>+IF(NOVIEMBRE!S242=0,"",NOVIEMBRE!S242)</f>
        <v/>
      </c>
      <c r="T242" s="649" t="str">
        <f>+IF(NOVIEMBRE!T242=0,"",NOVIEMBRE!T242)</f>
        <v/>
      </c>
      <c r="U242" s="193"/>
      <c r="V242" s="193"/>
      <c r="W242" s="193"/>
      <c r="X242" s="193"/>
      <c r="Y242" s="193"/>
      <c r="Z242" s="193"/>
      <c r="AA242" s="193"/>
      <c r="AB242" s="193"/>
      <c r="AC242" s="193"/>
      <c r="AD242" s="193"/>
      <c r="AE242" s="193"/>
      <c r="AF242" s="193"/>
      <c r="AG242" s="193"/>
      <c r="AH242" s="193"/>
      <c r="AI242" s="193"/>
      <c r="AJ242" s="207"/>
      <c r="AK242" s="10"/>
      <c r="AL242" s="213"/>
      <c r="AM242" s="214"/>
      <c r="BM242" s="467"/>
      <c r="BN242" s="467"/>
      <c r="BO242" s="467"/>
      <c r="BP242" s="467"/>
      <c r="BQ242" s="562"/>
      <c r="BR242" s="467"/>
    </row>
    <row r="243" spans="1:70" x14ac:dyDescent="0.2">
      <c r="A243" s="623"/>
      <c r="B243" s="554"/>
      <c r="C243" s="467"/>
      <c r="D243" s="467"/>
      <c r="E243" s="467"/>
      <c r="F243" s="467"/>
      <c r="G243" s="467"/>
      <c r="H243" s="467"/>
      <c r="I243" s="467"/>
      <c r="J243" s="467"/>
      <c r="K243" s="467"/>
      <c r="L243" s="467"/>
      <c r="M243" s="467"/>
      <c r="N243" s="10"/>
      <c r="O243" s="467"/>
      <c r="P243" s="10"/>
      <c r="Q243" s="10"/>
      <c r="S243" s="155">
        <f>+IF(NOVIEMBRE!S243=0,"",NOVIEMBRE!S243)</f>
        <v>8002001</v>
      </c>
      <c r="T243" s="159" t="str">
        <f>+IF(NOVIEMBRE!T243=0,"",NOVIEMBRE!T243)</f>
        <v>Gastos Operativos de Inversion   (Programas Especiales)</v>
      </c>
      <c r="U243" s="29">
        <f t="shared" ref="U243:AJ243" si="195">SUM(U244:U256)</f>
        <v>281500000</v>
      </c>
      <c r="V243" s="17">
        <f t="shared" si="195"/>
        <v>0</v>
      </c>
      <c r="W243" s="17">
        <f t="shared" si="195"/>
        <v>39746754</v>
      </c>
      <c r="X243" s="20">
        <f t="shared" si="195"/>
        <v>321246754</v>
      </c>
      <c r="Y243" s="21">
        <f t="shared" si="195"/>
        <v>240085096</v>
      </c>
      <c r="Z243" s="169">
        <f t="shared" si="195"/>
        <v>-16315000</v>
      </c>
      <c r="AA243" s="20">
        <f t="shared" si="195"/>
        <v>223770096</v>
      </c>
      <c r="AB243" s="21">
        <f t="shared" si="195"/>
        <v>219035096</v>
      </c>
      <c r="AC243" s="169">
        <f t="shared" si="195"/>
        <v>4735000</v>
      </c>
      <c r="AD243" s="20">
        <f t="shared" si="195"/>
        <v>223770096</v>
      </c>
      <c r="AE243" s="21">
        <f t="shared" si="195"/>
        <v>207398428</v>
      </c>
      <c r="AF243" s="169">
        <f t="shared" si="195"/>
        <v>16305000</v>
      </c>
      <c r="AG243" s="20">
        <f t="shared" si="195"/>
        <v>223703428</v>
      </c>
      <c r="AH243" s="21">
        <f t="shared" si="195"/>
        <v>97476658</v>
      </c>
      <c r="AI243" s="17">
        <f t="shared" si="195"/>
        <v>97476658</v>
      </c>
      <c r="AJ243" s="18">
        <f t="shared" si="195"/>
        <v>97543326</v>
      </c>
      <c r="AK243" s="10"/>
      <c r="AL243" s="21">
        <f>SUM(AL244:AL256)</f>
        <v>0</v>
      </c>
      <c r="AM243" s="18">
        <f>SUM(AM244:AM256)</f>
        <v>0</v>
      </c>
      <c r="BM243" s="467"/>
      <c r="BN243" s="467"/>
      <c r="BO243" s="467"/>
      <c r="BP243" s="467"/>
      <c r="BQ243" s="562"/>
      <c r="BR243" s="467"/>
    </row>
    <row r="244" spans="1:70" x14ac:dyDescent="0.2">
      <c r="A244" s="623"/>
      <c r="B244" s="554"/>
      <c r="C244" s="467"/>
      <c r="D244" s="467"/>
      <c r="E244" s="467"/>
      <c r="F244" s="467"/>
      <c r="G244" s="467"/>
      <c r="H244" s="467"/>
      <c r="I244" s="467"/>
      <c r="J244" s="467"/>
      <c r="K244" s="467"/>
      <c r="L244" s="467"/>
      <c r="M244" s="467"/>
      <c r="N244" s="10"/>
      <c r="O244" s="467"/>
      <c r="P244" s="10"/>
      <c r="Q244" s="10"/>
      <c r="S244" s="156" t="str">
        <f>+IF(NOVIEMBRE!S244=0,"",NOVIEMBRE!S244)</f>
        <v>8002100-1</v>
      </c>
      <c r="T244" s="55" t="str">
        <f>+IF(NOVIEMBRE!T244=0,"",NOVIEMBRE!T244)</f>
        <v>Fondo de la Vivienda</v>
      </c>
      <c r="U244" s="29">
        <f>+ENERO!U244</f>
        <v>0</v>
      </c>
      <c r="V244" s="17">
        <f>NOVIEMBRE!V244+DICIEMBRE!AL244</f>
        <v>0</v>
      </c>
      <c r="W244" s="17">
        <f>NOVIEMBRE!W244+DICIEMBRE!AM244</f>
        <v>0</v>
      </c>
      <c r="X244" s="20">
        <f t="shared" ref="X244:X256" si="196">SUM(U244:W244)</f>
        <v>0</v>
      </c>
      <c r="Y244" s="21">
        <f>NOVIEMBRE!AA244</f>
        <v>0</v>
      </c>
      <c r="Z244" s="457">
        <v>0</v>
      </c>
      <c r="AA244" s="20">
        <f t="shared" ref="AA244:AA256" si="197">SUM(Y244:Z244)</f>
        <v>0</v>
      </c>
      <c r="AB244" s="21">
        <f>NOVIEMBRE!AD244</f>
        <v>0</v>
      </c>
      <c r="AC244" s="457">
        <v>0</v>
      </c>
      <c r="AD244" s="20">
        <f t="shared" ref="AD244:AD256" si="198">SUM(AB244:AC244)</f>
        <v>0</v>
      </c>
      <c r="AE244" s="21">
        <f>NOVIEMBRE!AG244</f>
        <v>0</v>
      </c>
      <c r="AF244" s="457">
        <v>0</v>
      </c>
      <c r="AG244" s="20">
        <f t="shared" ref="AG244:AG256" si="199">SUM(AE244:AF244)</f>
        <v>0</v>
      </c>
      <c r="AH244" s="21">
        <f t="shared" ref="AH244:AH256" si="200">X244-AA244</f>
        <v>0</v>
      </c>
      <c r="AI244" s="17">
        <f t="shared" ref="AI244:AI256" si="201">X244-AD244</f>
        <v>0</v>
      </c>
      <c r="AJ244" s="18">
        <f t="shared" ref="AJ244:AJ256" si="202">X244-AG244</f>
        <v>0</v>
      </c>
      <c r="AK244" s="10"/>
      <c r="AL244" s="455">
        <v>0</v>
      </c>
      <c r="AM244" s="458">
        <v>0</v>
      </c>
    </row>
    <row r="245" spans="1:70" x14ac:dyDescent="0.2">
      <c r="A245" s="623"/>
      <c r="B245" s="554"/>
      <c r="C245" s="467"/>
      <c r="D245" s="467"/>
      <c r="E245" s="467"/>
      <c r="F245" s="467"/>
      <c r="G245" s="467"/>
      <c r="H245" s="467"/>
      <c r="I245" s="467"/>
      <c r="J245" s="467"/>
      <c r="K245" s="467"/>
      <c r="L245" s="467"/>
      <c r="M245" s="467"/>
      <c r="N245" s="10"/>
      <c r="O245" s="467"/>
      <c r="P245" s="10"/>
      <c r="Q245" s="10"/>
      <c r="S245" s="156" t="str">
        <f>+IF(NOVIEMBRE!S245=0,"",NOVIEMBRE!S245)</f>
        <v>8002100-2</v>
      </c>
      <c r="T245" s="55" t="str">
        <f>+IF(NOVIEMBRE!T245=0,"",NOVIEMBRE!T245)</f>
        <v>Programas Especial 01 Convenio APS Municipio</v>
      </c>
      <c r="U245" s="29">
        <f>+ENERO!U245</f>
        <v>103500000</v>
      </c>
      <c r="V245" s="17">
        <f>NOVIEMBRE!V245+DICIEMBRE!AL245</f>
        <v>0</v>
      </c>
      <c r="W245" s="17">
        <f>NOVIEMBRE!W245+DICIEMBRE!AM245</f>
        <v>4000000</v>
      </c>
      <c r="X245" s="20">
        <f t="shared" si="196"/>
        <v>107500000</v>
      </c>
      <c r="Y245" s="21">
        <f>NOVIEMBRE!AA245</f>
        <v>94963340</v>
      </c>
      <c r="Z245" s="457">
        <v>-16315000</v>
      </c>
      <c r="AA245" s="20">
        <f t="shared" si="197"/>
        <v>78648340</v>
      </c>
      <c r="AB245" s="21">
        <f>NOVIEMBRE!AD245</f>
        <v>76148340</v>
      </c>
      <c r="AC245" s="457">
        <v>2500000</v>
      </c>
      <c r="AD245" s="20">
        <f t="shared" si="198"/>
        <v>78648340</v>
      </c>
      <c r="AE245" s="21">
        <f>NOVIEMBRE!AG245</f>
        <v>69048340</v>
      </c>
      <c r="AF245" s="457">
        <v>9600000</v>
      </c>
      <c r="AG245" s="20">
        <f t="shared" si="199"/>
        <v>78648340</v>
      </c>
      <c r="AH245" s="21">
        <f t="shared" si="200"/>
        <v>28851660</v>
      </c>
      <c r="AI245" s="17">
        <f t="shared" si="201"/>
        <v>28851660</v>
      </c>
      <c r="AJ245" s="18">
        <f t="shared" si="202"/>
        <v>28851660</v>
      </c>
      <c r="AK245" s="10"/>
      <c r="AL245" s="455">
        <v>0</v>
      </c>
      <c r="AM245" s="458">
        <v>0</v>
      </c>
    </row>
    <row r="246" spans="1:70" x14ac:dyDescent="0.2">
      <c r="A246" s="623"/>
      <c r="B246" s="554"/>
      <c r="C246" s="467"/>
      <c r="D246" s="467"/>
      <c r="E246" s="467"/>
      <c r="F246" s="467"/>
      <c r="G246" s="467"/>
      <c r="H246" s="467"/>
      <c r="I246" s="467"/>
      <c r="J246" s="467"/>
      <c r="K246" s="467"/>
      <c r="L246" s="467"/>
      <c r="M246" s="467"/>
      <c r="N246" s="10"/>
      <c r="O246" s="467"/>
      <c r="P246" s="10"/>
      <c r="Q246" s="10"/>
      <c r="S246" s="156" t="str">
        <f>+IF(NOVIEMBRE!S246=0,"",NOVIEMBRE!S246)</f>
        <v>8002100-3</v>
      </c>
      <c r="T246" s="55" t="str">
        <f>+IF(NOVIEMBRE!T246=0,"",NOVIEMBRE!T246)</f>
        <v>Programas Especial 02Convenio Gobernacion</v>
      </c>
      <c r="U246" s="29">
        <f>+ENERO!U246</f>
        <v>55000000</v>
      </c>
      <c r="V246" s="17">
        <f>NOVIEMBRE!V246+DICIEMBRE!AL246</f>
        <v>0</v>
      </c>
      <c r="W246" s="17">
        <f>NOVIEMBRE!W246+DICIEMBRE!AM246</f>
        <v>0</v>
      </c>
      <c r="X246" s="20">
        <f t="shared" si="196"/>
        <v>55000000</v>
      </c>
      <c r="Y246" s="21">
        <f>NOVIEMBRE!AA246</f>
        <v>15375002</v>
      </c>
      <c r="Z246" s="457">
        <v>0</v>
      </c>
      <c r="AA246" s="20">
        <f t="shared" si="197"/>
        <v>15375002</v>
      </c>
      <c r="AB246" s="21">
        <f>NOVIEMBRE!AD246</f>
        <v>13140002</v>
      </c>
      <c r="AC246" s="457">
        <v>2235000</v>
      </c>
      <c r="AD246" s="20">
        <f t="shared" si="198"/>
        <v>15375002</v>
      </c>
      <c r="AE246" s="21">
        <f>NOVIEMBRE!AG246</f>
        <v>8603334</v>
      </c>
      <c r="AF246" s="457">
        <v>6705000</v>
      </c>
      <c r="AG246" s="20">
        <f t="shared" si="199"/>
        <v>15308334</v>
      </c>
      <c r="AH246" s="21">
        <f t="shared" si="200"/>
        <v>39624998</v>
      </c>
      <c r="AI246" s="17">
        <f t="shared" si="201"/>
        <v>39624998</v>
      </c>
      <c r="AJ246" s="18">
        <f t="shared" si="202"/>
        <v>39691666</v>
      </c>
      <c r="AK246" s="10"/>
      <c r="AL246" s="455">
        <v>0</v>
      </c>
      <c r="AM246" s="458">
        <v>0</v>
      </c>
    </row>
    <row r="247" spans="1:70" x14ac:dyDescent="0.2">
      <c r="A247" s="623"/>
      <c r="B247" s="554"/>
      <c r="C247" s="467"/>
      <c r="D247" s="467"/>
      <c r="E247" s="467"/>
      <c r="F247" s="467"/>
      <c r="G247" s="467"/>
      <c r="H247" s="467"/>
      <c r="I247" s="467"/>
      <c r="J247" s="467"/>
      <c r="K247" s="467"/>
      <c r="L247" s="467"/>
      <c r="M247" s="467"/>
      <c r="N247" s="10"/>
      <c r="O247" s="467"/>
      <c r="P247" s="10"/>
      <c r="Q247" s="10"/>
      <c r="S247" s="156" t="str">
        <f>+IF(NOVIEMBRE!S247=0,"",NOVIEMBRE!S247)</f>
        <v>8002100-4</v>
      </c>
      <c r="T247" s="55" t="str">
        <f>+IF(NOVIEMBRE!T247=0,"",NOVIEMBRE!T247)</f>
        <v>Programas Especial 03 Adquisicion Equipo Rayos x - Convenio Ministerio</v>
      </c>
      <c r="U247" s="29">
        <f>+ENERO!U247</f>
        <v>100000000</v>
      </c>
      <c r="V247" s="17">
        <f>NOVIEMBRE!V247+DICIEMBRE!AL247</f>
        <v>0</v>
      </c>
      <c r="W247" s="17">
        <f>NOVIEMBRE!W247+DICIEMBRE!AM247</f>
        <v>20000000</v>
      </c>
      <c r="X247" s="20">
        <f t="shared" si="196"/>
        <v>120000000</v>
      </c>
      <c r="Y247" s="21">
        <f>NOVIEMBRE!AA247</f>
        <v>120000000</v>
      </c>
      <c r="Z247" s="457">
        <v>0</v>
      </c>
      <c r="AA247" s="20">
        <f t="shared" si="197"/>
        <v>120000000</v>
      </c>
      <c r="AB247" s="21">
        <f>NOVIEMBRE!AD247</f>
        <v>120000000</v>
      </c>
      <c r="AC247" s="457">
        <v>0</v>
      </c>
      <c r="AD247" s="20">
        <f t="shared" si="198"/>
        <v>120000000</v>
      </c>
      <c r="AE247" s="21">
        <f>NOVIEMBRE!AG247</f>
        <v>120000000</v>
      </c>
      <c r="AF247" s="457">
        <v>0</v>
      </c>
      <c r="AG247" s="20">
        <f t="shared" si="199"/>
        <v>120000000</v>
      </c>
      <c r="AH247" s="21">
        <f t="shared" si="200"/>
        <v>0</v>
      </c>
      <c r="AI247" s="17">
        <f t="shared" si="201"/>
        <v>0</v>
      </c>
      <c r="AJ247" s="18">
        <f t="shared" si="202"/>
        <v>0</v>
      </c>
      <c r="AK247" s="10"/>
      <c r="AL247" s="455">
        <v>0</v>
      </c>
      <c r="AM247" s="458">
        <v>0</v>
      </c>
    </row>
    <row r="248" spans="1:70" x14ac:dyDescent="0.2">
      <c r="A248" s="623"/>
      <c r="B248" s="554"/>
      <c r="C248" s="467"/>
      <c r="D248" s="467"/>
      <c r="E248" s="467"/>
      <c r="F248" s="467"/>
      <c r="G248" s="467"/>
      <c r="H248" s="467"/>
      <c r="I248" s="467"/>
      <c r="J248" s="467"/>
      <c r="K248" s="467"/>
      <c r="L248" s="467"/>
      <c r="M248" s="467"/>
      <c r="N248" s="10"/>
      <c r="O248" s="467"/>
      <c r="P248" s="10"/>
      <c r="Q248" s="10"/>
      <c r="S248" s="829" t="str">
        <f>+IF(NOVIEMBRE!S248=0,"",NOVIEMBRE!S248)</f>
        <v>8002100-5</v>
      </c>
      <c r="T248" s="55" t="str">
        <f>+IF(NOVIEMBRE!T248=0,"",NOVIEMBRE!T248)</f>
        <v xml:space="preserve">Programas Especial 04 Convenio Puestos de Salud </v>
      </c>
      <c r="U248" s="29">
        <f>+ENERO!U248</f>
        <v>23000000</v>
      </c>
      <c r="V248" s="17">
        <f>NOVIEMBRE!V248+DICIEMBRE!AL248</f>
        <v>0</v>
      </c>
      <c r="W248" s="17">
        <f>NOVIEMBRE!W248+DICIEMBRE!AM248</f>
        <v>6000000</v>
      </c>
      <c r="X248" s="20">
        <f t="shared" si="196"/>
        <v>29000000</v>
      </c>
      <c r="Y248" s="21">
        <f>NOVIEMBRE!AA248</f>
        <v>0</v>
      </c>
      <c r="Z248" s="457">
        <v>0</v>
      </c>
      <c r="AA248" s="20">
        <f t="shared" si="197"/>
        <v>0</v>
      </c>
      <c r="AB248" s="21">
        <f>NOVIEMBRE!AD248</f>
        <v>0</v>
      </c>
      <c r="AC248" s="457">
        <v>0</v>
      </c>
      <c r="AD248" s="20">
        <f t="shared" si="198"/>
        <v>0</v>
      </c>
      <c r="AE248" s="21">
        <f>NOVIEMBRE!AG248</f>
        <v>0</v>
      </c>
      <c r="AF248" s="457">
        <v>0</v>
      </c>
      <c r="AG248" s="20">
        <f t="shared" si="199"/>
        <v>0</v>
      </c>
      <c r="AH248" s="21">
        <f t="shared" si="200"/>
        <v>29000000</v>
      </c>
      <c r="AI248" s="17">
        <f t="shared" si="201"/>
        <v>29000000</v>
      </c>
      <c r="AJ248" s="18">
        <f t="shared" si="202"/>
        <v>29000000</v>
      </c>
      <c r="AK248" s="10"/>
      <c r="AL248" s="455">
        <v>0</v>
      </c>
      <c r="AM248" s="458">
        <v>0</v>
      </c>
    </row>
    <row r="249" spans="1:70" x14ac:dyDescent="0.2">
      <c r="A249" s="623"/>
      <c r="B249" s="554"/>
      <c r="C249" s="467"/>
      <c r="D249" s="467"/>
      <c r="E249" s="467"/>
      <c r="F249" s="467"/>
      <c r="G249" s="467"/>
      <c r="H249" s="467"/>
      <c r="I249" s="467"/>
      <c r="J249" s="467"/>
      <c r="K249" s="467"/>
      <c r="L249" s="467"/>
      <c r="M249" s="467"/>
      <c r="N249" s="10"/>
      <c r="O249" s="467"/>
      <c r="P249" s="10"/>
      <c r="Q249" s="10"/>
      <c r="S249" s="156" t="str">
        <f>+IF(NOVIEMBRE!S249=0,"",NOVIEMBRE!S249)</f>
        <v>8002100-6</v>
      </c>
      <c r="T249" s="55" t="str">
        <f>+IF(NOVIEMBRE!T249=0,"",NOVIEMBRE!T249)</f>
        <v>Programas Especial 05</v>
      </c>
      <c r="U249" s="29">
        <f>+ENERO!U249</f>
        <v>0</v>
      </c>
      <c r="V249" s="17">
        <f>NOVIEMBRE!V249+DICIEMBRE!AL249</f>
        <v>0</v>
      </c>
      <c r="W249" s="17">
        <f>NOVIEMBRE!W249+DICIEMBRE!AM249</f>
        <v>0</v>
      </c>
      <c r="X249" s="20">
        <f t="shared" si="196"/>
        <v>0</v>
      </c>
      <c r="Y249" s="21">
        <f>NOVIEMBRE!AA249</f>
        <v>0</v>
      </c>
      <c r="Z249" s="457">
        <v>0</v>
      </c>
      <c r="AA249" s="20">
        <f t="shared" si="197"/>
        <v>0</v>
      </c>
      <c r="AB249" s="21">
        <f>NOVIEMBRE!AD249</f>
        <v>0</v>
      </c>
      <c r="AC249" s="457">
        <v>0</v>
      </c>
      <c r="AD249" s="20">
        <f t="shared" si="198"/>
        <v>0</v>
      </c>
      <c r="AE249" s="21">
        <f>NOVIEMBRE!AG249</f>
        <v>0</v>
      </c>
      <c r="AF249" s="457">
        <v>0</v>
      </c>
      <c r="AG249" s="20">
        <f t="shared" si="199"/>
        <v>0</v>
      </c>
      <c r="AH249" s="21">
        <f t="shared" si="200"/>
        <v>0</v>
      </c>
      <c r="AI249" s="17">
        <f t="shared" si="201"/>
        <v>0</v>
      </c>
      <c r="AJ249" s="18">
        <f t="shared" si="202"/>
        <v>0</v>
      </c>
      <c r="AK249" s="10"/>
      <c r="AL249" s="455">
        <v>0</v>
      </c>
      <c r="AM249" s="458">
        <v>0</v>
      </c>
    </row>
    <row r="250" spans="1:70" x14ac:dyDescent="0.2">
      <c r="A250" s="623"/>
      <c r="B250" s="554"/>
      <c r="C250" s="467"/>
      <c r="D250" s="467"/>
      <c r="E250" s="467"/>
      <c r="F250" s="467"/>
      <c r="G250" s="467"/>
      <c r="H250" s="467"/>
      <c r="I250" s="467"/>
      <c r="J250" s="467"/>
      <c r="K250" s="467"/>
      <c r="L250" s="467"/>
      <c r="M250" s="467"/>
      <c r="N250" s="10"/>
      <c r="O250" s="467"/>
      <c r="P250" s="10"/>
      <c r="Q250" s="10"/>
      <c r="S250" s="156" t="str">
        <f>+IF(NOVIEMBRE!S250=0,"",NOVIEMBRE!S250)</f>
        <v>8002100-7</v>
      </c>
      <c r="T250" s="55" t="str">
        <f>+IF(NOVIEMBRE!T250=0,"",NOVIEMBRE!T250)</f>
        <v>Programas Especial 06</v>
      </c>
      <c r="U250" s="29">
        <f>+ENERO!U250</f>
        <v>0</v>
      </c>
      <c r="V250" s="17">
        <f>NOVIEMBRE!V250+DICIEMBRE!AL250</f>
        <v>0</v>
      </c>
      <c r="W250" s="17">
        <f>NOVIEMBRE!W250+DICIEMBRE!AM250</f>
        <v>0</v>
      </c>
      <c r="X250" s="20">
        <f>SUM(U250:W250)</f>
        <v>0</v>
      </c>
      <c r="Y250" s="21">
        <f>NOVIEMBRE!AA250</f>
        <v>0</v>
      </c>
      <c r="Z250" s="457">
        <v>0</v>
      </c>
      <c r="AA250" s="20">
        <f>SUM(Y250:Z250)</f>
        <v>0</v>
      </c>
      <c r="AB250" s="21">
        <f>NOVIEMBRE!AD250</f>
        <v>0</v>
      </c>
      <c r="AC250" s="457">
        <v>0</v>
      </c>
      <c r="AD250" s="20">
        <f>SUM(AB250:AC250)</f>
        <v>0</v>
      </c>
      <c r="AE250" s="21">
        <f>NOVIEMBRE!AG250</f>
        <v>0</v>
      </c>
      <c r="AF250" s="457">
        <v>0</v>
      </c>
      <c r="AG250" s="20">
        <f>SUM(AE250:AF250)</f>
        <v>0</v>
      </c>
      <c r="AH250" s="21">
        <f>X250-AA250</f>
        <v>0</v>
      </c>
      <c r="AI250" s="17">
        <f>X250-AD250</f>
        <v>0</v>
      </c>
      <c r="AJ250" s="18">
        <f>X250-AG250</f>
        <v>0</v>
      </c>
      <c r="AK250" s="10"/>
      <c r="AL250" s="455">
        <v>0</v>
      </c>
      <c r="AM250" s="458">
        <v>0</v>
      </c>
    </row>
    <row r="251" spans="1:70" x14ac:dyDescent="0.2">
      <c r="A251" s="623"/>
      <c r="B251" s="554"/>
      <c r="C251" s="467"/>
      <c r="D251" s="467"/>
      <c r="E251" s="467"/>
      <c r="F251" s="467"/>
      <c r="G251" s="467"/>
      <c r="H251" s="467"/>
      <c r="I251" s="467"/>
      <c r="J251" s="467"/>
      <c r="K251" s="467"/>
      <c r="L251" s="467"/>
      <c r="M251" s="467"/>
      <c r="N251" s="10"/>
      <c r="O251" s="467"/>
      <c r="P251" s="10"/>
      <c r="Q251" s="10"/>
      <c r="S251" s="156" t="str">
        <f>+IF(NOVIEMBRE!S251=0,"",NOVIEMBRE!S251)</f>
        <v>8002100-8</v>
      </c>
      <c r="T251" s="55" t="str">
        <f>+IF(NOVIEMBRE!T251=0,"",NOVIEMBRE!T251)</f>
        <v>Programas Especial 07</v>
      </c>
      <c r="U251" s="29">
        <f>+ENERO!U251</f>
        <v>0</v>
      </c>
      <c r="V251" s="17">
        <f>NOVIEMBRE!V251+DICIEMBRE!AL251</f>
        <v>0</v>
      </c>
      <c r="W251" s="17">
        <f>NOVIEMBRE!W251+DICIEMBRE!AM251</f>
        <v>0</v>
      </c>
      <c r="X251" s="20">
        <f>SUM(U251:W251)</f>
        <v>0</v>
      </c>
      <c r="Y251" s="21">
        <f>NOVIEMBRE!AA251</f>
        <v>0</v>
      </c>
      <c r="Z251" s="457">
        <v>0</v>
      </c>
      <c r="AA251" s="20">
        <f>SUM(Y251:Z251)</f>
        <v>0</v>
      </c>
      <c r="AB251" s="21">
        <f>NOVIEMBRE!AD251</f>
        <v>0</v>
      </c>
      <c r="AC251" s="457">
        <v>0</v>
      </c>
      <c r="AD251" s="20">
        <f>SUM(AB251:AC251)</f>
        <v>0</v>
      </c>
      <c r="AE251" s="21">
        <f>NOVIEMBRE!AG251</f>
        <v>0</v>
      </c>
      <c r="AF251" s="457">
        <v>0</v>
      </c>
      <c r="AG251" s="20">
        <f>SUM(AE251:AF251)</f>
        <v>0</v>
      </c>
      <c r="AH251" s="21">
        <f>X251-AA251</f>
        <v>0</v>
      </c>
      <c r="AI251" s="17">
        <f>X251-AD251</f>
        <v>0</v>
      </c>
      <c r="AJ251" s="18">
        <f>X251-AG251</f>
        <v>0</v>
      </c>
      <c r="AK251" s="10"/>
      <c r="AL251" s="455">
        <v>0</v>
      </c>
      <c r="AM251" s="458">
        <v>0</v>
      </c>
    </row>
    <row r="252" spans="1:70" x14ac:dyDescent="0.2">
      <c r="A252" s="623"/>
      <c r="B252" s="554"/>
      <c r="C252" s="467"/>
      <c r="D252" s="467"/>
      <c r="E252" s="467"/>
      <c r="F252" s="467"/>
      <c r="G252" s="467"/>
      <c r="H252" s="467"/>
      <c r="I252" s="467"/>
      <c r="J252" s="467"/>
      <c r="K252" s="467"/>
      <c r="L252" s="467"/>
      <c r="M252" s="467"/>
      <c r="N252" s="10"/>
      <c r="O252" s="467"/>
      <c r="P252" s="10"/>
      <c r="Q252" s="10"/>
      <c r="S252" s="156" t="str">
        <f>+IF(NOVIEMBRE!S252=0,"",NOVIEMBRE!S252)</f>
        <v>8002100-9</v>
      </c>
      <c r="T252" s="55" t="str">
        <f>+IF(NOVIEMBRE!T252=0,"",NOVIEMBRE!T252)</f>
        <v>Programas Especial 08</v>
      </c>
      <c r="U252" s="29">
        <f>+ENERO!U252</f>
        <v>0</v>
      </c>
      <c r="V252" s="17">
        <f>NOVIEMBRE!V252+DICIEMBRE!AL252</f>
        <v>0</v>
      </c>
      <c r="W252" s="17">
        <f>NOVIEMBRE!W252+DICIEMBRE!AM252</f>
        <v>0</v>
      </c>
      <c r="X252" s="20">
        <f>SUM(U252:W252)</f>
        <v>0</v>
      </c>
      <c r="Y252" s="21">
        <f>NOVIEMBRE!AA252</f>
        <v>0</v>
      </c>
      <c r="Z252" s="457">
        <v>0</v>
      </c>
      <c r="AA252" s="20">
        <f>SUM(Y252:Z252)</f>
        <v>0</v>
      </c>
      <c r="AB252" s="21">
        <f>NOVIEMBRE!AD252</f>
        <v>0</v>
      </c>
      <c r="AC252" s="457">
        <v>0</v>
      </c>
      <c r="AD252" s="20">
        <f>SUM(AB252:AC252)</f>
        <v>0</v>
      </c>
      <c r="AE252" s="21">
        <f>NOVIEMBRE!AG252</f>
        <v>0</v>
      </c>
      <c r="AF252" s="457">
        <v>0</v>
      </c>
      <c r="AG252" s="20">
        <f>SUM(AE252:AF252)</f>
        <v>0</v>
      </c>
      <c r="AH252" s="21">
        <f>X252-AA252</f>
        <v>0</v>
      </c>
      <c r="AI252" s="17">
        <f>X252-AD252</f>
        <v>0</v>
      </c>
      <c r="AJ252" s="18">
        <f>X252-AG252</f>
        <v>0</v>
      </c>
      <c r="AK252" s="10"/>
      <c r="AL252" s="455">
        <v>0</v>
      </c>
      <c r="AM252" s="458">
        <v>0</v>
      </c>
    </row>
    <row r="253" spans="1:70" x14ac:dyDescent="0.2">
      <c r="A253" s="623"/>
      <c r="B253" s="554"/>
      <c r="C253" s="467"/>
      <c r="D253" s="467"/>
      <c r="E253" s="467"/>
      <c r="F253" s="467"/>
      <c r="G253" s="467"/>
      <c r="H253" s="467"/>
      <c r="I253" s="467"/>
      <c r="J253" s="467"/>
      <c r="K253" s="467"/>
      <c r="L253" s="467"/>
      <c r="M253" s="467"/>
      <c r="N253" s="10"/>
      <c r="O253" s="467"/>
      <c r="P253" s="10"/>
      <c r="Q253" s="10"/>
      <c r="S253" s="156" t="str">
        <f>+IF(NOVIEMBRE!S253=0,"",NOVIEMBRE!S253)</f>
        <v>8002100-10</v>
      </c>
      <c r="T253" s="55" t="str">
        <f>+IF(NOVIEMBRE!T253=0,"",NOVIEMBRE!T253)</f>
        <v>Programas Especial 09</v>
      </c>
      <c r="U253" s="29">
        <f>+ENERO!U253</f>
        <v>0</v>
      </c>
      <c r="V253" s="17">
        <f>NOVIEMBRE!V253+DICIEMBRE!AL253</f>
        <v>0</v>
      </c>
      <c r="W253" s="17">
        <f>NOVIEMBRE!W253+DICIEMBRE!AM253</f>
        <v>0</v>
      </c>
      <c r="X253" s="20">
        <f>SUM(U253:W253)</f>
        <v>0</v>
      </c>
      <c r="Y253" s="21">
        <f>NOVIEMBRE!AA253</f>
        <v>0</v>
      </c>
      <c r="Z253" s="457">
        <v>0</v>
      </c>
      <c r="AA253" s="20">
        <f>SUM(Y253:Z253)</f>
        <v>0</v>
      </c>
      <c r="AB253" s="21">
        <f>NOVIEMBRE!AD253</f>
        <v>0</v>
      </c>
      <c r="AC253" s="457">
        <v>0</v>
      </c>
      <c r="AD253" s="20">
        <f>SUM(AB253:AC253)</f>
        <v>0</v>
      </c>
      <c r="AE253" s="21">
        <f>NOVIEMBRE!AG253</f>
        <v>0</v>
      </c>
      <c r="AF253" s="457">
        <v>0</v>
      </c>
      <c r="AG253" s="20">
        <f>SUM(AE253:AF253)</f>
        <v>0</v>
      </c>
      <c r="AH253" s="21">
        <f>X253-AA253</f>
        <v>0</v>
      </c>
      <c r="AI253" s="17">
        <f>X253-AD253</f>
        <v>0</v>
      </c>
      <c r="AJ253" s="18">
        <f>X253-AG253</f>
        <v>0</v>
      </c>
      <c r="AK253" s="10"/>
      <c r="AL253" s="455">
        <v>0</v>
      </c>
      <c r="AM253" s="458">
        <v>0</v>
      </c>
    </row>
    <row r="254" spans="1:70" x14ac:dyDescent="0.2">
      <c r="A254" s="623"/>
      <c r="B254" s="554"/>
      <c r="C254" s="467"/>
      <c r="D254" s="467"/>
      <c r="E254" s="467"/>
      <c r="F254" s="467"/>
      <c r="G254" s="467"/>
      <c r="H254" s="467"/>
      <c r="I254" s="467"/>
      <c r="J254" s="467"/>
      <c r="K254" s="467"/>
      <c r="L254" s="467"/>
      <c r="M254" s="467"/>
      <c r="N254" s="10"/>
      <c r="O254" s="467"/>
      <c r="P254" s="10"/>
      <c r="Q254" s="10"/>
      <c r="S254" s="156" t="str">
        <f>+IF(NOVIEMBRE!S254=0,"",NOVIEMBRE!S254)</f>
        <v>8002100-11</v>
      </c>
      <c r="T254" s="55" t="str">
        <f>+IF(NOVIEMBRE!T254=0,"",NOVIEMBRE!T254)</f>
        <v>Programas Especial 10</v>
      </c>
      <c r="U254" s="29">
        <f>+ENERO!U254</f>
        <v>0</v>
      </c>
      <c r="V254" s="17">
        <f>NOVIEMBRE!V254+DICIEMBRE!AL254</f>
        <v>0</v>
      </c>
      <c r="W254" s="17">
        <f>NOVIEMBRE!W254+DICIEMBRE!AM254</f>
        <v>0</v>
      </c>
      <c r="X254" s="20">
        <f>SUM(U254:W254)</f>
        <v>0</v>
      </c>
      <c r="Y254" s="21">
        <f>NOVIEMBRE!AA254</f>
        <v>0</v>
      </c>
      <c r="Z254" s="457">
        <v>0</v>
      </c>
      <c r="AA254" s="20">
        <f>SUM(Y254:Z254)</f>
        <v>0</v>
      </c>
      <c r="AB254" s="21">
        <f>NOVIEMBRE!AD254</f>
        <v>0</v>
      </c>
      <c r="AC254" s="457">
        <v>0</v>
      </c>
      <c r="AD254" s="20">
        <f>SUM(AB254:AC254)</f>
        <v>0</v>
      </c>
      <c r="AE254" s="21">
        <f>NOVIEMBRE!AG254</f>
        <v>0</v>
      </c>
      <c r="AF254" s="457">
        <v>0</v>
      </c>
      <c r="AG254" s="20">
        <f>SUM(AE254:AF254)</f>
        <v>0</v>
      </c>
      <c r="AH254" s="21">
        <f>X254-AA254</f>
        <v>0</v>
      </c>
      <c r="AI254" s="17">
        <f>X254-AD254</f>
        <v>0</v>
      </c>
      <c r="AJ254" s="18">
        <f>X254-AG254</f>
        <v>0</v>
      </c>
      <c r="AK254" s="10"/>
      <c r="AL254" s="455">
        <v>0</v>
      </c>
      <c r="AM254" s="458">
        <v>0</v>
      </c>
    </row>
    <row r="255" spans="1:70" x14ac:dyDescent="0.2">
      <c r="A255" s="623"/>
      <c r="B255" s="554"/>
      <c r="C255" s="467"/>
      <c r="D255" s="467"/>
      <c r="E255" s="467"/>
      <c r="F255" s="467"/>
      <c r="G255" s="467"/>
      <c r="H255" s="467"/>
      <c r="I255" s="467"/>
      <c r="J255" s="467"/>
      <c r="K255" s="467"/>
      <c r="L255" s="467"/>
      <c r="M255" s="467"/>
      <c r="N255" s="10"/>
      <c r="O255" s="467"/>
      <c r="P255" s="10"/>
      <c r="Q255" s="10"/>
      <c r="S255" s="156" t="str">
        <f>+IF(NOVIEMBRE!S255=0,"",NOVIEMBRE!S255)</f>
        <v>8002100-12</v>
      </c>
      <c r="T255" s="55" t="str">
        <f>+IF(NOVIEMBRE!T255=0,"",NOVIEMBRE!T255)</f>
        <v>Programas Especial 11</v>
      </c>
      <c r="U255" s="29">
        <f>+ENERO!U255</f>
        <v>0</v>
      </c>
      <c r="V255" s="17">
        <f>NOVIEMBRE!V255+DICIEMBRE!AL255</f>
        <v>0</v>
      </c>
      <c r="W255" s="17">
        <f>NOVIEMBRE!W255+DICIEMBRE!AM255</f>
        <v>0</v>
      </c>
      <c r="X255" s="20">
        <f t="shared" si="196"/>
        <v>0</v>
      </c>
      <c r="Y255" s="21">
        <f>NOVIEMBRE!AA255</f>
        <v>0</v>
      </c>
      <c r="Z255" s="457">
        <v>0</v>
      </c>
      <c r="AA255" s="20">
        <f t="shared" si="197"/>
        <v>0</v>
      </c>
      <c r="AB255" s="21">
        <f>NOVIEMBRE!AD255</f>
        <v>0</v>
      </c>
      <c r="AC255" s="457">
        <v>0</v>
      </c>
      <c r="AD255" s="20">
        <f t="shared" si="198"/>
        <v>0</v>
      </c>
      <c r="AE255" s="21">
        <f>NOVIEMBRE!AG255</f>
        <v>0</v>
      </c>
      <c r="AF255" s="457">
        <v>0</v>
      </c>
      <c r="AG255" s="20">
        <f t="shared" si="199"/>
        <v>0</v>
      </c>
      <c r="AH255" s="21">
        <f t="shared" si="200"/>
        <v>0</v>
      </c>
      <c r="AI255" s="17">
        <f t="shared" si="201"/>
        <v>0</v>
      </c>
      <c r="AJ255" s="18">
        <f t="shared" si="202"/>
        <v>0</v>
      </c>
      <c r="AK255" s="10"/>
      <c r="AL255" s="455">
        <v>0</v>
      </c>
      <c r="AM255" s="458">
        <v>0</v>
      </c>
    </row>
    <row r="256" spans="1:70" ht="15" thickBot="1" x14ac:dyDescent="0.25">
      <c r="A256" s="623"/>
      <c r="B256" s="554"/>
      <c r="C256" s="467"/>
      <c r="D256" s="467"/>
      <c r="E256" s="467"/>
      <c r="F256" s="467"/>
      <c r="G256" s="467"/>
      <c r="H256" s="467"/>
      <c r="I256" s="467"/>
      <c r="J256" s="467"/>
      <c r="K256" s="467"/>
      <c r="L256" s="467"/>
      <c r="M256" s="467"/>
      <c r="N256" s="10"/>
      <c r="O256" s="467"/>
      <c r="P256" s="10"/>
      <c r="Q256" s="10"/>
      <c r="S256" s="657">
        <f>+IF(NOVIEMBRE!S256=0,"",NOVIEMBRE!S256)</f>
        <v>8002999</v>
      </c>
      <c r="T256" s="658" t="str">
        <f>+IF(NOVIEMBRE!T256=0,"",NOVIEMBRE!T256)</f>
        <v>Vigencias Anteriores</v>
      </c>
      <c r="U256" s="160">
        <f>+ENERO!U256</f>
        <v>0</v>
      </c>
      <c r="V256" s="143">
        <f>NOVIEMBRE!V256+DICIEMBRE!AL256</f>
        <v>0</v>
      </c>
      <c r="W256" s="143">
        <f>NOVIEMBRE!W256+DICIEMBRE!AM256</f>
        <v>9746754</v>
      </c>
      <c r="X256" s="149">
        <f t="shared" si="196"/>
        <v>9746754</v>
      </c>
      <c r="Y256" s="147">
        <f>NOVIEMBRE!AA256</f>
        <v>9746754</v>
      </c>
      <c r="Z256" s="475">
        <v>0</v>
      </c>
      <c r="AA256" s="149">
        <f t="shared" si="197"/>
        <v>9746754</v>
      </c>
      <c r="AB256" s="147">
        <f>NOVIEMBRE!AD256</f>
        <v>9746754</v>
      </c>
      <c r="AC256" s="475">
        <v>0</v>
      </c>
      <c r="AD256" s="149">
        <f t="shared" si="198"/>
        <v>9746754</v>
      </c>
      <c r="AE256" s="147">
        <f>NOVIEMBRE!AG256</f>
        <v>9746754</v>
      </c>
      <c r="AF256" s="475">
        <v>0</v>
      </c>
      <c r="AG256" s="149">
        <f t="shared" si="199"/>
        <v>9746754</v>
      </c>
      <c r="AH256" s="147">
        <f t="shared" si="200"/>
        <v>0</v>
      </c>
      <c r="AI256" s="143">
        <f t="shared" si="201"/>
        <v>0</v>
      </c>
      <c r="AJ256" s="148">
        <f t="shared" si="202"/>
        <v>0</v>
      </c>
      <c r="AK256" s="10"/>
      <c r="AL256" s="471">
        <v>0</v>
      </c>
      <c r="AM256" s="476">
        <v>0</v>
      </c>
    </row>
    <row r="257" spans="1:39" ht="16.5" thickBot="1" x14ac:dyDescent="0.25">
      <c r="A257" s="623"/>
      <c r="B257" s="554"/>
      <c r="C257" s="467"/>
      <c r="D257" s="467"/>
      <c r="E257" s="467"/>
      <c r="F257" s="467"/>
      <c r="G257" s="467"/>
      <c r="H257" s="467"/>
      <c r="I257" s="467"/>
      <c r="J257" s="467"/>
      <c r="K257" s="467"/>
      <c r="L257" s="467"/>
      <c r="M257" s="467"/>
      <c r="N257" s="10"/>
      <c r="O257" s="467"/>
      <c r="P257" s="10"/>
      <c r="Q257" s="10"/>
      <c r="S257" s="643" t="str">
        <f>+IF(NOVIEMBRE!S257=0,"",NOVIEMBRE!S257)</f>
        <v/>
      </c>
      <c r="T257" s="357" t="str">
        <f>+IF(NOVIEMBRE!T257=0,"",NOVIEMBRE!T257)</f>
        <v/>
      </c>
      <c r="U257" s="192"/>
      <c r="V257" s="192"/>
      <c r="W257" s="192"/>
      <c r="X257" s="192"/>
      <c r="Y257" s="192"/>
      <c r="Z257" s="192"/>
      <c r="AA257" s="192"/>
      <c r="AB257" s="192"/>
      <c r="AC257" s="192"/>
      <c r="AD257" s="192"/>
      <c r="AE257" s="192"/>
      <c r="AF257" s="192"/>
      <c r="AG257" s="192"/>
      <c r="AH257" s="192"/>
      <c r="AI257" s="192"/>
      <c r="AJ257" s="210"/>
      <c r="AK257" s="12"/>
      <c r="AL257" s="661"/>
      <c r="AM257" s="662"/>
    </row>
    <row r="258" spans="1:39" ht="20.25" thickBot="1" x14ac:dyDescent="0.25">
      <c r="A258" s="623"/>
      <c r="B258" s="554"/>
      <c r="C258" s="467"/>
      <c r="D258" s="467"/>
      <c r="E258" s="467"/>
      <c r="F258" s="467"/>
      <c r="G258" s="467"/>
      <c r="H258" s="467"/>
      <c r="I258" s="467"/>
      <c r="J258" s="467"/>
      <c r="K258" s="467"/>
      <c r="L258" s="467"/>
      <c r="M258" s="467"/>
      <c r="N258" s="10"/>
      <c r="O258" s="467"/>
      <c r="P258" s="10"/>
      <c r="Q258" s="10"/>
      <c r="S258" s="663" t="str">
        <f>+IF(NOVIEMBRE!S258=0,"",NOVIEMBRE!S258)</f>
        <v>E</v>
      </c>
      <c r="T258" s="664" t="str">
        <f>+IF(NOVIEMBRE!T258=0,"",NOVIEMBRE!T258)</f>
        <v>DISPONIBILIDAD FINAL</v>
      </c>
      <c r="U258" s="415">
        <f>+(C10+C17+C108)-(U10+U207+U220+U232)</f>
        <v>0</v>
      </c>
      <c r="V258" s="415">
        <f t="shared" ref="V258:AJ258" si="203">+(D10+D17+D108)-(V10+V207+V220+V232)</f>
        <v>0</v>
      </c>
      <c r="W258" s="415">
        <f t="shared" si="203"/>
        <v>0</v>
      </c>
      <c r="X258" s="415">
        <f t="shared" si="203"/>
        <v>0</v>
      </c>
      <c r="Y258" s="415">
        <f t="shared" si="203"/>
        <v>386171000.30999994</v>
      </c>
      <c r="Z258" s="415">
        <f t="shared" si="203"/>
        <v>-125548179</v>
      </c>
      <c r="AA258" s="415">
        <f t="shared" si="203"/>
        <v>260622821.30999994</v>
      </c>
      <c r="AB258" s="415">
        <f t="shared" si="203"/>
        <v>-197175672.69000006</v>
      </c>
      <c r="AC258" s="415">
        <f t="shared" si="203"/>
        <v>-97637191</v>
      </c>
      <c r="AD258" s="415">
        <f t="shared" si="203"/>
        <v>-294812863.69000006</v>
      </c>
      <c r="AE258" s="415">
        <f t="shared" si="203"/>
        <v>-2472918298.6199999</v>
      </c>
      <c r="AF258" s="415">
        <f t="shared" si="203"/>
        <v>476407704</v>
      </c>
      <c r="AG258" s="415">
        <f t="shared" si="203"/>
        <v>-3181659863.6199999</v>
      </c>
      <c r="AH258" s="415">
        <f t="shared" si="203"/>
        <v>-575479613.30999994</v>
      </c>
      <c r="AI258" s="415">
        <f t="shared" si="203"/>
        <v>-521419243.30999994</v>
      </c>
      <c r="AJ258" s="415">
        <f t="shared" si="203"/>
        <v>-977799543.38</v>
      </c>
      <c r="AK258" s="10"/>
      <c r="AL258" s="415">
        <v>0</v>
      </c>
      <c r="AM258" s="416">
        <v>0</v>
      </c>
    </row>
    <row r="259" spans="1:39" ht="17.25" thickBot="1" x14ac:dyDescent="0.25">
      <c r="S259" s="968" t="str">
        <f>+IF(NOVIEMBRE!S259=0,"",NOVIEMBRE!S259)</f>
        <v>TOTAL VIGENCIAS ANTERIORES</v>
      </c>
      <c r="T259" s="969"/>
      <c r="U259" s="145">
        <f t="shared" ref="U259:AJ259" si="204">+SUMIF($T$8:$T$256,$T$33,U8:U256)</f>
        <v>0</v>
      </c>
      <c r="V259" s="133">
        <f t="shared" si="204"/>
        <v>0</v>
      </c>
      <c r="W259" s="133">
        <f t="shared" si="204"/>
        <v>466957946</v>
      </c>
      <c r="X259" s="146">
        <f t="shared" si="204"/>
        <v>466957946</v>
      </c>
      <c r="Y259" s="145">
        <f t="shared" si="204"/>
        <v>466957946</v>
      </c>
      <c r="Z259" s="133">
        <f t="shared" si="204"/>
        <v>0</v>
      </c>
      <c r="AA259" s="146">
        <f t="shared" si="204"/>
        <v>466957946</v>
      </c>
      <c r="AB259" s="145">
        <f t="shared" si="204"/>
        <v>466957946</v>
      </c>
      <c r="AC259" s="133">
        <f t="shared" si="204"/>
        <v>0</v>
      </c>
      <c r="AD259" s="146">
        <f t="shared" si="204"/>
        <v>466957946</v>
      </c>
      <c r="AE259" s="145">
        <f t="shared" si="204"/>
        <v>388042834</v>
      </c>
      <c r="AF259" s="133">
        <f t="shared" si="204"/>
        <v>1466644</v>
      </c>
      <c r="AG259" s="146">
        <f t="shared" si="204"/>
        <v>389509478</v>
      </c>
      <c r="AH259" s="145">
        <f t="shared" si="204"/>
        <v>0</v>
      </c>
      <c r="AI259" s="133">
        <f t="shared" si="204"/>
        <v>0</v>
      </c>
      <c r="AJ259" s="134">
        <f t="shared" si="204"/>
        <v>77448468</v>
      </c>
      <c r="AK259" s="12"/>
      <c r="AL259" s="145">
        <f>+SUMIF(AK8:AK256,AK33,AL8:AL256)</f>
        <v>0</v>
      </c>
      <c r="AM259" s="134">
        <f>+SUMIF(AL8:AL256,AL33,AM8:AM256)</f>
        <v>116241480</v>
      </c>
    </row>
    <row r="260" spans="1:39" x14ac:dyDescent="0.2">
      <c r="U260" s="140"/>
      <c r="V260" s="467"/>
      <c r="W260" s="467"/>
      <c r="X260" s="467"/>
      <c r="Y260" s="467"/>
      <c r="Z260" s="467"/>
      <c r="AA260" s="467"/>
      <c r="AB260" s="467"/>
      <c r="AC260" s="467"/>
      <c r="AD260" s="467"/>
      <c r="AE260" s="467"/>
      <c r="AF260" s="467"/>
      <c r="AG260" s="467"/>
      <c r="AH260" s="467"/>
      <c r="AI260" s="467"/>
      <c r="AJ260" s="467"/>
      <c r="AK260" s="12"/>
      <c r="AL260" s="467"/>
      <c r="AM260" s="467"/>
    </row>
    <row r="261" spans="1:39" x14ac:dyDescent="0.2">
      <c r="U261" s="140"/>
      <c r="V261" s="467"/>
      <c r="W261" s="467"/>
      <c r="X261" s="467"/>
      <c r="Y261" s="467"/>
      <c r="Z261" s="467"/>
      <c r="AA261" s="467"/>
      <c r="AB261" s="467"/>
      <c r="AC261" s="467"/>
      <c r="AD261" s="467"/>
      <c r="AE261" s="467"/>
      <c r="AF261" s="467"/>
      <c r="AG261" s="467"/>
      <c r="AH261" s="467"/>
      <c r="AI261" s="467"/>
      <c r="AJ261" s="467"/>
      <c r="AK261" s="12"/>
      <c r="AL261" s="467"/>
      <c r="AM261" s="467"/>
    </row>
  </sheetData>
  <sheetProtection password="C637" sheet="1" objects="1" scenarios="1" formatCells="0"/>
  <mergeCells count="49">
    <mergeCell ref="N3:N4"/>
    <mergeCell ref="AE5:AG5"/>
    <mergeCell ref="L2:M2"/>
    <mergeCell ref="K1:N1"/>
    <mergeCell ref="D3:E4"/>
    <mergeCell ref="D2:E2"/>
    <mergeCell ref="C1:J1"/>
    <mergeCell ref="G5:I5"/>
    <mergeCell ref="Q3:Q5"/>
    <mergeCell ref="AB5:AD5"/>
    <mergeCell ref="S5:S6"/>
    <mergeCell ref="A1:B1"/>
    <mergeCell ref="M5:N5"/>
    <mergeCell ref="Y2:AG2"/>
    <mergeCell ref="Y3:AG4"/>
    <mergeCell ref="V3:X4"/>
    <mergeCell ref="P3:P5"/>
    <mergeCell ref="P2:Q2"/>
    <mergeCell ref="A5:A6"/>
    <mergeCell ref="B5:B6"/>
    <mergeCell ref="T5:T6"/>
    <mergeCell ref="T3:T4"/>
    <mergeCell ref="C5:F5"/>
    <mergeCell ref="J5:L5"/>
    <mergeCell ref="F3:K4"/>
    <mergeCell ref="B3:B4"/>
    <mergeCell ref="L3:M4"/>
    <mergeCell ref="S259:T259"/>
    <mergeCell ref="V2:X2"/>
    <mergeCell ref="BM5:BM6"/>
    <mergeCell ref="AH2:AI2"/>
    <mergeCell ref="AH3:AI4"/>
    <mergeCell ref="AJ3:AJ4"/>
    <mergeCell ref="BM2:BO2"/>
    <mergeCell ref="BM3:BO3"/>
    <mergeCell ref="AH5:AJ5"/>
    <mergeCell ref="BB3:BC3"/>
    <mergeCell ref="AW19:AZ19"/>
    <mergeCell ref="BF5:BF6"/>
    <mergeCell ref="AL3:AL5"/>
    <mergeCell ref="BG2:BI2"/>
    <mergeCell ref="BH5:BK5"/>
    <mergeCell ref="AM3:AM5"/>
    <mergeCell ref="BR5:BR6"/>
    <mergeCell ref="AL2:AM2"/>
    <mergeCell ref="BB2:BC2"/>
    <mergeCell ref="BL5:BL6"/>
    <mergeCell ref="BG3:BI3"/>
    <mergeCell ref="AW4:AZ4"/>
  </mergeCells>
  <phoneticPr fontId="1" type="noConversion"/>
  <conditionalFormatting sqref="B5:B7">
    <cfRule type="expression" dxfId="0"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48" orientation="landscape" blackAndWhite="1" horizontalDpi="300" verticalDpi="300" r:id="rId1"/>
  <headerFooter alignWithMargins="0">
    <oddFooter>&amp;CPágina &amp;P de &amp;N&amp;RDireccion Financiera y Administrativa DSSA</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FF0000"/>
  </sheetPr>
  <dimension ref="A1:IR60"/>
  <sheetViews>
    <sheetView showGridLines="0" showZeros="0" view="pageBreakPreview" topLeftCell="A16" zoomScale="80" zoomScaleNormal="80" zoomScaleSheetLayoutView="80" workbookViewId="0">
      <selection activeCell="D12" sqref="D12:E12"/>
    </sheetView>
  </sheetViews>
  <sheetFormatPr baseColWidth="10" defaultColWidth="0" defaultRowHeight="0" customHeight="1" zeroHeight="1" x14ac:dyDescent="0.2"/>
  <cols>
    <col min="1" max="1" width="1.5703125" style="806" customWidth="1"/>
    <col min="2" max="2" width="54.85546875" style="806" customWidth="1"/>
    <col min="3" max="3" width="28.7109375" style="806" customWidth="1"/>
    <col min="4" max="4" width="23.85546875" style="806" customWidth="1"/>
    <col min="5" max="5" width="22.5703125" style="806" customWidth="1"/>
    <col min="6" max="17" width="22.42578125" style="806" customWidth="1"/>
    <col min="18" max="18" width="20.7109375" style="806" customWidth="1"/>
    <col min="19" max="19" width="2.85546875" style="796" customWidth="1"/>
    <col min="20" max="20" width="5.28515625" style="806" hidden="1" customWidth="1"/>
    <col min="21" max="16384" width="0" style="806" hidden="1"/>
  </cols>
  <sheetData>
    <row r="1" spans="1:19" s="796" customFormat="1" ht="30.75" customHeight="1" x14ac:dyDescent="0.4">
      <c r="A1" s="793">
        <v>123</v>
      </c>
      <c r="B1" s="990" t="s">
        <v>397</v>
      </c>
      <c r="C1" s="990"/>
      <c r="D1" s="990"/>
      <c r="E1" s="990"/>
      <c r="F1" s="990"/>
      <c r="G1" s="990"/>
      <c r="H1" s="990"/>
      <c r="I1" s="990"/>
      <c r="J1" s="990"/>
      <c r="K1" s="794" t="str">
        <f>+CONCATENATE("VIGENCIA ",INSTRUCCIONES!F3)</f>
        <v>VIGENCIA 2014</v>
      </c>
      <c r="L1" s="795"/>
      <c r="M1" s="795"/>
      <c r="N1" s="795"/>
      <c r="O1" s="795"/>
      <c r="P1" s="795"/>
      <c r="Q1" s="795"/>
      <c r="R1" s="795"/>
    </row>
    <row r="2" spans="1:19" s="800" customFormat="1" ht="26.25" x14ac:dyDescent="0.4">
      <c r="A2" s="797"/>
      <c r="B2" s="798"/>
      <c r="C2" s="798"/>
      <c r="D2" s="799"/>
      <c r="E2" s="799"/>
      <c r="F2" s="799"/>
      <c r="G2" s="799"/>
      <c r="H2" s="991" t="str">
        <f>+IF((G4+I4+K4+M4)&gt;1,"OJO - SOLO DEBE SECCIONAR UNO DE LOS TRIMESTRES A LA VEZ","")</f>
        <v/>
      </c>
      <c r="I2" s="991"/>
      <c r="J2" s="991"/>
      <c r="K2" s="991"/>
      <c r="L2" s="991"/>
      <c r="M2" s="991"/>
      <c r="N2" s="991"/>
      <c r="O2" s="991"/>
      <c r="P2" s="991"/>
      <c r="Q2" s="991"/>
      <c r="R2" s="991"/>
      <c r="S2" s="796"/>
    </row>
    <row r="3" spans="1:19" s="800" customFormat="1" ht="77.25" customHeight="1" x14ac:dyDescent="0.2">
      <c r="A3" s="797"/>
      <c r="B3" s="997" t="str">
        <f>+CONCATENATE(INSTRUCCIONES!B5," - ",INSTRUCCIONES!B3)</f>
        <v>ESE HOSPITAL SAN JUAN DE DIOS - TITIRIBI</v>
      </c>
      <c r="C3" s="997"/>
      <c r="D3" s="997"/>
      <c r="E3" s="997"/>
      <c r="F3" s="997"/>
      <c r="G3" s="997"/>
      <c r="H3" s="997"/>
      <c r="I3" s="997"/>
      <c r="J3" s="997"/>
      <c r="K3" s="997"/>
      <c r="L3" s="997"/>
      <c r="M3" s="997"/>
      <c r="N3" s="801"/>
      <c r="O3" s="801"/>
      <c r="P3" s="801"/>
      <c r="Q3" s="801"/>
      <c r="R3" s="801"/>
    </row>
    <row r="4" spans="1:19" s="800" customFormat="1" ht="36" customHeight="1" x14ac:dyDescent="0.2">
      <c r="A4" s="797"/>
      <c r="B4" s="992" t="s">
        <v>406</v>
      </c>
      <c r="C4" s="992"/>
      <c r="D4" s="992"/>
      <c r="E4" s="802"/>
      <c r="F4" s="803" t="s">
        <v>398</v>
      </c>
      <c r="G4" s="168"/>
      <c r="H4" s="803" t="s">
        <v>399</v>
      </c>
      <c r="I4" s="168"/>
      <c r="J4" s="803" t="s">
        <v>400</v>
      </c>
      <c r="K4" s="168">
        <v>1</v>
      </c>
      <c r="L4" s="803" t="s">
        <v>401</v>
      </c>
      <c r="M4" s="168"/>
    </row>
    <row r="5" spans="1:19" s="796" customFormat="1" ht="13.5" customHeight="1" thickBot="1" x14ac:dyDescent="0.3">
      <c r="A5" s="793"/>
      <c r="B5" s="804"/>
      <c r="C5" s="804"/>
      <c r="D5" s="804"/>
      <c r="E5" s="804"/>
      <c r="F5" s="805"/>
      <c r="G5" s="805"/>
      <c r="H5" s="805"/>
      <c r="I5" s="805"/>
      <c r="J5" s="805"/>
      <c r="K5" s="805"/>
      <c r="L5" s="805"/>
      <c r="M5" s="805"/>
      <c r="N5" s="805"/>
      <c r="O5" s="805"/>
      <c r="P5" s="805"/>
      <c r="Q5" s="805"/>
      <c r="R5" s="795"/>
    </row>
    <row r="6" spans="1:19" ht="37.5" customHeight="1" thickBot="1" x14ac:dyDescent="0.25">
      <c r="B6" s="993" t="s">
        <v>33</v>
      </c>
      <c r="C6" s="998" t="s">
        <v>591</v>
      </c>
      <c r="D6" s="998" t="s">
        <v>558</v>
      </c>
      <c r="E6" s="1000"/>
      <c r="F6" s="317" t="s">
        <v>402</v>
      </c>
      <c r="G6" s="318"/>
      <c r="H6" s="318"/>
      <c r="I6" s="318"/>
      <c r="J6" s="318"/>
      <c r="K6" s="318"/>
      <c r="L6" s="318"/>
      <c r="M6" s="318"/>
      <c r="N6" s="318"/>
      <c r="O6" s="318"/>
      <c r="P6" s="318"/>
      <c r="Q6" s="318"/>
      <c r="R6" s="995" t="s">
        <v>403</v>
      </c>
    </row>
    <row r="7" spans="1:19" ht="49.5" customHeight="1" thickBot="1" x14ac:dyDescent="0.25">
      <c r="B7" s="994"/>
      <c r="C7" s="999"/>
      <c r="D7" s="999"/>
      <c r="E7" s="1001"/>
      <c r="F7" s="319" t="s">
        <v>10</v>
      </c>
      <c r="G7" s="320" t="s">
        <v>384</v>
      </c>
      <c r="H7" s="320" t="s">
        <v>385</v>
      </c>
      <c r="I7" s="320" t="s">
        <v>388</v>
      </c>
      <c r="J7" s="320" t="s">
        <v>389</v>
      </c>
      <c r="K7" s="320" t="s">
        <v>390</v>
      </c>
      <c r="L7" s="320" t="s">
        <v>391</v>
      </c>
      <c r="M7" s="320" t="s">
        <v>392</v>
      </c>
      <c r="N7" s="320" t="s">
        <v>393</v>
      </c>
      <c r="O7" s="320" t="s">
        <v>394</v>
      </c>
      <c r="P7" s="320" t="s">
        <v>395</v>
      </c>
      <c r="Q7" s="733" t="s">
        <v>396</v>
      </c>
      <c r="R7" s="996"/>
    </row>
    <row r="8" spans="1:19" s="807" customFormat="1" ht="18" x14ac:dyDescent="0.2">
      <c r="B8" s="321" t="s">
        <v>57</v>
      </c>
      <c r="C8" s="746">
        <f>+DICIEMBRE!F10</f>
        <v>226569855</v>
      </c>
      <c r="D8" s="1002">
        <f>+DICIEMBRE!I10</f>
        <v>226569855</v>
      </c>
      <c r="E8" s="1003"/>
      <c r="F8" s="322">
        <f>+DICIEMBRE!L10</f>
        <v>226569855</v>
      </c>
      <c r="G8" s="747">
        <f t="shared" ref="G8:Q8" si="0">F57</f>
        <v>-19169453</v>
      </c>
      <c r="H8" s="747">
        <f t="shared" si="0"/>
        <v>-141522577</v>
      </c>
      <c r="I8" s="747">
        <f t="shared" si="0"/>
        <v>62842325</v>
      </c>
      <c r="J8" s="747">
        <f t="shared" si="0"/>
        <v>-17403420</v>
      </c>
      <c r="K8" s="747">
        <f t="shared" si="0"/>
        <v>-5740067</v>
      </c>
      <c r="L8" s="747">
        <f t="shared" si="0"/>
        <v>-8088480</v>
      </c>
      <c r="M8" s="747">
        <f t="shared" si="0"/>
        <v>935350</v>
      </c>
      <c r="N8" s="747">
        <f t="shared" si="0"/>
        <v>-8660430</v>
      </c>
      <c r="O8" s="747">
        <f t="shared" si="0"/>
        <v>18410975</v>
      </c>
      <c r="P8" s="747">
        <f t="shared" si="0"/>
        <v>12721834</v>
      </c>
      <c r="Q8" s="748">
        <f t="shared" si="0"/>
        <v>-9193311.6200000048</v>
      </c>
      <c r="R8" s="742">
        <f>F8</f>
        <v>226569855</v>
      </c>
      <c r="S8" s="808"/>
    </row>
    <row r="9" spans="1:19" s="807" customFormat="1" ht="19.5" x14ac:dyDescent="0.2">
      <c r="B9" s="323" t="s">
        <v>59</v>
      </c>
      <c r="C9" s="749">
        <f>C10+C18+C19+C20+C21+C22</f>
        <v>3105972297</v>
      </c>
      <c r="D9" s="1005">
        <f>D10+D18+D19+D20+D21+D22</f>
        <v>2223307014</v>
      </c>
      <c r="E9" s="1006"/>
      <c r="F9" s="750">
        <f>F10+F18+F19+F20+F21+F22</f>
        <v>104163494</v>
      </c>
      <c r="G9" s="751">
        <f t="shared" ref="G9:R9" si="1">G10+G18+G19+G20+G21+G22</f>
        <v>90956253</v>
      </c>
      <c r="H9" s="751">
        <f t="shared" si="1"/>
        <v>119546669</v>
      </c>
      <c r="I9" s="751">
        <f t="shared" si="1"/>
        <v>137070597</v>
      </c>
      <c r="J9" s="751">
        <f t="shared" si="1"/>
        <v>173439038</v>
      </c>
      <c r="K9" s="751">
        <f t="shared" si="1"/>
        <v>165183386</v>
      </c>
      <c r="L9" s="751">
        <f t="shared" si="1"/>
        <v>293087220</v>
      </c>
      <c r="M9" s="751">
        <f t="shared" si="1"/>
        <v>213494534</v>
      </c>
      <c r="N9" s="751">
        <f t="shared" si="1"/>
        <v>282741829</v>
      </c>
      <c r="O9" s="751">
        <f t="shared" si="1"/>
        <v>271282559</v>
      </c>
      <c r="P9" s="751">
        <f t="shared" si="1"/>
        <v>185848680</v>
      </c>
      <c r="Q9" s="752">
        <f t="shared" si="1"/>
        <v>385859277</v>
      </c>
      <c r="R9" s="743">
        <f t="shared" si="1"/>
        <v>2422673536</v>
      </c>
      <c r="S9" s="808"/>
    </row>
    <row r="10" spans="1:19" s="807" customFormat="1" ht="15.75" x14ac:dyDescent="0.2">
      <c r="B10" s="324" t="s">
        <v>457</v>
      </c>
      <c r="C10" s="749">
        <f>C11+C12+C13+C14+C15+C16+C17</f>
        <v>2634577297</v>
      </c>
      <c r="D10" s="1005">
        <f t="shared" ref="D10:R10" si="2">D11+D12+D13+D14+D15+D16+D17</f>
        <v>1910045940</v>
      </c>
      <c r="E10" s="1006"/>
      <c r="F10" s="750">
        <f t="shared" si="2"/>
        <v>57555581</v>
      </c>
      <c r="G10" s="751">
        <f t="shared" si="2"/>
        <v>58514743</v>
      </c>
      <c r="H10" s="751">
        <f t="shared" si="2"/>
        <v>84738406</v>
      </c>
      <c r="I10" s="751">
        <f t="shared" si="2"/>
        <v>101784003</v>
      </c>
      <c r="J10" s="751">
        <f t="shared" si="2"/>
        <v>139793594</v>
      </c>
      <c r="K10" s="751">
        <f t="shared" si="2"/>
        <v>132925623</v>
      </c>
      <c r="L10" s="751">
        <f t="shared" si="2"/>
        <v>259659609</v>
      </c>
      <c r="M10" s="751">
        <f t="shared" si="2"/>
        <v>181487721</v>
      </c>
      <c r="N10" s="751">
        <f t="shared" si="2"/>
        <v>250042666</v>
      </c>
      <c r="O10" s="751">
        <f t="shared" si="2"/>
        <v>239172096</v>
      </c>
      <c r="P10" s="751">
        <f t="shared" si="2"/>
        <v>150254447</v>
      </c>
      <c r="Q10" s="752">
        <f t="shared" si="2"/>
        <v>302466864</v>
      </c>
      <c r="R10" s="743">
        <f t="shared" si="2"/>
        <v>1958395353</v>
      </c>
      <c r="S10" s="808"/>
    </row>
    <row r="11" spans="1:19" s="807" customFormat="1" ht="14.25" x14ac:dyDescent="0.2">
      <c r="B11" s="325" t="s">
        <v>458</v>
      </c>
      <c r="C11" s="730">
        <f>MARZO!$BC11*$G$4+JUNIO!$BC11*$I$4+SEPTIEMBRE!$BC11*$K$4+DICIEMBRE!$BC11*$M$4</f>
        <v>799494257</v>
      </c>
      <c r="D11" s="1007">
        <f>MARZO!$BD11*$G$4+JUNIO!$BD11*$I$4+SEPTIEMBRE!$BD11*$K$4+DICIEMBRE!$BD11*$M$4</f>
        <v>635452431</v>
      </c>
      <c r="E11" s="1008"/>
      <c r="F11" s="326">
        <f>ENERO!$BE11</f>
        <v>50610528</v>
      </c>
      <c r="G11" s="327">
        <f>FEBRERO!$BE11</f>
        <v>45960627</v>
      </c>
      <c r="H11" s="327">
        <f>MARZO!$BE11</f>
        <v>47757565</v>
      </c>
      <c r="I11" s="327">
        <f>ABRIL!$BE11</f>
        <v>54858979</v>
      </c>
      <c r="J11" s="327">
        <f>MAYO!$BE11</f>
        <v>60071160</v>
      </c>
      <c r="K11" s="327">
        <f>JUNIO!$BE11</f>
        <v>66432454</v>
      </c>
      <c r="L11" s="327">
        <f>JULIO!$BE11</f>
        <v>77169275</v>
      </c>
      <c r="M11" s="327">
        <f>AGOSTO!$BE11</f>
        <v>75502828</v>
      </c>
      <c r="N11" s="327">
        <f>SEPTIEMBRE!$BE11</f>
        <v>60048807</v>
      </c>
      <c r="O11" s="327">
        <f>OCTUBRE!$BE11</f>
        <v>65532728</v>
      </c>
      <c r="P11" s="327">
        <f>NOVIEMBRE!$BE11</f>
        <v>50120782</v>
      </c>
      <c r="Q11" s="735">
        <f>DICIEMBRE!$BE11</f>
        <v>94653572</v>
      </c>
      <c r="R11" s="744">
        <f t="shared" ref="R11:R25" si="3">SUM(F11:Q11)</f>
        <v>748719305</v>
      </c>
      <c r="S11" s="808"/>
    </row>
    <row r="12" spans="1:19" s="807" customFormat="1" ht="14.25" x14ac:dyDescent="0.2">
      <c r="B12" s="325" t="s">
        <v>459</v>
      </c>
      <c r="C12" s="730">
        <f>MARZO!$BC12*$G$4+JUNIO!$BC12*$I$4+SEPTIEMBRE!$BC12*$K$4+DICIEMBRE!$BC12*$M$4</f>
        <v>1295000000</v>
      </c>
      <c r="D12" s="1007">
        <f>MARZO!$BD12*$G$4+JUNIO!$BD12*$I$4+SEPTIEMBRE!$BD12*$K$4+DICIEMBRE!$BD12*$M$4</f>
        <v>945979544</v>
      </c>
      <c r="E12" s="1008"/>
      <c r="F12" s="326">
        <f>ENERO!$BE12</f>
        <v>5215</v>
      </c>
      <c r="G12" s="327">
        <f>FEBRERO!$BE12</f>
        <v>0</v>
      </c>
      <c r="H12" s="327">
        <f>MARZO!$BE12</f>
        <v>1143834</v>
      </c>
      <c r="I12" s="327">
        <f>ABRIL!$BE12</f>
        <v>17952675</v>
      </c>
      <c r="J12" s="327">
        <f>MAYO!$BE12</f>
        <v>51477925</v>
      </c>
      <c r="K12" s="327">
        <f>JUNIO!$BE12</f>
        <v>36656847</v>
      </c>
      <c r="L12" s="327">
        <f>JULIO!$BE12</f>
        <v>147314571</v>
      </c>
      <c r="M12" s="327">
        <f>AGOSTO!$BE12</f>
        <v>78672138</v>
      </c>
      <c r="N12" s="327">
        <f>SEPTIEMBRE!$BE12</f>
        <v>138748577</v>
      </c>
      <c r="O12" s="327">
        <f>OCTUBRE!$BE12</f>
        <v>150625551</v>
      </c>
      <c r="P12" s="327">
        <f>NOVIEMBRE!$BE12</f>
        <v>75113053</v>
      </c>
      <c r="Q12" s="735">
        <f>DICIEMBRE!$BE12</f>
        <v>143571511</v>
      </c>
      <c r="R12" s="744">
        <f t="shared" si="3"/>
        <v>841281897</v>
      </c>
      <c r="S12" s="808"/>
    </row>
    <row r="13" spans="1:19" s="807" customFormat="1" ht="29.25" customHeight="1" x14ac:dyDescent="0.2">
      <c r="B13" s="325" t="s">
        <v>460</v>
      </c>
      <c r="C13" s="730">
        <f>MARZO!$BC13*$G$4+JUNIO!$BC13*$I$4+SEPTIEMBRE!$BC13*$K$4+DICIEMBRE!$BC13*$M$4</f>
        <v>0</v>
      </c>
      <c r="D13" s="1007">
        <f>MARZO!$BD13*$G$4+JUNIO!$BD13*$I$4+SEPTIEMBRE!$BD13*$K$4+DICIEMBRE!$BD13*$M$4</f>
        <v>18599139</v>
      </c>
      <c r="E13" s="1008"/>
      <c r="F13" s="326">
        <f>ENERO!$BE13</f>
        <v>0</v>
      </c>
      <c r="G13" s="327">
        <f>FEBRERO!$BE13</f>
        <v>0</v>
      </c>
      <c r="H13" s="327">
        <f>MARZO!$BE13</f>
        <v>0</v>
      </c>
      <c r="I13" s="327">
        <f>ABRIL!$BE13</f>
        <v>0</v>
      </c>
      <c r="J13" s="327">
        <f>MAYO!$BE13</f>
        <v>0</v>
      </c>
      <c r="K13" s="327">
        <f>JUNIO!$BE13</f>
        <v>0</v>
      </c>
      <c r="L13" s="327">
        <f>JULIO!$BE13</f>
        <v>0</v>
      </c>
      <c r="M13" s="327">
        <f>AGOSTO!$BE13</f>
        <v>0</v>
      </c>
      <c r="N13" s="327">
        <f>SEPTIEMBRE!$BE13</f>
        <v>0</v>
      </c>
      <c r="O13" s="327">
        <f>OCTUBRE!$BE13</f>
        <v>0</v>
      </c>
      <c r="P13" s="327">
        <f>NOVIEMBRE!$BE13</f>
        <v>0</v>
      </c>
      <c r="Q13" s="735">
        <f>DICIEMBRE!$BE13</f>
        <v>0</v>
      </c>
      <c r="R13" s="744">
        <f t="shared" si="3"/>
        <v>0</v>
      </c>
      <c r="S13" s="808"/>
    </row>
    <row r="14" spans="1:19" s="807" customFormat="1" ht="14.25" x14ac:dyDescent="0.2">
      <c r="B14" s="325" t="s">
        <v>461</v>
      </c>
      <c r="C14" s="730">
        <f>MARZO!$BC14*$G$4+JUNIO!$BC14*$I$4+SEPTIEMBRE!$BC14*$K$4+DICIEMBRE!$BC14*$M$4</f>
        <v>22000000</v>
      </c>
      <c r="D14" s="1007">
        <f>MARZO!$BD14*$G$4+JUNIO!$BD14*$I$4+SEPTIEMBRE!$BD14*$K$4+DICIEMBRE!$BD14*$M$4</f>
        <v>16369205</v>
      </c>
      <c r="E14" s="1008"/>
      <c r="F14" s="326">
        <f>ENERO!$BE14</f>
        <v>0</v>
      </c>
      <c r="G14" s="327">
        <f>FEBRERO!$BE14</f>
        <v>522636</v>
      </c>
      <c r="H14" s="327">
        <f>MARZO!$BE14</f>
        <v>636177</v>
      </c>
      <c r="I14" s="327">
        <f>ABRIL!$BE14</f>
        <v>2930418</v>
      </c>
      <c r="J14" s="327">
        <f>MAYO!$BE14</f>
        <v>1204456</v>
      </c>
      <c r="K14" s="327">
        <f>JUNIO!$BE14</f>
        <v>1165447</v>
      </c>
      <c r="L14" s="327">
        <f>JULIO!$BE14</f>
        <v>1476872</v>
      </c>
      <c r="M14" s="327">
        <f>AGOSTO!$BE14</f>
        <v>931231</v>
      </c>
      <c r="N14" s="327">
        <f>SEPTIEMBRE!$BE14</f>
        <v>0</v>
      </c>
      <c r="O14" s="327">
        <f>OCTUBRE!$BE14</f>
        <v>4108150</v>
      </c>
      <c r="P14" s="327">
        <f>NOVIEMBRE!$BE14</f>
        <v>1553567</v>
      </c>
      <c r="Q14" s="735">
        <f>DICIEMBRE!$BE14</f>
        <v>2103714</v>
      </c>
      <c r="R14" s="744">
        <f t="shared" si="3"/>
        <v>16632668</v>
      </c>
      <c r="S14" s="808"/>
    </row>
    <row r="15" spans="1:19" s="807" customFormat="1" ht="14.25" x14ac:dyDescent="0.2">
      <c r="B15" s="325" t="s">
        <v>79</v>
      </c>
      <c r="C15" s="730">
        <f>MARZO!$BC15*$G$4+JUNIO!$BC15*$I$4+SEPTIEMBRE!$BC15*$K$4+DICIEMBRE!$BC15*$M$4</f>
        <v>0</v>
      </c>
      <c r="D15" s="1007">
        <f>MARZO!$BD15*$G$4+JUNIO!$BD15*$I$4+SEPTIEMBRE!$BD15*$K$4+DICIEMBRE!$BD15*$M$4</f>
        <v>0</v>
      </c>
      <c r="E15" s="1008"/>
      <c r="F15" s="326">
        <f>ENERO!$BE15</f>
        <v>0</v>
      </c>
      <c r="G15" s="327">
        <f>FEBRERO!$BE15</f>
        <v>0</v>
      </c>
      <c r="H15" s="327">
        <f>MARZO!$BE15</f>
        <v>0</v>
      </c>
      <c r="I15" s="327">
        <f>ABRIL!$BE15</f>
        <v>0</v>
      </c>
      <c r="J15" s="327">
        <f>MAYO!$BE15</f>
        <v>0</v>
      </c>
      <c r="K15" s="327">
        <f>JUNIO!$BE15</f>
        <v>0</v>
      </c>
      <c r="L15" s="327">
        <f>JULIO!$BE15</f>
        <v>0</v>
      </c>
      <c r="M15" s="327">
        <f>AGOSTO!$BE15</f>
        <v>0</v>
      </c>
      <c r="N15" s="327">
        <f>SEPTIEMBRE!$BE15</f>
        <v>0</v>
      </c>
      <c r="O15" s="327">
        <f>OCTUBRE!$BE15</f>
        <v>0</v>
      </c>
      <c r="P15" s="327">
        <f>NOVIEMBRE!$BE15</f>
        <v>0</v>
      </c>
      <c r="Q15" s="735">
        <f>DICIEMBRE!$BE15</f>
        <v>0</v>
      </c>
      <c r="R15" s="744">
        <f t="shared" si="3"/>
        <v>0</v>
      </c>
      <c r="S15" s="808"/>
    </row>
    <row r="16" spans="1:19" s="807" customFormat="1" ht="14.25" x14ac:dyDescent="0.2">
      <c r="B16" s="325" t="s">
        <v>462</v>
      </c>
      <c r="C16" s="730">
        <f>MARZO!$BC16*$G$4+JUNIO!$BC16*$I$4+SEPTIEMBRE!$BC16*$K$4+DICIEMBRE!$BC16*$M$4</f>
        <v>100000000</v>
      </c>
      <c r="D16" s="1007">
        <f>MARZO!$BD16*$G$4+JUNIO!$BD16*$I$4+SEPTIEMBRE!$BD16*$K$4+DICIEMBRE!$BD16*$M$4</f>
        <v>76867648</v>
      </c>
      <c r="E16" s="1008"/>
      <c r="F16" s="326">
        <f>ENERO!$BE16</f>
        <v>0</v>
      </c>
      <c r="G16" s="327">
        <f>FEBRERO!$BE16</f>
        <v>0</v>
      </c>
      <c r="H16" s="327">
        <f>MARZO!$BE16</f>
        <v>0</v>
      </c>
      <c r="I16" s="327">
        <f>ABRIL!$BE16</f>
        <v>10981099</v>
      </c>
      <c r="J16" s="327">
        <f>MAYO!$BE16</f>
        <v>10981099</v>
      </c>
      <c r="K16" s="327">
        <f>JUNIO!$BE16</f>
        <v>10981099</v>
      </c>
      <c r="L16" s="327">
        <f>JULIO!$BE16</f>
        <v>10981098</v>
      </c>
      <c r="M16" s="327">
        <f>AGOSTO!$BE16</f>
        <v>10981099</v>
      </c>
      <c r="N16" s="327">
        <f>SEPTIEMBRE!$BE16</f>
        <v>10981099</v>
      </c>
      <c r="O16" s="327">
        <f>OCTUBRE!$BE16</f>
        <v>8881099</v>
      </c>
      <c r="P16" s="327">
        <f>NOVIEMBRE!$BE16</f>
        <v>8881099</v>
      </c>
      <c r="Q16" s="735">
        <f>DICIEMBRE!$BE16</f>
        <v>8881055</v>
      </c>
      <c r="R16" s="744">
        <f t="shared" si="3"/>
        <v>92529846</v>
      </c>
      <c r="S16" s="808"/>
    </row>
    <row r="17" spans="1:252" s="807" customFormat="1" ht="14.25" x14ac:dyDescent="0.2">
      <c r="B17" s="325" t="s">
        <v>463</v>
      </c>
      <c r="C17" s="730">
        <f>MARZO!$BC17*$G$4+JUNIO!$BC17*$I$4+SEPTIEMBRE!$BC17*$K$4+DICIEMBRE!$BC17*$M$4</f>
        <v>418083040</v>
      </c>
      <c r="D17" s="1007">
        <f>MARZO!$BD17*$G$4+JUNIO!$BD17*$I$4+SEPTIEMBRE!$BD17*$K$4+DICIEMBRE!$BD17*$M$4</f>
        <v>216777973</v>
      </c>
      <c r="E17" s="1008"/>
      <c r="F17" s="326">
        <f>ENERO!$BE17</f>
        <v>6939838</v>
      </c>
      <c r="G17" s="327">
        <f>FEBRERO!$BE17</f>
        <v>12031480</v>
      </c>
      <c r="H17" s="327">
        <f>MARZO!$BE17</f>
        <v>35200830</v>
      </c>
      <c r="I17" s="327">
        <f>ABRIL!$BE17</f>
        <v>15060832</v>
      </c>
      <c r="J17" s="327">
        <f>MAYO!$BE17</f>
        <v>16058954</v>
      </c>
      <c r="K17" s="327">
        <f>JUNIO!$BE17</f>
        <v>17689776</v>
      </c>
      <c r="L17" s="327">
        <f>JULIO!$BE17</f>
        <v>22717793</v>
      </c>
      <c r="M17" s="327">
        <f>AGOSTO!$BE17</f>
        <v>15400425</v>
      </c>
      <c r="N17" s="327">
        <f>SEPTIEMBRE!$BE17</f>
        <v>40264183</v>
      </c>
      <c r="O17" s="327">
        <f>OCTUBRE!$BE17</f>
        <v>10024568</v>
      </c>
      <c r="P17" s="327">
        <f>NOVIEMBRE!$BE17</f>
        <v>14585946</v>
      </c>
      <c r="Q17" s="735">
        <f>DICIEMBRE!$BE17</f>
        <v>53257012</v>
      </c>
      <c r="R17" s="744">
        <f t="shared" si="3"/>
        <v>259231637</v>
      </c>
      <c r="S17" s="808"/>
    </row>
    <row r="18" spans="1:252" s="807" customFormat="1" ht="49.5" customHeight="1" x14ac:dyDescent="0.2">
      <c r="B18" s="753" t="s">
        <v>592</v>
      </c>
      <c r="C18" s="730">
        <f>+MARZO!$F100*$G$4+JUNIO!$F100*$I$4+SEPTIEMBRE!$F100*$K$4+DICIEMBRE!$F100*$M$4</f>
        <v>0</v>
      </c>
      <c r="D18" s="1007">
        <f>+MARZO!I100*$G$4+JUNIO!$I100*$I$4+SEPTIEMBRE!$I100*$K$4+DICIEMBRE!$I100*$M$4</f>
        <v>0</v>
      </c>
      <c r="E18" s="1008"/>
      <c r="F18" s="326">
        <f>+ENERO!$K$100</f>
        <v>0</v>
      </c>
      <c r="G18" s="327">
        <f>+FEBRERO!$K$100</f>
        <v>0</v>
      </c>
      <c r="H18" s="327">
        <f>+MARZO!$K$100</f>
        <v>0</v>
      </c>
      <c r="I18" s="327">
        <f>+ABRIL!$K$100</f>
        <v>0</v>
      </c>
      <c r="J18" s="327">
        <f>+MAYO!$K$100</f>
        <v>0</v>
      </c>
      <c r="K18" s="327">
        <f>+JUNIO!$K$100</f>
        <v>0</v>
      </c>
      <c r="L18" s="327">
        <f>+JULIO!$K$100</f>
        <v>0</v>
      </c>
      <c r="M18" s="327">
        <f>+AGOSTO!$K$100</f>
        <v>0</v>
      </c>
      <c r="N18" s="327">
        <f>+SEPTIEMBRE!$K$100</f>
        <v>0</v>
      </c>
      <c r="O18" s="327">
        <f>+OCTUBRE!$K$100</f>
        <v>0</v>
      </c>
      <c r="P18" s="327">
        <f>+NOVIEMBRE!$K$100</f>
        <v>0</v>
      </c>
      <c r="Q18" s="735">
        <f>+DICIEMBRE!$K$100</f>
        <v>0</v>
      </c>
      <c r="R18" s="744">
        <f t="shared" si="3"/>
        <v>0</v>
      </c>
      <c r="S18" s="808"/>
    </row>
    <row r="19" spans="1:252" s="807" customFormat="1" ht="49.5" customHeight="1" x14ac:dyDescent="0.2">
      <c r="B19" s="753" t="s">
        <v>593</v>
      </c>
      <c r="C19" s="730">
        <f>+MARZO!$F101*$G$4+JUNIO!$F101*$I$4+SEPTIEMBRE!$F101*$K$4+DICIEMBRE!$F101*$M$4</f>
        <v>0</v>
      </c>
      <c r="D19" s="1007">
        <f>+MARZO!$I101*$G$4+JUNIO!$I101*$I$4+SEPTIEMBRE!I$101*$K$4+DICIEMBRE!$I101*$M$4</f>
        <v>0</v>
      </c>
      <c r="E19" s="1008"/>
      <c r="F19" s="326">
        <f>+ENERO!$K$101</f>
        <v>0</v>
      </c>
      <c r="G19" s="327">
        <f>+FEBRERO!$K$101</f>
        <v>0</v>
      </c>
      <c r="H19" s="327">
        <f>+MARZO!$K$101</f>
        <v>0</v>
      </c>
      <c r="I19" s="327">
        <f>+ABRIL!$K$101</f>
        <v>0</v>
      </c>
      <c r="J19" s="327">
        <f>+MAYO!$K$101</f>
        <v>0</v>
      </c>
      <c r="K19" s="327">
        <f>+JUNIO!$K$101</f>
        <v>0</v>
      </c>
      <c r="L19" s="327">
        <f>+JULIO!$K$101</f>
        <v>0</v>
      </c>
      <c r="M19" s="327">
        <f>+AGOSTO!$K$101</f>
        <v>0</v>
      </c>
      <c r="N19" s="327">
        <f>+SEPTIEMBRE!$K$101</f>
        <v>0</v>
      </c>
      <c r="O19" s="327">
        <f>+OCTUBRE!$K$101</f>
        <v>0</v>
      </c>
      <c r="P19" s="327">
        <f>+NOVIEMBRE!$K$101</f>
        <v>4060370</v>
      </c>
      <c r="Q19" s="735">
        <f>+DICIEMBRE!$K$101</f>
        <v>50000000</v>
      </c>
      <c r="R19" s="744">
        <f t="shared" si="3"/>
        <v>54060370</v>
      </c>
      <c r="S19" s="808"/>
    </row>
    <row r="20" spans="1:252" s="807" customFormat="1" ht="49.5" customHeight="1" x14ac:dyDescent="0.2">
      <c r="B20" s="753" t="s">
        <v>594</v>
      </c>
      <c r="C20" s="730">
        <f>+MARZO!$F102*$G$4+JUNIO!$F102*$I$4+SEPTIEMBRE!$F102*$K$4+DICIEMBRE!$F102*$M$4</f>
        <v>20000000</v>
      </c>
      <c r="D20" s="1007">
        <f>+MARZO!$I102*$G$4+JUNIO!$I102*$I$4+SEPTIEMBRE!$I102*$K$4+DICIEMBRE!$I102*$M$4</f>
        <v>20000000</v>
      </c>
      <c r="E20" s="1008"/>
      <c r="F20" s="326">
        <f>+ENERO!$K$102</f>
        <v>20000000</v>
      </c>
      <c r="G20" s="327">
        <f>+FEBRERO!$K$102</f>
        <v>0</v>
      </c>
      <c r="H20" s="327">
        <f>+MARZO!$K$102</f>
        <v>0</v>
      </c>
      <c r="I20" s="327">
        <f>+ABRIL!$K$102</f>
        <v>0</v>
      </c>
      <c r="J20" s="327">
        <f>+MAYO!$K$102</f>
        <v>0</v>
      </c>
      <c r="K20" s="327">
        <f>+JUNIO!$K$102</f>
        <v>0</v>
      </c>
      <c r="L20" s="327">
        <f>+JULIO!$K$102</f>
        <v>0</v>
      </c>
      <c r="M20" s="327">
        <f>+AGOSTO!$K$102</f>
        <v>0</v>
      </c>
      <c r="N20" s="327">
        <f>+SEPTIEMBRE!$K$102</f>
        <v>0</v>
      </c>
      <c r="O20" s="327">
        <f>+OCTUBRE!$K$102</f>
        <v>0</v>
      </c>
      <c r="P20" s="327">
        <f>+NOVIEMBRE!$K$102</f>
        <v>0</v>
      </c>
      <c r="Q20" s="735">
        <f>+DICIEMBRE!$K$102</f>
        <v>0</v>
      </c>
      <c r="R20" s="744">
        <f t="shared" si="3"/>
        <v>20000000</v>
      </c>
      <c r="S20" s="808"/>
    </row>
    <row r="21" spans="1:252" s="807" customFormat="1" ht="49.5" customHeight="1" x14ac:dyDescent="0.2">
      <c r="B21" s="753" t="s">
        <v>595</v>
      </c>
      <c r="C21" s="730">
        <f>+MARZO!$F105*$G$4+JUNIO!$F105*$I$4+SEPTIEMBRE!$F105*$K$4+DICIEMBRE!$F105*$M$4</f>
        <v>331695000</v>
      </c>
      <c r="D21" s="1007">
        <f>+MARZO!$I105*$G$4+JUNIO!$I105*$I$4+SEPTIEMBRE!$I105*$K$4+DICIEMBRE!$I105*$M$4</f>
        <v>215455167</v>
      </c>
      <c r="E21" s="1008"/>
      <c r="F21" s="326">
        <f>+ENERO!$K$105</f>
        <v>23939463</v>
      </c>
      <c r="G21" s="327">
        <f>+FEBRERO!$K$105</f>
        <v>23939463</v>
      </c>
      <c r="H21" s="327">
        <f>+MARZO!$K$105</f>
        <v>23939463</v>
      </c>
      <c r="I21" s="327">
        <f>+ABRIL!$K$105</f>
        <v>23939463</v>
      </c>
      <c r="J21" s="327">
        <f>+MAYO!$K$105</f>
        <v>23939463</v>
      </c>
      <c r="K21" s="327">
        <f>+JUNIO!$K$105</f>
        <v>23939463</v>
      </c>
      <c r="L21" s="327">
        <f>+JULIO!$K$105</f>
        <v>23939463</v>
      </c>
      <c r="M21" s="327">
        <f>+AGOSTO!$K$105</f>
        <v>23939463</v>
      </c>
      <c r="N21" s="327">
        <f>+SEPTIEMBRE!$K$105</f>
        <v>23939463</v>
      </c>
      <c r="O21" s="327">
        <f>+OCTUBRE!$K$105</f>
        <v>23939463</v>
      </c>
      <c r="P21" s="327">
        <f>+NOVIEMBRE!$K$105</f>
        <v>23939463</v>
      </c>
      <c r="Q21" s="735">
        <f>+DICIEMBRE!$K$105</f>
        <v>23939463</v>
      </c>
      <c r="R21" s="744">
        <f t="shared" si="3"/>
        <v>287273556</v>
      </c>
      <c r="S21" s="808"/>
    </row>
    <row r="22" spans="1:252" s="807" customFormat="1" ht="15" x14ac:dyDescent="0.2">
      <c r="B22" s="753" t="s">
        <v>95</v>
      </c>
      <c r="C22" s="730">
        <f>MARZO!$BC19*$G$4+JUNIO!$BC19*$I$4+SEPTIEMBRE!$BC19*$K$4+DICIEMBRE!$BC19*$M$4</f>
        <v>119700000</v>
      </c>
      <c r="D22" s="1007">
        <f>MARZO!$BD19*$G$4+JUNIO!$BD19*$I$4+SEPTIEMBRE!$BD19*$K$4+DICIEMBRE!$BD19*$M$4</f>
        <v>77805907</v>
      </c>
      <c r="E22" s="1008"/>
      <c r="F22" s="326">
        <f>ENERO!$BE19</f>
        <v>2668450</v>
      </c>
      <c r="G22" s="327">
        <f>FEBRERO!$BE19</f>
        <v>8502047</v>
      </c>
      <c r="H22" s="327">
        <f>MARZO!$BE19</f>
        <v>10868800</v>
      </c>
      <c r="I22" s="327">
        <f>ABRIL!$BE19</f>
        <v>11347131</v>
      </c>
      <c r="J22" s="327">
        <f>MAYO!$BE19</f>
        <v>9705981</v>
      </c>
      <c r="K22" s="327">
        <f>JUNIO!$BE19</f>
        <v>8318300</v>
      </c>
      <c r="L22" s="327">
        <f>JULIO!$BE19</f>
        <v>9488148</v>
      </c>
      <c r="M22" s="327">
        <f>AGOSTO!$BE19</f>
        <v>8067350</v>
      </c>
      <c r="N22" s="327">
        <f>SEPTIEMBRE!$BE19</f>
        <v>8759700</v>
      </c>
      <c r="O22" s="327">
        <f>OCTUBRE!$BE19</f>
        <v>8171000</v>
      </c>
      <c r="P22" s="327">
        <f>NOVIEMBRE!$BE19</f>
        <v>7594400</v>
      </c>
      <c r="Q22" s="735">
        <f>DICIEMBRE!$BE19</f>
        <v>9452950</v>
      </c>
      <c r="R22" s="744">
        <f t="shared" si="3"/>
        <v>102944257</v>
      </c>
      <c r="S22" s="808"/>
    </row>
    <row r="23" spans="1:252" s="807" customFormat="1" ht="15.75" x14ac:dyDescent="0.2">
      <c r="B23" s="324" t="s">
        <v>465</v>
      </c>
      <c r="C23" s="749">
        <f>MARZO!$BC20*$G$4+JUNIO!$BC20*$I$4+SEPTIEMBRE!$BC20*$K$4+DICIEMBRE!$BC20*$M$4</f>
        <v>2400000</v>
      </c>
      <c r="D23" s="1005">
        <f>MARZO!$BD20*$G$4+JUNIO!$BD20*$I$4+SEPTIEMBRE!$BD20*$K$4+DICIEMBRE!$BD20*$M$4</f>
        <v>14390026</v>
      </c>
      <c r="E23" s="1006"/>
      <c r="F23" s="750">
        <f>ENERO!$BE20</f>
        <v>5175</v>
      </c>
      <c r="G23" s="751">
        <f>FEBRERO!$BE20</f>
        <v>14038740</v>
      </c>
      <c r="H23" s="751">
        <f>MARZO!$BE20</f>
        <v>43019</v>
      </c>
      <c r="I23" s="751">
        <f>ABRIL!$BE20</f>
        <v>48403</v>
      </c>
      <c r="J23" s="751">
        <f>MAYO!$BE20</f>
        <v>29609</v>
      </c>
      <c r="K23" s="751">
        <f>JUNIO!$BE20</f>
        <v>39979</v>
      </c>
      <c r="L23" s="751">
        <f>JULIO!$BE20</f>
        <v>49427</v>
      </c>
      <c r="M23" s="751">
        <f>AGOSTO!$BE20</f>
        <v>39998</v>
      </c>
      <c r="N23" s="751">
        <f>SEPTIEMBRE!$BE20</f>
        <v>95676</v>
      </c>
      <c r="O23" s="751">
        <f>OCTUBRE!$BE20</f>
        <v>89226</v>
      </c>
      <c r="P23" s="751">
        <f>NOVIEMBRE!$BE20</f>
        <v>39622</v>
      </c>
      <c r="Q23" s="752">
        <f>DICIEMBRE!$BE20</f>
        <v>291964</v>
      </c>
      <c r="R23" s="743">
        <f t="shared" si="3"/>
        <v>14810838</v>
      </c>
      <c r="S23" s="808"/>
    </row>
    <row r="24" spans="1:252" s="807" customFormat="1" ht="15.75" x14ac:dyDescent="0.2">
      <c r="B24" s="324" t="s">
        <v>466</v>
      </c>
      <c r="C24" s="749">
        <f>MARZO!$BC21*$G$4+JUNIO!$BC21*$I$4+SEPTIEMBRE!$BC21*$K$4+DICIEMBRE!$BC21*$M$4</f>
        <v>8000000</v>
      </c>
      <c r="D24" s="1005">
        <f>MARZO!$BD21*$G$4+JUNIO!$BD21*$I$4+SEPTIEMBRE!$BD21*$K$4+DICIEMBRE!$BD21*$M$4</f>
        <v>5503431</v>
      </c>
      <c r="E24" s="1006"/>
      <c r="F24" s="750">
        <f>ENERO!$BE21</f>
        <v>4164000</v>
      </c>
      <c r="G24" s="751">
        <f>FEBRERO!$BE21</f>
        <v>0</v>
      </c>
      <c r="H24" s="751">
        <f>MARZO!$BE21</f>
        <v>0</v>
      </c>
      <c r="I24" s="751">
        <f>ABRIL!$BE21</f>
        <v>0</v>
      </c>
      <c r="J24" s="751">
        <f>MAYO!$BE21</f>
        <v>0</v>
      </c>
      <c r="K24" s="751">
        <f>JUNIO!$BE21</f>
        <v>0</v>
      </c>
      <c r="L24" s="751">
        <f>JULIO!$BE21</f>
        <v>3784</v>
      </c>
      <c r="M24" s="751">
        <f>AGOSTO!$BE21</f>
        <v>0</v>
      </c>
      <c r="N24" s="751">
        <f>SEPTIEMBRE!$BE21</f>
        <v>1335647</v>
      </c>
      <c r="O24" s="751">
        <f>OCTUBRE!$BE21</f>
        <v>525623</v>
      </c>
      <c r="P24" s="751">
        <f>NOVIEMBRE!$BE21</f>
        <v>85004</v>
      </c>
      <c r="Q24" s="752">
        <f>DICIEMBRE!$BE21</f>
        <v>2324482</v>
      </c>
      <c r="R24" s="743">
        <f t="shared" si="3"/>
        <v>8438540</v>
      </c>
      <c r="S24" s="808"/>
    </row>
    <row r="25" spans="1:252" s="807" customFormat="1" ht="16.5" thickBot="1" x14ac:dyDescent="0.25">
      <c r="B25" s="328" t="s">
        <v>467</v>
      </c>
      <c r="C25" s="749">
        <f>MARZO!$BC22*$G$4+JUNIO!$BC22*$I$4+SEPTIEMBRE!$BC22*$K$4+DICIEMBRE!$BC22*$M$4</f>
        <v>735142918</v>
      </c>
      <c r="D25" s="1009">
        <f>MARZO!$BD22*$G$4+JUNIO!$BD22*$I$4+SEPTIEMBRE!$BD22*$K$4+DICIEMBRE!$BD22*$M$4</f>
        <v>599908248</v>
      </c>
      <c r="E25" s="1010"/>
      <c r="F25" s="731">
        <f>ENERO!$BE22</f>
        <v>150671816</v>
      </c>
      <c r="G25" s="732">
        <f>FEBRERO!$BE22</f>
        <v>93966714</v>
      </c>
      <c r="H25" s="732">
        <f>MARZO!$BE22</f>
        <v>171742153</v>
      </c>
      <c r="I25" s="732">
        <f>ABRIL!$BE22</f>
        <v>63689107</v>
      </c>
      <c r="J25" s="732">
        <f>MAYO!$BE22</f>
        <v>75179962</v>
      </c>
      <c r="K25" s="732">
        <f>JUNIO!$BE22</f>
        <v>9284091</v>
      </c>
      <c r="L25" s="732">
        <f>JULIO!$BE22</f>
        <v>1172970</v>
      </c>
      <c r="M25" s="732">
        <f>AGOSTO!$BE22</f>
        <v>450664</v>
      </c>
      <c r="N25" s="732">
        <f>SEPTIEMBRE!$BE22</f>
        <v>33750771</v>
      </c>
      <c r="O25" s="732">
        <f>OCTUBRE!$BE22</f>
        <v>13355806</v>
      </c>
      <c r="P25" s="732">
        <f>NOVIEMBRE!$BE22</f>
        <v>2196591</v>
      </c>
      <c r="Q25" s="736">
        <f>DICIEMBRE!$BE22</f>
        <v>1213516</v>
      </c>
      <c r="R25" s="745">
        <f t="shared" si="3"/>
        <v>616674161</v>
      </c>
      <c r="S25" s="808"/>
    </row>
    <row r="26" spans="1:252" s="807" customFormat="1" ht="22.5" thickBot="1" x14ac:dyDescent="0.25">
      <c r="B26" s="754" t="s">
        <v>602</v>
      </c>
      <c r="C26" s="755">
        <f>C8+C9+C23+C24+C25</f>
        <v>4078085070</v>
      </c>
      <c r="D26" s="1015">
        <f>D8+D9+D23+D24+D25</f>
        <v>3069678574</v>
      </c>
      <c r="E26" s="1016"/>
      <c r="F26" s="756">
        <f t="shared" ref="F26:R26" si="4">F9+F23+F24+F25</f>
        <v>259004485</v>
      </c>
      <c r="G26" s="757">
        <f t="shared" si="4"/>
        <v>198961707</v>
      </c>
      <c r="H26" s="757">
        <f t="shared" si="4"/>
        <v>291331841</v>
      </c>
      <c r="I26" s="757">
        <f t="shared" si="4"/>
        <v>200808107</v>
      </c>
      <c r="J26" s="757">
        <f t="shared" si="4"/>
        <v>248648609</v>
      </c>
      <c r="K26" s="757">
        <f t="shared" si="4"/>
        <v>174507456</v>
      </c>
      <c r="L26" s="757">
        <f t="shared" si="4"/>
        <v>294313401</v>
      </c>
      <c r="M26" s="757">
        <f t="shared" si="4"/>
        <v>213985196</v>
      </c>
      <c r="N26" s="757">
        <f t="shared" si="4"/>
        <v>317923923</v>
      </c>
      <c r="O26" s="757">
        <f t="shared" si="4"/>
        <v>285253214</v>
      </c>
      <c r="P26" s="757">
        <f t="shared" si="4"/>
        <v>188169897</v>
      </c>
      <c r="Q26" s="758">
        <f t="shared" si="4"/>
        <v>389689239</v>
      </c>
      <c r="R26" s="759">
        <f t="shared" si="4"/>
        <v>3062597075</v>
      </c>
      <c r="S26" s="808"/>
    </row>
    <row r="27" spans="1:252" s="807" customFormat="1" ht="15" customHeight="1" thickBot="1" x14ac:dyDescent="0.25">
      <c r="B27" s="329"/>
      <c r="C27" s="329"/>
      <c r="D27" s="330"/>
      <c r="E27" s="330"/>
      <c r="F27" s="330"/>
      <c r="G27" s="330"/>
      <c r="H27" s="330"/>
      <c r="I27" s="330"/>
      <c r="J27" s="330"/>
      <c r="K27" s="330"/>
      <c r="L27" s="330"/>
      <c r="M27" s="330"/>
      <c r="N27" s="330"/>
      <c r="O27" s="330"/>
      <c r="P27" s="330"/>
      <c r="Q27" s="330"/>
      <c r="R27" s="734"/>
      <c r="S27" s="808"/>
      <c r="T27" s="809"/>
      <c r="U27" s="809"/>
      <c r="V27" s="809"/>
      <c r="W27" s="809"/>
      <c r="X27" s="809"/>
      <c r="Y27" s="809"/>
      <c r="Z27" s="809"/>
      <c r="AA27" s="809"/>
      <c r="AB27" s="809"/>
      <c r="AC27" s="809"/>
      <c r="AD27" s="809"/>
      <c r="AE27" s="809"/>
      <c r="AF27" s="809"/>
      <c r="AG27" s="809"/>
      <c r="AH27" s="809"/>
      <c r="AI27" s="809"/>
      <c r="AJ27" s="809"/>
      <c r="AK27" s="809"/>
      <c r="AL27" s="809"/>
      <c r="AM27" s="809"/>
      <c r="AN27" s="809"/>
      <c r="AO27" s="809"/>
      <c r="AP27" s="809"/>
      <c r="AQ27" s="809"/>
      <c r="AR27" s="809"/>
      <c r="AS27" s="809"/>
      <c r="AT27" s="809"/>
      <c r="AU27" s="809"/>
      <c r="AV27" s="809"/>
      <c r="AW27" s="809"/>
      <c r="AX27" s="809"/>
      <c r="AY27" s="809"/>
      <c r="AZ27" s="809"/>
      <c r="BA27" s="809"/>
      <c r="BB27" s="809"/>
      <c r="BC27" s="809"/>
      <c r="BD27" s="809"/>
      <c r="BE27" s="809"/>
      <c r="BF27" s="809"/>
      <c r="BG27" s="809"/>
      <c r="BH27" s="809"/>
      <c r="BI27" s="809"/>
      <c r="BJ27" s="809"/>
      <c r="BK27" s="809"/>
      <c r="BL27" s="809"/>
      <c r="BM27" s="809"/>
      <c r="BN27" s="809"/>
      <c r="BO27" s="809"/>
      <c r="BP27" s="809"/>
      <c r="BQ27" s="809"/>
      <c r="BR27" s="809"/>
      <c r="BS27" s="809"/>
      <c r="BT27" s="809"/>
      <c r="BU27" s="809"/>
      <c r="BV27" s="809"/>
      <c r="BW27" s="809"/>
      <c r="BX27" s="809"/>
      <c r="BY27" s="809"/>
      <c r="BZ27" s="809"/>
      <c r="CA27" s="809"/>
      <c r="CB27" s="809"/>
      <c r="CC27" s="809"/>
      <c r="CD27" s="809"/>
      <c r="CE27" s="809"/>
      <c r="CF27" s="809"/>
      <c r="CG27" s="809"/>
      <c r="CH27" s="809"/>
      <c r="CI27" s="809"/>
      <c r="CJ27" s="809"/>
      <c r="CK27" s="809"/>
      <c r="CL27" s="809"/>
      <c r="CM27" s="809"/>
      <c r="CN27" s="809"/>
      <c r="CO27" s="809"/>
      <c r="CP27" s="809"/>
      <c r="CQ27" s="809"/>
      <c r="CR27" s="809"/>
      <c r="CS27" s="809"/>
      <c r="CT27" s="809"/>
      <c r="CU27" s="809"/>
      <c r="CV27" s="809"/>
      <c r="CW27" s="809"/>
      <c r="CX27" s="809"/>
      <c r="CY27" s="809"/>
      <c r="CZ27" s="809"/>
      <c r="DA27" s="809"/>
      <c r="DB27" s="809"/>
      <c r="DC27" s="809"/>
      <c r="DD27" s="809"/>
      <c r="DE27" s="809"/>
      <c r="DF27" s="809"/>
      <c r="DG27" s="809"/>
      <c r="DH27" s="809"/>
      <c r="DI27" s="809"/>
      <c r="DJ27" s="809"/>
      <c r="DK27" s="809"/>
      <c r="DL27" s="809"/>
      <c r="DM27" s="809"/>
      <c r="DN27" s="809"/>
      <c r="DO27" s="809"/>
      <c r="DP27" s="809"/>
      <c r="DQ27" s="809"/>
      <c r="DR27" s="809"/>
      <c r="DS27" s="809"/>
      <c r="DT27" s="809"/>
      <c r="DU27" s="809"/>
      <c r="DV27" s="809"/>
      <c r="DW27" s="809"/>
      <c r="DX27" s="809"/>
      <c r="DY27" s="809"/>
      <c r="DZ27" s="809"/>
      <c r="EA27" s="809"/>
      <c r="EB27" s="809"/>
      <c r="EC27" s="809"/>
      <c r="ED27" s="809"/>
      <c r="EE27" s="809"/>
      <c r="EF27" s="809"/>
      <c r="EG27" s="809"/>
      <c r="EH27" s="809"/>
      <c r="EI27" s="809"/>
      <c r="EJ27" s="809"/>
      <c r="EK27" s="809"/>
      <c r="EL27" s="809"/>
      <c r="EM27" s="809"/>
      <c r="EN27" s="809"/>
      <c r="EO27" s="809"/>
      <c r="EP27" s="809"/>
      <c r="EQ27" s="809"/>
      <c r="ER27" s="809"/>
      <c r="ES27" s="809"/>
      <c r="ET27" s="809"/>
      <c r="EU27" s="809"/>
      <c r="EV27" s="809"/>
      <c r="EW27" s="809"/>
      <c r="EX27" s="809"/>
      <c r="EY27" s="809"/>
      <c r="EZ27" s="809"/>
      <c r="FA27" s="809"/>
      <c r="FB27" s="809"/>
      <c r="FC27" s="809"/>
      <c r="FD27" s="809"/>
      <c r="FE27" s="809"/>
      <c r="FF27" s="809"/>
      <c r="FG27" s="809"/>
      <c r="FH27" s="809"/>
      <c r="FI27" s="809"/>
      <c r="FJ27" s="809"/>
      <c r="FK27" s="809"/>
      <c r="FL27" s="809"/>
      <c r="FM27" s="809"/>
      <c r="FN27" s="809"/>
      <c r="FO27" s="809"/>
      <c r="FP27" s="809"/>
      <c r="FQ27" s="809"/>
      <c r="FR27" s="809"/>
      <c r="FS27" s="809"/>
      <c r="FT27" s="809"/>
      <c r="FU27" s="809"/>
      <c r="FV27" s="809"/>
      <c r="FW27" s="809"/>
      <c r="FX27" s="809"/>
      <c r="FY27" s="809"/>
      <c r="FZ27" s="809"/>
      <c r="GA27" s="809"/>
      <c r="GB27" s="809"/>
      <c r="GC27" s="809"/>
      <c r="GD27" s="809"/>
      <c r="GE27" s="809"/>
      <c r="GF27" s="809"/>
      <c r="GG27" s="809"/>
      <c r="GH27" s="809"/>
      <c r="GI27" s="809"/>
      <c r="GJ27" s="809"/>
      <c r="GK27" s="809"/>
      <c r="GL27" s="809"/>
      <c r="GM27" s="809"/>
      <c r="GN27" s="809"/>
      <c r="GO27" s="809"/>
      <c r="GP27" s="809"/>
      <c r="GQ27" s="809"/>
      <c r="GR27" s="809"/>
      <c r="GS27" s="809"/>
      <c r="GT27" s="809"/>
      <c r="GU27" s="809"/>
      <c r="GV27" s="809"/>
      <c r="GW27" s="809"/>
      <c r="GX27" s="809"/>
      <c r="GY27" s="809"/>
      <c r="GZ27" s="809"/>
      <c r="HA27" s="809"/>
      <c r="HB27" s="809"/>
      <c r="HC27" s="809"/>
      <c r="HD27" s="809"/>
      <c r="HE27" s="809"/>
      <c r="HF27" s="809"/>
      <c r="HG27" s="809"/>
      <c r="HH27" s="809"/>
      <c r="HI27" s="809"/>
      <c r="HJ27" s="809"/>
      <c r="HK27" s="809"/>
      <c r="HL27" s="809"/>
      <c r="HM27" s="809"/>
      <c r="HN27" s="809"/>
      <c r="HO27" s="809"/>
      <c r="HP27" s="809"/>
      <c r="HQ27" s="809"/>
      <c r="HR27" s="809"/>
      <c r="HS27" s="809"/>
      <c r="HT27" s="809"/>
      <c r="HU27" s="809"/>
      <c r="HV27" s="809"/>
      <c r="HW27" s="809"/>
      <c r="HX27" s="809"/>
      <c r="HY27" s="809"/>
      <c r="HZ27" s="809"/>
      <c r="IA27" s="809"/>
      <c r="IB27" s="809"/>
      <c r="IC27" s="809"/>
      <c r="ID27" s="809"/>
      <c r="IE27" s="809"/>
      <c r="IF27" s="809"/>
      <c r="IG27" s="809"/>
      <c r="IH27" s="809"/>
      <c r="II27" s="809"/>
      <c r="IJ27" s="809"/>
      <c r="IK27" s="809"/>
      <c r="IL27" s="809"/>
      <c r="IM27" s="809"/>
      <c r="IN27" s="809"/>
      <c r="IO27" s="809"/>
      <c r="IP27" s="809"/>
      <c r="IQ27" s="809"/>
      <c r="IR27" s="809"/>
    </row>
    <row r="28" spans="1:252" s="807" customFormat="1" ht="33.75" customHeight="1" thickBot="1" x14ac:dyDescent="0.25">
      <c r="A28" s="810"/>
      <c r="B28" s="993" t="s">
        <v>34</v>
      </c>
      <c r="C28" s="998" t="s">
        <v>591</v>
      </c>
      <c r="D28" s="1011" t="s">
        <v>559</v>
      </c>
      <c r="E28" s="1011" t="s">
        <v>560</v>
      </c>
      <c r="F28" s="781" t="s">
        <v>404</v>
      </c>
      <c r="G28" s="318"/>
      <c r="H28" s="318"/>
      <c r="I28" s="318"/>
      <c r="J28" s="318"/>
      <c r="K28" s="318"/>
      <c r="L28" s="318"/>
      <c r="M28" s="318"/>
      <c r="N28" s="318"/>
      <c r="O28" s="318"/>
      <c r="P28" s="318"/>
      <c r="Q28" s="318"/>
      <c r="R28" s="1011" t="s">
        <v>405</v>
      </c>
      <c r="S28" s="808"/>
    </row>
    <row r="29" spans="1:252" s="807" customFormat="1" ht="63.75" customHeight="1" thickBot="1" x14ac:dyDescent="0.25">
      <c r="A29" s="810"/>
      <c r="B29" s="1014"/>
      <c r="C29" s="1004"/>
      <c r="D29" s="1012"/>
      <c r="E29" s="1013"/>
      <c r="F29" s="783" t="str">
        <f t="shared" ref="F29:Q29" si="5">+F7</f>
        <v>ENERO</v>
      </c>
      <c r="G29" s="784" t="str">
        <f t="shared" si="5"/>
        <v>FEBRERO</v>
      </c>
      <c r="H29" s="784" t="str">
        <f t="shared" si="5"/>
        <v>MARZO</v>
      </c>
      <c r="I29" s="784" t="str">
        <f t="shared" si="5"/>
        <v>ABRIL</v>
      </c>
      <c r="J29" s="784" t="str">
        <f t="shared" si="5"/>
        <v>MAYO</v>
      </c>
      <c r="K29" s="784" t="str">
        <f t="shared" si="5"/>
        <v>JUNIO</v>
      </c>
      <c r="L29" s="784" t="str">
        <f t="shared" si="5"/>
        <v>JULIO</v>
      </c>
      <c r="M29" s="784" t="str">
        <f t="shared" si="5"/>
        <v>AGOSTO</v>
      </c>
      <c r="N29" s="784" t="str">
        <f t="shared" si="5"/>
        <v>SEPTIEMBRE</v>
      </c>
      <c r="O29" s="784" t="str">
        <f t="shared" si="5"/>
        <v>OCTUBRE</v>
      </c>
      <c r="P29" s="784" t="str">
        <f t="shared" si="5"/>
        <v>NOVIEMBRE</v>
      </c>
      <c r="Q29" s="785" t="str">
        <f t="shared" si="5"/>
        <v>DICIEMBRE</v>
      </c>
      <c r="R29" s="1012"/>
      <c r="S29" s="808"/>
    </row>
    <row r="30" spans="1:252" s="807" customFormat="1" ht="15" customHeight="1" x14ac:dyDescent="0.2">
      <c r="A30" s="810"/>
      <c r="B30" s="765" t="s">
        <v>56</v>
      </c>
      <c r="C30" s="739">
        <f>+C31+C39+C46</f>
        <v>2794600398</v>
      </c>
      <c r="D30" s="739">
        <f t="shared" ref="D30:R30" si="6">+D31+D39+D46</f>
        <v>1797305850.0699999</v>
      </c>
      <c r="E30" s="740">
        <f t="shared" si="6"/>
        <v>1676481658.0699999</v>
      </c>
      <c r="F30" s="737">
        <f t="shared" si="6"/>
        <v>121561089</v>
      </c>
      <c r="G30" s="738">
        <f t="shared" si="6"/>
        <v>178131884</v>
      </c>
      <c r="H30" s="738">
        <f t="shared" si="6"/>
        <v>159196048</v>
      </c>
      <c r="I30" s="738">
        <f t="shared" si="6"/>
        <v>157327487</v>
      </c>
      <c r="J30" s="738">
        <f t="shared" si="6"/>
        <v>193046902</v>
      </c>
      <c r="K30" s="738">
        <f t="shared" si="6"/>
        <v>145153602</v>
      </c>
      <c r="L30" s="738">
        <f t="shared" si="6"/>
        <v>214851829</v>
      </c>
      <c r="M30" s="738">
        <f t="shared" si="6"/>
        <v>183046263</v>
      </c>
      <c r="N30" s="738">
        <f t="shared" si="6"/>
        <v>243273719</v>
      </c>
      <c r="O30" s="738">
        <f t="shared" si="6"/>
        <v>232192171</v>
      </c>
      <c r="P30" s="738">
        <f t="shared" si="6"/>
        <v>173661415.62</v>
      </c>
      <c r="Q30" s="787">
        <f t="shared" si="6"/>
        <v>362804325</v>
      </c>
      <c r="R30" s="741">
        <f t="shared" si="6"/>
        <v>2364246734.6199999</v>
      </c>
      <c r="S30" s="808"/>
    </row>
    <row r="31" spans="1:252" s="807" customFormat="1" ht="15" customHeight="1" x14ac:dyDescent="0.2">
      <c r="A31" s="810"/>
      <c r="B31" s="766" t="s">
        <v>597</v>
      </c>
      <c r="C31" s="741">
        <f>+C32+C38</f>
        <v>2111395646</v>
      </c>
      <c r="D31" s="741">
        <f t="shared" ref="D31:R31" si="7">+D32+D38</f>
        <v>1344273209</v>
      </c>
      <c r="E31" s="741">
        <f t="shared" si="7"/>
        <v>1264837580</v>
      </c>
      <c r="F31" s="788">
        <f t="shared" si="7"/>
        <v>114096147</v>
      </c>
      <c r="G31" s="773">
        <f t="shared" si="7"/>
        <v>127397777</v>
      </c>
      <c r="H31" s="773">
        <f t="shared" si="7"/>
        <v>130543609</v>
      </c>
      <c r="I31" s="773">
        <f t="shared" si="7"/>
        <v>135324186</v>
      </c>
      <c r="J31" s="773">
        <f t="shared" si="7"/>
        <v>154189720</v>
      </c>
      <c r="K31" s="773">
        <f t="shared" si="7"/>
        <v>131068877</v>
      </c>
      <c r="L31" s="773">
        <f t="shared" si="7"/>
        <v>152034835</v>
      </c>
      <c r="M31" s="773">
        <f t="shared" si="7"/>
        <v>138036159</v>
      </c>
      <c r="N31" s="773">
        <f t="shared" si="7"/>
        <v>164732408</v>
      </c>
      <c r="O31" s="773">
        <f t="shared" si="7"/>
        <v>194415676</v>
      </c>
      <c r="P31" s="773">
        <f t="shared" si="7"/>
        <v>135585799</v>
      </c>
      <c r="Q31" s="789">
        <f t="shared" si="7"/>
        <v>236687675</v>
      </c>
      <c r="R31" s="741">
        <f t="shared" si="7"/>
        <v>1814112868</v>
      </c>
      <c r="S31" s="808"/>
    </row>
    <row r="32" spans="1:252" s="807" customFormat="1" ht="15" customHeight="1" x14ac:dyDescent="0.2">
      <c r="A32" s="810"/>
      <c r="B32" s="767" t="s">
        <v>468</v>
      </c>
      <c r="C32" s="774">
        <f>+C33+C37</f>
        <v>1749552802</v>
      </c>
      <c r="D32" s="774">
        <f t="shared" ref="D32:R32" si="8">+D33+D37</f>
        <v>1043299059</v>
      </c>
      <c r="E32" s="774">
        <f t="shared" si="8"/>
        <v>1043299059</v>
      </c>
      <c r="F32" s="763">
        <f t="shared" si="8"/>
        <v>110522475</v>
      </c>
      <c r="G32" s="764">
        <f t="shared" si="8"/>
        <v>110766578</v>
      </c>
      <c r="H32" s="764">
        <f t="shared" si="8"/>
        <v>116331998</v>
      </c>
      <c r="I32" s="764">
        <f t="shared" si="8"/>
        <v>112170850</v>
      </c>
      <c r="J32" s="764">
        <f t="shared" si="8"/>
        <v>114719249</v>
      </c>
      <c r="K32" s="764">
        <f t="shared" si="8"/>
        <v>113246854</v>
      </c>
      <c r="L32" s="764">
        <f t="shared" si="8"/>
        <v>120288713</v>
      </c>
      <c r="M32" s="764">
        <f t="shared" si="8"/>
        <v>117085160</v>
      </c>
      <c r="N32" s="764">
        <f t="shared" si="8"/>
        <v>119865067</v>
      </c>
      <c r="O32" s="764">
        <f t="shared" si="8"/>
        <v>169240812</v>
      </c>
      <c r="P32" s="764">
        <f t="shared" si="8"/>
        <v>122156319</v>
      </c>
      <c r="Q32" s="790">
        <f t="shared" si="8"/>
        <v>191970187</v>
      </c>
      <c r="R32" s="774">
        <f t="shared" si="8"/>
        <v>1518364262</v>
      </c>
      <c r="S32" s="808"/>
    </row>
    <row r="33" spans="1:19" s="807" customFormat="1" ht="15" customHeight="1" x14ac:dyDescent="0.2">
      <c r="A33" s="810"/>
      <c r="B33" s="767" t="s">
        <v>596</v>
      </c>
      <c r="C33" s="774">
        <f>SUM(C34:C36)</f>
        <v>1154999780</v>
      </c>
      <c r="D33" s="774">
        <f t="shared" ref="D33:R33" si="9">SUM(D34:D36)</f>
        <v>799459833</v>
      </c>
      <c r="E33" s="774">
        <f t="shared" si="9"/>
        <v>799459833</v>
      </c>
      <c r="F33" s="763">
        <f t="shared" si="9"/>
        <v>91316161</v>
      </c>
      <c r="G33" s="764">
        <f t="shared" si="9"/>
        <v>83613670</v>
      </c>
      <c r="H33" s="764">
        <f t="shared" si="9"/>
        <v>89391358</v>
      </c>
      <c r="I33" s="764">
        <f t="shared" si="9"/>
        <v>85709788</v>
      </c>
      <c r="J33" s="764">
        <f t="shared" si="9"/>
        <v>87681809</v>
      </c>
      <c r="K33" s="764">
        <f t="shared" si="9"/>
        <v>86161736</v>
      </c>
      <c r="L33" s="764">
        <f t="shared" si="9"/>
        <v>92788102</v>
      </c>
      <c r="M33" s="764">
        <f t="shared" si="9"/>
        <v>89791162</v>
      </c>
      <c r="N33" s="764">
        <f t="shared" si="9"/>
        <v>92503118</v>
      </c>
      <c r="O33" s="764">
        <f t="shared" si="9"/>
        <v>129296499</v>
      </c>
      <c r="P33" s="764">
        <f t="shared" si="9"/>
        <v>93819413</v>
      </c>
      <c r="Q33" s="790">
        <f t="shared" si="9"/>
        <v>163654581</v>
      </c>
      <c r="R33" s="774">
        <f t="shared" si="9"/>
        <v>1185727397</v>
      </c>
      <c r="S33" s="808"/>
    </row>
    <row r="34" spans="1:19" s="807" customFormat="1" ht="15" customHeight="1" x14ac:dyDescent="0.2">
      <c r="A34" s="810"/>
      <c r="B34" s="768" t="s">
        <v>470</v>
      </c>
      <c r="C34" s="775">
        <f>MARZO!$BN10*$G$4+JUNIO!$BN10*$I$4+SEPTIEMBRE!$BN10*$K$4+DICIEMBRE!$BN10*$M$4</f>
        <v>913498656</v>
      </c>
      <c r="D34" s="775">
        <f>MARZO!$BO10*$G$4+JUNIO!$BO10*$I$4+SEPTIEMBRE!$BO10*$K$4+DICIEMBRE!$BO10*$M$4</f>
        <v>679888678</v>
      </c>
      <c r="E34" s="775">
        <f>MARZO!$BP10*$G$4+JUNIO!$BP10*$I$4+SEPTIEMBRE!$BP10*$K$4+DICIEMBRE!$BP10*$M$4</f>
        <v>679888678</v>
      </c>
      <c r="F34" s="331">
        <f>ENERO!$BQ10</f>
        <v>76124889</v>
      </c>
      <c r="G34" s="332">
        <f>FEBRERO!$BQ10</f>
        <v>76124888</v>
      </c>
      <c r="H34" s="332">
        <f>MARZO!$BQ10</f>
        <v>76302725</v>
      </c>
      <c r="I34" s="332">
        <f>ABRIL!$BQ10</f>
        <v>75960948</v>
      </c>
      <c r="J34" s="332">
        <f>MAYO!$BQ10</f>
        <v>75939361</v>
      </c>
      <c r="K34" s="332">
        <f>JUNIO!$BQ10</f>
        <v>71425986</v>
      </c>
      <c r="L34" s="332">
        <f>JULIO!$BQ10</f>
        <v>79660143</v>
      </c>
      <c r="M34" s="332">
        <f>AGOSTO!$BQ10</f>
        <v>72788557</v>
      </c>
      <c r="N34" s="332">
        <f>SEPTIEMBRE!$BQ10</f>
        <v>75561180</v>
      </c>
      <c r="O34" s="332">
        <f>OCTUBRE!$BQ10</f>
        <v>73781419</v>
      </c>
      <c r="P34" s="332">
        <f>NOVIEMBRE!$BQ10</f>
        <v>73420637</v>
      </c>
      <c r="Q34" s="791">
        <f>DICIEMBRE!$BQ10</f>
        <v>74128012</v>
      </c>
      <c r="R34" s="760">
        <f t="shared" ref="R34:R55" si="10">SUM(F34:Q34)</f>
        <v>901218745</v>
      </c>
      <c r="S34" s="808"/>
    </row>
    <row r="35" spans="1:19" s="807" customFormat="1" ht="15" customHeight="1" x14ac:dyDescent="0.2">
      <c r="A35" s="810"/>
      <c r="B35" s="768" t="s">
        <v>471</v>
      </c>
      <c r="C35" s="775">
        <f>MARZO!$BN11*$G$4+JUNIO!$BN11*$I$4+SEPTIEMBRE!$BN11*$K$4+DICIEMBRE!$BN11*$M$4</f>
        <v>104766927</v>
      </c>
      <c r="D35" s="775">
        <f>MARZO!$BO11*$G$4+JUNIO!$BO11*$I$4+SEPTIEMBRE!$BO11*$K$4+DICIEMBRE!$BO11*$M$4</f>
        <v>93489003</v>
      </c>
      <c r="E35" s="775">
        <f>MARZO!$BP11*$G$4+JUNIO!$BP11*$I$4+SEPTIEMBRE!$BP11*$K$4+DICIEMBRE!$BP11*$M$4</f>
        <v>93489003</v>
      </c>
      <c r="F35" s="331">
        <f>ENERO!$BQ11</f>
        <v>10033214</v>
      </c>
      <c r="G35" s="332">
        <f>FEBRERO!$BQ11</f>
        <v>5860593</v>
      </c>
      <c r="H35" s="332">
        <f>MARZO!$BQ11</f>
        <v>11775943</v>
      </c>
      <c r="I35" s="332">
        <f>ABRIL!$BQ11</f>
        <v>8473755</v>
      </c>
      <c r="J35" s="332">
        <f>MAYO!$BQ11</f>
        <v>10989178</v>
      </c>
      <c r="K35" s="332">
        <f>JUNIO!$BQ11</f>
        <v>10789854</v>
      </c>
      <c r="L35" s="332">
        <f>JULIO!$BQ11</f>
        <v>9900722</v>
      </c>
      <c r="M35" s="332">
        <f>AGOSTO!$BQ11</f>
        <v>12958512</v>
      </c>
      <c r="N35" s="332">
        <f>SEPTIEMBRE!$BQ11</f>
        <v>12707232</v>
      </c>
      <c r="O35" s="332">
        <f>OCTUBRE!$BQ11</f>
        <v>25343269</v>
      </c>
      <c r="P35" s="332">
        <f>NOVIEMBRE!$BQ11</f>
        <v>17633539</v>
      </c>
      <c r="Q35" s="791">
        <f>DICIEMBRE!$BQ11</f>
        <v>13064554</v>
      </c>
      <c r="R35" s="760">
        <f t="shared" si="10"/>
        <v>149530365</v>
      </c>
      <c r="S35" s="808"/>
    </row>
    <row r="36" spans="1:19" s="807" customFormat="1" ht="24" x14ac:dyDescent="0.2">
      <c r="A36" s="810"/>
      <c r="B36" s="768" t="s">
        <v>472</v>
      </c>
      <c r="C36" s="775">
        <f>MARZO!$BN12*$G$4+JUNIO!$BN12*$I$4+SEPTIEMBRE!$BN12*$K$4+DICIEMBRE!$BN12*$M$4</f>
        <v>136734197</v>
      </c>
      <c r="D36" s="775">
        <f>MARZO!$BO12*$G$4+JUNIO!$BO12*$I$4+SEPTIEMBRE!$BO12*$K$4+DICIEMBRE!$BO12*$M$4</f>
        <v>26082152</v>
      </c>
      <c r="E36" s="775">
        <f>MARZO!$BP12*$G$4+JUNIO!$BP12*$I$4+SEPTIEMBRE!$BP12*$K$4+DICIEMBRE!$BP12*$M$4</f>
        <v>26082152</v>
      </c>
      <c r="F36" s="331">
        <f>ENERO!$BQ12</f>
        <v>5158058</v>
      </c>
      <c r="G36" s="332">
        <f>FEBRERO!$BQ12</f>
        <v>1628189</v>
      </c>
      <c r="H36" s="332">
        <f>MARZO!$BQ12</f>
        <v>1312690</v>
      </c>
      <c r="I36" s="332">
        <f>ABRIL!$BQ12</f>
        <v>1275085</v>
      </c>
      <c r="J36" s="332">
        <f>MAYO!$BQ12</f>
        <v>753270</v>
      </c>
      <c r="K36" s="332">
        <f>JUNIO!$BQ12</f>
        <v>3945896</v>
      </c>
      <c r="L36" s="332">
        <f>JULIO!$BQ12</f>
        <v>3227237</v>
      </c>
      <c r="M36" s="332">
        <f>AGOSTO!$BQ12</f>
        <v>4044093</v>
      </c>
      <c r="N36" s="332">
        <f>SEPTIEMBRE!$BQ12</f>
        <v>4234706</v>
      </c>
      <c r="O36" s="332">
        <f>OCTUBRE!$BQ12</f>
        <v>30171811</v>
      </c>
      <c r="P36" s="332">
        <f>NOVIEMBRE!$BQ12</f>
        <v>2765237</v>
      </c>
      <c r="Q36" s="791">
        <f>DICIEMBRE!$BQ12</f>
        <v>76462015</v>
      </c>
      <c r="R36" s="760">
        <f t="shared" si="10"/>
        <v>134978287</v>
      </c>
      <c r="S36" s="808"/>
    </row>
    <row r="37" spans="1:19" s="807" customFormat="1" ht="22.5" customHeight="1" x14ac:dyDescent="0.2">
      <c r="A37" s="810"/>
      <c r="B37" s="767" t="s">
        <v>473</v>
      </c>
      <c r="C37" s="774">
        <f>MARZO!$BN13*$G$4+JUNIO!$BN13*$I$4+SEPTIEMBRE!$BN13*$K$4+DICIEMBRE!$BN13*$M$4</f>
        <v>594553022</v>
      </c>
      <c r="D37" s="775">
        <f>MARZO!$BO13*$G$4+JUNIO!$BO13*$I$4+SEPTIEMBRE!$BO13*$K$4+DICIEMBRE!$BO13*$M$4</f>
        <v>243839226</v>
      </c>
      <c r="E37" s="775">
        <f>MARZO!$BP13*$G$4+JUNIO!$BP13*$I$4+SEPTIEMBRE!$BP13*$K$4+DICIEMBRE!$BP13*$M$4</f>
        <v>243839226</v>
      </c>
      <c r="F37" s="331">
        <f>ENERO!$BQ13</f>
        <v>19206314</v>
      </c>
      <c r="G37" s="332">
        <f>FEBRERO!$BQ13</f>
        <v>27152908</v>
      </c>
      <c r="H37" s="332">
        <f>MARZO!$BQ13</f>
        <v>26940640</v>
      </c>
      <c r="I37" s="332">
        <f>ABRIL!$BQ13</f>
        <v>26461062</v>
      </c>
      <c r="J37" s="332">
        <f>MAYO!$BQ13</f>
        <v>27037440</v>
      </c>
      <c r="K37" s="332">
        <f>JUNIO!$BQ13</f>
        <v>27085118</v>
      </c>
      <c r="L37" s="332">
        <f>JULIO!$BQ13</f>
        <v>27500611</v>
      </c>
      <c r="M37" s="332">
        <f>AGOSTO!$BQ13</f>
        <v>27293998</v>
      </c>
      <c r="N37" s="332">
        <f>SEPTIEMBRE!$BQ13</f>
        <v>27361949</v>
      </c>
      <c r="O37" s="332">
        <f>OCTUBRE!$BQ13</f>
        <v>39944313</v>
      </c>
      <c r="P37" s="332">
        <f>NOVIEMBRE!$BQ13</f>
        <v>28336906</v>
      </c>
      <c r="Q37" s="791">
        <f>DICIEMBRE!$BQ13</f>
        <v>28315606</v>
      </c>
      <c r="R37" s="760">
        <f t="shared" si="10"/>
        <v>332636865</v>
      </c>
      <c r="S37" s="808"/>
    </row>
    <row r="38" spans="1:19" s="807" customFormat="1" ht="21.75" customHeight="1" x14ac:dyDescent="0.2">
      <c r="A38" s="810"/>
      <c r="B38" s="767" t="s">
        <v>469</v>
      </c>
      <c r="C38" s="774">
        <f>MARZO!$BN14*$G$4+JUNIO!$BN14*$I$4+SEPTIEMBRE!$BN14*$K$4+DICIEMBRE!$BN14*$M$4</f>
        <v>361842844</v>
      </c>
      <c r="D38" s="775">
        <f>MARZO!$BO14*$G$4+JUNIO!$BO14*$I$4+SEPTIEMBRE!$BO14*$K$4+DICIEMBRE!$BO14*$M$4</f>
        <v>300974150</v>
      </c>
      <c r="E38" s="775">
        <f>MARZO!$BP14*$G$4+JUNIO!$BP14*$I$4+SEPTIEMBRE!$BP14*$K$4+DICIEMBRE!$BP14*$M$4</f>
        <v>221538521</v>
      </c>
      <c r="F38" s="331">
        <f>ENERO!$BQ14</f>
        <v>3573672</v>
      </c>
      <c r="G38" s="332">
        <f>FEBRERO!$BQ14</f>
        <v>16631199</v>
      </c>
      <c r="H38" s="332">
        <f>MARZO!$BQ14</f>
        <v>14211611</v>
      </c>
      <c r="I38" s="332">
        <f>ABRIL!$BQ14</f>
        <v>23153336</v>
      </c>
      <c r="J38" s="332">
        <f>MAYO!$BQ14</f>
        <v>39470471</v>
      </c>
      <c r="K38" s="332">
        <f>JUNIO!$BQ14</f>
        <v>17822023</v>
      </c>
      <c r="L38" s="332">
        <f>JULIO!$BQ14</f>
        <v>31746122</v>
      </c>
      <c r="M38" s="332">
        <f>AGOSTO!$BQ14</f>
        <v>20950999</v>
      </c>
      <c r="N38" s="332">
        <f>SEPTIEMBRE!$BQ14</f>
        <v>44867341</v>
      </c>
      <c r="O38" s="332">
        <f>OCTUBRE!$BQ14</f>
        <v>25174864</v>
      </c>
      <c r="P38" s="332">
        <f>NOVIEMBRE!$BQ14</f>
        <v>13429480</v>
      </c>
      <c r="Q38" s="791">
        <f>DICIEMBRE!$BQ14</f>
        <v>44717488</v>
      </c>
      <c r="R38" s="760">
        <f t="shared" si="10"/>
        <v>295748606</v>
      </c>
      <c r="S38" s="808"/>
    </row>
    <row r="39" spans="1:19" s="813" customFormat="1" ht="15" customHeight="1" x14ac:dyDescent="0.2">
      <c r="A39" s="811"/>
      <c r="B39" s="766" t="s">
        <v>598</v>
      </c>
      <c r="C39" s="774">
        <f>SUM(C40:C45)</f>
        <v>627753246</v>
      </c>
      <c r="D39" s="774">
        <f t="shared" ref="D39:I39" si="11">SUM(D40:D45)</f>
        <v>424563317.06999999</v>
      </c>
      <c r="E39" s="774">
        <f t="shared" si="11"/>
        <v>383174754.06999999</v>
      </c>
      <c r="F39" s="763">
        <f t="shared" si="11"/>
        <v>4342588</v>
      </c>
      <c r="G39" s="764">
        <f t="shared" si="11"/>
        <v>47909552</v>
      </c>
      <c r="H39" s="764">
        <f t="shared" si="11"/>
        <v>26012574</v>
      </c>
      <c r="I39" s="764">
        <f t="shared" si="11"/>
        <v>19545302</v>
      </c>
      <c r="J39" s="764">
        <f t="shared" ref="J39:R39" si="12">SUM(J40:J45)</f>
        <v>36399183</v>
      </c>
      <c r="K39" s="764">
        <f t="shared" si="12"/>
        <v>11626726</v>
      </c>
      <c r="L39" s="764">
        <f t="shared" si="12"/>
        <v>60335164</v>
      </c>
      <c r="M39" s="764">
        <f t="shared" si="12"/>
        <v>42509952</v>
      </c>
      <c r="N39" s="764">
        <f t="shared" si="12"/>
        <v>71892034</v>
      </c>
      <c r="O39" s="764">
        <f t="shared" si="12"/>
        <v>34136943</v>
      </c>
      <c r="P39" s="764">
        <f t="shared" si="12"/>
        <v>34157394.619999997</v>
      </c>
      <c r="Q39" s="790">
        <f t="shared" si="12"/>
        <v>117702279</v>
      </c>
      <c r="R39" s="774">
        <f t="shared" si="12"/>
        <v>506569691.62</v>
      </c>
      <c r="S39" s="812"/>
    </row>
    <row r="40" spans="1:19" s="807" customFormat="1" ht="15" customHeight="1" x14ac:dyDescent="0.2">
      <c r="A40" s="810"/>
      <c r="B40" s="768" t="s">
        <v>85</v>
      </c>
      <c r="C40" s="775">
        <f>MARZO!$BN16*$G$4+JUNIO!$BN16*$I$4+SEPTIEMBRE!$BN16*$K$4+DICIEMBRE!$BN16*$M$4</f>
        <v>150393954</v>
      </c>
      <c r="D40" s="775">
        <f>MARZO!$BO16*$G$4+JUNIO!$BO16*$I$4+SEPTIEMBRE!$BO16*$K$4+DICIEMBRE!$BO16*$M$4</f>
        <v>76722822</v>
      </c>
      <c r="E40" s="775">
        <f>MARZO!$BP16*$G$4+JUNIO!$BP16*$I$4+SEPTIEMBRE!$BP16*$K$4+DICIEMBRE!$BP16*$M$4</f>
        <v>76722822</v>
      </c>
      <c r="F40" s="331">
        <f>ENERO!$BQ16</f>
        <v>0</v>
      </c>
      <c r="G40" s="332">
        <f>FEBRERO!$BQ16</f>
        <v>10675017</v>
      </c>
      <c r="H40" s="332">
        <f>MARZO!$BQ16</f>
        <v>2792602</v>
      </c>
      <c r="I40" s="332">
        <f>ABRIL!$BQ16</f>
        <v>3144302</v>
      </c>
      <c r="J40" s="332">
        <f>MAYO!$BQ16</f>
        <v>11560736</v>
      </c>
      <c r="K40" s="332">
        <f>JUNIO!$BQ16</f>
        <v>2022222</v>
      </c>
      <c r="L40" s="332">
        <f>JULIO!$BQ16</f>
        <v>8421483</v>
      </c>
      <c r="M40" s="332">
        <f>AGOSTO!$BQ16</f>
        <v>7371944</v>
      </c>
      <c r="N40" s="332">
        <f>SEPTIEMBRE!$BQ16</f>
        <v>10386451</v>
      </c>
      <c r="O40" s="332">
        <f>OCTUBRE!$BQ16</f>
        <v>7035355</v>
      </c>
      <c r="P40" s="332">
        <f>NOVIEMBRE!$BQ16</f>
        <v>7029354</v>
      </c>
      <c r="Q40" s="791">
        <f>DICIEMBRE!$BQ16</f>
        <v>68902973</v>
      </c>
      <c r="R40" s="760">
        <f t="shared" si="10"/>
        <v>139342439</v>
      </c>
      <c r="S40" s="808"/>
    </row>
    <row r="41" spans="1:19" s="807" customFormat="1" ht="15" customHeight="1" x14ac:dyDescent="0.2">
      <c r="A41" s="810"/>
      <c r="B41" s="768" t="s">
        <v>479</v>
      </c>
      <c r="C41" s="775">
        <f>MARZO!$BN17*$G$4+JUNIO!$BN17*$I$4+SEPTIEMBRE!$BN17*$K$4+DICIEMBRE!$BN17*$M$4</f>
        <v>231367542</v>
      </c>
      <c r="D41" s="775">
        <f>MARZO!$BO17*$G$4+JUNIO!$BO17*$I$4+SEPTIEMBRE!$BO17*$K$4+DICIEMBRE!$BO17*$M$4</f>
        <v>161220436.06999999</v>
      </c>
      <c r="E41" s="775">
        <f>MARZO!$BP17*$G$4+JUNIO!$BP17*$I$4+SEPTIEMBRE!$BP17*$K$4+DICIEMBRE!$BP17*$M$4</f>
        <v>150343424.06999999</v>
      </c>
      <c r="F41" s="331">
        <f>ENERO!$BQ17</f>
        <v>1479588</v>
      </c>
      <c r="G41" s="332">
        <f>FEBRERO!$BQ17</f>
        <v>4614346</v>
      </c>
      <c r="H41" s="332">
        <f>MARZO!$BQ17</f>
        <v>14123417</v>
      </c>
      <c r="I41" s="332">
        <f>ABRIL!$BQ17</f>
        <v>9368379</v>
      </c>
      <c r="J41" s="332">
        <f>MAYO!$BQ17</f>
        <v>11689538</v>
      </c>
      <c r="K41" s="332">
        <f>JUNIO!$BQ17</f>
        <v>3638947</v>
      </c>
      <c r="L41" s="332">
        <f>JULIO!$BQ17</f>
        <v>39900479</v>
      </c>
      <c r="M41" s="332">
        <f>AGOSTO!$BQ17</f>
        <v>9703649</v>
      </c>
      <c r="N41" s="332">
        <f>SEPTIEMBRE!$BQ17</f>
        <v>30692520</v>
      </c>
      <c r="O41" s="332">
        <f>OCTUBRE!$BQ17</f>
        <v>11199291</v>
      </c>
      <c r="P41" s="332">
        <f>NOVIEMBRE!$BQ17</f>
        <v>15229650.619999997</v>
      </c>
      <c r="Q41" s="791">
        <f>DICIEMBRE!$BQ17</f>
        <v>14621835</v>
      </c>
      <c r="R41" s="760">
        <f t="shared" si="10"/>
        <v>166261639.62</v>
      </c>
      <c r="S41" s="808"/>
    </row>
    <row r="42" spans="1:19" s="807" customFormat="1" ht="15" customHeight="1" x14ac:dyDescent="0.2">
      <c r="A42" s="810"/>
      <c r="B42" s="768" t="s">
        <v>89</v>
      </c>
      <c r="C42" s="775">
        <f>MARZO!$BN18*$G$4+JUNIO!$BN18*$I$4+SEPTIEMBRE!$BN18*$K$4+DICIEMBRE!$BN18*$M$4</f>
        <v>176579750</v>
      </c>
      <c r="D42" s="775">
        <f>MARZO!$BO18*$G$4+JUNIO!$BO18*$I$4+SEPTIEMBRE!$BO18*$K$4+DICIEMBRE!$BO18*$M$4</f>
        <v>138660615</v>
      </c>
      <c r="E42" s="775">
        <f>MARZO!$BP18*$G$4+JUNIO!$BP18*$I$4+SEPTIEMBRE!$BP18*$K$4+DICIEMBRE!$BP18*$M$4</f>
        <v>108149064</v>
      </c>
      <c r="F42" s="331">
        <f>ENERO!$BQ18</f>
        <v>2587000</v>
      </c>
      <c r="G42" s="332">
        <f>FEBRERO!$BQ18</f>
        <v>27363979</v>
      </c>
      <c r="H42" s="332">
        <f>MARZO!$BQ18</f>
        <v>4997847</v>
      </c>
      <c r="I42" s="332">
        <f>ABRIL!$BQ18</f>
        <v>2298401</v>
      </c>
      <c r="J42" s="332">
        <f>MAYO!$BQ18</f>
        <v>8357173</v>
      </c>
      <c r="K42" s="332">
        <f>JUNIO!$BQ18</f>
        <v>1282900</v>
      </c>
      <c r="L42" s="332">
        <f>JULIO!$BQ18</f>
        <v>7316837</v>
      </c>
      <c r="M42" s="332">
        <f>AGOSTO!$BQ18</f>
        <v>21274323</v>
      </c>
      <c r="N42" s="332">
        <f>SEPTIEMBRE!$BQ18</f>
        <v>17910000</v>
      </c>
      <c r="O42" s="332">
        <f>OCTUBRE!$BQ18</f>
        <v>11118024</v>
      </c>
      <c r="P42" s="332">
        <f>NOVIEMBRE!$BQ18</f>
        <v>8614340</v>
      </c>
      <c r="Q42" s="791">
        <f>DICIEMBRE!$BQ18</f>
        <v>27903803</v>
      </c>
      <c r="R42" s="760">
        <f t="shared" si="10"/>
        <v>141024627</v>
      </c>
      <c r="S42" s="808"/>
    </row>
    <row r="43" spans="1:19" s="807" customFormat="1" ht="15" customHeight="1" x14ac:dyDescent="0.2">
      <c r="A43" s="810"/>
      <c r="B43" s="768" t="s">
        <v>96</v>
      </c>
      <c r="C43" s="775">
        <f>MARZO!$BN19*$G$4+JUNIO!$BN19*$I$4+SEPTIEMBRE!$BN19*$K$4+DICIEMBRE!$BN19*$M$4</f>
        <v>59412000</v>
      </c>
      <c r="D43" s="775">
        <f>MARZO!$BO19*$G$4+JUNIO!$BO19*$I$4+SEPTIEMBRE!$BO19*$K$4+DICIEMBRE!$BO19*$M$4</f>
        <v>40293524</v>
      </c>
      <c r="E43" s="775">
        <f>MARZO!$BP19*$G$4+JUNIO!$BP19*$I$4+SEPTIEMBRE!$BP19*$K$4+DICIEMBRE!$BP19*$M$4</f>
        <v>40293524</v>
      </c>
      <c r="F43" s="331">
        <f>ENERO!$BQ19</f>
        <v>0</v>
      </c>
      <c r="G43" s="332">
        <f>FEBRERO!$BQ19</f>
        <v>5256210</v>
      </c>
      <c r="H43" s="332">
        <f>MARZO!$BQ19</f>
        <v>4098708</v>
      </c>
      <c r="I43" s="332">
        <f>ABRIL!$BQ19</f>
        <v>4734220</v>
      </c>
      <c r="J43" s="332">
        <f>MAYO!$BQ19</f>
        <v>4791736</v>
      </c>
      <c r="K43" s="332">
        <f>JUNIO!$BQ19</f>
        <v>4682657</v>
      </c>
      <c r="L43" s="332">
        <f>JULIO!$BQ19</f>
        <v>4696365</v>
      </c>
      <c r="M43" s="332">
        <f>AGOSTO!$BQ19</f>
        <v>4160036</v>
      </c>
      <c r="N43" s="332">
        <f>SEPTIEMBRE!$BQ19</f>
        <v>5513143</v>
      </c>
      <c r="O43" s="332">
        <f>OCTUBRE!$BQ19</f>
        <v>4784273</v>
      </c>
      <c r="P43" s="332">
        <f>NOVIEMBRE!$BQ19</f>
        <v>3284050</v>
      </c>
      <c r="Q43" s="791">
        <f>DICIEMBRE!$BQ19</f>
        <v>6273668</v>
      </c>
      <c r="R43" s="760">
        <f t="shared" si="10"/>
        <v>52275066</v>
      </c>
      <c r="S43" s="808"/>
    </row>
    <row r="44" spans="1:19" s="807" customFormat="1" ht="15" customHeight="1" x14ac:dyDescent="0.2">
      <c r="A44" s="810"/>
      <c r="B44" s="768" t="s">
        <v>474</v>
      </c>
      <c r="C44" s="775">
        <f>MARZO!$BN20*$G$4+JUNIO!$BN20*$I$4+SEPTIEMBRE!$BN20*$K$4+DICIEMBRE!$BN20*$M$4</f>
        <v>10000000</v>
      </c>
      <c r="D44" s="775">
        <f>MARZO!$BO20*$G$4+JUNIO!$BO20*$I$4+SEPTIEMBRE!$BO20*$K$4+DICIEMBRE!$BO20*$M$4</f>
        <v>7665920</v>
      </c>
      <c r="E44" s="775">
        <f>MARZO!$BP20*$G$4+JUNIO!$BP20*$I$4+SEPTIEMBRE!$BP20*$K$4+DICIEMBRE!$BP20*$M$4</f>
        <v>7665920</v>
      </c>
      <c r="F44" s="331">
        <f>ENERO!$BQ20</f>
        <v>276000</v>
      </c>
      <c r="G44" s="332">
        <f>FEBRERO!$BQ20</f>
        <v>0</v>
      </c>
      <c r="H44" s="332">
        <f>MARZO!$BQ20</f>
        <v>0</v>
      </c>
      <c r="I44" s="332">
        <f>ABRIL!$BQ20</f>
        <v>0</v>
      </c>
      <c r="J44" s="332">
        <f>MAYO!$BQ20</f>
        <v>0</v>
      </c>
      <c r="K44" s="332">
        <f>JUNIO!$BQ20</f>
        <v>0</v>
      </c>
      <c r="L44" s="332">
        <f>JULIO!$BQ20</f>
        <v>0</v>
      </c>
      <c r="M44" s="332">
        <f>AGOSTO!$BQ20</f>
        <v>0</v>
      </c>
      <c r="N44" s="332">
        <f>SEPTIEMBRE!$BQ20</f>
        <v>7389920</v>
      </c>
      <c r="O44" s="332">
        <f>OCTUBRE!$BQ20</f>
        <v>0</v>
      </c>
      <c r="P44" s="332">
        <f>NOVIEMBRE!$BQ20</f>
        <v>0</v>
      </c>
      <c r="Q44" s="791">
        <f>DICIEMBRE!$BQ20</f>
        <v>0</v>
      </c>
      <c r="R44" s="760">
        <f t="shared" si="10"/>
        <v>7665920</v>
      </c>
      <c r="S44" s="808"/>
    </row>
    <row r="45" spans="1:19" s="807" customFormat="1" ht="15" customHeight="1" x14ac:dyDescent="0.2">
      <c r="A45" s="810"/>
      <c r="B45" s="768" t="s">
        <v>101</v>
      </c>
      <c r="C45" s="775">
        <f>MARZO!$BN21*$G$4+JUNIO!$BN21*$I$4+SEPTIEMBRE!$BN21*$K$4+DICIEMBRE!$BN21*$M$4</f>
        <v>0</v>
      </c>
      <c r="D45" s="775">
        <f>MARZO!$BO21*$G$4+JUNIO!$BO21*$I$4+SEPTIEMBRE!$BO21*$K$4+DICIEMBRE!$BO21*$M$4</f>
        <v>0</v>
      </c>
      <c r="E45" s="775">
        <f>MARZO!$BP21*$G$4+JUNIO!$BP21*$I$4+SEPTIEMBRE!$BP21*$K$4+DICIEMBRE!$BP21*$M$4</f>
        <v>0</v>
      </c>
      <c r="F45" s="331">
        <f>ENERO!$BQ21</f>
        <v>0</v>
      </c>
      <c r="G45" s="332">
        <f>FEBRERO!$BQ21</f>
        <v>0</v>
      </c>
      <c r="H45" s="332">
        <f>MARZO!$BQ21</f>
        <v>0</v>
      </c>
      <c r="I45" s="332">
        <f>ABRIL!$BQ21</f>
        <v>0</v>
      </c>
      <c r="J45" s="332">
        <f>MAYO!$BQ21</f>
        <v>0</v>
      </c>
      <c r="K45" s="332">
        <f>JUNIO!$BQ21</f>
        <v>0</v>
      </c>
      <c r="L45" s="332">
        <f>JULIO!$BQ21</f>
        <v>0</v>
      </c>
      <c r="M45" s="332">
        <f>AGOSTO!$BQ21</f>
        <v>0</v>
      </c>
      <c r="N45" s="332">
        <f>SEPTIEMBRE!$BQ21</f>
        <v>0</v>
      </c>
      <c r="O45" s="332">
        <f>OCTUBRE!$BQ21</f>
        <v>0</v>
      </c>
      <c r="P45" s="332">
        <f>NOVIEMBRE!$BQ21</f>
        <v>0</v>
      </c>
      <c r="Q45" s="791">
        <f>DICIEMBRE!$BQ21</f>
        <v>0</v>
      </c>
      <c r="R45" s="760">
        <f t="shared" si="10"/>
        <v>0</v>
      </c>
      <c r="S45" s="808"/>
    </row>
    <row r="46" spans="1:19" s="813" customFormat="1" ht="15" x14ac:dyDescent="0.2">
      <c r="A46" s="811"/>
      <c r="B46" s="766" t="s">
        <v>319</v>
      </c>
      <c r="C46" s="774">
        <f>SUM(C47:C48)</f>
        <v>55451506</v>
      </c>
      <c r="D46" s="774">
        <f t="shared" ref="D46:R46" si="13">SUM(D47:D48)</f>
        <v>28469324</v>
      </c>
      <c r="E46" s="774">
        <f t="shared" si="13"/>
        <v>28469324</v>
      </c>
      <c r="F46" s="763">
        <f t="shared" si="13"/>
        <v>3122354</v>
      </c>
      <c r="G46" s="764">
        <f t="shared" si="13"/>
        <v>2824555</v>
      </c>
      <c r="H46" s="764">
        <f t="shared" si="13"/>
        <v>2639865</v>
      </c>
      <c r="I46" s="764">
        <f t="shared" si="13"/>
        <v>2457999</v>
      </c>
      <c r="J46" s="764">
        <f t="shared" si="13"/>
        <v>2457999</v>
      </c>
      <c r="K46" s="764">
        <f t="shared" si="13"/>
        <v>2457999</v>
      </c>
      <c r="L46" s="764">
        <f t="shared" si="13"/>
        <v>2481830</v>
      </c>
      <c r="M46" s="764">
        <f t="shared" si="13"/>
        <v>2500152</v>
      </c>
      <c r="N46" s="764">
        <f t="shared" si="13"/>
        <v>6649277</v>
      </c>
      <c r="O46" s="764">
        <f t="shared" si="13"/>
        <v>3639552</v>
      </c>
      <c r="P46" s="764">
        <f t="shared" si="13"/>
        <v>3918222</v>
      </c>
      <c r="Q46" s="790">
        <f t="shared" si="13"/>
        <v>8414371</v>
      </c>
      <c r="R46" s="774">
        <f t="shared" si="13"/>
        <v>43564175</v>
      </c>
      <c r="S46" s="812"/>
    </row>
    <row r="47" spans="1:19" s="807" customFormat="1" ht="14.25" x14ac:dyDescent="0.2">
      <c r="A47" s="810"/>
      <c r="B47" s="768" t="s">
        <v>107</v>
      </c>
      <c r="C47" s="775">
        <f>MARZO!$BN23*$G$4+JUNIO!$BN23*$I$4+SEPTIEMBRE!$BN23*$K$4+DICIEMBRE!$BN23*$M$4</f>
        <v>37951506</v>
      </c>
      <c r="D47" s="775">
        <f>MARZO!$BO23*$G$4+JUNIO!$BO23*$I$4+SEPTIEMBRE!$BO23*$K$4+DICIEMBRE!$BO23*$M$4</f>
        <v>22121991</v>
      </c>
      <c r="E47" s="775">
        <f>MARZO!$BP23*$G$4+JUNIO!$BP23*$I$4+SEPTIEMBRE!$BP23*$K$4+DICIEMBRE!$BP23*$M$4</f>
        <v>22121991</v>
      </c>
      <c r="F47" s="331">
        <f>ENERO!$BQ23</f>
        <v>2457999</v>
      </c>
      <c r="G47" s="332">
        <f>FEBRERO!$BQ23</f>
        <v>2457999</v>
      </c>
      <c r="H47" s="332">
        <f>MARZO!$BQ23</f>
        <v>2457999</v>
      </c>
      <c r="I47" s="332">
        <f>ABRIL!$BQ23</f>
        <v>2457999</v>
      </c>
      <c r="J47" s="332">
        <f>MAYO!$BQ23</f>
        <v>2457999</v>
      </c>
      <c r="K47" s="332">
        <f>JUNIO!$BQ23</f>
        <v>2457999</v>
      </c>
      <c r="L47" s="332">
        <f>JULIO!$BQ23</f>
        <v>2457999</v>
      </c>
      <c r="M47" s="332">
        <f>AGOSTO!$BQ23</f>
        <v>2457999</v>
      </c>
      <c r="N47" s="332">
        <f>SEPTIEMBRE!$BQ23</f>
        <v>2457999</v>
      </c>
      <c r="O47" s="332">
        <f>OCTUBRE!$BQ23</f>
        <v>2457999</v>
      </c>
      <c r="P47" s="332">
        <f>NOVIEMBRE!$BQ23</f>
        <v>2457999</v>
      </c>
      <c r="Q47" s="791">
        <f>DICIEMBRE!$BQ23</f>
        <v>7373997</v>
      </c>
      <c r="R47" s="760">
        <f t="shared" si="10"/>
        <v>34411986</v>
      </c>
      <c r="S47" s="808"/>
    </row>
    <row r="48" spans="1:19" s="807" customFormat="1" ht="14.25" x14ac:dyDescent="0.2">
      <c r="A48" s="810"/>
      <c r="B48" s="768" t="s">
        <v>112</v>
      </c>
      <c r="C48" s="775">
        <f>MARZO!$BN24*$G$4+JUNIO!$BN24*$I$4+SEPTIEMBRE!$BN24*$K$4+DICIEMBRE!$BN24*$M$4</f>
        <v>17500000</v>
      </c>
      <c r="D48" s="775">
        <f>MARZO!$BO24*$G$4+JUNIO!$BO24*$I$4+SEPTIEMBRE!$BO24*$K$4+DICIEMBRE!$BO24*$M$4</f>
        <v>6347333</v>
      </c>
      <c r="E48" s="775">
        <f>MARZO!$BP24*$G$4+JUNIO!$BP24*$I$4+SEPTIEMBRE!$BP24*$K$4+DICIEMBRE!$BP24*$M$4</f>
        <v>6347333</v>
      </c>
      <c r="F48" s="331">
        <f>ENERO!$BQ24</f>
        <v>664355</v>
      </c>
      <c r="G48" s="332">
        <f>FEBRERO!$BQ24</f>
        <v>366556</v>
      </c>
      <c r="H48" s="332">
        <f>MARZO!$BQ24</f>
        <v>181866</v>
      </c>
      <c r="I48" s="332">
        <f>ABRIL!$BQ24</f>
        <v>0</v>
      </c>
      <c r="J48" s="332">
        <f>MAYO!$BQ24</f>
        <v>0</v>
      </c>
      <c r="K48" s="332">
        <f>JUNIO!$BQ24</f>
        <v>0</v>
      </c>
      <c r="L48" s="332">
        <f>JULIO!$BQ24</f>
        <v>23831</v>
      </c>
      <c r="M48" s="332">
        <f>AGOSTO!$BQ24</f>
        <v>42153</v>
      </c>
      <c r="N48" s="332">
        <f>SEPTIEMBRE!$BQ24</f>
        <v>4191278</v>
      </c>
      <c r="O48" s="332">
        <f>OCTUBRE!$BQ24</f>
        <v>1181553</v>
      </c>
      <c r="P48" s="332">
        <f>NOVIEMBRE!$BQ24</f>
        <v>1460223</v>
      </c>
      <c r="Q48" s="791">
        <f>DICIEMBRE!$BQ24</f>
        <v>1040374</v>
      </c>
      <c r="R48" s="760">
        <f t="shared" si="10"/>
        <v>9152189</v>
      </c>
      <c r="S48" s="808"/>
    </row>
    <row r="49" spans="1:19" s="813" customFormat="1" ht="30" x14ac:dyDescent="0.2">
      <c r="A49" s="811"/>
      <c r="B49" s="769" t="s">
        <v>599</v>
      </c>
      <c r="C49" s="774">
        <f>SUM(C50:C52)</f>
        <v>355026726</v>
      </c>
      <c r="D49" s="774">
        <f t="shared" ref="D49:R49" si="14">SUM(D50:D52)</f>
        <v>242039683</v>
      </c>
      <c r="E49" s="774">
        <f t="shared" si="14"/>
        <v>231353494</v>
      </c>
      <c r="F49" s="763">
        <f t="shared" si="14"/>
        <v>275000</v>
      </c>
      <c r="G49" s="764">
        <f t="shared" si="14"/>
        <v>2704200</v>
      </c>
      <c r="H49" s="764">
        <f t="shared" si="14"/>
        <v>5318725</v>
      </c>
      <c r="I49" s="764">
        <f t="shared" si="14"/>
        <v>12061228</v>
      </c>
      <c r="J49" s="764">
        <f t="shared" si="14"/>
        <v>10935225</v>
      </c>
      <c r="K49" s="764">
        <f t="shared" si="14"/>
        <v>12695413</v>
      </c>
      <c r="L49" s="764">
        <f t="shared" si="14"/>
        <v>48855157</v>
      </c>
      <c r="M49" s="764">
        <f t="shared" si="14"/>
        <v>19828540</v>
      </c>
      <c r="N49" s="764">
        <f t="shared" si="14"/>
        <v>41122269</v>
      </c>
      <c r="O49" s="764">
        <f t="shared" si="14"/>
        <v>27845631</v>
      </c>
      <c r="P49" s="764">
        <f t="shared" si="14"/>
        <v>16601793</v>
      </c>
      <c r="Q49" s="790">
        <f t="shared" si="14"/>
        <v>13308804</v>
      </c>
      <c r="R49" s="774">
        <f t="shared" si="14"/>
        <v>211551985</v>
      </c>
      <c r="S49" s="812"/>
    </row>
    <row r="50" spans="1:19" s="807" customFormat="1" ht="14.25" x14ac:dyDescent="0.2">
      <c r="A50" s="810"/>
      <c r="B50" s="768" t="s">
        <v>476</v>
      </c>
      <c r="C50" s="775">
        <f>MARZO!$BN26*$G$4+JUNIO!$BN26*$I$4+SEPTIEMBRE!$BN26*$K$4+DICIEMBRE!$BN26*$M$4</f>
        <v>220589698</v>
      </c>
      <c r="D50" s="775">
        <f>MARZO!$BO26*$G$4+JUNIO!$BO26*$I$4+SEPTIEMBRE!$BO26*$K$4+DICIEMBRE!$BO26*$M$4</f>
        <v>152503834</v>
      </c>
      <c r="E50" s="775">
        <f>MARZO!$BP26*$G$4+JUNIO!$BP26*$I$4+SEPTIEMBRE!$BP26*$K$4+DICIEMBRE!$BP26*$M$4</f>
        <v>141817645</v>
      </c>
      <c r="F50" s="331">
        <f>ENERO!$BQ26</f>
        <v>275000</v>
      </c>
      <c r="G50" s="332">
        <f>FEBRERO!$BQ26</f>
        <v>0</v>
      </c>
      <c r="H50" s="332">
        <f>MARZO!$BQ26</f>
        <v>2745292</v>
      </c>
      <c r="I50" s="332">
        <f>ABRIL!$BQ26</f>
        <v>4797859</v>
      </c>
      <c r="J50" s="332">
        <f>MAYO!$BQ26</f>
        <v>4044812</v>
      </c>
      <c r="K50" s="332">
        <f>JUNIO!$BQ26</f>
        <v>5062758</v>
      </c>
      <c r="L50" s="332">
        <f>JULIO!$BQ26</f>
        <v>33042141</v>
      </c>
      <c r="M50" s="332">
        <f>AGOSTO!$BQ26</f>
        <v>15989514</v>
      </c>
      <c r="N50" s="332">
        <f>SEPTIEMBRE!$BQ26</f>
        <v>26780110</v>
      </c>
      <c r="O50" s="332">
        <f>OCTUBRE!$BQ26</f>
        <v>16992448</v>
      </c>
      <c r="P50" s="332">
        <f>NOVIEMBRE!$BQ26</f>
        <v>6619257</v>
      </c>
      <c r="Q50" s="791">
        <f>DICIEMBRE!$BQ26</f>
        <v>8981353</v>
      </c>
      <c r="R50" s="760">
        <f t="shared" si="10"/>
        <v>125330544</v>
      </c>
      <c r="S50" s="808"/>
    </row>
    <row r="51" spans="1:19" s="807" customFormat="1" ht="24" x14ac:dyDescent="0.2">
      <c r="A51" s="810"/>
      <c r="B51" s="768" t="s">
        <v>600</v>
      </c>
      <c r="C51" s="775">
        <f>MARZO!$BN27*$G$4+JUNIO!$BN27*$I$4+SEPTIEMBRE!$BN27*$K$4+DICIEMBRE!$BN27*$M$4</f>
        <v>0</v>
      </c>
      <c r="D51" s="775">
        <f>MARZO!$BO27*$G$4+JUNIO!$BO27*$I$4+SEPTIEMBRE!$BO27*$K$4+DICIEMBRE!$BO27*$M$4</f>
        <v>0</v>
      </c>
      <c r="E51" s="775">
        <f>MARZO!$BP27*$G$4+JUNIO!$BP27*$I$4+SEPTIEMBRE!$BP27*$K$4+DICIEMBRE!$BP27*$M$4</f>
        <v>0</v>
      </c>
      <c r="F51" s="331">
        <f>ENERO!$BQ27</f>
        <v>0</v>
      </c>
      <c r="G51" s="332">
        <f>FEBRERO!$BQ27</f>
        <v>0</v>
      </c>
      <c r="H51" s="332">
        <f>MARZO!$BQ27</f>
        <v>0</v>
      </c>
      <c r="I51" s="332">
        <f>ABRIL!$BQ27</f>
        <v>0</v>
      </c>
      <c r="J51" s="332">
        <f>MAYO!$BQ27</f>
        <v>0</v>
      </c>
      <c r="K51" s="332">
        <f>JUNIO!$BQ27</f>
        <v>0</v>
      </c>
      <c r="L51" s="332">
        <f>JULIO!$BQ27</f>
        <v>0</v>
      </c>
      <c r="M51" s="332">
        <f>AGOSTO!$BQ27</f>
        <v>0</v>
      </c>
      <c r="N51" s="332">
        <f>SEPTIEMBRE!$BQ27</f>
        <v>0</v>
      </c>
      <c r="O51" s="332">
        <f>OCTUBRE!$BQ27</f>
        <v>0</v>
      </c>
      <c r="P51" s="332">
        <f>NOVIEMBRE!$BQ27</f>
        <v>0</v>
      </c>
      <c r="Q51" s="791">
        <f>DICIEMBRE!$BQ27</f>
        <v>0</v>
      </c>
      <c r="R51" s="760">
        <f t="shared" si="10"/>
        <v>0</v>
      </c>
      <c r="S51" s="808"/>
    </row>
    <row r="52" spans="1:19" s="807" customFormat="1" ht="24" x14ac:dyDescent="0.2">
      <c r="A52" s="810"/>
      <c r="B52" s="768" t="s">
        <v>601</v>
      </c>
      <c r="C52" s="775">
        <f>MARZO!$BN28*$G$4+JUNIO!$BN28*$I$4+SEPTIEMBRE!$BN28*$K$4+DICIEMBRE!$BN28*$M$4</f>
        <v>134437028</v>
      </c>
      <c r="D52" s="775">
        <f>MARZO!$BO28*$G$4+JUNIO!$BO28*$I$4+SEPTIEMBRE!$BO28*$K$4+DICIEMBRE!$BO28*$M$4</f>
        <v>89535849</v>
      </c>
      <c r="E52" s="775">
        <f>MARZO!$BP28*$G$4+JUNIO!$BP28*$I$4+SEPTIEMBRE!$BP28*$K$4+DICIEMBRE!$BP28*$M$4</f>
        <v>89535849</v>
      </c>
      <c r="F52" s="331">
        <f>ENERO!$BQ28</f>
        <v>0</v>
      </c>
      <c r="G52" s="332">
        <f>FEBRERO!$BQ28</f>
        <v>2704200</v>
      </c>
      <c r="H52" s="332">
        <f>MARZO!$BQ28</f>
        <v>2573433</v>
      </c>
      <c r="I52" s="332">
        <f>ABRIL!$BQ28</f>
        <v>7263369</v>
      </c>
      <c r="J52" s="332">
        <f>MAYO!$BQ28</f>
        <v>6890413</v>
      </c>
      <c r="K52" s="332">
        <f>JUNIO!$BQ28</f>
        <v>7632655</v>
      </c>
      <c r="L52" s="332">
        <f>JULIO!$BQ28</f>
        <v>15813016</v>
      </c>
      <c r="M52" s="332">
        <f>AGOSTO!$BQ28</f>
        <v>3839026</v>
      </c>
      <c r="N52" s="332">
        <f>SEPTIEMBRE!$BQ28</f>
        <v>14342159</v>
      </c>
      <c r="O52" s="332">
        <f>OCTUBRE!$BQ28</f>
        <v>10853183</v>
      </c>
      <c r="P52" s="332">
        <f>NOVIEMBRE!$BQ28</f>
        <v>9982536</v>
      </c>
      <c r="Q52" s="791">
        <f>DICIEMBRE!$BQ28</f>
        <v>4327451</v>
      </c>
      <c r="R52" s="760">
        <f t="shared" si="10"/>
        <v>86221441</v>
      </c>
      <c r="S52" s="808"/>
    </row>
    <row r="53" spans="1:19" s="813" customFormat="1" ht="15" x14ac:dyDescent="0.2">
      <c r="A53" s="811"/>
      <c r="B53" s="769" t="s">
        <v>72</v>
      </c>
      <c r="C53" s="774">
        <f>MARZO!$BN29*$G$4+JUNIO!$BN29*$I$4+SEPTIEMBRE!$BN29*$K$4+DICIEMBRE!$BN29*$M$4</f>
        <v>461500000</v>
      </c>
      <c r="D53" s="774">
        <f>MARZO!$BO29*$G$4+JUNIO!$BO29*$I$4+SEPTIEMBRE!$BO29*$K$4+DICIEMBRE!$BO29*$M$4</f>
        <v>230558334</v>
      </c>
      <c r="E53" s="774">
        <f>MARZO!$BP29*$G$4+JUNIO!$BP29*$I$4+SEPTIEMBRE!$BP29*$K$4+DICIEMBRE!$BP29*$M$4</f>
        <v>188543334</v>
      </c>
      <c r="F53" s="331">
        <f>ENERO!$BQ29</f>
        <v>2394992</v>
      </c>
      <c r="G53" s="332">
        <f>FEBRERO!$BQ29</f>
        <v>70446780</v>
      </c>
      <c r="H53" s="332">
        <f>MARZO!$BQ29</f>
        <v>0</v>
      </c>
      <c r="I53" s="332">
        <f>ABRIL!$BQ29</f>
        <v>25117740</v>
      </c>
      <c r="J53" s="332">
        <f>MAYO!$BQ29</f>
        <v>24727962</v>
      </c>
      <c r="K53" s="332">
        <f>JUNIO!$BQ29</f>
        <v>8758118</v>
      </c>
      <c r="L53" s="332">
        <f>JULIO!$BQ29</f>
        <v>20158869</v>
      </c>
      <c r="M53" s="332">
        <f>AGOSTO!$BQ29</f>
        <v>16858871</v>
      </c>
      <c r="N53" s="332">
        <f>SEPTIEMBRE!$BQ29</f>
        <v>12913334</v>
      </c>
      <c r="O53" s="332">
        <f>OCTUBRE!$BQ29</f>
        <v>11570000</v>
      </c>
      <c r="P53" s="332">
        <f>NOVIEMBRE!$BQ29</f>
        <v>7100000</v>
      </c>
      <c r="Q53" s="791">
        <f>DICIEMBRE!$BQ29</f>
        <v>16305000</v>
      </c>
      <c r="R53" s="760">
        <f t="shared" si="10"/>
        <v>216351666</v>
      </c>
      <c r="S53" s="812"/>
    </row>
    <row r="54" spans="1:19" s="813" customFormat="1" ht="15" x14ac:dyDescent="0.2">
      <c r="A54" s="811"/>
      <c r="B54" s="769" t="s">
        <v>76</v>
      </c>
      <c r="C54" s="774">
        <f>MARZO!$BN30*$G$4+JUNIO!$BN30*$I$4+SEPTIEMBRE!$BN30*$K$4+DICIEMBRE!$BN30*$M$4</f>
        <v>0</v>
      </c>
      <c r="D54" s="774">
        <f>MARZO!$BO30*$G$4+JUNIO!$BO30*$I$4+SEPTIEMBRE!$BO30*$K$4+DICIEMBRE!$BO30*$M$4</f>
        <v>0</v>
      </c>
      <c r="E54" s="774">
        <f>MARZO!$BP30*$G$4+JUNIO!$BP30*$I$4+SEPTIEMBRE!$BP30*$K$4+DICIEMBRE!$BP30*$M$4</f>
        <v>0</v>
      </c>
      <c r="F54" s="331">
        <f>ENERO!$BQ30</f>
        <v>0</v>
      </c>
      <c r="G54" s="332">
        <f>FEBRERO!$BQ30</f>
        <v>0</v>
      </c>
      <c r="H54" s="332">
        <f>MARZO!$BQ30</f>
        <v>0</v>
      </c>
      <c r="I54" s="332">
        <f>ABRIL!$BQ30</f>
        <v>0</v>
      </c>
      <c r="J54" s="332">
        <f>MAYO!$BQ30</f>
        <v>0</v>
      </c>
      <c r="K54" s="332">
        <f>JUNIO!$BQ30</f>
        <v>0</v>
      </c>
      <c r="L54" s="332">
        <f>JULIO!$BQ30</f>
        <v>0</v>
      </c>
      <c r="M54" s="332">
        <f>AGOSTO!$BQ30</f>
        <v>0</v>
      </c>
      <c r="N54" s="332">
        <f>SEPTIEMBRE!$BQ30</f>
        <v>0</v>
      </c>
      <c r="O54" s="332">
        <f>OCTUBRE!$BQ30</f>
        <v>0</v>
      </c>
      <c r="P54" s="332">
        <f>NOVIEMBRE!$BQ30</f>
        <v>0</v>
      </c>
      <c r="Q54" s="791">
        <f>DICIEMBRE!$BQ30</f>
        <v>0</v>
      </c>
      <c r="R54" s="760">
        <f t="shared" si="10"/>
        <v>0</v>
      </c>
      <c r="S54" s="812"/>
    </row>
    <row r="55" spans="1:19" s="813" customFormat="1" ht="29.25" customHeight="1" thickBot="1" x14ac:dyDescent="0.25">
      <c r="A55" s="811"/>
      <c r="B55" s="770" t="s">
        <v>134</v>
      </c>
      <c r="C55" s="776">
        <f>MARZO!$BN31*$G$4+JUNIO!$BN31*$I$4+SEPTIEMBRE!$BN31*$K$4+DICIEMBRE!$BN31*$M$4</f>
        <v>466957946</v>
      </c>
      <c r="D55" s="776">
        <f>MARZO!$BO31*$G$4+JUNIO!$BO31*$I$4+SEPTIEMBRE!$BO31*$K$4+DICIEMBRE!$BO31*$M$4</f>
        <v>466957946</v>
      </c>
      <c r="E55" s="782">
        <f>MARZO!$BP31*$G$4+JUNIO!$BP31*$I$4+SEPTIEMBRE!$BP31*$K$4+DICIEMBRE!$BP31*$M$4</f>
        <v>466957946</v>
      </c>
      <c r="F55" s="761">
        <f>ENERO!$BQ31</f>
        <v>153942857</v>
      </c>
      <c r="G55" s="762">
        <f>FEBRERO!$BQ31</f>
        <v>89201420</v>
      </c>
      <c r="H55" s="762">
        <f>MARZO!$BQ31</f>
        <v>63974743</v>
      </c>
      <c r="I55" s="762">
        <f>ABRIL!$BQ31</f>
        <v>23705072</v>
      </c>
      <c r="J55" s="762">
        <f>MAYO!$BQ31</f>
        <v>25678587</v>
      </c>
      <c r="K55" s="762">
        <f>JUNIO!$BQ31</f>
        <v>15988803</v>
      </c>
      <c r="L55" s="762">
        <f>JULIO!$BQ31</f>
        <v>9512196</v>
      </c>
      <c r="M55" s="762">
        <f>AGOSTO!$BQ31</f>
        <v>2911952</v>
      </c>
      <c r="N55" s="762">
        <f>SEPTIEMBRE!$BQ31</f>
        <v>2203626</v>
      </c>
      <c r="O55" s="762">
        <f>OCTUBRE!$BQ31</f>
        <v>923578</v>
      </c>
      <c r="P55" s="762">
        <f>NOVIEMBRE!$BQ31</f>
        <v>0</v>
      </c>
      <c r="Q55" s="792">
        <f>DICIEMBRE!$BQ31</f>
        <v>1466644</v>
      </c>
      <c r="R55" s="786">
        <f t="shared" si="10"/>
        <v>389509478</v>
      </c>
      <c r="S55" s="812"/>
    </row>
    <row r="56" spans="1:19" s="807" customFormat="1" ht="22.5" thickBot="1" x14ac:dyDescent="0.25">
      <c r="A56" s="810"/>
      <c r="B56" s="771" t="s">
        <v>140</v>
      </c>
      <c r="C56" s="333">
        <f>C30+C49+C53+C54+C55</f>
        <v>4078085070</v>
      </c>
      <c r="D56" s="333">
        <f t="shared" ref="D56:R56" si="15">D30+D49+D53+D54+D55</f>
        <v>2736861813.0699997</v>
      </c>
      <c r="E56" s="778">
        <f t="shared" si="15"/>
        <v>2563336432.0699997</v>
      </c>
      <c r="F56" s="336">
        <f t="shared" si="15"/>
        <v>278173938</v>
      </c>
      <c r="G56" s="336">
        <f t="shared" si="15"/>
        <v>340484284</v>
      </c>
      <c r="H56" s="336">
        <f t="shared" si="15"/>
        <v>228489516</v>
      </c>
      <c r="I56" s="336">
        <f t="shared" si="15"/>
        <v>218211527</v>
      </c>
      <c r="J56" s="336">
        <f t="shared" si="15"/>
        <v>254388676</v>
      </c>
      <c r="K56" s="336">
        <f t="shared" si="15"/>
        <v>182595936</v>
      </c>
      <c r="L56" s="336">
        <f t="shared" si="15"/>
        <v>293378051</v>
      </c>
      <c r="M56" s="336">
        <f t="shared" si="15"/>
        <v>222645626</v>
      </c>
      <c r="N56" s="336">
        <f t="shared" si="15"/>
        <v>299512948</v>
      </c>
      <c r="O56" s="336">
        <f t="shared" si="15"/>
        <v>272531380</v>
      </c>
      <c r="P56" s="336">
        <f t="shared" si="15"/>
        <v>197363208.62</v>
      </c>
      <c r="Q56" s="336">
        <f t="shared" si="15"/>
        <v>393884773</v>
      </c>
      <c r="R56" s="779">
        <f t="shared" si="15"/>
        <v>3181659863.6199999</v>
      </c>
      <c r="S56" s="808"/>
    </row>
    <row r="57" spans="1:19" s="807" customFormat="1" ht="27.75" customHeight="1" thickBot="1" x14ac:dyDescent="0.25">
      <c r="A57" s="810"/>
      <c r="B57" s="772" t="s">
        <v>137</v>
      </c>
      <c r="C57" s="777">
        <f>C26-C56</f>
        <v>0</v>
      </c>
      <c r="D57" s="777">
        <f t="shared" ref="D57:R57" si="16">D26-D56</f>
        <v>332816760.93000031</v>
      </c>
      <c r="E57" s="334">
        <f t="shared" si="16"/>
        <v>-2563336432.0699997</v>
      </c>
      <c r="F57" s="335">
        <f t="shared" si="16"/>
        <v>-19169453</v>
      </c>
      <c r="G57" s="335">
        <f t="shared" si="16"/>
        <v>-141522577</v>
      </c>
      <c r="H57" s="335">
        <f t="shared" si="16"/>
        <v>62842325</v>
      </c>
      <c r="I57" s="335">
        <f t="shared" si="16"/>
        <v>-17403420</v>
      </c>
      <c r="J57" s="335">
        <f t="shared" si="16"/>
        <v>-5740067</v>
      </c>
      <c r="K57" s="335">
        <f t="shared" si="16"/>
        <v>-8088480</v>
      </c>
      <c r="L57" s="335">
        <f t="shared" si="16"/>
        <v>935350</v>
      </c>
      <c r="M57" s="335">
        <f t="shared" si="16"/>
        <v>-8660430</v>
      </c>
      <c r="N57" s="335">
        <f t="shared" si="16"/>
        <v>18410975</v>
      </c>
      <c r="O57" s="335">
        <f t="shared" si="16"/>
        <v>12721834</v>
      </c>
      <c r="P57" s="335">
        <f t="shared" si="16"/>
        <v>-9193311.6200000048</v>
      </c>
      <c r="Q57" s="335">
        <f t="shared" si="16"/>
        <v>-4195534</v>
      </c>
      <c r="R57" s="780">
        <f t="shared" si="16"/>
        <v>-119062788.61999989</v>
      </c>
      <c r="S57" s="808"/>
    </row>
    <row r="58" spans="1:19" ht="12.75" x14ac:dyDescent="0.2"/>
    <row r="59" spans="1:19" ht="12.75" x14ac:dyDescent="0.2"/>
    <row r="60" spans="1:19" ht="12.75" x14ac:dyDescent="0.2"/>
  </sheetData>
  <sheetProtection password="C637" sheet="1" objects="1" scenarios="1"/>
  <mergeCells count="32">
    <mergeCell ref="R28:R29"/>
    <mergeCell ref="E28:E29"/>
    <mergeCell ref="D18:E18"/>
    <mergeCell ref="D23:E23"/>
    <mergeCell ref="B28:B29"/>
    <mergeCell ref="D28:D29"/>
    <mergeCell ref="D19:E19"/>
    <mergeCell ref="D20:E20"/>
    <mergeCell ref="D21:E21"/>
    <mergeCell ref="D22:E22"/>
    <mergeCell ref="D26:E26"/>
    <mergeCell ref="D8:E8"/>
    <mergeCell ref="C28:C29"/>
    <mergeCell ref="D9:E9"/>
    <mergeCell ref="D17:E17"/>
    <mergeCell ref="D24:E24"/>
    <mergeCell ref="D25:E25"/>
    <mergeCell ref="D10:E10"/>
    <mergeCell ref="D11:E11"/>
    <mergeCell ref="D15:E15"/>
    <mergeCell ref="D16:E16"/>
    <mergeCell ref="D14:E14"/>
    <mergeCell ref="D12:E12"/>
    <mergeCell ref="D13:E13"/>
    <mergeCell ref="B1:J1"/>
    <mergeCell ref="H2:R2"/>
    <mergeCell ref="B4:D4"/>
    <mergeCell ref="B6:B7"/>
    <mergeCell ref="R6:R7"/>
    <mergeCell ref="B3:M3"/>
    <mergeCell ref="C6:C7"/>
    <mergeCell ref="D6:E7"/>
  </mergeCells>
  <dataValidations count="1">
    <dataValidation type="custom" allowBlank="1" showInputMessage="1" showErrorMessage="1" errorTitle="CUIDADO..." error="Debe registrar el número 1 en el cuadro correspondiente al trimestre que consolidará. o puede seleccionar mas de un trimestre a la vez_x000a__x000a_CANOBO - 2010" sqref="G4 I4 K4 M4">
      <formula1>+SUM($G$4:$M$4)=1</formula1>
    </dataValidation>
  </dataValidations>
  <pageMargins left="0.74803149606299213" right="0.74803149606299213" top="0.98425196850393704" bottom="0.98425196850393704" header="0" footer="0"/>
  <pageSetup paperSize="14" scale="35"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7"/>
  <sheetViews>
    <sheetView zoomScale="80" zoomScaleNormal="80" workbookViewId="0">
      <selection activeCell="F4" sqref="F4"/>
    </sheetView>
  </sheetViews>
  <sheetFormatPr baseColWidth="10" defaultRowHeight="12.75" x14ac:dyDescent="0.2"/>
  <cols>
    <col min="1" max="1" width="13.7109375" customWidth="1"/>
    <col min="2" max="2" width="20.28515625" customWidth="1"/>
    <col min="3" max="3" width="18.7109375" customWidth="1"/>
    <col min="4" max="4" width="17" customWidth="1"/>
    <col min="5" max="5" width="22.140625" customWidth="1"/>
    <col min="6" max="6" width="19.42578125" customWidth="1"/>
    <col min="7" max="7" width="19.28515625" customWidth="1"/>
    <col min="8" max="8" width="16.5703125" customWidth="1"/>
    <col min="9" max="10" width="17.85546875" customWidth="1"/>
    <col min="11" max="11" width="4.42578125" customWidth="1"/>
  </cols>
  <sheetData>
    <row r="1" spans="1:12" ht="26.25" x14ac:dyDescent="0.2">
      <c r="A1" s="878" t="s">
        <v>582</v>
      </c>
      <c r="B1" s="878"/>
      <c r="C1" s="878"/>
      <c r="D1" s="878"/>
      <c r="E1" s="878"/>
      <c r="F1" s="878"/>
      <c r="G1" s="878"/>
      <c r="H1" s="878"/>
      <c r="I1" s="296"/>
      <c r="J1" s="296"/>
      <c r="K1" s="38"/>
      <c r="L1" s="297"/>
    </row>
    <row r="2" spans="1:12" ht="26.25" x14ac:dyDescent="0.2">
      <c r="A2" s="879" t="str">
        <f>+CONCATENATE(INSTRUCCIONES!B5," - ",INSTRUCCIONES!B3)</f>
        <v>ESE HOSPITAL SAN JUAN DE DIOS - TITIRIBI</v>
      </c>
      <c r="B2" s="879"/>
      <c r="C2" s="879"/>
      <c r="D2" s="879"/>
      <c r="E2" s="879"/>
      <c r="F2" s="879"/>
      <c r="G2" s="879"/>
      <c r="H2" s="879"/>
      <c r="I2" s="296"/>
      <c r="J2" s="296"/>
      <c r="K2" s="38"/>
      <c r="L2" s="297"/>
    </row>
    <row r="3" spans="1:12" ht="26.25" x14ac:dyDescent="0.2">
      <c r="A3" s="879"/>
      <c r="B3" s="879"/>
      <c r="C3" s="879"/>
      <c r="D3" s="879"/>
      <c r="E3" s="879"/>
      <c r="F3" s="879"/>
      <c r="G3" s="879"/>
      <c r="H3" s="879"/>
      <c r="I3" s="38"/>
      <c r="J3" s="298"/>
      <c r="K3" s="38"/>
      <c r="L3" s="297"/>
    </row>
    <row r="4" spans="1:12" ht="21.75" customHeight="1" x14ac:dyDescent="0.2">
      <c r="A4" s="300"/>
      <c r="B4" s="300"/>
      <c r="C4" s="300"/>
      <c r="D4" s="300"/>
      <c r="E4" s="300"/>
      <c r="F4" s="300"/>
      <c r="G4" s="300"/>
      <c r="H4" s="300"/>
      <c r="I4" s="38"/>
      <c r="J4" s="298"/>
      <c r="K4" s="38"/>
      <c r="L4" s="297"/>
    </row>
    <row r="5" spans="1:12" x14ac:dyDescent="0.2">
      <c r="A5" s="301"/>
      <c r="B5" s="302"/>
      <c r="C5" s="303"/>
      <c r="D5" s="303"/>
      <c r="E5" s="304"/>
      <c r="F5" s="304"/>
      <c r="G5" s="305"/>
      <c r="H5" s="301"/>
      <c r="I5" s="38"/>
      <c r="J5" s="298"/>
      <c r="K5" s="38"/>
      <c r="L5" s="297"/>
    </row>
    <row r="6" spans="1:12" s="299" customFormat="1" ht="42" customHeight="1" x14ac:dyDescent="0.2">
      <c r="A6" s="877" t="s">
        <v>38</v>
      </c>
      <c r="B6" s="880" t="s">
        <v>13</v>
      </c>
      <c r="C6" s="880"/>
      <c r="D6" s="881" t="s">
        <v>563</v>
      </c>
      <c r="E6" s="877" t="s">
        <v>53</v>
      </c>
      <c r="F6" s="877"/>
      <c r="G6" s="877" t="s">
        <v>551</v>
      </c>
      <c r="H6" s="877"/>
      <c r="I6" s="877" t="s">
        <v>564</v>
      </c>
      <c r="J6" s="877"/>
    </row>
    <row r="7" spans="1:12" s="299" customFormat="1" ht="25.5" x14ac:dyDescent="0.2">
      <c r="A7" s="877"/>
      <c r="B7" s="306" t="s">
        <v>30</v>
      </c>
      <c r="C7" s="306" t="s">
        <v>31</v>
      </c>
      <c r="D7" s="882"/>
      <c r="E7" s="307" t="s">
        <v>45</v>
      </c>
      <c r="F7" s="307" t="s">
        <v>24</v>
      </c>
      <c r="G7" s="307" t="s">
        <v>552</v>
      </c>
      <c r="H7" s="307" t="s">
        <v>553</v>
      </c>
      <c r="I7" s="337" t="s">
        <v>552</v>
      </c>
      <c r="J7" s="337" t="s">
        <v>553</v>
      </c>
    </row>
    <row r="8" spans="1:12" s="299" customFormat="1" x14ac:dyDescent="0.2">
      <c r="A8" s="877"/>
      <c r="B8" s="308" t="s">
        <v>27</v>
      </c>
      <c r="C8" s="308" t="s">
        <v>343</v>
      </c>
      <c r="D8" s="309" t="s">
        <v>353</v>
      </c>
      <c r="E8" s="310" t="s">
        <v>360</v>
      </c>
      <c r="F8" s="310" t="s">
        <v>382</v>
      </c>
      <c r="G8" s="309" t="s">
        <v>554</v>
      </c>
      <c r="H8" s="309" t="s">
        <v>555</v>
      </c>
      <c r="I8" s="309" t="s">
        <v>565</v>
      </c>
      <c r="J8" s="309" t="s">
        <v>566</v>
      </c>
    </row>
    <row r="9" spans="1:12" ht="39.75" customHeight="1" x14ac:dyDescent="0.2">
      <c r="A9" s="311">
        <f>+DICIEMBRE!$F$8</f>
        <v>4159459407</v>
      </c>
      <c r="B9" s="311">
        <f>+DICIEMBRE!$I$8</f>
        <v>3844602615</v>
      </c>
      <c r="C9" s="312">
        <f>+DICIEMBRE!$L$8</f>
        <v>3289166930</v>
      </c>
      <c r="D9" s="313">
        <f>+C9/B9</f>
        <v>0.85552845362146746</v>
      </c>
      <c r="E9" s="312">
        <f>+DICIEMBRE!$AA$8</f>
        <v>3583979793.6900001</v>
      </c>
      <c r="F9" s="312">
        <f>+DICIEMBRE!$AG$8</f>
        <v>3181659863.6199999</v>
      </c>
      <c r="G9" s="314">
        <f>+B9/E9</f>
        <v>1.07271883110749</v>
      </c>
      <c r="H9" s="314">
        <f>+C9/E9</f>
        <v>0.91774148274801903</v>
      </c>
      <c r="I9" s="311">
        <f>+B9-E9</f>
        <v>260622821.30999994</v>
      </c>
      <c r="J9" s="311">
        <f>+C9-E9</f>
        <v>-294812863.69000006</v>
      </c>
    </row>
    <row r="10" spans="1:12" x14ac:dyDescent="0.2">
      <c r="A10" s="315"/>
      <c r="B10" s="315"/>
      <c r="C10" s="315"/>
      <c r="D10" s="315"/>
      <c r="E10" s="315"/>
      <c r="F10" s="315"/>
      <c r="G10" s="315"/>
      <c r="H10" s="315"/>
    </row>
    <row r="11" spans="1:12" x14ac:dyDescent="0.2">
      <c r="A11" s="315"/>
      <c r="B11" s="315"/>
      <c r="C11" s="315"/>
      <c r="D11" s="315"/>
      <c r="E11" s="315"/>
      <c r="F11" s="315"/>
      <c r="G11" s="315"/>
      <c r="H11" s="315"/>
    </row>
    <row r="12" spans="1:12" x14ac:dyDescent="0.2">
      <c r="A12" s="315" t="s">
        <v>556</v>
      </c>
      <c r="B12" s="315"/>
      <c r="C12" s="315"/>
      <c r="D12" s="315"/>
      <c r="E12" s="315"/>
      <c r="F12" s="315"/>
      <c r="G12" s="315"/>
      <c r="H12" s="315"/>
    </row>
    <row r="13" spans="1:12" x14ac:dyDescent="0.2">
      <c r="A13" s="315"/>
      <c r="B13" s="315"/>
      <c r="C13" s="315"/>
      <c r="D13" s="315"/>
      <c r="E13" s="315"/>
      <c r="F13" s="315"/>
      <c r="G13" s="315"/>
      <c r="H13" s="315"/>
    </row>
    <row r="14" spans="1:12" x14ac:dyDescent="0.2">
      <c r="A14" s="315" t="s">
        <v>557</v>
      </c>
      <c r="B14" s="315"/>
      <c r="C14" s="315" t="s">
        <v>562</v>
      </c>
      <c r="D14" s="315"/>
      <c r="E14" s="315"/>
      <c r="F14" s="315"/>
      <c r="G14" s="315"/>
      <c r="H14" s="315"/>
    </row>
    <row r="15" spans="1:12" x14ac:dyDescent="0.2">
      <c r="A15" s="315" t="s">
        <v>568</v>
      </c>
      <c r="B15" s="315"/>
      <c r="C15" s="315" t="s">
        <v>561</v>
      </c>
      <c r="D15" s="315"/>
      <c r="E15" s="315"/>
      <c r="F15" s="315"/>
      <c r="G15" s="315"/>
      <c r="H15" s="315"/>
    </row>
    <row r="16" spans="1:12" x14ac:dyDescent="0.2">
      <c r="A16" s="315"/>
      <c r="B16" s="315"/>
      <c r="C16" s="315"/>
      <c r="D16" s="315"/>
      <c r="E16" s="315"/>
      <c r="F16" s="315"/>
      <c r="G16" s="315"/>
      <c r="H16" s="315"/>
    </row>
    <row r="17" spans="1:8" x14ac:dyDescent="0.2">
      <c r="A17" s="315"/>
      <c r="B17" s="315"/>
      <c r="C17" s="315"/>
      <c r="D17" s="315"/>
      <c r="E17" s="315"/>
      <c r="F17" s="315"/>
      <c r="G17" s="315"/>
      <c r="H17" s="315"/>
    </row>
  </sheetData>
  <sheetProtection password="C637" sheet="1" objects="1" scenarios="1"/>
  <mergeCells count="9">
    <mergeCell ref="I6:J6"/>
    <mergeCell ref="A1:H1"/>
    <mergeCell ref="A2:H2"/>
    <mergeCell ref="A3:H3"/>
    <mergeCell ref="A6:A8"/>
    <mergeCell ref="B6:C6"/>
    <mergeCell ref="D6:D7"/>
    <mergeCell ref="E6:F6"/>
    <mergeCell ref="G6:H6"/>
  </mergeCells>
  <pageMargins left="0.70866141732283472" right="0.70866141732283472" top="0.74803149606299213" bottom="0.74803149606299213" header="0.31496062992125984" footer="0.31496062992125984"/>
  <pageSetup paperSize="14" scale="80" orientation="landscape"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10"/>
  <sheetViews>
    <sheetView zoomScale="80" zoomScaleNormal="80" workbookViewId="0">
      <selection activeCell="I105" sqref="I105"/>
    </sheetView>
  </sheetViews>
  <sheetFormatPr baseColWidth="10" defaultRowHeight="12.75" x14ac:dyDescent="0.2"/>
  <cols>
    <col min="1" max="1" width="29.140625" style="290" bestFit="1" customWidth="1"/>
    <col min="2" max="2" width="27" style="290" customWidth="1"/>
    <col min="3" max="3" width="23.5703125" style="290" bestFit="1" customWidth="1"/>
    <col min="4" max="4" width="16.140625" style="290" bestFit="1" customWidth="1"/>
    <col min="5" max="6" width="27.42578125" style="290" bestFit="1" customWidth="1"/>
    <col min="7" max="8" width="16.140625" style="290" bestFit="1" customWidth="1"/>
    <col min="9" max="9" width="27.7109375" style="290" bestFit="1" customWidth="1"/>
    <col min="10" max="10" width="28.85546875" style="290" bestFit="1" customWidth="1"/>
    <col min="11" max="12" width="16.140625" style="290" bestFit="1" customWidth="1"/>
    <col min="13" max="13" width="27.7109375" style="290" bestFit="1" customWidth="1"/>
    <col min="14" max="14" width="28.85546875" style="290" bestFit="1" customWidth="1"/>
    <col min="15" max="16" width="16.140625" style="290" bestFit="1" customWidth="1"/>
    <col min="17" max="17" width="26.42578125" style="290" bestFit="1" customWidth="1"/>
    <col min="18" max="18" width="27" style="290" bestFit="1" customWidth="1"/>
    <col min="19" max="16384" width="11.42578125" style="290"/>
  </cols>
  <sheetData>
    <row r="1" spans="1:18" ht="26.25" x14ac:dyDescent="0.2">
      <c r="A1" s="887" t="s">
        <v>583</v>
      </c>
      <c r="B1" s="888"/>
      <c r="C1" s="888"/>
      <c r="D1" s="888"/>
      <c r="E1" s="888"/>
      <c r="F1" s="888"/>
      <c r="G1" s="888"/>
      <c r="H1" s="888"/>
      <c r="I1" s="888"/>
      <c r="J1" s="888"/>
      <c r="K1" s="888"/>
      <c r="L1" s="888"/>
      <c r="M1" s="888"/>
      <c r="N1" s="888"/>
      <c r="O1" s="888"/>
      <c r="P1" s="888"/>
      <c r="Q1" s="888"/>
      <c r="R1" s="888"/>
    </row>
    <row r="2" spans="1:18" ht="26.25" x14ac:dyDescent="0.2">
      <c r="A2" s="889" t="str">
        <f>+CONCATENATE(INSTRUCCIONES!B5," - ",INSTRUCCIONES!B3)</f>
        <v>ESE HOSPITAL SAN JUAN DE DIOS - TITIRIBI</v>
      </c>
      <c r="B2" s="890"/>
      <c r="C2" s="890"/>
      <c r="D2" s="890"/>
      <c r="E2" s="890"/>
      <c r="F2" s="890"/>
      <c r="G2" s="890"/>
      <c r="H2" s="890"/>
      <c r="I2" s="890"/>
      <c r="J2" s="890"/>
      <c r="K2" s="890"/>
      <c r="L2" s="890"/>
      <c r="M2" s="890"/>
      <c r="N2" s="890"/>
      <c r="O2" s="890"/>
      <c r="P2" s="890"/>
      <c r="Q2" s="890"/>
      <c r="R2" s="890"/>
    </row>
    <row r="3" spans="1:18" ht="26.25" x14ac:dyDescent="0.2">
      <c r="A3" s="889"/>
      <c r="B3" s="890"/>
      <c r="C3" s="890"/>
      <c r="D3" s="890"/>
      <c r="E3" s="890"/>
      <c r="F3" s="890"/>
      <c r="G3" s="890"/>
      <c r="H3" s="890"/>
      <c r="I3" s="890"/>
      <c r="J3" s="890"/>
      <c r="K3" s="890"/>
      <c r="L3" s="890"/>
      <c r="M3" s="890"/>
      <c r="N3" s="890"/>
      <c r="O3" s="890"/>
      <c r="P3" s="890"/>
      <c r="Q3" s="890"/>
      <c r="R3" s="890"/>
    </row>
    <row r="8" spans="1:18" ht="42" customHeight="1" x14ac:dyDescent="0.2">
      <c r="A8" s="893" t="s">
        <v>535</v>
      </c>
      <c r="B8" s="893" t="s">
        <v>536</v>
      </c>
      <c r="C8" s="891" t="s">
        <v>537</v>
      </c>
      <c r="D8" s="892"/>
      <c r="E8" s="883" t="s">
        <v>538</v>
      </c>
      <c r="F8" s="883" t="s">
        <v>546</v>
      </c>
      <c r="G8" s="891" t="s">
        <v>539</v>
      </c>
      <c r="H8" s="892"/>
      <c r="I8" s="885" t="s">
        <v>548</v>
      </c>
      <c r="J8" s="885" t="s">
        <v>549</v>
      </c>
      <c r="K8" s="891" t="s">
        <v>541</v>
      </c>
      <c r="L8" s="892"/>
      <c r="M8" s="885" t="s">
        <v>540</v>
      </c>
      <c r="N8" s="885" t="s">
        <v>547</v>
      </c>
      <c r="O8" s="891" t="s">
        <v>542</v>
      </c>
      <c r="P8" s="892"/>
      <c r="Q8" s="885" t="s">
        <v>543</v>
      </c>
      <c r="R8" s="885" t="s">
        <v>550</v>
      </c>
    </row>
    <row r="9" spans="1:18" ht="84" customHeight="1" x14ac:dyDescent="0.2">
      <c r="A9" s="893"/>
      <c r="B9" s="893"/>
      <c r="C9" s="291" t="s">
        <v>544</v>
      </c>
      <c r="D9" s="291" t="s">
        <v>545</v>
      </c>
      <c r="E9" s="884"/>
      <c r="F9" s="884"/>
      <c r="G9" s="291" t="s">
        <v>544</v>
      </c>
      <c r="H9" s="291" t="s">
        <v>545</v>
      </c>
      <c r="I9" s="886"/>
      <c r="J9" s="886"/>
      <c r="K9" s="291" t="s">
        <v>544</v>
      </c>
      <c r="L9" s="291" t="s">
        <v>545</v>
      </c>
      <c r="M9" s="886"/>
      <c r="N9" s="886"/>
      <c r="O9" s="291" t="s">
        <v>544</v>
      </c>
      <c r="P9" s="291" t="s">
        <v>545</v>
      </c>
      <c r="Q9" s="886"/>
      <c r="R9" s="886"/>
    </row>
    <row r="10" spans="1:18" s="294" customFormat="1" ht="38.25" customHeight="1" x14ac:dyDescent="0.2">
      <c r="A10" s="295">
        <f>+DICIEMBRE!F8-DICIEMBRE!F10-DICIEMBRE!F93-DICIEMBRE!F99-DICIEMBRE!F108-DICIEMBRE!F123+DICIEMBRE!F106+DICIEMBRE!F110+DICIEMBRE!F112-DICIEMBRE!F116</f>
        <v>2552960590</v>
      </c>
      <c r="B10" s="295">
        <f>+DICIEMBRE!I8-DICIEMBRE!I10-DICIEMBRE!I93-DICIEMBRE!I99-DICIEMBRE!I108-DICIEMBRE!I123+DICIEMBRE!I106+DICIEMBRE!I110+DICIEMBRE!I112-DICIEMBRE!I116</f>
        <v>2484674386</v>
      </c>
      <c r="C10" s="295">
        <f>+DICIEMBRE!X148</f>
        <v>84999750</v>
      </c>
      <c r="D10" s="295">
        <f>+DICIEMBRE!X156</f>
        <v>97500000</v>
      </c>
      <c r="E10" s="293">
        <f>+IF(A10=0," ",(C10+D10)/A10)</f>
        <v>7.1485533585929739E-2</v>
      </c>
      <c r="F10" s="293">
        <f>+IF(B10=0," ",(C10+D10)/B10)</f>
        <v>7.3450167566544072E-2</v>
      </c>
      <c r="G10" s="295">
        <f>+DICIEMBRE!AA148</f>
        <v>81589025</v>
      </c>
      <c r="H10" s="295">
        <f>+DICIEMBRE!AA156</f>
        <v>88526372</v>
      </c>
      <c r="I10" s="292">
        <f>+IF(A10=0," ",(G10+H10)/A10)</f>
        <v>6.6634556626665356E-2</v>
      </c>
      <c r="J10" s="292">
        <f>+IF(B10=0," ",(G10+H10)/B10)</f>
        <v>6.8465871406942574E-2</v>
      </c>
      <c r="K10" s="295">
        <f>+DICIEMBRE!AD148</f>
        <v>81589025</v>
      </c>
      <c r="L10" s="295">
        <f>+DICIEMBRE!AD156</f>
        <v>88526372</v>
      </c>
      <c r="M10" s="292">
        <f>+IF(A10=0," ",(K10+L10)/A10)</f>
        <v>6.6634556626665356E-2</v>
      </c>
      <c r="N10" s="292">
        <f>+IF(B10=0," ",(K10+L10)/B10)</f>
        <v>6.8465871406942574E-2</v>
      </c>
      <c r="O10" s="295">
        <f>+DICIEMBRE!AG148</f>
        <v>63288604</v>
      </c>
      <c r="P10" s="295">
        <f>+DICIEMBRE!AG156</f>
        <v>77736023</v>
      </c>
      <c r="Q10" s="292">
        <f>+IF(A10=0," ",(O10+P10)/A10)</f>
        <v>5.5239641204175426E-2</v>
      </c>
      <c r="R10" s="292">
        <f>+IF(B10=0," ",(O10+P10)/B10)</f>
        <v>5.6757789992366428E-2</v>
      </c>
    </row>
  </sheetData>
  <sheetProtection password="C637" sheet="1" objects="1" scenarios="1"/>
  <mergeCells count="17">
    <mergeCell ref="C8:D8"/>
    <mergeCell ref="E8:E9"/>
    <mergeCell ref="F8:F9"/>
    <mergeCell ref="J8:J9"/>
    <mergeCell ref="R8:R9"/>
    <mergeCell ref="A1:R1"/>
    <mergeCell ref="A2:R2"/>
    <mergeCell ref="A3:R3"/>
    <mergeCell ref="G8:H8"/>
    <mergeCell ref="I8:I9"/>
    <mergeCell ref="K8:L8"/>
    <mergeCell ref="M8:M9"/>
    <mergeCell ref="O8:P8"/>
    <mergeCell ref="Q8:Q9"/>
    <mergeCell ref="N8:N9"/>
    <mergeCell ref="A8:A9"/>
    <mergeCell ref="B8:B9"/>
  </mergeCells>
  <pageMargins left="0.74803149606299213" right="0.74803149606299213" top="0.98425196850393704" bottom="0.98425196850393704" header="0" footer="0"/>
  <pageSetup paperSize="14" scale="35"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BS259"/>
  <sheetViews>
    <sheetView showGridLines="0" topLeftCell="G98" workbookViewId="0">
      <selection activeCell="R105" sqref="R105"/>
    </sheetView>
  </sheetViews>
  <sheetFormatPr baseColWidth="10" defaultColWidth="0" defaultRowHeight="12.75" x14ac:dyDescent="0.2"/>
  <cols>
    <col min="1" max="1" width="12.5703125" style="659" customWidth="1"/>
    <col min="2" max="2" width="58.7109375" style="660" customWidth="1"/>
    <col min="3" max="3" width="14.42578125" style="339" customWidth="1"/>
    <col min="4" max="4" width="16.140625" style="339" customWidth="1"/>
    <col min="5" max="12" width="14.42578125" style="339" customWidth="1"/>
    <col min="13" max="13" width="16.7109375" style="339" customWidth="1"/>
    <col min="14" max="14" width="16.7109375" style="35" customWidth="1"/>
    <col min="15" max="15" width="2.85546875" style="339" customWidth="1"/>
    <col min="16" max="17" width="23.7109375" style="35" customWidth="1"/>
    <col min="18" max="18" width="5.42578125" style="339" customWidth="1"/>
    <col min="19" max="19" width="16.7109375" style="1" customWidth="1"/>
    <col min="20" max="20" width="60.140625" style="339" customWidth="1"/>
    <col min="21" max="33" width="14.7109375" style="339" customWidth="1"/>
    <col min="34" max="36" width="16.7109375" style="339" customWidth="1"/>
    <col min="37" max="37" width="8.85546875" style="2" customWidth="1"/>
    <col min="38" max="39" width="23.7109375" style="339" customWidth="1"/>
    <col min="40" max="40" width="4.85546875" style="339" customWidth="1"/>
    <col min="41" max="41" width="12.28515625" style="339" customWidth="1"/>
    <col min="42" max="42" width="43.28515625" style="339" customWidth="1"/>
    <col min="43" max="45" width="16.85546875" style="339" customWidth="1"/>
    <col min="46" max="46" width="12.7109375" style="339" customWidth="1"/>
    <col min="47" max="47" width="27.42578125" style="339" customWidth="1"/>
    <col min="48" max="48" width="25" style="339" customWidth="1"/>
    <col min="49" max="52" width="16.85546875" style="339" customWidth="1"/>
    <col min="53" max="53" width="11" style="339" customWidth="1"/>
    <col min="54" max="54" width="65.140625" style="339" customWidth="1"/>
    <col min="55" max="57" width="18.85546875" style="339" customWidth="1"/>
    <col min="58" max="58" width="6.140625" style="339" customWidth="1"/>
    <col min="59" max="59" width="73" style="339" customWidth="1"/>
    <col min="60" max="63" width="17.5703125" style="339" customWidth="1"/>
    <col min="64" max="64" width="11" style="339" customWidth="1"/>
    <col min="65" max="65" width="76" style="339" customWidth="1"/>
    <col min="66" max="66" width="19.7109375" style="339" customWidth="1"/>
    <col min="67" max="67" width="15.7109375" style="339" customWidth="1"/>
    <col min="68" max="68" width="15.140625" style="339" customWidth="1"/>
    <col min="69" max="69" width="16" style="339" customWidth="1"/>
    <col min="70" max="70" width="11" style="339" customWidth="1"/>
    <col min="71" max="71" width="2.28515625" style="339" customWidth="1"/>
    <col min="72" max="16384" width="11" style="339" hidden="1"/>
  </cols>
  <sheetData>
    <row r="1" spans="1:69" ht="21" thickBot="1" x14ac:dyDescent="0.3">
      <c r="A1" s="940" t="str">
        <f>IF($F$8-$X$8=0," ","OJO: PRESUPUESTO DESEQUILIBRADO")</f>
        <v xml:space="preserve"> </v>
      </c>
      <c r="B1" s="940"/>
      <c r="C1" s="338" t="str">
        <f>IF(SUM(C12:C15)=0,"",IF(SUM(H12:H15)=SUM(C12:C15),"OJO - EN LA DISPONIBILIDAD INICIAL, NI EL RECONOCIMIENTO NI EL RECAUDO PUEDEN SER IGUALES AL PRESUPUESTO INICIAL, haga click en la celda B8 para mas información",""))</f>
        <v/>
      </c>
      <c r="D1" s="338"/>
      <c r="E1" s="338"/>
      <c r="F1" s="338"/>
      <c r="G1" s="338"/>
      <c r="H1" s="338"/>
      <c r="I1" s="338"/>
      <c r="J1" s="338"/>
      <c r="K1" s="941" t="str">
        <f>+IF(L8&gt;I8,"OJO - SUS RECAUDOS SON SUPERIORES A SUS RECONOCIMIENTOS, VERIFIQUE","")</f>
        <v/>
      </c>
      <c r="L1" s="941"/>
      <c r="M1" s="941"/>
      <c r="N1" s="941"/>
      <c r="U1" s="894" t="str">
        <f>+IF(AA8&gt;X8,"OJO - HA COMPROMETIDO MUCHO MAS DE LO QUE TIENE PRESUPUESTADO","")</f>
        <v/>
      </c>
      <c r="V1" s="894"/>
      <c r="W1" s="894"/>
      <c r="X1" s="894"/>
      <c r="Y1" s="340" t="str">
        <f>+IF(AD8&gt;AA8,"OJO - SUS OBLIGACIONES SUPERAN SUS COMPROMISOS, VERIFIQUE","")</f>
        <v/>
      </c>
      <c r="AC1" s="340" t="str">
        <f>+IF(AG8&gt;AD8,"OJO - SUS PAGOS NO PUEDEN SUPERAR SUS OBLIGACIONES, VERIFIQUE","")</f>
        <v/>
      </c>
    </row>
    <row r="2" spans="1:69" ht="21" thickBot="1" x14ac:dyDescent="0.3">
      <c r="A2" s="341"/>
      <c r="B2" s="342" t="s">
        <v>515</v>
      </c>
      <c r="C2" s="343"/>
      <c r="D2" s="950" t="str">
        <f>+IF(F2="","","MUNICIPIO:")</f>
        <v>MUNICIPIO:</v>
      </c>
      <c r="E2" s="950"/>
      <c r="F2" s="344" t="str">
        <f>IF(INSTRUCCIONES!B3=0,"",INSTRUCCIONES!B3)</f>
        <v>TITIRIBI</v>
      </c>
      <c r="G2" s="345"/>
      <c r="H2" s="345"/>
      <c r="I2" s="345"/>
      <c r="J2" s="345"/>
      <c r="K2" s="346"/>
      <c r="L2" s="954" t="s">
        <v>409</v>
      </c>
      <c r="M2" s="907"/>
      <c r="N2" s="347" t="s">
        <v>410</v>
      </c>
      <c r="P2" s="916" t="s">
        <v>43</v>
      </c>
      <c r="Q2" s="917"/>
      <c r="R2" s="348"/>
      <c r="S2" s="63"/>
      <c r="T2" s="342" t="s">
        <v>515</v>
      </c>
      <c r="U2" s="343"/>
      <c r="V2" s="906" t="str">
        <f>+IF(Y2="","","M U N I C I P I O:")</f>
        <v>M U N I C I P I O:</v>
      </c>
      <c r="W2" s="906"/>
      <c r="X2" s="906"/>
      <c r="Y2" s="904" t="str">
        <f>IF(INSTRUCCIONES!B3=0,"",INSTRUCCIONES!B3)</f>
        <v>TITIRIBI</v>
      </c>
      <c r="Z2" s="904"/>
      <c r="AA2" s="904"/>
      <c r="AB2" s="904"/>
      <c r="AC2" s="904"/>
      <c r="AD2" s="904"/>
      <c r="AE2" s="904"/>
      <c r="AF2" s="904"/>
      <c r="AG2" s="905"/>
      <c r="AH2" s="907" t="s">
        <v>409</v>
      </c>
      <c r="AI2" s="908"/>
      <c r="AJ2" s="347" t="s">
        <v>410</v>
      </c>
      <c r="AL2" s="916" t="s">
        <v>43</v>
      </c>
      <c r="AM2" s="917"/>
      <c r="AO2" s="3">
        <v>1</v>
      </c>
      <c r="AP2" s="349" t="s">
        <v>8</v>
      </c>
      <c r="AQ2" s="350"/>
      <c r="AR2" s="4"/>
      <c r="AS2" s="4"/>
      <c r="AT2" s="4"/>
      <c r="AU2" s="4"/>
      <c r="AV2" s="4"/>
      <c r="AW2" s="4"/>
      <c r="AX2" s="4"/>
      <c r="AY2" s="4"/>
      <c r="AZ2" s="5"/>
      <c r="BB2" s="916" t="s">
        <v>423</v>
      </c>
      <c r="BC2" s="951"/>
      <c r="BD2" s="69" t="s">
        <v>409</v>
      </c>
      <c r="BE2" s="347" t="str">
        <f>+L3</f>
        <v>ENERO</v>
      </c>
      <c r="BF2" s="340"/>
      <c r="BG2" s="916" t="s">
        <v>424</v>
      </c>
      <c r="BH2" s="951"/>
      <c r="BI2" s="951"/>
      <c r="BJ2" s="69" t="s">
        <v>409</v>
      </c>
      <c r="BK2" s="347" t="str">
        <f>+BE2</f>
        <v>ENERO</v>
      </c>
      <c r="BM2" s="916" t="s">
        <v>424</v>
      </c>
      <c r="BN2" s="951"/>
      <c r="BO2" s="951"/>
      <c r="BP2" s="69" t="s">
        <v>409</v>
      </c>
      <c r="BQ2" s="347" t="str">
        <f>+BK2</f>
        <v>ENERO</v>
      </c>
    </row>
    <row r="3" spans="1:69" ht="17.25" thickBot="1" x14ac:dyDescent="0.3">
      <c r="A3" s="351"/>
      <c r="B3" s="946" t="s">
        <v>9</v>
      </c>
      <c r="C3" s="352"/>
      <c r="D3" s="936" t="str">
        <f>+IF(F3="","","INSTITUCION:")</f>
        <v>INSTITUCION:</v>
      </c>
      <c r="E3" s="936"/>
      <c r="F3" s="942" t="str">
        <f>IF(INSTRUCCIONES!B5=0,"",INSTRUCCIONES!B5)</f>
        <v>ESE HOSPITAL SAN JUAN DE DIOS</v>
      </c>
      <c r="G3" s="942"/>
      <c r="H3" s="942"/>
      <c r="I3" s="942"/>
      <c r="J3" s="942"/>
      <c r="K3" s="943"/>
      <c r="L3" s="924" t="s">
        <v>10</v>
      </c>
      <c r="M3" s="925"/>
      <c r="N3" s="948">
        <f>+INSTRUCCIONES!F3</f>
        <v>2014</v>
      </c>
      <c r="P3" s="918" t="s">
        <v>570</v>
      </c>
      <c r="Q3" s="921" t="s">
        <v>571</v>
      </c>
      <c r="R3" s="348"/>
      <c r="S3" s="64"/>
      <c r="T3" s="946" t="s">
        <v>11</v>
      </c>
      <c r="U3" s="353"/>
      <c r="V3" s="898" t="str">
        <f>+IF(F3="","","E.S.E. HOSPITAL:")</f>
        <v>E.S.E. HOSPITAL:</v>
      </c>
      <c r="W3" s="898"/>
      <c r="X3" s="898"/>
      <c r="Y3" s="900" t="str">
        <f>IF(INSTRUCCIONES!B5=0,"",INSTRUCCIONES!B5)</f>
        <v>ESE HOSPITAL SAN JUAN DE DIOS</v>
      </c>
      <c r="Z3" s="900"/>
      <c r="AA3" s="900"/>
      <c r="AB3" s="900"/>
      <c r="AC3" s="900"/>
      <c r="AD3" s="900"/>
      <c r="AE3" s="900"/>
      <c r="AF3" s="900"/>
      <c r="AG3" s="901"/>
      <c r="AH3" s="974" t="str">
        <f>+L3</f>
        <v>ENERO</v>
      </c>
      <c r="AI3" s="975"/>
      <c r="AJ3" s="955">
        <f>+N3</f>
        <v>2014</v>
      </c>
      <c r="AL3" s="918" t="s">
        <v>572</v>
      </c>
      <c r="AM3" s="921" t="s">
        <v>573</v>
      </c>
      <c r="AO3" s="6"/>
      <c r="AP3" s="354" t="s">
        <v>13</v>
      </c>
      <c r="AQ3" s="355"/>
      <c r="AR3" s="355"/>
      <c r="AS3" s="355"/>
      <c r="AT3" s="355"/>
      <c r="AU3" s="355"/>
      <c r="AV3" s="355"/>
      <c r="AW3" s="355"/>
      <c r="AX3" s="355"/>
      <c r="AY3" s="355"/>
      <c r="AZ3" s="356"/>
      <c r="BB3" s="952" t="str">
        <f>+CONCATENATE(INSTRUCCIONES!B5, " - ", INSTRUCCIONES!B3)</f>
        <v>ESE HOSPITAL SAN JUAN DE DIOS - TITIRIBI</v>
      </c>
      <c r="BC3" s="953"/>
      <c r="BD3" s="70" t="s">
        <v>410</v>
      </c>
      <c r="BE3" s="68">
        <f>+N3</f>
        <v>2014</v>
      </c>
      <c r="BF3" s="7" t="s">
        <v>14</v>
      </c>
      <c r="BG3" s="952" t="str">
        <f>+CONCATENATE(INSTRUCCIONES!B5, " - ", INSTRUCCIONES!B3)</f>
        <v>ESE HOSPITAL SAN JUAN DE DIOS - TITIRIBI</v>
      </c>
      <c r="BH3" s="953"/>
      <c r="BI3" s="953"/>
      <c r="BJ3" s="70" t="s">
        <v>410</v>
      </c>
      <c r="BK3" s="68">
        <f>+BE3</f>
        <v>2014</v>
      </c>
      <c r="BM3" s="952" t="str">
        <f>+CONCATENATE(INSTRUCCIONES!B5, " - ", INSTRUCCIONES!B3)</f>
        <v>ESE HOSPITAL SAN JUAN DE DIOS - TITIRIBI</v>
      </c>
      <c r="BN3" s="953"/>
      <c r="BO3" s="953"/>
      <c r="BP3" s="70" t="s">
        <v>410</v>
      </c>
      <c r="BQ3" s="68">
        <f>+BK3</f>
        <v>2014</v>
      </c>
    </row>
    <row r="4" spans="1:69" ht="16.5" thickBot="1" x14ac:dyDescent="0.25">
      <c r="A4" s="351"/>
      <c r="B4" s="947"/>
      <c r="C4" s="358"/>
      <c r="D4" s="937"/>
      <c r="E4" s="937"/>
      <c r="F4" s="944"/>
      <c r="G4" s="944"/>
      <c r="H4" s="944"/>
      <c r="I4" s="944"/>
      <c r="J4" s="944"/>
      <c r="K4" s="945"/>
      <c r="L4" s="926"/>
      <c r="M4" s="927"/>
      <c r="N4" s="949"/>
      <c r="P4" s="919"/>
      <c r="Q4" s="922"/>
      <c r="R4" s="348"/>
      <c r="S4" s="64"/>
      <c r="T4" s="946"/>
      <c r="U4" s="358"/>
      <c r="V4" s="899"/>
      <c r="W4" s="899"/>
      <c r="X4" s="899"/>
      <c r="Y4" s="902"/>
      <c r="Z4" s="902"/>
      <c r="AA4" s="902"/>
      <c r="AB4" s="902"/>
      <c r="AC4" s="902"/>
      <c r="AD4" s="902"/>
      <c r="AE4" s="902"/>
      <c r="AF4" s="902"/>
      <c r="AG4" s="903"/>
      <c r="AH4" s="976"/>
      <c r="AI4" s="977"/>
      <c r="AJ4" s="956"/>
      <c r="AL4" s="919"/>
      <c r="AM4" s="922"/>
      <c r="AO4" s="6"/>
      <c r="AP4" s="359"/>
      <c r="AQ4" s="360" t="s">
        <v>15</v>
      </c>
      <c r="AR4" s="360" t="s">
        <v>16</v>
      </c>
      <c r="AS4" s="360" t="s">
        <v>17</v>
      </c>
      <c r="AT4" s="360" t="s">
        <v>18</v>
      </c>
      <c r="AU4" s="360" t="s">
        <v>18</v>
      </c>
      <c r="AV4" s="361" t="s">
        <v>18</v>
      </c>
      <c r="AW4" s="960" t="str">
        <f>+CONCATENATE("PROYECCION A DICIEMBRE 31 DEL ",N3)</f>
        <v>PROYECCION A DICIEMBRE 31 DEL 2014</v>
      </c>
      <c r="AX4" s="961"/>
      <c r="AY4" s="961"/>
      <c r="AZ4" s="962"/>
      <c r="BB4" s="362"/>
      <c r="BC4" s="363"/>
      <c r="BD4" s="66"/>
      <c r="BE4" s="65"/>
      <c r="BF4" s="8"/>
      <c r="BG4" s="362"/>
      <c r="BH4" s="363"/>
      <c r="BI4" s="66"/>
      <c r="BJ4" s="66"/>
      <c r="BK4" s="364"/>
      <c r="BL4" s="9"/>
      <c r="BM4" s="362"/>
      <c r="BN4" s="365"/>
      <c r="BO4" s="67"/>
      <c r="BP4" s="67"/>
      <c r="BQ4" s="366"/>
    </row>
    <row r="5" spans="1:69" ht="31.5" thickBot="1" x14ac:dyDescent="0.3">
      <c r="A5" s="909" t="s">
        <v>19</v>
      </c>
      <c r="B5" s="911" t="str">
        <f>IF(SUM(C8:N125)=0,"DESCRIPCIÓN",IF(I10&gt;0,"DESCRIPCIÓN",IF(MARZO!I10=0,"OJO - RECUERDE RECAUDAR LA DISPONIBLIDAD INICIAL EN ESTE TRIMESTRE, haga clik en H9 para ampliar la información","")))</f>
        <v>DESCRIPCIÓN</v>
      </c>
      <c r="C5" s="913" t="s">
        <v>21</v>
      </c>
      <c r="D5" s="914"/>
      <c r="E5" s="914"/>
      <c r="F5" s="915"/>
      <c r="G5" s="928" t="s">
        <v>574</v>
      </c>
      <c r="H5" s="929"/>
      <c r="I5" s="930"/>
      <c r="J5" s="931" t="str">
        <f>+IF(L8&gt;I8,"OJO - RECAUDOS MAYORES QUE RECONOCIMIENTOS","RECAUDO")</f>
        <v>RECAUDO</v>
      </c>
      <c r="K5" s="932"/>
      <c r="L5" s="933"/>
      <c r="M5" s="934" t="s">
        <v>23</v>
      </c>
      <c r="N5" s="935"/>
      <c r="P5" s="920"/>
      <c r="Q5" s="923"/>
      <c r="R5" s="348"/>
      <c r="S5" s="970" t="s">
        <v>516</v>
      </c>
      <c r="T5" s="972" t="s">
        <v>20</v>
      </c>
      <c r="U5" s="367" t="s">
        <v>21</v>
      </c>
      <c r="V5" s="368"/>
      <c r="W5" s="368"/>
      <c r="X5" s="369"/>
      <c r="Y5" s="370" t="s">
        <v>575</v>
      </c>
      <c r="Z5" s="368"/>
      <c r="AA5" s="368"/>
      <c r="AB5" s="895" t="s">
        <v>576</v>
      </c>
      <c r="AC5" s="896"/>
      <c r="AD5" s="897"/>
      <c r="AE5" s="895" t="s">
        <v>24</v>
      </c>
      <c r="AF5" s="896"/>
      <c r="AG5" s="897"/>
      <c r="AH5" s="895" t="s">
        <v>25</v>
      </c>
      <c r="AI5" s="896"/>
      <c r="AJ5" s="897"/>
      <c r="AL5" s="920"/>
      <c r="AM5" s="923"/>
      <c r="AO5" s="371"/>
      <c r="AP5" s="372" t="s">
        <v>26</v>
      </c>
      <c r="AQ5" s="360"/>
      <c r="AR5" s="360" t="s">
        <v>27</v>
      </c>
      <c r="AS5" s="360" t="s">
        <v>27</v>
      </c>
      <c r="AT5" s="360" t="s">
        <v>28</v>
      </c>
      <c r="AU5" s="360" t="s">
        <v>29</v>
      </c>
      <c r="AV5" s="360" t="s">
        <v>29</v>
      </c>
      <c r="AW5" s="360" t="s">
        <v>30</v>
      </c>
      <c r="AX5" s="360" t="s">
        <v>31</v>
      </c>
      <c r="AY5" s="360" t="s">
        <v>32</v>
      </c>
      <c r="AZ5" s="373" t="s">
        <v>32</v>
      </c>
      <c r="BB5" s="374" t="s">
        <v>33</v>
      </c>
      <c r="BC5" s="375" t="str">
        <f>+CONCATENATE("ACUMULADO ",N3)</f>
        <v>ACUMULADO 2014</v>
      </c>
      <c r="BD5" s="376"/>
      <c r="BE5" s="377"/>
      <c r="BF5" s="378" t="s">
        <v>14</v>
      </c>
      <c r="BG5" s="966" t="s">
        <v>34</v>
      </c>
      <c r="BH5" s="963" t="str">
        <f>+CONCATENATE("ACUMULADO ",N3)</f>
        <v>ACUMULADO 2014</v>
      </c>
      <c r="BI5" s="964"/>
      <c r="BJ5" s="964"/>
      <c r="BK5" s="965"/>
      <c r="BM5" s="938" t="s">
        <v>34</v>
      </c>
      <c r="BN5" s="379" t="str">
        <f>+CONCATENATE("ACUMULADO ",BQ3)</f>
        <v>ACUMULADO 2014</v>
      </c>
      <c r="BO5" s="380"/>
      <c r="BP5" s="381"/>
      <c r="BQ5" s="382"/>
    </row>
    <row r="6" spans="1:69" ht="15.75" thickBot="1" x14ac:dyDescent="0.25">
      <c r="A6" s="910"/>
      <c r="B6" s="912"/>
      <c r="C6" s="150" t="s">
        <v>35</v>
      </c>
      <c r="D6" s="141" t="s">
        <v>36</v>
      </c>
      <c r="E6" s="141" t="s">
        <v>37</v>
      </c>
      <c r="F6" s="142" t="s">
        <v>38</v>
      </c>
      <c r="G6" s="150" t="s">
        <v>39</v>
      </c>
      <c r="H6" s="141" t="s">
        <v>40</v>
      </c>
      <c r="I6" s="142" t="s">
        <v>41</v>
      </c>
      <c r="J6" s="150" t="s">
        <v>39</v>
      </c>
      <c r="K6" s="141" t="s">
        <v>40</v>
      </c>
      <c r="L6" s="142" t="s">
        <v>41</v>
      </c>
      <c r="M6" s="150" t="s">
        <v>42</v>
      </c>
      <c r="N6" s="142" t="s">
        <v>22</v>
      </c>
      <c r="P6" s="191" t="s">
        <v>517</v>
      </c>
      <c r="Q6" s="190" t="s">
        <v>502</v>
      </c>
      <c r="R6" s="348"/>
      <c r="S6" s="971" t="s">
        <v>44</v>
      </c>
      <c r="T6" s="973"/>
      <c r="U6" s="383" t="s">
        <v>35</v>
      </c>
      <c r="V6" s="50" t="s">
        <v>36</v>
      </c>
      <c r="W6" s="50" t="s">
        <v>37</v>
      </c>
      <c r="X6" s="51" t="s">
        <v>38</v>
      </c>
      <c r="Y6" s="384" t="s">
        <v>39</v>
      </c>
      <c r="Z6" s="50" t="s">
        <v>40</v>
      </c>
      <c r="AA6" s="50" t="s">
        <v>41</v>
      </c>
      <c r="AB6" s="384" t="s">
        <v>39</v>
      </c>
      <c r="AC6" s="50" t="s">
        <v>40</v>
      </c>
      <c r="AD6" s="50" t="s">
        <v>41</v>
      </c>
      <c r="AE6" s="384" t="s">
        <v>39</v>
      </c>
      <c r="AF6" s="50" t="s">
        <v>40</v>
      </c>
      <c r="AG6" s="50" t="s">
        <v>41</v>
      </c>
      <c r="AH6" s="384" t="s">
        <v>45</v>
      </c>
      <c r="AI6" s="50" t="s">
        <v>46</v>
      </c>
      <c r="AJ6" s="51" t="s">
        <v>24</v>
      </c>
      <c r="AL6" s="150" t="s">
        <v>517</v>
      </c>
      <c r="AM6" s="142" t="s">
        <v>502</v>
      </c>
      <c r="AO6" s="385"/>
      <c r="AP6" s="386"/>
      <c r="AQ6" s="387" t="s">
        <v>38</v>
      </c>
      <c r="AR6" s="387" t="str">
        <f>+L3</f>
        <v>ENERO</v>
      </c>
      <c r="AS6" s="387" t="str">
        <f>AR6</f>
        <v>ENERO</v>
      </c>
      <c r="AT6" s="387" t="str">
        <f>AR6</f>
        <v>ENERO</v>
      </c>
      <c r="AU6" s="387" t="s">
        <v>16</v>
      </c>
      <c r="AV6" s="387" t="s">
        <v>31</v>
      </c>
      <c r="AW6" s="387"/>
      <c r="AX6" s="387"/>
      <c r="AY6" s="387" t="s">
        <v>16</v>
      </c>
      <c r="AZ6" s="388" t="s">
        <v>31</v>
      </c>
      <c r="BB6" s="389"/>
      <c r="BC6" s="390" t="s">
        <v>47</v>
      </c>
      <c r="BD6" s="391" t="s">
        <v>48</v>
      </c>
      <c r="BE6" s="392" t="s">
        <v>49</v>
      </c>
      <c r="BF6" s="393"/>
      <c r="BG6" s="967"/>
      <c r="BH6" s="394" t="s">
        <v>47</v>
      </c>
      <c r="BI6" s="394" t="s">
        <v>50</v>
      </c>
      <c r="BJ6" s="394" t="s">
        <v>51</v>
      </c>
      <c r="BK6" s="395" t="s">
        <v>52</v>
      </c>
      <c r="BM6" s="939"/>
      <c r="BN6" s="396" t="s">
        <v>47</v>
      </c>
      <c r="BO6" s="394" t="s">
        <v>50</v>
      </c>
      <c r="BP6" s="394" t="s">
        <v>51</v>
      </c>
      <c r="BQ6" s="395" t="s">
        <v>52</v>
      </c>
    </row>
    <row r="7" spans="1:69" s="10" customFormat="1" ht="16.5" thickBot="1" x14ac:dyDescent="0.3">
      <c r="A7" s="397"/>
      <c r="B7" s="398"/>
      <c r="C7" s="230"/>
      <c r="D7" s="230"/>
      <c r="E7" s="230"/>
      <c r="F7" s="230"/>
      <c r="G7" s="230"/>
      <c r="H7" s="230"/>
      <c r="I7" s="230"/>
      <c r="J7" s="230"/>
      <c r="K7" s="230"/>
      <c r="L7" s="230"/>
      <c r="M7" s="230"/>
      <c r="N7" s="231"/>
      <c r="O7" s="348"/>
      <c r="P7" s="232"/>
      <c r="Q7" s="231"/>
      <c r="S7" s="399"/>
      <c r="T7" s="400"/>
      <c r="U7" s="196"/>
      <c r="V7" s="196"/>
      <c r="W7" s="196"/>
      <c r="X7" s="196"/>
      <c r="Y7" s="196"/>
      <c r="Z7" s="196"/>
      <c r="AA7" s="196"/>
      <c r="AB7" s="196"/>
      <c r="AC7" s="196"/>
      <c r="AD7" s="196"/>
      <c r="AE7" s="196"/>
      <c r="AF7" s="196"/>
      <c r="AG7" s="196"/>
      <c r="AH7" s="196"/>
      <c r="AI7" s="196"/>
      <c r="AJ7" s="195"/>
      <c r="AK7" s="2"/>
      <c r="AL7" s="226"/>
      <c r="AM7" s="227"/>
      <c r="AO7" s="23"/>
      <c r="AP7" s="13" t="s">
        <v>54</v>
      </c>
      <c r="AQ7" s="401">
        <f>F22</f>
        <v>1802063549</v>
      </c>
      <c r="AR7" s="401">
        <f>I22</f>
        <v>213524984</v>
      </c>
      <c r="AS7" s="401">
        <f>L22</f>
        <v>119331035</v>
      </c>
      <c r="AT7" s="15"/>
      <c r="AU7" s="402">
        <f t="shared" ref="AU7:AU17" si="0">IF(AQ7=0," ",AR7/AQ7)</f>
        <v>0.11848915323684847</v>
      </c>
      <c r="AV7" s="402">
        <f t="shared" ref="AV7:AV17" si="1">IF(AQ7=0," ",AS7/AQ7)</f>
        <v>6.6219104795843128E-2</v>
      </c>
      <c r="AW7" s="401">
        <f>I23/AO$2*12+I24</f>
        <v>1249715788</v>
      </c>
      <c r="AX7" s="401">
        <f>L23/AO$2*12+L24</f>
        <v>119388400</v>
      </c>
      <c r="AY7" s="401">
        <f t="shared" ref="AY7:AY16" si="2">AW7-AQ7</f>
        <v>-552347761</v>
      </c>
      <c r="AZ7" s="403">
        <f t="shared" ref="AZ7:AZ16" si="3">AX7-AQ7</f>
        <v>-1682675149</v>
      </c>
      <c r="BB7" s="404" t="s">
        <v>55</v>
      </c>
      <c r="BC7" s="72">
        <f>F10</f>
        <v>226569855</v>
      </c>
      <c r="BD7" s="73">
        <f>I10</f>
        <v>226569855</v>
      </c>
      <c r="BE7" s="74">
        <f>K10</f>
        <v>226569855</v>
      </c>
      <c r="BF7" s="75"/>
      <c r="BG7" s="76" t="s">
        <v>56</v>
      </c>
      <c r="BH7" s="77">
        <f>+SUM(BH8:BH11)</f>
        <v>2781527232</v>
      </c>
      <c r="BI7" s="77">
        <f>+SUM(BI8:BI11)</f>
        <v>509445829</v>
      </c>
      <c r="BJ7" s="77">
        <f>+SUM(BJ8:BJ11)</f>
        <v>158450483</v>
      </c>
      <c r="BK7" s="78">
        <f>+SUM(BK8:BK11)</f>
        <v>121561089</v>
      </c>
      <c r="BM7" s="79" t="s">
        <v>56</v>
      </c>
      <c r="BN7" s="80">
        <f>BN8+BN15+BN22</f>
        <v>2781527232</v>
      </c>
      <c r="BO7" s="81">
        <f>BO8+BO15+BO22</f>
        <v>509445829</v>
      </c>
      <c r="BP7" s="81">
        <f>BP8+BP15+BP22</f>
        <v>158450483</v>
      </c>
      <c r="BQ7" s="82">
        <f>BQ8+BQ15+BQ22</f>
        <v>121561089</v>
      </c>
    </row>
    <row r="8" spans="1:69" s="10" customFormat="1" ht="24" thickBot="1" x14ac:dyDescent="0.3">
      <c r="A8" s="405">
        <v>1</v>
      </c>
      <c r="B8" s="406" t="s">
        <v>13</v>
      </c>
      <c r="C8" s="407">
        <f>C10+C17+C108</f>
        <v>3181595000</v>
      </c>
      <c r="D8" s="407">
        <f t="shared" ref="D8:N8" si="4">D10+D17+D108</f>
        <v>0</v>
      </c>
      <c r="E8" s="407">
        <f t="shared" si="4"/>
        <v>881712773</v>
      </c>
      <c r="F8" s="407">
        <f t="shared" si="4"/>
        <v>4063307773</v>
      </c>
      <c r="G8" s="407">
        <f t="shared" si="4"/>
        <v>0</v>
      </c>
      <c r="H8" s="407">
        <f t="shared" si="4"/>
        <v>598790431</v>
      </c>
      <c r="I8" s="407">
        <f t="shared" si="4"/>
        <v>598790431</v>
      </c>
      <c r="J8" s="407">
        <f t="shared" si="4"/>
        <v>0</v>
      </c>
      <c r="K8" s="407">
        <f t="shared" si="4"/>
        <v>485574340</v>
      </c>
      <c r="L8" s="407">
        <f t="shared" si="4"/>
        <v>485574340</v>
      </c>
      <c r="M8" s="407">
        <f t="shared" si="4"/>
        <v>3464517342</v>
      </c>
      <c r="N8" s="408">
        <f t="shared" si="4"/>
        <v>3577733433</v>
      </c>
      <c r="O8" s="409"/>
      <c r="P8" s="410">
        <f>P10+P17+P108</f>
        <v>0</v>
      </c>
      <c r="Q8" s="408">
        <f>Q10+Q17+Q108</f>
        <v>881712773</v>
      </c>
      <c r="S8" s="206"/>
      <c r="T8" s="411" t="s">
        <v>53</v>
      </c>
      <c r="U8" s="412">
        <f t="shared" ref="U8:AM8" si="5">U10+U207+U220+U232</f>
        <v>3181595000</v>
      </c>
      <c r="V8" s="413">
        <f t="shared" si="5"/>
        <v>0</v>
      </c>
      <c r="W8" s="413">
        <f t="shared" si="5"/>
        <v>881712773</v>
      </c>
      <c r="X8" s="414">
        <f t="shared" si="5"/>
        <v>4063307773</v>
      </c>
      <c r="Y8" s="415">
        <f t="shared" si="5"/>
        <v>0</v>
      </c>
      <c r="Z8" s="413">
        <f t="shared" si="5"/>
        <v>1022156746</v>
      </c>
      <c r="AA8" s="414">
        <f t="shared" si="5"/>
        <v>1022156746</v>
      </c>
      <c r="AB8" s="415">
        <f t="shared" si="5"/>
        <v>0</v>
      </c>
      <c r="AC8" s="413">
        <f t="shared" si="5"/>
        <v>648648692</v>
      </c>
      <c r="AD8" s="414">
        <f t="shared" si="5"/>
        <v>648648692</v>
      </c>
      <c r="AE8" s="415">
        <f t="shared" si="5"/>
        <v>0</v>
      </c>
      <c r="AF8" s="413">
        <f t="shared" si="5"/>
        <v>278173938</v>
      </c>
      <c r="AG8" s="414">
        <f t="shared" si="5"/>
        <v>278173938</v>
      </c>
      <c r="AH8" s="415">
        <f t="shared" si="5"/>
        <v>3041151027</v>
      </c>
      <c r="AI8" s="413">
        <f t="shared" si="5"/>
        <v>3414659081</v>
      </c>
      <c r="AJ8" s="416">
        <f t="shared" si="5"/>
        <v>3785133835</v>
      </c>
      <c r="AL8" s="417">
        <f t="shared" si="5"/>
        <v>0</v>
      </c>
      <c r="AM8" s="418">
        <f t="shared" si="5"/>
        <v>881712773</v>
      </c>
      <c r="AO8" s="23"/>
      <c r="AP8" s="13" t="s">
        <v>58</v>
      </c>
      <c r="AQ8" s="14">
        <f>F25</f>
        <v>847466466</v>
      </c>
      <c r="AR8" s="14">
        <f>I25</f>
        <v>66200893</v>
      </c>
      <c r="AS8" s="14">
        <f>L25</f>
        <v>57315277</v>
      </c>
      <c r="AT8" s="15"/>
      <c r="AU8" s="419">
        <f t="shared" si="0"/>
        <v>7.8116238997001208E-2</v>
      </c>
      <c r="AV8" s="419">
        <f t="shared" si="1"/>
        <v>6.7631321473432787E-2</v>
      </c>
      <c r="AW8" s="14">
        <f>I26/AO$2*12+I27</f>
        <v>720658477</v>
      </c>
      <c r="AX8" s="14">
        <f>L26/AO$2*12+L27</f>
        <v>614031085</v>
      </c>
      <c r="AY8" s="14">
        <f t="shared" si="2"/>
        <v>-126807989</v>
      </c>
      <c r="AZ8" s="420">
        <f t="shared" si="3"/>
        <v>-233435381</v>
      </c>
      <c r="BB8" s="167" t="s">
        <v>59</v>
      </c>
      <c r="BC8" s="83">
        <f>BC9+BC19</f>
        <v>3091195000</v>
      </c>
      <c r="BD8" s="84">
        <f>BD9+BD19</f>
        <v>217379585</v>
      </c>
      <c r="BE8" s="85">
        <f>BE9+BE19</f>
        <v>104163494</v>
      </c>
      <c r="BF8" s="75"/>
      <c r="BG8" s="86" t="s">
        <v>60</v>
      </c>
      <c r="BH8" s="87">
        <f>BN9+BN13</f>
        <v>1746552802</v>
      </c>
      <c r="BI8" s="87">
        <f>BO9+BO13</f>
        <v>119427446</v>
      </c>
      <c r="BJ8" s="87">
        <f>BP9+BP13</f>
        <v>119427446</v>
      </c>
      <c r="BK8" s="88">
        <f>BQ9+BQ13</f>
        <v>110522475</v>
      </c>
      <c r="BM8" s="89" t="s">
        <v>61</v>
      </c>
      <c r="BN8" s="90">
        <f>BN9+BN14+BN13</f>
        <v>2105395646</v>
      </c>
      <c r="BO8" s="87">
        <f>BO9+BO14+BO13</f>
        <v>376923936</v>
      </c>
      <c r="BP8" s="87">
        <f>BP9+BP14+BP13</f>
        <v>130343819</v>
      </c>
      <c r="BQ8" s="88">
        <f>BQ9+BQ14+BQ13</f>
        <v>114096147</v>
      </c>
    </row>
    <row r="9" spans="1:69" s="10" customFormat="1" ht="20.25" thickBot="1" x14ac:dyDescent="0.25">
      <c r="A9" s="421"/>
      <c r="B9" s="422"/>
      <c r="C9" s="423"/>
      <c r="D9" s="423"/>
      <c r="E9" s="423"/>
      <c r="F9" s="423"/>
      <c r="G9" s="423"/>
      <c r="H9" s="423"/>
      <c r="I9" s="423"/>
      <c r="J9" s="423"/>
      <c r="K9" s="423"/>
      <c r="L9" s="423"/>
      <c r="M9" s="423"/>
      <c r="N9" s="424"/>
      <c r="O9" s="409"/>
      <c r="P9" s="425"/>
      <c r="Q9" s="424"/>
      <c r="S9" s="399"/>
      <c r="T9" s="400"/>
      <c r="U9" s="196"/>
      <c r="V9" s="196"/>
      <c r="W9" s="196"/>
      <c r="X9" s="196"/>
      <c r="Y9" s="196"/>
      <c r="Z9" s="196"/>
      <c r="AA9" s="196"/>
      <c r="AB9" s="196"/>
      <c r="AC9" s="196"/>
      <c r="AD9" s="196"/>
      <c r="AE9" s="196"/>
      <c r="AF9" s="196"/>
      <c r="AG9" s="196"/>
      <c r="AH9" s="196"/>
      <c r="AI9" s="196"/>
      <c r="AJ9" s="195"/>
      <c r="AL9" s="426"/>
      <c r="AM9" s="427"/>
      <c r="AO9" s="428"/>
      <c r="AP9" s="13" t="s">
        <v>63</v>
      </c>
      <c r="AQ9" s="14">
        <f>F28+F75</f>
        <v>0</v>
      </c>
      <c r="AR9" s="14">
        <f>I28+I75</f>
        <v>0</v>
      </c>
      <c r="AS9" s="14">
        <f>L28+L75</f>
        <v>0</v>
      </c>
      <c r="AT9" s="15"/>
      <c r="AU9" s="429" t="str">
        <f t="shared" si="0"/>
        <v xml:space="preserve"> </v>
      </c>
      <c r="AV9" s="429" t="str">
        <f t="shared" si="1"/>
        <v xml:space="preserve"> </v>
      </c>
      <c r="AW9" s="430">
        <f>(I30+I33+I36+I76)/AO$2*12+I31+I34+I37+I38+I39+I40+I77</f>
        <v>0</v>
      </c>
      <c r="AX9" s="430">
        <f>(L30+L33+L36+L76)/AO$2*12+L31+L34+L37+L38+L39+L40+L77</f>
        <v>0</v>
      </c>
      <c r="AY9" s="430">
        <f t="shared" si="2"/>
        <v>0</v>
      </c>
      <c r="AZ9" s="431">
        <f t="shared" si="3"/>
        <v>0</v>
      </c>
      <c r="BB9" s="432" t="s">
        <v>456</v>
      </c>
      <c r="BC9" s="91">
        <f>BC10+BC18</f>
        <v>2971495000</v>
      </c>
      <c r="BD9" s="92">
        <f>BD10+BD18</f>
        <v>214631135</v>
      </c>
      <c r="BE9" s="93">
        <f>BE10+BE18</f>
        <v>101495044</v>
      </c>
      <c r="BF9" s="94"/>
      <c r="BG9" s="95" t="s">
        <v>64</v>
      </c>
      <c r="BH9" s="96">
        <f t="shared" ref="BH9:BK10" si="6">BN14</f>
        <v>358842844</v>
      </c>
      <c r="BI9" s="96">
        <f t="shared" si="6"/>
        <v>257496490</v>
      </c>
      <c r="BJ9" s="96">
        <f t="shared" si="6"/>
        <v>10916373</v>
      </c>
      <c r="BK9" s="97">
        <f t="shared" si="6"/>
        <v>3573672</v>
      </c>
      <c r="BM9" s="164" t="s">
        <v>65</v>
      </c>
      <c r="BN9" s="98">
        <f>SUM(BN10:BN12)</f>
        <v>1151999780</v>
      </c>
      <c r="BO9" s="96">
        <f>SUM(BO10:BO12)</f>
        <v>91316161</v>
      </c>
      <c r="BP9" s="96">
        <f>SUM(BP10:BP12)</f>
        <v>91316161</v>
      </c>
      <c r="BQ9" s="97">
        <f>SUM(BQ10:BQ12)</f>
        <v>91316161</v>
      </c>
    </row>
    <row r="10" spans="1:69" s="10" customFormat="1" ht="19.5" x14ac:dyDescent="0.2">
      <c r="A10" s="433">
        <v>10</v>
      </c>
      <c r="B10" s="434" t="s">
        <v>57</v>
      </c>
      <c r="C10" s="215">
        <f t="shared" ref="C10:N10" si="7">SUM(C12:C15)</f>
        <v>100000000</v>
      </c>
      <c r="D10" s="435">
        <f t="shared" si="7"/>
        <v>0</v>
      </c>
      <c r="E10" s="435">
        <f t="shared" si="7"/>
        <v>126569855</v>
      </c>
      <c r="F10" s="216">
        <f t="shared" si="7"/>
        <v>226569855</v>
      </c>
      <c r="G10" s="436">
        <f t="shared" si="7"/>
        <v>0</v>
      </c>
      <c r="H10" s="435">
        <f t="shared" si="7"/>
        <v>226569855</v>
      </c>
      <c r="I10" s="437">
        <f t="shared" si="7"/>
        <v>226569855</v>
      </c>
      <c r="J10" s="215">
        <f t="shared" si="7"/>
        <v>0</v>
      </c>
      <c r="K10" s="435">
        <f t="shared" si="7"/>
        <v>226569855</v>
      </c>
      <c r="L10" s="216">
        <f t="shared" si="7"/>
        <v>226569855</v>
      </c>
      <c r="M10" s="215">
        <f t="shared" si="7"/>
        <v>0</v>
      </c>
      <c r="N10" s="216">
        <f t="shared" si="7"/>
        <v>0</v>
      </c>
      <c r="O10" s="15"/>
      <c r="P10" s="215">
        <f>SUM(P12:P15)</f>
        <v>0</v>
      </c>
      <c r="Q10" s="216">
        <f>SUM(Q12:Q15)</f>
        <v>126569855</v>
      </c>
      <c r="S10" s="438" t="s">
        <v>27</v>
      </c>
      <c r="T10" s="439" t="s">
        <v>56</v>
      </c>
      <c r="U10" s="440">
        <f t="shared" ref="U10:AJ10" si="8">U12+U110+U170+U193</f>
        <v>2850095000</v>
      </c>
      <c r="V10" s="441">
        <f t="shared" si="8"/>
        <v>0</v>
      </c>
      <c r="W10" s="441">
        <f t="shared" si="8"/>
        <v>648905293</v>
      </c>
      <c r="X10" s="442">
        <f t="shared" si="8"/>
        <v>3499000293</v>
      </c>
      <c r="Y10" s="443">
        <f t="shared" si="8"/>
        <v>0</v>
      </c>
      <c r="Z10" s="441">
        <f t="shared" si="8"/>
        <v>936954274</v>
      </c>
      <c r="AA10" s="442">
        <f t="shared" si="8"/>
        <v>936954274</v>
      </c>
      <c r="AB10" s="443">
        <f t="shared" si="8"/>
        <v>0</v>
      </c>
      <c r="AC10" s="441">
        <f t="shared" si="8"/>
        <v>563446220</v>
      </c>
      <c r="AD10" s="444">
        <f t="shared" si="8"/>
        <v>563446220</v>
      </c>
      <c r="AE10" s="443">
        <f t="shared" si="8"/>
        <v>0</v>
      </c>
      <c r="AF10" s="441">
        <f t="shared" si="8"/>
        <v>231562597</v>
      </c>
      <c r="AG10" s="442">
        <f t="shared" si="8"/>
        <v>231562597</v>
      </c>
      <c r="AH10" s="443">
        <f t="shared" si="8"/>
        <v>2562046019</v>
      </c>
      <c r="AI10" s="441">
        <f t="shared" si="8"/>
        <v>2935554073</v>
      </c>
      <c r="AJ10" s="442">
        <f t="shared" si="8"/>
        <v>3267437696</v>
      </c>
      <c r="AL10" s="445">
        <f>AL12+AL110+AL170+AL193</f>
        <v>0</v>
      </c>
      <c r="AM10" s="446">
        <f>AM12+AM110+AM170+AM193</f>
        <v>648905293</v>
      </c>
      <c r="AO10" s="428"/>
      <c r="AP10" s="13" t="s">
        <v>67</v>
      </c>
      <c r="AQ10" s="14">
        <f>F42</f>
        <v>115073169</v>
      </c>
      <c r="AR10" s="14">
        <f>I42</f>
        <v>15073169</v>
      </c>
      <c r="AS10" s="14">
        <f>L42</f>
        <v>15073169</v>
      </c>
      <c r="AT10" s="15"/>
      <c r="AU10" s="429">
        <f t="shared" si="0"/>
        <v>0.13098769357781395</v>
      </c>
      <c r="AV10" s="429">
        <f t="shared" si="1"/>
        <v>0.13098769357781395</v>
      </c>
      <c r="AW10" s="430">
        <f>I43/AO$2*12+I44</f>
        <v>15073169</v>
      </c>
      <c r="AX10" s="430">
        <f>L43/AO$2*12+L44</f>
        <v>15073169</v>
      </c>
      <c r="AY10" s="430">
        <f t="shared" si="2"/>
        <v>-100000000</v>
      </c>
      <c r="AZ10" s="431">
        <f t="shared" si="3"/>
        <v>-100000000</v>
      </c>
      <c r="BB10" s="447" t="s">
        <v>457</v>
      </c>
      <c r="BC10" s="91">
        <f>BC11+BC12+BC13+BC14+BC16+BC17+BC15</f>
        <v>2619800000</v>
      </c>
      <c r="BD10" s="92">
        <f>BD11+BD12+BD13+BD14+BD16+BD17+BD15</f>
        <v>170691672</v>
      </c>
      <c r="BE10" s="93">
        <f>BE11+BE12+BE13+BE14+BE16+BE17+BE15</f>
        <v>57555581</v>
      </c>
      <c r="BF10" s="94"/>
      <c r="BG10" s="86" t="s">
        <v>68</v>
      </c>
      <c r="BH10" s="99">
        <f t="shared" si="6"/>
        <v>620680080</v>
      </c>
      <c r="BI10" s="99">
        <f t="shared" si="6"/>
        <v>126935431</v>
      </c>
      <c r="BJ10" s="99">
        <f t="shared" si="6"/>
        <v>22520202</v>
      </c>
      <c r="BK10" s="100">
        <f t="shared" si="6"/>
        <v>4342588</v>
      </c>
      <c r="BM10" s="161" t="s">
        <v>470</v>
      </c>
      <c r="BN10" s="101">
        <f>X17+X66</f>
        <v>913498656</v>
      </c>
      <c r="BO10" s="99">
        <f>AA17+AA66</f>
        <v>76124889</v>
      </c>
      <c r="BP10" s="99">
        <f>AD17+AD66</f>
        <v>76124889</v>
      </c>
      <c r="BQ10" s="100">
        <f>AF17+AF66</f>
        <v>76124889</v>
      </c>
    </row>
    <row r="11" spans="1:69" s="10" customFormat="1" ht="25.5" x14ac:dyDescent="0.2">
      <c r="A11" s="421"/>
      <c r="B11" s="422"/>
      <c r="C11" s="423"/>
      <c r="D11" s="423"/>
      <c r="E11" s="423"/>
      <c r="F11" s="423"/>
      <c r="G11" s="423"/>
      <c r="H11" s="423"/>
      <c r="I11" s="423"/>
      <c r="J11" s="423"/>
      <c r="K11" s="423"/>
      <c r="L11" s="423"/>
      <c r="M11" s="423"/>
      <c r="N11" s="424"/>
      <c r="O11" s="409"/>
      <c r="P11" s="425"/>
      <c r="Q11" s="424"/>
      <c r="S11" s="448"/>
      <c r="T11" s="449"/>
      <c r="U11" s="193"/>
      <c r="V11" s="193"/>
      <c r="W11" s="193"/>
      <c r="X11" s="207"/>
      <c r="Y11" s="450"/>
      <c r="Z11" s="193"/>
      <c r="AA11" s="207"/>
      <c r="AB11" s="450"/>
      <c r="AC11" s="193"/>
      <c r="AD11" s="193"/>
      <c r="AE11" s="450"/>
      <c r="AF11" s="193"/>
      <c r="AG11" s="207"/>
      <c r="AH11" s="450"/>
      <c r="AI11" s="193"/>
      <c r="AJ11" s="207"/>
      <c r="AL11" s="451"/>
      <c r="AM11" s="452"/>
      <c r="AO11" s="453" t="s">
        <v>13</v>
      </c>
      <c r="AP11" s="717" t="s">
        <v>588</v>
      </c>
      <c r="AQ11" s="14">
        <f>F88</f>
        <v>0</v>
      </c>
      <c r="AR11" s="14">
        <f>I88</f>
        <v>0</v>
      </c>
      <c r="AS11" s="14">
        <f>L88</f>
        <v>0</v>
      </c>
      <c r="AT11" s="454">
        <f>AO2/12</f>
        <v>8.3333333333333329E-2</v>
      </c>
      <c r="AU11" s="429" t="str">
        <f t="shared" si="0"/>
        <v xml:space="preserve"> </v>
      </c>
      <c r="AV11" s="429" t="str">
        <f t="shared" si="1"/>
        <v xml:space="preserve"> </v>
      </c>
      <c r="AW11" s="430">
        <f>I88</f>
        <v>0</v>
      </c>
      <c r="AX11" s="430">
        <f>L88</f>
        <v>0</v>
      </c>
      <c r="AY11" s="430">
        <f t="shared" si="2"/>
        <v>0</v>
      </c>
      <c r="AZ11" s="431">
        <f t="shared" si="3"/>
        <v>0</v>
      </c>
      <c r="BB11" s="447" t="s">
        <v>458</v>
      </c>
      <c r="BC11" s="91">
        <f>F26</f>
        <v>785000000</v>
      </c>
      <c r="BD11" s="92">
        <f>I26</f>
        <v>59496144</v>
      </c>
      <c r="BE11" s="93">
        <f>K26</f>
        <v>50610528</v>
      </c>
      <c r="BF11" s="94"/>
      <c r="BG11" s="86" t="s">
        <v>69</v>
      </c>
      <c r="BH11" s="102">
        <f>BN22</f>
        <v>55451506</v>
      </c>
      <c r="BI11" s="102">
        <f>BO22</f>
        <v>5586462</v>
      </c>
      <c r="BJ11" s="102">
        <f>BP22</f>
        <v>5586462</v>
      </c>
      <c r="BK11" s="103">
        <f>BQ22</f>
        <v>3122354</v>
      </c>
      <c r="BM11" s="162" t="s">
        <v>471</v>
      </c>
      <c r="BN11" s="104">
        <f>X18+X67</f>
        <v>101766927</v>
      </c>
      <c r="BO11" s="102">
        <f>AA18+AA67</f>
        <v>10033214</v>
      </c>
      <c r="BP11" s="102">
        <f>AD18+AD67</f>
        <v>10033214</v>
      </c>
      <c r="BQ11" s="103">
        <f>AF18+AF67</f>
        <v>10033214</v>
      </c>
    </row>
    <row r="12" spans="1:69" s="10" customFormat="1" ht="25.5" x14ac:dyDescent="0.2">
      <c r="A12" s="203">
        <v>1001</v>
      </c>
      <c r="B12" s="251" t="str">
        <f>+CONCATENATE("Bienestar Social (Caja, Bancos, Inversiones Tempor.) a Dic-31-",INSTRUCCIONES!$F$3-1)</f>
        <v>Bienestar Social (Caja, Bancos, Inversiones Tempor.) a Dic-31-2013</v>
      </c>
      <c r="C12" s="455">
        <v>0</v>
      </c>
      <c r="D12" s="456">
        <f t="shared" ref="D12:E15" si="9">P12</f>
        <v>0</v>
      </c>
      <c r="E12" s="456">
        <f t="shared" si="9"/>
        <v>81553</v>
      </c>
      <c r="F12" s="170">
        <f>SUM(C12:E12)</f>
        <v>81553</v>
      </c>
      <c r="G12" s="283">
        <v>0</v>
      </c>
      <c r="H12" s="457">
        <v>81553</v>
      </c>
      <c r="I12" s="170">
        <f>SUM(G12:H12)</f>
        <v>81553</v>
      </c>
      <c r="J12" s="283">
        <v>0</v>
      </c>
      <c r="K12" s="154">
        <f>+H12</f>
        <v>81553</v>
      </c>
      <c r="L12" s="170">
        <f>SUM(J12:K12)</f>
        <v>81553</v>
      </c>
      <c r="M12" s="283">
        <f>F12-I12</f>
        <v>0</v>
      </c>
      <c r="N12" s="170">
        <f>F12-L12</f>
        <v>0</v>
      </c>
      <c r="O12" s="365"/>
      <c r="P12" s="455">
        <v>0</v>
      </c>
      <c r="Q12" s="458">
        <v>81553</v>
      </c>
      <c r="S12" s="459">
        <v>1000000</v>
      </c>
      <c r="T12" s="460" t="s">
        <v>62</v>
      </c>
      <c r="U12" s="461">
        <f t="shared" ref="U12:AJ12" si="10">U14+U63</f>
        <v>2030388802</v>
      </c>
      <c r="V12" s="462">
        <f t="shared" si="10"/>
        <v>0</v>
      </c>
      <c r="W12" s="462">
        <f t="shared" si="10"/>
        <v>262497982</v>
      </c>
      <c r="X12" s="446">
        <f t="shared" si="10"/>
        <v>2292886784</v>
      </c>
      <c r="Y12" s="445">
        <f t="shared" si="10"/>
        <v>0</v>
      </c>
      <c r="Z12" s="462">
        <f t="shared" si="10"/>
        <v>564415074</v>
      </c>
      <c r="AA12" s="446">
        <f t="shared" si="10"/>
        <v>564415074</v>
      </c>
      <c r="AB12" s="445">
        <f t="shared" si="10"/>
        <v>0</v>
      </c>
      <c r="AC12" s="462">
        <f t="shared" si="10"/>
        <v>317834957</v>
      </c>
      <c r="AD12" s="463">
        <f t="shared" si="10"/>
        <v>317834957</v>
      </c>
      <c r="AE12" s="445">
        <f t="shared" si="10"/>
        <v>0</v>
      </c>
      <c r="AF12" s="462">
        <f t="shared" si="10"/>
        <v>142055588</v>
      </c>
      <c r="AG12" s="446">
        <f t="shared" si="10"/>
        <v>142055588</v>
      </c>
      <c r="AH12" s="445">
        <f t="shared" si="10"/>
        <v>1728471710</v>
      </c>
      <c r="AI12" s="462">
        <f t="shared" si="10"/>
        <v>1975051827</v>
      </c>
      <c r="AJ12" s="446">
        <f t="shared" si="10"/>
        <v>2150831196</v>
      </c>
      <c r="AK12" s="12"/>
      <c r="AL12" s="464">
        <f>AL14+AL63</f>
        <v>0</v>
      </c>
      <c r="AM12" s="465">
        <f>AM14+AM63</f>
        <v>262497982</v>
      </c>
      <c r="AO12" s="453"/>
      <c r="AP12" s="717" t="s">
        <v>589</v>
      </c>
      <c r="AQ12" s="14">
        <f>F89</f>
        <v>70000000</v>
      </c>
      <c r="AR12" s="14">
        <f>I89</f>
        <v>0</v>
      </c>
      <c r="AS12" s="14">
        <f>L89</f>
        <v>0</v>
      </c>
      <c r="AT12" s="15"/>
      <c r="AU12" s="429">
        <f t="shared" si="0"/>
        <v>0</v>
      </c>
      <c r="AV12" s="429">
        <f t="shared" si="1"/>
        <v>0</v>
      </c>
      <c r="AW12" s="430">
        <f>I89</f>
        <v>0</v>
      </c>
      <c r="AX12" s="430">
        <f>L89</f>
        <v>0</v>
      </c>
      <c r="AY12" s="430">
        <f t="shared" si="2"/>
        <v>-70000000</v>
      </c>
      <c r="AZ12" s="431">
        <f t="shared" si="3"/>
        <v>-70000000</v>
      </c>
      <c r="BB12" s="447" t="s">
        <v>459</v>
      </c>
      <c r="BC12" s="91">
        <f>F23</f>
        <v>1295000000</v>
      </c>
      <c r="BD12" s="92">
        <f>I23</f>
        <v>94199164</v>
      </c>
      <c r="BE12" s="93">
        <f>K23</f>
        <v>5215</v>
      </c>
      <c r="BF12" s="94"/>
      <c r="BG12" s="466" t="s">
        <v>412</v>
      </c>
      <c r="BH12" s="102">
        <f>BN25</f>
        <v>355026726</v>
      </c>
      <c r="BI12" s="17">
        <f>BO25</f>
        <v>45062110</v>
      </c>
      <c r="BJ12" s="102">
        <f>BP25</f>
        <v>22549402</v>
      </c>
      <c r="BK12" s="103">
        <f>BQ25</f>
        <v>275000</v>
      </c>
      <c r="BM12" s="163" t="s">
        <v>472</v>
      </c>
      <c r="BN12" s="104">
        <f>X16+X65-X81-X33-BN10-BN11</f>
        <v>136734197</v>
      </c>
      <c r="BO12" s="102">
        <f>AA16+AA65-AA81-AA33-BO10-BO11</f>
        <v>5158058</v>
      </c>
      <c r="BP12" s="102">
        <f>AD16+AD65-AD81-AD33-BP10-BP11</f>
        <v>5158058</v>
      </c>
      <c r="BQ12" s="103">
        <f>AF16+AF65-AF81-AF33-BQ10-BQ11</f>
        <v>5158058</v>
      </c>
    </row>
    <row r="13" spans="1:69" s="10" customFormat="1" ht="25.5" x14ac:dyDescent="0.25">
      <c r="A13" s="203">
        <v>1002</v>
      </c>
      <c r="B13" s="251" t="str">
        <f>+CONCATENATE("Fondo Vivienda (Caja, Bancos, Inversiones Tempor.) a Dic-31-",INSTRUCCIONES!$F$3-1)</f>
        <v>Fondo Vivienda (Caja, Bancos, Inversiones Tempor.) a Dic-31-2013</v>
      </c>
      <c r="C13" s="455">
        <v>0</v>
      </c>
      <c r="D13" s="456">
        <f t="shared" si="9"/>
        <v>0</v>
      </c>
      <c r="E13" s="456">
        <f t="shared" si="9"/>
        <v>0</v>
      </c>
      <c r="F13" s="170">
        <f>SUM(C13:E13)</f>
        <v>0</v>
      </c>
      <c r="G13" s="283">
        <v>0</v>
      </c>
      <c r="H13" s="457">
        <v>0</v>
      </c>
      <c r="I13" s="170">
        <f>SUM(G13:H13)</f>
        <v>0</v>
      </c>
      <c r="J13" s="283">
        <v>0</v>
      </c>
      <c r="K13" s="154">
        <f>+H13</f>
        <v>0</v>
      </c>
      <c r="L13" s="170">
        <f>SUM(J13:K13)</f>
        <v>0</v>
      </c>
      <c r="M13" s="283">
        <f>F13-I13</f>
        <v>0</v>
      </c>
      <c r="N13" s="170">
        <f>F13-L13</f>
        <v>0</v>
      </c>
      <c r="O13" s="467"/>
      <c r="P13" s="455">
        <v>0</v>
      </c>
      <c r="Q13" s="458">
        <v>0</v>
      </c>
      <c r="S13" s="448"/>
      <c r="T13" s="449"/>
      <c r="U13" s="193"/>
      <c r="V13" s="193"/>
      <c r="W13" s="193"/>
      <c r="X13" s="207"/>
      <c r="Y13" s="450"/>
      <c r="Z13" s="193"/>
      <c r="AA13" s="207"/>
      <c r="AB13" s="450"/>
      <c r="AC13" s="193"/>
      <c r="AD13" s="193"/>
      <c r="AE13" s="450"/>
      <c r="AF13" s="193"/>
      <c r="AG13" s="207"/>
      <c r="AH13" s="450"/>
      <c r="AI13" s="193"/>
      <c r="AJ13" s="207"/>
      <c r="AK13" s="12"/>
      <c r="AL13" s="451"/>
      <c r="AM13" s="452"/>
      <c r="AO13" s="22"/>
      <c r="AP13" s="717" t="s">
        <v>590</v>
      </c>
      <c r="AQ13" s="14">
        <f>F90</f>
        <v>94000000</v>
      </c>
      <c r="AR13" s="14">
        <f>I90</f>
        <v>2250000</v>
      </c>
      <c r="AS13" s="14">
        <f>L90</f>
        <v>2250000</v>
      </c>
      <c r="AT13" s="15"/>
      <c r="AU13" s="429">
        <f t="shared" si="0"/>
        <v>2.3936170212765957E-2</v>
      </c>
      <c r="AV13" s="429">
        <f t="shared" si="1"/>
        <v>2.3936170212765957E-2</v>
      </c>
      <c r="AW13" s="430">
        <f>I90</f>
        <v>2250000</v>
      </c>
      <c r="AX13" s="430">
        <f>L90</f>
        <v>2250000</v>
      </c>
      <c r="AY13" s="430">
        <f t="shared" si="2"/>
        <v>-91750000</v>
      </c>
      <c r="AZ13" s="431">
        <f t="shared" si="3"/>
        <v>-91750000</v>
      </c>
      <c r="BA13" s="467"/>
      <c r="BB13" s="716" t="s">
        <v>460</v>
      </c>
      <c r="BC13" s="105">
        <f>+F30+F33+F36</f>
        <v>0</v>
      </c>
      <c r="BD13" s="106">
        <f>+I30+I33+I36</f>
        <v>0</v>
      </c>
      <c r="BE13" s="107">
        <f>+K30+K33+K36</f>
        <v>0</v>
      </c>
      <c r="BF13" s="108"/>
      <c r="BG13" s="109" t="s">
        <v>72</v>
      </c>
      <c r="BH13" s="102">
        <f t="shared" ref="BH13:BK15" si="11">BN29</f>
        <v>461500000</v>
      </c>
      <c r="BI13" s="102">
        <f t="shared" si="11"/>
        <v>2394992</v>
      </c>
      <c r="BJ13" s="102">
        <f t="shared" si="11"/>
        <v>2394992</v>
      </c>
      <c r="BK13" s="103">
        <f t="shared" si="11"/>
        <v>2394992</v>
      </c>
      <c r="BM13" s="166" t="s">
        <v>473</v>
      </c>
      <c r="BN13" s="101">
        <f>X43-X55+X57-X61+X90-X102+X104-X108</f>
        <v>594553022</v>
      </c>
      <c r="BO13" s="99">
        <f>AA43-AA55+AA57-AA61+AA90-AA102+AA104-AA108</f>
        <v>28111285</v>
      </c>
      <c r="BP13" s="99">
        <f>AD43-AD55+AD57-AD61+AD90-AD102+AD104-AD108</f>
        <v>28111285</v>
      </c>
      <c r="BQ13" s="100">
        <f>AF43-AF55+AF57-AF61+AF90-AF102+AF104-AF108</f>
        <v>19206314</v>
      </c>
    </row>
    <row r="14" spans="1:69" s="10" customFormat="1" ht="15.75" x14ac:dyDescent="0.25">
      <c r="A14" s="203">
        <v>1003</v>
      </c>
      <c r="B14" s="251" t="str">
        <f>+CONCATENATE("Fondos Comunes y Especiales (Caja, Bancos, Invers. Tempor.) a Dic-31-",INSTRUCCIONES!$F$3-1)</f>
        <v>Fondos Comunes y Especiales (Caja, Bancos, Invers. Tempor.) a Dic-31-2013</v>
      </c>
      <c r="C14" s="455">
        <v>100000000</v>
      </c>
      <c r="D14" s="456">
        <f t="shared" si="9"/>
        <v>0</v>
      </c>
      <c r="E14" s="456">
        <f t="shared" si="9"/>
        <v>3640555</v>
      </c>
      <c r="F14" s="170">
        <f>SUM(C14:E14)</f>
        <v>103640555</v>
      </c>
      <c r="G14" s="283">
        <v>0</v>
      </c>
      <c r="H14" s="457">
        <v>103640555</v>
      </c>
      <c r="I14" s="170">
        <f>SUM(G14:H14)</f>
        <v>103640555</v>
      </c>
      <c r="J14" s="283">
        <v>0</v>
      </c>
      <c r="K14" s="154">
        <f>+H14</f>
        <v>103640555</v>
      </c>
      <c r="L14" s="170">
        <f>SUM(J14:K14)</f>
        <v>103640555</v>
      </c>
      <c r="M14" s="283">
        <f>F14-I14</f>
        <v>0</v>
      </c>
      <c r="N14" s="170">
        <f>F14-L14</f>
        <v>0</v>
      </c>
      <c r="O14" s="467"/>
      <c r="P14" s="455">
        <v>0</v>
      </c>
      <c r="Q14" s="458">
        <v>3640555</v>
      </c>
      <c r="S14" s="469">
        <v>1010000</v>
      </c>
      <c r="T14" s="470" t="s">
        <v>66</v>
      </c>
      <c r="U14" s="157">
        <f t="shared" ref="U14:AJ14" si="12">U16+U35+U43+U57</f>
        <v>692714475</v>
      </c>
      <c r="V14" s="144">
        <f t="shared" si="12"/>
        <v>0</v>
      </c>
      <c r="W14" s="144">
        <f t="shared" si="12"/>
        <v>125107618</v>
      </c>
      <c r="X14" s="153">
        <f t="shared" si="12"/>
        <v>817822093</v>
      </c>
      <c r="Y14" s="151">
        <f t="shared" si="12"/>
        <v>0</v>
      </c>
      <c r="Z14" s="144">
        <f t="shared" si="12"/>
        <v>269498460</v>
      </c>
      <c r="AA14" s="153">
        <f t="shared" si="12"/>
        <v>269498460</v>
      </c>
      <c r="AB14" s="151">
        <f t="shared" si="12"/>
        <v>0</v>
      </c>
      <c r="AC14" s="144">
        <f t="shared" si="12"/>
        <v>107086343</v>
      </c>
      <c r="AD14" s="152">
        <f t="shared" si="12"/>
        <v>107086343</v>
      </c>
      <c r="AE14" s="151">
        <f t="shared" si="12"/>
        <v>0</v>
      </c>
      <c r="AF14" s="144">
        <f t="shared" si="12"/>
        <v>52699258</v>
      </c>
      <c r="AG14" s="153">
        <f t="shared" si="12"/>
        <v>52699258</v>
      </c>
      <c r="AH14" s="151">
        <f t="shared" si="12"/>
        <v>548323633</v>
      </c>
      <c r="AI14" s="144">
        <f t="shared" si="12"/>
        <v>710735750</v>
      </c>
      <c r="AJ14" s="153">
        <f t="shared" si="12"/>
        <v>765122835</v>
      </c>
      <c r="AK14" s="12"/>
      <c r="AL14" s="151">
        <f>AL16+AL35+AL43+AL57</f>
        <v>0</v>
      </c>
      <c r="AM14" s="153">
        <f>AM16+AM35+AM43+AM57</f>
        <v>125107618</v>
      </c>
      <c r="AO14" s="23"/>
      <c r="AP14" s="13" t="s">
        <v>75</v>
      </c>
      <c r="AQ14" s="14">
        <f>F19-AQ7-AQ8-AQ9-AQ10-AQ11-AQ12-AQ13</f>
        <v>435724397</v>
      </c>
      <c r="AR14" s="14">
        <f>I19-AR7-AR8-AR9-AR10-AR11-AR12-AR13</f>
        <v>26220489</v>
      </c>
      <c r="AS14" s="14">
        <f>L19-AS7-AS8-AS9-AS10-AS11-AS12-AS13</f>
        <v>16083963</v>
      </c>
      <c r="AT14" s="467"/>
      <c r="AU14" s="429">
        <f t="shared" si="0"/>
        <v>6.017677499935814E-2</v>
      </c>
      <c r="AV14" s="429">
        <f t="shared" si="1"/>
        <v>3.6913156827433742E-2</v>
      </c>
      <c r="AW14" s="430">
        <f>(I41+I46+I49+I52+I55+I58+I61+I64+I67+I70+I73+I78+I81+I82+I83+I86+I87+I93)/AO$2*12+I47+I50+I53+I56+I59+I62+I65+I68+I71+I74</f>
        <v>218663443</v>
      </c>
      <c r="AX14" s="430">
        <f>(L41+L46+L49+L52+L55+L58+L61+L64+L67+L70+L73+L78+L81+L82+L83+L86+L87+L93)/AO$2*12+L47+L50+L53+L56+L59+L62+L65+L68+L71+L74</f>
        <v>97025131</v>
      </c>
      <c r="AY14" s="430">
        <f t="shared" si="2"/>
        <v>-217060954</v>
      </c>
      <c r="AZ14" s="431">
        <f t="shared" si="3"/>
        <v>-338699266</v>
      </c>
      <c r="BB14" s="468" t="s">
        <v>461</v>
      </c>
      <c r="BC14" s="110">
        <f>+F64</f>
        <v>22000000</v>
      </c>
      <c r="BD14" s="111">
        <f>+I64</f>
        <v>1435300</v>
      </c>
      <c r="BE14" s="112">
        <f>K64</f>
        <v>0</v>
      </c>
      <c r="BF14" s="113"/>
      <c r="BG14" s="109" t="s">
        <v>76</v>
      </c>
      <c r="BH14" s="99">
        <f t="shared" si="11"/>
        <v>0</v>
      </c>
      <c r="BI14" s="99">
        <f t="shared" si="11"/>
        <v>0</v>
      </c>
      <c r="BJ14" s="99">
        <f t="shared" si="11"/>
        <v>0</v>
      </c>
      <c r="BK14" s="100">
        <f t="shared" si="11"/>
        <v>0</v>
      </c>
      <c r="BM14" s="165" t="s">
        <v>469</v>
      </c>
      <c r="BN14" s="104">
        <f>X35-X41+X83-X88</f>
        <v>358842844</v>
      </c>
      <c r="BO14" s="102">
        <f>AA35-AA41+AA83-AA88</f>
        <v>257496490</v>
      </c>
      <c r="BP14" s="102">
        <f>AD35-AD41+AD83-AD88</f>
        <v>10916373</v>
      </c>
      <c r="BQ14" s="103">
        <f>AF35-AF41+AF83-AF88</f>
        <v>3573672</v>
      </c>
    </row>
    <row r="15" spans="1:69" s="10" customFormat="1" ht="16.5" thickBot="1" x14ac:dyDescent="0.3">
      <c r="A15" s="204">
        <v>1004</v>
      </c>
      <c r="B15" s="251" t="str">
        <f>+CONCATENATE("Cesantias Ley 50/1990 a Dic-31-",INSTRUCCIONES!$F$3-1)</f>
        <v>Cesantias Ley 50/1990 a Dic-31-2013</v>
      </c>
      <c r="C15" s="471">
        <v>0</v>
      </c>
      <c r="D15" s="472">
        <f t="shared" si="9"/>
        <v>0</v>
      </c>
      <c r="E15" s="472">
        <f t="shared" si="9"/>
        <v>122847747</v>
      </c>
      <c r="F15" s="473">
        <f>SUM(C15:E15)</f>
        <v>122847747</v>
      </c>
      <c r="G15" s="474">
        <v>0</v>
      </c>
      <c r="H15" s="475">
        <v>122847747</v>
      </c>
      <c r="I15" s="473">
        <f>SUM(G15:H15)</f>
        <v>122847747</v>
      </c>
      <c r="J15" s="474">
        <v>0</v>
      </c>
      <c r="K15" s="197">
        <f>+H15</f>
        <v>122847747</v>
      </c>
      <c r="L15" s="473">
        <f>SUM(J15:K15)</f>
        <v>122847747</v>
      </c>
      <c r="M15" s="474">
        <f>F15-I15</f>
        <v>0</v>
      </c>
      <c r="N15" s="473">
        <f>F15-L15</f>
        <v>0</v>
      </c>
      <c r="O15" s="467"/>
      <c r="P15" s="471">
        <v>0</v>
      </c>
      <c r="Q15" s="476">
        <v>122847747</v>
      </c>
      <c r="S15" s="448"/>
      <c r="T15" s="449" t="str">
        <f>IF($F$8-$X$8=0," ","OJO: PRESUPUESTO DESEQUILIBRADO")</f>
        <v xml:space="preserve"> </v>
      </c>
      <c r="U15" s="193"/>
      <c r="V15" s="193"/>
      <c r="W15" s="193"/>
      <c r="X15" s="207"/>
      <c r="Y15" s="450"/>
      <c r="Z15" s="193"/>
      <c r="AA15" s="207"/>
      <c r="AB15" s="450"/>
      <c r="AC15" s="193"/>
      <c r="AD15" s="193"/>
      <c r="AE15" s="450"/>
      <c r="AF15" s="193"/>
      <c r="AG15" s="207"/>
      <c r="AH15" s="450"/>
      <c r="AI15" s="193"/>
      <c r="AJ15" s="207"/>
      <c r="AK15" s="12"/>
      <c r="AL15" s="211"/>
      <c r="AM15" s="212"/>
      <c r="AO15" s="22"/>
      <c r="AP15" s="13" t="s">
        <v>78</v>
      </c>
      <c r="AQ15" s="14">
        <f>F108</f>
        <v>120715337</v>
      </c>
      <c r="AR15" s="14">
        <f>I108</f>
        <v>5011578</v>
      </c>
      <c r="AS15" s="14">
        <f>L108</f>
        <v>5011578</v>
      </c>
      <c r="AT15" s="15"/>
      <c r="AU15" s="429">
        <f t="shared" si="0"/>
        <v>4.1515669214426336E-2</v>
      </c>
      <c r="AV15" s="419">
        <f t="shared" si="1"/>
        <v>4.1515669214426336E-2</v>
      </c>
      <c r="AW15" s="14">
        <f>AQ15</f>
        <v>120715337</v>
      </c>
      <c r="AX15" s="14">
        <f>AR15</f>
        <v>5011578</v>
      </c>
      <c r="AY15" s="14">
        <f t="shared" si="2"/>
        <v>0</v>
      </c>
      <c r="AZ15" s="420">
        <f t="shared" si="3"/>
        <v>-115703759</v>
      </c>
      <c r="BA15" s="467"/>
      <c r="BB15" s="447" t="s">
        <v>79</v>
      </c>
      <c r="BC15" s="110">
        <f>F46+F49</f>
        <v>0</v>
      </c>
      <c r="BD15" s="111">
        <f>I46+I49</f>
        <v>0</v>
      </c>
      <c r="BE15" s="112">
        <f>K46+K49</f>
        <v>0</v>
      </c>
      <c r="BF15" s="113"/>
      <c r="BG15" s="109" t="s">
        <v>80</v>
      </c>
      <c r="BH15" s="99">
        <f t="shared" si="11"/>
        <v>465253815</v>
      </c>
      <c r="BI15" s="99">
        <f t="shared" si="11"/>
        <v>465253815</v>
      </c>
      <c r="BJ15" s="99">
        <f t="shared" si="11"/>
        <v>465253815</v>
      </c>
      <c r="BK15" s="100">
        <f t="shared" si="11"/>
        <v>153942857</v>
      </c>
      <c r="BM15" s="89" t="s">
        <v>68</v>
      </c>
      <c r="BN15" s="101">
        <f>SUM(BN16:BN21)</f>
        <v>620680080</v>
      </c>
      <c r="BO15" s="99">
        <f>SUM(BO16:BO21)</f>
        <v>126935431</v>
      </c>
      <c r="BP15" s="99">
        <f>SUM(BP16:BP21)</f>
        <v>22520202</v>
      </c>
      <c r="BQ15" s="100">
        <f>SUM(BQ16:BQ21)</f>
        <v>4342588</v>
      </c>
    </row>
    <row r="16" spans="1:69" s="10" customFormat="1" ht="15.75" thickBot="1" x14ac:dyDescent="0.3">
      <c r="A16" s="198"/>
      <c r="B16" s="477"/>
      <c r="C16" s="478"/>
      <c r="D16" s="478"/>
      <c r="E16" s="478"/>
      <c r="F16" s="478"/>
      <c r="G16" s="478"/>
      <c r="H16" s="478"/>
      <c r="I16" s="478"/>
      <c r="J16" s="478"/>
      <c r="K16" s="478"/>
      <c r="L16" s="478"/>
      <c r="M16" s="478"/>
      <c r="N16" s="479"/>
      <c r="O16" s="467"/>
      <c r="P16" s="480"/>
      <c r="Q16" s="481"/>
      <c r="S16" s="34">
        <v>1010100</v>
      </c>
      <c r="T16" s="158" t="s">
        <v>70</v>
      </c>
      <c r="U16" s="157">
        <f t="shared" ref="U16:AJ16" si="13">SUM(U17:U20)+U33</f>
        <v>343362273</v>
      </c>
      <c r="V16" s="144">
        <f t="shared" si="13"/>
        <v>0</v>
      </c>
      <c r="W16" s="144">
        <f t="shared" si="13"/>
        <v>1568593</v>
      </c>
      <c r="X16" s="153">
        <f t="shared" si="13"/>
        <v>344930866</v>
      </c>
      <c r="Y16" s="151">
        <f t="shared" si="13"/>
        <v>0</v>
      </c>
      <c r="Z16" s="144">
        <f t="shared" si="13"/>
        <v>32301011</v>
      </c>
      <c r="AA16" s="153">
        <f t="shared" si="13"/>
        <v>32301011</v>
      </c>
      <c r="AB16" s="151">
        <f t="shared" si="13"/>
        <v>0</v>
      </c>
      <c r="AC16" s="144">
        <f t="shared" si="13"/>
        <v>32301011</v>
      </c>
      <c r="AD16" s="152">
        <f t="shared" si="13"/>
        <v>32301011</v>
      </c>
      <c r="AE16" s="151">
        <f t="shared" si="13"/>
        <v>0</v>
      </c>
      <c r="AF16" s="144">
        <f t="shared" si="13"/>
        <v>32293461</v>
      </c>
      <c r="AG16" s="153">
        <f t="shared" si="13"/>
        <v>32293461</v>
      </c>
      <c r="AH16" s="151">
        <f t="shared" si="13"/>
        <v>312629855</v>
      </c>
      <c r="AI16" s="144">
        <f t="shared" si="13"/>
        <v>312629855</v>
      </c>
      <c r="AJ16" s="153">
        <f t="shared" si="13"/>
        <v>312637405</v>
      </c>
      <c r="AK16" s="12"/>
      <c r="AL16" s="151">
        <f>SUM(AL17:AL20)+AL33</f>
        <v>0</v>
      </c>
      <c r="AM16" s="153">
        <f>SUM(AM17:AM20)+AM33</f>
        <v>1568593</v>
      </c>
      <c r="AO16" s="23"/>
      <c r="AP16" s="482" t="s">
        <v>83</v>
      </c>
      <c r="AQ16" s="483">
        <f>F10</f>
        <v>226569855</v>
      </c>
      <c r="AR16" s="483">
        <f>I10</f>
        <v>226569855</v>
      </c>
      <c r="AS16" s="483">
        <f>L10</f>
        <v>226569855</v>
      </c>
      <c r="AT16" s="467"/>
      <c r="AU16" s="484">
        <f t="shared" si="0"/>
        <v>1</v>
      </c>
      <c r="AV16" s="484">
        <f t="shared" si="1"/>
        <v>1</v>
      </c>
      <c r="AW16" s="483">
        <f>AQ16</f>
        <v>226569855</v>
      </c>
      <c r="AX16" s="483">
        <f>AR16</f>
        <v>226569855</v>
      </c>
      <c r="AY16" s="14">
        <f t="shared" si="2"/>
        <v>0</v>
      </c>
      <c r="AZ16" s="485">
        <f t="shared" si="3"/>
        <v>0</v>
      </c>
      <c r="BA16" s="467"/>
      <c r="BB16" s="468" t="s">
        <v>462</v>
      </c>
      <c r="BC16" s="110">
        <f>F43</f>
        <v>100000000</v>
      </c>
      <c r="BD16" s="111">
        <f>I43</f>
        <v>0</v>
      </c>
      <c r="BE16" s="112">
        <f>K43</f>
        <v>0</v>
      </c>
      <c r="BF16" s="94"/>
      <c r="BG16" s="109" t="s">
        <v>84</v>
      </c>
      <c r="BH16" s="114">
        <f>BH7+BH12+BH13+BH14+BH15</f>
        <v>4063307773</v>
      </c>
      <c r="BI16" s="114">
        <f>BI7+BI12+BI13+BI14+BI15</f>
        <v>1022156746</v>
      </c>
      <c r="BJ16" s="114">
        <f>BJ7+BJ12+BJ13+BJ14+BJ15</f>
        <v>648648692</v>
      </c>
      <c r="BK16" s="115">
        <f>BK7+BK12+BK13+BK14+BK15</f>
        <v>278173938</v>
      </c>
      <c r="BM16" s="255" t="s">
        <v>85</v>
      </c>
      <c r="BN16" s="101">
        <f>X114-X121+X147-X148-X153</f>
        <v>139720788</v>
      </c>
      <c r="BO16" s="99">
        <f>AA114-AA121+AA147-AA148-AA153</f>
        <v>3309032</v>
      </c>
      <c r="BP16" s="99">
        <f>AD114-AD121+AD147-AD148-AD153</f>
        <v>3309032</v>
      </c>
      <c r="BQ16" s="100">
        <f>AF114-AF121+AF147-AF148-AF153</f>
        <v>0</v>
      </c>
    </row>
    <row r="17" spans="1:70" s="467" customFormat="1" ht="17.25" thickBot="1" x14ac:dyDescent="0.3">
      <c r="A17" s="433">
        <v>11</v>
      </c>
      <c r="B17" s="486" t="s">
        <v>73</v>
      </c>
      <c r="C17" s="435">
        <f>C19+C99</f>
        <v>3071195000</v>
      </c>
      <c r="D17" s="435">
        <f t="shared" ref="D17:N17" si="14">D19+D99</f>
        <v>0</v>
      </c>
      <c r="E17" s="435">
        <f t="shared" si="14"/>
        <v>644827581</v>
      </c>
      <c r="F17" s="435">
        <f t="shared" si="14"/>
        <v>3716022581</v>
      </c>
      <c r="G17" s="435">
        <f t="shared" si="14"/>
        <v>0</v>
      </c>
      <c r="H17" s="435">
        <f t="shared" si="14"/>
        <v>367208998</v>
      </c>
      <c r="I17" s="435">
        <f t="shared" si="14"/>
        <v>367208998</v>
      </c>
      <c r="J17" s="435">
        <f t="shared" si="14"/>
        <v>0</v>
      </c>
      <c r="K17" s="435">
        <f t="shared" si="14"/>
        <v>253992907</v>
      </c>
      <c r="L17" s="435">
        <f t="shared" si="14"/>
        <v>253992907</v>
      </c>
      <c r="M17" s="435">
        <f t="shared" si="14"/>
        <v>3348813583</v>
      </c>
      <c r="N17" s="216">
        <f t="shared" si="14"/>
        <v>3462029674</v>
      </c>
      <c r="P17" s="215">
        <f>P19+P99</f>
        <v>0</v>
      </c>
      <c r="Q17" s="216">
        <f>Q19+Q99</f>
        <v>644827581</v>
      </c>
      <c r="R17" s="10"/>
      <c r="S17" s="155">
        <v>1010101</v>
      </c>
      <c r="T17" s="159" t="s">
        <v>71</v>
      </c>
      <c r="U17" s="487">
        <v>294111900</v>
      </c>
      <c r="V17" s="17">
        <f t="shared" ref="V17:W19" si="15">AL17</f>
        <v>0</v>
      </c>
      <c r="W17" s="17">
        <f t="shared" si="15"/>
        <v>0</v>
      </c>
      <c r="X17" s="18">
        <f>SUM(U17:W17)</f>
        <v>294111900</v>
      </c>
      <c r="Y17" s="21">
        <v>0</v>
      </c>
      <c r="Z17" s="457">
        <v>24509326</v>
      </c>
      <c r="AA17" s="18">
        <f>SUM(Y17:Z17)</f>
        <v>24509326</v>
      </c>
      <c r="AB17" s="21">
        <v>0</v>
      </c>
      <c r="AC17" s="457">
        <v>24509326</v>
      </c>
      <c r="AD17" s="20">
        <f>SUM(AB17:AC17)</f>
        <v>24509326</v>
      </c>
      <c r="AE17" s="21">
        <v>0</v>
      </c>
      <c r="AF17" s="457">
        <v>24509326</v>
      </c>
      <c r="AG17" s="18">
        <f>SUM(AE17:AF17)</f>
        <v>24509326</v>
      </c>
      <c r="AH17" s="21">
        <f>X17-AA17</f>
        <v>269602574</v>
      </c>
      <c r="AI17" s="17">
        <f>X17-AD17</f>
        <v>269602574</v>
      </c>
      <c r="AJ17" s="18">
        <f>X17-AG17</f>
        <v>269602574</v>
      </c>
      <c r="AK17" s="10"/>
      <c r="AL17" s="455">
        <v>0</v>
      </c>
      <c r="AM17" s="458">
        <v>0</v>
      </c>
      <c r="AN17" s="10"/>
      <c r="AO17" s="428"/>
      <c r="AP17" s="488" t="s">
        <v>87</v>
      </c>
      <c r="AQ17" s="489">
        <f>SUM(AQ7:AQ16)</f>
        <v>3711612773</v>
      </c>
      <c r="AR17" s="490">
        <f>SUM(AR7:AR16)</f>
        <v>554850968</v>
      </c>
      <c r="AS17" s="491">
        <f>SUM(AS7:AS16)</f>
        <v>441634877</v>
      </c>
      <c r="AT17" s="492"/>
      <c r="AU17" s="490">
        <f t="shared" si="0"/>
        <v>0.14949053199629131</v>
      </c>
      <c r="AV17" s="490">
        <f t="shared" si="1"/>
        <v>0.1189873254593415</v>
      </c>
      <c r="AW17" s="493">
        <f>SUM(AX7:AX16)</f>
        <v>1079349218</v>
      </c>
      <c r="AX17" s="493">
        <f>SUM(AX7:AX16)</f>
        <v>1079349218</v>
      </c>
      <c r="AY17" s="493">
        <f>SUM(AY7:AY16)</f>
        <v>-1157966704</v>
      </c>
      <c r="AZ17" s="494">
        <f>SUM(AZ7:AZ16)</f>
        <v>-2632263555</v>
      </c>
      <c r="BA17" s="10"/>
      <c r="BB17" s="447" t="s">
        <v>463</v>
      </c>
      <c r="BC17" s="91">
        <f>F41+F52+F55+F58+F61+F67+F70+F73+F76+F79+F82+F88+F89+F90+F91</f>
        <v>417800000</v>
      </c>
      <c r="BD17" s="92">
        <f>I41+I52+I55+I58+I61+I67+I70+I73+I76+I79+I82+I88+I89+I90+I91</f>
        <v>15561064</v>
      </c>
      <c r="BE17" s="93">
        <f>K41+K52+K55+K58+K61+K67+K70+K73+K76+K79+K82+K88+K89+K90+K91</f>
        <v>6939838</v>
      </c>
      <c r="BF17" s="94"/>
      <c r="BG17" s="116" t="s">
        <v>88</v>
      </c>
      <c r="BH17" s="117">
        <f>BC23-BH16</f>
        <v>0</v>
      </c>
      <c r="BI17" s="117"/>
      <c r="BJ17" s="117"/>
      <c r="BK17" s="118"/>
      <c r="BM17" s="255" t="s">
        <v>479</v>
      </c>
      <c r="BN17" s="101">
        <f>X123-X126-X139+X155-X156-X167-X168</f>
        <v>234967542</v>
      </c>
      <c r="BO17" s="99">
        <f>AA123-AA126-AA139+AA155-AA156-AA167-AA168</f>
        <v>68344105</v>
      </c>
      <c r="BP17" s="99">
        <f>AD123-AD126-AD139+AD155-AD156-AD167-AD168</f>
        <v>9109436</v>
      </c>
      <c r="BQ17" s="100">
        <f>AF123-AF126-AF139+AF155-AF156-AF167-AF168</f>
        <v>1479588</v>
      </c>
      <c r="BR17" s="10"/>
    </row>
    <row r="18" spans="1:70" s="10" customFormat="1" ht="15" thickBot="1" x14ac:dyDescent="0.25">
      <c r="A18" s="202"/>
      <c r="B18" s="201"/>
      <c r="C18" s="495"/>
      <c r="D18" s="495"/>
      <c r="E18" s="495"/>
      <c r="F18" s="495"/>
      <c r="G18" s="495"/>
      <c r="H18" s="495"/>
      <c r="I18" s="495"/>
      <c r="J18" s="495"/>
      <c r="K18" s="495"/>
      <c r="L18" s="495"/>
      <c r="M18" s="495"/>
      <c r="N18" s="496"/>
      <c r="P18" s="497"/>
      <c r="Q18" s="496"/>
      <c r="S18" s="155">
        <v>1010102</v>
      </c>
      <c r="T18" s="159" t="s">
        <v>74</v>
      </c>
      <c r="U18" s="487">
        <v>8931208</v>
      </c>
      <c r="V18" s="17">
        <f t="shared" si="15"/>
        <v>0</v>
      </c>
      <c r="W18" s="17">
        <f t="shared" si="15"/>
        <v>0</v>
      </c>
      <c r="X18" s="18">
        <f>SUM(U18:W18)</f>
        <v>8931208</v>
      </c>
      <c r="Y18" s="21">
        <v>0</v>
      </c>
      <c r="Z18" s="457">
        <v>1132834</v>
      </c>
      <c r="AA18" s="18">
        <f>SUM(Y18:Z18)</f>
        <v>1132834</v>
      </c>
      <c r="AB18" s="21">
        <v>0</v>
      </c>
      <c r="AC18" s="457">
        <v>1132834</v>
      </c>
      <c r="AD18" s="20">
        <f>SUM(AB18:AC18)</f>
        <v>1132834</v>
      </c>
      <c r="AE18" s="21">
        <v>0</v>
      </c>
      <c r="AF18" s="457">
        <v>1132834</v>
      </c>
      <c r="AG18" s="18">
        <f>SUM(AE18:AF18)</f>
        <v>1132834</v>
      </c>
      <c r="AH18" s="21">
        <f>X18-AA18</f>
        <v>7798374</v>
      </c>
      <c r="AI18" s="17">
        <f>X18-AD18</f>
        <v>7798374</v>
      </c>
      <c r="AJ18" s="18">
        <f>X18-AG18</f>
        <v>7798374</v>
      </c>
      <c r="AL18" s="455">
        <v>0</v>
      </c>
      <c r="AM18" s="458">
        <v>0</v>
      </c>
      <c r="AO18" s="23"/>
      <c r="AP18" s="365" t="s">
        <v>53</v>
      </c>
      <c r="AQ18" s="365"/>
      <c r="AR18" s="365"/>
      <c r="AS18" s="365"/>
      <c r="AT18" s="365"/>
      <c r="AU18" s="365"/>
      <c r="AV18" s="365"/>
      <c r="AW18" s="365"/>
      <c r="AX18" s="365"/>
      <c r="AY18" s="365"/>
      <c r="AZ18" s="365"/>
      <c r="BA18" s="467"/>
      <c r="BB18" s="468" t="s">
        <v>464</v>
      </c>
      <c r="BC18" s="91">
        <f>F100+F101+F102+F105</f>
        <v>351695000</v>
      </c>
      <c r="BD18" s="92">
        <f>I100+I101+I102+I105</f>
        <v>43939463</v>
      </c>
      <c r="BE18" s="93">
        <f>K100+K101+K102+K105</f>
        <v>43939463</v>
      </c>
      <c r="BF18" s="113"/>
      <c r="BM18" s="255" t="s">
        <v>89</v>
      </c>
      <c r="BN18" s="101">
        <f>X148+X156</f>
        <v>176579750</v>
      </c>
      <c r="BO18" s="99">
        <f>AA148+AA156</f>
        <v>50085727</v>
      </c>
      <c r="BP18" s="99">
        <f>AD148+AD156</f>
        <v>4905167</v>
      </c>
      <c r="BQ18" s="100">
        <f>AF148+AF156</f>
        <v>2587000</v>
      </c>
      <c r="BR18" s="467"/>
    </row>
    <row r="19" spans="1:70" s="10" customFormat="1" ht="15.75" x14ac:dyDescent="0.25">
      <c r="A19" s="498">
        <v>113</v>
      </c>
      <c r="B19" s="499" t="s">
        <v>81</v>
      </c>
      <c r="C19" s="52">
        <f t="shared" ref="C19:N19" si="16">C21+C85</f>
        <v>2739500000</v>
      </c>
      <c r="D19" s="53">
        <f t="shared" si="16"/>
        <v>0</v>
      </c>
      <c r="E19" s="53">
        <f t="shared" si="16"/>
        <v>624827581</v>
      </c>
      <c r="F19" s="54">
        <f t="shared" si="16"/>
        <v>3364327581</v>
      </c>
      <c r="G19" s="52">
        <f t="shared" si="16"/>
        <v>0</v>
      </c>
      <c r="H19" s="53">
        <f t="shared" si="16"/>
        <v>323269535</v>
      </c>
      <c r="I19" s="54">
        <f t="shared" si="16"/>
        <v>323269535</v>
      </c>
      <c r="J19" s="52">
        <f t="shared" si="16"/>
        <v>0</v>
      </c>
      <c r="K19" s="53">
        <f t="shared" si="16"/>
        <v>210053444</v>
      </c>
      <c r="L19" s="54">
        <f t="shared" si="16"/>
        <v>210053444</v>
      </c>
      <c r="M19" s="52">
        <f t="shared" si="16"/>
        <v>3041058046</v>
      </c>
      <c r="N19" s="54">
        <f t="shared" si="16"/>
        <v>3154274137</v>
      </c>
      <c r="O19" s="467"/>
      <c r="P19" s="52">
        <f>P21+P85</f>
        <v>0</v>
      </c>
      <c r="Q19" s="54">
        <f>Q21+Q85</f>
        <v>624827581</v>
      </c>
      <c r="S19" s="155">
        <v>1010103</v>
      </c>
      <c r="T19" s="159" t="s">
        <v>77</v>
      </c>
      <c r="U19" s="487">
        <v>0</v>
      </c>
      <c r="V19" s="17">
        <f t="shared" si="15"/>
        <v>0</v>
      </c>
      <c r="W19" s="17">
        <f t="shared" si="15"/>
        <v>0</v>
      </c>
      <c r="X19" s="18">
        <f>SUM(U19:W19)</f>
        <v>0</v>
      </c>
      <c r="Y19" s="21">
        <v>0</v>
      </c>
      <c r="Z19" s="457">
        <v>0</v>
      </c>
      <c r="AA19" s="18">
        <f>SUM(Y19:Z19)</f>
        <v>0</v>
      </c>
      <c r="AB19" s="21">
        <v>0</v>
      </c>
      <c r="AC19" s="457">
        <v>0</v>
      </c>
      <c r="AD19" s="20">
        <f>SUM(AB19:AC19)</f>
        <v>0</v>
      </c>
      <c r="AE19" s="21">
        <v>0</v>
      </c>
      <c r="AF19" s="457">
        <v>0</v>
      </c>
      <c r="AG19" s="18">
        <f>SUM(AE19:AF19)</f>
        <v>0</v>
      </c>
      <c r="AH19" s="21">
        <f>X19-AA19</f>
        <v>0</v>
      </c>
      <c r="AI19" s="17">
        <f>X19-AD19</f>
        <v>0</v>
      </c>
      <c r="AJ19" s="18">
        <f>X19-AG19</f>
        <v>0</v>
      </c>
      <c r="AL19" s="455">
        <v>0</v>
      </c>
      <c r="AM19" s="458">
        <v>0</v>
      </c>
      <c r="AO19" s="23"/>
      <c r="AP19" s="500"/>
      <c r="AQ19" s="501" t="s">
        <v>15</v>
      </c>
      <c r="AR19" s="502" t="s">
        <v>46</v>
      </c>
      <c r="AS19" s="503" t="s">
        <v>94</v>
      </c>
      <c r="AT19" s="502" t="s">
        <v>18</v>
      </c>
      <c r="AU19" s="504" t="s">
        <v>18</v>
      </c>
      <c r="AV19" s="505" t="s">
        <v>18</v>
      </c>
      <c r="AW19" s="957" t="str">
        <f>+CONCATENATE("PROYECCION A DICIEMBRE 31 DEL ",N3)</f>
        <v>PROYECCION A DICIEMBRE 31 DEL 2014</v>
      </c>
      <c r="AX19" s="958"/>
      <c r="AY19" s="958"/>
      <c r="AZ19" s="959"/>
      <c r="BA19" s="467"/>
      <c r="BB19" s="506" t="s">
        <v>95</v>
      </c>
      <c r="BC19" s="110">
        <f>F86+F87+F93+F103+F104</f>
        <v>119700000</v>
      </c>
      <c r="BD19" s="111">
        <f>I86+I87+I93+I103+I104</f>
        <v>2748450</v>
      </c>
      <c r="BE19" s="112">
        <f>K86+K87+K93+K103+K104</f>
        <v>2668450</v>
      </c>
      <c r="BF19" s="75"/>
      <c r="BG19" s="467"/>
      <c r="BH19" s="467"/>
      <c r="BI19" s="467"/>
      <c r="BJ19" s="467"/>
      <c r="BK19" s="467"/>
      <c r="BM19" s="255" t="s">
        <v>96</v>
      </c>
      <c r="BN19" s="101">
        <f>X126+X167</f>
        <v>59412000</v>
      </c>
      <c r="BO19" s="99">
        <f>AA126+AA167</f>
        <v>3475962</v>
      </c>
      <c r="BP19" s="99">
        <f>AD126+AD167</f>
        <v>3475962</v>
      </c>
      <c r="BQ19" s="100">
        <f>AF126+AF167</f>
        <v>0</v>
      </c>
    </row>
    <row r="20" spans="1:70" s="514" customFormat="1" ht="15" x14ac:dyDescent="0.25">
      <c r="A20" s="202"/>
      <c r="B20" s="201"/>
      <c r="C20" s="495"/>
      <c r="D20" s="495"/>
      <c r="E20" s="495"/>
      <c r="F20" s="495"/>
      <c r="G20" s="495"/>
      <c r="H20" s="495"/>
      <c r="I20" s="495"/>
      <c r="J20" s="495"/>
      <c r="K20" s="495"/>
      <c r="L20" s="495"/>
      <c r="M20" s="495"/>
      <c r="N20" s="496"/>
      <c r="O20" s="10"/>
      <c r="P20" s="497"/>
      <c r="Q20" s="496"/>
      <c r="R20" s="10"/>
      <c r="S20" s="155">
        <v>1010104</v>
      </c>
      <c r="T20" s="159" t="s">
        <v>82</v>
      </c>
      <c r="U20" s="19">
        <f t="shared" ref="U20:AJ20" si="17">SUM(U21:U32)</f>
        <v>40319165</v>
      </c>
      <c r="V20" s="17">
        <f t="shared" si="17"/>
        <v>0</v>
      </c>
      <c r="W20" s="17">
        <f t="shared" si="17"/>
        <v>0</v>
      </c>
      <c r="X20" s="18">
        <f t="shared" si="17"/>
        <v>40319165</v>
      </c>
      <c r="Y20" s="21">
        <f t="shared" si="17"/>
        <v>0</v>
      </c>
      <c r="Z20" s="169">
        <f t="shared" si="17"/>
        <v>5090258</v>
      </c>
      <c r="AA20" s="18">
        <f t="shared" si="17"/>
        <v>5090258</v>
      </c>
      <c r="AB20" s="21">
        <f t="shared" si="17"/>
        <v>0</v>
      </c>
      <c r="AC20" s="169">
        <f t="shared" si="17"/>
        <v>5090258</v>
      </c>
      <c r="AD20" s="20">
        <f t="shared" si="17"/>
        <v>5090258</v>
      </c>
      <c r="AE20" s="21">
        <f t="shared" si="17"/>
        <v>0</v>
      </c>
      <c r="AF20" s="169">
        <f t="shared" si="17"/>
        <v>5090258</v>
      </c>
      <c r="AG20" s="18">
        <f t="shared" si="17"/>
        <v>5090258</v>
      </c>
      <c r="AH20" s="21">
        <f t="shared" si="17"/>
        <v>35228907</v>
      </c>
      <c r="AI20" s="17">
        <f t="shared" si="17"/>
        <v>35228907</v>
      </c>
      <c r="AJ20" s="18">
        <f t="shared" si="17"/>
        <v>35228907</v>
      </c>
      <c r="AK20" s="10"/>
      <c r="AL20" s="31">
        <f>SUM(AL21:AL32)</f>
        <v>0</v>
      </c>
      <c r="AM20" s="28">
        <f>SUM(AM21:AM32)</f>
        <v>0</v>
      </c>
      <c r="AN20" s="10"/>
      <c r="AO20" s="428"/>
      <c r="AP20" s="507" t="s">
        <v>26</v>
      </c>
      <c r="AQ20" s="508" t="s">
        <v>38</v>
      </c>
      <c r="AR20" s="509" t="s">
        <v>27</v>
      </c>
      <c r="AS20" s="510" t="s">
        <v>27</v>
      </c>
      <c r="AT20" s="509" t="s">
        <v>28</v>
      </c>
      <c r="AU20" s="511" t="s">
        <v>29</v>
      </c>
      <c r="AV20" s="511" t="s">
        <v>29</v>
      </c>
      <c r="AW20" s="512" t="s">
        <v>46</v>
      </c>
      <c r="AX20" s="512" t="s">
        <v>24</v>
      </c>
      <c r="AY20" s="511" t="s">
        <v>99</v>
      </c>
      <c r="AZ20" s="513" t="s">
        <v>99</v>
      </c>
      <c r="BA20" s="467"/>
      <c r="BB20" s="119" t="s">
        <v>465</v>
      </c>
      <c r="BC20" s="83">
        <f>+F109+F111+F113+F114+F115</f>
        <v>2400000</v>
      </c>
      <c r="BD20" s="84">
        <f>+I109+I111+I113+I114+I115</f>
        <v>5175</v>
      </c>
      <c r="BE20" s="85">
        <f>+K109+K111+K113+K114+K115</f>
        <v>5175</v>
      </c>
      <c r="BF20" s="75"/>
      <c r="BG20" s="467"/>
      <c r="BH20" s="467"/>
      <c r="BI20" s="467"/>
      <c r="BJ20" s="467"/>
      <c r="BK20" s="467"/>
      <c r="BL20" s="467"/>
      <c r="BM20" s="166" t="s">
        <v>474</v>
      </c>
      <c r="BN20" s="101">
        <f>+X141-X143</f>
        <v>10000000</v>
      </c>
      <c r="BO20" s="99">
        <f>+AA141-AA143</f>
        <v>1720605</v>
      </c>
      <c r="BP20" s="99">
        <f>+AD141-AD143</f>
        <v>1720605</v>
      </c>
      <c r="BQ20" s="100">
        <f>+AF141-AF143</f>
        <v>276000</v>
      </c>
      <c r="BR20" s="10"/>
    </row>
    <row r="21" spans="1:70" s="514" customFormat="1" ht="16.5" thickBot="1" x14ac:dyDescent="0.3">
      <c r="A21" s="515">
        <v>11301</v>
      </c>
      <c r="B21" s="516" t="s">
        <v>90</v>
      </c>
      <c r="C21" s="517">
        <f t="shared" ref="C21:N21" si="18">C22+C25+C28+C41+C42+C45+C48+C51+C54+C57+C60+C63+C66+C69+C72+C75+C78+C81</f>
        <v>2432800000</v>
      </c>
      <c r="D21" s="518">
        <f t="shared" si="18"/>
        <v>0</v>
      </c>
      <c r="E21" s="518">
        <f t="shared" si="18"/>
        <v>623140081</v>
      </c>
      <c r="F21" s="519">
        <f t="shared" si="18"/>
        <v>3055940081</v>
      </c>
      <c r="G21" s="517">
        <f t="shared" si="18"/>
        <v>0</v>
      </c>
      <c r="H21" s="518">
        <f t="shared" si="18"/>
        <v>318271085</v>
      </c>
      <c r="I21" s="519">
        <f t="shared" si="18"/>
        <v>318271085</v>
      </c>
      <c r="J21" s="517">
        <f t="shared" si="18"/>
        <v>0</v>
      </c>
      <c r="K21" s="518">
        <f t="shared" si="18"/>
        <v>205134994</v>
      </c>
      <c r="L21" s="519">
        <f t="shared" si="18"/>
        <v>205134994</v>
      </c>
      <c r="M21" s="517">
        <f t="shared" si="18"/>
        <v>2737668996</v>
      </c>
      <c r="N21" s="519">
        <f t="shared" si="18"/>
        <v>2850805087</v>
      </c>
      <c r="O21" s="467"/>
      <c r="P21" s="52">
        <f>P22+P25+P28+P41+P42+P45+P48+P51+P54+P57+P60+P63+P66+P69+P72+P75+P78+P81</f>
        <v>0</v>
      </c>
      <c r="Q21" s="54">
        <f>Q22+Q25+Q28+Q41+Q42+Q45+Q48+Q51+Q54+Q57+Q60+Q63+Q66+Q69+Q72+Q75+Q78+Q81</f>
        <v>623140081</v>
      </c>
      <c r="R21" s="10"/>
      <c r="S21" s="156" t="s">
        <v>86</v>
      </c>
      <c r="T21" s="55" t="s">
        <v>425</v>
      </c>
      <c r="U21" s="487">
        <v>25530547</v>
      </c>
      <c r="V21" s="17">
        <f t="shared" ref="V21:V33" si="19">AL21</f>
        <v>0</v>
      </c>
      <c r="W21" s="17">
        <f t="shared" ref="W21:W33" si="20">AM21</f>
        <v>0</v>
      </c>
      <c r="X21" s="18">
        <f t="shared" ref="X21:X33" si="21">SUM(U21:W21)</f>
        <v>25530547</v>
      </c>
      <c r="Y21" s="21">
        <v>0</v>
      </c>
      <c r="Z21" s="457">
        <v>0</v>
      </c>
      <c r="AA21" s="18">
        <f t="shared" ref="AA21:AA33" si="22">SUM(Y21:Z21)</f>
        <v>0</v>
      </c>
      <c r="AB21" s="21">
        <v>0</v>
      </c>
      <c r="AC21" s="457">
        <v>0</v>
      </c>
      <c r="AD21" s="20">
        <f t="shared" ref="AD21:AD33" si="23">SUM(AB21:AC21)</f>
        <v>0</v>
      </c>
      <c r="AE21" s="21">
        <v>0</v>
      </c>
      <c r="AF21" s="457">
        <v>0</v>
      </c>
      <c r="AG21" s="18">
        <f t="shared" ref="AG21:AG33" si="24">SUM(AE21:AF21)</f>
        <v>0</v>
      </c>
      <c r="AH21" s="21">
        <f t="shared" ref="AH21:AH33" si="25">X21-AA21</f>
        <v>25530547</v>
      </c>
      <c r="AI21" s="17">
        <f t="shared" ref="AI21:AI33" si="26">X21-AD21</f>
        <v>25530547</v>
      </c>
      <c r="AJ21" s="18">
        <f t="shared" ref="AJ21:AJ33" si="27">X21-AG21</f>
        <v>25530547</v>
      </c>
      <c r="AK21" s="10"/>
      <c r="AL21" s="455">
        <v>0</v>
      </c>
      <c r="AM21" s="458">
        <v>0</v>
      </c>
      <c r="AN21" s="10"/>
      <c r="AO21" s="428"/>
      <c r="AP21" s="520"/>
      <c r="AQ21" s="521"/>
      <c r="AR21" s="522" t="str">
        <f>AR6</f>
        <v>ENERO</v>
      </c>
      <c r="AS21" s="523" t="str">
        <f>AR6</f>
        <v>ENERO</v>
      </c>
      <c r="AT21" s="522" t="str">
        <f>AR6</f>
        <v>ENERO</v>
      </c>
      <c r="AU21" s="522" t="s">
        <v>46</v>
      </c>
      <c r="AV21" s="522" t="s">
        <v>24</v>
      </c>
      <c r="AW21" s="524"/>
      <c r="AX21" s="524"/>
      <c r="AY21" s="522" t="s">
        <v>46</v>
      </c>
      <c r="AZ21" s="525" t="s">
        <v>24</v>
      </c>
      <c r="BA21" s="10"/>
      <c r="BB21" s="119" t="s">
        <v>466</v>
      </c>
      <c r="BC21" s="83">
        <f>+F117</f>
        <v>8000000</v>
      </c>
      <c r="BD21" s="84">
        <f>I117</f>
        <v>4164000</v>
      </c>
      <c r="BE21" s="85">
        <f>K117</f>
        <v>4164000</v>
      </c>
      <c r="BF21" s="75"/>
      <c r="BG21" s="467"/>
      <c r="BH21" s="467"/>
      <c r="BI21" s="467"/>
      <c r="BJ21" s="467"/>
      <c r="BK21" s="467"/>
      <c r="BL21" s="467"/>
      <c r="BM21" s="164" t="s">
        <v>101</v>
      </c>
      <c r="BN21" s="101">
        <v>0</v>
      </c>
      <c r="BO21" s="99">
        <v>0</v>
      </c>
      <c r="BP21" s="99">
        <v>0</v>
      </c>
      <c r="BQ21" s="100">
        <v>0</v>
      </c>
      <c r="BR21" s="467"/>
    </row>
    <row r="22" spans="1:70" s="10" customFormat="1" ht="15" x14ac:dyDescent="0.25">
      <c r="A22" s="57">
        <v>1130101</v>
      </c>
      <c r="B22" s="45" t="s">
        <v>92</v>
      </c>
      <c r="C22" s="52">
        <f t="shared" ref="C22:N22" si="28">SUM(C23:C24)</f>
        <v>1295000000</v>
      </c>
      <c r="D22" s="53">
        <f t="shared" si="28"/>
        <v>0</v>
      </c>
      <c r="E22" s="53">
        <f t="shared" si="28"/>
        <v>507063549</v>
      </c>
      <c r="F22" s="54">
        <f t="shared" si="28"/>
        <v>1802063549</v>
      </c>
      <c r="G22" s="52">
        <f t="shared" si="28"/>
        <v>0</v>
      </c>
      <c r="H22" s="53">
        <f t="shared" si="28"/>
        <v>213524984</v>
      </c>
      <c r="I22" s="54">
        <f t="shared" si="28"/>
        <v>213524984</v>
      </c>
      <c r="J22" s="52">
        <f t="shared" si="28"/>
        <v>0</v>
      </c>
      <c r="K22" s="53">
        <f t="shared" si="28"/>
        <v>119331035</v>
      </c>
      <c r="L22" s="54">
        <f t="shared" si="28"/>
        <v>119331035</v>
      </c>
      <c r="M22" s="52">
        <f t="shared" si="28"/>
        <v>1588538565</v>
      </c>
      <c r="N22" s="54">
        <f t="shared" si="28"/>
        <v>1682732514</v>
      </c>
      <c r="P22" s="52">
        <f>SUM(P23:P24)</f>
        <v>0</v>
      </c>
      <c r="Q22" s="54">
        <f>SUM(Q23:Q24)</f>
        <v>507063549</v>
      </c>
      <c r="S22" s="156" t="s">
        <v>91</v>
      </c>
      <c r="T22" s="55" t="s">
        <v>426</v>
      </c>
      <c r="U22" s="487">
        <v>0</v>
      </c>
      <c r="V22" s="17">
        <f t="shared" si="19"/>
        <v>0</v>
      </c>
      <c r="W22" s="17">
        <f t="shared" si="20"/>
        <v>0</v>
      </c>
      <c r="X22" s="18">
        <f t="shared" si="21"/>
        <v>0</v>
      </c>
      <c r="Y22" s="21">
        <v>0</v>
      </c>
      <c r="Z22" s="457">
        <v>0</v>
      </c>
      <c r="AA22" s="18">
        <f t="shared" si="22"/>
        <v>0</v>
      </c>
      <c r="AB22" s="21">
        <v>0</v>
      </c>
      <c r="AC22" s="457">
        <v>0</v>
      </c>
      <c r="AD22" s="20">
        <f t="shared" si="23"/>
        <v>0</v>
      </c>
      <c r="AE22" s="21">
        <v>0</v>
      </c>
      <c r="AF22" s="457">
        <v>0</v>
      </c>
      <c r="AG22" s="18">
        <f t="shared" si="24"/>
        <v>0</v>
      </c>
      <c r="AH22" s="21">
        <f t="shared" si="25"/>
        <v>0</v>
      </c>
      <c r="AI22" s="17">
        <f t="shared" si="26"/>
        <v>0</v>
      </c>
      <c r="AJ22" s="18">
        <f t="shared" si="27"/>
        <v>0</v>
      </c>
      <c r="AL22" s="455">
        <v>0</v>
      </c>
      <c r="AM22" s="458">
        <v>0</v>
      </c>
      <c r="AO22" s="23"/>
      <c r="AP22" s="526" t="s">
        <v>106</v>
      </c>
      <c r="AQ22" s="527">
        <f>X17+X66</f>
        <v>913498656</v>
      </c>
      <c r="AR22" s="527">
        <f>AD17+AD66</f>
        <v>76124889</v>
      </c>
      <c r="AS22" s="527">
        <f>AG17+AG66</f>
        <v>76124889</v>
      </c>
      <c r="AT22" s="528"/>
      <c r="AU22" s="529">
        <f t="shared" ref="AU22:AU32" si="29">IF(AQ22=0," ",AR22/AQ22)</f>
        <v>8.3333334428025693E-2</v>
      </c>
      <c r="AV22" s="529">
        <f t="shared" ref="AV22:AV32" si="30">IF(AQ22=0," ",AS22/AQ22)</f>
        <v>8.3333334428025693E-2</v>
      </c>
      <c r="AW22" s="530">
        <f>AR22/$AO$2*12</f>
        <v>913498668</v>
      </c>
      <c r="AX22" s="530">
        <f>AS22/$AO$2*12</f>
        <v>913498668</v>
      </c>
      <c r="AY22" s="530">
        <f t="shared" ref="AY22:AY28" si="31">AQ22-AW22</f>
        <v>-12</v>
      </c>
      <c r="AZ22" s="531">
        <f t="shared" ref="AZ22:AZ31" si="32">AQ22-AX22</f>
        <v>-12</v>
      </c>
      <c r="BA22" s="467"/>
      <c r="BB22" s="119" t="s">
        <v>467</v>
      </c>
      <c r="BC22" s="83">
        <f>SUMIF($B8:B117,$B24,F8:F117)+F116</f>
        <v>735142918</v>
      </c>
      <c r="BD22" s="84">
        <f>SUMIF($B8:B117,$B24,I8:I117)+I116</f>
        <v>150671816</v>
      </c>
      <c r="BE22" s="85">
        <f>SUMIF($B8:B117,$B24,K8:K117)+K116</f>
        <v>150671816</v>
      </c>
      <c r="BF22" s="75"/>
      <c r="BG22" s="467"/>
      <c r="BH22" s="467"/>
      <c r="BI22" s="467"/>
      <c r="BJ22" s="467"/>
      <c r="BK22" s="467"/>
      <c r="BM22" s="89" t="s">
        <v>69</v>
      </c>
      <c r="BN22" s="101">
        <f>BN23+BN24</f>
        <v>55451506</v>
      </c>
      <c r="BO22" s="99">
        <f>BO23+BO24</f>
        <v>5586462</v>
      </c>
      <c r="BP22" s="99">
        <f>BP23+BP24</f>
        <v>5586462</v>
      </c>
      <c r="BQ22" s="100">
        <f>BQ23+BQ24</f>
        <v>3122354</v>
      </c>
      <c r="BR22" s="467"/>
    </row>
    <row r="23" spans="1:70" s="514" customFormat="1" ht="15.75" thickBot="1" x14ac:dyDescent="0.25">
      <c r="A23" s="188" t="s">
        <v>97</v>
      </c>
      <c r="B23" s="189" t="str">
        <f>+CONCATENATE("Vigencia ",INSTRUCCIONES!$F$3)</f>
        <v>Vigencia 2014</v>
      </c>
      <c r="C23" s="455">
        <v>1295000000</v>
      </c>
      <c r="D23" s="456">
        <f>P23</f>
        <v>0</v>
      </c>
      <c r="E23" s="456">
        <f>Q23</f>
        <v>0</v>
      </c>
      <c r="F23" s="170">
        <f>SUM(C23:E23)</f>
        <v>1295000000</v>
      </c>
      <c r="G23" s="283">
        <v>0</v>
      </c>
      <c r="H23" s="457">
        <v>94199164</v>
      </c>
      <c r="I23" s="170">
        <f>SUM(G23:H23)</f>
        <v>94199164</v>
      </c>
      <c r="J23" s="283">
        <v>0</v>
      </c>
      <c r="K23" s="457">
        <v>5215</v>
      </c>
      <c r="L23" s="170">
        <f>SUM(J23:K23)</f>
        <v>5215</v>
      </c>
      <c r="M23" s="283">
        <f>F23-I23</f>
        <v>1200800836</v>
      </c>
      <c r="N23" s="170">
        <f>F23-L23</f>
        <v>1294994785</v>
      </c>
      <c r="O23" s="10"/>
      <c r="P23" s="455">
        <v>0</v>
      </c>
      <c r="Q23" s="458">
        <v>0</v>
      </c>
      <c r="R23" s="10"/>
      <c r="S23" s="156" t="s">
        <v>93</v>
      </c>
      <c r="T23" s="55" t="s">
        <v>427</v>
      </c>
      <c r="U23" s="487">
        <v>12254663</v>
      </c>
      <c r="V23" s="17">
        <f t="shared" si="19"/>
        <v>0</v>
      </c>
      <c r="W23" s="17">
        <f t="shared" si="20"/>
        <v>0</v>
      </c>
      <c r="X23" s="18">
        <f t="shared" si="21"/>
        <v>12254663</v>
      </c>
      <c r="Y23" s="21">
        <v>0</v>
      </c>
      <c r="Z23" s="457">
        <v>4431581</v>
      </c>
      <c r="AA23" s="18">
        <f t="shared" si="22"/>
        <v>4431581</v>
      </c>
      <c r="AB23" s="21">
        <v>0</v>
      </c>
      <c r="AC23" s="457">
        <v>4431581</v>
      </c>
      <c r="AD23" s="20">
        <f t="shared" si="23"/>
        <v>4431581</v>
      </c>
      <c r="AE23" s="21">
        <v>0</v>
      </c>
      <c r="AF23" s="457">
        <v>4431581</v>
      </c>
      <c r="AG23" s="18">
        <f t="shared" si="24"/>
        <v>4431581</v>
      </c>
      <c r="AH23" s="21">
        <f t="shared" si="25"/>
        <v>7823082</v>
      </c>
      <c r="AI23" s="17">
        <f t="shared" si="26"/>
        <v>7823082</v>
      </c>
      <c r="AJ23" s="18">
        <f t="shared" si="27"/>
        <v>7823082</v>
      </c>
      <c r="AK23" s="10"/>
      <c r="AL23" s="455">
        <v>0</v>
      </c>
      <c r="AM23" s="458">
        <v>0</v>
      </c>
      <c r="AN23" s="10"/>
      <c r="AO23" s="453"/>
      <c r="AP23" s="532" t="s">
        <v>110</v>
      </c>
      <c r="AQ23" s="533">
        <f>X16+X65-AQ22</f>
        <v>296470220</v>
      </c>
      <c r="AR23" s="533">
        <f>AD16+AD65-AR22</f>
        <v>73160368</v>
      </c>
      <c r="AS23" s="533">
        <f>AG16+AG65-AS22</f>
        <v>16752315</v>
      </c>
      <c r="AT23" s="401"/>
      <c r="AU23" s="419">
        <f t="shared" si="29"/>
        <v>0.24677138904541576</v>
      </c>
      <c r="AV23" s="419">
        <f t="shared" si="30"/>
        <v>5.6505894588670662E-2</v>
      </c>
      <c r="AW23" s="533">
        <f>(AR23-AD21-AD22-AD23-AD25-AD30-AD33-AD70-AD71-AD72-AD74-AD78-AD81)/$AO$2*12+AX22/12*2.5+AD30+AD33+AD78+AD81</f>
        <v>377397610.5</v>
      </c>
      <c r="AX23" s="533">
        <f>(AS23-AG21-AG22-AG23-AG25-AG30-AG33-AG70-AG71-AG72-AG74-AG78-AG81)/$AO$2*12+AX22/12*2.5+AG30+AG33+AG78+AG81</f>
        <v>320989557.5</v>
      </c>
      <c r="AY23" s="533">
        <f t="shared" si="31"/>
        <v>-80927390.5</v>
      </c>
      <c r="AZ23" s="62">
        <f t="shared" si="32"/>
        <v>-24519337.5</v>
      </c>
      <c r="BA23" s="467"/>
      <c r="BB23" s="120" t="s">
        <v>111</v>
      </c>
      <c r="BC23" s="121">
        <f>BC7+BC8+BC20+BC21+BC22</f>
        <v>4063307773</v>
      </c>
      <c r="BD23" s="122">
        <f>BD7+BD8+BD20+BD21+BD22+BD92</f>
        <v>598790431</v>
      </c>
      <c r="BE23" s="123">
        <f>BE7+BE8+BE20+BE21+BE22+BE92</f>
        <v>485574340</v>
      </c>
      <c r="BF23" s="467"/>
      <c r="BG23" s="467"/>
      <c r="BH23" s="467"/>
      <c r="BI23" s="467"/>
      <c r="BJ23" s="467"/>
      <c r="BK23" s="467"/>
      <c r="BL23" s="467"/>
      <c r="BM23" s="164" t="s">
        <v>107</v>
      </c>
      <c r="BN23" s="101">
        <f>X177</f>
        <v>37951506</v>
      </c>
      <c r="BO23" s="99">
        <f>AA177</f>
        <v>2457999</v>
      </c>
      <c r="BP23" s="99">
        <f>AD177</f>
        <v>2457999</v>
      </c>
      <c r="BQ23" s="100">
        <f>AF177</f>
        <v>2457999</v>
      </c>
      <c r="BR23" s="10"/>
    </row>
    <row r="24" spans="1:70" s="514" customFormat="1" ht="15" x14ac:dyDescent="0.2">
      <c r="A24" s="188" t="s">
        <v>102</v>
      </c>
      <c r="B24" s="189" t="s">
        <v>132</v>
      </c>
      <c r="C24" s="455">
        <v>0</v>
      </c>
      <c r="D24" s="456">
        <f>P24</f>
        <v>0</v>
      </c>
      <c r="E24" s="456">
        <f>Q24</f>
        <v>507063549</v>
      </c>
      <c r="F24" s="170">
        <f>SUM(C24:E24)</f>
        <v>507063549</v>
      </c>
      <c r="G24" s="283">
        <v>0</v>
      </c>
      <c r="H24" s="457">
        <v>119325820</v>
      </c>
      <c r="I24" s="170">
        <f>SUM(G24:H24)</f>
        <v>119325820</v>
      </c>
      <c r="J24" s="283">
        <v>0</v>
      </c>
      <c r="K24" s="457">
        <v>119325820</v>
      </c>
      <c r="L24" s="170">
        <f>SUM(J24:K24)</f>
        <v>119325820</v>
      </c>
      <c r="M24" s="283">
        <f>F24-I24</f>
        <v>387737729</v>
      </c>
      <c r="N24" s="170">
        <f>F24-L24</f>
        <v>387737729</v>
      </c>
      <c r="O24" s="467"/>
      <c r="P24" s="455">
        <v>0</v>
      </c>
      <c r="Q24" s="458">
        <v>507063549</v>
      </c>
      <c r="R24" s="10"/>
      <c r="S24" s="156" t="s">
        <v>98</v>
      </c>
      <c r="T24" s="55" t="s">
        <v>428</v>
      </c>
      <c r="U24" s="487">
        <v>0</v>
      </c>
      <c r="V24" s="17">
        <f t="shared" si="19"/>
        <v>0</v>
      </c>
      <c r="W24" s="17">
        <f t="shared" si="20"/>
        <v>0</v>
      </c>
      <c r="X24" s="18">
        <f t="shared" si="21"/>
        <v>0</v>
      </c>
      <c r="Y24" s="21">
        <v>0</v>
      </c>
      <c r="Z24" s="457">
        <v>0</v>
      </c>
      <c r="AA24" s="18">
        <f t="shared" si="22"/>
        <v>0</v>
      </c>
      <c r="AB24" s="21">
        <v>0</v>
      </c>
      <c r="AC24" s="457">
        <v>0</v>
      </c>
      <c r="AD24" s="20">
        <f t="shared" si="23"/>
        <v>0</v>
      </c>
      <c r="AE24" s="21">
        <v>0</v>
      </c>
      <c r="AF24" s="457">
        <v>0</v>
      </c>
      <c r="AG24" s="18">
        <f t="shared" si="24"/>
        <v>0</v>
      </c>
      <c r="AH24" s="21">
        <f t="shared" si="25"/>
        <v>0</v>
      </c>
      <c r="AI24" s="17">
        <f t="shared" si="26"/>
        <v>0</v>
      </c>
      <c r="AJ24" s="18">
        <f t="shared" si="27"/>
        <v>0</v>
      </c>
      <c r="AK24" s="10"/>
      <c r="AL24" s="455">
        <v>0</v>
      </c>
      <c r="AM24" s="458">
        <v>0</v>
      </c>
      <c r="AN24" s="10"/>
      <c r="AO24" s="453"/>
      <c r="AP24" s="507" t="s">
        <v>115</v>
      </c>
      <c r="AQ24" s="528">
        <f>X35+X83</f>
        <v>395858960</v>
      </c>
      <c r="AR24" s="528">
        <f>AD35+AD83</f>
        <v>47932489</v>
      </c>
      <c r="AS24" s="528">
        <f>AG35+AG83</f>
        <v>21771711</v>
      </c>
      <c r="AT24" s="528"/>
      <c r="AU24" s="456">
        <f t="shared" si="29"/>
        <v>0.12108476463435361</v>
      </c>
      <c r="AV24" s="456">
        <f t="shared" si="30"/>
        <v>5.4998656592236787E-2</v>
      </c>
      <c r="AW24" s="456">
        <f>(AR24-AD41-AD88)/$AO$2*12+AD41+AD88</f>
        <v>168012592</v>
      </c>
      <c r="AX24" s="456">
        <f>(AS24-AG41-AG88)/$AO$2*12+AG41+AG88</f>
        <v>61082103</v>
      </c>
      <c r="AY24" s="456">
        <f t="shared" si="31"/>
        <v>227846368</v>
      </c>
      <c r="AZ24" s="170">
        <f t="shared" si="32"/>
        <v>334776857</v>
      </c>
      <c r="BA24" s="10"/>
      <c r="BB24" s="534"/>
      <c r="BC24" s="467"/>
      <c r="BD24" s="467"/>
      <c r="BE24" s="467"/>
      <c r="BF24" s="467"/>
      <c r="BG24" s="467"/>
      <c r="BH24" s="467"/>
      <c r="BI24" s="467"/>
      <c r="BJ24" s="467"/>
      <c r="BK24" s="467"/>
      <c r="BL24" s="467"/>
      <c r="BM24" s="164" t="s">
        <v>112</v>
      </c>
      <c r="BN24" s="101">
        <f>X170-X177-X174-X183-X191</f>
        <v>17500000</v>
      </c>
      <c r="BO24" s="99">
        <f>AA170-AA177-AA174-AA183-AA191</f>
        <v>3128463</v>
      </c>
      <c r="BP24" s="99">
        <f>AD170-AD177-AD174-AD183-AD191</f>
        <v>3128463</v>
      </c>
      <c r="BQ24" s="100">
        <f>AF170-AF177-AF174-AF183-AF191</f>
        <v>664355</v>
      </c>
      <c r="BR24" s="467"/>
    </row>
    <row r="25" spans="1:70" s="467" customFormat="1" ht="15" x14ac:dyDescent="0.25">
      <c r="A25" s="57">
        <v>1130102</v>
      </c>
      <c r="B25" s="45" t="s">
        <v>104</v>
      </c>
      <c r="C25" s="52">
        <f t="shared" ref="C25:N25" si="33">SUM(C26:C27)</f>
        <v>785000000</v>
      </c>
      <c r="D25" s="53">
        <f t="shared" si="33"/>
        <v>0</v>
      </c>
      <c r="E25" s="53">
        <f t="shared" si="33"/>
        <v>62466466</v>
      </c>
      <c r="F25" s="54">
        <f t="shared" si="33"/>
        <v>847466466</v>
      </c>
      <c r="G25" s="52">
        <f t="shared" si="33"/>
        <v>0</v>
      </c>
      <c r="H25" s="53">
        <f t="shared" si="33"/>
        <v>66200893</v>
      </c>
      <c r="I25" s="54">
        <f t="shared" si="33"/>
        <v>66200893</v>
      </c>
      <c r="J25" s="52">
        <f t="shared" si="33"/>
        <v>0</v>
      </c>
      <c r="K25" s="53">
        <f t="shared" si="33"/>
        <v>57315277</v>
      </c>
      <c r="L25" s="54">
        <f t="shared" si="33"/>
        <v>57315277</v>
      </c>
      <c r="M25" s="52">
        <f t="shared" si="33"/>
        <v>781265573</v>
      </c>
      <c r="N25" s="54">
        <f t="shared" si="33"/>
        <v>790151189</v>
      </c>
      <c r="P25" s="52">
        <f>SUM(P26:P27)</f>
        <v>0</v>
      </c>
      <c r="Q25" s="54">
        <f>SUM(Q26:Q27)</f>
        <v>62466466</v>
      </c>
      <c r="R25" s="10"/>
      <c r="S25" s="156" t="s">
        <v>103</v>
      </c>
      <c r="T25" s="55" t="s">
        <v>429</v>
      </c>
      <c r="U25" s="487">
        <v>0</v>
      </c>
      <c r="V25" s="17">
        <f t="shared" si="19"/>
        <v>0</v>
      </c>
      <c r="W25" s="17">
        <f t="shared" si="20"/>
        <v>0</v>
      </c>
      <c r="X25" s="18">
        <f t="shared" si="21"/>
        <v>0</v>
      </c>
      <c r="Y25" s="21">
        <v>0</v>
      </c>
      <c r="Z25" s="457">
        <v>0</v>
      </c>
      <c r="AA25" s="18">
        <f t="shared" si="22"/>
        <v>0</v>
      </c>
      <c r="AB25" s="21">
        <v>0</v>
      </c>
      <c r="AC25" s="457">
        <v>0</v>
      </c>
      <c r="AD25" s="20">
        <f t="shared" si="23"/>
        <v>0</v>
      </c>
      <c r="AE25" s="21">
        <v>0</v>
      </c>
      <c r="AF25" s="457">
        <v>0</v>
      </c>
      <c r="AG25" s="18">
        <f t="shared" si="24"/>
        <v>0</v>
      </c>
      <c r="AH25" s="21">
        <f t="shared" si="25"/>
        <v>0</v>
      </c>
      <c r="AI25" s="17">
        <f t="shared" si="26"/>
        <v>0</v>
      </c>
      <c r="AJ25" s="18">
        <f t="shared" si="27"/>
        <v>0</v>
      </c>
      <c r="AK25" s="10"/>
      <c r="AL25" s="455">
        <v>0</v>
      </c>
      <c r="AM25" s="458">
        <v>0</v>
      </c>
      <c r="AN25" s="10"/>
      <c r="AO25" s="23"/>
      <c r="AP25" s="535" t="s">
        <v>118</v>
      </c>
      <c r="AQ25" s="456">
        <f>X43+X57+X90+X104</f>
        <v>687058948</v>
      </c>
      <c r="AR25" s="456">
        <f>AD43+AD57+AD90+AD104</f>
        <v>120617211</v>
      </c>
      <c r="AS25" s="456">
        <f>AG43+AG57+AG90+AG104</f>
        <v>27406673</v>
      </c>
      <c r="AT25" s="528"/>
      <c r="AU25" s="456">
        <f t="shared" si="29"/>
        <v>0.17555584037019192</v>
      </c>
      <c r="AV25" s="456">
        <f t="shared" si="30"/>
        <v>3.9889842174066263E-2</v>
      </c>
      <c r="AW25" s="456">
        <f>(AR25-AD55-AD61-AD102-AD108)/$AO$2*12+AD55+AD61+AD102+AD108</f>
        <v>429841346</v>
      </c>
      <c r="AX25" s="456">
        <f>(AS25-AG55-AG61-AG102-AG108)/$AO$2*12+AG55+AG61+AG102+AG108</f>
        <v>238676127</v>
      </c>
      <c r="AY25" s="456">
        <f t="shared" si="31"/>
        <v>257217602</v>
      </c>
      <c r="AZ25" s="170">
        <f t="shared" si="32"/>
        <v>448382821</v>
      </c>
      <c r="BB25" s="534"/>
      <c r="BM25" s="167" t="s">
        <v>475</v>
      </c>
      <c r="BN25" s="124">
        <f>+SUM(BN26:BN28)</f>
        <v>355026726</v>
      </c>
      <c r="BO25" s="125">
        <f>+SUM(BO26:BO28)</f>
        <v>45062110</v>
      </c>
      <c r="BP25" s="125">
        <f>+SUM(BP26:BP28)</f>
        <v>22549402</v>
      </c>
      <c r="BQ25" s="126">
        <f>+SUM(BQ26:BQ28)</f>
        <v>275000</v>
      </c>
    </row>
    <row r="26" spans="1:70" s="10" customFormat="1" ht="15" x14ac:dyDescent="0.2">
      <c r="A26" s="188" t="s">
        <v>108</v>
      </c>
      <c r="B26" s="189" t="str">
        <f>+CONCATENATE("Vigencia ",INSTRUCCIONES!$F$3)</f>
        <v>Vigencia 2014</v>
      </c>
      <c r="C26" s="455">
        <v>785000000</v>
      </c>
      <c r="D26" s="456">
        <f>P26</f>
        <v>0</v>
      </c>
      <c r="E26" s="456">
        <f>Q26</f>
        <v>0</v>
      </c>
      <c r="F26" s="170">
        <f>SUM(C26:E26)</f>
        <v>785000000</v>
      </c>
      <c r="G26" s="283">
        <v>0</v>
      </c>
      <c r="H26" s="457">
        <v>59496144</v>
      </c>
      <c r="I26" s="170">
        <f>SUM(G26:H26)</f>
        <v>59496144</v>
      </c>
      <c r="J26" s="283">
        <v>0</v>
      </c>
      <c r="K26" s="457">
        <v>50610528</v>
      </c>
      <c r="L26" s="170">
        <f>SUM(J26:K26)</f>
        <v>50610528</v>
      </c>
      <c r="M26" s="283">
        <f>F26-I26</f>
        <v>725503856</v>
      </c>
      <c r="N26" s="170">
        <f>F26-L26</f>
        <v>734389472</v>
      </c>
      <c r="P26" s="455">
        <v>0</v>
      </c>
      <c r="Q26" s="458">
        <v>0</v>
      </c>
      <c r="S26" s="156" t="s">
        <v>105</v>
      </c>
      <c r="T26" s="55" t="s">
        <v>430</v>
      </c>
      <c r="U26" s="487">
        <v>0</v>
      </c>
      <c r="V26" s="17">
        <f t="shared" si="19"/>
        <v>0</v>
      </c>
      <c r="W26" s="17">
        <f t="shared" si="20"/>
        <v>0</v>
      </c>
      <c r="X26" s="18">
        <f t="shared" si="21"/>
        <v>0</v>
      </c>
      <c r="Y26" s="21">
        <v>0</v>
      </c>
      <c r="Z26" s="457">
        <v>0</v>
      </c>
      <c r="AA26" s="18">
        <f t="shared" si="22"/>
        <v>0</v>
      </c>
      <c r="AB26" s="21">
        <v>0</v>
      </c>
      <c r="AC26" s="457">
        <v>0</v>
      </c>
      <c r="AD26" s="20">
        <f t="shared" si="23"/>
        <v>0</v>
      </c>
      <c r="AE26" s="21">
        <v>0</v>
      </c>
      <c r="AF26" s="457">
        <v>0</v>
      </c>
      <c r="AG26" s="18">
        <f t="shared" si="24"/>
        <v>0</v>
      </c>
      <c r="AH26" s="21">
        <f t="shared" si="25"/>
        <v>0</v>
      </c>
      <c r="AI26" s="17">
        <f t="shared" si="26"/>
        <v>0</v>
      </c>
      <c r="AJ26" s="18">
        <f t="shared" si="27"/>
        <v>0</v>
      </c>
      <c r="AL26" s="455">
        <v>0</v>
      </c>
      <c r="AM26" s="458">
        <v>0</v>
      </c>
      <c r="AO26" s="23"/>
      <c r="AP26" s="536" t="s">
        <v>122</v>
      </c>
      <c r="AQ26" s="401">
        <f>X110</f>
        <v>713435576</v>
      </c>
      <c r="AR26" s="401">
        <f>AD110</f>
        <v>115275698</v>
      </c>
      <c r="AS26" s="401">
        <f>AG110</f>
        <v>48447571</v>
      </c>
      <c r="AT26" s="454">
        <f>AO2/12</f>
        <v>8.3333333333333329E-2</v>
      </c>
      <c r="AU26" s="419">
        <f t="shared" si="29"/>
        <v>0.16157828664266105</v>
      </c>
      <c r="AV26" s="419">
        <f t="shared" si="30"/>
        <v>6.7907422379508586E-2</v>
      </c>
      <c r="AW26" s="533">
        <f>(AR26-AD121-AD139-AD143-AD153-AD168)/$AO$2*12+AD121+AD139+AD143+AD153+AD168</f>
        <v>362997920</v>
      </c>
      <c r="AX26" s="533">
        <f>(AS26-AG121-AG139-AG143-AG153-AG168)/$AO$2*12+AG121+AG139+AG143+AG153+AG168</f>
        <v>96216039</v>
      </c>
      <c r="AY26" s="533">
        <f t="shared" si="31"/>
        <v>350437656</v>
      </c>
      <c r="AZ26" s="62">
        <f t="shared" si="32"/>
        <v>617219537</v>
      </c>
      <c r="BA26" s="467"/>
      <c r="BB26" s="467"/>
      <c r="BC26" s="467"/>
      <c r="BD26" s="467"/>
      <c r="BE26" s="467"/>
      <c r="BF26" s="467"/>
      <c r="BG26" s="467"/>
      <c r="BH26" s="467"/>
      <c r="BI26" s="467"/>
      <c r="BJ26" s="467"/>
      <c r="BK26" s="467"/>
      <c r="BM26" s="127" t="s">
        <v>476</v>
      </c>
      <c r="BN26" s="104">
        <f>+X196+X212</f>
        <v>220589698</v>
      </c>
      <c r="BO26" s="102">
        <f>+AA196+AA212</f>
        <v>38308921</v>
      </c>
      <c r="BP26" s="102">
        <f>+AD196+AD212</f>
        <v>15796213</v>
      </c>
      <c r="BQ26" s="103">
        <f>+AF196+AF212</f>
        <v>275000</v>
      </c>
      <c r="BR26" s="467"/>
    </row>
    <row r="27" spans="1:70" s="514" customFormat="1" ht="15" x14ac:dyDescent="0.2">
      <c r="A27" s="188" t="s">
        <v>113</v>
      </c>
      <c r="B27" s="189" t="s">
        <v>132</v>
      </c>
      <c r="C27" s="455">
        <v>0</v>
      </c>
      <c r="D27" s="456">
        <f>P27</f>
        <v>0</v>
      </c>
      <c r="E27" s="456">
        <f>Q27</f>
        <v>62466466</v>
      </c>
      <c r="F27" s="170">
        <f>SUM(C27:E27)</f>
        <v>62466466</v>
      </c>
      <c r="G27" s="283">
        <v>0</v>
      </c>
      <c r="H27" s="457">
        <v>6704749</v>
      </c>
      <c r="I27" s="170">
        <f>SUM(G27:H27)</f>
        <v>6704749</v>
      </c>
      <c r="J27" s="283">
        <v>0</v>
      </c>
      <c r="K27" s="457">
        <v>6704749</v>
      </c>
      <c r="L27" s="170">
        <f>SUM(J27:K27)</f>
        <v>6704749</v>
      </c>
      <c r="M27" s="283">
        <f>F27-I27</f>
        <v>55761717</v>
      </c>
      <c r="N27" s="170">
        <f>F27-L27</f>
        <v>55761717</v>
      </c>
      <c r="O27" s="467"/>
      <c r="P27" s="455">
        <v>0</v>
      </c>
      <c r="Q27" s="458">
        <v>62466466</v>
      </c>
      <c r="R27" s="10"/>
      <c r="S27" s="156" t="s">
        <v>109</v>
      </c>
      <c r="T27" s="55" t="s">
        <v>431</v>
      </c>
      <c r="U27" s="487">
        <v>900000</v>
      </c>
      <c r="V27" s="17">
        <f t="shared" si="19"/>
        <v>0</v>
      </c>
      <c r="W27" s="17">
        <f t="shared" si="20"/>
        <v>0</v>
      </c>
      <c r="X27" s="18">
        <f t="shared" si="21"/>
        <v>900000</v>
      </c>
      <c r="Y27" s="21">
        <v>0</v>
      </c>
      <c r="Z27" s="457">
        <v>67800</v>
      </c>
      <c r="AA27" s="18">
        <f t="shared" si="22"/>
        <v>67800</v>
      </c>
      <c r="AB27" s="21">
        <v>0</v>
      </c>
      <c r="AC27" s="457">
        <v>67800</v>
      </c>
      <c r="AD27" s="20">
        <f t="shared" si="23"/>
        <v>67800</v>
      </c>
      <c r="AE27" s="21">
        <v>0</v>
      </c>
      <c r="AF27" s="457">
        <v>67800</v>
      </c>
      <c r="AG27" s="18">
        <f t="shared" si="24"/>
        <v>67800</v>
      </c>
      <c r="AH27" s="21">
        <f t="shared" si="25"/>
        <v>832200</v>
      </c>
      <c r="AI27" s="17">
        <f t="shared" si="26"/>
        <v>832200</v>
      </c>
      <c r="AJ27" s="18">
        <f t="shared" si="27"/>
        <v>832200</v>
      </c>
      <c r="AK27" s="10"/>
      <c r="AL27" s="455">
        <v>0</v>
      </c>
      <c r="AM27" s="458">
        <v>0</v>
      </c>
      <c r="AN27" s="10"/>
      <c r="AO27" s="428"/>
      <c r="AP27" s="535" t="s">
        <v>126</v>
      </c>
      <c r="AQ27" s="456">
        <f>X170</f>
        <v>69839759</v>
      </c>
      <c r="AR27" s="456">
        <f>AD170</f>
        <v>19974715</v>
      </c>
      <c r="AS27" s="456">
        <f>AG170</f>
        <v>17352291</v>
      </c>
      <c r="AT27" s="528"/>
      <c r="AU27" s="456">
        <f t="shared" si="29"/>
        <v>0.28600778819984185</v>
      </c>
      <c r="AV27" s="456">
        <f t="shared" si="30"/>
        <v>0.24845863228136283</v>
      </c>
      <c r="AW27" s="456">
        <f>(AR27-AD174-AD183-AD191)/$AO$2*12+AD174+AD183+AD191</f>
        <v>81425797</v>
      </c>
      <c r="AX27" s="456">
        <f>(AS27-AG174-AG183-AG191)/$AO$2*12+AG174+AG183+AG191</f>
        <v>51698185</v>
      </c>
      <c r="AY27" s="456">
        <f t="shared" si="31"/>
        <v>-11586038</v>
      </c>
      <c r="AZ27" s="170">
        <f t="shared" si="32"/>
        <v>18141574</v>
      </c>
      <c r="BA27" s="10"/>
      <c r="BB27" s="467"/>
      <c r="BC27" s="467"/>
      <c r="BD27" s="467"/>
      <c r="BE27" s="467"/>
      <c r="BF27" s="467"/>
      <c r="BG27" s="467"/>
      <c r="BH27" s="467"/>
      <c r="BI27" s="467"/>
      <c r="BJ27" s="467"/>
      <c r="BK27" s="467"/>
      <c r="BL27" s="467"/>
      <c r="BM27" s="127" t="s">
        <v>477</v>
      </c>
      <c r="BN27" s="104">
        <f>+X209-X212-X218</f>
        <v>0</v>
      </c>
      <c r="BO27" s="102">
        <f>+AA209-AA212-AA218</f>
        <v>0</v>
      </c>
      <c r="BP27" s="102">
        <f>+AD209-AD212-AD218</f>
        <v>0</v>
      </c>
      <c r="BQ27" s="103">
        <f>+AF209-AF212-AF218</f>
        <v>0</v>
      </c>
      <c r="BR27" s="467"/>
    </row>
    <row r="28" spans="1:70" s="514" customFormat="1" ht="22.5" x14ac:dyDescent="0.2">
      <c r="A28" s="57">
        <v>1130103</v>
      </c>
      <c r="B28" s="715" t="s">
        <v>116</v>
      </c>
      <c r="C28" s="52">
        <f t="shared" ref="C28:N28" si="34">C29+C32+C35</f>
        <v>0</v>
      </c>
      <c r="D28" s="53">
        <f t="shared" si="34"/>
        <v>0</v>
      </c>
      <c r="E28" s="53">
        <f t="shared" si="34"/>
        <v>0</v>
      </c>
      <c r="F28" s="54">
        <f t="shared" si="34"/>
        <v>0</v>
      </c>
      <c r="G28" s="52">
        <f t="shared" si="34"/>
        <v>0</v>
      </c>
      <c r="H28" s="53">
        <f t="shared" si="34"/>
        <v>0</v>
      </c>
      <c r="I28" s="54">
        <f t="shared" si="34"/>
        <v>0</v>
      </c>
      <c r="J28" s="52">
        <f t="shared" si="34"/>
        <v>0</v>
      </c>
      <c r="K28" s="53">
        <f t="shared" si="34"/>
        <v>0</v>
      </c>
      <c r="L28" s="54">
        <f t="shared" si="34"/>
        <v>0</v>
      </c>
      <c r="M28" s="52">
        <f t="shared" si="34"/>
        <v>0</v>
      </c>
      <c r="N28" s="54">
        <f t="shared" si="34"/>
        <v>0</v>
      </c>
      <c r="O28" s="467"/>
      <c r="P28" s="52">
        <f>P29+P32+P35</f>
        <v>0</v>
      </c>
      <c r="Q28" s="54">
        <f>Q29+Q32+Q35</f>
        <v>0</v>
      </c>
      <c r="R28" s="10"/>
      <c r="S28" s="156" t="s">
        <v>114</v>
      </c>
      <c r="T28" s="55" t="s">
        <v>432</v>
      </c>
      <c r="U28" s="487">
        <v>0</v>
      </c>
      <c r="V28" s="17">
        <f t="shared" si="19"/>
        <v>0</v>
      </c>
      <c r="W28" s="17">
        <f t="shared" si="20"/>
        <v>0</v>
      </c>
      <c r="X28" s="18">
        <f t="shared" si="21"/>
        <v>0</v>
      </c>
      <c r="Y28" s="21">
        <v>0</v>
      </c>
      <c r="Z28" s="457">
        <v>0</v>
      </c>
      <c r="AA28" s="18">
        <f t="shared" si="22"/>
        <v>0</v>
      </c>
      <c r="AB28" s="21">
        <v>0</v>
      </c>
      <c r="AC28" s="457">
        <v>0</v>
      </c>
      <c r="AD28" s="20">
        <f t="shared" si="23"/>
        <v>0</v>
      </c>
      <c r="AE28" s="21">
        <v>0</v>
      </c>
      <c r="AF28" s="457">
        <v>0</v>
      </c>
      <c r="AG28" s="18">
        <f t="shared" si="24"/>
        <v>0</v>
      </c>
      <c r="AH28" s="21">
        <f t="shared" si="25"/>
        <v>0</v>
      </c>
      <c r="AI28" s="17">
        <f t="shared" si="26"/>
        <v>0</v>
      </c>
      <c r="AJ28" s="18">
        <f t="shared" si="27"/>
        <v>0</v>
      </c>
      <c r="AK28" s="10"/>
      <c r="AL28" s="455">
        <v>0</v>
      </c>
      <c r="AM28" s="458">
        <v>0</v>
      </c>
      <c r="AN28" s="10"/>
      <c r="AO28" s="428"/>
      <c r="AP28" s="535" t="s">
        <v>129</v>
      </c>
      <c r="AQ28" s="528">
        <f>X193</f>
        <v>422838174</v>
      </c>
      <c r="AR28" s="528">
        <f>AD193</f>
        <v>110360850</v>
      </c>
      <c r="AS28" s="528">
        <f>AG193</f>
        <v>23707147</v>
      </c>
      <c r="AT28" s="528"/>
      <c r="AU28" s="456">
        <f t="shared" si="29"/>
        <v>0.2610002047733751</v>
      </c>
      <c r="AV28" s="456">
        <f t="shared" si="30"/>
        <v>5.606671407109047E-2</v>
      </c>
      <c r="AW28" s="456">
        <f>(AR28-AD205)/$AO$2*12+AD205</f>
        <v>358404272</v>
      </c>
      <c r="AX28" s="456">
        <f>(AS28-AG205)/$AO$2*12+AG205</f>
        <v>26732147</v>
      </c>
      <c r="AY28" s="456">
        <f t="shared" si="31"/>
        <v>64433902</v>
      </c>
      <c r="AZ28" s="170">
        <f t="shared" si="32"/>
        <v>396106027</v>
      </c>
      <c r="BA28" s="467"/>
      <c r="BB28" s="467"/>
      <c r="BC28" s="467"/>
      <c r="BD28" s="467"/>
      <c r="BE28" s="467"/>
      <c r="BF28" s="467"/>
      <c r="BG28" s="467"/>
      <c r="BH28" s="467"/>
      <c r="BI28" s="467"/>
      <c r="BJ28" s="467"/>
      <c r="BK28" s="467"/>
      <c r="BL28" s="467"/>
      <c r="BM28" s="89" t="s">
        <v>478</v>
      </c>
      <c r="BN28" s="101">
        <f>+X194-X196-X205</f>
        <v>134437028</v>
      </c>
      <c r="BO28" s="99">
        <f>+AA194-AA196-AA205</f>
        <v>6753189</v>
      </c>
      <c r="BP28" s="99">
        <f>+AD194-AD196-AD205</f>
        <v>6753189</v>
      </c>
      <c r="BQ28" s="100">
        <f>+AF194-AF196-AF205</f>
        <v>0</v>
      </c>
      <c r="BR28" s="10"/>
    </row>
    <row r="29" spans="1:70" s="10" customFormat="1" ht="15" x14ac:dyDescent="0.25">
      <c r="A29" s="61" t="s">
        <v>119</v>
      </c>
      <c r="B29" s="62" t="s">
        <v>120</v>
      </c>
      <c r="C29" s="21">
        <f t="shared" ref="C29:N29" si="35">SUM(C30:C31)</f>
        <v>0</v>
      </c>
      <c r="D29" s="17">
        <f t="shared" si="35"/>
        <v>0</v>
      </c>
      <c r="E29" s="17">
        <f t="shared" si="35"/>
        <v>0</v>
      </c>
      <c r="F29" s="18">
        <f t="shared" si="35"/>
        <v>0</v>
      </c>
      <c r="G29" s="21">
        <f t="shared" si="35"/>
        <v>0</v>
      </c>
      <c r="H29" s="17">
        <f t="shared" si="35"/>
        <v>0</v>
      </c>
      <c r="I29" s="18">
        <f t="shared" si="35"/>
        <v>0</v>
      </c>
      <c r="J29" s="21">
        <f t="shared" si="35"/>
        <v>0</v>
      </c>
      <c r="K29" s="17">
        <f t="shared" si="35"/>
        <v>0</v>
      </c>
      <c r="L29" s="18">
        <f t="shared" si="35"/>
        <v>0</v>
      </c>
      <c r="M29" s="21">
        <f t="shared" si="35"/>
        <v>0</v>
      </c>
      <c r="N29" s="18">
        <f t="shared" si="35"/>
        <v>0</v>
      </c>
      <c r="O29" s="467"/>
      <c r="P29" s="171">
        <f>SUM(P30:P31)</f>
        <v>0</v>
      </c>
      <c r="Q29" s="173">
        <f>SUM(Q30:Q31)</f>
        <v>0</v>
      </c>
      <c r="S29" s="156" t="s">
        <v>117</v>
      </c>
      <c r="T29" s="55" t="s">
        <v>433</v>
      </c>
      <c r="U29" s="487">
        <v>0</v>
      </c>
      <c r="V29" s="17">
        <f t="shared" si="19"/>
        <v>0</v>
      </c>
      <c r="W29" s="17">
        <f t="shared" si="20"/>
        <v>0</v>
      </c>
      <c r="X29" s="18">
        <f t="shared" si="21"/>
        <v>0</v>
      </c>
      <c r="Y29" s="21">
        <v>0</v>
      </c>
      <c r="Z29" s="457">
        <v>0</v>
      </c>
      <c r="AA29" s="18">
        <f t="shared" si="22"/>
        <v>0</v>
      </c>
      <c r="AB29" s="21">
        <v>0</v>
      </c>
      <c r="AC29" s="457">
        <v>0</v>
      </c>
      <c r="AD29" s="20">
        <f t="shared" si="23"/>
        <v>0</v>
      </c>
      <c r="AE29" s="21">
        <v>0</v>
      </c>
      <c r="AF29" s="457">
        <v>0</v>
      </c>
      <c r="AG29" s="18">
        <f t="shared" si="24"/>
        <v>0</v>
      </c>
      <c r="AH29" s="21">
        <f t="shared" si="25"/>
        <v>0</v>
      </c>
      <c r="AI29" s="17">
        <f t="shared" si="26"/>
        <v>0</v>
      </c>
      <c r="AJ29" s="18">
        <f t="shared" si="27"/>
        <v>0</v>
      </c>
      <c r="AL29" s="455">
        <v>0</v>
      </c>
      <c r="AM29" s="458">
        <v>0</v>
      </c>
      <c r="AO29" s="23"/>
      <c r="AP29" s="536" t="s">
        <v>133</v>
      </c>
      <c r="AQ29" s="14">
        <f>X207</f>
        <v>20000000</v>
      </c>
      <c r="AR29" s="14">
        <f>AD207</f>
        <v>0</v>
      </c>
      <c r="AS29" s="14">
        <f>AG207</f>
        <v>0</v>
      </c>
      <c r="AT29" s="401"/>
      <c r="AU29" s="419">
        <f t="shared" si="29"/>
        <v>0</v>
      </c>
      <c r="AV29" s="419">
        <f t="shared" si="30"/>
        <v>0</v>
      </c>
      <c r="AW29" s="533">
        <f>(AR29-AD218)/$AO$2*12+AD218</f>
        <v>0</v>
      </c>
      <c r="AX29" s="533">
        <f>(AS29-AG218)/$AO$2*12+AG218</f>
        <v>0</v>
      </c>
      <c r="AY29" s="533">
        <v>0</v>
      </c>
      <c r="AZ29" s="62">
        <f t="shared" si="32"/>
        <v>20000000</v>
      </c>
      <c r="BA29" s="467"/>
      <c r="BB29" s="467"/>
      <c r="BC29" s="467"/>
      <c r="BD29" s="467"/>
      <c r="BE29" s="467"/>
      <c r="BF29" s="514"/>
      <c r="BG29" s="467"/>
      <c r="BH29" s="467"/>
      <c r="BI29" s="467"/>
      <c r="BJ29" s="467"/>
      <c r="BK29" s="467"/>
      <c r="BM29" s="128" t="s">
        <v>72</v>
      </c>
      <c r="BN29" s="124">
        <f>X232-X256-X241</f>
        <v>461500000</v>
      </c>
      <c r="BO29" s="125">
        <f>AA232-AA256-AA241</f>
        <v>2394992</v>
      </c>
      <c r="BP29" s="125">
        <f>AD232-AD256-AD241</f>
        <v>2394992</v>
      </c>
      <c r="BQ29" s="126">
        <f>AF232-AF256-AF241</f>
        <v>2394992</v>
      </c>
      <c r="BR29" s="467"/>
    </row>
    <row r="30" spans="1:70" s="514" customFormat="1" ht="15" x14ac:dyDescent="0.25">
      <c r="A30" s="188" t="s">
        <v>123</v>
      </c>
      <c r="B30" s="189" t="str">
        <f>+CONCATENATE("Vigencia ",INSTRUCCIONES!$F$3)</f>
        <v>Vigencia 2014</v>
      </c>
      <c r="C30" s="455">
        <v>0</v>
      </c>
      <c r="D30" s="456">
        <f>P30</f>
        <v>0</v>
      </c>
      <c r="E30" s="456">
        <f>Q30</f>
        <v>0</v>
      </c>
      <c r="F30" s="170">
        <f>SUM(C30:E30)</f>
        <v>0</v>
      </c>
      <c r="G30" s="283">
        <v>0</v>
      </c>
      <c r="H30" s="457">
        <v>0</v>
      </c>
      <c r="I30" s="170">
        <f>SUM(G30:H30)</f>
        <v>0</v>
      </c>
      <c r="J30" s="283">
        <v>0</v>
      </c>
      <c r="K30" s="457">
        <v>0</v>
      </c>
      <c r="L30" s="170">
        <f>SUM(J30:K30)</f>
        <v>0</v>
      </c>
      <c r="M30" s="283">
        <f>F30-I30</f>
        <v>0</v>
      </c>
      <c r="N30" s="170">
        <f>F30-L30</f>
        <v>0</v>
      </c>
      <c r="O30" s="10"/>
      <c r="P30" s="455">
        <v>0</v>
      </c>
      <c r="Q30" s="458">
        <v>0</v>
      </c>
      <c r="R30" s="10"/>
      <c r="S30" s="156" t="s">
        <v>121</v>
      </c>
      <c r="T30" s="55" t="s">
        <v>434</v>
      </c>
      <c r="U30" s="487">
        <v>0</v>
      </c>
      <c r="V30" s="17">
        <f t="shared" si="19"/>
        <v>0</v>
      </c>
      <c r="W30" s="17">
        <f t="shared" si="20"/>
        <v>0</v>
      </c>
      <c r="X30" s="18">
        <f t="shared" si="21"/>
        <v>0</v>
      </c>
      <c r="Y30" s="21">
        <v>0</v>
      </c>
      <c r="Z30" s="457">
        <v>0</v>
      </c>
      <c r="AA30" s="18">
        <f t="shared" si="22"/>
        <v>0</v>
      </c>
      <c r="AB30" s="21">
        <v>0</v>
      </c>
      <c r="AC30" s="457">
        <v>0</v>
      </c>
      <c r="AD30" s="20">
        <f t="shared" si="23"/>
        <v>0</v>
      </c>
      <c r="AE30" s="21">
        <v>0</v>
      </c>
      <c r="AF30" s="457">
        <v>0</v>
      </c>
      <c r="AG30" s="18">
        <f t="shared" si="24"/>
        <v>0</v>
      </c>
      <c r="AH30" s="21">
        <f t="shared" si="25"/>
        <v>0</v>
      </c>
      <c r="AI30" s="17">
        <f t="shared" si="26"/>
        <v>0</v>
      </c>
      <c r="AJ30" s="18">
        <f t="shared" si="27"/>
        <v>0</v>
      </c>
      <c r="AK30" s="10"/>
      <c r="AL30" s="455">
        <v>0</v>
      </c>
      <c r="AM30" s="458">
        <v>0</v>
      </c>
      <c r="AN30" s="10"/>
      <c r="AO30" s="453" t="s">
        <v>53</v>
      </c>
      <c r="AP30" s="535" t="s">
        <v>136</v>
      </c>
      <c r="AQ30" s="456">
        <f>X220+X232</f>
        <v>544307480</v>
      </c>
      <c r="AR30" s="456">
        <f>AD220+AD232</f>
        <v>85202472</v>
      </c>
      <c r="AS30" s="456">
        <f>AG220+AG232</f>
        <v>46611341</v>
      </c>
      <c r="AT30" s="528"/>
      <c r="AU30" s="456">
        <f t="shared" si="29"/>
        <v>0.15653371509794428</v>
      </c>
      <c r="AV30" s="456">
        <f t="shared" si="30"/>
        <v>8.5634209913852372E-2</v>
      </c>
      <c r="AW30" s="456">
        <f>(AR30-AD225-AD230-AD241-AD256)/$AO$2*12+AD225+AD230+AD241+AD256</f>
        <v>111547384</v>
      </c>
      <c r="AX30" s="456">
        <f>(AS30-AG225-AG230-AG241-AG256)/$AO$2*12+AG225+AG230+AG241+AG256</f>
        <v>72956253</v>
      </c>
      <c r="AY30" s="456">
        <f>AQ30-AW30</f>
        <v>432760096</v>
      </c>
      <c r="AZ30" s="170">
        <f t="shared" si="32"/>
        <v>471351227</v>
      </c>
      <c r="BA30" s="467"/>
      <c r="BG30" s="467"/>
      <c r="BH30" s="467"/>
      <c r="BI30" s="467"/>
      <c r="BJ30" s="467"/>
      <c r="BK30" s="467"/>
      <c r="BL30" s="467"/>
      <c r="BM30" s="128" t="s">
        <v>76</v>
      </c>
      <c r="BN30" s="124">
        <f>X220-X225-X230</f>
        <v>0</v>
      </c>
      <c r="BO30" s="125">
        <f>AA220-AA225-AA230</f>
        <v>0</v>
      </c>
      <c r="BP30" s="125">
        <f>AD220-AD225-AD230</f>
        <v>0</v>
      </c>
      <c r="BQ30" s="126">
        <f>AF220-AF225-AF230</f>
        <v>0</v>
      </c>
      <c r="BR30" s="467"/>
    </row>
    <row r="31" spans="1:70" s="514" customFormat="1" ht="15" x14ac:dyDescent="0.25">
      <c r="A31" s="188" t="s">
        <v>127</v>
      </c>
      <c r="B31" s="189" t="s">
        <v>132</v>
      </c>
      <c r="C31" s="455">
        <v>0</v>
      </c>
      <c r="D31" s="456">
        <f>P31</f>
        <v>0</v>
      </c>
      <c r="E31" s="456">
        <f>Q31</f>
        <v>0</v>
      </c>
      <c r="F31" s="170">
        <f>SUM(C31:E31)</f>
        <v>0</v>
      </c>
      <c r="G31" s="283">
        <v>0</v>
      </c>
      <c r="H31" s="457">
        <v>0</v>
      </c>
      <c r="I31" s="170">
        <f>SUM(G31:H31)</f>
        <v>0</v>
      </c>
      <c r="J31" s="283">
        <v>0</v>
      </c>
      <c r="K31" s="457">
        <v>0</v>
      </c>
      <c r="L31" s="170">
        <f>SUM(J31:K31)</f>
        <v>0</v>
      </c>
      <c r="M31" s="283">
        <f>F31-I31</f>
        <v>0</v>
      </c>
      <c r="N31" s="170">
        <f>F31-L31</f>
        <v>0</v>
      </c>
      <c r="O31" s="467"/>
      <c r="P31" s="455">
        <v>0</v>
      </c>
      <c r="Q31" s="458">
        <v>0</v>
      </c>
      <c r="R31" s="10"/>
      <c r="S31" s="156" t="s">
        <v>124</v>
      </c>
      <c r="T31" s="55" t="s">
        <v>125</v>
      </c>
      <c r="U31" s="487">
        <v>1633955</v>
      </c>
      <c r="V31" s="17">
        <f t="shared" si="19"/>
        <v>0</v>
      </c>
      <c r="W31" s="17">
        <f t="shared" si="20"/>
        <v>0</v>
      </c>
      <c r="X31" s="18">
        <f t="shared" si="21"/>
        <v>1633955</v>
      </c>
      <c r="Y31" s="21">
        <v>0</v>
      </c>
      <c r="Z31" s="457">
        <v>590877</v>
      </c>
      <c r="AA31" s="18">
        <f t="shared" si="22"/>
        <v>590877</v>
      </c>
      <c r="AB31" s="21">
        <v>0</v>
      </c>
      <c r="AC31" s="457">
        <v>590877</v>
      </c>
      <c r="AD31" s="20">
        <f t="shared" si="23"/>
        <v>590877</v>
      </c>
      <c r="AE31" s="21">
        <v>0</v>
      </c>
      <c r="AF31" s="457">
        <v>590877</v>
      </c>
      <c r="AG31" s="18">
        <f t="shared" si="24"/>
        <v>590877</v>
      </c>
      <c r="AH31" s="21">
        <f t="shared" si="25"/>
        <v>1043078</v>
      </c>
      <c r="AI31" s="17">
        <f t="shared" si="26"/>
        <v>1043078</v>
      </c>
      <c r="AJ31" s="18">
        <f t="shared" si="27"/>
        <v>1043078</v>
      </c>
      <c r="AK31" s="10"/>
      <c r="AL31" s="455">
        <v>0</v>
      </c>
      <c r="AM31" s="458">
        <v>0</v>
      </c>
      <c r="AN31" s="10"/>
      <c r="AO31" s="428"/>
      <c r="AP31" s="507" t="s">
        <v>139</v>
      </c>
      <c r="AQ31" s="528">
        <f>X258</f>
        <v>0</v>
      </c>
      <c r="AR31" s="528">
        <f>AD258</f>
        <v>-163074352</v>
      </c>
      <c r="AS31" s="528">
        <f>AG258</f>
        <v>-278173938</v>
      </c>
      <c r="AT31" s="528"/>
      <c r="AU31" s="456" t="str">
        <f t="shared" si="29"/>
        <v xml:space="preserve"> </v>
      </c>
      <c r="AV31" s="456" t="str">
        <f t="shared" si="30"/>
        <v xml:space="preserve"> </v>
      </c>
      <c r="AW31" s="456">
        <f>AQ31</f>
        <v>0</v>
      </c>
      <c r="AX31" s="456">
        <f>AQ31</f>
        <v>0</v>
      </c>
      <c r="AY31" s="456">
        <f>AQ31-AW31</f>
        <v>0</v>
      </c>
      <c r="AZ31" s="170">
        <f t="shared" si="32"/>
        <v>0</v>
      </c>
      <c r="BA31" s="467"/>
      <c r="BF31" s="467"/>
      <c r="BG31" s="467"/>
      <c r="BH31" s="467"/>
      <c r="BI31" s="467"/>
      <c r="BJ31" s="467"/>
      <c r="BK31" s="467"/>
      <c r="BL31" s="467"/>
      <c r="BM31" s="128" t="s">
        <v>134</v>
      </c>
      <c r="BN31" s="124">
        <f>X33+X41+X55+X61+X81+X88+X102+X108+X121+X139+X143+X153+X168+X174+X183+X191+X205+X218+X230+X241+X256+X225</f>
        <v>465253815</v>
      </c>
      <c r="BO31" s="125">
        <f>AA33+AA41+AA55+AA61+AA81+AA88+AA102+AA108+AA121+AA139+AA143+AA153+AA168+AA174+AA183+AA191+AA205+AA218+AA230+AA241+AA256+AA225</f>
        <v>465253815</v>
      </c>
      <c r="BP31" s="125">
        <f>AD33+AD41+AD55+AD61+AD81+AD88+AD102+AD108+AD121+AD139+AD143+AD153+AD168+AD174+AD183+AD191+AD205+AD218+AD230+AD241+AD256+AD225</f>
        <v>465253815</v>
      </c>
      <c r="BQ31" s="126">
        <f>AF33+AF41+AF55+AF61+AF81+AF88+AF102+AF108+AF121+AF139+AF143+AF153+AF168+AF174+AF183+AF191+AF205+AF218+AF230+AF241+AF256+AF225</f>
        <v>153942857</v>
      </c>
      <c r="BR31" s="10"/>
    </row>
    <row r="32" spans="1:70" s="10" customFormat="1" ht="15.75" thickBot="1" x14ac:dyDescent="0.3">
      <c r="A32" s="61" t="s">
        <v>130</v>
      </c>
      <c r="B32" s="62" t="s">
        <v>131</v>
      </c>
      <c r="C32" s="21">
        <f t="shared" ref="C32:N32" si="36">SUM(C33:C34)</f>
        <v>0</v>
      </c>
      <c r="D32" s="17">
        <f t="shared" si="36"/>
        <v>0</v>
      </c>
      <c r="E32" s="17">
        <f t="shared" si="36"/>
        <v>0</v>
      </c>
      <c r="F32" s="18">
        <f t="shared" si="36"/>
        <v>0</v>
      </c>
      <c r="G32" s="21">
        <f t="shared" si="36"/>
        <v>0</v>
      </c>
      <c r="H32" s="17">
        <f t="shared" si="36"/>
        <v>0</v>
      </c>
      <c r="I32" s="18">
        <f t="shared" si="36"/>
        <v>0</v>
      </c>
      <c r="J32" s="21">
        <f t="shared" si="36"/>
        <v>0</v>
      </c>
      <c r="K32" s="17">
        <f t="shared" si="36"/>
        <v>0</v>
      </c>
      <c r="L32" s="18">
        <f t="shared" si="36"/>
        <v>0</v>
      </c>
      <c r="M32" s="21">
        <f t="shared" si="36"/>
        <v>0</v>
      </c>
      <c r="N32" s="18">
        <f t="shared" si="36"/>
        <v>0</v>
      </c>
      <c r="O32" s="467"/>
      <c r="P32" s="171">
        <f>SUM(P33:P34)</f>
        <v>0</v>
      </c>
      <c r="Q32" s="173">
        <f>SUM(Q33:Q34)</f>
        <v>0</v>
      </c>
      <c r="S32" s="156" t="s">
        <v>128</v>
      </c>
      <c r="T32" s="205"/>
      <c r="U32" s="487">
        <v>0</v>
      </c>
      <c r="V32" s="17">
        <f t="shared" si="19"/>
        <v>0</v>
      </c>
      <c r="W32" s="17">
        <f t="shared" si="20"/>
        <v>0</v>
      </c>
      <c r="X32" s="18">
        <f t="shared" si="21"/>
        <v>0</v>
      </c>
      <c r="Y32" s="21">
        <v>0</v>
      </c>
      <c r="Z32" s="457">
        <v>0</v>
      </c>
      <c r="AA32" s="18">
        <f t="shared" si="22"/>
        <v>0</v>
      </c>
      <c r="AB32" s="21">
        <v>0</v>
      </c>
      <c r="AC32" s="457">
        <v>0</v>
      </c>
      <c r="AD32" s="20">
        <f t="shared" si="23"/>
        <v>0</v>
      </c>
      <c r="AE32" s="21">
        <v>0</v>
      </c>
      <c r="AF32" s="457">
        <v>0</v>
      </c>
      <c r="AG32" s="18">
        <f t="shared" si="24"/>
        <v>0</v>
      </c>
      <c r="AH32" s="21">
        <f t="shared" si="25"/>
        <v>0</v>
      </c>
      <c r="AI32" s="17">
        <f t="shared" si="26"/>
        <v>0</v>
      </c>
      <c r="AJ32" s="18">
        <f t="shared" si="27"/>
        <v>0</v>
      </c>
      <c r="AL32" s="455">
        <v>0</v>
      </c>
      <c r="AM32" s="458">
        <v>0</v>
      </c>
      <c r="AO32" s="23"/>
      <c r="AP32" s="537" t="s">
        <v>144</v>
      </c>
      <c r="AQ32" s="483">
        <f>SUM(AQ22:AQ31)</f>
        <v>4063307773</v>
      </c>
      <c r="AR32" s="483">
        <f>SUM(AR22:AR31)</f>
        <v>485574340</v>
      </c>
      <c r="AS32" s="483">
        <f>SUM(AS22:AS31)</f>
        <v>0</v>
      </c>
      <c r="AT32" s="538"/>
      <c r="AU32" s="539">
        <f t="shared" si="29"/>
        <v>0.11950222998773566</v>
      </c>
      <c r="AV32" s="539">
        <f t="shared" si="30"/>
        <v>0</v>
      </c>
      <c r="AW32" s="430">
        <f>SUM(AW22:AW31)</f>
        <v>2803125589.5</v>
      </c>
      <c r="AX32" s="430">
        <f>SUM(AX22:AX31)</f>
        <v>1781849079.5</v>
      </c>
      <c r="AY32" s="430">
        <f>SUM(AY22:AY31)</f>
        <v>1240182183.5</v>
      </c>
      <c r="AZ32" s="431">
        <f>SUM(AZ22:AZ31)</f>
        <v>2281458693.5</v>
      </c>
      <c r="BA32" s="467"/>
      <c r="BB32" s="467"/>
      <c r="BC32" s="467"/>
      <c r="BD32" s="467"/>
      <c r="BE32" s="467"/>
      <c r="BF32" s="514"/>
      <c r="BG32" s="467"/>
      <c r="BH32" s="467"/>
      <c r="BI32" s="467"/>
      <c r="BJ32" s="467"/>
      <c r="BK32" s="467"/>
      <c r="BM32" s="128" t="s">
        <v>140</v>
      </c>
      <c r="BN32" s="124">
        <f>+BN7+BN25+BN29+BN30+BN31</f>
        <v>4063307773</v>
      </c>
      <c r="BO32" s="125">
        <f>+BO7+BO25+BO29+BO30+BO31</f>
        <v>1022156746</v>
      </c>
      <c r="BP32" s="125">
        <f>+BP7+BP25+BP29+BP30+BP31</f>
        <v>648648692</v>
      </c>
      <c r="BQ32" s="126">
        <f>+BQ7+BQ25+BQ29+BQ30+BQ31</f>
        <v>278173938</v>
      </c>
      <c r="BR32" s="467"/>
    </row>
    <row r="33" spans="1:70" s="514" customFormat="1" ht="15.75" thickBot="1" x14ac:dyDescent="0.3">
      <c r="A33" s="188" t="s">
        <v>135</v>
      </c>
      <c r="B33" s="189" t="str">
        <f>+CONCATENATE("Vigencia ",INSTRUCCIONES!$F$3)</f>
        <v>Vigencia 2014</v>
      </c>
      <c r="C33" s="455">
        <v>0</v>
      </c>
      <c r="D33" s="456">
        <f>P33</f>
        <v>0</v>
      </c>
      <c r="E33" s="456">
        <f>Q33</f>
        <v>0</v>
      </c>
      <c r="F33" s="170">
        <f>SUM(C33:E33)</f>
        <v>0</v>
      </c>
      <c r="G33" s="283">
        <v>0</v>
      </c>
      <c r="H33" s="457">
        <v>0</v>
      </c>
      <c r="I33" s="170">
        <f>SUM(G33:H33)</f>
        <v>0</v>
      </c>
      <c r="J33" s="283">
        <v>0</v>
      </c>
      <c r="K33" s="457">
        <v>0</v>
      </c>
      <c r="L33" s="170">
        <f>SUM(J33:K33)</f>
        <v>0</v>
      </c>
      <c r="M33" s="283">
        <f>F33-I33</f>
        <v>0</v>
      </c>
      <c r="N33" s="170">
        <f>F33-L33</f>
        <v>0</v>
      </c>
      <c r="O33" s="10"/>
      <c r="P33" s="455">
        <v>0</v>
      </c>
      <c r="Q33" s="458">
        <v>0</v>
      </c>
      <c r="R33" s="10"/>
      <c r="S33" s="155">
        <v>1010199</v>
      </c>
      <c r="T33" s="159" t="s">
        <v>132</v>
      </c>
      <c r="U33" s="487">
        <v>0</v>
      </c>
      <c r="V33" s="17">
        <f t="shared" si="19"/>
        <v>0</v>
      </c>
      <c r="W33" s="17">
        <f t="shared" si="20"/>
        <v>1568593</v>
      </c>
      <c r="X33" s="18">
        <f t="shared" si="21"/>
        <v>1568593</v>
      </c>
      <c r="Y33" s="21">
        <v>0</v>
      </c>
      <c r="Z33" s="457">
        <v>1568593</v>
      </c>
      <c r="AA33" s="18">
        <f t="shared" si="22"/>
        <v>1568593</v>
      </c>
      <c r="AB33" s="21">
        <v>0</v>
      </c>
      <c r="AC33" s="457">
        <v>1568593</v>
      </c>
      <c r="AD33" s="20">
        <f t="shared" si="23"/>
        <v>1568593</v>
      </c>
      <c r="AE33" s="21">
        <v>0</v>
      </c>
      <c r="AF33" s="457">
        <v>1561043</v>
      </c>
      <c r="AG33" s="18">
        <f t="shared" si="24"/>
        <v>1561043</v>
      </c>
      <c r="AH33" s="21">
        <f t="shared" si="25"/>
        <v>0</v>
      </c>
      <c r="AI33" s="17">
        <f t="shared" si="26"/>
        <v>0</v>
      </c>
      <c r="AJ33" s="18">
        <f t="shared" si="27"/>
        <v>7550</v>
      </c>
      <c r="AK33" s="10"/>
      <c r="AL33" s="455">
        <v>0</v>
      </c>
      <c r="AM33" s="458">
        <v>1568593</v>
      </c>
      <c r="AN33" s="10"/>
      <c r="AO33" s="428"/>
      <c r="AP33" s="540"/>
      <c r="AQ33" s="541" t="str">
        <f>IF((AQ32-X8)&lt;&gt;0,(AQ32-X8),"")</f>
        <v/>
      </c>
      <c r="AR33" s="541"/>
      <c r="AS33" s="541"/>
      <c r="AT33" s="541"/>
      <c r="AU33" s="542"/>
      <c r="AV33" s="529"/>
      <c r="AW33" s="530"/>
      <c r="AX33" s="530"/>
      <c r="AY33" s="530"/>
      <c r="AZ33" s="531"/>
      <c r="BA33" s="467"/>
      <c r="BG33" s="467"/>
      <c r="BH33" s="467"/>
      <c r="BI33" s="467"/>
      <c r="BJ33" s="467"/>
      <c r="BK33" s="467"/>
      <c r="BL33" s="467"/>
      <c r="BM33" s="129" t="s">
        <v>137</v>
      </c>
      <c r="BN33" s="130">
        <f>X258</f>
        <v>0</v>
      </c>
      <c r="BO33" s="131">
        <f>AA258</f>
        <v>-423366315</v>
      </c>
      <c r="BP33" s="131">
        <f>AD258</f>
        <v>-163074352</v>
      </c>
      <c r="BQ33" s="132">
        <f>AF258</f>
        <v>3299559495</v>
      </c>
      <c r="BR33" s="467"/>
    </row>
    <row r="34" spans="1:70" s="514" customFormat="1" ht="16.5" thickBot="1" x14ac:dyDescent="0.25">
      <c r="A34" s="188" t="s">
        <v>138</v>
      </c>
      <c r="B34" s="189" t="s">
        <v>132</v>
      </c>
      <c r="C34" s="455">
        <v>0</v>
      </c>
      <c r="D34" s="456">
        <f>P34</f>
        <v>0</v>
      </c>
      <c r="E34" s="456">
        <f>Q34</f>
        <v>0</v>
      </c>
      <c r="F34" s="170">
        <f>SUM(C34:E34)</f>
        <v>0</v>
      </c>
      <c r="G34" s="283">
        <v>0</v>
      </c>
      <c r="H34" s="457">
        <v>0</v>
      </c>
      <c r="I34" s="170">
        <f>SUM(G34:H34)</f>
        <v>0</v>
      </c>
      <c r="J34" s="283">
        <v>0</v>
      </c>
      <c r="K34" s="457">
        <v>0</v>
      </c>
      <c r="L34" s="170">
        <f>SUM(J34:K34)</f>
        <v>0</v>
      </c>
      <c r="M34" s="283">
        <f>F34-I34</f>
        <v>0</v>
      </c>
      <c r="N34" s="170">
        <f>F34-L34</f>
        <v>0</v>
      </c>
      <c r="O34" s="467"/>
      <c r="P34" s="455">
        <v>0</v>
      </c>
      <c r="Q34" s="458">
        <v>0</v>
      </c>
      <c r="R34" s="10"/>
      <c r="S34" s="448"/>
      <c r="T34" s="449"/>
      <c r="U34" s="193"/>
      <c r="V34" s="193"/>
      <c r="W34" s="193"/>
      <c r="X34" s="207"/>
      <c r="Y34" s="450"/>
      <c r="Z34" s="193"/>
      <c r="AA34" s="207"/>
      <c r="AB34" s="450"/>
      <c r="AC34" s="193"/>
      <c r="AD34" s="193"/>
      <c r="AE34" s="450"/>
      <c r="AF34" s="193"/>
      <c r="AG34" s="207"/>
      <c r="AH34" s="450"/>
      <c r="AI34" s="193"/>
      <c r="AJ34" s="207"/>
      <c r="AK34" s="10"/>
      <c r="AL34" s="211"/>
      <c r="AM34" s="212"/>
      <c r="AN34" s="10"/>
      <c r="AO34" s="428"/>
      <c r="AP34" s="543"/>
      <c r="AQ34" s="15"/>
      <c r="AR34" s="15"/>
      <c r="AS34" s="15" t="s">
        <v>151</v>
      </c>
      <c r="AT34" s="15"/>
      <c r="AU34" s="544" t="s">
        <v>152</v>
      </c>
      <c r="AV34" s="545" t="s">
        <v>153</v>
      </c>
      <c r="AW34" s="472" t="s">
        <v>151</v>
      </c>
      <c r="AX34" s="546"/>
      <c r="AY34" s="472" t="s">
        <v>154</v>
      </c>
      <c r="AZ34" s="473" t="s">
        <v>155</v>
      </c>
      <c r="BA34" s="467"/>
      <c r="BF34" s="467"/>
      <c r="BG34" s="467"/>
      <c r="BH34" s="467"/>
      <c r="BI34" s="467"/>
      <c r="BJ34" s="467"/>
      <c r="BK34" s="467"/>
      <c r="BL34" s="467"/>
      <c r="BM34" s="10"/>
      <c r="BN34" s="10"/>
      <c r="BO34" s="10"/>
      <c r="BP34" s="10"/>
      <c r="BQ34" s="10"/>
      <c r="BR34" s="10"/>
    </row>
    <row r="35" spans="1:70" s="467" customFormat="1" ht="15.75" thickBot="1" x14ac:dyDescent="0.25">
      <c r="A35" s="61" t="s">
        <v>141</v>
      </c>
      <c r="B35" s="62" t="s">
        <v>142</v>
      </c>
      <c r="C35" s="21">
        <f t="shared" ref="C35:N35" si="37">SUM(C36:C37)</f>
        <v>0</v>
      </c>
      <c r="D35" s="17">
        <f t="shared" si="37"/>
        <v>0</v>
      </c>
      <c r="E35" s="17">
        <f t="shared" si="37"/>
        <v>0</v>
      </c>
      <c r="F35" s="18">
        <f t="shared" si="37"/>
        <v>0</v>
      </c>
      <c r="G35" s="21">
        <f t="shared" si="37"/>
        <v>0</v>
      </c>
      <c r="H35" s="17">
        <f t="shared" si="37"/>
        <v>0</v>
      </c>
      <c r="I35" s="18">
        <f t="shared" si="37"/>
        <v>0</v>
      </c>
      <c r="J35" s="21">
        <f t="shared" si="37"/>
        <v>0</v>
      </c>
      <c r="K35" s="17">
        <f t="shared" si="37"/>
        <v>0</v>
      </c>
      <c r="L35" s="18">
        <f t="shared" si="37"/>
        <v>0</v>
      </c>
      <c r="M35" s="21">
        <f t="shared" si="37"/>
        <v>0</v>
      </c>
      <c r="N35" s="18">
        <f t="shared" si="37"/>
        <v>0</v>
      </c>
      <c r="P35" s="171">
        <f>SUM(P36:P37)</f>
        <v>0</v>
      </c>
      <c r="Q35" s="173">
        <f>SUM(Q36:Q37)</f>
        <v>0</v>
      </c>
      <c r="R35" s="10"/>
      <c r="S35" s="34">
        <v>1010200</v>
      </c>
      <c r="T35" s="158" t="s">
        <v>115</v>
      </c>
      <c r="U35" s="157">
        <f t="shared" ref="U35:AJ35" si="38">SUM(U36:U41)</f>
        <v>191836000</v>
      </c>
      <c r="V35" s="144">
        <f t="shared" si="38"/>
        <v>0</v>
      </c>
      <c r="W35" s="144">
        <f t="shared" si="38"/>
        <v>92761289</v>
      </c>
      <c r="X35" s="153">
        <f t="shared" si="38"/>
        <v>284597289</v>
      </c>
      <c r="Y35" s="151">
        <f t="shared" si="38"/>
        <v>0</v>
      </c>
      <c r="Z35" s="144">
        <f t="shared" si="38"/>
        <v>198352725</v>
      </c>
      <c r="AA35" s="153">
        <f t="shared" si="38"/>
        <v>198352725</v>
      </c>
      <c r="AB35" s="151">
        <f t="shared" si="38"/>
        <v>0</v>
      </c>
      <c r="AC35" s="144">
        <f t="shared" si="38"/>
        <v>35940608</v>
      </c>
      <c r="AD35" s="152">
        <f t="shared" si="38"/>
        <v>35940608</v>
      </c>
      <c r="AE35" s="151">
        <f t="shared" si="38"/>
        <v>0</v>
      </c>
      <c r="AF35" s="144">
        <f t="shared" si="38"/>
        <v>12309368</v>
      </c>
      <c r="AG35" s="153">
        <f t="shared" si="38"/>
        <v>12309368</v>
      </c>
      <c r="AH35" s="151">
        <f t="shared" si="38"/>
        <v>86244564</v>
      </c>
      <c r="AI35" s="144">
        <f t="shared" si="38"/>
        <v>248656681</v>
      </c>
      <c r="AJ35" s="153">
        <f t="shared" si="38"/>
        <v>272287921</v>
      </c>
      <c r="AK35" s="10"/>
      <c r="AL35" s="151">
        <f>SUM(AL36:AL41)</f>
        <v>0</v>
      </c>
      <c r="AM35" s="153">
        <f>SUM(AM36:AM41)</f>
        <v>92761289</v>
      </c>
      <c r="AN35" s="10"/>
      <c r="AO35" s="428"/>
      <c r="AP35" s="547"/>
      <c r="AQ35" s="363"/>
      <c r="AR35" s="548"/>
      <c r="AS35" s="548"/>
      <c r="AT35" s="548"/>
      <c r="AU35" s="549">
        <f>AR17-AR32</f>
        <v>69276628</v>
      </c>
      <c r="AV35" s="550">
        <f>AS17-AR32</f>
        <v>-43939463</v>
      </c>
      <c r="AW35" s="550" t="s">
        <v>158</v>
      </c>
      <c r="AX35" s="551"/>
      <c r="AY35" s="550">
        <f>AY17+AY32</f>
        <v>82215479.5</v>
      </c>
      <c r="AZ35" s="552">
        <f>AZ17+AY32</f>
        <v>-1392081371.5</v>
      </c>
      <c r="BF35" s="514"/>
    </row>
    <row r="36" spans="1:70" s="467" customFormat="1" ht="15.75" thickBot="1" x14ac:dyDescent="0.25">
      <c r="A36" s="188" t="s">
        <v>145</v>
      </c>
      <c r="B36" s="189" t="str">
        <f>+CONCATENATE("Vigencia ",INSTRUCCIONES!$F$3)</f>
        <v>Vigencia 2014</v>
      </c>
      <c r="C36" s="455">
        <v>0</v>
      </c>
      <c r="D36" s="456">
        <f t="shared" ref="D36:E41" si="39">P36</f>
        <v>0</v>
      </c>
      <c r="E36" s="456">
        <f t="shared" si="39"/>
        <v>0</v>
      </c>
      <c r="F36" s="170">
        <f t="shared" ref="F36:F41" si="40">SUM(C36:E36)</f>
        <v>0</v>
      </c>
      <c r="G36" s="283">
        <v>0</v>
      </c>
      <c r="H36" s="457">
        <v>0</v>
      </c>
      <c r="I36" s="170">
        <f t="shared" ref="I36:I41" si="41">SUM(G36:H36)</f>
        <v>0</v>
      </c>
      <c r="J36" s="283">
        <v>0</v>
      </c>
      <c r="K36" s="457">
        <v>0</v>
      </c>
      <c r="L36" s="170">
        <f t="shared" ref="L36:L41" si="42">SUM(J36:K36)</f>
        <v>0</v>
      </c>
      <c r="M36" s="283">
        <f t="shared" ref="M36:M41" si="43">F36-I36</f>
        <v>0</v>
      </c>
      <c r="N36" s="170">
        <f t="shared" ref="N36:N41" si="44">F36-L36</f>
        <v>0</v>
      </c>
      <c r="O36" s="10"/>
      <c r="P36" s="455">
        <v>0</v>
      </c>
      <c r="Q36" s="458">
        <v>0</v>
      </c>
      <c r="R36" s="10"/>
      <c r="S36" s="155" t="s">
        <v>143</v>
      </c>
      <c r="T36" s="159" t="s">
        <v>481</v>
      </c>
      <c r="U36" s="487">
        <v>180000000</v>
      </c>
      <c r="V36" s="17">
        <f t="shared" ref="V36:W41" si="45">AL36</f>
        <v>0</v>
      </c>
      <c r="W36" s="17">
        <f t="shared" si="45"/>
        <v>63006844</v>
      </c>
      <c r="X36" s="18">
        <f t="shared" ref="X36:X41" si="46">SUM(U36:W36)</f>
        <v>243006844</v>
      </c>
      <c r="Y36" s="21">
        <v>0</v>
      </c>
      <c r="Z36" s="457">
        <v>168598280</v>
      </c>
      <c r="AA36" s="18">
        <f t="shared" ref="AA36:AA41" si="47">SUM(Y36:Z36)</f>
        <v>168598280</v>
      </c>
      <c r="AB36" s="21">
        <v>0</v>
      </c>
      <c r="AC36" s="457">
        <v>6186163</v>
      </c>
      <c r="AD36" s="20">
        <f t="shared" ref="AD36:AD41" si="48">SUM(AB36:AC36)</f>
        <v>6186163</v>
      </c>
      <c r="AE36" s="21">
        <v>0</v>
      </c>
      <c r="AF36" s="457">
        <v>964000</v>
      </c>
      <c r="AG36" s="18">
        <f t="shared" ref="AG36:AG41" si="49">SUM(AE36:AF36)</f>
        <v>964000</v>
      </c>
      <c r="AH36" s="21">
        <f t="shared" ref="AH36:AH41" si="50">X36-AA36</f>
        <v>74408564</v>
      </c>
      <c r="AI36" s="17">
        <f t="shared" ref="AI36:AI41" si="51">X36-AD36</f>
        <v>236820681</v>
      </c>
      <c r="AJ36" s="18">
        <f t="shared" ref="AJ36:AJ41" si="52">X36-AG36</f>
        <v>242042844</v>
      </c>
      <c r="AK36" s="10"/>
      <c r="AL36" s="455">
        <v>0</v>
      </c>
      <c r="AM36" s="458">
        <v>63006844</v>
      </c>
      <c r="AN36" s="10"/>
      <c r="AO36" s="553"/>
      <c r="AP36" s="24"/>
      <c r="AQ36" s="24"/>
      <c r="AR36" s="24"/>
      <c r="AS36" s="24"/>
      <c r="AT36" s="24"/>
      <c r="AU36" s="24"/>
      <c r="AV36" s="24"/>
      <c r="AW36" s="24"/>
      <c r="AX36" s="24"/>
      <c r="AY36" s="24"/>
      <c r="AZ36" s="25"/>
      <c r="BB36" s="514"/>
      <c r="BC36" s="514"/>
      <c r="BD36" s="514"/>
      <c r="BE36" s="514"/>
      <c r="BF36" s="514"/>
    </row>
    <row r="37" spans="1:70" s="467" customFormat="1" ht="15" x14ac:dyDescent="0.2">
      <c r="A37" s="188" t="s">
        <v>148</v>
      </c>
      <c r="B37" s="189" t="s">
        <v>132</v>
      </c>
      <c r="C37" s="455">
        <v>0</v>
      </c>
      <c r="D37" s="456">
        <f t="shared" si="39"/>
        <v>0</v>
      </c>
      <c r="E37" s="456">
        <f t="shared" si="39"/>
        <v>0</v>
      </c>
      <c r="F37" s="170">
        <f t="shared" si="40"/>
        <v>0</v>
      </c>
      <c r="G37" s="283">
        <v>0</v>
      </c>
      <c r="H37" s="457">
        <v>0</v>
      </c>
      <c r="I37" s="170">
        <f t="shared" si="41"/>
        <v>0</v>
      </c>
      <c r="J37" s="283">
        <v>0</v>
      </c>
      <c r="K37" s="457">
        <v>0</v>
      </c>
      <c r="L37" s="170">
        <f t="shared" si="42"/>
        <v>0</v>
      </c>
      <c r="M37" s="283">
        <f t="shared" si="43"/>
        <v>0</v>
      </c>
      <c r="N37" s="170">
        <f t="shared" si="44"/>
        <v>0</v>
      </c>
      <c r="P37" s="455">
        <v>0</v>
      </c>
      <c r="Q37" s="458">
        <v>0</v>
      </c>
      <c r="R37" s="10"/>
      <c r="S37" s="155" t="s">
        <v>146</v>
      </c>
      <c r="T37" s="159" t="s">
        <v>147</v>
      </c>
      <c r="U37" s="487">
        <v>0</v>
      </c>
      <c r="V37" s="17">
        <f t="shared" si="45"/>
        <v>0</v>
      </c>
      <c r="W37" s="17">
        <f t="shared" si="45"/>
        <v>0</v>
      </c>
      <c r="X37" s="18">
        <f t="shared" si="46"/>
        <v>0</v>
      </c>
      <c r="Y37" s="21">
        <v>0</v>
      </c>
      <c r="Z37" s="457">
        <v>0</v>
      </c>
      <c r="AA37" s="18">
        <f t="shared" si="47"/>
        <v>0</v>
      </c>
      <c r="AB37" s="21">
        <v>0</v>
      </c>
      <c r="AC37" s="457">
        <v>0</v>
      </c>
      <c r="AD37" s="20">
        <f t="shared" si="48"/>
        <v>0</v>
      </c>
      <c r="AE37" s="21">
        <v>0</v>
      </c>
      <c r="AF37" s="457">
        <v>0</v>
      </c>
      <c r="AG37" s="18">
        <f t="shared" si="49"/>
        <v>0</v>
      </c>
      <c r="AH37" s="21">
        <f t="shared" si="50"/>
        <v>0</v>
      </c>
      <c r="AI37" s="17">
        <f t="shared" si="51"/>
        <v>0</v>
      </c>
      <c r="AJ37" s="18">
        <f t="shared" si="52"/>
        <v>0</v>
      </c>
      <c r="AK37" s="10"/>
      <c r="AL37" s="455">
        <v>0</v>
      </c>
      <c r="AM37" s="458">
        <v>0</v>
      </c>
      <c r="AN37" s="10"/>
      <c r="AO37" s="26" t="s">
        <v>161</v>
      </c>
      <c r="BB37" s="514"/>
      <c r="BC37" s="514"/>
      <c r="BD37" s="514"/>
      <c r="BE37" s="514"/>
    </row>
    <row r="38" spans="1:70" s="467" customFormat="1" x14ac:dyDescent="0.2">
      <c r="A38" s="706"/>
      <c r="B38" s="707"/>
      <c r="C38" s="708"/>
      <c r="D38" s="709"/>
      <c r="E38" s="709"/>
      <c r="F38" s="710"/>
      <c r="G38" s="711"/>
      <c r="H38" s="712"/>
      <c r="I38" s="710"/>
      <c r="J38" s="711"/>
      <c r="K38" s="712"/>
      <c r="L38" s="710"/>
      <c r="M38" s="711"/>
      <c r="N38" s="710"/>
      <c r="O38" s="713"/>
      <c r="P38" s="708"/>
      <c r="Q38" s="714"/>
      <c r="R38" s="10"/>
      <c r="S38" s="155" t="s">
        <v>149</v>
      </c>
      <c r="T38" s="159" t="s">
        <v>150</v>
      </c>
      <c r="U38" s="487">
        <v>1836000</v>
      </c>
      <c r="V38" s="17">
        <f t="shared" si="45"/>
        <v>0</v>
      </c>
      <c r="W38" s="17">
        <f t="shared" si="45"/>
        <v>0</v>
      </c>
      <c r="X38" s="18">
        <f t="shared" si="46"/>
        <v>1836000</v>
      </c>
      <c r="Y38" s="21">
        <v>0</v>
      </c>
      <c r="Z38" s="457">
        <v>0</v>
      </c>
      <c r="AA38" s="18">
        <f t="shared" si="47"/>
        <v>0</v>
      </c>
      <c r="AB38" s="21">
        <v>0</v>
      </c>
      <c r="AC38" s="457">
        <v>0</v>
      </c>
      <c r="AD38" s="20">
        <f t="shared" si="48"/>
        <v>0</v>
      </c>
      <c r="AE38" s="21">
        <v>0</v>
      </c>
      <c r="AF38" s="457">
        <v>0</v>
      </c>
      <c r="AG38" s="18">
        <f t="shared" si="49"/>
        <v>0</v>
      </c>
      <c r="AH38" s="21">
        <f t="shared" si="50"/>
        <v>1836000</v>
      </c>
      <c r="AI38" s="17">
        <f t="shared" si="51"/>
        <v>1836000</v>
      </c>
      <c r="AJ38" s="18">
        <f t="shared" si="52"/>
        <v>1836000</v>
      </c>
      <c r="AK38" s="10"/>
      <c r="AL38" s="455">
        <v>0</v>
      </c>
      <c r="AM38" s="458">
        <v>0</v>
      </c>
      <c r="AN38" s="10"/>
      <c r="AO38" s="365"/>
      <c r="AP38" s="365"/>
      <c r="AQ38" s="365"/>
      <c r="AR38" s="365"/>
      <c r="AS38" s="365"/>
      <c r="AT38" s="365"/>
      <c r="AU38" s="365"/>
      <c r="AV38" s="365"/>
      <c r="AW38" s="365"/>
      <c r="AX38" s="365"/>
      <c r="AY38" s="365"/>
      <c r="AZ38" s="365"/>
    </row>
    <row r="39" spans="1:70" s="467" customFormat="1" x14ac:dyDescent="0.2">
      <c r="A39" s="706"/>
      <c r="B39" s="707"/>
      <c r="C39" s="708"/>
      <c r="D39" s="709"/>
      <c r="E39" s="709"/>
      <c r="F39" s="710"/>
      <c r="G39" s="711"/>
      <c r="H39" s="712"/>
      <c r="I39" s="710"/>
      <c r="J39" s="711"/>
      <c r="K39" s="712"/>
      <c r="L39" s="710"/>
      <c r="M39" s="711"/>
      <c r="N39" s="710"/>
      <c r="O39" s="713"/>
      <c r="P39" s="708"/>
      <c r="Q39" s="714"/>
      <c r="R39" s="10"/>
      <c r="S39" s="155" t="s">
        <v>156</v>
      </c>
      <c r="T39" s="159" t="s">
        <v>157</v>
      </c>
      <c r="U39" s="487">
        <v>0</v>
      </c>
      <c r="V39" s="17">
        <f t="shared" si="45"/>
        <v>0</v>
      </c>
      <c r="W39" s="17">
        <f t="shared" si="45"/>
        <v>0</v>
      </c>
      <c r="X39" s="18">
        <f t="shared" si="46"/>
        <v>0</v>
      </c>
      <c r="Y39" s="21">
        <v>0</v>
      </c>
      <c r="Z39" s="457">
        <v>0</v>
      </c>
      <c r="AA39" s="18">
        <f t="shared" si="47"/>
        <v>0</v>
      </c>
      <c r="AB39" s="21">
        <v>0</v>
      </c>
      <c r="AC39" s="457">
        <v>0</v>
      </c>
      <c r="AD39" s="20">
        <f t="shared" si="48"/>
        <v>0</v>
      </c>
      <c r="AE39" s="21">
        <v>0</v>
      </c>
      <c r="AF39" s="457">
        <v>0</v>
      </c>
      <c r="AG39" s="18">
        <f t="shared" si="49"/>
        <v>0</v>
      </c>
      <c r="AH39" s="21">
        <f t="shared" si="50"/>
        <v>0</v>
      </c>
      <c r="AI39" s="17">
        <f t="shared" si="51"/>
        <v>0</v>
      </c>
      <c r="AJ39" s="18">
        <f t="shared" si="52"/>
        <v>0</v>
      </c>
      <c r="AK39" s="10"/>
      <c r="AL39" s="455">
        <v>0</v>
      </c>
      <c r="AM39" s="458">
        <v>0</v>
      </c>
      <c r="AN39" s="10"/>
      <c r="AO39" s="365"/>
      <c r="AP39" s="365"/>
      <c r="AQ39" s="365"/>
      <c r="AR39" s="365"/>
      <c r="AS39" s="365"/>
      <c r="AT39" s="365"/>
      <c r="AU39" s="365"/>
      <c r="AV39" s="365"/>
      <c r="AW39" s="365"/>
      <c r="AX39" s="365"/>
      <c r="AY39" s="365"/>
      <c r="AZ39" s="365"/>
    </row>
    <row r="40" spans="1:70" s="514" customFormat="1" x14ac:dyDescent="0.2">
      <c r="A40" s="706"/>
      <c r="B40" s="707"/>
      <c r="C40" s="708"/>
      <c r="D40" s="709"/>
      <c r="E40" s="709"/>
      <c r="F40" s="710"/>
      <c r="G40" s="711"/>
      <c r="H40" s="712"/>
      <c r="I40" s="710"/>
      <c r="J40" s="711"/>
      <c r="K40" s="712"/>
      <c r="L40" s="710"/>
      <c r="M40" s="711"/>
      <c r="N40" s="710"/>
      <c r="O40" s="713"/>
      <c r="P40" s="708"/>
      <c r="Q40" s="714"/>
      <c r="R40" s="10"/>
      <c r="S40" s="155" t="s">
        <v>159</v>
      </c>
      <c r="T40" s="159" t="s">
        <v>160</v>
      </c>
      <c r="U40" s="487">
        <v>10000000</v>
      </c>
      <c r="V40" s="17">
        <f t="shared" si="45"/>
        <v>0</v>
      </c>
      <c r="W40" s="17">
        <f t="shared" si="45"/>
        <v>0</v>
      </c>
      <c r="X40" s="18">
        <f t="shared" si="46"/>
        <v>10000000</v>
      </c>
      <c r="Y40" s="21">
        <v>0</v>
      </c>
      <c r="Z40" s="457">
        <v>0</v>
      </c>
      <c r="AA40" s="18">
        <f t="shared" si="47"/>
        <v>0</v>
      </c>
      <c r="AB40" s="21">
        <v>0</v>
      </c>
      <c r="AC40" s="457">
        <v>0</v>
      </c>
      <c r="AD40" s="20">
        <f t="shared" si="48"/>
        <v>0</v>
      </c>
      <c r="AE40" s="21">
        <v>0</v>
      </c>
      <c r="AF40" s="457">
        <v>0</v>
      </c>
      <c r="AG40" s="18">
        <f t="shared" si="49"/>
        <v>0</v>
      </c>
      <c r="AH40" s="21">
        <f t="shared" si="50"/>
        <v>10000000</v>
      </c>
      <c r="AI40" s="17">
        <f t="shared" si="51"/>
        <v>10000000</v>
      </c>
      <c r="AJ40" s="18">
        <f t="shared" si="52"/>
        <v>10000000</v>
      </c>
      <c r="AK40" s="10"/>
      <c r="AL40" s="455">
        <v>0</v>
      </c>
      <c r="AM40" s="458">
        <v>0</v>
      </c>
      <c r="AN40" s="10"/>
      <c r="AO40" s="467"/>
      <c r="AP40" s="467"/>
      <c r="AQ40" s="467"/>
      <c r="AR40" s="467"/>
      <c r="AS40" s="467"/>
      <c r="AT40" s="467"/>
      <c r="AU40" s="467"/>
      <c r="AV40" s="467"/>
      <c r="AW40" s="467"/>
      <c r="AX40" s="467"/>
      <c r="AY40" s="467"/>
      <c r="AZ40" s="467"/>
      <c r="BA40" s="467"/>
      <c r="BB40" s="467"/>
      <c r="BC40" s="467"/>
      <c r="BD40" s="467"/>
      <c r="BE40" s="467"/>
      <c r="BF40" s="467"/>
      <c r="BG40" s="467"/>
      <c r="BH40" s="467"/>
      <c r="BI40" s="467"/>
      <c r="BJ40" s="467"/>
      <c r="BK40" s="467"/>
      <c r="BL40" s="467"/>
      <c r="BM40" s="467"/>
      <c r="BN40" s="467"/>
      <c r="BO40" s="467"/>
      <c r="BP40" s="467"/>
      <c r="BQ40" s="467"/>
      <c r="BR40" s="467"/>
    </row>
    <row r="41" spans="1:70" s="514" customFormat="1" x14ac:dyDescent="0.2">
      <c r="A41" s="57">
        <v>1130104</v>
      </c>
      <c r="B41" s="45" t="s">
        <v>162</v>
      </c>
      <c r="C41" s="455">
        <v>0</v>
      </c>
      <c r="D41" s="144">
        <f t="shared" si="39"/>
        <v>0</v>
      </c>
      <c r="E41" s="144">
        <f t="shared" si="39"/>
        <v>0</v>
      </c>
      <c r="F41" s="153">
        <f t="shared" si="40"/>
        <v>0</v>
      </c>
      <c r="G41" s="151">
        <v>0</v>
      </c>
      <c r="H41" s="457">
        <v>0</v>
      </c>
      <c r="I41" s="153">
        <f t="shared" si="41"/>
        <v>0</v>
      </c>
      <c r="J41" s="151">
        <v>0</v>
      </c>
      <c r="K41" s="457">
        <v>0</v>
      </c>
      <c r="L41" s="153">
        <f t="shared" si="42"/>
        <v>0</v>
      </c>
      <c r="M41" s="151">
        <f t="shared" si="43"/>
        <v>0</v>
      </c>
      <c r="N41" s="153">
        <f t="shared" si="44"/>
        <v>0</v>
      </c>
      <c r="O41" s="467"/>
      <c r="P41" s="455">
        <v>0</v>
      </c>
      <c r="Q41" s="458">
        <v>0</v>
      </c>
      <c r="R41" s="10"/>
      <c r="S41" s="155">
        <v>1010299</v>
      </c>
      <c r="T41" s="159" t="s">
        <v>132</v>
      </c>
      <c r="U41" s="487">
        <v>0</v>
      </c>
      <c r="V41" s="17">
        <f t="shared" si="45"/>
        <v>0</v>
      </c>
      <c r="W41" s="17">
        <f t="shared" si="45"/>
        <v>29754445</v>
      </c>
      <c r="X41" s="18">
        <f t="shared" si="46"/>
        <v>29754445</v>
      </c>
      <c r="Y41" s="21">
        <v>0</v>
      </c>
      <c r="Z41" s="457">
        <v>29754445</v>
      </c>
      <c r="AA41" s="18">
        <f t="shared" si="47"/>
        <v>29754445</v>
      </c>
      <c r="AB41" s="21">
        <v>0</v>
      </c>
      <c r="AC41" s="457">
        <v>29754445</v>
      </c>
      <c r="AD41" s="20">
        <f t="shared" si="48"/>
        <v>29754445</v>
      </c>
      <c r="AE41" s="21">
        <v>0</v>
      </c>
      <c r="AF41" s="457">
        <v>11345368</v>
      </c>
      <c r="AG41" s="18">
        <f t="shared" si="49"/>
        <v>11345368</v>
      </c>
      <c r="AH41" s="21">
        <f t="shared" si="50"/>
        <v>0</v>
      </c>
      <c r="AI41" s="17">
        <f t="shared" si="51"/>
        <v>0</v>
      </c>
      <c r="AJ41" s="18">
        <f t="shared" si="52"/>
        <v>18409077</v>
      </c>
      <c r="AK41" s="10"/>
      <c r="AL41" s="455">
        <v>0</v>
      </c>
      <c r="AM41" s="458">
        <v>29754445</v>
      </c>
      <c r="AN41" s="10"/>
      <c r="AO41" s="365"/>
      <c r="AP41" s="365"/>
      <c r="AQ41" s="365"/>
      <c r="AR41" s="365"/>
      <c r="AS41" s="365"/>
      <c r="AT41" s="365"/>
      <c r="AU41" s="365"/>
      <c r="AV41" s="365"/>
      <c r="AW41" s="365"/>
      <c r="AX41" s="365"/>
      <c r="AY41" s="365"/>
      <c r="AZ41" s="365"/>
      <c r="BA41" s="467"/>
      <c r="BF41" s="467"/>
      <c r="BG41" s="467"/>
      <c r="BH41" s="467"/>
      <c r="BI41" s="467"/>
      <c r="BJ41" s="467"/>
      <c r="BK41" s="467"/>
      <c r="BL41" s="467"/>
    </row>
    <row r="42" spans="1:70" s="467" customFormat="1" ht="15.75" x14ac:dyDescent="0.2">
      <c r="A42" s="57">
        <v>1130106</v>
      </c>
      <c r="B42" s="45" t="s">
        <v>567</v>
      </c>
      <c r="C42" s="52">
        <f t="shared" ref="C42:N42" si="53">SUM(C43:C44)</f>
        <v>100000000</v>
      </c>
      <c r="D42" s="53">
        <f t="shared" si="53"/>
        <v>0</v>
      </c>
      <c r="E42" s="53">
        <f t="shared" si="53"/>
        <v>15073169</v>
      </c>
      <c r="F42" s="54">
        <f t="shared" si="53"/>
        <v>115073169</v>
      </c>
      <c r="G42" s="52">
        <f t="shared" si="53"/>
        <v>0</v>
      </c>
      <c r="H42" s="53">
        <f t="shared" si="53"/>
        <v>15073169</v>
      </c>
      <c r="I42" s="54">
        <f t="shared" si="53"/>
        <v>15073169</v>
      </c>
      <c r="J42" s="52">
        <f t="shared" si="53"/>
        <v>0</v>
      </c>
      <c r="K42" s="53">
        <f t="shared" si="53"/>
        <v>15073169</v>
      </c>
      <c r="L42" s="54">
        <f t="shared" si="53"/>
        <v>15073169</v>
      </c>
      <c r="M42" s="52">
        <f t="shared" si="53"/>
        <v>100000000</v>
      </c>
      <c r="N42" s="54">
        <f t="shared" si="53"/>
        <v>100000000</v>
      </c>
      <c r="P42" s="52">
        <f>SUM(P43:P44)</f>
        <v>0</v>
      </c>
      <c r="Q42" s="54">
        <f>SUM(Q43:Q44)</f>
        <v>15073169</v>
      </c>
      <c r="R42" s="10"/>
      <c r="S42" s="448"/>
      <c r="T42" s="449"/>
      <c r="U42" s="193"/>
      <c r="V42" s="193"/>
      <c r="W42" s="193"/>
      <c r="X42" s="207"/>
      <c r="Y42" s="450"/>
      <c r="Z42" s="193"/>
      <c r="AA42" s="207"/>
      <c r="AB42" s="450"/>
      <c r="AC42" s="193"/>
      <c r="AD42" s="193"/>
      <c r="AE42" s="450"/>
      <c r="AF42" s="193"/>
      <c r="AG42" s="207"/>
      <c r="AH42" s="450"/>
      <c r="AI42" s="193"/>
      <c r="AJ42" s="207"/>
      <c r="AK42" s="12"/>
      <c r="AL42" s="213"/>
      <c r="AM42" s="214"/>
      <c r="AN42" s="10"/>
      <c r="AO42" s="365"/>
      <c r="AP42" s="365"/>
      <c r="AQ42" s="365"/>
      <c r="AR42" s="365"/>
      <c r="AS42" s="365"/>
      <c r="AT42" s="365"/>
      <c r="AU42" s="365"/>
      <c r="AV42" s="365"/>
      <c r="AW42" s="365"/>
      <c r="AX42" s="365"/>
      <c r="AY42" s="365"/>
      <c r="AZ42" s="365"/>
      <c r="BB42" s="514"/>
      <c r="BC42" s="514"/>
      <c r="BD42" s="514"/>
      <c r="BE42" s="514"/>
    </row>
    <row r="43" spans="1:70" s="514" customFormat="1" ht="15" x14ac:dyDescent="0.2">
      <c r="A43" s="188" t="s">
        <v>164</v>
      </c>
      <c r="B43" s="189" t="str">
        <f>+CONCATENATE("Vigencia ",INSTRUCCIONES!$F$3)</f>
        <v>Vigencia 2014</v>
      </c>
      <c r="C43" s="455">
        <v>100000000</v>
      </c>
      <c r="D43" s="456">
        <f>P43</f>
        <v>0</v>
      </c>
      <c r="E43" s="456">
        <f>Q43</f>
        <v>0</v>
      </c>
      <c r="F43" s="170">
        <f>SUM(C43:E43)</f>
        <v>100000000</v>
      </c>
      <c r="G43" s="283">
        <v>0</v>
      </c>
      <c r="H43" s="457">
        <v>0</v>
      </c>
      <c r="I43" s="170">
        <f>SUM(G43:H43)</f>
        <v>0</v>
      </c>
      <c r="J43" s="283">
        <v>0</v>
      </c>
      <c r="K43" s="457">
        <v>0</v>
      </c>
      <c r="L43" s="170">
        <f>SUM(J43:K43)</f>
        <v>0</v>
      </c>
      <c r="M43" s="283">
        <f>F43-I43</f>
        <v>100000000</v>
      </c>
      <c r="N43" s="170">
        <f>F43-L43</f>
        <v>100000000</v>
      </c>
      <c r="O43" s="467"/>
      <c r="P43" s="455">
        <v>0</v>
      </c>
      <c r="Q43" s="458">
        <v>0</v>
      </c>
      <c r="R43" s="10"/>
      <c r="S43" s="34">
        <v>1010300</v>
      </c>
      <c r="T43" s="158" t="s">
        <v>163</v>
      </c>
      <c r="U43" s="157">
        <f t="shared" ref="U43:AJ43" si="54">U44+U49+U55</f>
        <v>131901422</v>
      </c>
      <c r="V43" s="144">
        <f t="shared" si="54"/>
        <v>0</v>
      </c>
      <c r="W43" s="144">
        <f t="shared" si="54"/>
        <v>29357693</v>
      </c>
      <c r="X43" s="153">
        <f t="shared" si="54"/>
        <v>161259115</v>
      </c>
      <c r="Y43" s="151">
        <f t="shared" si="54"/>
        <v>0</v>
      </c>
      <c r="Z43" s="144">
        <f t="shared" si="54"/>
        <v>35920994</v>
      </c>
      <c r="AA43" s="153">
        <f t="shared" si="54"/>
        <v>35920994</v>
      </c>
      <c r="AB43" s="151">
        <f t="shared" si="54"/>
        <v>0</v>
      </c>
      <c r="AC43" s="144">
        <f t="shared" si="54"/>
        <v>35920994</v>
      </c>
      <c r="AD43" s="152">
        <f t="shared" si="54"/>
        <v>35920994</v>
      </c>
      <c r="AE43" s="151">
        <f t="shared" si="54"/>
        <v>0</v>
      </c>
      <c r="AF43" s="144">
        <f t="shared" si="54"/>
        <v>6676386</v>
      </c>
      <c r="AG43" s="153">
        <f t="shared" si="54"/>
        <v>6676386</v>
      </c>
      <c r="AH43" s="151">
        <f t="shared" si="54"/>
        <v>125338121</v>
      </c>
      <c r="AI43" s="144">
        <f t="shared" si="54"/>
        <v>125338121</v>
      </c>
      <c r="AJ43" s="153">
        <f t="shared" si="54"/>
        <v>154582729</v>
      </c>
      <c r="AK43" s="10"/>
      <c r="AL43" s="151">
        <f>AL44+AL49+AL55</f>
        <v>0</v>
      </c>
      <c r="AM43" s="153">
        <f>AM44+AM49+AM55</f>
        <v>29357693</v>
      </c>
      <c r="AN43" s="10"/>
      <c r="AO43" s="467"/>
      <c r="AP43" s="554"/>
      <c r="AQ43" s="365"/>
      <c r="AR43" s="365"/>
      <c r="AS43" s="365"/>
      <c r="AT43" s="365"/>
      <c r="AU43" s="365"/>
      <c r="AV43" s="365"/>
      <c r="AW43" s="365"/>
      <c r="AX43" s="365"/>
      <c r="AY43" s="365"/>
      <c r="AZ43" s="365"/>
      <c r="BA43" s="467"/>
      <c r="BB43" s="467"/>
      <c r="BC43" s="467"/>
      <c r="BD43" s="467"/>
      <c r="BE43" s="467"/>
      <c r="BF43" s="467"/>
      <c r="BG43" s="467"/>
      <c r="BH43" s="467"/>
      <c r="BI43" s="467"/>
      <c r="BJ43" s="467"/>
      <c r="BK43" s="467"/>
      <c r="BL43" s="467"/>
      <c r="BM43" s="467"/>
      <c r="BN43" s="467"/>
      <c r="BO43" s="467"/>
      <c r="BP43" s="467"/>
      <c r="BQ43" s="467"/>
      <c r="BR43" s="467"/>
    </row>
    <row r="44" spans="1:70" s="514" customFormat="1" ht="15" x14ac:dyDescent="0.2">
      <c r="A44" s="188" t="s">
        <v>166</v>
      </c>
      <c r="B44" s="189" t="s">
        <v>132</v>
      </c>
      <c r="C44" s="455">
        <v>0</v>
      </c>
      <c r="D44" s="456">
        <f>P44</f>
        <v>0</v>
      </c>
      <c r="E44" s="456">
        <f>Q44</f>
        <v>15073169</v>
      </c>
      <c r="F44" s="170">
        <f>SUM(C44:E44)</f>
        <v>15073169</v>
      </c>
      <c r="G44" s="283">
        <v>0</v>
      </c>
      <c r="H44" s="457">
        <v>15073169</v>
      </c>
      <c r="I44" s="170">
        <f>SUM(G44:H44)</f>
        <v>15073169</v>
      </c>
      <c r="J44" s="283">
        <v>0</v>
      </c>
      <c r="K44" s="457">
        <v>15073169</v>
      </c>
      <c r="L44" s="170">
        <f>SUM(J44:K44)</f>
        <v>15073169</v>
      </c>
      <c r="M44" s="283">
        <f>F44-I44</f>
        <v>0</v>
      </c>
      <c r="N44" s="170">
        <f>F44-L44</f>
        <v>0</v>
      </c>
      <c r="O44" s="467"/>
      <c r="P44" s="455">
        <v>0</v>
      </c>
      <c r="Q44" s="458">
        <v>15073169</v>
      </c>
      <c r="R44" s="10"/>
      <c r="S44" s="155">
        <v>1010301</v>
      </c>
      <c r="T44" s="159" t="s">
        <v>165</v>
      </c>
      <c r="U44" s="29">
        <f t="shared" ref="U44:AJ44" si="55">SUM(U45:U48)</f>
        <v>69341123</v>
      </c>
      <c r="V44" s="27">
        <f t="shared" si="55"/>
        <v>0</v>
      </c>
      <c r="W44" s="27">
        <f t="shared" si="55"/>
        <v>0</v>
      </c>
      <c r="X44" s="28">
        <f t="shared" si="55"/>
        <v>69341123</v>
      </c>
      <c r="Y44" s="31">
        <f t="shared" si="55"/>
        <v>0</v>
      </c>
      <c r="Z44" s="27">
        <f t="shared" si="55"/>
        <v>5360351</v>
      </c>
      <c r="AA44" s="28">
        <f t="shared" si="55"/>
        <v>5360351</v>
      </c>
      <c r="AB44" s="31">
        <f t="shared" si="55"/>
        <v>0</v>
      </c>
      <c r="AC44" s="27">
        <f t="shared" si="55"/>
        <v>5360351</v>
      </c>
      <c r="AD44" s="30">
        <f t="shared" si="55"/>
        <v>5360351</v>
      </c>
      <c r="AE44" s="31">
        <f t="shared" si="55"/>
        <v>0</v>
      </c>
      <c r="AF44" s="27">
        <f t="shared" si="55"/>
        <v>5360351</v>
      </c>
      <c r="AG44" s="28">
        <f t="shared" si="55"/>
        <v>5360351</v>
      </c>
      <c r="AH44" s="21">
        <f t="shared" si="55"/>
        <v>63980772</v>
      </c>
      <c r="AI44" s="17">
        <f t="shared" si="55"/>
        <v>63980772</v>
      </c>
      <c r="AJ44" s="18">
        <f t="shared" si="55"/>
        <v>63980772</v>
      </c>
      <c r="AK44" s="10"/>
      <c r="AL44" s="31">
        <f>SUM(AL45:AL48)</f>
        <v>0</v>
      </c>
      <c r="AM44" s="28">
        <f>SUM(AM45:AM48)</f>
        <v>0</v>
      </c>
      <c r="AN44" s="10"/>
      <c r="AO44" s="365"/>
      <c r="AP44" s="365"/>
      <c r="AQ44" s="365"/>
      <c r="AR44" s="365"/>
      <c r="AS44" s="365"/>
      <c r="AT44" s="365"/>
      <c r="AU44" s="365"/>
      <c r="AV44" s="365"/>
      <c r="AW44" s="365"/>
      <c r="AX44" s="365"/>
      <c r="AY44" s="365"/>
      <c r="AZ44" s="365"/>
      <c r="BA44" s="467"/>
      <c r="BF44" s="467"/>
      <c r="BG44" s="467"/>
      <c r="BH44" s="467"/>
      <c r="BI44" s="467"/>
      <c r="BJ44" s="467"/>
      <c r="BK44" s="467"/>
      <c r="BL44" s="467"/>
      <c r="BM44" s="467"/>
      <c r="BN44" s="467"/>
      <c r="BO44" s="467"/>
      <c r="BP44" s="467"/>
      <c r="BQ44" s="467"/>
      <c r="BR44" s="467"/>
    </row>
    <row r="45" spans="1:70" s="467" customFormat="1" x14ac:dyDescent="0.2">
      <c r="A45" s="57">
        <v>1130107</v>
      </c>
      <c r="B45" s="45" t="s">
        <v>168</v>
      </c>
      <c r="C45" s="52">
        <f t="shared" ref="C45:N45" si="56">SUM(C46:C47)</f>
        <v>0</v>
      </c>
      <c r="D45" s="53">
        <f t="shared" si="56"/>
        <v>0</v>
      </c>
      <c r="E45" s="53">
        <f t="shared" si="56"/>
        <v>0</v>
      </c>
      <c r="F45" s="54">
        <f t="shared" si="56"/>
        <v>0</v>
      </c>
      <c r="G45" s="52">
        <f t="shared" si="56"/>
        <v>0</v>
      </c>
      <c r="H45" s="53">
        <f t="shared" si="56"/>
        <v>0</v>
      </c>
      <c r="I45" s="54">
        <f t="shared" si="56"/>
        <v>0</v>
      </c>
      <c r="J45" s="52">
        <f t="shared" si="56"/>
        <v>0</v>
      </c>
      <c r="K45" s="53">
        <f t="shared" si="56"/>
        <v>0</v>
      </c>
      <c r="L45" s="54">
        <f t="shared" si="56"/>
        <v>0</v>
      </c>
      <c r="M45" s="52">
        <f t="shared" si="56"/>
        <v>0</v>
      </c>
      <c r="N45" s="54">
        <f t="shared" si="56"/>
        <v>0</v>
      </c>
      <c r="P45" s="52">
        <f>SUM(P46:P47)</f>
        <v>0</v>
      </c>
      <c r="Q45" s="54">
        <f>SUM(Q46:Q47)</f>
        <v>0</v>
      </c>
      <c r="R45" s="10"/>
      <c r="S45" s="156" t="s">
        <v>167</v>
      </c>
      <c r="T45" s="55" t="s">
        <v>435</v>
      </c>
      <c r="U45" s="487">
        <v>17832372</v>
      </c>
      <c r="V45" s="17">
        <f t="shared" ref="V45:W48" si="57">AL45</f>
        <v>0</v>
      </c>
      <c r="W45" s="17">
        <f t="shared" si="57"/>
        <v>0</v>
      </c>
      <c r="X45" s="18">
        <f>SUM(U45:W45)</f>
        <v>17832372</v>
      </c>
      <c r="Y45" s="21">
        <v>0</v>
      </c>
      <c r="Z45" s="457">
        <v>2179582</v>
      </c>
      <c r="AA45" s="18">
        <f>SUM(Y45:Z45)</f>
        <v>2179582</v>
      </c>
      <c r="AB45" s="21">
        <v>0</v>
      </c>
      <c r="AC45" s="457">
        <v>2179582</v>
      </c>
      <c r="AD45" s="20">
        <f>SUM(AB45:AC45)</f>
        <v>2179582</v>
      </c>
      <c r="AE45" s="21">
        <v>0</v>
      </c>
      <c r="AF45" s="457">
        <v>2179582</v>
      </c>
      <c r="AG45" s="18">
        <f>SUM(AE45:AF45)</f>
        <v>2179582</v>
      </c>
      <c r="AH45" s="21">
        <f>X45-AA45</f>
        <v>15652790</v>
      </c>
      <c r="AI45" s="17">
        <f>X45-AD45</f>
        <v>15652790</v>
      </c>
      <c r="AJ45" s="18">
        <f>X45-AG45</f>
        <v>15652790</v>
      </c>
      <c r="AK45" s="10"/>
      <c r="AL45" s="455">
        <v>0</v>
      </c>
      <c r="AM45" s="458">
        <v>0</v>
      </c>
      <c r="AN45" s="10"/>
      <c r="AO45" s="365"/>
      <c r="AP45" s="365"/>
      <c r="AQ45" s="365"/>
      <c r="AR45" s="365"/>
      <c r="AS45" s="365"/>
      <c r="AT45" s="365"/>
      <c r="AU45" s="365"/>
      <c r="AV45" s="365"/>
      <c r="AW45" s="365"/>
      <c r="AX45" s="365"/>
      <c r="AY45" s="365"/>
      <c r="AZ45" s="365"/>
      <c r="BB45" s="514"/>
      <c r="BC45" s="514"/>
      <c r="BD45" s="514"/>
      <c r="BE45" s="514"/>
    </row>
    <row r="46" spans="1:70" s="514" customFormat="1" ht="15" x14ac:dyDescent="0.2">
      <c r="A46" s="188" t="s">
        <v>170</v>
      </c>
      <c r="B46" s="189" t="str">
        <f>+CONCATENATE("Vigencia ",INSTRUCCIONES!$F$3)</f>
        <v>Vigencia 2014</v>
      </c>
      <c r="C46" s="455">
        <v>0</v>
      </c>
      <c r="D46" s="456">
        <f>P46</f>
        <v>0</v>
      </c>
      <c r="E46" s="456">
        <f>Q46</f>
        <v>0</v>
      </c>
      <c r="F46" s="170">
        <f>SUM(C46:E46)</f>
        <v>0</v>
      </c>
      <c r="G46" s="283">
        <v>0</v>
      </c>
      <c r="H46" s="457">
        <v>0</v>
      </c>
      <c r="I46" s="170">
        <f>SUM(G46:H46)</f>
        <v>0</v>
      </c>
      <c r="J46" s="283">
        <v>0</v>
      </c>
      <c r="K46" s="457">
        <v>0</v>
      </c>
      <c r="L46" s="170">
        <f>SUM(J46:K46)</f>
        <v>0</v>
      </c>
      <c r="M46" s="283">
        <f>F46-I46</f>
        <v>0</v>
      </c>
      <c r="N46" s="170">
        <f>F46-L46</f>
        <v>0</v>
      </c>
      <c r="O46" s="467"/>
      <c r="P46" s="455">
        <v>0</v>
      </c>
      <c r="Q46" s="458">
        <v>0</v>
      </c>
      <c r="R46" s="10"/>
      <c r="S46" s="156" t="s">
        <v>169</v>
      </c>
      <c r="T46" s="55" t="s">
        <v>436</v>
      </c>
      <c r="U46" s="487">
        <v>25156026</v>
      </c>
      <c r="V46" s="17">
        <f t="shared" si="57"/>
        <v>0</v>
      </c>
      <c r="W46" s="17">
        <f t="shared" si="57"/>
        <v>0</v>
      </c>
      <c r="X46" s="18">
        <f>SUM(U46:W46)</f>
        <v>25156026</v>
      </c>
      <c r="Y46" s="21">
        <v>0</v>
      </c>
      <c r="Z46" s="457">
        <v>3077059</v>
      </c>
      <c r="AA46" s="18">
        <f>SUM(Y46:Z46)</f>
        <v>3077059</v>
      </c>
      <c r="AB46" s="21">
        <v>0</v>
      </c>
      <c r="AC46" s="457">
        <v>3077059</v>
      </c>
      <c r="AD46" s="20">
        <f>SUM(AB46:AC46)</f>
        <v>3077059</v>
      </c>
      <c r="AE46" s="21">
        <v>0</v>
      </c>
      <c r="AF46" s="457">
        <v>3077059</v>
      </c>
      <c r="AG46" s="18">
        <f>SUM(AE46:AF46)</f>
        <v>3077059</v>
      </c>
      <c r="AH46" s="21">
        <f>X46-AA46</f>
        <v>22078967</v>
      </c>
      <c r="AI46" s="17">
        <f>X46-AD46</f>
        <v>22078967</v>
      </c>
      <c r="AJ46" s="18">
        <f>X46-AG46</f>
        <v>22078967</v>
      </c>
      <c r="AK46" s="10"/>
      <c r="AL46" s="455">
        <v>0</v>
      </c>
      <c r="AM46" s="458">
        <v>0</v>
      </c>
      <c r="AN46" s="10"/>
      <c r="AO46" s="555"/>
      <c r="AP46" s="554"/>
      <c r="AQ46" s="365"/>
      <c r="AR46" s="365"/>
      <c r="AS46" s="365"/>
      <c r="AT46" s="365"/>
      <c r="AU46" s="365"/>
      <c r="AV46" s="365"/>
      <c r="AW46" s="365"/>
      <c r="AX46" s="365"/>
      <c r="AY46" s="365"/>
      <c r="AZ46" s="365"/>
      <c r="BA46" s="467"/>
      <c r="BB46" s="467"/>
      <c r="BC46" s="467"/>
      <c r="BD46" s="467"/>
      <c r="BE46" s="467"/>
      <c r="BF46" s="467"/>
      <c r="BG46" s="467"/>
      <c r="BH46" s="467"/>
      <c r="BI46" s="467"/>
      <c r="BJ46" s="467"/>
      <c r="BK46" s="467"/>
      <c r="BL46" s="467"/>
    </row>
    <row r="47" spans="1:70" s="514" customFormat="1" ht="15" x14ac:dyDescent="0.2">
      <c r="A47" s="188" t="s">
        <v>172</v>
      </c>
      <c r="B47" s="189" t="s">
        <v>132</v>
      </c>
      <c r="C47" s="455">
        <v>0</v>
      </c>
      <c r="D47" s="456">
        <f>P47</f>
        <v>0</v>
      </c>
      <c r="E47" s="456">
        <f>Q47</f>
        <v>0</v>
      </c>
      <c r="F47" s="170">
        <f>SUM(C47:E47)</f>
        <v>0</v>
      </c>
      <c r="G47" s="283">
        <v>0</v>
      </c>
      <c r="H47" s="457">
        <v>0</v>
      </c>
      <c r="I47" s="170">
        <f>SUM(G47:H47)</f>
        <v>0</v>
      </c>
      <c r="J47" s="283">
        <v>0</v>
      </c>
      <c r="K47" s="457">
        <v>0</v>
      </c>
      <c r="L47" s="170">
        <f>SUM(J47:K47)</f>
        <v>0</v>
      </c>
      <c r="M47" s="283">
        <f>F47-I47</f>
        <v>0</v>
      </c>
      <c r="N47" s="170">
        <f>F47-L47</f>
        <v>0</v>
      </c>
      <c r="O47" s="467"/>
      <c r="P47" s="455">
        <v>0</v>
      </c>
      <c r="Q47" s="458">
        <v>0</v>
      </c>
      <c r="R47" s="10"/>
      <c r="S47" s="156" t="s">
        <v>171</v>
      </c>
      <c r="T47" s="55" t="s">
        <v>437</v>
      </c>
      <c r="U47" s="487">
        <v>20373023</v>
      </c>
      <c r="V47" s="17">
        <f t="shared" si="57"/>
        <v>0</v>
      </c>
      <c r="W47" s="17">
        <f t="shared" si="57"/>
        <v>0</v>
      </c>
      <c r="X47" s="18">
        <f>SUM(U47:W47)</f>
        <v>20373023</v>
      </c>
      <c r="Y47" s="21">
        <v>0</v>
      </c>
      <c r="Z47" s="457">
        <v>0</v>
      </c>
      <c r="AA47" s="18">
        <f>SUM(Y47:Z47)</f>
        <v>0</v>
      </c>
      <c r="AB47" s="21">
        <v>0</v>
      </c>
      <c r="AC47" s="457">
        <v>0</v>
      </c>
      <c r="AD47" s="20">
        <f>SUM(AB47:AC47)</f>
        <v>0</v>
      </c>
      <c r="AE47" s="21">
        <v>0</v>
      </c>
      <c r="AF47" s="457">
        <v>0</v>
      </c>
      <c r="AG47" s="18">
        <f>SUM(AE47:AF47)</f>
        <v>0</v>
      </c>
      <c r="AH47" s="21">
        <f>X47-AA47</f>
        <v>20373023</v>
      </c>
      <c r="AI47" s="17">
        <f>X47-AD47</f>
        <v>20373023</v>
      </c>
      <c r="AJ47" s="18">
        <f>X47-AG47</f>
        <v>20373023</v>
      </c>
      <c r="AK47" s="10"/>
      <c r="AL47" s="455">
        <v>0</v>
      </c>
      <c r="AM47" s="458">
        <v>0</v>
      </c>
      <c r="AN47" s="10"/>
      <c r="AO47" s="365"/>
      <c r="AP47" s="365"/>
      <c r="AQ47" s="365"/>
      <c r="AR47" s="365"/>
      <c r="AS47" s="365"/>
      <c r="AT47" s="365"/>
      <c r="AU47" s="365"/>
      <c r="AV47" s="365"/>
      <c r="AW47" s="365"/>
      <c r="AX47" s="365"/>
      <c r="AY47" s="365"/>
      <c r="AZ47" s="365"/>
      <c r="BA47" s="467"/>
      <c r="BF47" s="467"/>
      <c r="BG47" s="467"/>
      <c r="BH47" s="467"/>
      <c r="BI47" s="467"/>
      <c r="BJ47" s="467"/>
      <c r="BK47" s="467"/>
      <c r="BL47" s="467"/>
      <c r="BM47" s="467"/>
      <c r="BN47" s="467"/>
      <c r="BO47" s="467"/>
      <c r="BP47" s="467"/>
      <c r="BQ47" s="467"/>
      <c r="BR47" s="467"/>
    </row>
    <row r="48" spans="1:70" s="467" customFormat="1" x14ac:dyDescent="0.2">
      <c r="A48" s="57">
        <v>1130108</v>
      </c>
      <c r="B48" s="45" t="s">
        <v>174</v>
      </c>
      <c r="C48" s="52">
        <f t="shared" ref="C48:N48" si="58">SUM(C49:C50)</f>
        <v>0</v>
      </c>
      <c r="D48" s="53">
        <f t="shared" si="58"/>
        <v>0</v>
      </c>
      <c r="E48" s="53">
        <f t="shared" si="58"/>
        <v>0</v>
      </c>
      <c r="F48" s="54">
        <f t="shared" si="58"/>
        <v>0</v>
      </c>
      <c r="G48" s="52">
        <f t="shared" si="58"/>
        <v>0</v>
      </c>
      <c r="H48" s="53">
        <f t="shared" si="58"/>
        <v>0</v>
      </c>
      <c r="I48" s="54">
        <f t="shared" si="58"/>
        <v>0</v>
      </c>
      <c r="J48" s="52">
        <f t="shared" si="58"/>
        <v>0</v>
      </c>
      <c r="K48" s="53">
        <f t="shared" si="58"/>
        <v>0</v>
      </c>
      <c r="L48" s="54">
        <f t="shared" si="58"/>
        <v>0</v>
      </c>
      <c r="M48" s="52">
        <f t="shared" si="58"/>
        <v>0</v>
      </c>
      <c r="N48" s="54">
        <f t="shared" si="58"/>
        <v>0</v>
      </c>
      <c r="P48" s="52">
        <f>SUM(P49:P50)</f>
        <v>0</v>
      </c>
      <c r="Q48" s="54">
        <f>SUM(Q49:Q50)</f>
        <v>0</v>
      </c>
      <c r="R48" s="10"/>
      <c r="S48" s="156" t="s">
        <v>173</v>
      </c>
      <c r="T48" s="55" t="s">
        <v>584</v>
      </c>
      <c r="U48" s="487">
        <v>5979702</v>
      </c>
      <c r="V48" s="17">
        <f t="shared" si="57"/>
        <v>0</v>
      </c>
      <c r="W48" s="17">
        <f t="shared" si="57"/>
        <v>0</v>
      </c>
      <c r="X48" s="18">
        <f>SUM(U48:W48)</f>
        <v>5979702</v>
      </c>
      <c r="Y48" s="21">
        <v>0</v>
      </c>
      <c r="Z48" s="457">
        <v>103710</v>
      </c>
      <c r="AA48" s="18">
        <f>SUM(Y48:Z48)</f>
        <v>103710</v>
      </c>
      <c r="AB48" s="21">
        <v>0</v>
      </c>
      <c r="AC48" s="457">
        <v>103710</v>
      </c>
      <c r="AD48" s="20">
        <f>SUM(AB48:AC48)</f>
        <v>103710</v>
      </c>
      <c r="AE48" s="21">
        <v>0</v>
      </c>
      <c r="AF48" s="457">
        <v>103710</v>
      </c>
      <c r="AG48" s="18">
        <f>SUM(AE48:AF48)</f>
        <v>103710</v>
      </c>
      <c r="AH48" s="21">
        <f>X48-AA48</f>
        <v>5875992</v>
      </c>
      <c r="AI48" s="17">
        <f>X48-AD48</f>
        <v>5875992</v>
      </c>
      <c r="AJ48" s="18">
        <f>X48-AG48</f>
        <v>5875992</v>
      </c>
      <c r="AK48" s="10"/>
      <c r="AL48" s="455">
        <v>0</v>
      </c>
      <c r="AM48" s="458">
        <v>0</v>
      </c>
      <c r="AN48" s="10"/>
      <c r="AO48" s="365"/>
      <c r="AP48" s="365"/>
      <c r="AQ48" s="365"/>
      <c r="AR48" s="365"/>
      <c r="AS48" s="365"/>
      <c r="AT48" s="365"/>
      <c r="AU48" s="365"/>
      <c r="AV48" s="365"/>
      <c r="AW48" s="365"/>
      <c r="AX48" s="365"/>
      <c r="AY48" s="365"/>
      <c r="AZ48" s="365"/>
      <c r="BB48" s="514"/>
      <c r="BC48" s="514"/>
      <c r="BD48" s="514"/>
      <c r="BE48" s="514"/>
    </row>
    <row r="49" spans="1:70" s="514" customFormat="1" ht="15" x14ac:dyDescent="0.2">
      <c r="A49" s="188" t="s">
        <v>407</v>
      </c>
      <c r="B49" s="189" t="str">
        <f>+CONCATENATE("Vigencia ",INSTRUCCIONES!$F$3)</f>
        <v>Vigencia 2014</v>
      </c>
      <c r="C49" s="455">
        <v>0</v>
      </c>
      <c r="D49" s="456">
        <f>P49</f>
        <v>0</v>
      </c>
      <c r="E49" s="456">
        <f>Q49</f>
        <v>0</v>
      </c>
      <c r="F49" s="170">
        <f>SUM(C49:E49)</f>
        <v>0</v>
      </c>
      <c r="G49" s="283">
        <v>0</v>
      </c>
      <c r="H49" s="457">
        <v>0</v>
      </c>
      <c r="I49" s="170">
        <f>SUM(G49:H49)</f>
        <v>0</v>
      </c>
      <c r="J49" s="283">
        <v>0</v>
      </c>
      <c r="K49" s="457">
        <v>0</v>
      </c>
      <c r="L49" s="170">
        <f>SUM(J49:K49)</f>
        <v>0</v>
      </c>
      <c r="M49" s="283">
        <f>F49-I49</f>
        <v>0</v>
      </c>
      <c r="N49" s="170">
        <f>F49-L49</f>
        <v>0</v>
      </c>
      <c r="O49" s="467"/>
      <c r="P49" s="455">
        <v>0</v>
      </c>
      <c r="Q49" s="458">
        <v>0</v>
      </c>
      <c r="R49" s="10"/>
      <c r="S49" s="155">
        <v>1010302</v>
      </c>
      <c r="T49" s="159" t="s">
        <v>175</v>
      </c>
      <c r="U49" s="19">
        <f t="shared" ref="U49:AJ49" si="59">SUM(U50:U54)</f>
        <v>62560299</v>
      </c>
      <c r="V49" s="17">
        <f t="shared" si="59"/>
        <v>0</v>
      </c>
      <c r="W49" s="17">
        <f t="shared" si="59"/>
        <v>0</v>
      </c>
      <c r="X49" s="18">
        <f t="shared" si="59"/>
        <v>62560299</v>
      </c>
      <c r="Y49" s="21">
        <f t="shared" si="59"/>
        <v>0</v>
      </c>
      <c r="Z49" s="169">
        <f t="shared" si="59"/>
        <v>1202950</v>
      </c>
      <c r="AA49" s="18">
        <f t="shared" si="59"/>
        <v>1202950</v>
      </c>
      <c r="AB49" s="21">
        <f t="shared" si="59"/>
        <v>0</v>
      </c>
      <c r="AC49" s="169">
        <f t="shared" si="59"/>
        <v>1202950</v>
      </c>
      <c r="AD49" s="20">
        <f t="shared" si="59"/>
        <v>1202950</v>
      </c>
      <c r="AE49" s="21">
        <f t="shared" si="59"/>
        <v>0</v>
      </c>
      <c r="AF49" s="169">
        <f t="shared" si="59"/>
        <v>0</v>
      </c>
      <c r="AG49" s="18">
        <f t="shared" si="59"/>
        <v>0</v>
      </c>
      <c r="AH49" s="21">
        <f t="shared" si="59"/>
        <v>61357349</v>
      </c>
      <c r="AI49" s="17">
        <f t="shared" si="59"/>
        <v>61357349</v>
      </c>
      <c r="AJ49" s="18">
        <f t="shared" si="59"/>
        <v>62560299</v>
      </c>
      <c r="AK49" s="10"/>
      <c r="AL49" s="31">
        <f>SUM(AL50:AL54)</f>
        <v>0</v>
      </c>
      <c r="AM49" s="28">
        <f>SUM(AM50:AM54)</f>
        <v>0</v>
      </c>
      <c r="AN49" s="10"/>
      <c r="AO49" s="555"/>
      <c r="AP49" s="554"/>
      <c r="AQ49" s="365"/>
      <c r="AR49" s="365"/>
      <c r="AS49" s="365"/>
      <c r="AT49" s="365"/>
      <c r="AU49" s="365"/>
      <c r="AV49" s="365"/>
      <c r="AW49" s="365"/>
      <c r="AX49" s="365"/>
      <c r="AY49" s="365"/>
      <c r="AZ49" s="365"/>
      <c r="BA49" s="467"/>
      <c r="BB49" s="467"/>
      <c r="BC49" s="467"/>
      <c r="BD49" s="467"/>
      <c r="BE49" s="467"/>
      <c r="BF49" s="467"/>
      <c r="BG49" s="467"/>
      <c r="BH49" s="467"/>
      <c r="BI49" s="467"/>
      <c r="BJ49" s="467"/>
      <c r="BK49" s="467"/>
      <c r="BL49" s="467"/>
      <c r="BM49" s="467"/>
      <c r="BN49" s="467"/>
      <c r="BO49" s="467"/>
      <c r="BP49" s="467"/>
      <c r="BQ49" s="467"/>
      <c r="BR49" s="467"/>
    </row>
    <row r="50" spans="1:70" s="514" customFormat="1" ht="15" x14ac:dyDescent="0.2">
      <c r="A50" s="188" t="s">
        <v>408</v>
      </c>
      <c r="B50" s="189" t="s">
        <v>132</v>
      </c>
      <c r="C50" s="455">
        <v>0</v>
      </c>
      <c r="D50" s="456">
        <f>P50</f>
        <v>0</v>
      </c>
      <c r="E50" s="456">
        <f>Q50</f>
        <v>0</v>
      </c>
      <c r="F50" s="170">
        <f>SUM(C50:E50)</f>
        <v>0</v>
      </c>
      <c r="G50" s="283">
        <v>0</v>
      </c>
      <c r="H50" s="457">
        <v>0</v>
      </c>
      <c r="I50" s="170">
        <f>SUM(G50:H50)</f>
        <v>0</v>
      </c>
      <c r="J50" s="283">
        <v>0</v>
      </c>
      <c r="K50" s="457">
        <v>0</v>
      </c>
      <c r="L50" s="170">
        <f>SUM(J50:K50)</f>
        <v>0</v>
      </c>
      <c r="M50" s="283">
        <f>F50-I50</f>
        <v>0</v>
      </c>
      <c r="N50" s="170">
        <f>F50-L50</f>
        <v>0</v>
      </c>
      <c r="O50" s="467"/>
      <c r="P50" s="455">
        <v>0</v>
      </c>
      <c r="Q50" s="458">
        <v>0</v>
      </c>
      <c r="R50" s="10"/>
      <c r="S50" s="156" t="s">
        <v>176</v>
      </c>
      <c r="T50" s="55" t="s">
        <v>438</v>
      </c>
      <c r="U50" s="487">
        <v>8397028</v>
      </c>
      <c r="V50" s="17">
        <f t="shared" ref="V50:W55" si="60">AL50</f>
        <v>0</v>
      </c>
      <c r="W50" s="17">
        <f t="shared" si="60"/>
        <v>0</v>
      </c>
      <c r="X50" s="18">
        <f t="shared" ref="X50:X55" si="61">SUM(U50:W50)</f>
        <v>8397028</v>
      </c>
      <c r="Y50" s="21">
        <v>0</v>
      </c>
      <c r="Z50" s="457">
        <v>0</v>
      </c>
      <c r="AA50" s="18">
        <f t="shared" ref="AA50:AA55" si="62">SUM(Y50:Z50)</f>
        <v>0</v>
      </c>
      <c r="AB50" s="21">
        <v>0</v>
      </c>
      <c r="AC50" s="457">
        <v>0</v>
      </c>
      <c r="AD50" s="20">
        <f t="shared" ref="AD50:AD55" si="63">SUM(AB50:AC50)</f>
        <v>0</v>
      </c>
      <c r="AE50" s="21">
        <v>0</v>
      </c>
      <c r="AF50" s="457">
        <v>0</v>
      </c>
      <c r="AG50" s="18">
        <f t="shared" ref="AG50:AG55" si="64">SUM(AE50:AF50)</f>
        <v>0</v>
      </c>
      <c r="AH50" s="21">
        <f t="shared" ref="AH50:AH55" si="65">X50-AA50</f>
        <v>8397028</v>
      </c>
      <c r="AI50" s="17">
        <f t="shared" ref="AI50:AI55" si="66">X50-AD50</f>
        <v>8397028</v>
      </c>
      <c r="AJ50" s="18">
        <f t="shared" ref="AJ50:AJ55" si="67">X50-AG50</f>
        <v>8397028</v>
      </c>
      <c r="AK50" s="10"/>
      <c r="AL50" s="455">
        <v>0</v>
      </c>
      <c r="AM50" s="458">
        <v>0</v>
      </c>
      <c r="AN50" s="10"/>
      <c r="AO50" s="365"/>
      <c r="AP50" s="365"/>
      <c r="AQ50" s="365"/>
      <c r="AR50" s="365"/>
      <c r="AS50" s="365"/>
      <c r="AT50" s="365"/>
      <c r="AU50" s="365"/>
      <c r="AV50" s="365"/>
      <c r="AW50" s="365"/>
      <c r="AX50" s="365"/>
      <c r="AY50" s="365"/>
      <c r="AZ50" s="365"/>
      <c r="BA50" s="467"/>
      <c r="BF50" s="467"/>
      <c r="BG50" s="467"/>
      <c r="BH50" s="467"/>
      <c r="BI50" s="467"/>
      <c r="BJ50" s="467"/>
      <c r="BK50" s="467"/>
      <c r="BL50" s="467"/>
      <c r="BM50" s="467"/>
      <c r="BN50" s="467"/>
      <c r="BO50" s="467"/>
      <c r="BP50" s="467"/>
      <c r="BQ50" s="467"/>
      <c r="BR50" s="467"/>
    </row>
    <row r="51" spans="1:70" s="467" customFormat="1" x14ac:dyDescent="0.2">
      <c r="A51" s="57">
        <v>1130109</v>
      </c>
      <c r="B51" s="45" t="s">
        <v>178</v>
      </c>
      <c r="C51" s="52">
        <f t="shared" ref="C51:N51" si="68">SUM(C52:C53)</f>
        <v>0</v>
      </c>
      <c r="D51" s="53">
        <f t="shared" si="68"/>
        <v>0</v>
      </c>
      <c r="E51" s="53">
        <f t="shared" si="68"/>
        <v>0</v>
      </c>
      <c r="F51" s="54">
        <f t="shared" si="68"/>
        <v>0</v>
      </c>
      <c r="G51" s="52">
        <f t="shared" si="68"/>
        <v>0</v>
      </c>
      <c r="H51" s="53">
        <f t="shared" si="68"/>
        <v>0</v>
      </c>
      <c r="I51" s="54">
        <f t="shared" si="68"/>
        <v>0</v>
      </c>
      <c r="J51" s="52">
        <f t="shared" si="68"/>
        <v>0</v>
      </c>
      <c r="K51" s="53">
        <f t="shared" si="68"/>
        <v>0</v>
      </c>
      <c r="L51" s="54">
        <f t="shared" si="68"/>
        <v>0</v>
      </c>
      <c r="M51" s="52">
        <f t="shared" si="68"/>
        <v>0</v>
      </c>
      <c r="N51" s="54">
        <f t="shared" si="68"/>
        <v>0</v>
      </c>
      <c r="P51" s="52">
        <f>SUM(P52:P53)</f>
        <v>0</v>
      </c>
      <c r="Q51" s="54">
        <f>SUM(Q52:Q53)</f>
        <v>0</v>
      </c>
      <c r="R51" s="10"/>
      <c r="S51" s="156" t="s">
        <v>177</v>
      </c>
      <c r="T51" s="55" t="s">
        <v>439</v>
      </c>
      <c r="U51" s="487">
        <v>8638318</v>
      </c>
      <c r="V51" s="17">
        <f t="shared" si="60"/>
        <v>0</v>
      </c>
      <c r="W51" s="17">
        <f t="shared" si="60"/>
        <v>0</v>
      </c>
      <c r="X51" s="18">
        <f t="shared" si="61"/>
        <v>8638318</v>
      </c>
      <c r="Y51" s="21">
        <v>0</v>
      </c>
      <c r="Z51" s="457">
        <v>0</v>
      </c>
      <c r="AA51" s="18">
        <f t="shared" si="62"/>
        <v>0</v>
      </c>
      <c r="AB51" s="21">
        <v>0</v>
      </c>
      <c r="AC51" s="457">
        <v>0</v>
      </c>
      <c r="AD51" s="20">
        <f t="shared" si="63"/>
        <v>0</v>
      </c>
      <c r="AE51" s="21">
        <v>0</v>
      </c>
      <c r="AF51" s="457">
        <v>0</v>
      </c>
      <c r="AG51" s="18">
        <f t="shared" si="64"/>
        <v>0</v>
      </c>
      <c r="AH51" s="21">
        <f t="shared" si="65"/>
        <v>8638318</v>
      </c>
      <c r="AI51" s="17">
        <f t="shared" si="66"/>
        <v>8638318</v>
      </c>
      <c r="AJ51" s="18">
        <f t="shared" si="67"/>
        <v>8638318</v>
      </c>
      <c r="AK51" s="10"/>
      <c r="AL51" s="455">
        <v>0</v>
      </c>
      <c r="AM51" s="458">
        <v>0</v>
      </c>
      <c r="AN51" s="10"/>
      <c r="AO51" s="365"/>
      <c r="AP51" s="365"/>
      <c r="AQ51" s="365"/>
      <c r="AR51" s="365"/>
      <c r="AS51" s="365"/>
      <c r="AT51" s="365"/>
      <c r="AU51" s="365"/>
      <c r="AV51" s="365"/>
      <c r="AW51" s="365"/>
      <c r="AX51" s="365"/>
      <c r="AY51" s="365"/>
      <c r="AZ51" s="365"/>
      <c r="BB51" s="514"/>
      <c r="BC51" s="514"/>
      <c r="BD51" s="514"/>
      <c r="BE51" s="514"/>
    </row>
    <row r="52" spans="1:70" s="514" customFormat="1" ht="15" x14ac:dyDescent="0.2">
      <c r="A52" s="188" t="s">
        <v>180</v>
      </c>
      <c r="B52" s="189" t="str">
        <f>+CONCATENATE("Vigencia ",INSTRUCCIONES!$F$3)</f>
        <v>Vigencia 2014</v>
      </c>
      <c r="C52" s="455">
        <v>0</v>
      </c>
      <c r="D52" s="456">
        <f>P52</f>
        <v>0</v>
      </c>
      <c r="E52" s="456">
        <f>Q52</f>
        <v>0</v>
      </c>
      <c r="F52" s="170">
        <f>SUM(C52:E52)</f>
        <v>0</v>
      </c>
      <c r="G52" s="283">
        <v>0</v>
      </c>
      <c r="H52" s="457">
        <v>0</v>
      </c>
      <c r="I52" s="170">
        <f>SUM(G52:H52)</f>
        <v>0</v>
      </c>
      <c r="J52" s="283">
        <v>0</v>
      </c>
      <c r="K52" s="457">
        <v>0</v>
      </c>
      <c r="L52" s="170">
        <f>SUM(J52:K52)</f>
        <v>0</v>
      </c>
      <c r="M52" s="283">
        <f>F52-I52</f>
        <v>0</v>
      </c>
      <c r="N52" s="170">
        <f>F52-L52</f>
        <v>0</v>
      </c>
      <c r="O52" s="467"/>
      <c r="P52" s="455">
        <v>0</v>
      </c>
      <c r="Q52" s="458">
        <v>0</v>
      </c>
      <c r="R52" s="10"/>
      <c r="S52" s="156" t="s">
        <v>179</v>
      </c>
      <c r="T52" s="55" t="s">
        <v>440</v>
      </c>
      <c r="U52" s="487">
        <v>23542276</v>
      </c>
      <c r="V52" s="17">
        <f t="shared" si="60"/>
        <v>0</v>
      </c>
      <c r="W52" s="17">
        <f t="shared" si="60"/>
        <v>0</v>
      </c>
      <c r="X52" s="18">
        <f t="shared" si="61"/>
        <v>23542276</v>
      </c>
      <c r="Y52" s="21">
        <v>0</v>
      </c>
      <c r="Z52" s="457">
        <v>0</v>
      </c>
      <c r="AA52" s="18">
        <f t="shared" si="62"/>
        <v>0</v>
      </c>
      <c r="AB52" s="21">
        <v>0</v>
      </c>
      <c r="AC52" s="457">
        <v>0</v>
      </c>
      <c r="AD52" s="20">
        <f t="shared" si="63"/>
        <v>0</v>
      </c>
      <c r="AE52" s="21">
        <v>0</v>
      </c>
      <c r="AF52" s="457">
        <v>0</v>
      </c>
      <c r="AG52" s="18">
        <f t="shared" si="64"/>
        <v>0</v>
      </c>
      <c r="AH52" s="21">
        <f t="shared" si="65"/>
        <v>23542276</v>
      </c>
      <c r="AI52" s="17">
        <f t="shared" si="66"/>
        <v>23542276</v>
      </c>
      <c r="AJ52" s="18">
        <f t="shared" si="67"/>
        <v>23542276</v>
      </c>
      <c r="AK52" s="10"/>
      <c r="AL52" s="455">
        <v>0</v>
      </c>
      <c r="AM52" s="458">
        <v>0</v>
      </c>
      <c r="AN52" s="10"/>
      <c r="AO52" s="556"/>
      <c r="AP52" s="556"/>
      <c r="AQ52" s="556"/>
      <c r="AR52" s="365"/>
      <c r="AS52" s="555"/>
      <c r="AT52" s="555"/>
      <c r="AU52" s="555"/>
      <c r="AV52" s="555"/>
      <c r="AW52" s="555"/>
      <c r="AX52" s="555"/>
      <c r="AY52" s="555"/>
      <c r="AZ52" s="555"/>
      <c r="BA52" s="467"/>
      <c r="BB52" s="467"/>
      <c r="BC52" s="467"/>
      <c r="BD52" s="467"/>
      <c r="BE52" s="467"/>
      <c r="BF52" s="467"/>
      <c r="BG52" s="467"/>
      <c r="BH52" s="467"/>
      <c r="BI52" s="467"/>
      <c r="BJ52" s="467"/>
      <c r="BK52" s="467"/>
      <c r="BL52" s="467"/>
      <c r="BM52" s="467"/>
      <c r="BN52" s="467"/>
      <c r="BO52" s="467"/>
      <c r="BP52" s="467"/>
      <c r="BQ52" s="467"/>
      <c r="BR52" s="467"/>
    </row>
    <row r="53" spans="1:70" s="514" customFormat="1" ht="15" x14ac:dyDescent="0.2">
      <c r="A53" s="188" t="s">
        <v>182</v>
      </c>
      <c r="B53" s="189" t="s">
        <v>132</v>
      </c>
      <c r="C53" s="455">
        <v>0</v>
      </c>
      <c r="D53" s="456">
        <f>P53</f>
        <v>0</v>
      </c>
      <c r="E53" s="456">
        <f>Q53</f>
        <v>0</v>
      </c>
      <c r="F53" s="170">
        <f>SUM(C53:E53)</f>
        <v>0</v>
      </c>
      <c r="G53" s="283">
        <v>0</v>
      </c>
      <c r="H53" s="457">
        <v>0</v>
      </c>
      <c r="I53" s="170">
        <f>SUM(G53:H53)</f>
        <v>0</v>
      </c>
      <c r="J53" s="283">
        <v>0</v>
      </c>
      <c r="K53" s="457">
        <v>0</v>
      </c>
      <c r="L53" s="170">
        <f>SUM(J53:K53)</f>
        <v>0</v>
      </c>
      <c r="M53" s="283">
        <f>F53-I53</f>
        <v>0</v>
      </c>
      <c r="N53" s="170">
        <f>F53-L53</f>
        <v>0</v>
      </c>
      <c r="O53" s="467"/>
      <c r="P53" s="455">
        <v>0</v>
      </c>
      <c r="Q53" s="458">
        <v>0</v>
      </c>
      <c r="R53" s="10"/>
      <c r="S53" s="156" t="s">
        <v>181</v>
      </c>
      <c r="T53" s="55" t="s">
        <v>585</v>
      </c>
      <c r="U53" s="487">
        <v>1490853</v>
      </c>
      <c r="V53" s="17">
        <f t="shared" si="60"/>
        <v>0</v>
      </c>
      <c r="W53" s="17">
        <f t="shared" si="60"/>
        <v>0</v>
      </c>
      <c r="X53" s="18">
        <f t="shared" si="61"/>
        <v>1490853</v>
      </c>
      <c r="Y53" s="21">
        <v>0</v>
      </c>
      <c r="Z53" s="457">
        <v>0</v>
      </c>
      <c r="AA53" s="18">
        <f t="shared" si="62"/>
        <v>0</v>
      </c>
      <c r="AB53" s="21">
        <v>0</v>
      </c>
      <c r="AC53" s="457">
        <v>0</v>
      </c>
      <c r="AD53" s="20">
        <f t="shared" si="63"/>
        <v>0</v>
      </c>
      <c r="AE53" s="21">
        <v>0</v>
      </c>
      <c r="AF53" s="457">
        <v>0</v>
      </c>
      <c r="AG53" s="18">
        <f t="shared" si="64"/>
        <v>0</v>
      </c>
      <c r="AH53" s="21">
        <f t="shared" si="65"/>
        <v>1490853</v>
      </c>
      <c r="AI53" s="17">
        <f t="shared" si="66"/>
        <v>1490853</v>
      </c>
      <c r="AJ53" s="18">
        <f t="shared" si="67"/>
        <v>1490853</v>
      </c>
      <c r="AK53" s="10"/>
      <c r="AL53" s="455">
        <v>0</v>
      </c>
      <c r="AM53" s="458">
        <v>0</v>
      </c>
      <c r="AN53" s="10"/>
      <c r="AO53" s="365"/>
      <c r="AP53" s="365"/>
      <c r="AQ53" s="365"/>
      <c r="AR53" s="365"/>
      <c r="AS53" s="365"/>
      <c r="AT53" s="365"/>
      <c r="AU53" s="365"/>
      <c r="AV53" s="365"/>
      <c r="AW53" s="365"/>
      <c r="AX53" s="365"/>
      <c r="AY53" s="365"/>
      <c r="AZ53" s="365"/>
      <c r="BA53" s="467"/>
      <c r="BF53" s="467"/>
      <c r="BG53" s="467"/>
      <c r="BH53" s="467"/>
      <c r="BI53" s="467"/>
      <c r="BJ53" s="467"/>
      <c r="BK53" s="467"/>
      <c r="BL53" s="467"/>
      <c r="BM53" s="467"/>
      <c r="BN53" s="467"/>
      <c r="BO53" s="467"/>
      <c r="BP53" s="467"/>
      <c r="BQ53" s="467"/>
      <c r="BR53" s="467"/>
    </row>
    <row r="54" spans="1:70" s="467" customFormat="1" x14ac:dyDescent="0.2">
      <c r="A54" s="57">
        <v>1130110</v>
      </c>
      <c r="B54" s="45" t="s">
        <v>184</v>
      </c>
      <c r="C54" s="52">
        <f t="shared" ref="C54:N54" si="69">SUM(C55:C56)</f>
        <v>0</v>
      </c>
      <c r="D54" s="53">
        <f t="shared" si="69"/>
        <v>0</v>
      </c>
      <c r="E54" s="53">
        <f t="shared" si="69"/>
        <v>0</v>
      </c>
      <c r="F54" s="54">
        <f t="shared" si="69"/>
        <v>0</v>
      </c>
      <c r="G54" s="52">
        <f t="shared" si="69"/>
        <v>0</v>
      </c>
      <c r="H54" s="53">
        <f t="shared" si="69"/>
        <v>0</v>
      </c>
      <c r="I54" s="54">
        <f t="shared" si="69"/>
        <v>0</v>
      </c>
      <c r="J54" s="52">
        <f t="shared" si="69"/>
        <v>0</v>
      </c>
      <c r="K54" s="53">
        <f t="shared" si="69"/>
        <v>0</v>
      </c>
      <c r="L54" s="54">
        <f t="shared" si="69"/>
        <v>0</v>
      </c>
      <c r="M54" s="52">
        <f t="shared" si="69"/>
        <v>0</v>
      </c>
      <c r="N54" s="54">
        <f t="shared" si="69"/>
        <v>0</v>
      </c>
      <c r="P54" s="52">
        <f>SUM(P55:P56)</f>
        <v>0</v>
      </c>
      <c r="Q54" s="54">
        <f>SUM(Q55:Q56)</f>
        <v>0</v>
      </c>
      <c r="R54" s="10"/>
      <c r="S54" s="156" t="s">
        <v>183</v>
      </c>
      <c r="T54" s="55" t="s">
        <v>441</v>
      </c>
      <c r="U54" s="487">
        <v>20491824</v>
      </c>
      <c r="V54" s="17">
        <f t="shared" si="60"/>
        <v>0</v>
      </c>
      <c r="W54" s="17">
        <f t="shared" si="60"/>
        <v>0</v>
      </c>
      <c r="X54" s="18">
        <f t="shared" si="61"/>
        <v>20491824</v>
      </c>
      <c r="Y54" s="21">
        <v>0</v>
      </c>
      <c r="Z54" s="457">
        <v>1202950</v>
      </c>
      <c r="AA54" s="18">
        <f t="shared" si="62"/>
        <v>1202950</v>
      </c>
      <c r="AB54" s="21">
        <v>0</v>
      </c>
      <c r="AC54" s="457">
        <v>1202950</v>
      </c>
      <c r="AD54" s="20">
        <f t="shared" si="63"/>
        <v>1202950</v>
      </c>
      <c r="AE54" s="21">
        <v>0</v>
      </c>
      <c r="AF54" s="457">
        <v>0</v>
      </c>
      <c r="AG54" s="18">
        <f t="shared" si="64"/>
        <v>0</v>
      </c>
      <c r="AH54" s="21">
        <f t="shared" si="65"/>
        <v>19288874</v>
      </c>
      <c r="AI54" s="17">
        <f t="shared" si="66"/>
        <v>19288874</v>
      </c>
      <c r="AJ54" s="18">
        <f t="shared" si="67"/>
        <v>20491824</v>
      </c>
      <c r="AK54" s="10"/>
      <c r="AL54" s="455">
        <v>0</v>
      </c>
      <c r="AM54" s="458">
        <v>0</v>
      </c>
      <c r="AN54" s="10"/>
      <c r="AO54" s="365"/>
      <c r="AP54" s="365"/>
      <c r="AQ54" s="365"/>
      <c r="AR54" s="365"/>
      <c r="AS54" s="365"/>
      <c r="AT54" s="365"/>
      <c r="AU54" s="365"/>
      <c r="AV54" s="365"/>
      <c r="AW54" s="365"/>
      <c r="AX54" s="365"/>
      <c r="AY54" s="365"/>
      <c r="AZ54" s="365"/>
      <c r="BB54" s="514"/>
      <c r="BC54" s="514"/>
      <c r="BD54" s="514"/>
      <c r="BE54" s="514"/>
    </row>
    <row r="55" spans="1:70" s="514" customFormat="1" ht="15" x14ac:dyDescent="0.2">
      <c r="A55" s="188" t="s">
        <v>185</v>
      </c>
      <c r="B55" s="189" t="str">
        <f>+CONCATENATE("Vigencia ",INSTRUCCIONES!$F$3)</f>
        <v>Vigencia 2014</v>
      </c>
      <c r="C55" s="455">
        <v>0</v>
      </c>
      <c r="D55" s="456">
        <f>P55</f>
        <v>0</v>
      </c>
      <c r="E55" s="456">
        <f>Q55</f>
        <v>0</v>
      </c>
      <c r="F55" s="170">
        <f>SUM(C55:E55)</f>
        <v>0</v>
      </c>
      <c r="G55" s="283">
        <v>0</v>
      </c>
      <c r="H55" s="457">
        <v>0</v>
      </c>
      <c r="I55" s="170">
        <f>SUM(G55:H55)</f>
        <v>0</v>
      </c>
      <c r="J55" s="283">
        <v>0</v>
      </c>
      <c r="K55" s="457">
        <v>0</v>
      </c>
      <c r="L55" s="170">
        <f>SUM(J55:K55)</f>
        <v>0</v>
      </c>
      <c r="M55" s="283">
        <f>F55-I55</f>
        <v>0</v>
      </c>
      <c r="N55" s="170">
        <f>F55-L55</f>
        <v>0</v>
      </c>
      <c r="O55" s="467"/>
      <c r="P55" s="455">
        <v>0</v>
      </c>
      <c r="Q55" s="458">
        <v>0</v>
      </c>
      <c r="R55" s="10"/>
      <c r="S55" s="155">
        <v>1010399</v>
      </c>
      <c r="T55" s="159" t="s">
        <v>132</v>
      </c>
      <c r="U55" s="487">
        <v>0</v>
      </c>
      <c r="V55" s="17">
        <f t="shared" si="60"/>
        <v>0</v>
      </c>
      <c r="W55" s="17">
        <f t="shared" si="60"/>
        <v>29357693</v>
      </c>
      <c r="X55" s="18">
        <f t="shared" si="61"/>
        <v>29357693</v>
      </c>
      <c r="Y55" s="21">
        <v>0</v>
      </c>
      <c r="Z55" s="457">
        <v>29357693</v>
      </c>
      <c r="AA55" s="18">
        <f t="shared" si="62"/>
        <v>29357693</v>
      </c>
      <c r="AB55" s="21">
        <v>0</v>
      </c>
      <c r="AC55" s="457">
        <v>29357693</v>
      </c>
      <c r="AD55" s="20">
        <f t="shared" si="63"/>
        <v>29357693</v>
      </c>
      <c r="AE55" s="21">
        <v>0</v>
      </c>
      <c r="AF55" s="457">
        <v>1316035</v>
      </c>
      <c r="AG55" s="18">
        <f t="shared" si="64"/>
        <v>1316035</v>
      </c>
      <c r="AH55" s="21">
        <f t="shared" si="65"/>
        <v>0</v>
      </c>
      <c r="AI55" s="17">
        <f t="shared" si="66"/>
        <v>0</v>
      </c>
      <c r="AJ55" s="18">
        <f t="shared" si="67"/>
        <v>28041658</v>
      </c>
      <c r="AK55" s="10"/>
      <c r="AL55" s="455">
        <v>0</v>
      </c>
      <c r="AM55" s="458">
        <v>29357693</v>
      </c>
      <c r="AN55" s="10"/>
      <c r="AO55" s="365"/>
      <c r="AP55" s="554"/>
      <c r="AQ55" s="365"/>
      <c r="AR55" s="365"/>
      <c r="AS55" s="365"/>
      <c r="AT55" s="365"/>
      <c r="AU55" s="365"/>
      <c r="AV55" s="365"/>
      <c r="AW55" s="365"/>
      <c r="AX55" s="365"/>
      <c r="AY55" s="365"/>
      <c r="AZ55" s="365"/>
      <c r="BA55" s="467"/>
      <c r="BB55" s="467"/>
      <c r="BC55" s="467"/>
      <c r="BD55" s="467"/>
      <c r="BE55" s="467"/>
      <c r="BF55" s="467"/>
      <c r="BG55" s="467"/>
      <c r="BH55" s="467"/>
      <c r="BI55" s="467"/>
      <c r="BJ55" s="467"/>
      <c r="BK55" s="467"/>
      <c r="BL55" s="467"/>
      <c r="BM55" s="467"/>
      <c r="BN55" s="467"/>
      <c r="BO55" s="467"/>
      <c r="BP55" s="467"/>
      <c r="BQ55" s="467"/>
      <c r="BR55" s="467"/>
    </row>
    <row r="56" spans="1:70" s="514" customFormat="1" ht="15.75" x14ac:dyDescent="0.2">
      <c r="A56" s="188" t="s">
        <v>186</v>
      </c>
      <c r="B56" s="189" t="s">
        <v>132</v>
      </c>
      <c r="C56" s="455">
        <v>0</v>
      </c>
      <c r="D56" s="456">
        <f>P56</f>
        <v>0</v>
      </c>
      <c r="E56" s="456">
        <f>Q56</f>
        <v>0</v>
      </c>
      <c r="F56" s="170">
        <f>SUM(C56:E56)</f>
        <v>0</v>
      </c>
      <c r="G56" s="283">
        <v>0</v>
      </c>
      <c r="H56" s="457">
        <v>0</v>
      </c>
      <c r="I56" s="170">
        <f>SUM(G56:H56)</f>
        <v>0</v>
      </c>
      <c r="J56" s="283">
        <v>0</v>
      </c>
      <c r="K56" s="457">
        <v>0</v>
      </c>
      <c r="L56" s="170">
        <f>SUM(J56:K56)</f>
        <v>0</v>
      </c>
      <c r="M56" s="283">
        <f>F56-I56</f>
        <v>0</v>
      </c>
      <c r="N56" s="170">
        <f>F56-L56</f>
        <v>0</v>
      </c>
      <c r="O56" s="467"/>
      <c r="P56" s="455">
        <v>0</v>
      </c>
      <c r="Q56" s="458">
        <v>0</v>
      </c>
      <c r="R56" s="10"/>
      <c r="S56" s="448"/>
      <c r="T56" s="449"/>
      <c r="U56" s="256"/>
      <c r="V56" s="193"/>
      <c r="W56" s="193"/>
      <c r="X56" s="207"/>
      <c r="Y56" s="450"/>
      <c r="Z56" s="193"/>
      <c r="AA56" s="207"/>
      <c r="AB56" s="450"/>
      <c r="AC56" s="193"/>
      <c r="AD56" s="193"/>
      <c r="AE56" s="450"/>
      <c r="AF56" s="193"/>
      <c r="AG56" s="207"/>
      <c r="AH56" s="450"/>
      <c r="AI56" s="193"/>
      <c r="AJ56" s="207"/>
      <c r="AK56" s="12"/>
      <c r="AL56" s="213"/>
      <c r="AM56" s="214"/>
      <c r="AN56" s="10"/>
      <c r="AO56" s="365"/>
      <c r="AP56" s="365"/>
      <c r="AQ56" s="365"/>
      <c r="AR56" s="365"/>
      <c r="AS56" s="365"/>
      <c r="AT56" s="365"/>
      <c r="AU56" s="365"/>
      <c r="AV56" s="365"/>
      <c r="AW56" s="365"/>
      <c r="AX56" s="365"/>
      <c r="AY56" s="365"/>
      <c r="AZ56" s="365"/>
      <c r="BA56" s="467"/>
      <c r="BF56" s="467"/>
      <c r="BG56" s="467"/>
      <c r="BH56" s="467"/>
      <c r="BI56" s="467"/>
      <c r="BJ56" s="467"/>
      <c r="BK56" s="467"/>
      <c r="BL56" s="467"/>
      <c r="BM56" s="467"/>
      <c r="BN56" s="467"/>
      <c r="BO56" s="467"/>
      <c r="BP56" s="467"/>
      <c r="BQ56" s="467"/>
      <c r="BR56" s="467"/>
    </row>
    <row r="57" spans="1:70" s="467" customFormat="1" ht="15" x14ac:dyDescent="0.2">
      <c r="A57" s="57">
        <v>1130111</v>
      </c>
      <c r="B57" s="45" t="s">
        <v>188</v>
      </c>
      <c r="C57" s="52">
        <f t="shared" ref="C57:N57" si="70">SUM(C58:C59)</f>
        <v>0</v>
      </c>
      <c r="D57" s="53">
        <f t="shared" si="70"/>
        <v>0</v>
      </c>
      <c r="E57" s="53">
        <f t="shared" si="70"/>
        <v>0</v>
      </c>
      <c r="F57" s="54">
        <f t="shared" si="70"/>
        <v>0</v>
      </c>
      <c r="G57" s="52">
        <f t="shared" si="70"/>
        <v>0</v>
      </c>
      <c r="H57" s="53">
        <f t="shared" si="70"/>
        <v>0</v>
      </c>
      <c r="I57" s="54">
        <f t="shared" si="70"/>
        <v>0</v>
      </c>
      <c r="J57" s="52">
        <f t="shared" si="70"/>
        <v>0</v>
      </c>
      <c r="K57" s="53">
        <f t="shared" si="70"/>
        <v>0</v>
      </c>
      <c r="L57" s="54">
        <f t="shared" si="70"/>
        <v>0</v>
      </c>
      <c r="M57" s="52">
        <f t="shared" si="70"/>
        <v>0</v>
      </c>
      <c r="N57" s="54">
        <f t="shared" si="70"/>
        <v>0</v>
      </c>
      <c r="P57" s="52">
        <f>SUM(P58:P59)</f>
        <v>0</v>
      </c>
      <c r="Q57" s="54">
        <f>SUM(Q58:Q59)</f>
        <v>0</v>
      </c>
      <c r="R57" s="10"/>
      <c r="S57" s="34">
        <v>1010400</v>
      </c>
      <c r="T57" s="158" t="s">
        <v>187</v>
      </c>
      <c r="U57" s="157">
        <f t="shared" ref="U57:AJ57" si="71">U58+U61</f>
        <v>25614780</v>
      </c>
      <c r="V57" s="144">
        <f t="shared" si="71"/>
        <v>0</v>
      </c>
      <c r="W57" s="144">
        <f t="shared" si="71"/>
        <v>1420043</v>
      </c>
      <c r="X57" s="153">
        <f t="shared" si="71"/>
        <v>27034823</v>
      </c>
      <c r="Y57" s="151">
        <f t="shared" si="71"/>
        <v>0</v>
      </c>
      <c r="Z57" s="144">
        <f t="shared" si="71"/>
        <v>2923730</v>
      </c>
      <c r="AA57" s="153">
        <f t="shared" si="71"/>
        <v>2923730</v>
      </c>
      <c r="AB57" s="151">
        <f t="shared" si="71"/>
        <v>0</v>
      </c>
      <c r="AC57" s="144">
        <f t="shared" si="71"/>
        <v>2923730</v>
      </c>
      <c r="AD57" s="152">
        <f t="shared" si="71"/>
        <v>2923730</v>
      </c>
      <c r="AE57" s="151">
        <f t="shared" si="71"/>
        <v>0</v>
      </c>
      <c r="AF57" s="144">
        <f t="shared" si="71"/>
        <v>1420043</v>
      </c>
      <c r="AG57" s="153">
        <f t="shared" si="71"/>
        <v>1420043</v>
      </c>
      <c r="AH57" s="151">
        <f t="shared" si="71"/>
        <v>24111093</v>
      </c>
      <c r="AI57" s="144">
        <f t="shared" si="71"/>
        <v>24111093</v>
      </c>
      <c r="AJ57" s="153">
        <f t="shared" si="71"/>
        <v>25614780</v>
      </c>
      <c r="AK57" s="10"/>
      <c r="AL57" s="151">
        <f>AL58+AL61</f>
        <v>0</v>
      </c>
      <c r="AM57" s="153">
        <f>AM58+AM61</f>
        <v>1420043</v>
      </c>
      <c r="AN57" s="10"/>
      <c r="AO57" s="365"/>
      <c r="AP57" s="365"/>
      <c r="AQ57" s="365"/>
      <c r="AR57" s="365"/>
      <c r="AS57" s="365"/>
      <c r="AT57" s="365"/>
      <c r="AU57" s="365"/>
      <c r="AV57" s="365"/>
      <c r="AW57" s="365"/>
      <c r="AX57" s="365"/>
      <c r="AY57" s="365"/>
      <c r="AZ57" s="365"/>
      <c r="BB57" s="514"/>
      <c r="BC57" s="514"/>
      <c r="BD57" s="514"/>
      <c r="BE57" s="514"/>
    </row>
    <row r="58" spans="1:70" s="514" customFormat="1" ht="15" x14ac:dyDescent="0.2">
      <c r="A58" s="188" t="s">
        <v>189</v>
      </c>
      <c r="B58" s="189" t="str">
        <f>+CONCATENATE("Vigencia ",INSTRUCCIONES!$F$3)</f>
        <v>Vigencia 2014</v>
      </c>
      <c r="C58" s="455">
        <v>0</v>
      </c>
      <c r="D58" s="456">
        <f>P58</f>
        <v>0</v>
      </c>
      <c r="E58" s="456">
        <f>Q58</f>
        <v>0</v>
      </c>
      <c r="F58" s="170">
        <f>SUM(C58:E58)</f>
        <v>0</v>
      </c>
      <c r="G58" s="283">
        <v>0</v>
      </c>
      <c r="H58" s="457">
        <v>0</v>
      </c>
      <c r="I58" s="170">
        <f>SUM(G58:H58)</f>
        <v>0</v>
      </c>
      <c r="J58" s="283">
        <v>0</v>
      </c>
      <c r="K58" s="457">
        <v>0</v>
      </c>
      <c r="L58" s="170">
        <f>SUM(J58:K58)</f>
        <v>0</v>
      </c>
      <c r="M58" s="283">
        <f>F58-I58</f>
        <v>0</v>
      </c>
      <c r="N58" s="170">
        <f>F58-L58</f>
        <v>0</v>
      </c>
      <c r="O58" s="467"/>
      <c r="P58" s="455">
        <v>0</v>
      </c>
      <c r="Q58" s="458">
        <v>0</v>
      </c>
      <c r="R58" s="10"/>
      <c r="S58" s="155">
        <v>1010402</v>
      </c>
      <c r="T58" s="159" t="s">
        <v>175</v>
      </c>
      <c r="U58" s="19">
        <f t="shared" ref="U58:AJ58" si="72">SUM(U59:U60)</f>
        <v>25614780</v>
      </c>
      <c r="V58" s="17">
        <f t="shared" si="72"/>
        <v>0</v>
      </c>
      <c r="W58" s="17">
        <f t="shared" si="72"/>
        <v>0</v>
      </c>
      <c r="X58" s="18">
        <f t="shared" si="72"/>
        <v>25614780</v>
      </c>
      <c r="Y58" s="21">
        <f t="shared" si="72"/>
        <v>0</v>
      </c>
      <c r="Z58" s="169">
        <f t="shared" si="72"/>
        <v>1503687</v>
      </c>
      <c r="AA58" s="18">
        <f t="shared" si="72"/>
        <v>1503687</v>
      </c>
      <c r="AB58" s="21">
        <f t="shared" si="72"/>
        <v>0</v>
      </c>
      <c r="AC58" s="169">
        <f t="shared" si="72"/>
        <v>1503687</v>
      </c>
      <c r="AD58" s="20">
        <f t="shared" si="72"/>
        <v>1503687</v>
      </c>
      <c r="AE58" s="21">
        <f t="shared" si="72"/>
        <v>0</v>
      </c>
      <c r="AF58" s="169">
        <f t="shared" si="72"/>
        <v>0</v>
      </c>
      <c r="AG58" s="18">
        <f t="shared" si="72"/>
        <v>0</v>
      </c>
      <c r="AH58" s="21">
        <f t="shared" si="72"/>
        <v>24111093</v>
      </c>
      <c r="AI58" s="17">
        <f t="shared" si="72"/>
        <v>24111093</v>
      </c>
      <c r="AJ58" s="18">
        <f t="shared" si="72"/>
        <v>25614780</v>
      </c>
      <c r="AK58" s="10"/>
      <c r="AL58" s="31">
        <f>SUM(AL59:AL60)</f>
        <v>0</v>
      </c>
      <c r="AM58" s="28">
        <f>SUM(AM59:AM60)</f>
        <v>0</v>
      </c>
      <c r="AN58" s="10"/>
      <c r="AO58" s="555"/>
      <c r="AP58" s="554"/>
      <c r="AQ58" s="365"/>
      <c r="AR58" s="365"/>
      <c r="AS58" s="365"/>
      <c r="AT58" s="365"/>
      <c r="AU58" s="365"/>
      <c r="AV58" s="365"/>
      <c r="AW58" s="365"/>
      <c r="AX58" s="365"/>
      <c r="AY58" s="365"/>
      <c r="AZ58" s="365"/>
      <c r="BA58" s="467"/>
      <c r="BB58" s="467"/>
      <c r="BC58" s="467"/>
      <c r="BD58" s="467"/>
      <c r="BE58" s="467"/>
      <c r="BF58" s="467"/>
      <c r="BG58" s="467"/>
      <c r="BH58" s="467"/>
      <c r="BI58" s="467"/>
      <c r="BJ58" s="467"/>
      <c r="BK58" s="467"/>
      <c r="BL58" s="467"/>
      <c r="BM58" s="467"/>
      <c r="BN58" s="467"/>
      <c r="BO58" s="467"/>
      <c r="BP58" s="467"/>
      <c r="BQ58" s="467"/>
      <c r="BR58" s="467"/>
    </row>
    <row r="59" spans="1:70" s="514" customFormat="1" ht="15" x14ac:dyDescent="0.2">
      <c r="A59" s="188" t="s">
        <v>191</v>
      </c>
      <c r="B59" s="189" t="s">
        <v>132</v>
      </c>
      <c r="C59" s="455">
        <v>0</v>
      </c>
      <c r="D59" s="456">
        <f>P59</f>
        <v>0</v>
      </c>
      <c r="E59" s="456">
        <f>Q59</f>
        <v>0</v>
      </c>
      <c r="F59" s="170">
        <f>SUM(C59:E59)</f>
        <v>0</v>
      </c>
      <c r="G59" s="283">
        <v>0</v>
      </c>
      <c r="H59" s="457">
        <v>0</v>
      </c>
      <c r="I59" s="170">
        <f>SUM(G59:H59)</f>
        <v>0</v>
      </c>
      <c r="J59" s="283">
        <v>0</v>
      </c>
      <c r="K59" s="457">
        <v>0</v>
      </c>
      <c r="L59" s="170">
        <f>SUM(J59:K59)</f>
        <v>0</v>
      </c>
      <c r="M59" s="283">
        <f>F59-I59</f>
        <v>0</v>
      </c>
      <c r="N59" s="170">
        <f>F59-L59</f>
        <v>0</v>
      </c>
      <c r="O59" s="467"/>
      <c r="P59" s="455">
        <v>0</v>
      </c>
      <c r="Q59" s="458">
        <v>0</v>
      </c>
      <c r="R59" s="10"/>
      <c r="S59" s="156" t="s">
        <v>190</v>
      </c>
      <c r="T59" s="55" t="s">
        <v>442</v>
      </c>
      <c r="U59" s="487">
        <v>10245912</v>
      </c>
      <c r="V59" s="17">
        <f t="shared" ref="V59:W61" si="73">AL59</f>
        <v>0</v>
      </c>
      <c r="W59" s="17">
        <f t="shared" si="73"/>
        <v>0</v>
      </c>
      <c r="X59" s="18">
        <f>SUM(U59:W59)</f>
        <v>10245912</v>
      </c>
      <c r="Y59" s="21">
        <v>0</v>
      </c>
      <c r="Z59" s="457">
        <v>601475</v>
      </c>
      <c r="AA59" s="18">
        <f>SUM(Y59:Z59)</f>
        <v>601475</v>
      </c>
      <c r="AB59" s="21">
        <v>0</v>
      </c>
      <c r="AC59" s="457">
        <v>601475</v>
      </c>
      <c r="AD59" s="20">
        <f>SUM(AB59:AC59)</f>
        <v>601475</v>
      </c>
      <c r="AE59" s="21">
        <v>0</v>
      </c>
      <c r="AF59" s="457">
        <v>0</v>
      </c>
      <c r="AG59" s="18">
        <f>SUM(AE59:AF59)</f>
        <v>0</v>
      </c>
      <c r="AH59" s="21">
        <f>X59-AA59</f>
        <v>9644437</v>
      </c>
      <c r="AI59" s="17">
        <f>X59-AD59</f>
        <v>9644437</v>
      </c>
      <c r="AJ59" s="18">
        <f>X59-AG59</f>
        <v>10245912</v>
      </c>
      <c r="AK59" s="10"/>
      <c r="AL59" s="455">
        <v>0</v>
      </c>
      <c r="AM59" s="458">
        <v>0</v>
      </c>
      <c r="AN59" s="10"/>
      <c r="AO59" s="365"/>
      <c r="AP59" s="365"/>
      <c r="AQ59" s="365"/>
      <c r="AR59" s="365"/>
      <c r="AS59" s="365"/>
      <c r="AT59" s="365"/>
      <c r="AU59" s="365"/>
      <c r="AV59" s="365"/>
      <c r="AW59" s="365"/>
      <c r="AX59" s="365"/>
      <c r="AY59" s="365"/>
      <c r="AZ59" s="365"/>
      <c r="BA59" s="467"/>
      <c r="BF59" s="467"/>
      <c r="BG59" s="467"/>
      <c r="BH59" s="467"/>
      <c r="BI59" s="467"/>
      <c r="BJ59" s="467"/>
      <c r="BK59" s="467"/>
      <c r="BL59" s="467"/>
      <c r="BM59" s="467"/>
      <c r="BN59" s="467"/>
      <c r="BO59" s="467"/>
      <c r="BP59" s="467"/>
      <c r="BQ59" s="467"/>
      <c r="BR59" s="467"/>
    </row>
    <row r="60" spans="1:70" s="467" customFormat="1" x14ac:dyDescent="0.2">
      <c r="A60" s="57">
        <v>1130112</v>
      </c>
      <c r="B60" s="45" t="s">
        <v>193</v>
      </c>
      <c r="C60" s="52">
        <f t="shared" ref="C60:N60" si="74">SUM(C61:C62)</f>
        <v>2100000</v>
      </c>
      <c r="D60" s="53">
        <f t="shared" si="74"/>
        <v>0</v>
      </c>
      <c r="E60" s="53">
        <f t="shared" si="74"/>
        <v>635763</v>
      </c>
      <c r="F60" s="54">
        <f t="shared" si="74"/>
        <v>2735763</v>
      </c>
      <c r="G60" s="52">
        <f t="shared" si="74"/>
        <v>0</v>
      </c>
      <c r="H60" s="53">
        <f t="shared" si="74"/>
        <v>145698</v>
      </c>
      <c r="I60" s="54">
        <f t="shared" si="74"/>
        <v>145698</v>
      </c>
      <c r="J60" s="52">
        <f t="shared" si="74"/>
        <v>0</v>
      </c>
      <c r="K60" s="53">
        <f t="shared" si="74"/>
        <v>0</v>
      </c>
      <c r="L60" s="54">
        <f t="shared" si="74"/>
        <v>0</v>
      </c>
      <c r="M60" s="52">
        <f t="shared" si="74"/>
        <v>2590065</v>
      </c>
      <c r="N60" s="54">
        <f t="shared" si="74"/>
        <v>2735763</v>
      </c>
      <c r="P60" s="52">
        <f>SUM(P61:P62)</f>
        <v>0</v>
      </c>
      <c r="Q60" s="54">
        <f>SUM(Q61:Q62)</f>
        <v>635763</v>
      </c>
      <c r="R60" s="10"/>
      <c r="S60" s="156" t="s">
        <v>192</v>
      </c>
      <c r="T60" s="55" t="s">
        <v>443</v>
      </c>
      <c r="U60" s="487">
        <v>15368868</v>
      </c>
      <c r="V60" s="17">
        <f t="shared" si="73"/>
        <v>0</v>
      </c>
      <c r="W60" s="17">
        <f t="shared" si="73"/>
        <v>0</v>
      </c>
      <c r="X60" s="18">
        <f>SUM(U60:W60)</f>
        <v>15368868</v>
      </c>
      <c r="Y60" s="21">
        <v>0</v>
      </c>
      <c r="Z60" s="457">
        <v>902212</v>
      </c>
      <c r="AA60" s="18">
        <f>SUM(Y60:Z60)</f>
        <v>902212</v>
      </c>
      <c r="AB60" s="21">
        <v>0</v>
      </c>
      <c r="AC60" s="457">
        <v>902212</v>
      </c>
      <c r="AD60" s="20">
        <f>SUM(AB60:AC60)</f>
        <v>902212</v>
      </c>
      <c r="AE60" s="21">
        <v>0</v>
      </c>
      <c r="AF60" s="457">
        <v>0</v>
      </c>
      <c r="AG60" s="18">
        <f>SUM(AE60:AF60)</f>
        <v>0</v>
      </c>
      <c r="AH60" s="21">
        <f>X60-AA60</f>
        <v>14466656</v>
      </c>
      <c r="AI60" s="17">
        <f>X60-AD60</f>
        <v>14466656</v>
      </c>
      <c r="AJ60" s="18">
        <f>X60-AG60</f>
        <v>15368868</v>
      </c>
      <c r="AK60" s="10"/>
      <c r="AL60" s="455">
        <v>0</v>
      </c>
      <c r="AM60" s="458">
        <v>0</v>
      </c>
      <c r="AN60" s="10"/>
      <c r="AO60" s="365"/>
      <c r="AP60" s="365"/>
      <c r="AQ60" s="365"/>
      <c r="AR60" s="365"/>
      <c r="AS60" s="365"/>
      <c r="AT60" s="365"/>
      <c r="AU60" s="365"/>
      <c r="AV60" s="365"/>
      <c r="AW60" s="365"/>
      <c r="AX60" s="365"/>
      <c r="AY60" s="365"/>
      <c r="AZ60" s="365"/>
      <c r="BB60" s="514"/>
      <c r="BC60" s="514"/>
      <c r="BD60" s="514"/>
      <c r="BE60" s="514"/>
    </row>
    <row r="61" spans="1:70" s="514" customFormat="1" ht="15" x14ac:dyDescent="0.2">
      <c r="A61" s="188" t="s">
        <v>194</v>
      </c>
      <c r="B61" s="189" t="str">
        <f>+CONCATENATE("Vigencia ",INSTRUCCIONES!$F$3)</f>
        <v>Vigencia 2014</v>
      </c>
      <c r="C61" s="455">
        <v>2100000</v>
      </c>
      <c r="D61" s="456">
        <f>P61</f>
        <v>0</v>
      </c>
      <c r="E61" s="456">
        <f>Q61</f>
        <v>0</v>
      </c>
      <c r="F61" s="170">
        <f>SUM(C61:E61)</f>
        <v>2100000</v>
      </c>
      <c r="G61" s="283">
        <v>0</v>
      </c>
      <c r="H61" s="457">
        <v>145698</v>
      </c>
      <c r="I61" s="170">
        <f>SUM(G61:H61)</f>
        <v>145698</v>
      </c>
      <c r="J61" s="283">
        <v>0</v>
      </c>
      <c r="K61" s="457">
        <v>0</v>
      </c>
      <c r="L61" s="170">
        <f>SUM(J61:K61)</f>
        <v>0</v>
      </c>
      <c r="M61" s="283">
        <f>F61-I61</f>
        <v>1954302</v>
      </c>
      <c r="N61" s="170">
        <f>F61-L61</f>
        <v>2100000</v>
      </c>
      <c r="O61" s="467"/>
      <c r="P61" s="455">
        <v>0</v>
      </c>
      <c r="Q61" s="458">
        <v>0</v>
      </c>
      <c r="R61" s="10"/>
      <c r="S61" s="155">
        <v>1010499</v>
      </c>
      <c r="T61" s="159" t="s">
        <v>132</v>
      </c>
      <c r="U61" s="487">
        <v>0</v>
      </c>
      <c r="V61" s="17">
        <f t="shared" si="73"/>
        <v>0</v>
      </c>
      <c r="W61" s="17">
        <f t="shared" si="73"/>
        <v>1420043</v>
      </c>
      <c r="X61" s="18">
        <f>SUM(U61:W61)</f>
        <v>1420043</v>
      </c>
      <c r="Y61" s="21">
        <v>0</v>
      </c>
      <c r="Z61" s="457">
        <v>1420043</v>
      </c>
      <c r="AA61" s="18">
        <f>SUM(Y61:Z61)</f>
        <v>1420043</v>
      </c>
      <c r="AB61" s="21">
        <v>0</v>
      </c>
      <c r="AC61" s="457">
        <v>1420043</v>
      </c>
      <c r="AD61" s="20">
        <f>SUM(AB61:AC61)</f>
        <v>1420043</v>
      </c>
      <c r="AE61" s="21">
        <v>0</v>
      </c>
      <c r="AF61" s="457">
        <v>1420043</v>
      </c>
      <c r="AG61" s="18">
        <f>SUM(AE61:AF61)</f>
        <v>1420043</v>
      </c>
      <c r="AH61" s="21">
        <f>X61-AA61</f>
        <v>0</v>
      </c>
      <c r="AI61" s="17">
        <f>X61-AD61</f>
        <v>0</v>
      </c>
      <c r="AJ61" s="18">
        <f>X61-AG61</f>
        <v>0</v>
      </c>
      <c r="AK61" s="10"/>
      <c r="AL61" s="455">
        <v>0</v>
      </c>
      <c r="AM61" s="458">
        <v>1420043</v>
      </c>
      <c r="AN61" s="10"/>
      <c r="AO61" s="365"/>
      <c r="AP61" s="554"/>
      <c r="AQ61" s="365"/>
      <c r="AR61" s="365"/>
      <c r="AS61" s="365"/>
      <c r="AT61" s="365"/>
      <c r="AU61" s="554"/>
      <c r="AV61" s="554"/>
      <c r="AW61" s="365"/>
      <c r="AX61" s="365"/>
      <c r="AY61" s="365"/>
      <c r="AZ61" s="365"/>
      <c r="BA61" s="467"/>
      <c r="BB61" s="467"/>
      <c r="BC61" s="467"/>
      <c r="BD61" s="467"/>
      <c r="BE61" s="467"/>
      <c r="BF61" s="467"/>
      <c r="BG61" s="467"/>
      <c r="BH61" s="467"/>
      <c r="BI61" s="467"/>
      <c r="BJ61" s="467"/>
      <c r="BK61" s="467"/>
      <c r="BL61" s="467"/>
      <c r="BM61" s="467"/>
      <c r="BN61" s="467"/>
      <c r="BO61" s="467"/>
      <c r="BP61" s="467"/>
      <c r="BQ61" s="467"/>
      <c r="BR61" s="467"/>
    </row>
    <row r="62" spans="1:70" s="514" customFormat="1" ht="15.75" x14ac:dyDescent="0.2">
      <c r="A62" s="188" t="s">
        <v>195</v>
      </c>
      <c r="B62" s="189" t="s">
        <v>132</v>
      </c>
      <c r="C62" s="455">
        <v>0</v>
      </c>
      <c r="D62" s="456">
        <f>P62</f>
        <v>0</v>
      </c>
      <c r="E62" s="456">
        <f>Q62</f>
        <v>635763</v>
      </c>
      <c r="F62" s="170">
        <f>SUM(C62:E62)</f>
        <v>635763</v>
      </c>
      <c r="G62" s="283">
        <v>0</v>
      </c>
      <c r="H62" s="457">
        <v>0</v>
      </c>
      <c r="I62" s="170">
        <f>SUM(G62:H62)</f>
        <v>0</v>
      </c>
      <c r="J62" s="283">
        <v>0</v>
      </c>
      <c r="K62" s="457">
        <v>0</v>
      </c>
      <c r="L62" s="170">
        <f>SUM(J62:K62)</f>
        <v>0</v>
      </c>
      <c r="M62" s="283">
        <f>F62-I62</f>
        <v>635763</v>
      </c>
      <c r="N62" s="170">
        <f>F62-L62</f>
        <v>635763</v>
      </c>
      <c r="O62" s="467"/>
      <c r="P62" s="455">
        <v>0</v>
      </c>
      <c r="Q62" s="458">
        <v>635763</v>
      </c>
      <c r="R62" s="10"/>
      <c r="S62" s="448"/>
      <c r="T62" s="449"/>
      <c r="U62" s="193"/>
      <c r="V62" s="193"/>
      <c r="W62" s="193"/>
      <c r="X62" s="207"/>
      <c r="Y62" s="450"/>
      <c r="Z62" s="193"/>
      <c r="AA62" s="207"/>
      <c r="AB62" s="450"/>
      <c r="AC62" s="193"/>
      <c r="AD62" s="193"/>
      <c r="AE62" s="450"/>
      <c r="AF62" s="193"/>
      <c r="AG62" s="207"/>
      <c r="AH62" s="450"/>
      <c r="AI62" s="193"/>
      <c r="AJ62" s="207"/>
      <c r="AK62" s="12"/>
      <c r="AL62" s="213"/>
      <c r="AM62" s="214"/>
      <c r="AN62" s="10"/>
      <c r="AO62" s="365"/>
      <c r="AP62" s="365"/>
      <c r="AQ62" s="365"/>
      <c r="AR62" s="365"/>
      <c r="AS62" s="365"/>
      <c r="AT62" s="365"/>
      <c r="AU62" s="365"/>
      <c r="AV62" s="365"/>
      <c r="AW62" s="365"/>
      <c r="AX62" s="365"/>
      <c r="AY62" s="365"/>
      <c r="AZ62" s="365"/>
      <c r="BA62" s="467"/>
      <c r="BF62" s="467"/>
      <c r="BG62" s="467"/>
      <c r="BH62" s="467"/>
      <c r="BI62" s="467"/>
      <c r="BJ62" s="467"/>
      <c r="BK62" s="467"/>
      <c r="BL62" s="467"/>
      <c r="BM62" s="467"/>
      <c r="BN62" s="467"/>
      <c r="BO62" s="467"/>
      <c r="BP62" s="467"/>
      <c r="BQ62" s="467"/>
      <c r="BR62" s="467"/>
    </row>
    <row r="63" spans="1:70" s="467" customFormat="1" ht="15.75" x14ac:dyDescent="0.2">
      <c r="A63" s="57">
        <v>1130113</v>
      </c>
      <c r="B63" s="45" t="s">
        <v>197</v>
      </c>
      <c r="C63" s="52">
        <f t="shared" ref="C63:N63" si="75">SUM(C64:C65)</f>
        <v>22000000</v>
      </c>
      <c r="D63" s="53">
        <f t="shared" si="75"/>
        <v>0</v>
      </c>
      <c r="E63" s="53">
        <f t="shared" si="75"/>
        <v>6807623</v>
      </c>
      <c r="F63" s="54">
        <f t="shared" si="75"/>
        <v>28807623</v>
      </c>
      <c r="G63" s="52">
        <f t="shared" si="75"/>
        <v>0</v>
      </c>
      <c r="H63" s="53">
        <f t="shared" si="75"/>
        <v>4176484</v>
      </c>
      <c r="I63" s="54">
        <f t="shared" si="75"/>
        <v>4176484</v>
      </c>
      <c r="J63" s="52">
        <f t="shared" si="75"/>
        <v>0</v>
      </c>
      <c r="K63" s="53">
        <f t="shared" si="75"/>
        <v>2741184</v>
      </c>
      <c r="L63" s="54">
        <f t="shared" si="75"/>
        <v>2741184</v>
      </c>
      <c r="M63" s="52">
        <f t="shared" si="75"/>
        <v>24631139</v>
      </c>
      <c r="N63" s="54">
        <f t="shared" si="75"/>
        <v>26066439</v>
      </c>
      <c r="P63" s="52">
        <f>SUM(P64:P65)</f>
        <v>0</v>
      </c>
      <c r="Q63" s="54">
        <f>SUM(Q64:Q65)</f>
        <v>6807623</v>
      </c>
      <c r="R63" s="10"/>
      <c r="S63" s="469">
        <v>1020010</v>
      </c>
      <c r="T63" s="470" t="s">
        <v>196</v>
      </c>
      <c r="U63" s="157">
        <f t="shared" ref="U63:AJ63" si="76">U65+U83+U90+U104</f>
        <v>1337674327</v>
      </c>
      <c r="V63" s="144">
        <f t="shared" si="76"/>
        <v>0</v>
      </c>
      <c r="W63" s="144">
        <f t="shared" si="76"/>
        <v>137390364</v>
      </c>
      <c r="X63" s="153">
        <f t="shared" si="76"/>
        <v>1475064691</v>
      </c>
      <c r="Y63" s="151">
        <f t="shared" si="76"/>
        <v>0</v>
      </c>
      <c r="Z63" s="144">
        <f t="shared" si="76"/>
        <v>294916614</v>
      </c>
      <c r="AA63" s="153">
        <f t="shared" si="76"/>
        <v>294916614</v>
      </c>
      <c r="AB63" s="151">
        <f t="shared" si="76"/>
        <v>0</v>
      </c>
      <c r="AC63" s="144">
        <f t="shared" si="76"/>
        <v>210748614</v>
      </c>
      <c r="AD63" s="152">
        <f t="shared" si="76"/>
        <v>210748614</v>
      </c>
      <c r="AE63" s="151">
        <f t="shared" si="76"/>
        <v>0</v>
      </c>
      <c r="AF63" s="144">
        <f t="shared" si="76"/>
        <v>89356330</v>
      </c>
      <c r="AG63" s="153">
        <f t="shared" si="76"/>
        <v>89356330</v>
      </c>
      <c r="AH63" s="151">
        <f t="shared" si="76"/>
        <v>1180148077</v>
      </c>
      <c r="AI63" s="144">
        <f t="shared" si="76"/>
        <v>1264316077</v>
      </c>
      <c r="AJ63" s="153">
        <f t="shared" si="76"/>
        <v>1385708361</v>
      </c>
      <c r="AK63" s="10"/>
      <c r="AL63" s="151">
        <f>AL65+AL83+AL90+AL104</f>
        <v>0</v>
      </c>
      <c r="AM63" s="153">
        <f>AM65+AM83+AM90+AM104</f>
        <v>137390364</v>
      </c>
      <c r="AN63" s="10"/>
      <c r="AO63" s="365"/>
      <c r="AP63" s="365"/>
      <c r="AQ63" s="365"/>
      <c r="AR63" s="365"/>
      <c r="AS63" s="365"/>
      <c r="AT63" s="365"/>
      <c r="AU63" s="365"/>
      <c r="AV63" s="365"/>
      <c r="AW63" s="365"/>
      <c r="AX63" s="365"/>
      <c r="AY63" s="365"/>
      <c r="AZ63" s="365"/>
      <c r="BB63" s="514"/>
      <c r="BC63" s="514"/>
      <c r="BD63" s="514"/>
      <c r="BE63" s="514"/>
    </row>
    <row r="64" spans="1:70" s="514" customFormat="1" ht="15.75" x14ac:dyDescent="0.2">
      <c r="A64" s="188" t="s">
        <v>198</v>
      </c>
      <c r="B64" s="189" t="str">
        <f>+CONCATENATE("Vigencia ",INSTRUCCIONES!$F$3)</f>
        <v>Vigencia 2014</v>
      </c>
      <c r="C64" s="455">
        <v>22000000</v>
      </c>
      <c r="D64" s="456">
        <f>P64</f>
        <v>0</v>
      </c>
      <c r="E64" s="456">
        <f>Q64</f>
        <v>0</v>
      </c>
      <c r="F64" s="170">
        <f>SUM(C64:E64)</f>
        <v>22000000</v>
      </c>
      <c r="G64" s="283">
        <v>0</v>
      </c>
      <c r="H64" s="457">
        <v>1435300</v>
      </c>
      <c r="I64" s="170">
        <f>SUM(G64:H64)</f>
        <v>1435300</v>
      </c>
      <c r="J64" s="283">
        <v>0</v>
      </c>
      <c r="K64" s="457">
        <v>0</v>
      </c>
      <c r="L64" s="170">
        <f>SUM(J64:K64)</f>
        <v>0</v>
      </c>
      <c r="M64" s="283">
        <f>F64-I64</f>
        <v>20564700</v>
      </c>
      <c r="N64" s="170">
        <f>F64-L64</f>
        <v>22000000</v>
      </c>
      <c r="O64" s="467"/>
      <c r="P64" s="455">
        <v>0</v>
      </c>
      <c r="Q64" s="458">
        <v>0</v>
      </c>
      <c r="R64" s="10"/>
      <c r="S64" s="448"/>
      <c r="T64" s="449"/>
      <c r="U64" s="193"/>
      <c r="V64" s="193"/>
      <c r="W64" s="193"/>
      <c r="X64" s="207"/>
      <c r="Y64" s="450"/>
      <c r="Z64" s="193"/>
      <c r="AA64" s="207"/>
      <c r="AB64" s="450"/>
      <c r="AC64" s="193"/>
      <c r="AD64" s="193"/>
      <c r="AE64" s="450"/>
      <c r="AF64" s="193"/>
      <c r="AG64" s="207"/>
      <c r="AH64" s="450"/>
      <c r="AI64" s="193"/>
      <c r="AJ64" s="207"/>
      <c r="AK64" s="10"/>
      <c r="AL64" s="211"/>
      <c r="AM64" s="212"/>
      <c r="AN64" s="10"/>
      <c r="AO64" s="365"/>
      <c r="AP64" s="365"/>
      <c r="AQ64" s="365"/>
      <c r="AR64" s="365"/>
      <c r="AS64" s="365"/>
      <c r="AT64" s="365"/>
      <c r="AU64" s="365"/>
      <c r="AV64" s="365"/>
      <c r="AW64" s="365"/>
      <c r="AX64" s="365"/>
      <c r="AY64" s="365"/>
      <c r="AZ64" s="365"/>
      <c r="BA64" s="467"/>
      <c r="BB64" s="467"/>
      <c r="BC64" s="467"/>
      <c r="BD64" s="467"/>
      <c r="BE64" s="467"/>
      <c r="BF64" s="467"/>
      <c r="BG64" s="467"/>
      <c r="BH64" s="467"/>
      <c r="BI64" s="467"/>
      <c r="BJ64" s="467"/>
      <c r="BK64" s="467"/>
      <c r="BL64" s="467"/>
      <c r="BM64" s="467"/>
      <c r="BN64" s="467"/>
      <c r="BO64" s="467"/>
      <c r="BP64" s="467"/>
      <c r="BQ64" s="467"/>
      <c r="BR64" s="467"/>
    </row>
    <row r="65" spans="1:70" s="514" customFormat="1" ht="15" x14ac:dyDescent="0.2">
      <c r="A65" s="188" t="s">
        <v>199</v>
      </c>
      <c r="B65" s="189" t="s">
        <v>132</v>
      </c>
      <c r="C65" s="455">
        <v>0</v>
      </c>
      <c r="D65" s="456">
        <f>P65</f>
        <v>0</v>
      </c>
      <c r="E65" s="456">
        <f>Q65</f>
        <v>6807623</v>
      </c>
      <c r="F65" s="170">
        <f>SUM(C65:E65)</f>
        <v>6807623</v>
      </c>
      <c r="G65" s="283">
        <v>0</v>
      </c>
      <c r="H65" s="457">
        <v>2741184</v>
      </c>
      <c r="I65" s="170">
        <f>SUM(G65:H65)</f>
        <v>2741184</v>
      </c>
      <c r="J65" s="283">
        <v>0</v>
      </c>
      <c r="K65" s="457">
        <v>2741184</v>
      </c>
      <c r="L65" s="170">
        <f>SUM(J65:K65)</f>
        <v>2741184</v>
      </c>
      <c r="M65" s="283">
        <f>F65-I65</f>
        <v>4066439</v>
      </c>
      <c r="N65" s="170">
        <f>F65-L65</f>
        <v>4066439</v>
      </c>
      <c r="O65" s="467"/>
      <c r="P65" s="455">
        <v>0</v>
      </c>
      <c r="Q65" s="458">
        <v>6807623</v>
      </c>
      <c r="R65" s="10"/>
      <c r="S65" s="34">
        <v>1020100</v>
      </c>
      <c r="T65" s="158" t="s">
        <v>70</v>
      </c>
      <c r="U65" s="157">
        <f t="shared" ref="U65:AJ65" si="77">SUM(U66:U69)+U81</f>
        <v>796637507</v>
      </c>
      <c r="V65" s="144">
        <f t="shared" si="77"/>
        <v>0</v>
      </c>
      <c r="W65" s="144">
        <f t="shared" si="77"/>
        <v>68400503</v>
      </c>
      <c r="X65" s="153">
        <f t="shared" si="77"/>
        <v>865038010</v>
      </c>
      <c r="Y65" s="151">
        <f t="shared" si="77"/>
        <v>0</v>
      </c>
      <c r="Z65" s="144">
        <f t="shared" si="77"/>
        <v>116984246</v>
      </c>
      <c r="AA65" s="153">
        <f t="shared" si="77"/>
        <v>116984246</v>
      </c>
      <c r="AB65" s="151">
        <f t="shared" si="77"/>
        <v>0</v>
      </c>
      <c r="AC65" s="144">
        <f t="shared" si="77"/>
        <v>116984246</v>
      </c>
      <c r="AD65" s="152">
        <f t="shared" si="77"/>
        <v>116984246</v>
      </c>
      <c r="AE65" s="151">
        <f t="shared" si="77"/>
        <v>0</v>
      </c>
      <c r="AF65" s="144">
        <f t="shared" si="77"/>
        <v>60583743</v>
      </c>
      <c r="AG65" s="153">
        <f t="shared" si="77"/>
        <v>60583743</v>
      </c>
      <c r="AH65" s="151">
        <f t="shared" si="77"/>
        <v>748053764</v>
      </c>
      <c r="AI65" s="144">
        <f t="shared" si="77"/>
        <v>748053764</v>
      </c>
      <c r="AJ65" s="153">
        <f t="shared" si="77"/>
        <v>804454267</v>
      </c>
      <c r="AK65" s="10"/>
      <c r="AL65" s="151">
        <f>SUM(AL66:AL69)+AL81</f>
        <v>0</v>
      </c>
      <c r="AM65" s="153">
        <f>SUM(AM66:AM69)+AM81</f>
        <v>68400503</v>
      </c>
      <c r="AN65" s="10"/>
      <c r="AO65" s="365"/>
      <c r="AP65" s="365"/>
      <c r="AQ65" s="365"/>
      <c r="AR65" s="365"/>
      <c r="AS65" s="365"/>
      <c r="AT65" s="365"/>
      <c r="AU65" s="365"/>
      <c r="AV65" s="365"/>
      <c r="AW65" s="365"/>
      <c r="AX65" s="365"/>
      <c r="AY65" s="365"/>
      <c r="AZ65" s="365"/>
      <c r="BA65" s="467"/>
      <c r="BB65" s="467"/>
      <c r="BC65" s="467"/>
      <c r="BD65" s="467"/>
      <c r="BE65" s="467"/>
      <c r="BF65" s="467"/>
      <c r="BG65" s="467"/>
      <c r="BH65" s="467"/>
      <c r="BI65" s="467"/>
      <c r="BJ65" s="467"/>
      <c r="BK65" s="467"/>
      <c r="BL65" s="467"/>
      <c r="BM65" s="467"/>
      <c r="BN65" s="467"/>
      <c r="BO65" s="467"/>
      <c r="BP65" s="467"/>
      <c r="BQ65" s="467"/>
      <c r="BR65" s="467"/>
    </row>
    <row r="66" spans="1:70" s="467" customFormat="1" x14ac:dyDescent="0.2">
      <c r="A66" s="57">
        <v>1130114</v>
      </c>
      <c r="B66" s="45" t="s">
        <v>200</v>
      </c>
      <c r="C66" s="52">
        <f t="shared" ref="C66:N66" si="78">SUM(C67:C68)</f>
        <v>700000</v>
      </c>
      <c r="D66" s="53">
        <f t="shared" si="78"/>
        <v>0</v>
      </c>
      <c r="E66" s="53">
        <f t="shared" si="78"/>
        <v>74063</v>
      </c>
      <c r="F66" s="54">
        <f t="shared" si="78"/>
        <v>774063</v>
      </c>
      <c r="G66" s="52">
        <f t="shared" si="78"/>
        <v>0</v>
      </c>
      <c r="H66" s="53">
        <f t="shared" si="78"/>
        <v>74063</v>
      </c>
      <c r="I66" s="54">
        <f t="shared" si="78"/>
        <v>74063</v>
      </c>
      <c r="J66" s="52">
        <f t="shared" si="78"/>
        <v>0</v>
      </c>
      <c r="K66" s="53">
        <f t="shared" si="78"/>
        <v>74063</v>
      </c>
      <c r="L66" s="54">
        <f t="shared" si="78"/>
        <v>74063</v>
      </c>
      <c r="M66" s="52">
        <f t="shared" si="78"/>
        <v>700000</v>
      </c>
      <c r="N66" s="54">
        <f t="shared" si="78"/>
        <v>700000</v>
      </c>
      <c r="P66" s="52">
        <f>SUM(P67:P68)</f>
        <v>0</v>
      </c>
      <c r="Q66" s="54">
        <f>SUM(Q67:Q68)</f>
        <v>74063</v>
      </c>
      <c r="R66" s="10"/>
      <c r="S66" s="155">
        <v>1020101</v>
      </c>
      <c r="T66" s="159" t="s">
        <v>71</v>
      </c>
      <c r="U66" s="487">
        <v>619386756</v>
      </c>
      <c r="V66" s="17">
        <f t="shared" ref="V66:W68" si="79">AL66</f>
        <v>0</v>
      </c>
      <c r="W66" s="17">
        <f t="shared" si="79"/>
        <v>0</v>
      </c>
      <c r="X66" s="18">
        <f>SUM(U66:W66)</f>
        <v>619386756</v>
      </c>
      <c r="Y66" s="21">
        <v>0</v>
      </c>
      <c r="Z66" s="457">
        <v>51615563</v>
      </c>
      <c r="AA66" s="18">
        <f>SUM(Y66:Z66)</f>
        <v>51615563</v>
      </c>
      <c r="AB66" s="21">
        <v>0</v>
      </c>
      <c r="AC66" s="457">
        <v>51615563</v>
      </c>
      <c r="AD66" s="20">
        <f>SUM(AB66:AC66)</f>
        <v>51615563</v>
      </c>
      <c r="AE66" s="21">
        <v>0</v>
      </c>
      <c r="AF66" s="457">
        <v>51615563</v>
      </c>
      <c r="AG66" s="18">
        <f>SUM(AE66:AF66)</f>
        <v>51615563</v>
      </c>
      <c r="AH66" s="21">
        <f>X66-AA66</f>
        <v>567771193</v>
      </c>
      <c r="AI66" s="17">
        <f>X66-AD66</f>
        <v>567771193</v>
      </c>
      <c r="AJ66" s="18">
        <f>X66-AG66</f>
        <v>567771193</v>
      </c>
      <c r="AK66" s="10"/>
      <c r="AL66" s="455">
        <v>0</v>
      </c>
      <c r="AM66" s="458">
        <v>0</v>
      </c>
      <c r="AN66" s="10"/>
      <c r="AO66" s="365"/>
      <c r="AP66" s="365"/>
      <c r="AQ66" s="365"/>
      <c r="AR66" s="365"/>
      <c r="AS66" s="365"/>
      <c r="AT66" s="365"/>
      <c r="AU66" s="365"/>
      <c r="AV66" s="365"/>
      <c r="AW66" s="365"/>
      <c r="AX66" s="365"/>
      <c r="AY66" s="365"/>
      <c r="AZ66" s="365"/>
    </row>
    <row r="67" spans="1:70" s="514" customFormat="1" ht="15" x14ac:dyDescent="0.2">
      <c r="A67" s="188" t="s">
        <v>201</v>
      </c>
      <c r="B67" s="189" t="str">
        <f>+CONCATENATE("Vigencia ",INSTRUCCIONES!$F$3)</f>
        <v>Vigencia 2014</v>
      </c>
      <c r="C67" s="455">
        <v>700000</v>
      </c>
      <c r="D67" s="456">
        <f>P67</f>
        <v>0</v>
      </c>
      <c r="E67" s="456">
        <f>Q67</f>
        <v>0</v>
      </c>
      <c r="F67" s="170">
        <f>SUM(C67:E67)</f>
        <v>700000</v>
      </c>
      <c r="G67" s="283">
        <v>0</v>
      </c>
      <c r="H67" s="457">
        <v>74063</v>
      </c>
      <c r="I67" s="170">
        <f>SUM(G67:H67)</f>
        <v>74063</v>
      </c>
      <c r="J67" s="283">
        <v>0</v>
      </c>
      <c r="K67" s="457">
        <v>74063</v>
      </c>
      <c r="L67" s="170">
        <f>SUM(J67:K67)</f>
        <v>74063</v>
      </c>
      <c r="M67" s="283">
        <f>F67-I67</f>
        <v>625937</v>
      </c>
      <c r="N67" s="170">
        <f>F67-L67</f>
        <v>625937</v>
      </c>
      <c r="O67" s="467"/>
      <c r="P67" s="455">
        <v>0</v>
      </c>
      <c r="Q67" s="458">
        <v>0</v>
      </c>
      <c r="R67" s="10"/>
      <c r="S67" s="155">
        <v>1020102</v>
      </c>
      <c r="T67" s="159" t="s">
        <v>74</v>
      </c>
      <c r="U67" s="487">
        <v>92835719</v>
      </c>
      <c r="V67" s="17">
        <f t="shared" si="79"/>
        <v>0</v>
      </c>
      <c r="W67" s="17">
        <f t="shared" si="79"/>
        <v>0</v>
      </c>
      <c r="X67" s="18">
        <f>SUM(U67:W67)</f>
        <v>92835719</v>
      </c>
      <c r="Y67" s="21">
        <v>0</v>
      </c>
      <c r="Z67" s="457">
        <v>8900380</v>
      </c>
      <c r="AA67" s="18">
        <f>SUM(Y67:Z67)</f>
        <v>8900380</v>
      </c>
      <c r="AB67" s="21">
        <v>0</v>
      </c>
      <c r="AC67" s="457">
        <v>8900380</v>
      </c>
      <c r="AD67" s="20">
        <f>SUM(AB67:AC67)</f>
        <v>8900380</v>
      </c>
      <c r="AE67" s="21">
        <v>0</v>
      </c>
      <c r="AF67" s="457">
        <v>8900380</v>
      </c>
      <c r="AG67" s="18">
        <f>SUM(AE67:AF67)</f>
        <v>8900380</v>
      </c>
      <c r="AH67" s="21">
        <f>X67-AA67</f>
        <v>83935339</v>
      </c>
      <c r="AI67" s="17">
        <f>X67-AD67</f>
        <v>83935339</v>
      </c>
      <c r="AJ67" s="18">
        <f>X67-AG67</f>
        <v>83935339</v>
      </c>
      <c r="AK67" s="10"/>
      <c r="AL67" s="455">
        <v>0</v>
      </c>
      <c r="AM67" s="458">
        <v>0</v>
      </c>
      <c r="AN67" s="10"/>
      <c r="AO67" s="365"/>
      <c r="AP67" s="365"/>
      <c r="AQ67" s="365"/>
      <c r="AR67" s="365"/>
      <c r="AS67" s="365"/>
      <c r="AT67" s="365"/>
      <c r="AU67" s="365"/>
      <c r="AV67" s="365"/>
      <c r="AW67" s="365"/>
      <c r="AX67" s="365"/>
      <c r="AY67" s="365"/>
      <c r="AZ67" s="365"/>
      <c r="BA67" s="467"/>
      <c r="BB67" s="467"/>
      <c r="BC67" s="467"/>
      <c r="BD67" s="467"/>
      <c r="BE67" s="467"/>
      <c r="BF67" s="467"/>
      <c r="BG67" s="467"/>
      <c r="BH67" s="467"/>
      <c r="BI67" s="467"/>
      <c r="BJ67" s="467"/>
      <c r="BK67" s="467"/>
      <c r="BL67" s="467"/>
      <c r="BM67" s="467"/>
      <c r="BN67" s="467"/>
      <c r="BO67" s="467"/>
      <c r="BP67" s="467"/>
      <c r="BQ67" s="467"/>
      <c r="BR67" s="467"/>
    </row>
    <row r="68" spans="1:70" s="514" customFormat="1" ht="15" x14ac:dyDescent="0.2">
      <c r="A68" s="188" t="s">
        <v>202</v>
      </c>
      <c r="B68" s="189" t="s">
        <v>132</v>
      </c>
      <c r="C68" s="455">
        <v>0</v>
      </c>
      <c r="D68" s="456">
        <f>P68</f>
        <v>0</v>
      </c>
      <c r="E68" s="456">
        <f>Q68</f>
        <v>74063</v>
      </c>
      <c r="F68" s="170">
        <f>SUM(C68:E68)</f>
        <v>74063</v>
      </c>
      <c r="G68" s="283">
        <v>0</v>
      </c>
      <c r="H68" s="457">
        <v>0</v>
      </c>
      <c r="I68" s="170">
        <f>SUM(G68:H68)</f>
        <v>0</v>
      </c>
      <c r="J68" s="283">
        <v>0</v>
      </c>
      <c r="K68" s="457">
        <v>0</v>
      </c>
      <c r="L68" s="170">
        <f>SUM(J68:K68)</f>
        <v>0</v>
      </c>
      <c r="M68" s="283">
        <f>F68-I68</f>
        <v>74063</v>
      </c>
      <c r="N68" s="170">
        <f>F68-L68</f>
        <v>74063</v>
      </c>
      <c r="O68" s="467"/>
      <c r="P68" s="455">
        <v>0</v>
      </c>
      <c r="Q68" s="458">
        <v>74063</v>
      </c>
      <c r="R68" s="10"/>
      <c r="S68" s="155">
        <v>1020103</v>
      </c>
      <c r="T68" s="159" t="s">
        <v>77</v>
      </c>
      <c r="U68" s="487">
        <v>0</v>
      </c>
      <c r="V68" s="17">
        <f t="shared" si="79"/>
        <v>0</v>
      </c>
      <c r="W68" s="17">
        <f t="shared" si="79"/>
        <v>0</v>
      </c>
      <c r="X68" s="18">
        <f>SUM(U68:W68)</f>
        <v>0</v>
      </c>
      <c r="Y68" s="21">
        <v>0</v>
      </c>
      <c r="Z68" s="457">
        <v>0</v>
      </c>
      <c r="AA68" s="18">
        <f>SUM(Y68:Z68)</f>
        <v>0</v>
      </c>
      <c r="AB68" s="21">
        <v>0</v>
      </c>
      <c r="AC68" s="457">
        <v>0</v>
      </c>
      <c r="AD68" s="20">
        <f>SUM(AB68:AC68)</f>
        <v>0</v>
      </c>
      <c r="AE68" s="21">
        <v>0</v>
      </c>
      <c r="AF68" s="457">
        <v>0</v>
      </c>
      <c r="AG68" s="18">
        <f>SUM(AE68:AF68)</f>
        <v>0</v>
      </c>
      <c r="AH68" s="21">
        <f>X68-AA68</f>
        <v>0</v>
      </c>
      <c r="AI68" s="17">
        <f>X68-AD68</f>
        <v>0</v>
      </c>
      <c r="AJ68" s="18">
        <f>X68-AG68</f>
        <v>0</v>
      </c>
      <c r="AK68" s="10"/>
      <c r="AL68" s="455">
        <v>0</v>
      </c>
      <c r="AM68" s="458">
        <v>0</v>
      </c>
      <c r="AN68" s="10"/>
      <c r="AO68" s="365"/>
      <c r="AP68" s="365"/>
      <c r="AQ68" s="365"/>
      <c r="AR68" s="365"/>
      <c r="AS68" s="365"/>
      <c r="AT68" s="365"/>
      <c r="AU68" s="365"/>
      <c r="AV68" s="365"/>
      <c r="AW68" s="365"/>
      <c r="AX68" s="365"/>
      <c r="AY68" s="365"/>
      <c r="AZ68" s="365"/>
      <c r="BA68" s="467"/>
      <c r="BB68" s="467"/>
      <c r="BC68" s="467"/>
      <c r="BD68" s="467"/>
      <c r="BE68" s="467"/>
      <c r="BF68" s="467"/>
      <c r="BG68" s="467"/>
      <c r="BH68" s="467"/>
      <c r="BI68" s="467"/>
      <c r="BJ68" s="467"/>
      <c r="BK68" s="467"/>
      <c r="BL68" s="467"/>
      <c r="BM68" s="467"/>
      <c r="BN68" s="467"/>
      <c r="BO68" s="467"/>
      <c r="BP68" s="467"/>
      <c r="BQ68" s="467"/>
      <c r="BR68" s="467"/>
    </row>
    <row r="69" spans="1:70" s="467" customFormat="1" x14ac:dyDescent="0.2">
      <c r="A69" s="57">
        <v>1130115</v>
      </c>
      <c r="B69" s="45" t="s">
        <v>203</v>
      </c>
      <c r="C69" s="52">
        <f t="shared" ref="C69:N69" si="80">SUM(C70:C71)</f>
        <v>51000000</v>
      </c>
      <c r="D69" s="53">
        <f t="shared" si="80"/>
        <v>0</v>
      </c>
      <c r="E69" s="53">
        <f t="shared" si="80"/>
        <v>22391319</v>
      </c>
      <c r="F69" s="54">
        <f t="shared" si="80"/>
        <v>73391319</v>
      </c>
      <c r="G69" s="52">
        <f t="shared" si="80"/>
        <v>0</v>
      </c>
      <c r="H69" s="53">
        <f t="shared" si="80"/>
        <v>3686848</v>
      </c>
      <c r="I69" s="54">
        <f t="shared" si="80"/>
        <v>3686848</v>
      </c>
      <c r="J69" s="52">
        <f t="shared" si="80"/>
        <v>0</v>
      </c>
      <c r="K69" s="53">
        <f t="shared" si="80"/>
        <v>0</v>
      </c>
      <c r="L69" s="54">
        <f t="shared" si="80"/>
        <v>0</v>
      </c>
      <c r="M69" s="52">
        <f t="shared" si="80"/>
        <v>69704471</v>
      </c>
      <c r="N69" s="54">
        <f t="shared" si="80"/>
        <v>73391319</v>
      </c>
      <c r="P69" s="52">
        <f>SUM(P70:P71)</f>
        <v>0</v>
      </c>
      <c r="Q69" s="54">
        <f>SUM(Q70:Q71)</f>
        <v>22391319</v>
      </c>
      <c r="R69" s="10"/>
      <c r="S69" s="155">
        <v>1020104</v>
      </c>
      <c r="T69" s="159" t="s">
        <v>82</v>
      </c>
      <c r="U69" s="19">
        <f t="shared" ref="U69:AJ69" si="81">SUM(U70:U80)</f>
        <v>84415032</v>
      </c>
      <c r="V69" s="17">
        <f t="shared" si="81"/>
        <v>0</v>
      </c>
      <c r="W69" s="17">
        <f t="shared" si="81"/>
        <v>12000000</v>
      </c>
      <c r="X69" s="18">
        <f t="shared" si="81"/>
        <v>96415032</v>
      </c>
      <c r="Y69" s="21">
        <f t="shared" si="81"/>
        <v>0</v>
      </c>
      <c r="Z69" s="169">
        <f t="shared" si="81"/>
        <v>67800</v>
      </c>
      <c r="AA69" s="18">
        <f t="shared" si="81"/>
        <v>67800</v>
      </c>
      <c r="AB69" s="21">
        <f t="shared" si="81"/>
        <v>0</v>
      </c>
      <c r="AC69" s="169">
        <f t="shared" si="81"/>
        <v>67800</v>
      </c>
      <c r="AD69" s="20">
        <f t="shared" si="81"/>
        <v>67800</v>
      </c>
      <c r="AE69" s="21">
        <f t="shared" si="81"/>
        <v>0</v>
      </c>
      <c r="AF69" s="169">
        <f t="shared" si="81"/>
        <v>67800</v>
      </c>
      <c r="AG69" s="18">
        <f t="shared" si="81"/>
        <v>67800</v>
      </c>
      <c r="AH69" s="21">
        <f t="shared" si="81"/>
        <v>96347232</v>
      </c>
      <c r="AI69" s="17">
        <f t="shared" si="81"/>
        <v>96347232</v>
      </c>
      <c r="AJ69" s="18">
        <f t="shared" si="81"/>
        <v>96347232</v>
      </c>
      <c r="AK69" s="10"/>
      <c r="AL69" s="31">
        <f>SUM(AL70:AL80)</f>
        <v>0</v>
      </c>
      <c r="AM69" s="28">
        <f>SUM(AM70:AM80)</f>
        <v>12000000</v>
      </c>
      <c r="AN69" s="10"/>
      <c r="AO69" s="365"/>
      <c r="AP69" s="365"/>
      <c r="AQ69" s="365"/>
      <c r="AR69" s="365"/>
      <c r="AS69" s="365"/>
      <c r="AT69" s="365"/>
      <c r="AU69" s="365"/>
      <c r="AV69" s="365"/>
      <c r="AW69" s="365"/>
      <c r="AX69" s="365"/>
      <c r="AY69" s="365"/>
      <c r="AZ69" s="365"/>
    </row>
    <row r="70" spans="1:70" s="514" customFormat="1" ht="15" x14ac:dyDescent="0.2">
      <c r="A70" s="188" t="s">
        <v>205</v>
      </c>
      <c r="B70" s="189" t="str">
        <f>+CONCATENATE("Vigencia ",INSTRUCCIONES!$F$3)</f>
        <v>Vigencia 2014</v>
      </c>
      <c r="C70" s="455">
        <v>51000000</v>
      </c>
      <c r="D70" s="456">
        <f>P70</f>
        <v>0</v>
      </c>
      <c r="E70" s="456">
        <f>Q70</f>
        <v>0</v>
      </c>
      <c r="F70" s="170">
        <f>SUM(C70:E70)</f>
        <v>51000000</v>
      </c>
      <c r="G70" s="283">
        <v>0</v>
      </c>
      <c r="H70" s="457">
        <v>3686848</v>
      </c>
      <c r="I70" s="170">
        <f>SUM(G70:H70)</f>
        <v>3686848</v>
      </c>
      <c r="J70" s="283">
        <v>0</v>
      </c>
      <c r="K70" s="457">
        <v>0</v>
      </c>
      <c r="L70" s="170">
        <f>SUM(J70:K70)</f>
        <v>0</v>
      </c>
      <c r="M70" s="283">
        <f>F70-I70</f>
        <v>47313152</v>
      </c>
      <c r="N70" s="170">
        <f>F70-L70</f>
        <v>51000000</v>
      </c>
      <c r="O70" s="467"/>
      <c r="P70" s="455">
        <v>0</v>
      </c>
      <c r="Q70" s="458">
        <v>0</v>
      </c>
      <c r="R70" s="10"/>
      <c r="S70" s="156" t="s">
        <v>204</v>
      </c>
      <c r="T70" s="55" t="s">
        <v>425</v>
      </c>
      <c r="U70" s="487">
        <v>53766212</v>
      </c>
      <c r="V70" s="17">
        <f t="shared" ref="V70:V81" si="82">AL70</f>
        <v>0</v>
      </c>
      <c r="W70" s="17">
        <f t="shared" ref="W70:W81" si="83">AM70</f>
        <v>0</v>
      </c>
      <c r="X70" s="18">
        <f t="shared" ref="X70:X81" si="84">SUM(U70:W70)</f>
        <v>53766212</v>
      </c>
      <c r="Y70" s="21">
        <v>0</v>
      </c>
      <c r="Z70" s="457">
        <v>0</v>
      </c>
      <c r="AA70" s="18">
        <f t="shared" ref="AA70:AA81" si="85">SUM(Y70:Z70)</f>
        <v>0</v>
      </c>
      <c r="AB70" s="21">
        <v>0</v>
      </c>
      <c r="AC70" s="457">
        <v>0</v>
      </c>
      <c r="AD70" s="20">
        <f t="shared" ref="AD70:AD81" si="86">SUM(AB70:AC70)</f>
        <v>0</v>
      </c>
      <c r="AE70" s="21">
        <v>0</v>
      </c>
      <c r="AF70" s="457">
        <v>0</v>
      </c>
      <c r="AG70" s="18">
        <f t="shared" ref="AG70:AG81" si="87">SUM(AE70:AF70)</f>
        <v>0</v>
      </c>
      <c r="AH70" s="21">
        <f t="shared" ref="AH70:AH81" si="88">X70-AA70</f>
        <v>53766212</v>
      </c>
      <c r="AI70" s="17">
        <f t="shared" ref="AI70:AI81" si="89">X70-AD70</f>
        <v>53766212</v>
      </c>
      <c r="AJ70" s="18">
        <f t="shared" ref="AJ70:AJ81" si="90">X70-AG70</f>
        <v>53766212</v>
      </c>
      <c r="AK70" s="10"/>
      <c r="AL70" s="455">
        <v>0</v>
      </c>
      <c r="AM70" s="458">
        <v>0</v>
      </c>
      <c r="AN70" s="10"/>
      <c r="AO70" s="365"/>
      <c r="AP70" s="365"/>
      <c r="AQ70" s="365"/>
      <c r="AR70" s="365"/>
      <c r="AS70" s="365"/>
      <c r="AT70" s="365"/>
      <c r="AU70" s="365"/>
      <c r="AV70" s="365"/>
      <c r="AW70" s="365"/>
      <c r="AX70" s="365"/>
      <c r="AY70" s="365"/>
      <c r="AZ70" s="365"/>
      <c r="BA70" s="467"/>
      <c r="BB70" s="467"/>
      <c r="BC70" s="467"/>
      <c r="BD70" s="467"/>
      <c r="BE70" s="467"/>
      <c r="BF70" s="467"/>
      <c r="BG70" s="467"/>
      <c r="BH70" s="467"/>
      <c r="BI70" s="467"/>
      <c r="BJ70" s="467"/>
      <c r="BK70" s="467"/>
      <c r="BL70" s="467"/>
      <c r="BM70" s="467"/>
      <c r="BN70" s="467"/>
      <c r="BO70" s="467"/>
      <c r="BP70" s="467"/>
      <c r="BQ70" s="467"/>
      <c r="BR70" s="467"/>
    </row>
    <row r="71" spans="1:70" s="514" customFormat="1" ht="15" x14ac:dyDescent="0.2">
      <c r="A71" s="188" t="s">
        <v>207</v>
      </c>
      <c r="B71" s="189" t="s">
        <v>132</v>
      </c>
      <c r="C71" s="455">
        <v>0</v>
      </c>
      <c r="D71" s="456">
        <f>P71</f>
        <v>0</v>
      </c>
      <c r="E71" s="456">
        <f>Q71</f>
        <v>22391319</v>
      </c>
      <c r="F71" s="170">
        <f>SUM(C71:E71)</f>
        <v>22391319</v>
      </c>
      <c r="G71" s="283">
        <v>0</v>
      </c>
      <c r="H71" s="457">
        <v>0</v>
      </c>
      <c r="I71" s="170">
        <f>SUM(G71:H71)</f>
        <v>0</v>
      </c>
      <c r="J71" s="283">
        <v>0</v>
      </c>
      <c r="K71" s="457">
        <v>0</v>
      </c>
      <c r="L71" s="170">
        <f>SUM(J71:K71)</f>
        <v>0</v>
      </c>
      <c r="M71" s="283">
        <f>F71-I71</f>
        <v>22391319</v>
      </c>
      <c r="N71" s="170">
        <f>F71-L71</f>
        <v>22391319</v>
      </c>
      <c r="O71" s="467"/>
      <c r="P71" s="455">
        <v>0</v>
      </c>
      <c r="Q71" s="458">
        <v>22391319</v>
      </c>
      <c r="R71" s="10"/>
      <c r="S71" s="156" t="s">
        <v>206</v>
      </c>
      <c r="T71" s="55" t="s">
        <v>426</v>
      </c>
      <c r="U71" s="487">
        <v>0</v>
      </c>
      <c r="V71" s="17">
        <f t="shared" si="82"/>
        <v>0</v>
      </c>
      <c r="W71" s="17">
        <f t="shared" si="83"/>
        <v>0</v>
      </c>
      <c r="X71" s="18">
        <f t="shared" si="84"/>
        <v>0</v>
      </c>
      <c r="Y71" s="21">
        <v>0</v>
      </c>
      <c r="Z71" s="457">
        <v>0</v>
      </c>
      <c r="AA71" s="18">
        <f t="shared" si="85"/>
        <v>0</v>
      </c>
      <c r="AB71" s="21">
        <v>0</v>
      </c>
      <c r="AC71" s="457">
        <v>0</v>
      </c>
      <c r="AD71" s="20">
        <f t="shared" si="86"/>
        <v>0</v>
      </c>
      <c r="AE71" s="21">
        <v>0</v>
      </c>
      <c r="AF71" s="457">
        <v>0</v>
      </c>
      <c r="AG71" s="18">
        <f t="shared" si="87"/>
        <v>0</v>
      </c>
      <c r="AH71" s="21">
        <f t="shared" si="88"/>
        <v>0</v>
      </c>
      <c r="AI71" s="17">
        <f t="shared" si="89"/>
        <v>0</v>
      </c>
      <c r="AJ71" s="18">
        <f t="shared" si="90"/>
        <v>0</v>
      </c>
      <c r="AK71" s="10"/>
      <c r="AL71" s="455">
        <v>0</v>
      </c>
      <c r="AM71" s="458">
        <v>0</v>
      </c>
      <c r="AN71" s="10"/>
      <c r="AO71" s="365"/>
      <c r="AP71" s="365"/>
      <c r="AQ71" s="365"/>
      <c r="AR71" s="365"/>
      <c r="AS71" s="365"/>
      <c r="AT71" s="365"/>
      <c r="AU71" s="365"/>
      <c r="AV71" s="365"/>
      <c r="AW71" s="365"/>
      <c r="AX71" s="365"/>
      <c r="AY71" s="365"/>
      <c r="AZ71" s="365"/>
      <c r="BA71" s="467"/>
      <c r="BB71" s="467"/>
      <c r="BC71" s="467"/>
      <c r="BD71" s="467"/>
      <c r="BE71" s="467"/>
      <c r="BF71" s="467"/>
      <c r="BG71" s="467"/>
      <c r="BH71" s="467"/>
      <c r="BI71" s="467"/>
      <c r="BJ71" s="467"/>
      <c r="BK71" s="467"/>
      <c r="BL71" s="467"/>
      <c r="BM71" s="467"/>
      <c r="BN71" s="467"/>
      <c r="BO71" s="467"/>
      <c r="BP71" s="467"/>
      <c r="BQ71" s="467"/>
      <c r="BR71" s="467"/>
    </row>
    <row r="72" spans="1:70" s="467" customFormat="1" x14ac:dyDescent="0.2">
      <c r="A72" s="57">
        <v>1130116</v>
      </c>
      <c r="B72" s="45" t="s">
        <v>209</v>
      </c>
      <c r="C72" s="52">
        <f t="shared" ref="C72:N72" si="91">SUM(C73:C74)</f>
        <v>50000000</v>
      </c>
      <c r="D72" s="53">
        <f t="shared" si="91"/>
        <v>0</v>
      </c>
      <c r="E72" s="53">
        <f t="shared" si="91"/>
        <v>8628129</v>
      </c>
      <c r="F72" s="54">
        <f t="shared" si="91"/>
        <v>58628129</v>
      </c>
      <c r="G72" s="52">
        <f t="shared" si="91"/>
        <v>0</v>
      </c>
      <c r="H72" s="53">
        <f t="shared" si="91"/>
        <v>10773171</v>
      </c>
      <c r="I72" s="54">
        <f t="shared" si="91"/>
        <v>10773171</v>
      </c>
      <c r="J72" s="52">
        <f t="shared" si="91"/>
        <v>0</v>
      </c>
      <c r="K72" s="53">
        <f t="shared" si="91"/>
        <v>5984491</v>
      </c>
      <c r="L72" s="54">
        <f t="shared" si="91"/>
        <v>5984491</v>
      </c>
      <c r="M72" s="52">
        <f t="shared" si="91"/>
        <v>47854958</v>
      </c>
      <c r="N72" s="54">
        <f t="shared" si="91"/>
        <v>52643638</v>
      </c>
      <c r="P72" s="52">
        <f>SUM(P73:P74)</f>
        <v>0</v>
      </c>
      <c r="Q72" s="54">
        <f>SUM(Q73:Q74)</f>
        <v>8628129</v>
      </c>
      <c r="R72" s="10"/>
      <c r="S72" s="156" t="s">
        <v>208</v>
      </c>
      <c r="T72" s="55" t="s">
        <v>427</v>
      </c>
      <c r="U72" s="487">
        <v>25807782</v>
      </c>
      <c r="V72" s="17">
        <f t="shared" si="82"/>
        <v>0</v>
      </c>
      <c r="W72" s="17">
        <f t="shared" si="83"/>
        <v>10000000</v>
      </c>
      <c r="X72" s="18">
        <f t="shared" si="84"/>
        <v>35807782</v>
      </c>
      <c r="Y72" s="21">
        <v>0</v>
      </c>
      <c r="Z72" s="457">
        <v>0</v>
      </c>
      <c r="AA72" s="18">
        <f t="shared" si="85"/>
        <v>0</v>
      </c>
      <c r="AB72" s="21">
        <v>0</v>
      </c>
      <c r="AC72" s="457">
        <v>0</v>
      </c>
      <c r="AD72" s="20">
        <f t="shared" si="86"/>
        <v>0</v>
      </c>
      <c r="AE72" s="21">
        <v>0</v>
      </c>
      <c r="AF72" s="457">
        <v>0</v>
      </c>
      <c r="AG72" s="18">
        <f t="shared" si="87"/>
        <v>0</v>
      </c>
      <c r="AH72" s="21">
        <f t="shared" si="88"/>
        <v>35807782</v>
      </c>
      <c r="AI72" s="17">
        <f t="shared" si="89"/>
        <v>35807782</v>
      </c>
      <c r="AJ72" s="18">
        <f t="shared" si="90"/>
        <v>35807782</v>
      </c>
      <c r="AK72" s="10"/>
      <c r="AL72" s="455">
        <v>0</v>
      </c>
      <c r="AM72" s="458">
        <v>10000000</v>
      </c>
      <c r="AN72" s="10"/>
      <c r="AO72" s="365"/>
      <c r="AP72" s="365"/>
      <c r="AQ72" s="365"/>
      <c r="AR72" s="365"/>
      <c r="AS72" s="365"/>
      <c r="AT72" s="365"/>
      <c r="AU72" s="365"/>
      <c r="AV72" s="365"/>
      <c r="AW72" s="365"/>
      <c r="AX72" s="365"/>
      <c r="AY72" s="365"/>
      <c r="AZ72" s="365"/>
    </row>
    <row r="73" spans="1:70" s="514" customFormat="1" ht="15" x14ac:dyDescent="0.2">
      <c r="A73" s="188" t="s">
        <v>211</v>
      </c>
      <c r="B73" s="189" t="str">
        <f>+CONCATENATE("Vigencia ",INSTRUCCIONES!$F$3)</f>
        <v>Vigencia 2014</v>
      </c>
      <c r="C73" s="455">
        <v>50000000</v>
      </c>
      <c r="D73" s="456">
        <f>P73</f>
        <v>0</v>
      </c>
      <c r="E73" s="456">
        <f>Q73</f>
        <v>0</v>
      </c>
      <c r="F73" s="170">
        <f>SUM(C73:E73)</f>
        <v>50000000</v>
      </c>
      <c r="G73" s="283">
        <v>0</v>
      </c>
      <c r="H73" s="457">
        <v>4788680</v>
      </c>
      <c r="I73" s="170">
        <f>SUM(G73:H73)</f>
        <v>4788680</v>
      </c>
      <c r="J73" s="283">
        <v>0</v>
      </c>
      <c r="K73" s="457">
        <v>0</v>
      </c>
      <c r="L73" s="170">
        <f>SUM(J73:K73)</f>
        <v>0</v>
      </c>
      <c r="M73" s="283">
        <f>F73-I73</f>
        <v>45211320</v>
      </c>
      <c r="N73" s="170">
        <f>F73-L73</f>
        <v>50000000</v>
      </c>
      <c r="O73" s="467"/>
      <c r="P73" s="455">
        <v>0</v>
      </c>
      <c r="Q73" s="458">
        <v>0</v>
      </c>
      <c r="R73" s="10"/>
      <c r="S73" s="156" t="s">
        <v>210</v>
      </c>
      <c r="T73" s="55" t="s">
        <v>428</v>
      </c>
      <c r="U73" s="487">
        <v>0</v>
      </c>
      <c r="V73" s="17">
        <f t="shared" si="82"/>
        <v>0</v>
      </c>
      <c r="W73" s="17">
        <f t="shared" si="83"/>
        <v>0</v>
      </c>
      <c r="X73" s="18">
        <f t="shared" si="84"/>
        <v>0</v>
      </c>
      <c r="Y73" s="21">
        <v>0</v>
      </c>
      <c r="Z73" s="457">
        <v>0</v>
      </c>
      <c r="AA73" s="18">
        <f t="shared" si="85"/>
        <v>0</v>
      </c>
      <c r="AB73" s="21">
        <v>0</v>
      </c>
      <c r="AC73" s="457">
        <v>0</v>
      </c>
      <c r="AD73" s="20">
        <f t="shared" si="86"/>
        <v>0</v>
      </c>
      <c r="AE73" s="21">
        <v>0</v>
      </c>
      <c r="AF73" s="457">
        <v>0</v>
      </c>
      <c r="AG73" s="18">
        <f t="shared" si="87"/>
        <v>0</v>
      </c>
      <c r="AH73" s="21">
        <f t="shared" si="88"/>
        <v>0</v>
      </c>
      <c r="AI73" s="17">
        <f t="shared" si="89"/>
        <v>0</v>
      </c>
      <c r="AJ73" s="18">
        <f t="shared" si="90"/>
        <v>0</v>
      </c>
      <c r="AK73" s="10"/>
      <c r="AL73" s="455">
        <v>0</v>
      </c>
      <c r="AM73" s="458">
        <v>0</v>
      </c>
      <c r="AN73" s="10"/>
      <c r="AO73" s="365"/>
      <c r="AP73" s="365"/>
      <c r="AQ73" s="365"/>
      <c r="AR73" s="365"/>
      <c r="AS73" s="365"/>
      <c r="AT73" s="365"/>
      <c r="AU73" s="365"/>
      <c r="AV73" s="365"/>
      <c r="AW73" s="365"/>
      <c r="AX73" s="365"/>
      <c r="AY73" s="365"/>
      <c r="AZ73" s="365"/>
      <c r="BA73" s="467"/>
      <c r="BB73" s="467"/>
      <c r="BC73" s="467"/>
      <c r="BD73" s="467"/>
      <c r="BE73" s="467"/>
      <c r="BF73" s="467"/>
      <c r="BG73" s="467"/>
      <c r="BH73" s="467"/>
      <c r="BI73" s="467"/>
      <c r="BJ73" s="467"/>
      <c r="BK73" s="467"/>
      <c r="BL73" s="467"/>
      <c r="BM73" s="467"/>
      <c r="BN73" s="467"/>
      <c r="BO73" s="467"/>
      <c r="BP73" s="467"/>
      <c r="BQ73" s="467"/>
      <c r="BR73" s="467"/>
    </row>
    <row r="74" spans="1:70" s="514" customFormat="1" ht="15" x14ac:dyDescent="0.2">
      <c r="A74" s="188" t="s">
        <v>213</v>
      </c>
      <c r="B74" s="189" t="s">
        <v>132</v>
      </c>
      <c r="C74" s="455">
        <v>0</v>
      </c>
      <c r="D74" s="456">
        <f>P74</f>
        <v>0</v>
      </c>
      <c r="E74" s="456">
        <f>Q74</f>
        <v>8628129</v>
      </c>
      <c r="F74" s="170">
        <f>SUM(C74:E74)</f>
        <v>8628129</v>
      </c>
      <c r="G74" s="283">
        <v>0</v>
      </c>
      <c r="H74" s="457">
        <v>5984491</v>
      </c>
      <c r="I74" s="170">
        <f>SUM(G74:H74)</f>
        <v>5984491</v>
      </c>
      <c r="J74" s="283">
        <v>0</v>
      </c>
      <c r="K74" s="457">
        <v>5984491</v>
      </c>
      <c r="L74" s="170">
        <f>SUM(J74:K74)</f>
        <v>5984491</v>
      </c>
      <c r="M74" s="283">
        <f>F74-I74</f>
        <v>2643638</v>
      </c>
      <c r="N74" s="170">
        <f>F74-L74</f>
        <v>2643638</v>
      </c>
      <c r="O74" s="467"/>
      <c r="P74" s="455">
        <v>0</v>
      </c>
      <c r="Q74" s="458">
        <v>8628129</v>
      </c>
      <c r="R74" s="10"/>
      <c r="S74" s="156" t="s">
        <v>212</v>
      </c>
      <c r="T74" s="55" t="s">
        <v>429</v>
      </c>
      <c r="U74" s="487">
        <v>0</v>
      </c>
      <c r="V74" s="17">
        <f t="shared" si="82"/>
        <v>0</v>
      </c>
      <c r="W74" s="17">
        <f t="shared" si="83"/>
        <v>0</v>
      </c>
      <c r="X74" s="18">
        <f t="shared" si="84"/>
        <v>0</v>
      </c>
      <c r="Y74" s="21">
        <v>0</v>
      </c>
      <c r="Z74" s="457">
        <v>0</v>
      </c>
      <c r="AA74" s="18">
        <f t="shared" si="85"/>
        <v>0</v>
      </c>
      <c r="AB74" s="21">
        <v>0</v>
      </c>
      <c r="AC74" s="457">
        <v>0</v>
      </c>
      <c r="AD74" s="20">
        <f t="shared" si="86"/>
        <v>0</v>
      </c>
      <c r="AE74" s="21">
        <v>0</v>
      </c>
      <c r="AF74" s="457">
        <v>0</v>
      </c>
      <c r="AG74" s="18">
        <f t="shared" si="87"/>
        <v>0</v>
      </c>
      <c r="AH74" s="21">
        <f t="shared" si="88"/>
        <v>0</v>
      </c>
      <c r="AI74" s="17">
        <f t="shared" si="89"/>
        <v>0</v>
      </c>
      <c r="AJ74" s="18">
        <f t="shared" si="90"/>
        <v>0</v>
      </c>
      <c r="AK74" s="10"/>
      <c r="AL74" s="455">
        <v>0</v>
      </c>
      <c r="AM74" s="458">
        <v>0</v>
      </c>
      <c r="AN74" s="10"/>
      <c r="AO74" s="365"/>
      <c r="AP74" s="365"/>
      <c r="AQ74" s="365"/>
      <c r="AR74" s="365"/>
      <c r="AS74" s="365"/>
      <c r="AT74" s="365"/>
      <c r="AU74" s="365"/>
      <c r="AV74" s="365"/>
      <c r="AW74" s="365"/>
      <c r="AX74" s="365"/>
      <c r="AY74" s="365"/>
      <c r="AZ74" s="365"/>
      <c r="BA74" s="467"/>
      <c r="BB74" s="467"/>
      <c r="BC74" s="467"/>
      <c r="BD74" s="467"/>
      <c r="BE74" s="467"/>
      <c r="BF74" s="467"/>
      <c r="BG74" s="467"/>
      <c r="BH74" s="467"/>
      <c r="BI74" s="467"/>
      <c r="BJ74" s="467"/>
      <c r="BK74" s="467"/>
      <c r="BL74" s="467"/>
      <c r="BM74" s="467"/>
      <c r="BN74" s="467"/>
      <c r="BO74" s="467"/>
      <c r="BP74" s="467"/>
      <c r="BQ74" s="467"/>
      <c r="BR74" s="467"/>
    </row>
    <row r="75" spans="1:70" s="467" customFormat="1" x14ac:dyDescent="0.2">
      <c r="A75" s="57">
        <v>1130117</v>
      </c>
      <c r="B75" s="45" t="s">
        <v>215</v>
      </c>
      <c r="C75" s="52">
        <f t="shared" ref="C75:N75" si="92">SUM(C76:C77)</f>
        <v>0</v>
      </c>
      <c r="D75" s="53">
        <f t="shared" si="92"/>
        <v>0</v>
      </c>
      <c r="E75" s="53">
        <f t="shared" si="92"/>
        <v>0</v>
      </c>
      <c r="F75" s="54">
        <f t="shared" si="92"/>
        <v>0</v>
      </c>
      <c r="G75" s="52">
        <f t="shared" si="92"/>
        <v>0</v>
      </c>
      <c r="H75" s="53">
        <f t="shared" si="92"/>
        <v>0</v>
      </c>
      <c r="I75" s="54">
        <f t="shared" si="92"/>
        <v>0</v>
      </c>
      <c r="J75" s="52">
        <f t="shared" si="92"/>
        <v>0</v>
      </c>
      <c r="K75" s="53">
        <f t="shared" si="92"/>
        <v>0</v>
      </c>
      <c r="L75" s="54">
        <f t="shared" si="92"/>
        <v>0</v>
      </c>
      <c r="M75" s="52">
        <f t="shared" si="92"/>
        <v>0</v>
      </c>
      <c r="N75" s="54">
        <f t="shared" si="92"/>
        <v>0</v>
      </c>
      <c r="P75" s="52">
        <f>SUM(P76:P77)</f>
        <v>0</v>
      </c>
      <c r="Q75" s="54">
        <f>SUM(Q76:Q77)</f>
        <v>0</v>
      </c>
      <c r="R75" s="10"/>
      <c r="S75" s="156" t="s">
        <v>214</v>
      </c>
      <c r="T75" s="55" t="s">
        <v>430</v>
      </c>
      <c r="U75" s="487">
        <v>0</v>
      </c>
      <c r="V75" s="17">
        <f t="shared" si="82"/>
        <v>0</v>
      </c>
      <c r="W75" s="17">
        <f t="shared" si="83"/>
        <v>0</v>
      </c>
      <c r="X75" s="18">
        <f t="shared" si="84"/>
        <v>0</v>
      </c>
      <c r="Y75" s="21">
        <v>0</v>
      </c>
      <c r="Z75" s="457">
        <v>0</v>
      </c>
      <c r="AA75" s="18">
        <f t="shared" si="85"/>
        <v>0</v>
      </c>
      <c r="AB75" s="21">
        <v>0</v>
      </c>
      <c r="AC75" s="457">
        <v>0</v>
      </c>
      <c r="AD75" s="20">
        <f t="shared" si="86"/>
        <v>0</v>
      </c>
      <c r="AE75" s="21">
        <v>0</v>
      </c>
      <c r="AF75" s="457">
        <v>0</v>
      </c>
      <c r="AG75" s="18">
        <f t="shared" si="87"/>
        <v>0</v>
      </c>
      <c r="AH75" s="21">
        <f t="shared" si="88"/>
        <v>0</v>
      </c>
      <c r="AI75" s="17">
        <f t="shared" si="89"/>
        <v>0</v>
      </c>
      <c r="AJ75" s="18">
        <f t="shared" si="90"/>
        <v>0</v>
      </c>
      <c r="AK75" s="10"/>
      <c r="AL75" s="455">
        <v>0</v>
      </c>
      <c r="AM75" s="458">
        <v>0</v>
      </c>
      <c r="AN75" s="10"/>
      <c r="AO75" s="365"/>
      <c r="AP75" s="365"/>
      <c r="AQ75" s="365"/>
      <c r="AR75" s="365"/>
      <c r="AS75" s="365"/>
      <c r="AT75" s="365"/>
      <c r="AU75" s="365"/>
      <c r="AV75" s="365"/>
      <c r="AW75" s="365"/>
      <c r="AX75" s="365"/>
      <c r="AY75" s="365"/>
      <c r="AZ75" s="365"/>
    </row>
    <row r="76" spans="1:70" s="514" customFormat="1" ht="15" x14ac:dyDescent="0.2">
      <c r="A76" s="188" t="s">
        <v>217</v>
      </c>
      <c r="B76" s="189" t="str">
        <f>+CONCATENATE("Vigencia ",INSTRUCCIONES!$F$3)</f>
        <v>Vigencia 2014</v>
      </c>
      <c r="C76" s="455">
        <v>0</v>
      </c>
      <c r="D76" s="456">
        <f>P76</f>
        <v>0</v>
      </c>
      <c r="E76" s="456">
        <f>Q76</f>
        <v>0</v>
      </c>
      <c r="F76" s="170">
        <f t="shared" ref="F76:F83" si="93">SUM(C76:E76)</f>
        <v>0</v>
      </c>
      <c r="G76" s="283">
        <v>0</v>
      </c>
      <c r="H76" s="457">
        <v>0</v>
      </c>
      <c r="I76" s="170">
        <f t="shared" ref="I76:I83" si="94">SUM(G76:H76)</f>
        <v>0</v>
      </c>
      <c r="J76" s="283">
        <v>0</v>
      </c>
      <c r="K76" s="457">
        <v>0</v>
      </c>
      <c r="L76" s="170">
        <f t="shared" ref="L76:L83" si="95">SUM(J76:K76)</f>
        <v>0</v>
      </c>
      <c r="M76" s="283">
        <f t="shared" ref="M76:M83" si="96">F76-I76</f>
        <v>0</v>
      </c>
      <c r="N76" s="170">
        <f t="shared" ref="N76:N83" si="97">F76-L76</f>
        <v>0</v>
      </c>
      <c r="O76" s="467"/>
      <c r="P76" s="455">
        <v>0</v>
      </c>
      <c r="Q76" s="458">
        <v>0</v>
      </c>
      <c r="R76" s="10"/>
      <c r="S76" s="156" t="s">
        <v>216</v>
      </c>
      <c r="T76" s="55" t="s">
        <v>431</v>
      </c>
      <c r="U76" s="487">
        <v>1400000</v>
      </c>
      <c r="V76" s="17">
        <f t="shared" si="82"/>
        <v>0</v>
      </c>
      <c r="W76" s="17">
        <f t="shared" si="83"/>
        <v>0</v>
      </c>
      <c r="X76" s="18">
        <f t="shared" si="84"/>
        <v>1400000</v>
      </c>
      <c r="Y76" s="21">
        <v>0</v>
      </c>
      <c r="Z76" s="457">
        <v>67800</v>
      </c>
      <c r="AA76" s="18">
        <f t="shared" si="85"/>
        <v>67800</v>
      </c>
      <c r="AB76" s="21">
        <v>0</v>
      </c>
      <c r="AC76" s="457">
        <v>67800</v>
      </c>
      <c r="AD76" s="20">
        <f t="shared" si="86"/>
        <v>67800</v>
      </c>
      <c r="AE76" s="21">
        <v>0</v>
      </c>
      <c r="AF76" s="457">
        <v>67800</v>
      </c>
      <c r="AG76" s="18">
        <f t="shared" si="87"/>
        <v>67800</v>
      </c>
      <c r="AH76" s="21">
        <f t="shared" si="88"/>
        <v>1332200</v>
      </c>
      <c r="AI76" s="17">
        <f t="shared" si="89"/>
        <v>1332200</v>
      </c>
      <c r="AJ76" s="18">
        <f t="shared" si="90"/>
        <v>1332200</v>
      </c>
      <c r="AK76" s="10"/>
      <c r="AL76" s="455">
        <v>0</v>
      </c>
      <c r="AM76" s="458">
        <v>0</v>
      </c>
      <c r="AN76" s="10"/>
      <c r="AO76" s="365"/>
      <c r="AP76" s="365"/>
      <c r="AQ76" s="556"/>
      <c r="AR76" s="365"/>
      <c r="AS76" s="365"/>
      <c r="AT76" s="365"/>
      <c r="AU76" s="365"/>
      <c r="AV76" s="365"/>
      <c r="AW76" s="365"/>
      <c r="AX76" s="365"/>
      <c r="AY76" s="365"/>
      <c r="AZ76" s="365"/>
      <c r="BA76" s="467"/>
      <c r="BB76" s="467"/>
      <c r="BC76" s="467"/>
      <c r="BD76" s="467"/>
      <c r="BE76" s="467"/>
      <c r="BF76" s="467"/>
      <c r="BG76" s="467"/>
      <c r="BH76" s="467"/>
      <c r="BI76" s="467"/>
      <c r="BJ76" s="467"/>
      <c r="BK76" s="467"/>
      <c r="BL76" s="467"/>
      <c r="BM76" s="467"/>
      <c r="BN76" s="467"/>
      <c r="BO76" s="467"/>
      <c r="BP76" s="467"/>
      <c r="BQ76" s="467"/>
      <c r="BR76" s="467"/>
    </row>
    <row r="77" spans="1:70" s="514" customFormat="1" ht="15" x14ac:dyDescent="0.2">
      <c r="A77" s="188" t="s">
        <v>219</v>
      </c>
      <c r="B77" s="189" t="s">
        <v>132</v>
      </c>
      <c r="C77" s="455">
        <v>0</v>
      </c>
      <c r="D77" s="456">
        <f>P77</f>
        <v>0</v>
      </c>
      <c r="E77" s="456">
        <f>Q77</f>
        <v>0</v>
      </c>
      <c r="F77" s="170">
        <f t="shared" si="93"/>
        <v>0</v>
      </c>
      <c r="G77" s="283">
        <v>0</v>
      </c>
      <c r="H77" s="457">
        <v>0</v>
      </c>
      <c r="I77" s="170">
        <f t="shared" si="94"/>
        <v>0</v>
      </c>
      <c r="J77" s="283">
        <v>0</v>
      </c>
      <c r="K77" s="457">
        <v>0</v>
      </c>
      <c r="L77" s="170">
        <f t="shared" si="95"/>
        <v>0</v>
      </c>
      <c r="M77" s="283">
        <f t="shared" si="96"/>
        <v>0</v>
      </c>
      <c r="N77" s="170">
        <f t="shared" si="97"/>
        <v>0</v>
      </c>
      <c r="O77" s="467"/>
      <c r="P77" s="455">
        <v>0</v>
      </c>
      <c r="Q77" s="458">
        <v>0</v>
      </c>
      <c r="R77" s="10"/>
      <c r="S77" s="156" t="s">
        <v>218</v>
      </c>
      <c r="T77" s="55" t="s">
        <v>432</v>
      </c>
      <c r="U77" s="487">
        <v>0</v>
      </c>
      <c r="V77" s="17">
        <f t="shared" si="82"/>
        <v>0</v>
      </c>
      <c r="W77" s="17">
        <f t="shared" si="83"/>
        <v>0</v>
      </c>
      <c r="X77" s="18">
        <f t="shared" si="84"/>
        <v>0</v>
      </c>
      <c r="Y77" s="21">
        <v>0</v>
      </c>
      <c r="Z77" s="457">
        <v>0</v>
      </c>
      <c r="AA77" s="18">
        <f t="shared" si="85"/>
        <v>0</v>
      </c>
      <c r="AB77" s="21">
        <v>0</v>
      </c>
      <c r="AC77" s="457">
        <v>0</v>
      </c>
      <c r="AD77" s="20">
        <f t="shared" si="86"/>
        <v>0</v>
      </c>
      <c r="AE77" s="21">
        <v>0</v>
      </c>
      <c r="AF77" s="457">
        <v>0</v>
      </c>
      <c r="AG77" s="18">
        <f t="shared" si="87"/>
        <v>0</v>
      </c>
      <c r="AH77" s="21">
        <f t="shared" si="88"/>
        <v>0</v>
      </c>
      <c r="AI77" s="17">
        <f t="shared" si="89"/>
        <v>0</v>
      </c>
      <c r="AJ77" s="18">
        <f t="shared" si="90"/>
        <v>0</v>
      </c>
      <c r="AK77" s="10"/>
      <c r="AL77" s="455">
        <v>0</v>
      </c>
      <c r="AM77" s="458">
        <v>0</v>
      </c>
      <c r="AN77" s="10"/>
      <c r="AO77" s="365"/>
      <c r="AP77" s="365"/>
      <c r="AQ77" s="365"/>
      <c r="AR77" s="365"/>
      <c r="AS77" s="365"/>
      <c r="AT77" s="365"/>
      <c r="AU77" s="365"/>
      <c r="AV77" s="365"/>
      <c r="AW77" s="365"/>
      <c r="AX77" s="365"/>
      <c r="AY77" s="365"/>
      <c r="AZ77" s="365"/>
      <c r="BA77" s="467"/>
      <c r="BB77" s="467"/>
      <c r="BC77" s="467"/>
      <c r="BD77" s="467"/>
      <c r="BE77" s="467"/>
      <c r="BF77" s="467"/>
      <c r="BG77" s="467"/>
      <c r="BH77" s="467"/>
      <c r="BI77" s="467"/>
      <c r="BJ77" s="467"/>
      <c r="BK77" s="467"/>
      <c r="BL77" s="467"/>
      <c r="BM77" s="467"/>
      <c r="BN77" s="467"/>
      <c r="BO77" s="467"/>
      <c r="BP77" s="467"/>
      <c r="BQ77" s="467"/>
      <c r="BR77" s="467"/>
    </row>
    <row r="78" spans="1:70" s="514" customFormat="1" x14ac:dyDescent="0.2">
      <c r="A78" s="57">
        <v>1130118</v>
      </c>
      <c r="B78" s="45" t="s">
        <v>221</v>
      </c>
      <c r="C78" s="52">
        <f>SUM(C79:C80)</f>
        <v>127000000</v>
      </c>
      <c r="D78" s="53">
        <f>SUM(D79:D80)</f>
        <v>0</v>
      </c>
      <c r="E78" s="53">
        <f>SUM(E79:E80)</f>
        <v>0</v>
      </c>
      <c r="F78" s="54">
        <f t="shared" si="93"/>
        <v>127000000</v>
      </c>
      <c r="G78" s="52">
        <f>SUM(G79:G80)</f>
        <v>0</v>
      </c>
      <c r="H78" s="53">
        <f>SUM(H79:H80)</f>
        <v>4615775</v>
      </c>
      <c r="I78" s="54">
        <f t="shared" si="94"/>
        <v>4615775</v>
      </c>
      <c r="J78" s="52">
        <f>SUM(J79:J80)</f>
        <v>0</v>
      </c>
      <c r="K78" s="53">
        <f>SUM(K79:K80)</f>
        <v>4615775</v>
      </c>
      <c r="L78" s="54">
        <f t="shared" si="95"/>
        <v>4615775</v>
      </c>
      <c r="M78" s="52">
        <f t="shared" si="96"/>
        <v>122384225</v>
      </c>
      <c r="N78" s="54">
        <f t="shared" si="97"/>
        <v>122384225</v>
      </c>
      <c r="O78" s="467"/>
      <c r="P78" s="52">
        <f>SUM(P79:P80)</f>
        <v>0</v>
      </c>
      <c r="Q78" s="54">
        <f>SUM(Q79:Q80)</f>
        <v>0</v>
      </c>
      <c r="R78" s="10"/>
      <c r="S78" s="156" t="s">
        <v>220</v>
      </c>
      <c r="T78" s="55" t="s">
        <v>444</v>
      </c>
      <c r="U78" s="487">
        <v>0</v>
      </c>
      <c r="V78" s="17">
        <f t="shared" si="82"/>
        <v>0</v>
      </c>
      <c r="W78" s="17">
        <f t="shared" si="83"/>
        <v>0</v>
      </c>
      <c r="X78" s="18">
        <f t="shared" si="84"/>
        <v>0</v>
      </c>
      <c r="Y78" s="21">
        <v>0</v>
      </c>
      <c r="Z78" s="457">
        <v>0</v>
      </c>
      <c r="AA78" s="18">
        <f t="shared" si="85"/>
        <v>0</v>
      </c>
      <c r="AB78" s="21">
        <v>0</v>
      </c>
      <c r="AC78" s="457">
        <v>0</v>
      </c>
      <c r="AD78" s="20">
        <f t="shared" si="86"/>
        <v>0</v>
      </c>
      <c r="AE78" s="21">
        <v>0</v>
      </c>
      <c r="AF78" s="457">
        <v>0</v>
      </c>
      <c r="AG78" s="18">
        <f t="shared" si="87"/>
        <v>0</v>
      </c>
      <c r="AH78" s="21">
        <f t="shared" si="88"/>
        <v>0</v>
      </c>
      <c r="AI78" s="17">
        <f t="shared" si="89"/>
        <v>0</v>
      </c>
      <c r="AJ78" s="18">
        <f t="shared" si="90"/>
        <v>0</v>
      </c>
      <c r="AK78" s="10"/>
      <c r="AL78" s="455">
        <v>0</v>
      </c>
      <c r="AM78" s="458">
        <v>0</v>
      </c>
      <c r="AN78" s="10"/>
      <c r="AO78" s="365"/>
      <c r="AP78" s="365"/>
      <c r="AQ78" s="365"/>
      <c r="AR78" s="365"/>
      <c r="AS78" s="365"/>
      <c r="AT78" s="365"/>
      <c r="AU78" s="365"/>
      <c r="AV78" s="365"/>
      <c r="AW78" s="365"/>
      <c r="AX78" s="365"/>
      <c r="AY78" s="365"/>
      <c r="AZ78" s="365"/>
      <c r="BA78" s="467"/>
      <c r="BB78" s="467"/>
      <c r="BC78" s="467"/>
      <c r="BD78" s="467"/>
      <c r="BE78" s="467"/>
      <c r="BF78" s="467"/>
      <c r="BG78" s="467"/>
      <c r="BH78" s="467"/>
      <c r="BI78" s="467"/>
      <c r="BJ78" s="467"/>
      <c r="BK78" s="467"/>
      <c r="BL78" s="467"/>
      <c r="BM78" s="467"/>
      <c r="BN78" s="467"/>
      <c r="BO78" s="467"/>
      <c r="BP78" s="467"/>
      <c r="BQ78" s="467"/>
      <c r="BR78" s="467"/>
    </row>
    <row r="79" spans="1:70" s="467" customFormat="1" ht="15" x14ac:dyDescent="0.2">
      <c r="A79" s="188" t="s">
        <v>223</v>
      </c>
      <c r="B79" s="189" t="str">
        <f>+CONCATENATE("Vigencia ",INSTRUCCIONES!$F$3)</f>
        <v>Vigencia 2014</v>
      </c>
      <c r="C79" s="455">
        <v>127000000</v>
      </c>
      <c r="D79" s="456">
        <f t="shared" ref="D79:E83" si="98">P79</f>
        <v>0</v>
      </c>
      <c r="E79" s="456">
        <f t="shared" si="98"/>
        <v>0</v>
      </c>
      <c r="F79" s="170">
        <f t="shared" si="93"/>
        <v>127000000</v>
      </c>
      <c r="G79" s="283">
        <v>0</v>
      </c>
      <c r="H79" s="457">
        <v>4615775</v>
      </c>
      <c r="I79" s="170">
        <f t="shared" si="94"/>
        <v>4615775</v>
      </c>
      <c r="J79" s="283">
        <v>0</v>
      </c>
      <c r="K79" s="457">
        <v>4615775</v>
      </c>
      <c r="L79" s="170">
        <f t="shared" si="95"/>
        <v>4615775</v>
      </c>
      <c r="M79" s="283">
        <f t="shared" si="96"/>
        <v>122384225</v>
      </c>
      <c r="N79" s="170">
        <f t="shared" si="97"/>
        <v>122384225</v>
      </c>
      <c r="P79" s="455">
        <v>0</v>
      </c>
      <c r="Q79" s="458">
        <v>0</v>
      </c>
      <c r="R79" s="10"/>
      <c r="S79" s="156" t="s">
        <v>222</v>
      </c>
      <c r="T79" s="55" t="s">
        <v>125</v>
      </c>
      <c r="U79" s="487">
        <v>3441038</v>
      </c>
      <c r="V79" s="17">
        <f t="shared" si="82"/>
        <v>0</v>
      </c>
      <c r="W79" s="17">
        <f t="shared" si="83"/>
        <v>2000000</v>
      </c>
      <c r="X79" s="18">
        <f t="shared" si="84"/>
        <v>5441038</v>
      </c>
      <c r="Y79" s="21">
        <v>0</v>
      </c>
      <c r="Z79" s="457">
        <v>0</v>
      </c>
      <c r="AA79" s="18">
        <f t="shared" si="85"/>
        <v>0</v>
      </c>
      <c r="AB79" s="21">
        <v>0</v>
      </c>
      <c r="AC79" s="457">
        <v>0</v>
      </c>
      <c r="AD79" s="20">
        <f t="shared" si="86"/>
        <v>0</v>
      </c>
      <c r="AE79" s="21">
        <v>0</v>
      </c>
      <c r="AF79" s="457">
        <v>0</v>
      </c>
      <c r="AG79" s="18">
        <f t="shared" si="87"/>
        <v>0</v>
      </c>
      <c r="AH79" s="21">
        <f t="shared" si="88"/>
        <v>5441038</v>
      </c>
      <c r="AI79" s="17">
        <f t="shared" si="89"/>
        <v>5441038</v>
      </c>
      <c r="AJ79" s="18">
        <f t="shared" si="90"/>
        <v>5441038</v>
      </c>
      <c r="AK79" s="10"/>
      <c r="AL79" s="455">
        <v>0</v>
      </c>
      <c r="AM79" s="458">
        <v>2000000</v>
      </c>
      <c r="AN79" s="10"/>
      <c r="AO79" s="365"/>
      <c r="AP79" s="365"/>
      <c r="AQ79" s="365"/>
      <c r="AR79" s="365"/>
      <c r="AS79" s="365"/>
      <c r="AT79" s="365"/>
      <c r="AU79" s="365"/>
      <c r="AV79" s="365"/>
      <c r="AW79" s="365"/>
      <c r="AX79" s="365"/>
      <c r="AY79" s="365"/>
      <c r="AZ79" s="365"/>
      <c r="BL79" s="10"/>
    </row>
    <row r="80" spans="1:70" s="10" customFormat="1" ht="15" x14ac:dyDescent="0.2">
      <c r="A80" s="188" t="s">
        <v>225</v>
      </c>
      <c r="B80" s="189" t="s">
        <v>132</v>
      </c>
      <c r="C80" s="455">
        <v>0</v>
      </c>
      <c r="D80" s="456">
        <f t="shared" si="98"/>
        <v>0</v>
      </c>
      <c r="E80" s="456">
        <f t="shared" si="98"/>
        <v>0</v>
      </c>
      <c r="F80" s="170">
        <f t="shared" si="93"/>
        <v>0</v>
      </c>
      <c r="G80" s="283">
        <v>0</v>
      </c>
      <c r="H80" s="457">
        <v>0</v>
      </c>
      <c r="I80" s="170">
        <f t="shared" si="94"/>
        <v>0</v>
      </c>
      <c r="J80" s="283">
        <v>0</v>
      </c>
      <c r="K80" s="457">
        <v>0</v>
      </c>
      <c r="L80" s="170">
        <f t="shared" si="95"/>
        <v>0</v>
      </c>
      <c r="M80" s="283">
        <f t="shared" si="96"/>
        <v>0</v>
      </c>
      <c r="N80" s="170">
        <f t="shared" si="97"/>
        <v>0</v>
      </c>
      <c r="O80" s="467"/>
      <c r="P80" s="455">
        <v>0</v>
      </c>
      <c r="Q80" s="458">
        <v>0</v>
      </c>
      <c r="S80" s="156" t="s">
        <v>224</v>
      </c>
      <c r="T80" s="205"/>
      <c r="U80" s="487">
        <v>0</v>
      </c>
      <c r="V80" s="17">
        <f t="shared" si="82"/>
        <v>0</v>
      </c>
      <c r="W80" s="17">
        <f t="shared" si="83"/>
        <v>0</v>
      </c>
      <c r="X80" s="18">
        <f t="shared" si="84"/>
        <v>0</v>
      </c>
      <c r="Y80" s="21">
        <v>0</v>
      </c>
      <c r="Z80" s="457">
        <v>0</v>
      </c>
      <c r="AA80" s="18">
        <f t="shared" si="85"/>
        <v>0</v>
      </c>
      <c r="AB80" s="21">
        <v>0</v>
      </c>
      <c r="AC80" s="457">
        <v>0</v>
      </c>
      <c r="AD80" s="20">
        <f t="shared" si="86"/>
        <v>0</v>
      </c>
      <c r="AE80" s="21">
        <v>0</v>
      </c>
      <c r="AF80" s="457">
        <v>0</v>
      </c>
      <c r="AG80" s="18">
        <f t="shared" si="87"/>
        <v>0</v>
      </c>
      <c r="AH80" s="21">
        <f t="shared" si="88"/>
        <v>0</v>
      </c>
      <c r="AI80" s="17">
        <f t="shared" si="89"/>
        <v>0</v>
      </c>
      <c r="AJ80" s="18">
        <f t="shared" si="90"/>
        <v>0</v>
      </c>
      <c r="AL80" s="455">
        <v>0</v>
      </c>
      <c r="AM80" s="458">
        <v>0</v>
      </c>
      <c r="AO80" s="365"/>
      <c r="AP80" s="365"/>
      <c r="AQ80" s="365"/>
      <c r="AR80" s="365"/>
      <c r="AS80" s="365"/>
      <c r="AT80" s="365"/>
      <c r="AU80" s="365"/>
      <c r="AV80" s="365"/>
      <c r="AW80" s="365"/>
      <c r="AX80" s="365"/>
      <c r="AY80" s="365"/>
      <c r="AZ80" s="365"/>
      <c r="BA80" s="467"/>
      <c r="BB80" s="467"/>
      <c r="BC80" s="467"/>
      <c r="BD80" s="467"/>
      <c r="BE80" s="467"/>
      <c r="BL80" s="467"/>
      <c r="BM80" s="467"/>
      <c r="BN80" s="467"/>
      <c r="BO80" s="467"/>
      <c r="BP80" s="467"/>
      <c r="BQ80" s="467"/>
      <c r="BR80" s="467"/>
    </row>
    <row r="81" spans="1:70" s="467" customFormat="1" x14ac:dyDescent="0.2">
      <c r="A81" s="57">
        <v>1130119</v>
      </c>
      <c r="B81" s="175" t="s">
        <v>226</v>
      </c>
      <c r="C81" s="52">
        <f>SUM(C82:C83)</f>
        <v>0</v>
      </c>
      <c r="D81" s="53">
        <f t="shared" ref="D81:Q81" si="99">SUM(D82:D83)</f>
        <v>0</v>
      </c>
      <c r="E81" s="53">
        <f t="shared" si="99"/>
        <v>0</v>
      </c>
      <c r="F81" s="54">
        <f t="shared" si="99"/>
        <v>0</v>
      </c>
      <c r="G81" s="52">
        <f t="shared" si="99"/>
        <v>0</v>
      </c>
      <c r="H81" s="53">
        <f t="shared" si="99"/>
        <v>0</v>
      </c>
      <c r="I81" s="54">
        <f t="shared" si="99"/>
        <v>0</v>
      </c>
      <c r="J81" s="52">
        <f t="shared" si="99"/>
        <v>0</v>
      </c>
      <c r="K81" s="53">
        <f t="shared" si="99"/>
        <v>0</v>
      </c>
      <c r="L81" s="54">
        <f t="shared" si="99"/>
        <v>0</v>
      </c>
      <c r="M81" s="52">
        <f t="shared" si="99"/>
        <v>0</v>
      </c>
      <c r="N81" s="54">
        <f t="shared" si="99"/>
        <v>0</v>
      </c>
      <c r="P81" s="52">
        <f t="shared" si="99"/>
        <v>0</v>
      </c>
      <c r="Q81" s="54">
        <f t="shared" si="99"/>
        <v>0</v>
      </c>
      <c r="R81" s="10"/>
      <c r="S81" s="155">
        <v>1020199</v>
      </c>
      <c r="T81" s="159" t="s">
        <v>132</v>
      </c>
      <c r="U81" s="487">
        <v>0</v>
      </c>
      <c r="V81" s="17">
        <f t="shared" si="82"/>
        <v>0</v>
      </c>
      <c r="W81" s="17">
        <f t="shared" si="83"/>
        <v>56400503</v>
      </c>
      <c r="X81" s="18">
        <f t="shared" si="84"/>
        <v>56400503</v>
      </c>
      <c r="Y81" s="21">
        <v>0</v>
      </c>
      <c r="Z81" s="457">
        <v>56400503</v>
      </c>
      <c r="AA81" s="18">
        <f t="shared" si="85"/>
        <v>56400503</v>
      </c>
      <c r="AB81" s="21">
        <v>0</v>
      </c>
      <c r="AC81" s="457">
        <v>56400503</v>
      </c>
      <c r="AD81" s="20">
        <f t="shared" si="86"/>
        <v>56400503</v>
      </c>
      <c r="AE81" s="21">
        <v>0</v>
      </c>
      <c r="AF81" s="457">
        <v>0</v>
      </c>
      <c r="AG81" s="18">
        <f t="shared" si="87"/>
        <v>0</v>
      </c>
      <c r="AH81" s="21">
        <f t="shared" si="88"/>
        <v>0</v>
      </c>
      <c r="AI81" s="17">
        <f t="shared" si="89"/>
        <v>0</v>
      </c>
      <c r="AJ81" s="18">
        <f t="shared" si="90"/>
        <v>56400503</v>
      </c>
      <c r="AK81" s="10"/>
      <c r="AL81" s="455">
        <v>0</v>
      </c>
      <c r="AM81" s="458">
        <v>56400503</v>
      </c>
      <c r="AN81" s="10"/>
      <c r="AO81" s="365"/>
      <c r="AP81" s="365"/>
      <c r="AQ81" s="365"/>
      <c r="AR81" s="365"/>
      <c r="AS81" s="365"/>
      <c r="AT81" s="365"/>
      <c r="AU81" s="365"/>
      <c r="AV81" s="365"/>
      <c r="AW81" s="365"/>
      <c r="AX81" s="365"/>
      <c r="AY81" s="365"/>
      <c r="AZ81" s="365"/>
      <c r="BA81" s="10"/>
      <c r="BB81" s="10"/>
    </row>
    <row r="82" spans="1:70" s="467" customFormat="1" ht="15.75" x14ac:dyDescent="0.2">
      <c r="A82" s="188" t="s">
        <v>421</v>
      </c>
      <c r="B82" s="189" t="str">
        <f>+CONCATENATE("Vigencia ",INSTRUCCIONES!$F$3)</f>
        <v>Vigencia 2014</v>
      </c>
      <c r="C82" s="455">
        <v>0</v>
      </c>
      <c r="D82" s="456">
        <f t="shared" si="98"/>
        <v>0</v>
      </c>
      <c r="E82" s="456">
        <f t="shared" si="98"/>
        <v>0</v>
      </c>
      <c r="F82" s="170">
        <f t="shared" si="93"/>
        <v>0</v>
      </c>
      <c r="G82" s="283">
        <v>0</v>
      </c>
      <c r="H82" s="457">
        <v>0</v>
      </c>
      <c r="I82" s="170">
        <f t="shared" si="94"/>
        <v>0</v>
      </c>
      <c r="J82" s="283">
        <v>0</v>
      </c>
      <c r="K82" s="457">
        <v>0</v>
      </c>
      <c r="L82" s="170">
        <f t="shared" si="95"/>
        <v>0</v>
      </c>
      <c r="M82" s="283">
        <f t="shared" si="96"/>
        <v>0</v>
      </c>
      <c r="N82" s="170">
        <f t="shared" si="97"/>
        <v>0</v>
      </c>
      <c r="P82" s="455">
        <v>0</v>
      </c>
      <c r="Q82" s="458">
        <v>0</v>
      </c>
      <c r="R82" s="10"/>
      <c r="S82" s="448"/>
      <c r="T82" s="449"/>
      <c r="U82" s="193"/>
      <c r="V82" s="193"/>
      <c r="W82" s="193"/>
      <c r="X82" s="207"/>
      <c r="Y82" s="450"/>
      <c r="Z82" s="193"/>
      <c r="AA82" s="207"/>
      <c r="AB82" s="450"/>
      <c r="AC82" s="193"/>
      <c r="AD82" s="193"/>
      <c r="AE82" s="450"/>
      <c r="AF82" s="193"/>
      <c r="AG82" s="207"/>
      <c r="AH82" s="450"/>
      <c r="AI82" s="193"/>
      <c r="AJ82" s="207"/>
      <c r="AK82" s="10"/>
      <c r="AL82" s="213"/>
      <c r="AM82" s="214"/>
      <c r="AN82" s="10"/>
      <c r="AO82" s="365"/>
      <c r="AP82" s="365"/>
      <c r="AQ82" s="365"/>
      <c r="AR82" s="365"/>
      <c r="AS82" s="365"/>
      <c r="AT82" s="365"/>
      <c r="AU82" s="365"/>
      <c r="AV82" s="365"/>
      <c r="AW82" s="365"/>
      <c r="AX82" s="365"/>
      <c r="AY82" s="365"/>
      <c r="AZ82" s="365"/>
      <c r="BC82" s="10"/>
      <c r="BD82" s="10"/>
      <c r="BE82" s="10"/>
      <c r="BN82" s="10"/>
      <c r="BO82" s="10"/>
      <c r="BP82" s="10"/>
      <c r="BQ82" s="10"/>
      <c r="BR82" s="10"/>
    </row>
    <row r="83" spans="1:70" s="467" customFormat="1" ht="15" x14ac:dyDescent="0.2">
      <c r="A83" s="188" t="s">
        <v>422</v>
      </c>
      <c r="B83" s="189" t="s">
        <v>132</v>
      </c>
      <c r="C83" s="455">
        <v>0</v>
      </c>
      <c r="D83" s="456">
        <f t="shared" si="98"/>
        <v>0</v>
      </c>
      <c r="E83" s="456">
        <f t="shared" si="98"/>
        <v>0</v>
      </c>
      <c r="F83" s="170">
        <f t="shared" si="93"/>
        <v>0</v>
      </c>
      <c r="G83" s="283">
        <v>0</v>
      </c>
      <c r="H83" s="457">
        <v>0</v>
      </c>
      <c r="I83" s="170">
        <f t="shared" si="94"/>
        <v>0</v>
      </c>
      <c r="J83" s="283">
        <v>0</v>
      </c>
      <c r="K83" s="457">
        <v>0</v>
      </c>
      <c r="L83" s="170">
        <f t="shared" si="95"/>
        <v>0</v>
      </c>
      <c r="M83" s="283">
        <f t="shared" si="96"/>
        <v>0</v>
      </c>
      <c r="N83" s="170">
        <f t="shared" si="97"/>
        <v>0</v>
      </c>
      <c r="P83" s="455">
        <v>0</v>
      </c>
      <c r="Q83" s="458">
        <v>0</v>
      </c>
      <c r="R83" s="10"/>
      <c r="S83" s="34">
        <v>1020200</v>
      </c>
      <c r="T83" s="158" t="s">
        <v>115</v>
      </c>
      <c r="U83" s="157">
        <f t="shared" ref="U83:AJ83" si="100">SUM(U84:U88)</f>
        <v>104000000</v>
      </c>
      <c r="V83" s="144">
        <f t="shared" si="100"/>
        <v>0</v>
      </c>
      <c r="W83" s="144">
        <f t="shared" si="100"/>
        <v>7261671</v>
      </c>
      <c r="X83" s="153">
        <f t="shared" si="100"/>
        <v>111261671</v>
      </c>
      <c r="Y83" s="151">
        <f t="shared" si="100"/>
        <v>0</v>
      </c>
      <c r="Z83" s="144">
        <f t="shared" si="100"/>
        <v>96159881</v>
      </c>
      <c r="AA83" s="153">
        <f t="shared" si="100"/>
        <v>96159881</v>
      </c>
      <c r="AB83" s="151">
        <f t="shared" si="100"/>
        <v>0</v>
      </c>
      <c r="AC83" s="144">
        <f t="shared" si="100"/>
        <v>11991881</v>
      </c>
      <c r="AD83" s="152">
        <f t="shared" si="100"/>
        <v>11991881</v>
      </c>
      <c r="AE83" s="151">
        <f t="shared" si="100"/>
        <v>0</v>
      </c>
      <c r="AF83" s="144">
        <f t="shared" si="100"/>
        <v>9462343</v>
      </c>
      <c r="AG83" s="153">
        <f t="shared" si="100"/>
        <v>9462343</v>
      </c>
      <c r="AH83" s="151">
        <f t="shared" si="100"/>
        <v>15101790</v>
      </c>
      <c r="AI83" s="144">
        <f t="shared" si="100"/>
        <v>99269790</v>
      </c>
      <c r="AJ83" s="153">
        <f t="shared" si="100"/>
        <v>101799328</v>
      </c>
      <c r="AK83" s="10"/>
      <c r="AL83" s="151">
        <f>SUM(AL84:AL88)</f>
        <v>0</v>
      </c>
      <c r="AM83" s="153">
        <f>SUM(AM84:AM88)</f>
        <v>7261671</v>
      </c>
      <c r="AN83" s="10"/>
      <c r="AO83" s="365"/>
      <c r="AP83" s="365"/>
      <c r="AQ83" s="365"/>
      <c r="AR83" s="365"/>
      <c r="AS83" s="365"/>
      <c r="AT83" s="365"/>
      <c r="AU83" s="365"/>
      <c r="AV83" s="365"/>
      <c r="AW83" s="365"/>
      <c r="AX83" s="365"/>
      <c r="AY83" s="365"/>
      <c r="AZ83" s="365"/>
      <c r="BM83" s="10"/>
    </row>
    <row r="84" spans="1:70" s="467" customFormat="1" x14ac:dyDescent="0.2">
      <c r="A84" s="200"/>
      <c r="B84" s="557"/>
      <c r="C84" s="495"/>
      <c r="D84" s="495"/>
      <c r="E84" s="495"/>
      <c r="F84" s="495"/>
      <c r="G84" s="495"/>
      <c r="H84" s="495"/>
      <c r="I84" s="495"/>
      <c r="J84" s="495"/>
      <c r="K84" s="495"/>
      <c r="L84" s="495"/>
      <c r="M84" s="495"/>
      <c r="N84" s="496"/>
      <c r="P84" s="497"/>
      <c r="Q84" s="496"/>
      <c r="R84" s="10"/>
      <c r="S84" s="155" t="s">
        <v>227</v>
      </c>
      <c r="T84" s="159" t="s">
        <v>481</v>
      </c>
      <c r="U84" s="487">
        <v>104000000</v>
      </c>
      <c r="V84" s="17">
        <f t="shared" ref="V84:W88" si="101">AL84</f>
        <v>0</v>
      </c>
      <c r="W84" s="17">
        <f t="shared" si="101"/>
        <v>0</v>
      </c>
      <c r="X84" s="18">
        <f>SUM(U84:W84)</f>
        <v>104000000</v>
      </c>
      <c r="Y84" s="21">
        <v>0</v>
      </c>
      <c r="Z84" s="457">
        <v>88898210</v>
      </c>
      <c r="AA84" s="18">
        <f>SUM(Y84:Z84)</f>
        <v>88898210</v>
      </c>
      <c r="AB84" s="21">
        <v>0</v>
      </c>
      <c r="AC84" s="457">
        <v>4730210</v>
      </c>
      <c r="AD84" s="20">
        <f>SUM(AB84:AC84)</f>
        <v>4730210</v>
      </c>
      <c r="AE84" s="21">
        <v>0</v>
      </c>
      <c r="AF84" s="457">
        <v>2609672</v>
      </c>
      <c r="AG84" s="18">
        <f>SUM(AE84:AF84)</f>
        <v>2609672</v>
      </c>
      <c r="AH84" s="21">
        <f>X84-AA84</f>
        <v>15101790</v>
      </c>
      <c r="AI84" s="17">
        <f>X84-AD84</f>
        <v>99269790</v>
      </c>
      <c r="AJ84" s="18">
        <f>X84-AG84</f>
        <v>101390328</v>
      </c>
      <c r="AK84" s="10"/>
      <c r="AL84" s="455">
        <v>0</v>
      </c>
      <c r="AM84" s="458">
        <v>0</v>
      </c>
      <c r="AN84" s="10"/>
      <c r="AO84" s="365"/>
      <c r="AP84" s="365"/>
      <c r="AQ84" s="365"/>
      <c r="AR84" s="365"/>
      <c r="AS84" s="365"/>
      <c r="AT84" s="365"/>
      <c r="AU84" s="365"/>
      <c r="AV84" s="365"/>
      <c r="AW84" s="365"/>
      <c r="AX84" s="365"/>
      <c r="AY84" s="365"/>
      <c r="AZ84" s="365"/>
    </row>
    <row r="85" spans="1:70" s="467" customFormat="1" ht="15.75" x14ac:dyDescent="0.2">
      <c r="A85" s="459">
        <v>11302</v>
      </c>
      <c r="B85" s="460" t="s">
        <v>229</v>
      </c>
      <c r="C85" s="558">
        <f t="shared" ref="C85:N85" si="102">SUM(C86:C93)</f>
        <v>306700000</v>
      </c>
      <c r="D85" s="559">
        <f t="shared" si="102"/>
        <v>0</v>
      </c>
      <c r="E85" s="559">
        <f t="shared" si="102"/>
        <v>1687500</v>
      </c>
      <c r="F85" s="560">
        <f t="shared" si="102"/>
        <v>308387500</v>
      </c>
      <c r="G85" s="558">
        <f t="shared" si="102"/>
        <v>0</v>
      </c>
      <c r="H85" s="559">
        <f t="shared" si="102"/>
        <v>4998450</v>
      </c>
      <c r="I85" s="560">
        <f t="shared" si="102"/>
        <v>4998450</v>
      </c>
      <c r="J85" s="558">
        <f t="shared" si="102"/>
        <v>0</v>
      </c>
      <c r="K85" s="559">
        <f t="shared" si="102"/>
        <v>4918450</v>
      </c>
      <c r="L85" s="560">
        <f t="shared" si="102"/>
        <v>4918450</v>
      </c>
      <c r="M85" s="558">
        <f t="shared" si="102"/>
        <v>303389050</v>
      </c>
      <c r="N85" s="560">
        <f t="shared" si="102"/>
        <v>303469050</v>
      </c>
      <c r="P85" s="52">
        <f>SUM(P86:P93)</f>
        <v>0</v>
      </c>
      <c r="Q85" s="54">
        <f>SUM(Q86:Q93)</f>
        <v>1687500</v>
      </c>
      <c r="R85" s="10"/>
      <c r="S85" s="155" t="s">
        <v>228</v>
      </c>
      <c r="T85" s="159" t="s">
        <v>147</v>
      </c>
      <c r="U85" s="487">
        <v>0</v>
      </c>
      <c r="V85" s="17">
        <f t="shared" si="101"/>
        <v>0</v>
      </c>
      <c r="W85" s="17">
        <f t="shared" si="101"/>
        <v>0</v>
      </c>
      <c r="X85" s="18">
        <f>SUM(U85:W85)</f>
        <v>0</v>
      </c>
      <c r="Y85" s="21">
        <v>0</v>
      </c>
      <c r="Z85" s="457">
        <v>0</v>
      </c>
      <c r="AA85" s="18">
        <f>SUM(Y85:Z85)</f>
        <v>0</v>
      </c>
      <c r="AB85" s="21">
        <v>0</v>
      </c>
      <c r="AC85" s="457">
        <v>0</v>
      </c>
      <c r="AD85" s="20">
        <f>SUM(AB85:AC85)</f>
        <v>0</v>
      </c>
      <c r="AE85" s="21">
        <v>0</v>
      </c>
      <c r="AF85" s="457">
        <v>0</v>
      </c>
      <c r="AG85" s="18">
        <f>SUM(AE85:AF85)</f>
        <v>0</v>
      </c>
      <c r="AH85" s="21">
        <f>X85-AA85</f>
        <v>0</v>
      </c>
      <c r="AI85" s="17">
        <f>X85-AD85</f>
        <v>0</v>
      </c>
      <c r="AJ85" s="18">
        <f>X85-AG85</f>
        <v>0</v>
      </c>
      <c r="AK85" s="10"/>
      <c r="AL85" s="455">
        <v>0</v>
      </c>
      <c r="AM85" s="458">
        <v>0</v>
      </c>
      <c r="AN85" s="10"/>
      <c r="AO85" s="365"/>
      <c r="AP85" s="365"/>
      <c r="AQ85" s="365"/>
      <c r="AR85" s="365"/>
      <c r="AS85" s="365"/>
      <c r="AT85" s="365"/>
      <c r="AU85" s="365"/>
      <c r="AV85" s="365"/>
      <c r="AW85" s="365"/>
      <c r="AX85" s="365"/>
      <c r="AY85" s="365"/>
      <c r="AZ85" s="365"/>
      <c r="BL85" s="10"/>
    </row>
    <row r="86" spans="1:70" s="10" customFormat="1" x14ac:dyDescent="0.2">
      <c r="A86" s="46">
        <v>1130201</v>
      </c>
      <c r="B86" s="55" t="s">
        <v>231</v>
      </c>
      <c r="C86" s="455">
        <v>1200000</v>
      </c>
      <c r="D86" s="456">
        <f t="shared" ref="D86:E92" si="103">P86</f>
        <v>0</v>
      </c>
      <c r="E86" s="456">
        <f t="shared" si="103"/>
        <v>0</v>
      </c>
      <c r="F86" s="170">
        <f t="shared" ref="F86:F92" si="104">SUM(C86:E86)</f>
        <v>1200000</v>
      </c>
      <c r="G86" s="283">
        <v>0</v>
      </c>
      <c r="H86" s="457">
        <v>80000</v>
      </c>
      <c r="I86" s="170">
        <f t="shared" ref="I86:I92" si="105">SUM(G86:H86)</f>
        <v>80000</v>
      </c>
      <c r="J86" s="283">
        <v>0</v>
      </c>
      <c r="K86" s="457">
        <v>0</v>
      </c>
      <c r="L86" s="170">
        <f t="shared" ref="L86:L92" si="106">SUM(J86:K86)</f>
        <v>0</v>
      </c>
      <c r="M86" s="283">
        <f t="shared" ref="M86:M92" si="107">F86-I86</f>
        <v>1120000</v>
      </c>
      <c r="N86" s="170">
        <f t="shared" ref="N86:N92" si="108">F86-L86</f>
        <v>1200000</v>
      </c>
      <c r="O86" s="467"/>
      <c r="P86" s="455">
        <v>0</v>
      </c>
      <c r="Q86" s="458">
        <v>0</v>
      </c>
      <c r="S86" s="155" t="s">
        <v>230</v>
      </c>
      <c r="T86" s="159" t="s">
        <v>157</v>
      </c>
      <c r="U86" s="487">
        <v>0</v>
      </c>
      <c r="V86" s="17">
        <f t="shared" si="101"/>
        <v>0</v>
      </c>
      <c r="W86" s="17">
        <f t="shared" si="101"/>
        <v>0</v>
      </c>
      <c r="X86" s="18">
        <f>SUM(U86:W86)</f>
        <v>0</v>
      </c>
      <c r="Y86" s="21">
        <v>0</v>
      </c>
      <c r="Z86" s="457">
        <v>0</v>
      </c>
      <c r="AA86" s="18">
        <f>SUM(Y86:Z86)</f>
        <v>0</v>
      </c>
      <c r="AB86" s="21">
        <v>0</v>
      </c>
      <c r="AC86" s="457">
        <v>0</v>
      </c>
      <c r="AD86" s="20">
        <f>SUM(AB86:AC86)</f>
        <v>0</v>
      </c>
      <c r="AE86" s="21">
        <v>0</v>
      </c>
      <c r="AF86" s="457">
        <v>0</v>
      </c>
      <c r="AG86" s="18">
        <f>SUM(AE86:AF86)</f>
        <v>0</v>
      </c>
      <c r="AH86" s="21">
        <f>X86-AA86</f>
        <v>0</v>
      </c>
      <c r="AI86" s="17">
        <f>X86-AD86</f>
        <v>0</v>
      </c>
      <c r="AJ86" s="18">
        <f>X86-AG86</f>
        <v>0</v>
      </c>
      <c r="AL86" s="455">
        <v>0</v>
      </c>
      <c r="AM86" s="458">
        <v>0</v>
      </c>
      <c r="AO86" s="365"/>
      <c r="AP86" s="365"/>
      <c r="AQ86" s="365"/>
      <c r="AR86" s="365"/>
      <c r="AS86" s="365"/>
      <c r="AT86" s="365"/>
      <c r="AU86" s="365"/>
      <c r="AV86" s="365"/>
      <c r="AW86" s="365"/>
      <c r="AX86" s="365"/>
      <c r="AY86" s="365"/>
      <c r="AZ86" s="365"/>
      <c r="BA86" s="467"/>
      <c r="BB86" s="467"/>
      <c r="BC86" s="467"/>
      <c r="BD86" s="467"/>
      <c r="BE86" s="467"/>
      <c r="BL86" s="467"/>
      <c r="BM86" s="467"/>
      <c r="BN86" s="467"/>
      <c r="BO86" s="467"/>
      <c r="BP86" s="467"/>
      <c r="BQ86" s="467"/>
      <c r="BR86" s="467"/>
    </row>
    <row r="87" spans="1:70" s="467" customFormat="1" x14ac:dyDescent="0.2">
      <c r="A87" s="46">
        <v>1130202</v>
      </c>
      <c r="B87" s="55" t="s">
        <v>232</v>
      </c>
      <c r="C87" s="455">
        <v>110500000</v>
      </c>
      <c r="D87" s="456">
        <f t="shared" si="103"/>
        <v>0</v>
      </c>
      <c r="E87" s="456">
        <f t="shared" si="103"/>
        <v>0</v>
      </c>
      <c r="F87" s="170">
        <f t="shared" si="104"/>
        <v>110500000</v>
      </c>
      <c r="G87" s="283">
        <v>0</v>
      </c>
      <c r="H87" s="457">
        <v>2659950</v>
      </c>
      <c r="I87" s="170">
        <f t="shared" si="105"/>
        <v>2659950</v>
      </c>
      <c r="J87" s="283">
        <v>0</v>
      </c>
      <c r="K87" s="457">
        <v>2659950</v>
      </c>
      <c r="L87" s="170">
        <f t="shared" si="106"/>
        <v>2659950</v>
      </c>
      <c r="M87" s="283">
        <f t="shared" si="107"/>
        <v>107840050</v>
      </c>
      <c r="N87" s="170">
        <f t="shared" si="108"/>
        <v>107840050</v>
      </c>
      <c r="P87" s="455">
        <v>0</v>
      </c>
      <c r="Q87" s="458">
        <v>0</v>
      </c>
      <c r="R87" s="10"/>
      <c r="S87" s="228"/>
      <c r="T87" s="174"/>
      <c r="U87" s="487">
        <v>0</v>
      </c>
      <c r="V87" s="17">
        <f>AL87</f>
        <v>0</v>
      </c>
      <c r="W87" s="17">
        <f>AM87</f>
        <v>0</v>
      </c>
      <c r="X87" s="18">
        <f>SUM(U87:W87)</f>
        <v>0</v>
      </c>
      <c r="Y87" s="21">
        <v>0</v>
      </c>
      <c r="Z87" s="457">
        <v>0</v>
      </c>
      <c r="AA87" s="18">
        <f>SUM(Y87:Z87)</f>
        <v>0</v>
      </c>
      <c r="AB87" s="21">
        <v>0</v>
      </c>
      <c r="AC87" s="457">
        <v>0</v>
      </c>
      <c r="AD87" s="20">
        <f>SUM(AB87:AC87)</f>
        <v>0</v>
      </c>
      <c r="AE87" s="21">
        <v>0</v>
      </c>
      <c r="AF87" s="457">
        <v>0</v>
      </c>
      <c r="AG87" s="18">
        <f>SUM(AE87:AF87)</f>
        <v>0</v>
      </c>
      <c r="AH87" s="21">
        <f>X87-AA87</f>
        <v>0</v>
      </c>
      <c r="AI87" s="17">
        <f>X87-AD87</f>
        <v>0</v>
      </c>
      <c r="AJ87" s="18">
        <f>X87-AG87</f>
        <v>0</v>
      </c>
      <c r="AK87" s="10"/>
      <c r="AL87" s="455">
        <v>0</v>
      </c>
      <c r="AM87" s="458">
        <v>0</v>
      </c>
      <c r="AN87" s="10"/>
      <c r="AO87" s="365"/>
      <c r="AP87" s="365"/>
      <c r="AQ87" s="365"/>
      <c r="AR87" s="365"/>
      <c r="AS87" s="365"/>
      <c r="AT87" s="365"/>
      <c r="AU87" s="365"/>
      <c r="AV87" s="365"/>
      <c r="AW87" s="365"/>
      <c r="AX87" s="365"/>
      <c r="AY87" s="365"/>
      <c r="AZ87" s="365"/>
      <c r="BA87" s="10"/>
      <c r="BB87" s="10"/>
    </row>
    <row r="88" spans="1:70" s="467" customFormat="1" x14ac:dyDescent="0.2">
      <c r="A88" s="46">
        <v>1130203</v>
      </c>
      <c r="B88" s="55" t="s">
        <v>233</v>
      </c>
      <c r="C88" s="455">
        <v>0</v>
      </c>
      <c r="D88" s="456">
        <f t="shared" si="103"/>
        <v>0</v>
      </c>
      <c r="E88" s="456">
        <f t="shared" si="103"/>
        <v>0</v>
      </c>
      <c r="F88" s="170">
        <f t="shared" si="104"/>
        <v>0</v>
      </c>
      <c r="G88" s="283">
        <v>0</v>
      </c>
      <c r="H88" s="457">
        <v>0</v>
      </c>
      <c r="I88" s="170">
        <f t="shared" si="105"/>
        <v>0</v>
      </c>
      <c r="J88" s="283">
        <v>0</v>
      </c>
      <c r="K88" s="457">
        <v>0</v>
      </c>
      <c r="L88" s="170">
        <f t="shared" si="106"/>
        <v>0</v>
      </c>
      <c r="M88" s="283">
        <f t="shared" si="107"/>
        <v>0</v>
      </c>
      <c r="N88" s="170">
        <f t="shared" si="108"/>
        <v>0</v>
      </c>
      <c r="P88" s="455">
        <v>0</v>
      </c>
      <c r="Q88" s="458">
        <v>0</v>
      </c>
      <c r="R88" s="10"/>
      <c r="S88" s="155">
        <v>1020299</v>
      </c>
      <c r="T88" s="159" t="s">
        <v>132</v>
      </c>
      <c r="U88" s="487">
        <v>0</v>
      </c>
      <c r="V88" s="17">
        <f t="shared" si="101"/>
        <v>0</v>
      </c>
      <c r="W88" s="17">
        <f t="shared" si="101"/>
        <v>7261671</v>
      </c>
      <c r="X88" s="18">
        <f>SUM(U88:W88)</f>
        <v>7261671</v>
      </c>
      <c r="Y88" s="21">
        <v>0</v>
      </c>
      <c r="Z88" s="457">
        <v>7261671</v>
      </c>
      <c r="AA88" s="18">
        <f>SUM(Y88:Z88)</f>
        <v>7261671</v>
      </c>
      <c r="AB88" s="21">
        <v>0</v>
      </c>
      <c r="AC88" s="457">
        <v>7261671</v>
      </c>
      <c r="AD88" s="20">
        <f>SUM(AB88:AC88)</f>
        <v>7261671</v>
      </c>
      <c r="AE88" s="21">
        <v>0</v>
      </c>
      <c r="AF88" s="457">
        <v>6852671</v>
      </c>
      <c r="AG88" s="18">
        <f>SUM(AE88:AF88)</f>
        <v>6852671</v>
      </c>
      <c r="AH88" s="21">
        <f>X88-AA88</f>
        <v>0</v>
      </c>
      <c r="AI88" s="17">
        <f>X88-AD88</f>
        <v>0</v>
      </c>
      <c r="AJ88" s="18">
        <f>X88-AG88</f>
        <v>409000</v>
      </c>
      <c r="AK88" s="10"/>
      <c r="AL88" s="455">
        <v>0</v>
      </c>
      <c r="AM88" s="458">
        <v>7261671</v>
      </c>
      <c r="AN88" s="10"/>
      <c r="AO88" s="365"/>
      <c r="AP88" s="365"/>
      <c r="AQ88" s="365"/>
      <c r="AR88" s="365"/>
      <c r="AS88" s="365"/>
      <c r="AT88" s="365"/>
      <c r="AU88" s="365"/>
      <c r="AV88" s="365"/>
      <c r="AW88" s="365"/>
      <c r="AX88" s="365"/>
      <c r="AY88" s="365"/>
      <c r="AZ88" s="365"/>
      <c r="BC88" s="10"/>
      <c r="BD88" s="10"/>
      <c r="BE88" s="10"/>
      <c r="BN88" s="10"/>
      <c r="BO88" s="10"/>
      <c r="BP88" s="10"/>
      <c r="BQ88" s="10"/>
      <c r="BR88" s="10"/>
    </row>
    <row r="89" spans="1:70" s="467" customFormat="1" ht="15.75" x14ac:dyDescent="0.2">
      <c r="A89" s="46">
        <v>1130204</v>
      </c>
      <c r="B89" s="55" t="s">
        <v>234</v>
      </c>
      <c r="C89" s="455">
        <v>70000000</v>
      </c>
      <c r="D89" s="456">
        <f t="shared" si="103"/>
        <v>0</v>
      </c>
      <c r="E89" s="456">
        <f t="shared" si="103"/>
        <v>0</v>
      </c>
      <c r="F89" s="170">
        <f t="shared" si="104"/>
        <v>70000000</v>
      </c>
      <c r="G89" s="283">
        <v>0</v>
      </c>
      <c r="H89" s="457">
        <v>0</v>
      </c>
      <c r="I89" s="170">
        <f t="shared" si="105"/>
        <v>0</v>
      </c>
      <c r="J89" s="283">
        <v>0</v>
      </c>
      <c r="K89" s="457">
        <v>0</v>
      </c>
      <c r="L89" s="170">
        <f t="shared" si="106"/>
        <v>0</v>
      </c>
      <c r="M89" s="283">
        <f t="shared" si="107"/>
        <v>70000000</v>
      </c>
      <c r="N89" s="170">
        <f t="shared" si="108"/>
        <v>70000000</v>
      </c>
      <c r="P89" s="455">
        <v>0</v>
      </c>
      <c r="Q89" s="458">
        <v>0</v>
      </c>
      <c r="R89" s="10"/>
      <c r="S89" s="448"/>
      <c r="T89" s="449"/>
      <c r="U89" s="193"/>
      <c r="V89" s="193"/>
      <c r="W89" s="193"/>
      <c r="X89" s="207"/>
      <c r="Y89" s="450"/>
      <c r="Z89" s="193"/>
      <c r="AA89" s="207"/>
      <c r="AB89" s="450"/>
      <c r="AC89" s="193"/>
      <c r="AD89" s="193"/>
      <c r="AE89" s="450"/>
      <c r="AF89" s="193"/>
      <c r="AG89" s="207"/>
      <c r="AH89" s="450"/>
      <c r="AI89" s="193"/>
      <c r="AJ89" s="207"/>
      <c r="AK89" s="10"/>
      <c r="AL89" s="213"/>
      <c r="AM89" s="214"/>
      <c r="AN89" s="10"/>
      <c r="AO89" s="365"/>
      <c r="AP89" s="365"/>
      <c r="AQ89" s="365"/>
      <c r="AR89" s="365"/>
      <c r="AS89" s="365"/>
      <c r="AT89" s="365"/>
      <c r="AU89" s="365"/>
      <c r="AV89" s="365"/>
      <c r="AW89" s="365"/>
      <c r="AX89" s="365"/>
      <c r="AY89" s="365"/>
      <c r="AZ89" s="365"/>
      <c r="BM89" s="10"/>
    </row>
    <row r="90" spans="1:70" s="562" customFormat="1" ht="15" x14ac:dyDescent="0.2">
      <c r="A90" s="46">
        <v>1130205</v>
      </c>
      <c r="B90" s="55" t="s">
        <v>235</v>
      </c>
      <c r="C90" s="455">
        <v>94000000</v>
      </c>
      <c r="D90" s="456">
        <f t="shared" si="103"/>
        <v>0</v>
      </c>
      <c r="E90" s="456">
        <f t="shared" si="103"/>
        <v>0</v>
      </c>
      <c r="F90" s="170">
        <f t="shared" si="104"/>
        <v>94000000</v>
      </c>
      <c r="G90" s="283">
        <v>0</v>
      </c>
      <c r="H90" s="457">
        <v>2250000</v>
      </c>
      <c r="I90" s="170">
        <f t="shared" si="105"/>
        <v>2250000</v>
      </c>
      <c r="J90" s="283">
        <v>0</v>
      </c>
      <c r="K90" s="457">
        <v>2250000</v>
      </c>
      <c r="L90" s="170">
        <f t="shared" si="106"/>
        <v>2250000</v>
      </c>
      <c r="M90" s="283">
        <f t="shared" si="107"/>
        <v>91750000</v>
      </c>
      <c r="N90" s="170">
        <f t="shared" si="108"/>
        <v>91750000</v>
      </c>
      <c r="O90" s="467"/>
      <c r="P90" s="455">
        <v>0</v>
      </c>
      <c r="Q90" s="458">
        <v>0</v>
      </c>
      <c r="R90" s="32"/>
      <c r="S90" s="34">
        <v>1020300</v>
      </c>
      <c r="T90" s="158" t="s">
        <v>163</v>
      </c>
      <c r="U90" s="157">
        <f t="shared" ref="U90:AJ90" si="109">U91+U96+U102</f>
        <v>338359465</v>
      </c>
      <c r="V90" s="144">
        <f t="shared" si="109"/>
        <v>0</v>
      </c>
      <c r="W90" s="144">
        <f t="shared" si="109"/>
        <v>58780867</v>
      </c>
      <c r="X90" s="153">
        <f t="shared" si="109"/>
        <v>397140332</v>
      </c>
      <c r="Y90" s="151">
        <f t="shared" si="109"/>
        <v>0</v>
      </c>
      <c r="Z90" s="144">
        <f t="shared" si="109"/>
        <v>75799367</v>
      </c>
      <c r="AA90" s="153">
        <f t="shared" si="109"/>
        <v>75799367</v>
      </c>
      <c r="AB90" s="151">
        <f t="shared" si="109"/>
        <v>0</v>
      </c>
      <c r="AC90" s="144">
        <f t="shared" si="109"/>
        <v>75799367</v>
      </c>
      <c r="AD90" s="152">
        <f t="shared" si="109"/>
        <v>75799367</v>
      </c>
      <c r="AE90" s="151">
        <f t="shared" si="109"/>
        <v>0</v>
      </c>
      <c r="AF90" s="144">
        <f t="shared" si="109"/>
        <v>16362921</v>
      </c>
      <c r="AG90" s="153">
        <f t="shared" si="109"/>
        <v>16362921</v>
      </c>
      <c r="AH90" s="151">
        <f t="shared" si="109"/>
        <v>321340965</v>
      </c>
      <c r="AI90" s="144">
        <f t="shared" si="109"/>
        <v>321340965</v>
      </c>
      <c r="AJ90" s="153">
        <f t="shared" si="109"/>
        <v>380777411</v>
      </c>
      <c r="AK90" s="10"/>
      <c r="AL90" s="151">
        <f>AL91+AL96+AL102</f>
        <v>0</v>
      </c>
      <c r="AM90" s="153">
        <f>AM91+AM96+AM102</f>
        <v>58780867</v>
      </c>
      <c r="AN90" s="32"/>
      <c r="AO90" s="561"/>
      <c r="AP90" s="561"/>
      <c r="AQ90" s="561"/>
      <c r="AR90" s="561"/>
      <c r="AS90" s="561"/>
      <c r="AT90" s="561"/>
      <c r="AU90" s="561"/>
      <c r="AV90" s="561"/>
      <c r="AW90" s="561"/>
      <c r="AX90" s="561"/>
      <c r="AY90" s="561"/>
      <c r="AZ90" s="561"/>
      <c r="BB90" s="467"/>
      <c r="BC90" s="467"/>
      <c r="BD90" s="467"/>
      <c r="BE90" s="467"/>
      <c r="BM90" s="467"/>
      <c r="BN90" s="467"/>
      <c r="BO90" s="467"/>
      <c r="BP90" s="467"/>
      <c r="BQ90" s="467"/>
      <c r="BR90" s="467"/>
    </row>
    <row r="91" spans="1:70" s="562" customFormat="1" x14ac:dyDescent="0.2">
      <c r="A91" s="46">
        <v>1130206</v>
      </c>
      <c r="B91" s="55" t="s">
        <v>237</v>
      </c>
      <c r="C91" s="455">
        <v>23000000</v>
      </c>
      <c r="D91" s="456">
        <f t="shared" si="103"/>
        <v>0</v>
      </c>
      <c r="E91" s="456">
        <f t="shared" si="103"/>
        <v>0</v>
      </c>
      <c r="F91" s="170">
        <f t="shared" si="104"/>
        <v>23000000</v>
      </c>
      <c r="G91" s="283">
        <v>0</v>
      </c>
      <c r="H91" s="457">
        <v>0</v>
      </c>
      <c r="I91" s="170">
        <f t="shared" si="105"/>
        <v>0</v>
      </c>
      <c r="J91" s="283">
        <v>0</v>
      </c>
      <c r="K91" s="457">
        <v>0</v>
      </c>
      <c r="L91" s="170">
        <f t="shared" si="106"/>
        <v>0</v>
      </c>
      <c r="M91" s="283">
        <f t="shared" si="107"/>
        <v>23000000</v>
      </c>
      <c r="N91" s="170">
        <f t="shared" si="108"/>
        <v>23000000</v>
      </c>
      <c r="O91" s="467"/>
      <c r="P91" s="455">
        <v>0</v>
      </c>
      <c r="Q91" s="458">
        <v>0</v>
      </c>
      <c r="R91" s="32"/>
      <c r="S91" s="155">
        <v>1020301</v>
      </c>
      <c r="T91" s="159" t="s">
        <v>165</v>
      </c>
      <c r="U91" s="29">
        <f t="shared" ref="U91:AJ91" si="110">SUM(U92:U95)</f>
        <v>267353877</v>
      </c>
      <c r="V91" s="27">
        <f t="shared" si="110"/>
        <v>0</v>
      </c>
      <c r="W91" s="27">
        <f t="shared" si="110"/>
        <v>0</v>
      </c>
      <c r="X91" s="28">
        <f t="shared" si="110"/>
        <v>267353877</v>
      </c>
      <c r="Y91" s="31">
        <f t="shared" si="110"/>
        <v>0</v>
      </c>
      <c r="Z91" s="27">
        <f t="shared" si="110"/>
        <v>13845963</v>
      </c>
      <c r="AA91" s="28">
        <f t="shared" si="110"/>
        <v>13845963</v>
      </c>
      <c r="AB91" s="31">
        <f t="shared" si="110"/>
        <v>0</v>
      </c>
      <c r="AC91" s="27">
        <f t="shared" si="110"/>
        <v>13845963</v>
      </c>
      <c r="AD91" s="30">
        <f t="shared" si="110"/>
        <v>13845963</v>
      </c>
      <c r="AE91" s="31">
        <f t="shared" si="110"/>
        <v>0</v>
      </c>
      <c r="AF91" s="27">
        <f t="shared" si="110"/>
        <v>13845963</v>
      </c>
      <c r="AG91" s="28">
        <f t="shared" si="110"/>
        <v>13845963</v>
      </c>
      <c r="AH91" s="21">
        <f t="shared" si="110"/>
        <v>253507914</v>
      </c>
      <c r="AI91" s="17">
        <f t="shared" si="110"/>
        <v>253507914</v>
      </c>
      <c r="AJ91" s="18">
        <f t="shared" si="110"/>
        <v>253507914</v>
      </c>
      <c r="AK91" s="10"/>
      <c r="AL91" s="31">
        <f>SUM(AL92:AL95)</f>
        <v>0</v>
      </c>
      <c r="AM91" s="28">
        <f>SUM(AM92:AM95)</f>
        <v>0</v>
      </c>
      <c r="AN91" s="32"/>
      <c r="AO91" s="561"/>
      <c r="AP91" s="561"/>
      <c r="AQ91" s="561"/>
      <c r="AR91" s="561"/>
      <c r="AS91" s="561"/>
      <c r="AT91" s="561"/>
      <c r="AU91" s="561"/>
      <c r="AV91" s="561"/>
      <c r="AW91" s="561"/>
      <c r="AX91" s="561"/>
      <c r="AY91" s="561"/>
      <c r="AZ91" s="561"/>
      <c r="BL91" s="32"/>
      <c r="BM91" s="467"/>
      <c r="BN91" s="467"/>
      <c r="BO91" s="467"/>
      <c r="BP91" s="467"/>
      <c r="BQ91" s="467"/>
      <c r="BR91" s="467"/>
    </row>
    <row r="92" spans="1:70" s="562" customFormat="1" ht="14.25" x14ac:dyDescent="0.2">
      <c r="A92" s="46">
        <v>1130207</v>
      </c>
      <c r="B92" s="563" t="s">
        <v>482</v>
      </c>
      <c r="C92" s="455">
        <v>0</v>
      </c>
      <c r="D92" s="456">
        <f t="shared" si="103"/>
        <v>0</v>
      </c>
      <c r="E92" s="456">
        <f t="shared" si="103"/>
        <v>1687500</v>
      </c>
      <c r="F92" s="170">
        <f t="shared" si="104"/>
        <v>1687500</v>
      </c>
      <c r="G92" s="283">
        <v>0</v>
      </c>
      <c r="H92" s="457">
        <v>0</v>
      </c>
      <c r="I92" s="170">
        <f t="shared" si="105"/>
        <v>0</v>
      </c>
      <c r="J92" s="283">
        <v>0</v>
      </c>
      <c r="K92" s="457">
        <v>0</v>
      </c>
      <c r="L92" s="170">
        <f t="shared" si="106"/>
        <v>0</v>
      </c>
      <c r="M92" s="283">
        <f t="shared" si="107"/>
        <v>1687500</v>
      </c>
      <c r="N92" s="170">
        <f t="shared" si="108"/>
        <v>1687500</v>
      </c>
      <c r="O92" s="467"/>
      <c r="P92" s="455">
        <v>0</v>
      </c>
      <c r="Q92" s="458">
        <v>1687500</v>
      </c>
      <c r="R92" s="32"/>
      <c r="S92" s="156" t="s">
        <v>236</v>
      </c>
      <c r="T92" s="55" t="s">
        <v>435</v>
      </c>
      <c r="U92" s="487">
        <v>71284628</v>
      </c>
      <c r="V92" s="17">
        <f t="shared" ref="V92:W95" si="111">AL92</f>
        <v>0</v>
      </c>
      <c r="W92" s="17">
        <f t="shared" si="111"/>
        <v>0</v>
      </c>
      <c r="X92" s="18">
        <f>SUM(U92:W92)</f>
        <v>71284628</v>
      </c>
      <c r="Y92" s="21">
        <v>0</v>
      </c>
      <c r="Z92" s="457">
        <v>5143855</v>
      </c>
      <c r="AA92" s="18">
        <f>SUM(Y92:Z92)</f>
        <v>5143855</v>
      </c>
      <c r="AB92" s="21">
        <v>0</v>
      </c>
      <c r="AC92" s="457">
        <v>5143855</v>
      </c>
      <c r="AD92" s="20">
        <f>SUM(AB92:AC92)</f>
        <v>5143855</v>
      </c>
      <c r="AE92" s="21">
        <v>0</v>
      </c>
      <c r="AF92" s="457">
        <v>5143855</v>
      </c>
      <c r="AG92" s="18">
        <f>SUM(AE92:AF92)</f>
        <v>5143855</v>
      </c>
      <c r="AH92" s="21">
        <f>X92-AA92</f>
        <v>66140773</v>
      </c>
      <c r="AI92" s="17">
        <f>X92-AD92</f>
        <v>66140773</v>
      </c>
      <c r="AJ92" s="18">
        <f>X92-AG92</f>
        <v>66140773</v>
      </c>
      <c r="AK92" s="10"/>
      <c r="AL92" s="455">
        <v>0</v>
      </c>
      <c r="AM92" s="458">
        <v>0</v>
      </c>
      <c r="AN92" s="32"/>
      <c r="AO92" s="561"/>
      <c r="AP92" s="561"/>
      <c r="AQ92" s="561"/>
      <c r="AR92" s="561"/>
      <c r="AS92" s="561"/>
      <c r="AT92" s="561"/>
      <c r="AU92" s="561"/>
      <c r="AV92" s="561"/>
      <c r="AW92" s="561"/>
      <c r="AX92" s="561"/>
      <c r="AY92" s="561"/>
      <c r="AZ92" s="561"/>
      <c r="BL92" s="32"/>
    </row>
    <row r="93" spans="1:70" s="562" customFormat="1" x14ac:dyDescent="0.2">
      <c r="A93" s="61">
        <v>1130209</v>
      </c>
      <c r="B93" s="170" t="s">
        <v>240</v>
      </c>
      <c r="C93" s="171">
        <f t="shared" ref="C93:N93" si="112">SUM(C94:C97)</f>
        <v>8000000</v>
      </c>
      <c r="D93" s="172">
        <f t="shared" si="112"/>
        <v>0</v>
      </c>
      <c r="E93" s="172">
        <f t="shared" si="112"/>
        <v>0</v>
      </c>
      <c r="F93" s="173">
        <f t="shared" si="112"/>
        <v>8000000</v>
      </c>
      <c r="G93" s="171">
        <f t="shared" si="112"/>
        <v>0</v>
      </c>
      <c r="H93" s="172">
        <f t="shared" si="112"/>
        <v>8500</v>
      </c>
      <c r="I93" s="173">
        <f t="shared" si="112"/>
        <v>8500</v>
      </c>
      <c r="J93" s="171">
        <f t="shared" si="112"/>
        <v>0</v>
      </c>
      <c r="K93" s="172">
        <f t="shared" si="112"/>
        <v>8500</v>
      </c>
      <c r="L93" s="173">
        <f t="shared" si="112"/>
        <v>8500</v>
      </c>
      <c r="M93" s="171">
        <f t="shared" si="112"/>
        <v>7991500</v>
      </c>
      <c r="N93" s="173">
        <f t="shared" si="112"/>
        <v>7991500</v>
      </c>
      <c r="O93" s="467"/>
      <c r="P93" s="171">
        <f>SUM(P94:P97)</f>
        <v>0</v>
      </c>
      <c r="Q93" s="173">
        <f>SUM(Q94:Q97)</f>
        <v>0</v>
      </c>
      <c r="R93" s="32"/>
      <c r="S93" s="156" t="s">
        <v>238</v>
      </c>
      <c r="T93" s="55" t="s">
        <v>436</v>
      </c>
      <c r="U93" s="487">
        <v>100560974</v>
      </c>
      <c r="V93" s="17">
        <f t="shared" si="111"/>
        <v>0</v>
      </c>
      <c r="W93" s="17">
        <f t="shared" si="111"/>
        <v>0</v>
      </c>
      <c r="X93" s="18">
        <f>SUM(U93:W93)</f>
        <v>100560974</v>
      </c>
      <c r="Y93" s="21">
        <v>0</v>
      </c>
      <c r="Z93" s="457">
        <v>7261914</v>
      </c>
      <c r="AA93" s="18">
        <f>SUM(Y93:Z93)</f>
        <v>7261914</v>
      </c>
      <c r="AB93" s="21">
        <v>0</v>
      </c>
      <c r="AC93" s="457">
        <v>7261914</v>
      </c>
      <c r="AD93" s="20">
        <f>SUM(AB93:AC93)</f>
        <v>7261914</v>
      </c>
      <c r="AE93" s="21">
        <v>0</v>
      </c>
      <c r="AF93" s="457">
        <v>7261914</v>
      </c>
      <c r="AG93" s="18">
        <f>SUM(AE93:AF93)</f>
        <v>7261914</v>
      </c>
      <c r="AH93" s="21">
        <f>X93-AA93</f>
        <v>93299060</v>
      </c>
      <c r="AI93" s="17">
        <f>X93-AD93</f>
        <v>93299060</v>
      </c>
      <c r="AJ93" s="18">
        <f>X93-AG93</f>
        <v>93299060</v>
      </c>
      <c r="AK93" s="10"/>
      <c r="AL93" s="455">
        <v>0</v>
      </c>
      <c r="AM93" s="458">
        <v>0</v>
      </c>
      <c r="AN93" s="32"/>
      <c r="AO93" s="561"/>
      <c r="AP93" s="561"/>
      <c r="AQ93" s="561"/>
      <c r="AR93" s="561"/>
      <c r="AS93" s="561"/>
      <c r="AT93" s="561"/>
      <c r="AU93" s="561"/>
      <c r="AV93" s="561"/>
      <c r="AW93" s="561"/>
      <c r="AX93" s="561"/>
      <c r="AY93" s="561"/>
      <c r="AZ93" s="561"/>
      <c r="BL93" s="32"/>
    </row>
    <row r="94" spans="1:70" s="562" customFormat="1" x14ac:dyDescent="0.2">
      <c r="A94" s="11" t="s">
        <v>242</v>
      </c>
      <c r="B94" s="58" t="s">
        <v>290</v>
      </c>
      <c r="C94" s="455">
        <v>0</v>
      </c>
      <c r="D94" s="456">
        <f t="shared" ref="D94:E97" si="113">P94</f>
        <v>0</v>
      </c>
      <c r="E94" s="456">
        <f t="shared" si="113"/>
        <v>0</v>
      </c>
      <c r="F94" s="170">
        <f>SUM(C94:E94)</f>
        <v>0</v>
      </c>
      <c r="G94" s="283">
        <v>0</v>
      </c>
      <c r="H94" s="457">
        <v>0</v>
      </c>
      <c r="I94" s="170">
        <f>SUM(G94:H94)</f>
        <v>0</v>
      </c>
      <c r="J94" s="283">
        <v>0</v>
      </c>
      <c r="K94" s="457">
        <v>0</v>
      </c>
      <c r="L94" s="170">
        <f>SUM(J94:K94)</f>
        <v>0</v>
      </c>
      <c r="M94" s="283">
        <f>F94-I94</f>
        <v>0</v>
      </c>
      <c r="N94" s="170">
        <f>F94-L94</f>
        <v>0</v>
      </c>
      <c r="O94" s="467"/>
      <c r="P94" s="455">
        <v>0</v>
      </c>
      <c r="Q94" s="458">
        <v>0</v>
      </c>
      <c r="R94" s="32"/>
      <c r="S94" s="156" t="s">
        <v>239</v>
      </c>
      <c r="T94" s="55" t="s">
        <v>437</v>
      </c>
      <c r="U94" s="487">
        <v>77231977</v>
      </c>
      <c r="V94" s="17">
        <f t="shared" si="111"/>
        <v>0</v>
      </c>
      <c r="W94" s="17">
        <f t="shared" si="111"/>
        <v>0</v>
      </c>
      <c r="X94" s="18">
        <f>SUM(U94:W94)</f>
        <v>77231977</v>
      </c>
      <c r="Y94" s="21">
        <v>0</v>
      </c>
      <c r="Z94" s="457">
        <v>0</v>
      </c>
      <c r="AA94" s="18">
        <f>SUM(Y94:Z94)</f>
        <v>0</v>
      </c>
      <c r="AB94" s="21">
        <v>0</v>
      </c>
      <c r="AC94" s="457">
        <v>0</v>
      </c>
      <c r="AD94" s="20">
        <f>SUM(AB94:AC94)</f>
        <v>0</v>
      </c>
      <c r="AE94" s="21">
        <v>0</v>
      </c>
      <c r="AF94" s="457">
        <v>0</v>
      </c>
      <c r="AG94" s="18">
        <f>SUM(AE94:AF94)</f>
        <v>0</v>
      </c>
      <c r="AH94" s="21">
        <f>X94-AA94</f>
        <v>77231977</v>
      </c>
      <c r="AI94" s="17">
        <f>X94-AD94</f>
        <v>77231977</v>
      </c>
      <c r="AJ94" s="18">
        <f>X94-AG94</f>
        <v>77231977</v>
      </c>
      <c r="AK94" s="10"/>
      <c r="AL94" s="455">
        <v>0</v>
      </c>
      <c r="AM94" s="458">
        <v>0</v>
      </c>
      <c r="AN94" s="32"/>
      <c r="AO94" s="561"/>
      <c r="AP94" s="561"/>
      <c r="AQ94" s="561"/>
      <c r="AR94" s="561"/>
      <c r="AS94" s="561"/>
      <c r="AT94" s="561"/>
      <c r="AU94" s="561"/>
      <c r="AV94" s="561"/>
      <c r="AW94" s="561"/>
      <c r="AX94" s="561"/>
      <c r="AY94" s="561"/>
      <c r="AZ94" s="561"/>
      <c r="BL94" s="32"/>
    </row>
    <row r="95" spans="1:70" s="562" customFormat="1" x14ac:dyDescent="0.2">
      <c r="A95" s="11" t="s">
        <v>243</v>
      </c>
      <c r="B95" s="58" t="s">
        <v>375</v>
      </c>
      <c r="C95" s="455">
        <v>0</v>
      </c>
      <c r="D95" s="456">
        <f t="shared" si="113"/>
        <v>0</v>
      </c>
      <c r="E95" s="456">
        <f t="shared" si="113"/>
        <v>0</v>
      </c>
      <c r="F95" s="170">
        <f>SUM(C95:E95)</f>
        <v>0</v>
      </c>
      <c r="G95" s="283">
        <v>0</v>
      </c>
      <c r="H95" s="457">
        <v>0</v>
      </c>
      <c r="I95" s="170">
        <f>SUM(G95:H95)</f>
        <v>0</v>
      </c>
      <c r="J95" s="283">
        <v>0</v>
      </c>
      <c r="K95" s="457">
        <v>0</v>
      </c>
      <c r="L95" s="170">
        <f>SUM(J95:K95)</f>
        <v>0</v>
      </c>
      <c r="M95" s="283">
        <f>F95-I95</f>
        <v>0</v>
      </c>
      <c r="N95" s="170">
        <f>F95-L95</f>
        <v>0</v>
      </c>
      <c r="O95" s="467"/>
      <c r="P95" s="455">
        <v>0</v>
      </c>
      <c r="Q95" s="458">
        <v>0</v>
      </c>
      <c r="R95" s="32"/>
      <c r="S95" s="156" t="s">
        <v>241</v>
      </c>
      <c r="T95" s="55" t="s">
        <v>586</v>
      </c>
      <c r="U95" s="487">
        <v>18276298</v>
      </c>
      <c r="V95" s="17">
        <f t="shared" si="111"/>
        <v>0</v>
      </c>
      <c r="W95" s="17">
        <f t="shared" si="111"/>
        <v>0</v>
      </c>
      <c r="X95" s="18">
        <f>SUM(U95:W95)</f>
        <v>18276298</v>
      </c>
      <c r="Y95" s="21">
        <v>0</v>
      </c>
      <c r="Z95" s="457">
        <v>1440194</v>
      </c>
      <c r="AA95" s="18">
        <f>SUM(Y95:Z95)</f>
        <v>1440194</v>
      </c>
      <c r="AB95" s="21">
        <v>0</v>
      </c>
      <c r="AC95" s="457">
        <v>1440194</v>
      </c>
      <c r="AD95" s="20">
        <f>SUM(AB95:AC95)</f>
        <v>1440194</v>
      </c>
      <c r="AE95" s="21">
        <v>0</v>
      </c>
      <c r="AF95" s="457">
        <v>1440194</v>
      </c>
      <c r="AG95" s="18">
        <f>SUM(AE95:AF95)</f>
        <v>1440194</v>
      </c>
      <c r="AH95" s="21">
        <f>X95-AA95</f>
        <v>16836104</v>
      </c>
      <c r="AI95" s="17">
        <f>X95-AD95</f>
        <v>16836104</v>
      </c>
      <c r="AJ95" s="18">
        <f>X95-AG95</f>
        <v>16836104</v>
      </c>
      <c r="AK95" s="10"/>
      <c r="AL95" s="455">
        <v>0</v>
      </c>
      <c r="AM95" s="458">
        <v>0</v>
      </c>
      <c r="AN95" s="32"/>
      <c r="AO95" s="561"/>
      <c r="AP95" s="561"/>
      <c r="AQ95" s="561"/>
      <c r="AR95" s="561"/>
      <c r="AS95" s="561"/>
      <c r="AT95" s="561"/>
      <c r="AU95" s="561"/>
      <c r="AV95" s="561"/>
      <c r="AW95" s="561"/>
      <c r="AX95" s="561"/>
      <c r="AY95" s="561"/>
      <c r="AZ95" s="561"/>
      <c r="BL95" s="32"/>
    </row>
    <row r="96" spans="1:70" s="32" customFormat="1" x14ac:dyDescent="0.2">
      <c r="A96" s="11" t="s">
        <v>245</v>
      </c>
      <c r="B96" s="58" t="s">
        <v>413</v>
      </c>
      <c r="C96" s="455">
        <v>8000000</v>
      </c>
      <c r="D96" s="456">
        <f t="shared" si="113"/>
        <v>0</v>
      </c>
      <c r="E96" s="456">
        <f t="shared" si="113"/>
        <v>0</v>
      </c>
      <c r="F96" s="170">
        <f>SUM(C96:E96)</f>
        <v>8000000</v>
      </c>
      <c r="G96" s="283">
        <v>0</v>
      </c>
      <c r="H96" s="457">
        <v>8500</v>
      </c>
      <c r="I96" s="170">
        <f>SUM(G96:H96)</f>
        <v>8500</v>
      </c>
      <c r="J96" s="283">
        <v>0</v>
      </c>
      <c r="K96" s="457">
        <v>8500</v>
      </c>
      <c r="L96" s="170">
        <f>SUM(J96:K96)</f>
        <v>8500</v>
      </c>
      <c r="M96" s="283">
        <f>F96-I96</f>
        <v>7991500</v>
      </c>
      <c r="N96" s="170">
        <f>F96-L96</f>
        <v>7991500</v>
      </c>
      <c r="O96" s="467"/>
      <c r="P96" s="455">
        <v>0</v>
      </c>
      <c r="Q96" s="458">
        <v>0</v>
      </c>
      <c r="S96" s="155">
        <v>1020302</v>
      </c>
      <c r="T96" s="159" t="s">
        <v>175</v>
      </c>
      <c r="U96" s="19">
        <f t="shared" ref="U96:AJ96" si="114">SUM(U97:U101)</f>
        <v>71005588</v>
      </c>
      <c r="V96" s="17">
        <f t="shared" si="114"/>
        <v>0</v>
      </c>
      <c r="W96" s="17">
        <f t="shared" si="114"/>
        <v>0</v>
      </c>
      <c r="X96" s="18">
        <f t="shared" si="114"/>
        <v>71005588</v>
      </c>
      <c r="Y96" s="21">
        <f t="shared" si="114"/>
        <v>0</v>
      </c>
      <c r="Z96" s="169">
        <f t="shared" si="114"/>
        <v>3172537</v>
      </c>
      <c r="AA96" s="18">
        <f t="shared" si="114"/>
        <v>3172537</v>
      </c>
      <c r="AB96" s="21">
        <f t="shared" si="114"/>
        <v>0</v>
      </c>
      <c r="AC96" s="169">
        <f t="shared" si="114"/>
        <v>3172537</v>
      </c>
      <c r="AD96" s="20">
        <f t="shared" si="114"/>
        <v>3172537</v>
      </c>
      <c r="AE96" s="21">
        <f t="shared" si="114"/>
        <v>0</v>
      </c>
      <c r="AF96" s="169">
        <f t="shared" si="114"/>
        <v>0</v>
      </c>
      <c r="AG96" s="18">
        <f t="shared" si="114"/>
        <v>0</v>
      </c>
      <c r="AH96" s="21">
        <f t="shared" si="114"/>
        <v>67833051</v>
      </c>
      <c r="AI96" s="17">
        <f t="shared" si="114"/>
        <v>67833051</v>
      </c>
      <c r="AJ96" s="18">
        <f t="shared" si="114"/>
        <v>71005588</v>
      </c>
      <c r="AL96" s="36">
        <f>SUM(AL97:AL101)</f>
        <v>0</v>
      </c>
      <c r="AM96" s="37">
        <f>SUM(AM97:AM101)</f>
        <v>0</v>
      </c>
      <c r="AO96" s="561"/>
      <c r="AP96" s="561"/>
      <c r="AQ96" s="561"/>
      <c r="AR96" s="561"/>
      <c r="AS96" s="561"/>
      <c r="AT96" s="561"/>
      <c r="AU96" s="561"/>
      <c r="AV96" s="561"/>
      <c r="AW96" s="561"/>
      <c r="AX96" s="561"/>
      <c r="AY96" s="561"/>
      <c r="AZ96" s="561"/>
      <c r="BA96" s="562"/>
      <c r="BB96" s="562"/>
      <c r="BC96" s="562"/>
      <c r="BD96" s="562"/>
      <c r="BE96" s="562"/>
      <c r="BL96" s="562"/>
      <c r="BM96" s="562"/>
      <c r="BN96" s="562"/>
      <c r="BO96" s="562"/>
      <c r="BP96" s="562"/>
      <c r="BQ96" s="562"/>
      <c r="BR96" s="562"/>
    </row>
    <row r="97" spans="1:70" s="562" customFormat="1" ht="13.5" thickBot="1" x14ac:dyDescent="0.25">
      <c r="A97" s="218" t="s">
        <v>247</v>
      </c>
      <c r="B97" s="219" t="s">
        <v>82</v>
      </c>
      <c r="C97" s="471">
        <v>0</v>
      </c>
      <c r="D97" s="564">
        <f t="shared" si="113"/>
        <v>0</v>
      </c>
      <c r="E97" s="564">
        <f t="shared" si="113"/>
        <v>0</v>
      </c>
      <c r="F97" s="565">
        <f>SUM(C97:E97)</f>
        <v>0</v>
      </c>
      <c r="G97" s="566">
        <v>0</v>
      </c>
      <c r="H97" s="475">
        <v>0</v>
      </c>
      <c r="I97" s="565">
        <f>SUM(G97:H97)</f>
        <v>0</v>
      </c>
      <c r="J97" s="566">
        <v>0</v>
      </c>
      <c r="K97" s="475">
        <v>0</v>
      </c>
      <c r="L97" s="565">
        <f>SUM(J97:K97)</f>
        <v>0</v>
      </c>
      <c r="M97" s="566">
        <f>F97-I97</f>
        <v>0</v>
      </c>
      <c r="N97" s="565">
        <f>F97-L97</f>
        <v>0</v>
      </c>
      <c r="O97" s="467"/>
      <c r="P97" s="471">
        <v>0</v>
      </c>
      <c r="Q97" s="476">
        <v>0</v>
      </c>
      <c r="R97" s="32"/>
      <c r="S97" s="156" t="s">
        <v>244</v>
      </c>
      <c r="T97" s="55" t="s">
        <v>438</v>
      </c>
      <c r="U97" s="487">
        <v>9531764</v>
      </c>
      <c r="V97" s="17">
        <f t="shared" ref="V97:W102" si="115">AL97</f>
        <v>0</v>
      </c>
      <c r="W97" s="17">
        <f t="shared" si="115"/>
        <v>0</v>
      </c>
      <c r="X97" s="18">
        <f t="shared" ref="X97:X102" si="116">SUM(U97:W97)</f>
        <v>9531764</v>
      </c>
      <c r="Y97" s="21">
        <v>0</v>
      </c>
      <c r="Z97" s="457">
        <v>751900</v>
      </c>
      <c r="AA97" s="18">
        <f t="shared" ref="AA97:AA102" si="117">SUM(Y97:Z97)</f>
        <v>751900</v>
      </c>
      <c r="AB97" s="21">
        <v>0</v>
      </c>
      <c r="AC97" s="457">
        <v>751900</v>
      </c>
      <c r="AD97" s="20">
        <f t="shared" ref="AD97:AD102" si="118">SUM(AB97:AC97)</f>
        <v>751900</v>
      </c>
      <c r="AE97" s="21">
        <v>0</v>
      </c>
      <c r="AF97" s="457">
        <v>0</v>
      </c>
      <c r="AG97" s="18">
        <f t="shared" ref="AG97:AG102" si="119">SUM(AE97:AF97)</f>
        <v>0</v>
      </c>
      <c r="AH97" s="21">
        <f t="shared" ref="AH97:AH102" si="120">X97-AA97</f>
        <v>8779864</v>
      </c>
      <c r="AI97" s="17">
        <f t="shared" ref="AI97:AI102" si="121">X97-AD97</f>
        <v>8779864</v>
      </c>
      <c r="AJ97" s="18">
        <f t="shared" ref="AJ97:AJ102" si="122">X97-AG97</f>
        <v>9531764</v>
      </c>
      <c r="AK97" s="32"/>
      <c r="AL97" s="455">
        <v>0</v>
      </c>
      <c r="AM97" s="458">
        <v>0</v>
      </c>
      <c r="AN97" s="32"/>
      <c r="AO97" s="561"/>
      <c r="AP97" s="561"/>
      <c r="AQ97" s="561"/>
      <c r="AR97" s="561"/>
      <c r="AS97" s="561"/>
      <c r="AT97" s="561"/>
      <c r="AU97" s="561"/>
      <c r="AV97" s="561"/>
      <c r="AW97" s="561"/>
      <c r="AX97" s="561"/>
      <c r="AY97" s="561"/>
      <c r="AZ97" s="561"/>
      <c r="BB97" s="32"/>
    </row>
    <row r="98" spans="1:70" s="562" customFormat="1" ht="13.5" thickBot="1" x14ac:dyDescent="0.25">
      <c r="A98" s="217"/>
      <c r="B98" s="554"/>
      <c r="C98" s="365"/>
      <c r="D98" s="365"/>
      <c r="E98" s="365"/>
      <c r="F98" s="365"/>
      <c r="G98" s="365"/>
      <c r="H98" s="365"/>
      <c r="I98" s="365"/>
      <c r="J98" s="365"/>
      <c r="K98" s="365"/>
      <c r="L98" s="365"/>
      <c r="M98" s="365"/>
      <c r="N98" s="567"/>
      <c r="O98" s="467"/>
      <c r="P98" s="568"/>
      <c r="Q98" s="567"/>
      <c r="R98" s="32"/>
      <c r="S98" s="156" t="s">
        <v>246</v>
      </c>
      <c r="T98" s="55" t="s">
        <v>439</v>
      </c>
      <c r="U98" s="487">
        <v>10473878</v>
      </c>
      <c r="V98" s="17">
        <f t="shared" si="115"/>
        <v>0</v>
      </c>
      <c r="W98" s="17">
        <f t="shared" si="115"/>
        <v>0</v>
      </c>
      <c r="X98" s="18">
        <f t="shared" si="116"/>
        <v>10473878</v>
      </c>
      <c r="Y98" s="21">
        <v>0</v>
      </c>
      <c r="Z98" s="457">
        <v>0</v>
      </c>
      <c r="AA98" s="18">
        <f t="shared" si="117"/>
        <v>0</v>
      </c>
      <c r="AB98" s="21">
        <v>0</v>
      </c>
      <c r="AC98" s="457">
        <v>0</v>
      </c>
      <c r="AD98" s="20">
        <f t="shared" si="118"/>
        <v>0</v>
      </c>
      <c r="AE98" s="21">
        <v>0</v>
      </c>
      <c r="AF98" s="457">
        <v>0</v>
      </c>
      <c r="AG98" s="18">
        <f t="shared" si="119"/>
        <v>0</v>
      </c>
      <c r="AH98" s="21">
        <f t="shared" si="120"/>
        <v>10473878</v>
      </c>
      <c r="AI98" s="17">
        <f t="shared" si="121"/>
        <v>10473878</v>
      </c>
      <c r="AJ98" s="18">
        <f t="shared" si="122"/>
        <v>10473878</v>
      </c>
      <c r="AK98" s="32"/>
      <c r="AL98" s="455">
        <v>0</v>
      </c>
      <c r="AM98" s="458">
        <v>0</v>
      </c>
      <c r="AN98" s="32"/>
      <c r="AO98" s="561"/>
      <c r="AP98" s="561"/>
      <c r="AQ98" s="561"/>
      <c r="AR98" s="561"/>
      <c r="AS98" s="561"/>
      <c r="AT98" s="561"/>
      <c r="AU98" s="561"/>
      <c r="AV98" s="561"/>
      <c r="AW98" s="561"/>
      <c r="AX98" s="561"/>
      <c r="AY98" s="561"/>
      <c r="AZ98" s="561"/>
      <c r="BC98" s="32"/>
      <c r="BD98" s="32"/>
      <c r="BE98" s="32"/>
      <c r="BN98" s="32"/>
      <c r="BO98" s="32"/>
      <c r="BP98" s="32"/>
      <c r="BQ98" s="32"/>
      <c r="BR98" s="32"/>
    </row>
    <row r="99" spans="1:70" s="562" customFormat="1" ht="15.75" x14ac:dyDescent="0.2">
      <c r="A99" s="569">
        <v>11303</v>
      </c>
      <c r="B99" s="570" t="s">
        <v>414</v>
      </c>
      <c r="C99" s="571">
        <f t="shared" ref="C99:N99" si="123">SUM(C100:C106)</f>
        <v>331695000</v>
      </c>
      <c r="D99" s="572">
        <f t="shared" si="123"/>
        <v>0</v>
      </c>
      <c r="E99" s="572">
        <f t="shared" si="123"/>
        <v>20000000</v>
      </c>
      <c r="F99" s="573">
        <f t="shared" si="123"/>
        <v>351695000</v>
      </c>
      <c r="G99" s="571">
        <f t="shared" si="123"/>
        <v>0</v>
      </c>
      <c r="H99" s="572">
        <f t="shared" si="123"/>
        <v>43939463</v>
      </c>
      <c r="I99" s="573">
        <f t="shared" si="123"/>
        <v>43939463</v>
      </c>
      <c r="J99" s="571">
        <f t="shared" si="123"/>
        <v>0</v>
      </c>
      <c r="K99" s="572">
        <f t="shared" si="123"/>
        <v>43939463</v>
      </c>
      <c r="L99" s="573">
        <f t="shared" si="123"/>
        <v>43939463</v>
      </c>
      <c r="M99" s="571">
        <f t="shared" si="123"/>
        <v>307755537</v>
      </c>
      <c r="N99" s="573">
        <f t="shared" si="123"/>
        <v>307755537</v>
      </c>
      <c r="P99" s="215">
        <f>SUM(P100:P106)</f>
        <v>0</v>
      </c>
      <c r="Q99" s="216">
        <f>SUM(Q100:Q106)</f>
        <v>20000000</v>
      </c>
      <c r="R99" s="32"/>
      <c r="S99" s="156" t="s">
        <v>248</v>
      </c>
      <c r="T99" s="55" t="s">
        <v>440</v>
      </c>
      <c r="U99" s="487">
        <v>10246285</v>
      </c>
      <c r="V99" s="17">
        <f t="shared" si="115"/>
        <v>0</v>
      </c>
      <c r="W99" s="17">
        <f t="shared" si="115"/>
        <v>0</v>
      </c>
      <c r="X99" s="18">
        <f t="shared" si="116"/>
        <v>10246285</v>
      </c>
      <c r="Y99" s="21">
        <v>0</v>
      </c>
      <c r="Z99" s="457">
        <v>0</v>
      </c>
      <c r="AA99" s="18">
        <f t="shared" si="117"/>
        <v>0</v>
      </c>
      <c r="AB99" s="21">
        <v>0</v>
      </c>
      <c r="AC99" s="457">
        <v>0</v>
      </c>
      <c r="AD99" s="20">
        <f t="shared" si="118"/>
        <v>0</v>
      </c>
      <c r="AE99" s="21">
        <v>0</v>
      </c>
      <c r="AF99" s="457">
        <v>0</v>
      </c>
      <c r="AG99" s="18">
        <f t="shared" si="119"/>
        <v>0</v>
      </c>
      <c r="AH99" s="21">
        <f t="shared" si="120"/>
        <v>10246285</v>
      </c>
      <c r="AI99" s="17">
        <f t="shared" si="121"/>
        <v>10246285</v>
      </c>
      <c r="AJ99" s="18">
        <f t="shared" si="122"/>
        <v>10246285</v>
      </c>
      <c r="AK99" s="32"/>
      <c r="AL99" s="455">
        <v>0</v>
      </c>
      <c r="AM99" s="458">
        <v>0</v>
      </c>
      <c r="AN99" s="32"/>
      <c r="AO99" s="561"/>
      <c r="AP99" s="561"/>
      <c r="AQ99" s="561"/>
      <c r="AR99" s="561"/>
      <c r="AS99" s="561"/>
      <c r="AT99" s="561"/>
      <c r="AU99" s="561"/>
      <c r="AV99" s="561"/>
      <c r="AW99" s="561"/>
      <c r="AX99" s="561"/>
      <c r="AY99" s="561"/>
      <c r="AZ99" s="561"/>
      <c r="BM99" s="32"/>
    </row>
    <row r="100" spans="1:70" s="467" customFormat="1" x14ac:dyDescent="0.2">
      <c r="A100" s="33" t="s">
        <v>250</v>
      </c>
      <c r="B100" s="59" t="s">
        <v>496</v>
      </c>
      <c r="C100" s="455">
        <v>0</v>
      </c>
      <c r="D100" s="574">
        <f t="shared" ref="D100:E106" si="124">P100</f>
        <v>0</v>
      </c>
      <c r="E100" s="574">
        <f t="shared" si="124"/>
        <v>0</v>
      </c>
      <c r="F100" s="575">
        <f t="shared" ref="F100:F106" si="125">SUM(C100:E100)</f>
        <v>0</v>
      </c>
      <c r="G100" s="576">
        <v>0</v>
      </c>
      <c r="H100" s="457">
        <v>0</v>
      </c>
      <c r="I100" s="575">
        <f t="shared" ref="I100:I106" si="126">SUM(G100:H100)</f>
        <v>0</v>
      </c>
      <c r="J100" s="576">
        <v>0</v>
      </c>
      <c r="K100" s="457">
        <v>0</v>
      </c>
      <c r="L100" s="575">
        <f t="shared" ref="L100:L106" si="127">SUM(J100:K100)</f>
        <v>0</v>
      </c>
      <c r="M100" s="576">
        <f t="shared" ref="M100:M106" si="128">F100-I100</f>
        <v>0</v>
      </c>
      <c r="N100" s="575">
        <f t="shared" ref="N100:N106" si="129">F100-L100</f>
        <v>0</v>
      </c>
      <c r="O100" s="562"/>
      <c r="P100" s="455">
        <v>0</v>
      </c>
      <c r="Q100" s="458">
        <v>0</v>
      </c>
      <c r="R100" s="10"/>
      <c r="S100" s="156" t="s">
        <v>249</v>
      </c>
      <c r="T100" s="55" t="s">
        <v>585</v>
      </c>
      <c r="U100" s="487">
        <v>1811777</v>
      </c>
      <c r="V100" s="17">
        <f t="shared" si="115"/>
        <v>0</v>
      </c>
      <c r="W100" s="17">
        <f t="shared" si="115"/>
        <v>0</v>
      </c>
      <c r="X100" s="18">
        <f t="shared" si="116"/>
        <v>1811777</v>
      </c>
      <c r="Y100" s="21">
        <v>0</v>
      </c>
      <c r="Z100" s="457">
        <v>0</v>
      </c>
      <c r="AA100" s="18">
        <f t="shared" si="117"/>
        <v>0</v>
      </c>
      <c r="AB100" s="21">
        <v>0</v>
      </c>
      <c r="AC100" s="457">
        <v>0</v>
      </c>
      <c r="AD100" s="20">
        <f t="shared" si="118"/>
        <v>0</v>
      </c>
      <c r="AE100" s="21">
        <v>0</v>
      </c>
      <c r="AF100" s="457">
        <v>0</v>
      </c>
      <c r="AG100" s="18">
        <f t="shared" si="119"/>
        <v>0</v>
      </c>
      <c r="AH100" s="21">
        <f t="shared" si="120"/>
        <v>1811777</v>
      </c>
      <c r="AI100" s="17">
        <f t="shared" si="121"/>
        <v>1811777</v>
      </c>
      <c r="AJ100" s="18">
        <f t="shared" si="122"/>
        <v>1811777</v>
      </c>
      <c r="AK100" s="32"/>
      <c r="AL100" s="455">
        <v>0</v>
      </c>
      <c r="AM100" s="458">
        <v>0</v>
      </c>
      <c r="AN100" s="10"/>
      <c r="AO100" s="365"/>
      <c r="AP100" s="365"/>
      <c r="AQ100" s="365"/>
      <c r="AR100" s="365"/>
      <c r="AS100" s="365"/>
      <c r="AT100" s="365"/>
      <c r="AU100" s="365"/>
      <c r="AV100" s="365"/>
      <c r="AW100" s="365"/>
      <c r="AX100" s="365"/>
      <c r="AY100" s="365"/>
      <c r="AZ100" s="365"/>
      <c r="BB100" s="562"/>
      <c r="BC100" s="562"/>
      <c r="BD100" s="562"/>
      <c r="BE100" s="562"/>
      <c r="BM100" s="562"/>
      <c r="BN100" s="562"/>
      <c r="BO100" s="562"/>
      <c r="BP100" s="562"/>
      <c r="BQ100" s="562"/>
      <c r="BR100" s="562"/>
    </row>
    <row r="101" spans="1:70" s="467" customFormat="1" x14ac:dyDescent="0.2">
      <c r="A101" s="33" t="s">
        <v>252</v>
      </c>
      <c r="B101" s="59" t="s">
        <v>497</v>
      </c>
      <c r="C101" s="455">
        <v>0</v>
      </c>
      <c r="D101" s="574">
        <f t="shared" si="124"/>
        <v>0</v>
      </c>
      <c r="E101" s="574">
        <f t="shared" si="124"/>
        <v>0</v>
      </c>
      <c r="F101" s="575">
        <f t="shared" si="125"/>
        <v>0</v>
      </c>
      <c r="G101" s="576">
        <v>0</v>
      </c>
      <c r="H101" s="457">
        <v>0</v>
      </c>
      <c r="I101" s="575">
        <f t="shared" si="126"/>
        <v>0</v>
      </c>
      <c r="J101" s="576">
        <v>0</v>
      </c>
      <c r="K101" s="457">
        <v>0</v>
      </c>
      <c r="L101" s="575">
        <f t="shared" si="127"/>
        <v>0</v>
      </c>
      <c r="M101" s="576">
        <f t="shared" si="128"/>
        <v>0</v>
      </c>
      <c r="N101" s="575">
        <f t="shared" si="129"/>
        <v>0</v>
      </c>
      <c r="O101" s="562"/>
      <c r="P101" s="455">
        <v>0</v>
      </c>
      <c r="Q101" s="458">
        <v>0</v>
      </c>
      <c r="R101" s="10"/>
      <c r="S101" s="156" t="s">
        <v>251</v>
      </c>
      <c r="T101" s="55" t="s">
        <v>441</v>
      </c>
      <c r="U101" s="487">
        <v>38941884</v>
      </c>
      <c r="V101" s="17">
        <f t="shared" si="115"/>
        <v>0</v>
      </c>
      <c r="W101" s="17">
        <f t="shared" si="115"/>
        <v>0</v>
      </c>
      <c r="X101" s="18">
        <f t="shared" si="116"/>
        <v>38941884</v>
      </c>
      <c r="Y101" s="21">
        <v>0</v>
      </c>
      <c r="Z101" s="457">
        <v>2420637</v>
      </c>
      <c r="AA101" s="18">
        <f t="shared" si="117"/>
        <v>2420637</v>
      </c>
      <c r="AB101" s="21">
        <v>0</v>
      </c>
      <c r="AC101" s="457">
        <v>2420637</v>
      </c>
      <c r="AD101" s="20">
        <f t="shared" si="118"/>
        <v>2420637</v>
      </c>
      <c r="AE101" s="21">
        <v>0</v>
      </c>
      <c r="AF101" s="457">
        <v>0</v>
      </c>
      <c r="AG101" s="18">
        <f t="shared" si="119"/>
        <v>0</v>
      </c>
      <c r="AH101" s="21">
        <f t="shared" si="120"/>
        <v>36521247</v>
      </c>
      <c r="AI101" s="17">
        <f t="shared" si="121"/>
        <v>36521247</v>
      </c>
      <c r="AJ101" s="18">
        <f t="shared" si="122"/>
        <v>38941884</v>
      </c>
      <c r="AK101" s="32"/>
      <c r="AL101" s="455">
        <v>0</v>
      </c>
      <c r="AM101" s="458">
        <v>0</v>
      </c>
      <c r="AN101" s="10"/>
      <c r="AO101" s="365"/>
      <c r="AP101" s="365"/>
      <c r="AQ101" s="365"/>
      <c r="AR101" s="365"/>
      <c r="AS101" s="365"/>
      <c r="AT101" s="365"/>
      <c r="AU101" s="365"/>
      <c r="AV101" s="365"/>
      <c r="AW101" s="365"/>
      <c r="AX101" s="365"/>
      <c r="AY101" s="365"/>
      <c r="AZ101" s="365"/>
      <c r="BM101" s="562"/>
      <c r="BN101" s="562"/>
      <c r="BO101" s="562"/>
      <c r="BP101" s="562"/>
      <c r="BQ101" s="562"/>
      <c r="BR101" s="562"/>
    </row>
    <row r="102" spans="1:70" s="467" customFormat="1" x14ac:dyDescent="0.2">
      <c r="A102" s="33" t="s">
        <v>253</v>
      </c>
      <c r="B102" s="59" t="s">
        <v>12</v>
      </c>
      <c r="C102" s="455">
        <v>0</v>
      </c>
      <c r="D102" s="574">
        <f t="shared" si="124"/>
        <v>0</v>
      </c>
      <c r="E102" s="574">
        <f t="shared" si="124"/>
        <v>20000000</v>
      </c>
      <c r="F102" s="575">
        <f t="shared" si="125"/>
        <v>20000000</v>
      </c>
      <c r="G102" s="576">
        <v>0</v>
      </c>
      <c r="H102" s="457">
        <v>20000000</v>
      </c>
      <c r="I102" s="575">
        <f t="shared" si="126"/>
        <v>20000000</v>
      </c>
      <c r="J102" s="576">
        <v>0</v>
      </c>
      <c r="K102" s="457">
        <v>20000000</v>
      </c>
      <c r="L102" s="575">
        <f t="shared" si="127"/>
        <v>20000000</v>
      </c>
      <c r="M102" s="576">
        <f t="shared" si="128"/>
        <v>0</v>
      </c>
      <c r="N102" s="575">
        <f t="shared" si="129"/>
        <v>0</v>
      </c>
      <c r="O102" s="562"/>
      <c r="P102" s="455">
        <v>0</v>
      </c>
      <c r="Q102" s="458">
        <v>20000000</v>
      </c>
      <c r="R102" s="10"/>
      <c r="S102" s="155">
        <v>1020399</v>
      </c>
      <c r="T102" s="159" t="s">
        <v>132</v>
      </c>
      <c r="U102" s="487">
        <v>0</v>
      </c>
      <c r="V102" s="17">
        <f t="shared" si="115"/>
        <v>0</v>
      </c>
      <c r="W102" s="17">
        <f t="shared" si="115"/>
        <v>58780867</v>
      </c>
      <c r="X102" s="18">
        <f t="shared" si="116"/>
        <v>58780867</v>
      </c>
      <c r="Y102" s="21">
        <v>0</v>
      </c>
      <c r="Z102" s="457">
        <v>58780867</v>
      </c>
      <c r="AA102" s="18">
        <f t="shared" si="117"/>
        <v>58780867</v>
      </c>
      <c r="AB102" s="21">
        <v>0</v>
      </c>
      <c r="AC102" s="457">
        <v>58780867</v>
      </c>
      <c r="AD102" s="20">
        <f t="shared" si="118"/>
        <v>58780867</v>
      </c>
      <c r="AE102" s="21">
        <v>0</v>
      </c>
      <c r="AF102" s="457">
        <v>2516958</v>
      </c>
      <c r="AG102" s="18">
        <f t="shared" si="119"/>
        <v>2516958</v>
      </c>
      <c r="AH102" s="21">
        <f t="shared" si="120"/>
        <v>0</v>
      </c>
      <c r="AI102" s="17">
        <f t="shared" si="121"/>
        <v>0</v>
      </c>
      <c r="AJ102" s="18">
        <f t="shared" si="122"/>
        <v>56263909</v>
      </c>
      <c r="AK102" s="10"/>
      <c r="AL102" s="455">
        <v>0</v>
      </c>
      <c r="AM102" s="458">
        <v>58780867</v>
      </c>
      <c r="AN102" s="10"/>
      <c r="AO102" s="365"/>
      <c r="AP102" s="365"/>
      <c r="AQ102" s="365"/>
      <c r="AR102" s="365"/>
      <c r="AS102" s="365"/>
      <c r="AT102" s="365"/>
      <c r="AU102" s="365"/>
      <c r="AV102" s="365"/>
      <c r="AW102" s="365"/>
      <c r="AX102" s="365"/>
      <c r="AY102" s="365"/>
      <c r="AZ102" s="365"/>
    </row>
    <row r="103" spans="1:70" s="467" customFormat="1" ht="15.75" x14ac:dyDescent="0.2">
      <c r="A103" s="33" t="s">
        <v>254</v>
      </c>
      <c r="B103" s="59" t="s">
        <v>498</v>
      </c>
      <c r="C103" s="455">
        <v>0</v>
      </c>
      <c r="D103" s="574">
        <f t="shared" si="124"/>
        <v>0</v>
      </c>
      <c r="E103" s="574">
        <f t="shared" si="124"/>
        <v>0</v>
      </c>
      <c r="F103" s="575">
        <f t="shared" si="125"/>
        <v>0</v>
      </c>
      <c r="G103" s="576">
        <v>0</v>
      </c>
      <c r="H103" s="457">
        <v>0</v>
      </c>
      <c r="I103" s="575">
        <f t="shared" si="126"/>
        <v>0</v>
      </c>
      <c r="J103" s="576">
        <v>0</v>
      </c>
      <c r="K103" s="457">
        <v>0</v>
      </c>
      <c r="L103" s="575">
        <f t="shared" si="127"/>
        <v>0</v>
      </c>
      <c r="M103" s="576">
        <f t="shared" si="128"/>
        <v>0</v>
      </c>
      <c r="N103" s="575">
        <f t="shared" si="129"/>
        <v>0</v>
      </c>
      <c r="O103" s="562"/>
      <c r="P103" s="455">
        <v>0</v>
      </c>
      <c r="Q103" s="458">
        <v>0</v>
      </c>
      <c r="R103" s="10"/>
      <c r="S103" s="448"/>
      <c r="T103" s="449"/>
      <c r="U103" s="193"/>
      <c r="V103" s="193"/>
      <c r="W103" s="193"/>
      <c r="X103" s="207"/>
      <c r="Y103" s="450"/>
      <c r="Z103" s="193"/>
      <c r="AA103" s="207"/>
      <c r="AB103" s="450"/>
      <c r="AC103" s="193"/>
      <c r="AD103" s="193"/>
      <c r="AE103" s="450"/>
      <c r="AF103" s="193"/>
      <c r="AG103" s="207"/>
      <c r="AH103" s="450"/>
      <c r="AI103" s="193"/>
      <c r="AJ103" s="207"/>
      <c r="AK103" s="10"/>
      <c r="AL103" s="213"/>
      <c r="AM103" s="214"/>
      <c r="AN103" s="10"/>
      <c r="AO103" s="365"/>
      <c r="AP103" s="365"/>
      <c r="AQ103" s="365"/>
      <c r="AR103" s="365"/>
      <c r="AS103" s="365"/>
      <c r="AT103" s="365"/>
      <c r="AU103" s="365"/>
      <c r="AV103" s="365"/>
      <c r="AW103" s="365"/>
      <c r="AX103" s="365"/>
      <c r="AY103" s="365"/>
      <c r="AZ103" s="365"/>
    </row>
    <row r="104" spans="1:70" s="467" customFormat="1" ht="15" x14ac:dyDescent="0.2">
      <c r="A104" s="220" t="s">
        <v>255</v>
      </c>
      <c r="B104" s="221" t="s">
        <v>499</v>
      </c>
      <c r="C104" s="455">
        <v>0</v>
      </c>
      <c r="D104" s="574">
        <f t="shared" si="124"/>
        <v>0</v>
      </c>
      <c r="E104" s="574">
        <f t="shared" si="124"/>
        <v>0</v>
      </c>
      <c r="F104" s="575">
        <f t="shared" si="125"/>
        <v>0</v>
      </c>
      <c r="G104" s="576">
        <v>0</v>
      </c>
      <c r="H104" s="457">
        <v>0</v>
      </c>
      <c r="I104" s="575">
        <f t="shared" si="126"/>
        <v>0</v>
      </c>
      <c r="J104" s="576">
        <v>0</v>
      </c>
      <c r="K104" s="457">
        <v>0</v>
      </c>
      <c r="L104" s="575">
        <f t="shared" si="127"/>
        <v>0</v>
      </c>
      <c r="M104" s="576">
        <f t="shared" si="128"/>
        <v>0</v>
      </c>
      <c r="N104" s="575">
        <f t="shared" si="129"/>
        <v>0</v>
      </c>
      <c r="O104" s="562"/>
      <c r="P104" s="455">
        <v>0</v>
      </c>
      <c r="Q104" s="458">
        <v>0</v>
      </c>
      <c r="R104" s="10"/>
      <c r="S104" s="34">
        <v>1020400</v>
      </c>
      <c r="T104" s="158" t="s">
        <v>187</v>
      </c>
      <c r="U104" s="157">
        <f t="shared" ref="U104:AJ104" si="130">U105+U108</f>
        <v>98677355</v>
      </c>
      <c r="V104" s="144">
        <f t="shared" si="130"/>
        <v>0</v>
      </c>
      <c r="W104" s="144">
        <f t="shared" si="130"/>
        <v>2947323</v>
      </c>
      <c r="X104" s="153">
        <f t="shared" si="130"/>
        <v>101624678</v>
      </c>
      <c r="Y104" s="151">
        <f t="shared" si="130"/>
        <v>0</v>
      </c>
      <c r="Z104" s="144">
        <f t="shared" si="130"/>
        <v>5973120</v>
      </c>
      <c r="AA104" s="153">
        <f t="shared" si="130"/>
        <v>5973120</v>
      </c>
      <c r="AB104" s="151">
        <f t="shared" si="130"/>
        <v>0</v>
      </c>
      <c r="AC104" s="144">
        <f t="shared" si="130"/>
        <v>5973120</v>
      </c>
      <c r="AD104" s="152">
        <f t="shared" si="130"/>
        <v>5973120</v>
      </c>
      <c r="AE104" s="151">
        <f t="shared" si="130"/>
        <v>0</v>
      </c>
      <c r="AF104" s="144">
        <f t="shared" si="130"/>
        <v>2947323</v>
      </c>
      <c r="AG104" s="153">
        <f t="shared" si="130"/>
        <v>2947323</v>
      </c>
      <c r="AH104" s="151">
        <f t="shared" si="130"/>
        <v>95651558</v>
      </c>
      <c r="AI104" s="144">
        <f t="shared" si="130"/>
        <v>95651558</v>
      </c>
      <c r="AJ104" s="153">
        <f t="shared" si="130"/>
        <v>98677355</v>
      </c>
      <c r="AK104" s="10"/>
      <c r="AL104" s="151">
        <f>AL105+AL108</f>
        <v>0</v>
      </c>
      <c r="AM104" s="153">
        <f>AM105+AM108</f>
        <v>2947323</v>
      </c>
      <c r="AN104" s="10"/>
      <c r="AO104" s="365"/>
      <c r="AP104" s="365"/>
      <c r="AQ104" s="365"/>
      <c r="AR104" s="365"/>
      <c r="AS104" s="365"/>
      <c r="AT104" s="365"/>
      <c r="AU104" s="365"/>
      <c r="AV104" s="365"/>
      <c r="AW104" s="365"/>
      <c r="AX104" s="365"/>
      <c r="AY104" s="365"/>
      <c r="AZ104" s="365"/>
    </row>
    <row r="105" spans="1:70" s="467" customFormat="1" x14ac:dyDescent="0.2">
      <c r="A105" s="220" t="s">
        <v>500</v>
      </c>
      <c r="B105" s="221" t="s">
        <v>587</v>
      </c>
      <c r="C105" s="455">
        <v>331695000</v>
      </c>
      <c r="D105" s="574">
        <f t="shared" si="124"/>
        <v>0</v>
      </c>
      <c r="E105" s="574">
        <f t="shared" si="124"/>
        <v>0</v>
      </c>
      <c r="F105" s="575">
        <f t="shared" si="125"/>
        <v>331695000</v>
      </c>
      <c r="G105" s="576">
        <v>0</v>
      </c>
      <c r="H105" s="457">
        <v>23939463</v>
      </c>
      <c r="I105" s="575">
        <f t="shared" si="126"/>
        <v>23939463</v>
      </c>
      <c r="J105" s="576">
        <v>0</v>
      </c>
      <c r="K105" s="457">
        <v>23939463</v>
      </c>
      <c r="L105" s="575">
        <f t="shared" si="127"/>
        <v>23939463</v>
      </c>
      <c r="M105" s="576">
        <f t="shared" si="128"/>
        <v>307755537</v>
      </c>
      <c r="N105" s="575">
        <f t="shared" si="129"/>
        <v>307755537</v>
      </c>
      <c r="O105" s="562"/>
      <c r="P105" s="455">
        <v>0</v>
      </c>
      <c r="Q105" s="458">
        <v>0</v>
      </c>
      <c r="R105" s="10"/>
      <c r="S105" s="155">
        <v>1020402</v>
      </c>
      <c r="T105" s="159" t="s">
        <v>175</v>
      </c>
      <c r="U105" s="19">
        <f t="shared" ref="U105:AJ105" si="131">SUM(U106:U107)</f>
        <v>98677355</v>
      </c>
      <c r="V105" s="17">
        <f t="shared" si="131"/>
        <v>0</v>
      </c>
      <c r="W105" s="17">
        <f t="shared" si="131"/>
        <v>0</v>
      </c>
      <c r="X105" s="18">
        <f t="shared" si="131"/>
        <v>98677355</v>
      </c>
      <c r="Y105" s="21">
        <f t="shared" si="131"/>
        <v>0</v>
      </c>
      <c r="Z105" s="169">
        <f t="shared" si="131"/>
        <v>3025797</v>
      </c>
      <c r="AA105" s="18">
        <f t="shared" si="131"/>
        <v>3025797</v>
      </c>
      <c r="AB105" s="21">
        <f t="shared" si="131"/>
        <v>0</v>
      </c>
      <c r="AC105" s="169">
        <f t="shared" si="131"/>
        <v>3025797</v>
      </c>
      <c r="AD105" s="20">
        <f t="shared" si="131"/>
        <v>3025797</v>
      </c>
      <c r="AE105" s="21">
        <f t="shared" si="131"/>
        <v>0</v>
      </c>
      <c r="AF105" s="169">
        <f t="shared" si="131"/>
        <v>0</v>
      </c>
      <c r="AG105" s="18">
        <f t="shared" si="131"/>
        <v>0</v>
      </c>
      <c r="AH105" s="21">
        <f t="shared" si="131"/>
        <v>95651558</v>
      </c>
      <c r="AI105" s="17">
        <f t="shared" si="131"/>
        <v>95651558</v>
      </c>
      <c r="AJ105" s="18">
        <f t="shared" si="131"/>
        <v>98677355</v>
      </c>
      <c r="AK105" s="12"/>
      <c r="AL105" s="31">
        <f>SUM(AL106:AL107)</f>
        <v>0</v>
      </c>
      <c r="AM105" s="28">
        <f>SUM(AM106:AM107)</f>
        <v>0</v>
      </c>
      <c r="AN105" s="10"/>
      <c r="AO105" s="365"/>
      <c r="AP105" s="365"/>
      <c r="AQ105" s="365"/>
      <c r="AR105" s="365"/>
      <c r="AS105" s="365"/>
      <c r="AT105" s="365"/>
      <c r="AU105" s="365"/>
      <c r="AV105" s="365"/>
      <c r="AW105" s="365"/>
      <c r="AX105" s="365"/>
      <c r="AY105" s="365"/>
      <c r="AZ105" s="365"/>
    </row>
    <row r="106" spans="1:70" s="467" customFormat="1" ht="15.75" thickBot="1" x14ac:dyDescent="0.25">
      <c r="A106" s="577" t="s">
        <v>255</v>
      </c>
      <c r="B106" s="578" t="s">
        <v>132</v>
      </c>
      <c r="C106" s="471">
        <v>0</v>
      </c>
      <c r="D106" s="564">
        <f t="shared" si="124"/>
        <v>0</v>
      </c>
      <c r="E106" s="564">
        <f t="shared" si="124"/>
        <v>0</v>
      </c>
      <c r="F106" s="565">
        <f t="shared" si="125"/>
        <v>0</v>
      </c>
      <c r="G106" s="566">
        <v>0</v>
      </c>
      <c r="H106" s="475">
        <v>0</v>
      </c>
      <c r="I106" s="565">
        <f t="shared" si="126"/>
        <v>0</v>
      </c>
      <c r="J106" s="566">
        <v>0</v>
      </c>
      <c r="K106" s="475">
        <v>0</v>
      </c>
      <c r="L106" s="565">
        <f t="shared" si="127"/>
        <v>0</v>
      </c>
      <c r="M106" s="566">
        <f t="shared" si="128"/>
        <v>0</v>
      </c>
      <c r="N106" s="565">
        <f t="shared" si="129"/>
        <v>0</v>
      </c>
      <c r="O106" s="562"/>
      <c r="P106" s="471">
        <v>0</v>
      </c>
      <c r="Q106" s="476">
        <v>0</v>
      </c>
      <c r="R106" s="10"/>
      <c r="S106" s="156" t="s">
        <v>256</v>
      </c>
      <c r="T106" s="55" t="s">
        <v>442</v>
      </c>
      <c r="U106" s="487">
        <v>39470942</v>
      </c>
      <c r="V106" s="17">
        <f t="shared" ref="V106:W108" si="132">AL106</f>
        <v>0</v>
      </c>
      <c r="W106" s="17">
        <f t="shared" si="132"/>
        <v>0</v>
      </c>
      <c r="X106" s="18">
        <f>SUM(U106:W106)</f>
        <v>39470942</v>
      </c>
      <c r="Y106" s="21">
        <v>0</v>
      </c>
      <c r="Z106" s="457">
        <v>1210319</v>
      </c>
      <c r="AA106" s="18">
        <f>SUM(Y106:Z106)</f>
        <v>1210319</v>
      </c>
      <c r="AB106" s="21">
        <v>0</v>
      </c>
      <c r="AC106" s="457">
        <v>1210319</v>
      </c>
      <c r="AD106" s="20">
        <f>SUM(AB106:AC106)</f>
        <v>1210319</v>
      </c>
      <c r="AE106" s="21">
        <v>0</v>
      </c>
      <c r="AF106" s="457">
        <v>0</v>
      </c>
      <c r="AG106" s="18">
        <f>SUM(AE106:AF106)</f>
        <v>0</v>
      </c>
      <c r="AH106" s="21">
        <f>X106-AA106</f>
        <v>38260623</v>
      </c>
      <c r="AI106" s="17">
        <f>X106-AD106</f>
        <v>38260623</v>
      </c>
      <c r="AJ106" s="18">
        <f>X106-AG106</f>
        <v>39470942</v>
      </c>
      <c r="AK106" s="10"/>
      <c r="AL106" s="455">
        <v>0</v>
      </c>
      <c r="AM106" s="458">
        <v>0</v>
      </c>
      <c r="AN106" s="10"/>
      <c r="AO106" s="365"/>
      <c r="AP106" s="365"/>
      <c r="AQ106" s="365"/>
      <c r="AR106" s="365"/>
      <c r="AS106" s="365"/>
      <c r="AT106" s="365"/>
      <c r="AU106" s="365"/>
      <c r="AV106" s="365"/>
      <c r="AW106" s="365"/>
      <c r="AX106" s="365"/>
      <c r="AY106" s="365"/>
      <c r="AZ106" s="365"/>
    </row>
    <row r="107" spans="1:70" s="467" customFormat="1" ht="13.5" thickBot="1" x14ac:dyDescent="0.25">
      <c r="A107" s="217"/>
      <c r="B107" s="554"/>
      <c r="C107" s="365"/>
      <c r="D107" s="365"/>
      <c r="E107" s="365"/>
      <c r="F107" s="365"/>
      <c r="G107" s="365"/>
      <c r="H107" s="365"/>
      <c r="I107" s="365"/>
      <c r="J107" s="365"/>
      <c r="K107" s="365"/>
      <c r="L107" s="365"/>
      <c r="M107" s="365"/>
      <c r="N107" s="567"/>
      <c r="O107" s="562"/>
      <c r="P107" s="579"/>
      <c r="Q107" s="479"/>
      <c r="R107" s="10"/>
      <c r="S107" s="156" t="s">
        <v>257</v>
      </c>
      <c r="T107" s="55" t="s">
        <v>443</v>
      </c>
      <c r="U107" s="487">
        <v>59206413</v>
      </c>
      <c r="V107" s="17">
        <f t="shared" si="132"/>
        <v>0</v>
      </c>
      <c r="W107" s="17">
        <f t="shared" si="132"/>
        <v>0</v>
      </c>
      <c r="X107" s="18">
        <f>SUM(U107:W107)</f>
        <v>59206413</v>
      </c>
      <c r="Y107" s="21">
        <v>0</v>
      </c>
      <c r="Z107" s="457">
        <v>1815478</v>
      </c>
      <c r="AA107" s="18">
        <f>SUM(Y107:Z107)</f>
        <v>1815478</v>
      </c>
      <c r="AB107" s="21">
        <v>0</v>
      </c>
      <c r="AC107" s="457">
        <v>1815478</v>
      </c>
      <c r="AD107" s="20">
        <f>SUM(AB107:AC107)</f>
        <v>1815478</v>
      </c>
      <c r="AE107" s="21">
        <v>0</v>
      </c>
      <c r="AF107" s="457">
        <v>0</v>
      </c>
      <c r="AG107" s="18">
        <f>SUM(AE107:AF107)</f>
        <v>0</v>
      </c>
      <c r="AH107" s="21">
        <f>X107-AA107</f>
        <v>57390935</v>
      </c>
      <c r="AI107" s="17">
        <f>X107-AD107</f>
        <v>57390935</v>
      </c>
      <c r="AJ107" s="18">
        <f>X107-AG107</f>
        <v>59206413</v>
      </c>
      <c r="AK107" s="10"/>
      <c r="AL107" s="455">
        <v>0</v>
      </c>
      <c r="AM107" s="458">
        <v>0</v>
      </c>
      <c r="AN107" s="10"/>
      <c r="AO107" s="365"/>
      <c r="AP107" s="365"/>
      <c r="AQ107" s="365"/>
      <c r="AR107" s="365"/>
      <c r="AS107" s="365"/>
      <c r="AT107" s="365"/>
      <c r="AU107" s="365"/>
      <c r="AV107" s="365"/>
      <c r="AW107" s="365"/>
      <c r="AX107" s="365"/>
      <c r="AY107" s="365"/>
      <c r="AZ107" s="365"/>
    </row>
    <row r="108" spans="1:70" s="467" customFormat="1" ht="16.5" x14ac:dyDescent="0.2">
      <c r="A108" s="433">
        <v>2000</v>
      </c>
      <c r="B108" s="434" t="s">
        <v>100</v>
      </c>
      <c r="C108" s="580">
        <f t="shared" ref="C108:N108" si="133">SUM(C109:C117)</f>
        <v>10400000</v>
      </c>
      <c r="D108" s="581">
        <f t="shared" si="133"/>
        <v>0</v>
      </c>
      <c r="E108" s="581">
        <f t="shared" si="133"/>
        <v>110315337</v>
      </c>
      <c r="F108" s="582">
        <f t="shared" si="133"/>
        <v>120715337</v>
      </c>
      <c r="G108" s="215">
        <f t="shared" si="133"/>
        <v>0</v>
      </c>
      <c r="H108" s="435">
        <f t="shared" si="133"/>
        <v>5011578</v>
      </c>
      <c r="I108" s="437">
        <f t="shared" si="133"/>
        <v>5011578</v>
      </c>
      <c r="J108" s="215">
        <f t="shared" si="133"/>
        <v>0</v>
      </c>
      <c r="K108" s="435">
        <f t="shared" si="133"/>
        <v>5011578</v>
      </c>
      <c r="L108" s="216">
        <f t="shared" si="133"/>
        <v>5011578</v>
      </c>
      <c r="M108" s="436">
        <f t="shared" si="133"/>
        <v>115703759</v>
      </c>
      <c r="N108" s="216">
        <f t="shared" si="133"/>
        <v>115703759</v>
      </c>
      <c r="O108" s="562"/>
      <c r="P108" s="215">
        <f>SUM(P109:P117)</f>
        <v>0</v>
      </c>
      <c r="Q108" s="216">
        <f>SUM(Q109:Q117)</f>
        <v>110315337</v>
      </c>
      <c r="R108" s="10"/>
      <c r="S108" s="155">
        <v>1020499</v>
      </c>
      <c r="T108" s="159" t="s">
        <v>132</v>
      </c>
      <c r="U108" s="487">
        <v>0</v>
      </c>
      <c r="V108" s="17">
        <f t="shared" si="132"/>
        <v>0</v>
      </c>
      <c r="W108" s="17">
        <f t="shared" si="132"/>
        <v>2947323</v>
      </c>
      <c r="X108" s="18">
        <f>SUM(U108:W108)</f>
        <v>2947323</v>
      </c>
      <c r="Y108" s="21">
        <v>0</v>
      </c>
      <c r="Z108" s="457">
        <v>2947323</v>
      </c>
      <c r="AA108" s="18">
        <f>SUM(Y108:Z108)</f>
        <v>2947323</v>
      </c>
      <c r="AB108" s="21">
        <v>0</v>
      </c>
      <c r="AC108" s="457">
        <v>2947323</v>
      </c>
      <c r="AD108" s="20">
        <f>SUM(AB108:AC108)</f>
        <v>2947323</v>
      </c>
      <c r="AE108" s="21">
        <v>0</v>
      </c>
      <c r="AF108" s="457">
        <v>2947323</v>
      </c>
      <c r="AG108" s="18">
        <f>SUM(AE108:AF108)</f>
        <v>2947323</v>
      </c>
      <c r="AH108" s="21">
        <f>X108-AA108</f>
        <v>0</v>
      </c>
      <c r="AI108" s="17">
        <f>X108-AD108</f>
        <v>0</v>
      </c>
      <c r="AJ108" s="18">
        <f>X108-AG108</f>
        <v>0</v>
      </c>
      <c r="AK108" s="10"/>
      <c r="AL108" s="455">
        <v>0</v>
      </c>
      <c r="AM108" s="458">
        <v>2947323</v>
      </c>
      <c r="AN108" s="10"/>
      <c r="AO108" s="365"/>
      <c r="AP108" s="365"/>
      <c r="AQ108" s="365"/>
      <c r="AR108" s="365"/>
      <c r="AS108" s="365"/>
      <c r="AT108" s="365"/>
      <c r="AU108" s="365"/>
      <c r="AV108" s="365"/>
      <c r="AW108" s="365"/>
      <c r="AX108" s="365"/>
      <c r="AY108" s="365"/>
      <c r="AZ108" s="365"/>
    </row>
    <row r="109" spans="1:70" s="467" customFormat="1" ht="15.75" x14ac:dyDescent="0.2">
      <c r="A109" s="47">
        <v>2100</v>
      </c>
      <c r="B109" s="250" t="s">
        <v>415</v>
      </c>
      <c r="C109" s="583">
        <v>0</v>
      </c>
      <c r="D109" s="574">
        <f t="shared" ref="D109:D119" si="134">P109</f>
        <v>0</v>
      </c>
      <c r="E109" s="574">
        <f t="shared" ref="E109:E119" si="135">Q109</f>
        <v>0</v>
      </c>
      <c r="F109" s="584">
        <f t="shared" ref="F109:F119" si="136">SUM(C109:E109)</f>
        <v>0</v>
      </c>
      <c r="G109" s="576">
        <v>0</v>
      </c>
      <c r="H109" s="457">
        <v>0</v>
      </c>
      <c r="I109" s="584">
        <f t="shared" ref="I109:I119" si="137">SUM(G109:H109)</f>
        <v>0</v>
      </c>
      <c r="J109" s="576">
        <v>0</v>
      </c>
      <c r="K109" s="457">
        <v>0</v>
      </c>
      <c r="L109" s="575">
        <f t="shared" ref="L109:L119" si="138">SUM(J109:K109)</f>
        <v>0</v>
      </c>
      <c r="M109" s="585">
        <f t="shared" ref="M109:M119" si="139">F109-I109</f>
        <v>0</v>
      </c>
      <c r="N109" s="575">
        <f t="shared" ref="N109:N119" si="140">F109-L109</f>
        <v>0</v>
      </c>
      <c r="O109" s="562"/>
      <c r="P109" s="455">
        <v>0</v>
      </c>
      <c r="Q109" s="458">
        <v>0</v>
      </c>
      <c r="R109" s="10"/>
      <c r="S109" s="448"/>
      <c r="T109" s="449"/>
      <c r="U109" s="193"/>
      <c r="V109" s="193"/>
      <c r="W109" s="193"/>
      <c r="X109" s="207"/>
      <c r="Y109" s="450"/>
      <c r="Z109" s="193"/>
      <c r="AA109" s="207"/>
      <c r="AB109" s="450"/>
      <c r="AC109" s="193"/>
      <c r="AD109" s="193"/>
      <c r="AE109" s="450"/>
      <c r="AF109" s="193"/>
      <c r="AG109" s="207"/>
      <c r="AH109" s="450"/>
      <c r="AI109" s="193"/>
      <c r="AJ109" s="207"/>
      <c r="AK109" s="12"/>
      <c r="AL109" s="213"/>
      <c r="AM109" s="214"/>
      <c r="AN109" s="10"/>
      <c r="AO109" s="365"/>
      <c r="AP109" s="365"/>
      <c r="AQ109" s="365"/>
      <c r="AR109" s="365"/>
      <c r="AS109" s="365"/>
      <c r="AT109" s="365"/>
      <c r="AU109" s="365"/>
      <c r="AV109" s="365"/>
      <c r="AW109" s="365"/>
      <c r="AX109" s="365"/>
      <c r="AY109" s="365"/>
      <c r="AZ109" s="365"/>
    </row>
    <row r="110" spans="1:70" s="467" customFormat="1" ht="15.75" x14ac:dyDescent="0.2">
      <c r="A110" s="586" t="s">
        <v>258</v>
      </c>
      <c r="B110" s="587" t="s">
        <v>482</v>
      </c>
      <c r="C110" s="583">
        <v>0</v>
      </c>
      <c r="D110" s="574">
        <f t="shared" si="134"/>
        <v>0</v>
      </c>
      <c r="E110" s="574">
        <f t="shared" si="135"/>
        <v>0</v>
      </c>
      <c r="F110" s="584">
        <f t="shared" si="136"/>
        <v>0</v>
      </c>
      <c r="G110" s="576">
        <v>0</v>
      </c>
      <c r="H110" s="457">
        <v>0</v>
      </c>
      <c r="I110" s="584">
        <f t="shared" si="137"/>
        <v>0</v>
      </c>
      <c r="J110" s="576">
        <v>0</v>
      </c>
      <c r="K110" s="457">
        <v>0</v>
      </c>
      <c r="L110" s="575">
        <f t="shared" si="138"/>
        <v>0</v>
      </c>
      <c r="M110" s="585">
        <f t="shared" si="139"/>
        <v>0</v>
      </c>
      <c r="N110" s="575">
        <f t="shared" si="140"/>
        <v>0</v>
      </c>
      <c r="O110" s="562"/>
      <c r="P110" s="455">
        <v>0</v>
      </c>
      <c r="Q110" s="458">
        <v>0</v>
      </c>
      <c r="R110" s="10"/>
      <c r="S110" s="469">
        <v>2000000</v>
      </c>
      <c r="T110" s="588" t="s">
        <v>260</v>
      </c>
      <c r="U110" s="589">
        <f t="shared" ref="U110:AJ110" si="141">U112+U145</f>
        <v>529227966</v>
      </c>
      <c r="V110" s="590">
        <f t="shared" si="141"/>
        <v>0</v>
      </c>
      <c r="W110" s="590">
        <f t="shared" si="141"/>
        <v>184207610</v>
      </c>
      <c r="X110" s="465">
        <f t="shared" si="141"/>
        <v>713435576</v>
      </c>
      <c r="Y110" s="464">
        <f t="shared" si="141"/>
        <v>0</v>
      </c>
      <c r="Z110" s="590">
        <f t="shared" si="141"/>
        <v>219690927</v>
      </c>
      <c r="AA110" s="465">
        <f t="shared" si="141"/>
        <v>219690927</v>
      </c>
      <c r="AB110" s="464">
        <f t="shared" si="141"/>
        <v>0</v>
      </c>
      <c r="AC110" s="590">
        <f t="shared" si="141"/>
        <v>115275698</v>
      </c>
      <c r="AD110" s="591">
        <f t="shared" si="141"/>
        <v>115275698</v>
      </c>
      <c r="AE110" s="464">
        <f t="shared" si="141"/>
        <v>0</v>
      </c>
      <c r="AF110" s="590">
        <f t="shared" si="141"/>
        <v>48447571</v>
      </c>
      <c r="AG110" s="465">
        <f t="shared" si="141"/>
        <v>48447571</v>
      </c>
      <c r="AH110" s="464">
        <f t="shared" si="141"/>
        <v>493744649</v>
      </c>
      <c r="AI110" s="590">
        <f t="shared" si="141"/>
        <v>598159878</v>
      </c>
      <c r="AJ110" s="465">
        <f t="shared" si="141"/>
        <v>664988005</v>
      </c>
      <c r="AK110" s="12"/>
      <c r="AL110" s="151">
        <f>AL112+AL145</f>
        <v>0</v>
      </c>
      <c r="AM110" s="153">
        <f>AM112+AM145</f>
        <v>184207610</v>
      </c>
      <c r="AN110" s="10"/>
      <c r="AO110" s="365"/>
      <c r="AP110" s="365"/>
      <c r="AQ110" s="365"/>
      <c r="AR110" s="365"/>
      <c r="AS110" s="365"/>
      <c r="AT110" s="365"/>
      <c r="AU110" s="365"/>
      <c r="AV110" s="365"/>
      <c r="AW110" s="365"/>
      <c r="AX110" s="365"/>
      <c r="AY110" s="365"/>
      <c r="AZ110" s="365"/>
    </row>
    <row r="111" spans="1:70" s="467" customFormat="1" ht="15.75" x14ac:dyDescent="0.2">
      <c r="A111" s="47">
        <v>2200</v>
      </c>
      <c r="B111" s="250" t="s">
        <v>416</v>
      </c>
      <c r="C111" s="583">
        <v>0</v>
      </c>
      <c r="D111" s="574">
        <f t="shared" si="134"/>
        <v>0</v>
      </c>
      <c r="E111" s="574">
        <f t="shared" si="135"/>
        <v>0</v>
      </c>
      <c r="F111" s="584">
        <f t="shared" si="136"/>
        <v>0</v>
      </c>
      <c r="G111" s="576">
        <v>0</v>
      </c>
      <c r="H111" s="457">
        <v>0</v>
      </c>
      <c r="I111" s="584">
        <f t="shared" si="137"/>
        <v>0</v>
      </c>
      <c r="J111" s="576">
        <v>0</v>
      </c>
      <c r="K111" s="457">
        <v>0</v>
      </c>
      <c r="L111" s="575">
        <f t="shared" si="138"/>
        <v>0</v>
      </c>
      <c r="M111" s="585">
        <f t="shared" si="139"/>
        <v>0</v>
      </c>
      <c r="N111" s="575">
        <f t="shared" si="140"/>
        <v>0</v>
      </c>
      <c r="O111" s="562"/>
      <c r="P111" s="455">
        <v>0</v>
      </c>
      <c r="Q111" s="458">
        <v>0</v>
      </c>
      <c r="R111" s="10"/>
      <c r="S111" s="448"/>
      <c r="T111" s="449"/>
      <c r="U111" s="193"/>
      <c r="V111" s="193"/>
      <c r="W111" s="193"/>
      <c r="X111" s="207"/>
      <c r="Y111" s="450"/>
      <c r="Z111" s="193"/>
      <c r="AA111" s="207"/>
      <c r="AB111" s="450"/>
      <c r="AC111" s="193"/>
      <c r="AD111" s="193"/>
      <c r="AE111" s="450"/>
      <c r="AF111" s="193"/>
      <c r="AG111" s="207"/>
      <c r="AH111" s="450"/>
      <c r="AI111" s="193"/>
      <c r="AJ111" s="207"/>
      <c r="AK111" s="10"/>
      <c r="AL111" s="451"/>
      <c r="AM111" s="452"/>
      <c r="AN111" s="10"/>
      <c r="AO111" s="365"/>
      <c r="AP111" s="365"/>
      <c r="AQ111" s="365"/>
      <c r="AR111" s="365"/>
      <c r="AS111" s="365"/>
      <c r="AT111" s="365"/>
      <c r="AU111" s="365"/>
      <c r="AV111" s="365"/>
      <c r="AW111" s="365"/>
      <c r="AX111" s="365"/>
      <c r="AY111" s="365"/>
      <c r="AZ111" s="365"/>
    </row>
    <row r="112" spans="1:70" s="467" customFormat="1" ht="15.75" x14ac:dyDescent="0.2">
      <c r="A112" s="592" t="s">
        <v>259</v>
      </c>
      <c r="B112" s="587" t="s">
        <v>482</v>
      </c>
      <c r="C112" s="583">
        <v>0</v>
      </c>
      <c r="D112" s="574">
        <f t="shared" si="134"/>
        <v>0</v>
      </c>
      <c r="E112" s="574">
        <f t="shared" si="135"/>
        <v>0</v>
      </c>
      <c r="F112" s="584">
        <f t="shared" si="136"/>
        <v>0</v>
      </c>
      <c r="G112" s="576">
        <v>0</v>
      </c>
      <c r="H112" s="457">
        <v>0</v>
      </c>
      <c r="I112" s="584">
        <f t="shared" si="137"/>
        <v>0</v>
      </c>
      <c r="J112" s="576">
        <v>0</v>
      </c>
      <c r="K112" s="457">
        <v>0</v>
      </c>
      <c r="L112" s="575">
        <f t="shared" si="138"/>
        <v>0</v>
      </c>
      <c r="M112" s="585">
        <f t="shared" si="139"/>
        <v>0</v>
      </c>
      <c r="N112" s="575">
        <f t="shared" si="140"/>
        <v>0</v>
      </c>
      <c r="O112" s="562"/>
      <c r="P112" s="455">
        <v>0</v>
      </c>
      <c r="Q112" s="458">
        <v>0</v>
      </c>
      <c r="R112" s="10"/>
      <c r="S112" s="469">
        <v>2010000</v>
      </c>
      <c r="T112" s="470" t="s">
        <v>66</v>
      </c>
      <c r="U112" s="157">
        <f t="shared" ref="U112:AJ112" si="142">U114+U123+U141</f>
        <v>200148216</v>
      </c>
      <c r="V112" s="144">
        <f t="shared" si="142"/>
        <v>0</v>
      </c>
      <c r="W112" s="144">
        <f t="shared" si="142"/>
        <v>75163401</v>
      </c>
      <c r="X112" s="153">
        <f t="shared" si="142"/>
        <v>275311617</v>
      </c>
      <c r="Y112" s="151">
        <f t="shared" si="142"/>
        <v>0</v>
      </c>
      <c r="Z112" s="144">
        <f t="shared" si="142"/>
        <v>43400104</v>
      </c>
      <c r="AA112" s="153">
        <f t="shared" si="142"/>
        <v>43400104</v>
      </c>
      <c r="AB112" s="151">
        <f t="shared" si="142"/>
        <v>0</v>
      </c>
      <c r="AC112" s="144">
        <f t="shared" si="142"/>
        <v>40125435</v>
      </c>
      <c r="AD112" s="152">
        <f t="shared" si="142"/>
        <v>40125435</v>
      </c>
      <c r="AE112" s="151">
        <f t="shared" si="142"/>
        <v>0</v>
      </c>
      <c r="AF112" s="144">
        <f t="shared" si="142"/>
        <v>27617568</v>
      </c>
      <c r="AG112" s="153">
        <f t="shared" si="142"/>
        <v>27617568</v>
      </c>
      <c r="AH112" s="151">
        <f t="shared" si="142"/>
        <v>231911513</v>
      </c>
      <c r="AI112" s="144">
        <f t="shared" si="142"/>
        <v>235186182</v>
      </c>
      <c r="AJ112" s="153">
        <f t="shared" si="142"/>
        <v>247694049</v>
      </c>
      <c r="AK112" s="10"/>
      <c r="AL112" s="151">
        <f>AL114+AL123+AL141</f>
        <v>0</v>
      </c>
      <c r="AM112" s="153">
        <f>AM114+AM123+AM141</f>
        <v>75163401</v>
      </c>
      <c r="AN112" s="10"/>
      <c r="AO112" s="365"/>
      <c r="AP112" s="365"/>
      <c r="AQ112" s="365"/>
      <c r="AR112" s="365"/>
      <c r="AS112" s="365"/>
      <c r="AT112" s="365"/>
      <c r="AU112" s="365"/>
      <c r="AV112" s="365"/>
      <c r="AW112" s="365"/>
      <c r="AX112" s="365"/>
      <c r="AY112" s="365"/>
      <c r="AZ112" s="365"/>
    </row>
    <row r="113" spans="1:52" s="467" customFormat="1" ht="15.75" x14ac:dyDescent="0.2">
      <c r="A113" s="47">
        <v>2300</v>
      </c>
      <c r="B113" s="250" t="s">
        <v>417</v>
      </c>
      <c r="C113" s="583">
        <v>2000000</v>
      </c>
      <c r="D113" s="574">
        <f t="shared" si="134"/>
        <v>0</v>
      </c>
      <c r="E113" s="574">
        <f t="shared" si="135"/>
        <v>0</v>
      </c>
      <c r="F113" s="584">
        <f t="shared" si="136"/>
        <v>2000000</v>
      </c>
      <c r="G113" s="576">
        <v>0</v>
      </c>
      <c r="H113" s="457">
        <v>5175</v>
      </c>
      <c r="I113" s="584">
        <f t="shared" si="137"/>
        <v>5175</v>
      </c>
      <c r="J113" s="576">
        <v>0</v>
      </c>
      <c r="K113" s="457">
        <v>5175</v>
      </c>
      <c r="L113" s="575">
        <f t="shared" si="138"/>
        <v>5175</v>
      </c>
      <c r="M113" s="585">
        <f t="shared" si="139"/>
        <v>1994825</v>
      </c>
      <c r="N113" s="575">
        <f t="shared" si="140"/>
        <v>1994825</v>
      </c>
      <c r="O113" s="562"/>
      <c r="P113" s="455">
        <v>0</v>
      </c>
      <c r="Q113" s="458">
        <v>0</v>
      </c>
      <c r="R113" s="10"/>
      <c r="S113" s="448"/>
      <c r="T113" s="449"/>
      <c r="U113" s="193"/>
      <c r="V113" s="193"/>
      <c r="W113" s="193"/>
      <c r="X113" s="207"/>
      <c r="Y113" s="450"/>
      <c r="Z113" s="193"/>
      <c r="AA113" s="207"/>
      <c r="AB113" s="450"/>
      <c r="AC113" s="193"/>
      <c r="AD113" s="193"/>
      <c r="AE113" s="450"/>
      <c r="AF113" s="193"/>
      <c r="AG113" s="207"/>
      <c r="AH113" s="450"/>
      <c r="AI113" s="193"/>
      <c r="AJ113" s="207"/>
      <c r="AK113" s="10"/>
      <c r="AL113" s="451"/>
      <c r="AM113" s="452"/>
      <c r="AN113" s="10"/>
      <c r="AO113" s="365"/>
      <c r="AP113" s="365"/>
      <c r="AQ113" s="365"/>
      <c r="AR113" s="365"/>
      <c r="AS113" s="365"/>
      <c r="AT113" s="365"/>
      <c r="AU113" s="365"/>
      <c r="AV113" s="365"/>
      <c r="AW113" s="365"/>
      <c r="AX113" s="365"/>
      <c r="AY113" s="365"/>
      <c r="AZ113" s="365"/>
    </row>
    <row r="114" spans="1:52" s="467" customFormat="1" ht="15" x14ac:dyDescent="0.2">
      <c r="A114" s="48">
        <v>2400</v>
      </c>
      <c r="B114" s="251" t="s">
        <v>418</v>
      </c>
      <c r="C114" s="583">
        <v>0</v>
      </c>
      <c r="D114" s="574">
        <f t="shared" si="134"/>
        <v>0</v>
      </c>
      <c r="E114" s="574">
        <f t="shared" si="135"/>
        <v>0</v>
      </c>
      <c r="F114" s="584">
        <f t="shared" si="136"/>
        <v>0</v>
      </c>
      <c r="G114" s="283">
        <v>0</v>
      </c>
      <c r="H114" s="457">
        <v>0</v>
      </c>
      <c r="I114" s="593">
        <f t="shared" si="137"/>
        <v>0</v>
      </c>
      <c r="J114" s="283">
        <v>0</v>
      </c>
      <c r="K114" s="457">
        <v>0</v>
      </c>
      <c r="L114" s="170">
        <f t="shared" si="138"/>
        <v>0</v>
      </c>
      <c r="M114" s="535">
        <f t="shared" si="139"/>
        <v>0</v>
      </c>
      <c r="N114" s="170">
        <f t="shared" si="140"/>
        <v>0</v>
      </c>
      <c r="O114" s="562"/>
      <c r="P114" s="455">
        <v>0</v>
      </c>
      <c r="Q114" s="458">
        <v>0</v>
      </c>
      <c r="R114" s="10"/>
      <c r="S114" s="34">
        <v>2010100</v>
      </c>
      <c r="T114" s="158" t="s">
        <v>261</v>
      </c>
      <c r="U114" s="157">
        <f t="shared" ref="U114:AJ114" si="143">SUM(U115:U121)</f>
        <v>32720788</v>
      </c>
      <c r="V114" s="144">
        <f t="shared" si="143"/>
        <v>0</v>
      </c>
      <c r="W114" s="144">
        <f t="shared" si="143"/>
        <v>41335011</v>
      </c>
      <c r="X114" s="153">
        <f t="shared" si="143"/>
        <v>74055799</v>
      </c>
      <c r="Y114" s="151">
        <f t="shared" si="143"/>
        <v>0</v>
      </c>
      <c r="Z114" s="144">
        <f t="shared" si="143"/>
        <v>12553681</v>
      </c>
      <c r="AA114" s="153">
        <f t="shared" si="143"/>
        <v>12553681</v>
      </c>
      <c r="AB114" s="151">
        <f t="shared" si="143"/>
        <v>0</v>
      </c>
      <c r="AC114" s="144">
        <f t="shared" si="143"/>
        <v>12553681</v>
      </c>
      <c r="AD114" s="152">
        <f t="shared" si="143"/>
        <v>12553681</v>
      </c>
      <c r="AE114" s="151">
        <f t="shared" si="143"/>
        <v>0</v>
      </c>
      <c r="AF114" s="144">
        <f t="shared" si="143"/>
        <v>7145404</v>
      </c>
      <c r="AG114" s="153">
        <f t="shared" si="143"/>
        <v>7145404</v>
      </c>
      <c r="AH114" s="151">
        <f t="shared" si="143"/>
        <v>61502118</v>
      </c>
      <c r="AI114" s="144">
        <f t="shared" si="143"/>
        <v>61502118</v>
      </c>
      <c r="AJ114" s="153">
        <f t="shared" si="143"/>
        <v>66910395</v>
      </c>
      <c r="AK114" s="10"/>
      <c r="AL114" s="151">
        <f>SUM(AL115:AL121)</f>
        <v>0</v>
      </c>
      <c r="AM114" s="153">
        <f>SUM(AM115:AM121)</f>
        <v>41335011</v>
      </c>
      <c r="AN114" s="10"/>
      <c r="AO114" s="365"/>
      <c r="AP114" s="365"/>
      <c r="AQ114" s="365"/>
      <c r="AR114" s="365"/>
      <c r="AS114" s="365"/>
      <c r="AT114" s="365"/>
      <c r="AU114" s="365"/>
      <c r="AV114" s="365"/>
      <c r="AW114" s="365"/>
      <c r="AX114" s="365"/>
      <c r="AY114" s="365"/>
      <c r="AZ114" s="365"/>
    </row>
    <row r="115" spans="1:52" s="467" customFormat="1" x14ac:dyDescent="0.2">
      <c r="A115" s="48">
        <v>2500</v>
      </c>
      <c r="B115" s="251" t="s">
        <v>419</v>
      </c>
      <c r="C115" s="583">
        <v>400000</v>
      </c>
      <c r="D115" s="574">
        <f t="shared" si="134"/>
        <v>0</v>
      </c>
      <c r="E115" s="574">
        <f t="shared" si="135"/>
        <v>0</v>
      </c>
      <c r="F115" s="584">
        <f t="shared" si="136"/>
        <v>400000</v>
      </c>
      <c r="G115" s="283">
        <v>0</v>
      </c>
      <c r="H115" s="457">
        <v>0</v>
      </c>
      <c r="I115" s="593">
        <f t="shared" si="137"/>
        <v>0</v>
      </c>
      <c r="J115" s="283">
        <v>0</v>
      </c>
      <c r="K115" s="457">
        <v>0</v>
      </c>
      <c r="L115" s="170">
        <f t="shared" si="138"/>
        <v>0</v>
      </c>
      <c r="M115" s="535">
        <f t="shared" si="139"/>
        <v>400000</v>
      </c>
      <c r="N115" s="170">
        <f t="shared" si="140"/>
        <v>400000</v>
      </c>
      <c r="P115" s="455">
        <v>0</v>
      </c>
      <c r="Q115" s="458">
        <v>0</v>
      </c>
      <c r="R115" s="10"/>
      <c r="S115" s="155" t="s">
        <v>262</v>
      </c>
      <c r="T115" s="159" t="s">
        <v>263</v>
      </c>
      <c r="U115" s="487">
        <v>15475371</v>
      </c>
      <c r="V115" s="17">
        <f t="shared" ref="V115:W121" si="144">AL115</f>
        <v>0</v>
      </c>
      <c r="W115" s="17">
        <f t="shared" si="144"/>
        <v>30000000</v>
      </c>
      <c r="X115" s="18">
        <f t="shared" ref="X115:X121" si="145">SUM(U115:W115)</f>
        <v>45475371</v>
      </c>
      <c r="Y115" s="21">
        <v>0</v>
      </c>
      <c r="Z115" s="457">
        <v>0</v>
      </c>
      <c r="AA115" s="18">
        <f t="shared" ref="AA115:AA121" si="146">SUM(Y115:Z115)</f>
        <v>0</v>
      </c>
      <c r="AB115" s="21">
        <v>0</v>
      </c>
      <c r="AC115" s="457">
        <v>0</v>
      </c>
      <c r="AD115" s="20">
        <f t="shared" ref="AD115:AD121" si="147">SUM(AB115:AC115)</f>
        <v>0</v>
      </c>
      <c r="AE115" s="21">
        <v>0</v>
      </c>
      <c r="AF115" s="457">
        <v>0</v>
      </c>
      <c r="AG115" s="18">
        <f t="shared" ref="AG115:AG121" si="148">SUM(AE115:AF115)</f>
        <v>0</v>
      </c>
      <c r="AH115" s="21">
        <f t="shared" ref="AH115:AH121" si="149">X115-AA115</f>
        <v>45475371</v>
      </c>
      <c r="AI115" s="17">
        <f t="shared" ref="AI115:AI121" si="150">X115-AD115</f>
        <v>45475371</v>
      </c>
      <c r="AJ115" s="18">
        <f t="shared" ref="AJ115:AJ121" si="151">X115-AG115</f>
        <v>45475371</v>
      </c>
      <c r="AK115" s="10"/>
      <c r="AL115" s="455">
        <v>0</v>
      </c>
      <c r="AM115" s="458">
        <v>30000000</v>
      </c>
      <c r="AN115" s="10"/>
      <c r="AO115" s="365"/>
      <c r="AP115" s="365"/>
      <c r="AQ115" s="365"/>
      <c r="AR115" s="365"/>
      <c r="AS115" s="365"/>
      <c r="AT115" s="365"/>
      <c r="AU115" s="365"/>
      <c r="AV115" s="365"/>
      <c r="AW115" s="365"/>
      <c r="AX115" s="365"/>
      <c r="AY115" s="365"/>
      <c r="AZ115" s="365"/>
    </row>
    <row r="116" spans="1:52" s="467" customFormat="1" x14ac:dyDescent="0.2">
      <c r="A116" s="48">
        <v>2600</v>
      </c>
      <c r="B116" s="251" t="str">
        <f>+CONCATENATE("RECUPERACIÓN DE CARTERA (AÑO ",INSTRUCCIONES!F3-2," Y ANTERIORES)")</f>
        <v>RECUPERACIÓN DE CARTERA (AÑO 2012 Y ANTERIORES)</v>
      </c>
      <c r="C116" s="583">
        <v>0</v>
      </c>
      <c r="D116" s="574">
        <f t="shared" si="134"/>
        <v>0</v>
      </c>
      <c r="E116" s="574">
        <f t="shared" si="135"/>
        <v>110315337</v>
      </c>
      <c r="F116" s="584">
        <f t="shared" si="136"/>
        <v>110315337</v>
      </c>
      <c r="G116" s="283">
        <v>0</v>
      </c>
      <c r="H116" s="457">
        <v>842403</v>
      </c>
      <c r="I116" s="593">
        <f t="shared" si="137"/>
        <v>842403</v>
      </c>
      <c r="J116" s="283">
        <v>0</v>
      </c>
      <c r="K116" s="457">
        <v>842403</v>
      </c>
      <c r="L116" s="170">
        <f t="shared" si="138"/>
        <v>842403</v>
      </c>
      <c r="M116" s="535">
        <f t="shared" si="139"/>
        <v>109472934</v>
      </c>
      <c r="N116" s="170">
        <f t="shared" si="140"/>
        <v>109472934</v>
      </c>
      <c r="P116" s="455">
        <v>0</v>
      </c>
      <c r="Q116" s="458">
        <v>110315337</v>
      </c>
      <c r="R116" s="10"/>
      <c r="S116" s="155" t="s">
        <v>265</v>
      </c>
      <c r="T116" s="159" t="s">
        <v>266</v>
      </c>
      <c r="U116" s="487">
        <v>12245417</v>
      </c>
      <c r="V116" s="17">
        <f t="shared" si="144"/>
        <v>0</v>
      </c>
      <c r="W116" s="17">
        <f t="shared" si="144"/>
        <v>0</v>
      </c>
      <c r="X116" s="18">
        <f t="shared" si="145"/>
        <v>12245417</v>
      </c>
      <c r="Y116" s="21">
        <v>0</v>
      </c>
      <c r="Z116" s="457">
        <v>1218670</v>
      </c>
      <c r="AA116" s="18">
        <f t="shared" si="146"/>
        <v>1218670</v>
      </c>
      <c r="AB116" s="21">
        <v>0</v>
      </c>
      <c r="AC116" s="457">
        <v>1218670</v>
      </c>
      <c r="AD116" s="20">
        <f t="shared" si="147"/>
        <v>1218670</v>
      </c>
      <c r="AE116" s="21">
        <v>0</v>
      </c>
      <c r="AF116" s="457">
        <v>0</v>
      </c>
      <c r="AG116" s="18">
        <f t="shared" si="148"/>
        <v>0</v>
      </c>
      <c r="AH116" s="21">
        <f t="shared" si="149"/>
        <v>11026747</v>
      </c>
      <c r="AI116" s="17">
        <f t="shared" si="150"/>
        <v>11026747</v>
      </c>
      <c r="AJ116" s="18">
        <f t="shared" si="151"/>
        <v>12245417</v>
      </c>
      <c r="AK116" s="10"/>
      <c r="AL116" s="455">
        <v>0</v>
      </c>
      <c r="AM116" s="458">
        <v>0</v>
      </c>
      <c r="AN116" s="10"/>
      <c r="AO116" s="365"/>
      <c r="AP116" s="365"/>
      <c r="AQ116" s="365"/>
      <c r="AR116" s="365"/>
      <c r="AS116" s="365"/>
      <c r="AT116" s="365"/>
      <c r="AU116" s="365"/>
      <c r="AV116" s="365"/>
      <c r="AW116" s="365"/>
      <c r="AX116" s="365"/>
      <c r="AY116" s="365"/>
      <c r="AZ116" s="365"/>
    </row>
    <row r="117" spans="1:52" s="467" customFormat="1" x14ac:dyDescent="0.2">
      <c r="A117" s="48">
        <v>2700</v>
      </c>
      <c r="B117" s="251" t="s">
        <v>420</v>
      </c>
      <c r="C117" s="280">
        <f>SUM(C118:C119)</f>
        <v>8000000</v>
      </c>
      <c r="D117" s="574">
        <f t="shared" ref="D117:Q117" si="152">SUM(D118:D119)</f>
        <v>0</v>
      </c>
      <c r="E117" s="574">
        <f t="shared" si="152"/>
        <v>0</v>
      </c>
      <c r="F117" s="584">
        <f t="shared" si="152"/>
        <v>8000000</v>
      </c>
      <c r="G117" s="283">
        <f t="shared" si="152"/>
        <v>0</v>
      </c>
      <c r="H117" s="456">
        <f t="shared" si="152"/>
        <v>4164000</v>
      </c>
      <c r="I117" s="593">
        <f t="shared" si="152"/>
        <v>4164000</v>
      </c>
      <c r="J117" s="283">
        <f t="shared" si="152"/>
        <v>0</v>
      </c>
      <c r="K117" s="456">
        <f t="shared" si="152"/>
        <v>4164000</v>
      </c>
      <c r="L117" s="170">
        <f t="shared" si="152"/>
        <v>4164000</v>
      </c>
      <c r="M117" s="535">
        <f t="shared" si="152"/>
        <v>3836000</v>
      </c>
      <c r="N117" s="170">
        <f t="shared" si="152"/>
        <v>3836000</v>
      </c>
      <c r="P117" s="283">
        <f t="shared" si="152"/>
        <v>0</v>
      </c>
      <c r="Q117" s="170">
        <f t="shared" si="152"/>
        <v>0</v>
      </c>
      <c r="R117" s="10"/>
      <c r="S117" s="155" t="s">
        <v>268</v>
      </c>
      <c r="T117" s="159" t="s">
        <v>269</v>
      </c>
      <c r="U117" s="487">
        <v>5000000</v>
      </c>
      <c r="V117" s="17">
        <f t="shared" si="144"/>
        <v>0</v>
      </c>
      <c r="W117" s="17">
        <f t="shared" si="144"/>
        <v>0</v>
      </c>
      <c r="X117" s="18">
        <f t="shared" si="145"/>
        <v>5000000</v>
      </c>
      <c r="Y117" s="21">
        <v>0</v>
      </c>
      <c r="Z117" s="457">
        <v>0</v>
      </c>
      <c r="AA117" s="18">
        <f t="shared" si="146"/>
        <v>0</v>
      </c>
      <c r="AB117" s="21">
        <v>0</v>
      </c>
      <c r="AC117" s="457">
        <v>0</v>
      </c>
      <c r="AD117" s="20">
        <f t="shared" si="147"/>
        <v>0</v>
      </c>
      <c r="AE117" s="21">
        <v>0</v>
      </c>
      <c r="AF117" s="457">
        <v>0</v>
      </c>
      <c r="AG117" s="18">
        <f t="shared" si="148"/>
        <v>0</v>
      </c>
      <c r="AH117" s="21">
        <f t="shared" si="149"/>
        <v>5000000</v>
      </c>
      <c r="AI117" s="17">
        <f t="shared" si="150"/>
        <v>5000000</v>
      </c>
      <c r="AJ117" s="18">
        <f t="shared" si="151"/>
        <v>5000000</v>
      </c>
      <c r="AK117" s="10"/>
      <c r="AL117" s="455">
        <v>0</v>
      </c>
      <c r="AM117" s="458">
        <v>0</v>
      </c>
      <c r="AN117" s="10"/>
      <c r="AO117" s="365"/>
      <c r="AP117" s="365"/>
      <c r="AQ117" s="365"/>
      <c r="AR117" s="365"/>
      <c r="AS117" s="365"/>
      <c r="AT117" s="365"/>
      <c r="AU117" s="365"/>
      <c r="AV117" s="365"/>
      <c r="AW117" s="365"/>
      <c r="AX117" s="365"/>
      <c r="AY117" s="365"/>
      <c r="AZ117" s="365"/>
    </row>
    <row r="118" spans="1:52" s="467" customFormat="1" x14ac:dyDescent="0.2">
      <c r="A118" s="200" t="s">
        <v>512</v>
      </c>
      <c r="B118" s="252" t="s">
        <v>514</v>
      </c>
      <c r="C118" s="583">
        <v>0</v>
      </c>
      <c r="D118" s="574">
        <f t="shared" si="134"/>
        <v>0</v>
      </c>
      <c r="E118" s="574">
        <f t="shared" si="135"/>
        <v>0</v>
      </c>
      <c r="F118" s="584">
        <f t="shared" si="136"/>
        <v>0</v>
      </c>
      <c r="G118" s="283">
        <v>0</v>
      </c>
      <c r="H118" s="457">
        <v>0</v>
      </c>
      <c r="I118" s="593">
        <f t="shared" si="137"/>
        <v>0</v>
      </c>
      <c r="J118" s="283">
        <v>0</v>
      </c>
      <c r="K118" s="457">
        <v>0</v>
      </c>
      <c r="L118" s="170">
        <f t="shared" si="138"/>
        <v>0</v>
      </c>
      <c r="M118" s="535">
        <f t="shared" si="139"/>
        <v>0</v>
      </c>
      <c r="N118" s="170">
        <f t="shared" si="140"/>
        <v>0</v>
      </c>
      <c r="P118" s="455">
        <v>0</v>
      </c>
      <c r="Q118" s="458">
        <v>0</v>
      </c>
      <c r="R118" s="10"/>
      <c r="S118" s="155" t="s">
        <v>271</v>
      </c>
      <c r="T118" s="174"/>
      <c r="U118" s="487">
        <v>0</v>
      </c>
      <c r="V118" s="17">
        <f t="shared" si="144"/>
        <v>0</v>
      </c>
      <c r="W118" s="17">
        <f t="shared" si="144"/>
        <v>0</v>
      </c>
      <c r="X118" s="18">
        <f t="shared" si="145"/>
        <v>0</v>
      </c>
      <c r="Y118" s="21">
        <v>0</v>
      </c>
      <c r="Z118" s="457">
        <v>0</v>
      </c>
      <c r="AA118" s="18">
        <f t="shared" si="146"/>
        <v>0</v>
      </c>
      <c r="AB118" s="21">
        <v>0</v>
      </c>
      <c r="AC118" s="457">
        <v>0</v>
      </c>
      <c r="AD118" s="20">
        <f t="shared" si="147"/>
        <v>0</v>
      </c>
      <c r="AE118" s="21">
        <v>0</v>
      </c>
      <c r="AF118" s="457">
        <v>0</v>
      </c>
      <c r="AG118" s="18">
        <f t="shared" si="148"/>
        <v>0</v>
      </c>
      <c r="AH118" s="21">
        <f t="shared" si="149"/>
        <v>0</v>
      </c>
      <c r="AI118" s="17">
        <f t="shared" si="150"/>
        <v>0</v>
      </c>
      <c r="AJ118" s="18">
        <f t="shared" si="151"/>
        <v>0</v>
      </c>
      <c r="AK118" s="10"/>
      <c r="AL118" s="455">
        <v>0</v>
      </c>
      <c r="AM118" s="458">
        <v>0</v>
      </c>
      <c r="AN118" s="10"/>
      <c r="AO118" s="365"/>
      <c r="AP118" s="365"/>
      <c r="AQ118" s="365"/>
      <c r="AR118" s="365"/>
      <c r="AS118" s="365"/>
      <c r="AT118" s="365"/>
      <c r="AU118" s="365"/>
      <c r="AV118" s="365"/>
      <c r="AW118" s="365"/>
      <c r="AX118" s="365"/>
      <c r="AY118" s="365"/>
      <c r="AZ118" s="365"/>
    </row>
    <row r="119" spans="1:52" s="467" customFormat="1" ht="13.5" thickBot="1" x14ac:dyDescent="0.25">
      <c r="A119" s="282" t="s">
        <v>513</v>
      </c>
      <c r="B119" s="254" t="s">
        <v>82</v>
      </c>
      <c r="C119" s="594">
        <v>8000000</v>
      </c>
      <c r="D119" s="564">
        <f t="shared" si="134"/>
        <v>0</v>
      </c>
      <c r="E119" s="564">
        <f t="shared" si="135"/>
        <v>0</v>
      </c>
      <c r="F119" s="595">
        <f t="shared" si="136"/>
        <v>8000000</v>
      </c>
      <c r="G119" s="474">
        <v>0</v>
      </c>
      <c r="H119" s="475">
        <v>4164000</v>
      </c>
      <c r="I119" s="596">
        <f t="shared" si="137"/>
        <v>4164000</v>
      </c>
      <c r="J119" s="474">
        <v>0</v>
      </c>
      <c r="K119" s="475">
        <v>4164000</v>
      </c>
      <c r="L119" s="473">
        <f t="shared" si="138"/>
        <v>4164000</v>
      </c>
      <c r="M119" s="597">
        <f t="shared" si="139"/>
        <v>3836000</v>
      </c>
      <c r="N119" s="473">
        <f t="shared" si="140"/>
        <v>3836000</v>
      </c>
      <c r="P119" s="471">
        <v>0</v>
      </c>
      <c r="Q119" s="476">
        <v>0</v>
      </c>
      <c r="R119" s="10"/>
      <c r="S119" s="155" t="s">
        <v>272</v>
      </c>
      <c r="T119" s="174"/>
      <c r="U119" s="487">
        <v>0</v>
      </c>
      <c r="V119" s="17">
        <f t="shared" si="144"/>
        <v>0</v>
      </c>
      <c r="W119" s="17">
        <f t="shared" si="144"/>
        <v>0</v>
      </c>
      <c r="X119" s="18">
        <f t="shared" si="145"/>
        <v>0</v>
      </c>
      <c r="Y119" s="21">
        <v>0</v>
      </c>
      <c r="Z119" s="457">
        <v>0</v>
      </c>
      <c r="AA119" s="18">
        <f t="shared" si="146"/>
        <v>0</v>
      </c>
      <c r="AB119" s="21">
        <v>0</v>
      </c>
      <c r="AC119" s="457">
        <v>0</v>
      </c>
      <c r="AD119" s="20">
        <f t="shared" si="147"/>
        <v>0</v>
      </c>
      <c r="AE119" s="21">
        <v>0</v>
      </c>
      <c r="AF119" s="457">
        <v>0</v>
      </c>
      <c r="AG119" s="18">
        <f t="shared" si="148"/>
        <v>0</v>
      </c>
      <c r="AH119" s="21">
        <f t="shared" si="149"/>
        <v>0</v>
      </c>
      <c r="AI119" s="17">
        <f t="shared" si="150"/>
        <v>0</v>
      </c>
      <c r="AJ119" s="18">
        <f t="shared" si="151"/>
        <v>0</v>
      </c>
      <c r="AK119" s="10"/>
      <c r="AL119" s="455">
        <v>0</v>
      </c>
      <c r="AM119" s="458">
        <v>0</v>
      </c>
      <c r="AN119" s="10"/>
      <c r="AO119" s="365"/>
      <c r="AP119" s="365"/>
      <c r="AQ119" s="365"/>
      <c r="AR119" s="365"/>
      <c r="AS119" s="365"/>
      <c r="AT119" s="365"/>
      <c r="AU119" s="365"/>
      <c r="AV119" s="365"/>
      <c r="AW119" s="365"/>
      <c r="AX119" s="365"/>
      <c r="AY119" s="365"/>
      <c r="AZ119" s="365"/>
    </row>
    <row r="120" spans="1:52" s="467" customFormat="1" ht="13.5" thickBot="1" x14ac:dyDescent="0.25">
      <c r="A120" s="199"/>
      <c r="B120" s="598"/>
      <c r="C120" s="363"/>
      <c r="D120" s="363"/>
      <c r="E120" s="363"/>
      <c r="F120" s="363"/>
      <c r="G120" s="363"/>
      <c r="H120" s="363"/>
      <c r="I120" s="363"/>
      <c r="J120" s="363"/>
      <c r="K120" s="363"/>
      <c r="L120" s="363"/>
      <c r="M120" s="363"/>
      <c r="N120" s="599"/>
      <c r="P120" s="547"/>
      <c r="Q120" s="599"/>
      <c r="R120" s="10"/>
      <c r="S120" s="155" t="s">
        <v>273</v>
      </c>
      <c r="T120" s="174"/>
      <c r="U120" s="487">
        <v>0</v>
      </c>
      <c r="V120" s="17">
        <f t="shared" si="144"/>
        <v>0</v>
      </c>
      <c r="W120" s="17">
        <f t="shared" si="144"/>
        <v>0</v>
      </c>
      <c r="X120" s="18">
        <f t="shared" si="145"/>
        <v>0</v>
      </c>
      <c r="Y120" s="21">
        <v>0</v>
      </c>
      <c r="Z120" s="457">
        <v>0</v>
      </c>
      <c r="AA120" s="18">
        <f t="shared" si="146"/>
        <v>0</v>
      </c>
      <c r="AB120" s="21">
        <v>0</v>
      </c>
      <c r="AC120" s="457">
        <v>0</v>
      </c>
      <c r="AD120" s="20">
        <f t="shared" si="147"/>
        <v>0</v>
      </c>
      <c r="AE120" s="21">
        <v>0</v>
      </c>
      <c r="AF120" s="457">
        <v>0</v>
      </c>
      <c r="AG120" s="18">
        <f t="shared" si="148"/>
        <v>0</v>
      </c>
      <c r="AH120" s="21">
        <f t="shared" si="149"/>
        <v>0</v>
      </c>
      <c r="AI120" s="17">
        <f t="shared" si="150"/>
        <v>0</v>
      </c>
      <c r="AJ120" s="18">
        <f t="shared" si="151"/>
        <v>0</v>
      </c>
      <c r="AK120" s="10"/>
      <c r="AL120" s="455">
        <v>0</v>
      </c>
      <c r="AM120" s="458">
        <v>0</v>
      </c>
      <c r="AN120" s="10"/>
      <c r="AO120" s="365"/>
      <c r="AP120" s="365"/>
      <c r="AQ120" s="365"/>
      <c r="AR120" s="365"/>
      <c r="AS120" s="365"/>
      <c r="AT120" s="365"/>
      <c r="AU120" s="365"/>
      <c r="AV120" s="365"/>
      <c r="AW120" s="365"/>
      <c r="AX120" s="365"/>
      <c r="AY120" s="365"/>
      <c r="AZ120" s="365"/>
    </row>
    <row r="121" spans="1:52" s="467" customFormat="1" ht="16.5" thickBot="1" x14ac:dyDescent="0.25">
      <c r="A121" s="600" t="s">
        <v>264</v>
      </c>
      <c r="B121" s="601"/>
      <c r="C121" s="602">
        <f t="shared" ref="C121:N121" si="153">C8-C123</f>
        <v>3181595000</v>
      </c>
      <c r="D121" s="603">
        <f t="shared" si="153"/>
        <v>0</v>
      </c>
      <c r="E121" s="603">
        <f t="shared" si="153"/>
        <v>146569855</v>
      </c>
      <c r="F121" s="604">
        <f t="shared" si="153"/>
        <v>3328164855</v>
      </c>
      <c r="G121" s="602">
        <f t="shared" si="153"/>
        <v>0</v>
      </c>
      <c r="H121" s="603">
        <f t="shared" si="153"/>
        <v>448118615</v>
      </c>
      <c r="I121" s="604">
        <f t="shared" si="153"/>
        <v>448118615</v>
      </c>
      <c r="J121" s="602">
        <f t="shared" si="153"/>
        <v>0</v>
      </c>
      <c r="K121" s="603">
        <f t="shared" si="153"/>
        <v>334902524</v>
      </c>
      <c r="L121" s="604">
        <f t="shared" si="153"/>
        <v>334902524</v>
      </c>
      <c r="M121" s="602">
        <f t="shared" si="153"/>
        <v>2880046240</v>
      </c>
      <c r="N121" s="604">
        <f t="shared" si="153"/>
        <v>2993262331</v>
      </c>
      <c r="P121" s="605">
        <f>P8-P123</f>
        <v>0</v>
      </c>
      <c r="Q121" s="606">
        <f>Q8-Q123</f>
        <v>146569855</v>
      </c>
      <c r="R121" s="10"/>
      <c r="S121" s="155">
        <v>2010199</v>
      </c>
      <c r="T121" s="159" t="s">
        <v>132</v>
      </c>
      <c r="U121" s="487">
        <v>0</v>
      </c>
      <c r="V121" s="17">
        <f t="shared" si="144"/>
        <v>0</v>
      </c>
      <c r="W121" s="17">
        <f t="shared" si="144"/>
        <v>11335011</v>
      </c>
      <c r="X121" s="18">
        <f t="shared" si="145"/>
        <v>11335011</v>
      </c>
      <c r="Y121" s="21">
        <v>0</v>
      </c>
      <c r="Z121" s="457">
        <v>11335011</v>
      </c>
      <c r="AA121" s="18">
        <f t="shared" si="146"/>
        <v>11335011</v>
      </c>
      <c r="AB121" s="21">
        <v>0</v>
      </c>
      <c r="AC121" s="457">
        <v>11335011</v>
      </c>
      <c r="AD121" s="20">
        <f t="shared" si="147"/>
        <v>11335011</v>
      </c>
      <c r="AE121" s="21">
        <v>0</v>
      </c>
      <c r="AF121" s="457">
        <v>7145404</v>
      </c>
      <c r="AG121" s="18">
        <f t="shared" si="148"/>
        <v>7145404</v>
      </c>
      <c r="AH121" s="21">
        <f t="shared" si="149"/>
        <v>0</v>
      </c>
      <c r="AI121" s="17">
        <f t="shared" si="150"/>
        <v>0</v>
      </c>
      <c r="AJ121" s="18">
        <f t="shared" si="151"/>
        <v>4189607</v>
      </c>
      <c r="AK121" s="10"/>
      <c r="AL121" s="455">
        <v>0</v>
      </c>
      <c r="AM121" s="458">
        <v>11335011</v>
      </c>
      <c r="AN121" s="10"/>
      <c r="AO121" s="365"/>
      <c r="AP121" s="365"/>
      <c r="AQ121" s="365"/>
      <c r="AR121" s="365"/>
      <c r="AS121" s="365"/>
      <c r="AT121" s="365"/>
      <c r="AU121" s="365"/>
      <c r="AV121" s="365"/>
      <c r="AW121" s="365"/>
      <c r="AX121" s="365"/>
      <c r="AY121" s="365"/>
      <c r="AZ121" s="365"/>
    </row>
    <row r="122" spans="1:52" s="467" customFormat="1" ht="16.5" thickBot="1" x14ac:dyDescent="0.25">
      <c r="A122" s="607"/>
      <c r="B122" s="608"/>
      <c r="C122" s="609"/>
      <c r="D122" s="609"/>
      <c r="E122" s="609"/>
      <c r="F122" s="609"/>
      <c r="G122" s="609"/>
      <c r="H122" s="609"/>
      <c r="I122" s="609"/>
      <c r="J122" s="609"/>
      <c r="K122" s="609"/>
      <c r="L122" s="609"/>
      <c r="M122" s="609"/>
      <c r="N122" s="610"/>
      <c r="P122" s="611"/>
      <c r="Q122" s="610"/>
      <c r="R122" s="10"/>
      <c r="S122" s="448"/>
      <c r="T122" s="449"/>
      <c r="U122" s="193"/>
      <c r="V122" s="193"/>
      <c r="W122" s="193"/>
      <c r="X122" s="207"/>
      <c r="Y122" s="450"/>
      <c r="Z122" s="193"/>
      <c r="AA122" s="207"/>
      <c r="AB122" s="450"/>
      <c r="AC122" s="193"/>
      <c r="AD122" s="193"/>
      <c r="AE122" s="450"/>
      <c r="AF122" s="193"/>
      <c r="AG122" s="207"/>
      <c r="AH122" s="450"/>
      <c r="AI122" s="193"/>
      <c r="AJ122" s="207"/>
      <c r="AK122" s="10"/>
      <c r="AL122" s="213"/>
      <c r="AM122" s="214"/>
      <c r="AN122" s="10"/>
      <c r="AO122" s="365"/>
      <c r="AP122" s="365"/>
      <c r="AQ122" s="365"/>
      <c r="AR122" s="365"/>
      <c r="AS122" s="365"/>
      <c r="AT122" s="365"/>
      <c r="AU122" s="365"/>
      <c r="AV122" s="365"/>
      <c r="AW122" s="365"/>
      <c r="AX122" s="365"/>
      <c r="AY122" s="365"/>
      <c r="AZ122" s="365"/>
    </row>
    <row r="123" spans="1:52" s="562" customFormat="1" ht="16.5" thickBot="1" x14ac:dyDescent="0.25">
      <c r="A123" s="612" t="s">
        <v>267</v>
      </c>
      <c r="B123" s="613"/>
      <c r="C123" s="614">
        <f>SUMIF($B8:$B$117,$B$24,C8:C117)+C116</f>
        <v>0</v>
      </c>
      <c r="D123" s="615">
        <f>SUMIF($B8:$B$117,$B$24,D8:D117)+D116</f>
        <v>0</v>
      </c>
      <c r="E123" s="615">
        <f>SUMIF($B8:$B$117,$B$24,E8:E117)+E116</f>
        <v>735142918</v>
      </c>
      <c r="F123" s="616">
        <f>SUMIF($B8:$B$117,$B$24,F8:F117)+F116</f>
        <v>735142918</v>
      </c>
      <c r="G123" s="614">
        <f>SUMIF($B8:$B$117,$B$24,G8:G117)+G116</f>
        <v>0</v>
      </c>
      <c r="H123" s="615">
        <f>SUMIF($B8:$B$117,$B$24,H8:H117)+H116</f>
        <v>150671816</v>
      </c>
      <c r="I123" s="616">
        <f>SUMIF($B8:$B$117,$B$24,I8:I117)+I116</f>
        <v>150671816</v>
      </c>
      <c r="J123" s="614">
        <f>SUMIF($B8:$B$117,$B$24,J8:J117)+J116</f>
        <v>0</v>
      </c>
      <c r="K123" s="615">
        <f>SUMIF($B8:$B$117,$B$24,K8:K117)+K116</f>
        <v>150671816</v>
      </c>
      <c r="L123" s="616">
        <f>SUMIF($B8:$B$117,$B$24,L8:L117)+L116</f>
        <v>150671816</v>
      </c>
      <c r="M123" s="614">
        <f>SUMIF($B8:$B$117,$B$24,M8:M117)+M116</f>
        <v>584471102</v>
      </c>
      <c r="N123" s="616">
        <f>SUMIF($B8:$B$117,$B$24,N8:N117)+N116</f>
        <v>584471102</v>
      </c>
      <c r="P123" s="614">
        <f>SUMIF($B8:$B$117,$B$24,P8:P117)+P116</f>
        <v>0</v>
      </c>
      <c r="Q123" s="616">
        <f>SUMIF($B8:$B$117,$B$24,Q8:Q117)+Q116</f>
        <v>735142918</v>
      </c>
      <c r="R123" s="32"/>
      <c r="S123" s="276">
        <v>2010200</v>
      </c>
      <c r="T123" s="277" t="s">
        <v>274</v>
      </c>
      <c r="U123" s="278">
        <f t="shared" ref="U123:AJ123" si="154">SUM(U124:U139)</f>
        <v>157427428</v>
      </c>
      <c r="V123" s="154">
        <f t="shared" si="154"/>
        <v>0</v>
      </c>
      <c r="W123" s="154">
        <f t="shared" si="154"/>
        <v>25641138</v>
      </c>
      <c r="X123" s="279">
        <f t="shared" si="154"/>
        <v>183068566</v>
      </c>
      <c r="Y123" s="280">
        <f t="shared" si="154"/>
        <v>0</v>
      </c>
      <c r="Z123" s="154">
        <f t="shared" si="154"/>
        <v>20938566</v>
      </c>
      <c r="AA123" s="279">
        <f t="shared" si="154"/>
        <v>20938566</v>
      </c>
      <c r="AB123" s="280">
        <f t="shared" si="154"/>
        <v>0</v>
      </c>
      <c r="AC123" s="154">
        <f t="shared" si="154"/>
        <v>17663897</v>
      </c>
      <c r="AD123" s="281">
        <f t="shared" si="154"/>
        <v>17663897</v>
      </c>
      <c r="AE123" s="280">
        <f t="shared" si="154"/>
        <v>0</v>
      </c>
      <c r="AF123" s="154">
        <f t="shared" si="154"/>
        <v>12008912</v>
      </c>
      <c r="AG123" s="279">
        <f t="shared" si="154"/>
        <v>12008912</v>
      </c>
      <c r="AH123" s="280">
        <f t="shared" si="154"/>
        <v>162130000</v>
      </c>
      <c r="AI123" s="154">
        <f t="shared" si="154"/>
        <v>165404669</v>
      </c>
      <c r="AJ123" s="279">
        <f t="shared" si="154"/>
        <v>171059654</v>
      </c>
      <c r="AK123" s="32"/>
      <c r="AL123" s="280">
        <f>SUM(AL124:AL139)</f>
        <v>0</v>
      </c>
      <c r="AM123" s="279">
        <f>SUM(AM124:AM139)</f>
        <v>25641138</v>
      </c>
      <c r="AN123" s="32"/>
      <c r="AO123" s="561"/>
      <c r="AP123" s="561"/>
      <c r="AQ123" s="561"/>
      <c r="AR123" s="561"/>
      <c r="AS123" s="561"/>
      <c r="AT123" s="561"/>
      <c r="AU123" s="561"/>
      <c r="AV123" s="561"/>
      <c r="AW123" s="561"/>
      <c r="AX123" s="561"/>
      <c r="AY123" s="561"/>
      <c r="AZ123" s="561"/>
    </row>
    <row r="124" spans="1:52" s="467" customFormat="1" ht="16.5" thickBot="1" x14ac:dyDescent="0.25">
      <c r="A124" s="607"/>
      <c r="B124" s="617"/>
      <c r="C124" s="609"/>
      <c r="D124" s="609"/>
      <c r="E124" s="609"/>
      <c r="F124" s="609"/>
      <c r="G124" s="609"/>
      <c r="H124" s="609"/>
      <c r="I124" s="609"/>
      <c r="J124" s="609"/>
      <c r="K124" s="609"/>
      <c r="L124" s="609"/>
      <c r="M124" s="609"/>
      <c r="N124" s="610"/>
      <c r="P124" s="611"/>
      <c r="Q124" s="610"/>
      <c r="R124" s="10"/>
      <c r="S124" s="155" t="s">
        <v>275</v>
      </c>
      <c r="T124" s="159" t="s">
        <v>276</v>
      </c>
      <c r="U124" s="487">
        <v>20000000</v>
      </c>
      <c r="V124" s="17">
        <f t="shared" ref="V124:V139" si="155">AL124</f>
        <v>0</v>
      </c>
      <c r="W124" s="17">
        <f t="shared" ref="W124:W139" si="156">AM124</f>
        <v>0</v>
      </c>
      <c r="X124" s="18">
        <f t="shared" ref="X124:X139" si="157">SUM(U124:W124)</f>
        <v>20000000</v>
      </c>
      <c r="Y124" s="21">
        <v>0</v>
      </c>
      <c r="Z124" s="457">
        <v>0</v>
      </c>
      <c r="AA124" s="18">
        <f t="shared" ref="AA124:AA139" si="158">SUM(Y124:Z124)</f>
        <v>0</v>
      </c>
      <c r="AB124" s="21">
        <v>0</v>
      </c>
      <c r="AC124" s="457">
        <v>0</v>
      </c>
      <c r="AD124" s="20">
        <f t="shared" ref="AD124:AD139" si="159">SUM(AB124:AC124)</f>
        <v>0</v>
      </c>
      <c r="AE124" s="21">
        <v>0</v>
      </c>
      <c r="AF124" s="457">
        <v>0</v>
      </c>
      <c r="AG124" s="18">
        <f t="shared" ref="AG124:AG139" si="160">SUM(AE124:AF124)</f>
        <v>0</v>
      </c>
      <c r="AH124" s="21">
        <f t="shared" ref="AH124:AH139" si="161">X124-AA124</f>
        <v>20000000</v>
      </c>
      <c r="AI124" s="17">
        <f t="shared" ref="AI124:AI139" si="162">X124-AD124</f>
        <v>20000000</v>
      </c>
      <c r="AJ124" s="18">
        <f t="shared" ref="AJ124:AJ139" si="163">X124-AG124</f>
        <v>20000000</v>
      </c>
      <c r="AK124" s="10"/>
      <c r="AL124" s="455">
        <v>0</v>
      </c>
      <c r="AM124" s="458">
        <v>0</v>
      </c>
      <c r="AN124" s="10"/>
      <c r="AO124" s="365"/>
      <c r="AP124" s="365"/>
      <c r="AQ124" s="365"/>
      <c r="AR124" s="365"/>
      <c r="AS124" s="365"/>
      <c r="AT124" s="365"/>
      <c r="AU124" s="365"/>
      <c r="AV124" s="365"/>
      <c r="AW124" s="365"/>
      <c r="AX124" s="365"/>
      <c r="AY124" s="365"/>
      <c r="AZ124" s="365"/>
    </row>
    <row r="125" spans="1:52" s="467" customFormat="1" ht="16.5" thickBot="1" x14ac:dyDescent="0.25">
      <c r="A125" s="618" t="s">
        <v>270</v>
      </c>
      <c r="B125" s="619"/>
      <c r="C125" s="620">
        <f t="shared" ref="C125:N125" si="164">C123+C121</f>
        <v>3181595000</v>
      </c>
      <c r="D125" s="621">
        <f t="shared" si="164"/>
        <v>0</v>
      </c>
      <c r="E125" s="621">
        <f t="shared" si="164"/>
        <v>881712773</v>
      </c>
      <c r="F125" s="622">
        <f t="shared" si="164"/>
        <v>4063307773</v>
      </c>
      <c r="G125" s="620">
        <f t="shared" si="164"/>
        <v>0</v>
      </c>
      <c r="H125" s="621">
        <f t="shared" si="164"/>
        <v>598790431</v>
      </c>
      <c r="I125" s="622">
        <f t="shared" si="164"/>
        <v>598790431</v>
      </c>
      <c r="J125" s="620">
        <f t="shared" si="164"/>
        <v>0</v>
      </c>
      <c r="K125" s="621">
        <f t="shared" si="164"/>
        <v>485574340</v>
      </c>
      <c r="L125" s="622">
        <f t="shared" si="164"/>
        <v>485574340</v>
      </c>
      <c r="M125" s="620">
        <f t="shared" si="164"/>
        <v>3464517342</v>
      </c>
      <c r="N125" s="622">
        <f t="shared" si="164"/>
        <v>3577733433</v>
      </c>
      <c r="P125" s="605">
        <f>P123+P121</f>
        <v>0</v>
      </c>
      <c r="Q125" s="606">
        <f>Q123+Q121</f>
        <v>881712773</v>
      </c>
      <c r="R125" s="10"/>
      <c r="S125" s="155" t="s">
        <v>277</v>
      </c>
      <c r="T125" s="159" t="s">
        <v>278</v>
      </c>
      <c r="U125" s="487">
        <v>1618455</v>
      </c>
      <c r="V125" s="17">
        <f t="shared" si="155"/>
        <v>0</v>
      </c>
      <c r="W125" s="17">
        <f t="shared" si="156"/>
        <v>0</v>
      </c>
      <c r="X125" s="18">
        <f t="shared" si="157"/>
        <v>1618455</v>
      </c>
      <c r="Y125" s="21">
        <v>0</v>
      </c>
      <c r="Z125" s="457">
        <v>143616</v>
      </c>
      <c r="AA125" s="18">
        <f t="shared" si="158"/>
        <v>143616</v>
      </c>
      <c r="AB125" s="21">
        <v>0</v>
      </c>
      <c r="AC125" s="457">
        <v>143616</v>
      </c>
      <c r="AD125" s="20">
        <f t="shared" si="159"/>
        <v>143616</v>
      </c>
      <c r="AE125" s="21">
        <v>0</v>
      </c>
      <c r="AF125" s="457">
        <v>143616</v>
      </c>
      <c r="AG125" s="18">
        <f t="shared" si="160"/>
        <v>143616</v>
      </c>
      <c r="AH125" s="21">
        <f t="shared" si="161"/>
        <v>1474839</v>
      </c>
      <c r="AI125" s="17">
        <f t="shared" si="162"/>
        <v>1474839</v>
      </c>
      <c r="AJ125" s="18">
        <f t="shared" si="163"/>
        <v>1474839</v>
      </c>
      <c r="AK125" s="10"/>
      <c r="AL125" s="455">
        <v>0</v>
      </c>
      <c r="AM125" s="458">
        <v>0</v>
      </c>
      <c r="AN125" s="10"/>
      <c r="AO125" s="365"/>
      <c r="AP125" s="365"/>
      <c r="AQ125" s="365"/>
      <c r="AR125" s="365"/>
      <c r="AS125" s="365"/>
      <c r="AT125" s="365"/>
      <c r="AU125" s="365"/>
      <c r="AV125" s="365"/>
      <c r="AW125" s="365"/>
      <c r="AX125" s="365"/>
      <c r="AY125" s="365"/>
      <c r="AZ125" s="365"/>
    </row>
    <row r="126" spans="1:52" s="467" customFormat="1" x14ac:dyDescent="0.2">
      <c r="A126" s="623"/>
      <c r="N126" s="10"/>
      <c r="R126" s="10"/>
      <c r="S126" s="155" t="s">
        <v>279</v>
      </c>
      <c r="T126" s="159" t="s">
        <v>280</v>
      </c>
      <c r="U126" s="487">
        <v>59412000</v>
      </c>
      <c r="V126" s="17">
        <f t="shared" si="155"/>
        <v>0</v>
      </c>
      <c r="W126" s="17">
        <f t="shared" si="156"/>
        <v>0</v>
      </c>
      <c r="X126" s="18">
        <f t="shared" si="157"/>
        <v>59412000</v>
      </c>
      <c r="Y126" s="21">
        <v>0</v>
      </c>
      <c r="Z126" s="457">
        <v>3475962</v>
      </c>
      <c r="AA126" s="18">
        <f t="shared" si="158"/>
        <v>3475962</v>
      </c>
      <c r="AB126" s="21">
        <v>0</v>
      </c>
      <c r="AC126" s="457">
        <v>3475962</v>
      </c>
      <c r="AD126" s="20">
        <f t="shared" si="159"/>
        <v>3475962</v>
      </c>
      <c r="AE126" s="21">
        <v>0</v>
      </c>
      <c r="AF126" s="457">
        <v>0</v>
      </c>
      <c r="AG126" s="18">
        <f t="shared" si="160"/>
        <v>0</v>
      </c>
      <c r="AH126" s="21">
        <f t="shared" si="161"/>
        <v>55936038</v>
      </c>
      <c r="AI126" s="17">
        <f t="shared" si="162"/>
        <v>55936038</v>
      </c>
      <c r="AJ126" s="18">
        <f t="shared" si="163"/>
        <v>59412000</v>
      </c>
      <c r="AK126" s="10"/>
      <c r="AL126" s="455">
        <v>0</v>
      </c>
      <c r="AM126" s="458">
        <v>0</v>
      </c>
      <c r="AN126" s="10"/>
      <c r="AO126" s="365"/>
      <c r="AP126" s="365"/>
      <c r="AQ126" s="365"/>
      <c r="AR126" s="365"/>
      <c r="AS126" s="365"/>
      <c r="AT126" s="365"/>
      <c r="AU126" s="365"/>
      <c r="AV126" s="365"/>
      <c r="AW126" s="365"/>
      <c r="AX126" s="365"/>
      <c r="AY126" s="365"/>
      <c r="AZ126" s="365"/>
    </row>
    <row r="127" spans="1:52" s="467" customFormat="1" x14ac:dyDescent="0.2">
      <c r="A127" s="623"/>
      <c r="D127" s="562"/>
      <c r="N127" s="10"/>
      <c r="R127" s="10"/>
      <c r="S127" s="155" t="s">
        <v>281</v>
      </c>
      <c r="T127" s="159" t="s">
        <v>282</v>
      </c>
      <c r="U127" s="487">
        <v>12125984</v>
      </c>
      <c r="V127" s="17">
        <f t="shared" si="155"/>
        <v>0</v>
      </c>
      <c r="W127" s="17">
        <f t="shared" si="156"/>
        <v>0</v>
      </c>
      <c r="X127" s="18">
        <f t="shared" si="157"/>
        <v>12125984</v>
      </c>
      <c r="Y127" s="21">
        <v>0</v>
      </c>
      <c r="Z127" s="457">
        <v>3294669</v>
      </c>
      <c r="AA127" s="18">
        <f t="shared" si="158"/>
        <v>3294669</v>
      </c>
      <c r="AB127" s="21">
        <v>0</v>
      </c>
      <c r="AC127" s="457">
        <v>20000</v>
      </c>
      <c r="AD127" s="20">
        <f t="shared" si="159"/>
        <v>20000</v>
      </c>
      <c r="AE127" s="21">
        <v>0</v>
      </c>
      <c r="AF127" s="457">
        <v>0</v>
      </c>
      <c r="AG127" s="18">
        <f t="shared" si="160"/>
        <v>0</v>
      </c>
      <c r="AH127" s="21">
        <f t="shared" si="161"/>
        <v>8831315</v>
      </c>
      <c r="AI127" s="17">
        <f t="shared" si="162"/>
        <v>12105984</v>
      </c>
      <c r="AJ127" s="18">
        <f t="shared" si="163"/>
        <v>12125984</v>
      </c>
      <c r="AK127" s="10"/>
      <c r="AL127" s="455">
        <v>0</v>
      </c>
      <c r="AM127" s="458">
        <v>0</v>
      </c>
      <c r="AN127" s="10"/>
      <c r="AO127" s="365"/>
      <c r="AP127" s="365"/>
      <c r="AQ127" s="365"/>
      <c r="AR127" s="365"/>
      <c r="AS127" s="365"/>
      <c r="AT127" s="365"/>
      <c r="AU127" s="365"/>
      <c r="AV127" s="365"/>
      <c r="AW127" s="365"/>
      <c r="AX127" s="365"/>
      <c r="AY127" s="365"/>
      <c r="AZ127" s="365"/>
    </row>
    <row r="128" spans="1:52" s="467" customFormat="1" x14ac:dyDescent="0.2">
      <c r="A128" s="623"/>
      <c r="N128" s="10"/>
      <c r="R128" s="10"/>
      <c r="S128" s="155" t="s">
        <v>283</v>
      </c>
      <c r="T128" s="159" t="s">
        <v>284</v>
      </c>
      <c r="U128" s="487">
        <v>10866029</v>
      </c>
      <c r="V128" s="17">
        <f t="shared" si="155"/>
        <v>0</v>
      </c>
      <c r="W128" s="17">
        <f t="shared" si="156"/>
        <v>0</v>
      </c>
      <c r="X128" s="18">
        <f t="shared" si="157"/>
        <v>10866029</v>
      </c>
      <c r="Y128" s="21">
        <v>0</v>
      </c>
      <c r="Z128" s="457">
        <v>276867</v>
      </c>
      <c r="AA128" s="18">
        <f t="shared" si="158"/>
        <v>276867</v>
      </c>
      <c r="AB128" s="21">
        <v>0</v>
      </c>
      <c r="AC128" s="457">
        <v>276867</v>
      </c>
      <c r="AD128" s="20">
        <f t="shared" si="159"/>
        <v>276867</v>
      </c>
      <c r="AE128" s="21">
        <v>0</v>
      </c>
      <c r="AF128" s="457">
        <v>276867</v>
      </c>
      <c r="AG128" s="18">
        <f t="shared" si="160"/>
        <v>276867</v>
      </c>
      <c r="AH128" s="21">
        <f t="shared" si="161"/>
        <v>10589162</v>
      </c>
      <c r="AI128" s="17">
        <f t="shared" si="162"/>
        <v>10589162</v>
      </c>
      <c r="AJ128" s="18">
        <f t="shared" si="163"/>
        <v>10589162</v>
      </c>
      <c r="AK128" s="10"/>
      <c r="AL128" s="455">
        <v>0</v>
      </c>
      <c r="AM128" s="458">
        <v>0</v>
      </c>
      <c r="AN128" s="10"/>
      <c r="AO128" s="365"/>
      <c r="AP128" s="365"/>
      <c r="AQ128" s="365"/>
      <c r="AR128" s="365"/>
      <c r="AS128" s="365"/>
      <c r="AT128" s="365"/>
      <c r="AU128" s="365"/>
      <c r="AV128" s="365"/>
      <c r="AW128" s="365"/>
      <c r="AX128" s="365"/>
      <c r="AY128" s="365"/>
      <c r="AZ128" s="365"/>
    </row>
    <row r="129" spans="1:52" s="467" customFormat="1" x14ac:dyDescent="0.2">
      <c r="A129" s="623"/>
      <c r="N129" s="10"/>
      <c r="R129" s="10"/>
      <c r="S129" s="155" t="s">
        <v>285</v>
      </c>
      <c r="T129" s="159" t="s">
        <v>286</v>
      </c>
      <c r="U129" s="487">
        <v>0</v>
      </c>
      <c r="V129" s="17">
        <f t="shared" si="155"/>
        <v>0</v>
      </c>
      <c r="W129" s="17">
        <f t="shared" si="156"/>
        <v>0</v>
      </c>
      <c r="X129" s="18">
        <f t="shared" si="157"/>
        <v>0</v>
      </c>
      <c r="Y129" s="21">
        <v>0</v>
      </c>
      <c r="Z129" s="457">
        <v>0</v>
      </c>
      <c r="AA129" s="18">
        <f t="shared" si="158"/>
        <v>0</v>
      </c>
      <c r="AB129" s="21">
        <v>0</v>
      </c>
      <c r="AC129" s="457">
        <v>0</v>
      </c>
      <c r="AD129" s="20">
        <f t="shared" si="159"/>
        <v>0</v>
      </c>
      <c r="AE129" s="21">
        <v>0</v>
      </c>
      <c r="AF129" s="457">
        <v>0</v>
      </c>
      <c r="AG129" s="18">
        <f t="shared" si="160"/>
        <v>0</v>
      </c>
      <c r="AH129" s="21">
        <f t="shared" si="161"/>
        <v>0</v>
      </c>
      <c r="AI129" s="17">
        <f t="shared" si="162"/>
        <v>0</v>
      </c>
      <c r="AJ129" s="18">
        <f t="shared" si="163"/>
        <v>0</v>
      </c>
      <c r="AK129" s="10"/>
      <c r="AL129" s="455">
        <v>0</v>
      </c>
      <c r="AM129" s="458">
        <v>0</v>
      </c>
      <c r="AN129" s="10"/>
      <c r="AO129" s="365"/>
      <c r="AP129" s="365"/>
      <c r="AQ129" s="365"/>
      <c r="AR129" s="365"/>
      <c r="AS129" s="365"/>
      <c r="AT129" s="365"/>
      <c r="AU129" s="365"/>
      <c r="AV129" s="365"/>
      <c r="AW129" s="365"/>
      <c r="AX129" s="365"/>
      <c r="AY129" s="365"/>
      <c r="AZ129" s="365"/>
    </row>
    <row r="130" spans="1:52" s="467" customFormat="1" x14ac:dyDescent="0.2">
      <c r="A130" s="623"/>
      <c r="N130" s="10"/>
      <c r="R130" s="10"/>
      <c r="S130" s="155" t="s">
        <v>287</v>
      </c>
      <c r="T130" s="159" t="s">
        <v>288</v>
      </c>
      <c r="U130" s="487">
        <v>3000000</v>
      </c>
      <c r="V130" s="17">
        <f t="shared" si="155"/>
        <v>0</v>
      </c>
      <c r="W130" s="17">
        <f t="shared" si="156"/>
        <v>0</v>
      </c>
      <c r="X130" s="18">
        <f t="shared" si="157"/>
        <v>3000000</v>
      </c>
      <c r="Y130" s="21">
        <v>0</v>
      </c>
      <c r="Z130" s="457">
        <v>0</v>
      </c>
      <c r="AA130" s="18">
        <f t="shared" si="158"/>
        <v>0</v>
      </c>
      <c r="AB130" s="21">
        <v>0</v>
      </c>
      <c r="AC130" s="457">
        <v>0</v>
      </c>
      <c r="AD130" s="20">
        <f t="shared" si="159"/>
        <v>0</v>
      </c>
      <c r="AE130" s="21">
        <v>0</v>
      </c>
      <c r="AF130" s="457">
        <v>0</v>
      </c>
      <c r="AG130" s="18">
        <f t="shared" si="160"/>
        <v>0</v>
      </c>
      <c r="AH130" s="21">
        <f t="shared" si="161"/>
        <v>3000000</v>
      </c>
      <c r="AI130" s="17">
        <f t="shared" si="162"/>
        <v>3000000</v>
      </c>
      <c r="AJ130" s="18">
        <f t="shared" si="163"/>
        <v>3000000</v>
      </c>
      <c r="AK130" s="10"/>
      <c r="AL130" s="455">
        <v>0</v>
      </c>
      <c r="AM130" s="458">
        <v>0</v>
      </c>
      <c r="AN130" s="10"/>
      <c r="AO130" s="365"/>
      <c r="AP130" s="365"/>
      <c r="AQ130" s="365"/>
      <c r="AR130" s="365"/>
      <c r="AS130" s="365"/>
      <c r="AT130" s="365"/>
      <c r="AU130" s="365"/>
      <c r="AV130" s="365"/>
      <c r="AW130" s="365"/>
      <c r="AX130" s="365"/>
      <c r="AY130" s="365"/>
      <c r="AZ130" s="365"/>
    </row>
    <row r="131" spans="1:52" s="467" customFormat="1" x14ac:dyDescent="0.2">
      <c r="A131" s="623"/>
      <c r="N131" s="10"/>
      <c r="R131" s="10"/>
      <c r="S131" s="155" t="s">
        <v>289</v>
      </c>
      <c r="T131" s="159" t="s">
        <v>290</v>
      </c>
      <c r="U131" s="487">
        <v>27404960</v>
      </c>
      <c r="V131" s="17">
        <f t="shared" si="155"/>
        <v>0</v>
      </c>
      <c r="W131" s="17">
        <f t="shared" si="156"/>
        <v>81553</v>
      </c>
      <c r="X131" s="18">
        <f t="shared" si="157"/>
        <v>27486513</v>
      </c>
      <c r="Y131" s="21">
        <v>0</v>
      </c>
      <c r="Z131" s="457">
        <v>999323</v>
      </c>
      <c r="AA131" s="18">
        <f t="shared" si="158"/>
        <v>999323</v>
      </c>
      <c r="AB131" s="21">
        <v>0</v>
      </c>
      <c r="AC131" s="457">
        <v>999323</v>
      </c>
      <c r="AD131" s="20">
        <f t="shared" si="159"/>
        <v>999323</v>
      </c>
      <c r="AE131" s="21">
        <v>0</v>
      </c>
      <c r="AF131" s="457">
        <v>0</v>
      </c>
      <c r="AG131" s="18">
        <f t="shared" si="160"/>
        <v>0</v>
      </c>
      <c r="AH131" s="21">
        <f t="shared" si="161"/>
        <v>26487190</v>
      </c>
      <c r="AI131" s="17">
        <f t="shared" si="162"/>
        <v>26487190</v>
      </c>
      <c r="AJ131" s="18">
        <f t="shared" si="163"/>
        <v>27486513</v>
      </c>
      <c r="AK131" s="10"/>
      <c r="AL131" s="455">
        <v>0</v>
      </c>
      <c r="AM131" s="458">
        <v>81553</v>
      </c>
      <c r="AN131" s="10"/>
      <c r="AO131" s="365"/>
      <c r="AP131" s="365"/>
      <c r="AQ131" s="365"/>
      <c r="AR131" s="365"/>
      <c r="AS131" s="365"/>
      <c r="AT131" s="365"/>
      <c r="AU131" s="365"/>
      <c r="AV131" s="365"/>
      <c r="AW131" s="365"/>
      <c r="AX131" s="365"/>
      <c r="AY131" s="365"/>
      <c r="AZ131" s="365"/>
    </row>
    <row r="132" spans="1:52" s="467" customFormat="1" x14ac:dyDescent="0.2">
      <c r="A132" s="623"/>
      <c r="N132" s="10"/>
      <c r="R132" s="10"/>
      <c r="S132" s="155" t="s">
        <v>291</v>
      </c>
      <c r="T132" s="159" t="s">
        <v>292</v>
      </c>
      <c r="U132" s="487">
        <v>9000000</v>
      </c>
      <c r="V132" s="17">
        <f t="shared" si="155"/>
        <v>0</v>
      </c>
      <c r="W132" s="17">
        <f t="shared" si="156"/>
        <v>0</v>
      </c>
      <c r="X132" s="18">
        <f t="shared" si="157"/>
        <v>9000000</v>
      </c>
      <c r="Y132" s="21">
        <v>0</v>
      </c>
      <c r="Z132" s="457">
        <v>0</v>
      </c>
      <c r="AA132" s="18">
        <f t="shared" si="158"/>
        <v>0</v>
      </c>
      <c r="AB132" s="21">
        <v>0</v>
      </c>
      <c r="AC132" s="457">
        <v>0</v>
      </c>
      <c r="AD132" s="20">
        <f t="shared" si="159"/>
        <v>0</v>
      </c>
      <c r="AE132" s="21">
        <v>0</v>
      </c>
      <c r="AF132" s="457">
        <v>0</v>
      </c>
      <c r="AG132" s="18">
        <f t="shared" si="160"/>
        <v>0</v>
      </c>
      <c r="AH132" s="21">
        <f t="shared" si="161"/>
        <v>9000000</v>
      </c>
      <c r="AI132" s="17">
        <f t="shared" si="162"/>
        <v>9000000</v>
      </c>
      <c r="AJ132" s="18">
        <f t="shared" si="163"/>
        <v>9000000</v>
      </c>
      <c r="AK132" s="10"/>
      <c r="AL132" s="455">
        <v>0</v>
      </c>
      <c r="AM132" s="458">
        <v>0</v>
      </c>
      <c r="AN132" s="10"/>
      <c r="AO132" s="365"/>
      <c r="AP132" s="365"/>
      <c r="AQ132" s="365"/>
      <c r="AR132" s="365"/>
      <c r="AS132" s="365"/>
      <c r="AT132" s="365"/>
      <c r="AU132" s="365"/>
      <c r="AV132" s="365"/>
      <c r="AW132" s="365"/>
      <c r="AX132" s="365"/>
      <c r="AY132" s="365"/>
      <c r="AZ132" s="365"/>
    </row>
    <row r="133" spans="1:52" s="467" customFormat="1" x14ac:dyDescent="0.2">
      <c r="A133" s="623"/>
      <c r="N133" s="10"/>
      <c r="R133" s="10"/>
      <c r="S133" s="155" t="s">
        <v>293</v>
      </c>
      <c r="T133" s="159" t="s">
        <v>509</v>
      </c>
      <c r="U133" s="487">
        <v>1000000</v>
      </c>
      <c r="V133" s="17">
        <f t="shared" si="155"/>
        <v>0</v>
      </c>
      <c r="W133" s="17">
        <f t="shared" si="156"/>
        <v>0</v>
      </c>
      <c r="X133" s="18">
        <f t="shared" si="157"/>
        <v>1000000</v>
      </c>
      <c r="Y133" s="21">
        <v>0</v>
      </c>
      <c r="Z133" s="457">
        <v>0</v>
      </c>
      <c r="AA133" s="18">
        <f t="shared" si="158"/>
        <v>0</v>
      </c>
      <c r="AB133" s="21">
        <v>0</v>
      </c>
      <c r="AC133" s="457">
        <v>0</v>
      </c>
      <c r="AD133" s="20">
        <f t="shared" si="159"/>
        <v>0</v>
      </c>
      <c r="AE133" s="21">
        <v>0</v>
      </c>
      <c r="AF133" s="457">
        <v>0</v>
      </c>
      <c r="AG133" s="18">
        <f t="shared" si="160"/>
        <v>0</v>
      </c>
      <c r="AH133" s="21">
        <f t="shared" si="161"/>
        <v>1000000</v>
      </c>
      <c r="AI133" s="17">
        <f t="shared" si="162"/>
        <v>1000000</v>
      </c>
      <c r="AJ133" s="18">
        <f t="shared" si="163"/>
        <v>1000000</v>
      </c>
      <c r="AK133" s="10"/>
      <c r="AL133" s="455">
        <v>0</v>
      </c>
      <c r="AM133" s="458">
        <v>0</v>
      </c>
      <c r="AN133" s="10"/>
      <c r="AO133" s="365"/>
      <c r="AP133" s="365"/>
      <c r="AQ133" s="365"/>
      <c r="AR133" s="365"/>
      <c r="AS133" s="365"/>
      <c r="AT133" s="365"/>
      <c r="AU133" s="365"/>
      <c r="AV133" s="365"/>
      <c r="AW133" s="365"/>
      <c r="AX133" s="365"/>
      <c r="AY133" s="365"/>
      <c r="AZ133" s="365"/>
    </row>
    <row r="134" spans="1:52" s="467" customFormat="1" x14ac:dyDescent="0.2">
      <c r="A134" s="623"/>
      <c r="N134" s="10"/>
      <c r="R134" s="10"/>
      <c r="S134" s="155" t="s">
        <v>294</v>
      </c>
      <c r="T134" s="159" t="s">
        <v>295</v>
      </c>
      <c r="U134" s="487">
        <v>8000000</v>
      </c>
      <c r="V134" s="17">
        <f t="shared" si="155"/>
        <v>0</v>
      </c>
      <c r="W134" s="17">
        <f t="shared" si="156"/>
        <v>0</v>
      </c>
      <c r="X134" s="18">
        <f t="shared" si="157"/>
        <v>8000000</v>
      </c>
      <c r="Y134" s="21">
        <v>0</v>
      </c>
      <c r="Z134" s="457">
        <v>1059105</v>
      </c>
      <c r="AA134" s="18">
        <f t="shared" si="158"/>
        <v>1059105</v>
      </c>
      <c r="AB134" s="21">
        <v>0</v>
      </c>
      <c r="AC134" s="457">
        <v>1059105</v>
      </c>
      <c r="AD134" s="20">
        <f t="shared" si="159"/>
        <v>1059105</v>
      </c>
      <c r="AE134" s="21">
        <v>0</v>
      </c>
      <c r="AF134" s="457">
        <v>1059105</v>
      </c>
      <c r="AG134" s="18">
        <f t="shared" si="160"/>
        <v>1059105</v>
      </c>
      <c r="AH134" s="21">
        <f t="shared" si="161"/>
        <v>6940895</v>
      </c>
      <c r="AI134" s="17">
        <f t="shared" si="162"/>
        <v>6940895</v>
      </c>
      <c r="AJ134" s="18">
        <f t="shared" si="163"/>
        <v>6940895</v>
      </c>
      <c r="AK134" s="10"/>
      <c r="AL134" s="455">
        <v>0</v>
      </c>
      <c r="AM134" s="458">
        <v>0</v>
      </c>
      <c r="AN134" s="10"/>
      <c r="AO134" s="365"/>
      <c r="AP134" s="365"/>
      <c r="AQ134" s="365"/>
      <c r="AR134" s="365"/>
      <c r="AS134" s="365"/>
      <c r="AT134" s="365"/>
      <c r="AU134" s="365"/>
      <c r="AV134" s="365"/>
      <c r="AW134" s="365"/>
      <c r="AX134" s="365"/>
      <c r="AY134" s="365"/>
      <c r="AZ134" s="365"/>
    </row>
    <row r="135" spans="1:52" s="467" customFormat="1" x14ac:dyDescent="0.2">
      <c r="A135" s="623"/>
      <c r="N135" s="10"/>
      <c r="R135" s="10"/>
      <c r="S135" s="155" t="s">
        <v>296</v>
      </c>
      <c r="T135" s="174" t="s">
        <v>269</v>
      </c>
      <c r="U135" s="487">
        <v>5000000</v>
      </c>
      <c r="V135" s="17">
        <f t="shared" si="155"/>
        <v>0</v>
      </c>
      <c r="W135" s="17">
        <f t="shared" si="156"/>
        <v>0</v>
      </c>
      <c r="X135" s="18">
        <f t="shared" si="157"/>
        <v>5000000</v>
      </c>
      <c r="Y135" s="21">
        <v>0</v>
      </c>
      <c r="Z135" s="457">
        <v>0</v>
      </c>
      <c r="AA135" s="18">
        <f t="shared" si="158"/>
        <v>0</v>
      </c>
      <c r="AB135" s="21">
        <v>0</v>
      </c>
      <c r="AC135" s="457">
        <v>0</v>
      </c>
      <c r="AD135" s="20">
        <f t="shared" si="159"/>
        <v>0</v>
      </c>
      <c r="AE135" s="21">
        <v>0</v>
      </c>
      <c r="AF135" s="457">
        <v>0</v>
      </c>
      <c r="AG135" s="18">
        <f t="shared" si="160"/>
        <v>0</v>
      </c>
      <c r="AH135" s="21">
        <f t="shared" si="161"/>
        <v>5000000</v>
      </c>
      <c r="AI135" s="17">
        <f t="shared" si="162"/>
        <v>5000000</v>
      </c>
      <c r="AJ135" s="18">
        <f t="shared" si="163"/>
        <v>5000000</v>
      </c>
      <c r="AK135" s="10"/>
      <c r="AL135" s="455">
        <v>0</v>
      </c>
      <c r="AM135" s="458">
        <v>0</v>
      </c>
      <c r="AN135" s="10"/>
      <c r="AO135" s="365"/>
      <c r="AP135" s="365"/>
      <c r="AQ135" s="365"/>
      <c r="AR135" s="365"/>
      <c r="AS135" s="365"/>
      <c r="AT135" s="365"/>
      <c r="AU135" s="365"/>
      <c r="AV135" s="365"/>
      <c r="AW135" s="365"/>
      <c r="AX135" s="365"/>
      <c r="AY135" s="365"/>
      <c r="AZ135" s="365"/>
    </row>
    <row r="136" spans="1:52" s="467" customFormat="1" x14ac:dyDescent="0.2">
      <c r="A136" s="623"/>
      <c r="N136" s="10"/>
      <c r="R136" s="10"/>
      <c r="S136" s="155" t="s">
        <v>297</v>
      </c>
      <c r="T136" s="174" t="s">
        <v>608</v>
      </c>
      <c r="U136" s="487">
        <v>0</v>
      </c>
      <c r="V136" s="17">
        <f t="shared" si="155"/>
        <v>0</v>
      </c>
      <c r="W136" s="17">
        <f t="shared" si="156"/>
        <v>13870561</v>
      </c>
      <c r="X136" s="18">
        <f t="shared" si="157"/>
        <v>13870561</v>
      </c>
      <c r="Y136" s="21">
        <v>0</v>
      </c>
      <c r="Z136" s="457">
        <v>0</v>
      </c>
      <c r="AA136" s="18">
        <f t="shared" si="158"/>
        <v>0</v>
      </c>
      <c r="AB136" s="21">
        <v>0</v>
      </c>
      <c r="AC136" s="457">
        <v>0</v>
      </c>
      <c r="AD136" s="20">
        <f t="shared" si="159"/>
        <v>0</v>
      </c>
      <c r="AE136" s="21">
        <v>0</v>
      </c>
      <c r="AF136" s="457">
        <v>0</v>
      </c>
      <c r="AG136" s="18">
        <f t="shared" si="160"/>
        <v>0</v>
      </c>
      <c r="AH136" s="21">
        <f t="shared" si="161"/>
        <v>13870561</v>
      </c>
      <c r="AI136" s="17">
        <f t="shared" si="162"/>
        <v>13870561</v>
      </c>
      <c r="AJ136" s="18">
        <f t="shared" si="163"/>
        <v>13870561</v>
      </c>
      <c r="AK136" s="10"/>
      <c r="AL136" s="455">
        <v>0</v>
      </c>
      <c r="AM136" s="458">
        <v>13870561</v>
      </c>
      <c r="AN136" s="10"/>
      <c r="AO136" s="365"/>
      <c r="AP136" s="365"/>
      <c r="AQ136" s="365"/>
      <c r="AR136" s="365"/>
      <c r="AS136" s="365"/>
      <c r="AT136" s="365"/>
      <c r="AU136" s="365"/>
      <c r="AV136" s="365"/>
      <c r="AW136" s="365"/>
      <c r="AX136" s="365"/>
      <c r="AY136" s="365"/>
      <c r="AZ136" s="365"/>
    </row>
    <row r="137" spans="1:52" s="467" customFormat="1" x14ac:dyDescent="0.2">
      <c r="A137" s="623"/>
      <c r="N137" s="10"/>
      <c r="R137" s="10"/>
      <c r="S137" s="155" t="s">
        <v>298</v>
      </c>
      <c r="T137" s="174"/>
      <c r="U137" s="487">
        <v>0</v>
      </c>
      <c r="V137" s="17">
        <f t="shared" si="155"/>
        <v>0</v>
      </c>
      <c r="W137" s="17">
        <f t="shared" si="156"/>
        <v>0</v>
      </c>
      <c r="X137" s="18">
        <f t="shared" si="157"/>
        <v>0</v>
      </c>
      <c r="Y137" s="21">
        <v>0</v>
      </c>
      <c r="Z137" s="457">
        <v>0</v>
      </c>
      <c r="AA137" s="18">
        <f t="shared" si="158"/>
        <v>0</v>
      </c>
      <c r="AB137" s="21">
        <v>0</v>
      </c>
      <c r="AC137" s="457">
        <v>0</v>
      </c>
      <c r="AD137" s="20">
        <f t="shared" si="159"/>
        <v>0</v>
      </c>
      <c r="AE137" s="21">
        <v>0</v>
      </c>
      <c r="AF137" s="457">
        <v>0</v>
      </c>
      <c r="AG137" s="18">
        <f t="shared" si="160"/>
        <v>0</v>
      </c>
      <c r="AH137" s="21">
        <f t="shared" si="161"/>
        <v>0</v>
      </c>
      <c r="AI137" s="17">
        <f t="shared" si="162"/>
        <v>0</v>
      </c>
      <c r="AJ137" s="18">
        <f t="shared" si="163"/>
        <v>0</v>
      </c>
      <c r="AK137" s="10"/>
      <c r="AL137" s="455">
        <v>0</v>
      </c>
      <c r="AM137" s="458">
        <v>0</v>
      </c>
      <c r="AN137" s="10"/>
      <c r="AO137" s="365"/>
      <c r="AP137" s="365"/>
      <c r="AQ137" s="365"/>
      <c r="AR137" s="365"/>
      <c r="AS137" s="365"/>
      <c r="AT137" s="365"/>
      <c r="AU137" s="365"/>
      <c r="AV137" s="365"/>
      <c r="AW137" s="365"/>
      <c r="AX137" s="365"/>
      <c r="AY137" s="365"/>
      <c r="AZ137" s="365"/>
    </row>
    <row r="138" spans="1:52" s="467" customFormat="1" x14ac:dyDescent="0.2">
      <c r="A138" s="623"/>
      <c r="N138" s="10"/>
      <c r="R138" s="10"/>
      <c r="S138" s="155" t="s">
        <v>299</v>
      </c>
      <c r="T138" s="174"/>
      <c r="U138" s="487">
        <v>0</v>
      </c>
      <c r="V138" s="17">
        <f t="shared" si="155"/>
        <v>0</v>
      </c>
      <c r="W138" s="17">
        <f t="shared" si="156"/>
        <v>0</v>
      </c>
      <c r="X138" s="18">
        <f t="shared" si="157"/>
        <v>0</v>
      </c>
      <c r="Y138" s="21">
        <v>0</v>
      </c>
      <c r="Z138" s="457">
        <v>0</v>
      </c>
      <c r="AA138" s="18">
        <f t="shared" si="158"/>
        <v>0</v>
      </c>
      <c r="AB138" s="21">
        <v>0</v>
      </c>
      <c r="AC138" s="457">
        <v>0</v>
      </c>
      <c r="AD138" s="20">
        <f t="shared" si="159"/>
        <v>0</v>
      </c>
      <c r="AE138" s="21">
        <v>0</v>
      </c>
      <c r="AF138" s="457">
        <v>0</v>
      </c>
      <c r="AG138" s="18">
        <f t="shared" si="160"/>
        <v>0</v>
      </c>
      <c r="AH138" s="21">
        <f t="shared" si="161"/>
        <v>0</v>
      </c>
      <c r="AI138" s="17">
        <f t="shared" si="162"/>
        <v>0</v>
      </c>
      <c r="AJ138" s="18">
        <f t="shared" si="163"/>
        <v>0</v>
      </c>
      <c r="AK138" s="10"/>
      <c r="AL138" s="455">
        <v>0</v>
      </c>
      <c r="AM138" s="458">
        <v>0</v>
      </c>
      <c r="AN138" s="10"/>
      <c r="AO138" s="365"/>
      <c r="AP138" s="365"/>
      <c r="AQ138" s="365"/>
      <c r="AR138" s="365"/>
      <c r="AS138" s="365"/>
      <c r="AT138" s="365"/>
      <c r="AU138" s="365"/>
      <c r="AV138" s="365"/>
      <c r="AW138" s="365"/>
      <c r="AX138" s="365"/>
      <c r="AY138" s="365"/>
      <c r="AZ138" s="365"/>
    </row>
    <row r="139" spans="1:52" s="467" customFormat="1" x14ac:dyDescent="0.2">
      <c r="A139" s="623"/>
      <c r="N139" s="10"/>
      <c r="R139" s="10"/>
      <c r="S139" s="155">
        <v>2010299</v>
      </c>
      <c r="T139" s="159" t="s">
        <v>132</v>
      </c>
      <c r="U139" s="487">
        <v>0</v>
      </c>
      <c r="V139" s="17">
        <f t="shared" si="155"/>
        <v>0</v>
      </c>
      <c r="W139" s="17">
        <f t="shared" si="156"/>
        <v>11689024</v>
      </c>
      <c r="X139" s="18">
        <f t="shared" si="157"/>
        <v>11689024</v>
      </c>
      <c r="Y139" s="21">
        <v>0</v>
      </c>
      <c r="Z139" s="457">
        <v>11689024</v>
      </c>
      <c r="AA139" s="18">
        <f t="shared" si="158"/>
        <v>11689024</v>
      </c>
      <c r="AB139" s="21">
        <v>0</v>
      </c>
      <c r="AC139" s="457">
        <v>11689024</v>
      </c>
      <c r="AD139" s="20">
        <f t="shared" si="159"/>
        <v>11689024</v>
      </c>
      <c r="AE139" s="21">
        <v>0</v>
      </c>
      <c r="AF139" s="457">
        <v>10529324</v>
      </c>
      <c r="AG139" s="18">
        <f t="shared" si="160"/>
        <v>10529324</v>
      </c>
      <c r="AH139" s="21">
        <f t="shared" si="161"/>
        <v>0</v>
      </c>
      <c r="AI139" s="17">
        <f t="shared" si="162"/>
        <v>0</v>
      </c>
      <c r="AJ139" s="18">
        <f t="shared" si="163"/>
        <v>1159700</v>
      </c>
      <c r="AK139" s="10"/>
      <c r="AL139" s="455">
        <v>0</v>
      </c>
      <c r="AM139" s="458">
        <v>11689024</v>
      </c>
      <c r="AN139" s="10"/>
      <c r="AO139" s="365"/>
      <c r="AP139" s="365"/>
      <c r="AQ139" s="365"/>
    </row>
    <row r="140" spans="1:52" s="467" customFormat="1" ht="15.75" x14ac:dyDescent="0.2">
      <c r="A140" s="623"/>
      <c r="N140" s="10"/>
      <c r="R140" s="10"/>
      <c r="S140" s="448"/>
      <c r="T140" s="449"/>
      <c r="U140" s="193"/>
      <c r="V140" s="193"/>
      <c r="W140" s="193"/>
      <c r="X140" s="207"/>
      <c r="Y140" s="450"/>
      <c r="Z140" s="193"/>
      <c r="AA140" s="207"/>
      <c r="AB140" s="450"/>
      <c r="AC140" s="193"/>
      <c r="AD140" s="193"/>
      <c r="AE140" s="450"/>
      <c r="AF140" s="193"/>
      <c r="AG140" s="207"/>
      <c r="AH140" s="450"/>
      <c r="AI140" s="193"/>
      <c r="AJ140" s="207"/>
      <c r="AK140" s="12"/>
      <c r="AL140" s="213"/>
      <c r="AM140" s="214"/>
      <c r="AN140" s="10"/>
    </row>
    <row r="141" spans="1:52" s="467" customFormat="1" ht="15" x14ac:dyDescent="0.2">
      <c r="A141" s="623"/>
      <c r="N141" s="10"/>
      <c r="R141" s="10"/>
      <c r="S141" s="34">
        <v>2010300</v>
      </c>
      <c r="T141" s="158" t="s">
        <v>300</v>
      </c>
      <c r="U141" s="157">
        <f t="shared" ref="U141:AJ141" si="165">U142+U143</f>
        <v>10000000</v>
      </c>
      <c r="V141" s="144">
        <f t="shared" si="165"/>
        <v>0</v>
      </c>
      <c r="W141" s="144">
        <f t="shared" si="165"/>
        <v>8187252</v>
      </c>
      <c r="X141" s="153">
        <f t="shared" si="165"/>
        <v>18187252</v>
      </c>
      <c r="Y141" s="151">
        <f t="shared" si="165"/>
        <v>0</v>
      </c>
      <c r="Z141" s="144">
        <f t="shared" si="165"/>
        <v>9907857</v>
      </c>
      <c r="AA141" s="153">
        <f t="shared" si="165"/>
        <v>9907857</v>
      </c>
      <c r="AB141" s="151">
        <f t="shared" si="165"/>
        <v>0</v>
      </c>
      <c r="AC141" s="144">
        <f t="shared" si="165"/>
        <v>9907857</v>
      </c>
      <c r="AD141" s="152">
        <f t="shared" si="165"/>
        <v>9907857</v>
      </c>
      <c r="AE141" s="151">
        <f t="shared" si="165"/>
        <v>0</v>
      </c>
      <c r="AF141" s="144">
        <f t="shared" si="165"/>
        <v>8463252</v>
      </c>
      <c r="AG141" s="153">
        <f t="shared" si="165"/>
        <v>8463252</v>
      </c>
      <c r="AH141" s="151">
        <f t="shared" si="165"/>
        <v>8279395</v>
      </c>
      <c r="AI141" s="144">
        <f t="shared" si="165"/>
        <v>8279395</v>
      </c>
      <c r="AJ141" s="153">
        <f t="shared" si="165"/>
        <v>9724000</v>
      </c>
      <c r="AK141" s="12"/>
      <c r="AL141" s="151">
        <f>AL142+AL143</f>
        <v>0</v>
      </c>
      <c r="AM141" s="153">
        <f>AM142+AM143</f>
        <v>8187252</v>
      </c>
      <c r="AN141" s="10"/>
    </row>
    <row r="142" spans="1:52" s="467" customFormat="1" x14ac:dyDescent="0.2">
      <c r="A142" s="623"/>
      <c r="N142" s="10"/>
      <c r="R142" s="10"/>
      <c r="S142" s="155" t="s">
        <v>301</v>
      </c>
      <c r="T142" s="159" t="s">
        <v>302</v>
      </c>
      <c r="U142" s="487">
        <v>10000000</v>
      </c>
      <c r="V142" s="17">
        <f>AL142</f>
        <v>0</v>
      </c>
      <c r="W142" s="17">
        <f>AM142</f>
        <v>0</v>
      </c>
      <c r="X142" s="18">
        <f>SUM(U142:W142)</f>
        <v>10000000</v>
      </c>
      <c r="Y142" s="21">
        <v>0</v>
      </c>
      <c r="Z142" s="457">
        <v>1720605</v>
      </c>
      <c r="AA142" s="18">
        <f>SUM(Y142:Z142)</f>
        <v>1720605</v>
      </c>
      <c r="AB142" s="21">
        <v>0</v>
      </c>
      <c r="AC142" s="457">
        <v>1720605</v>
      </c>
      <c r="AD142" s="20">
        <f>SUM(AB142:AC142)</f>
        <v>1720605</v>
      </c>
      <c r="AE142" s="21">
        <v>0</v>
      </c>
      <c r="AF142" s="457">
        <v>276000</v>
      </c>
      <c r="AG142" s="18">
        <f>SUM(AE142:AF142)</f>
        <v>276000</v>
      </c>
      <c r="AH142" s="21">
        <f>X142-AA142</f>
        <v>8279395</v>
      </c>
      <c r="AI142" s="17">
        <f>X142-AD142</f>
        <v>8279395</v>
      </c>
      <c r="AJ142" s="18">
        <f>X142-AG142</f>
        <v>9724000</v>
      </c>
      <c r="AK142" s="10"/>
      <c r="AL142" s="455">
        <v>0</v>
      </c>
      <c r="AM142" s="458">
        <v>0</v>
      </c>
      <c r="AN142" s="10"/>
    </row>
    <row r="143" spans="1:52" s="467" customFormat="1" x14ac:dyDescent="0.2">
      <c r="A143" s="623"/>
      <c r="N143" s="10"/>
      <c r="R143" s="10"/>
      <c r="S143" s="155">
        <v>2010399</v>
      </c>
      <c r="T143" s="159" t="s">
        <v>132</v>
      </c>
      <c r="U143" s="487">
        <v>0</v>
      </c>
      <c r="V143" s="17">
        <f>AL143</f>
        <v>0</v>
      </c>
      <c r="W143" s="17">
        <f>AM143</f>
        <v>8187252</v>
      </c>
      <c r="X143" s="18">
        <f>SUM(U143:W143)</f>
        <v>8187252</v>
      </c>
      <c r="Y143" s="21">
        <v>0</v>
      </c>
      <c r="Z143" s="457">
        <v>8187252</v>
      </c>
      <c r="AA143" s="18">
        <f>SUM(Y143:Z143)</f>
        <v>8187252</v>
      </c>
      <c r="AB143" s="21">
        <v>0</v>
      </c>
      <c r="AC143" s="457">
        <v>8187252</v>
      </c>
      <c r="AD143" s="20">
        <f>SUM(AB143:AC143)</f>
        <v>8187252</v>
      </c>
      <c r="AE143" s="21">
        <v>0</v>
      </c>
      <c r="AF143" s="457">
        <v>8187252</v>
      </c>
      <c r="AG143" s="18">
        <f>SUM(AE143:AF143)</f>
        <v>8187252</v>
      </c>
      <c r="AH143" s="21">
        <f>X143-AA143</f>
        <v>0</v>
      </c>
      <c r="AI143" s="17">
        <f>X143-AD143</f>
        <v>0</v>
      </c>
      <c r="AJ143" s="18">
        <f>X143-AG143</f>
        <v>0</v>
      </c>
      <c r="AK143" s="10"/>
      <c r="AL143" s="455">
        <v>0</v>
      </c>
      <c r="AM143" s="458">
        <v>8187252</v>
      </c>
      <c r="AN143" s="10"/>
    </row>
    <row r="144" spans="1:52" s="467" customFormat="1" ht="15.75" x14ac:dyDescent="0.2">
      <c r="A144" s="623"/>
      <c r="N144" s="10"/>
      <c r="R144" s="10"/>
      <c r="S144" s="448"/>
      <c r="T144" s="449"/>
      <c r="U144" s="193"/>
      <c r="V144" s="193"/>
      <c r="W144" s="193"/>
      <c r="X144" s="207"/>
      <c r="Y144" s="450"/>
      <c r="Z144" s="193"/>
      <c r="AA144" s="207"/>
      <c r="AB144" s="450"/>
      <c r="AC144" s="193"/>
      <c r="AD144" s="193"/>
      <c r="AE144" s="450"/>
      <c r="AF144" s="193"/>
      <c r="AG144" s="207"/>
      <c r="AH144" s="450"/>
      <c r="AI144" s="193"/>
      <c r="AJ144" s="207"/>
      <c r="AK144" s="10"/>
      <c r="AL144" s="213"/>
      <c r="AM144" s="214"/>
      <c r="AN144" s="10"/>
    </row>
    <row r="145" spans="1:40" s="467" customFormat="1" ht="15.75" x14ac:dyDescent="0.2">
      <c r="A145" s="623"/>
      <c r="N145" s="10"/>
      <c r="R145" s="10"/>
      <c r="S145" s="469">
        <v>2020010</v>
      </c>
      <c r="T145" s="470" t="s">
        <v>196</v>
      </c>
      <c r="U145" s="157">
        <f t="shared" ref="U145:AJ145" si="166">U147+U155</f>
        <v>329079750</v>
      </c>
      <c r="V145" s="144">
        <f t="shared" si="166"/>
        <v>0</v>
      </c>
      <c r="W145" s="144">
        <f t="shared" si="166"/>
        <v>109044209</v>
      </c>
      <c r="X145" s="153">
        <f t="shared" si="166"/>
        <v>438123959</v>
      </c>
      <c r="Y145" s="151">
        <f t="shared" si="166"/>
        <v>0</v>
      </c>
      <c r="Z145" s="144">
        <f t="shared" si="166"/>
        <v>176290823</v>
      </c>
      <c r="AA145" s="153">
        <f t="shared" si="166"/>
        <v>176290823</v>
      </c>
      <c r="AB145" s="151">
        <f t="shared" si="166"/>
        <v>0</v>
      </c>
      <c r="AC145" s="144">
        <f t="shared" si="166"/>
        <v>75150263</v>
      </c>
      <c r="AD145" s="152">
        <f t="shared" si="166"/>
        <v>75150263</v>
      </c>
      <c r="AE145" s="151">
        <f t="shared" si="166"/>
        <v>0</v>
      </c>
      <c r="AF145" s="144">
        <f t="shared" si="166"/>
        <v>20830003</v>
      </c>
      <c r="AG145" s="153">
        <f t="shared" si="166"/>
        <v>20830003</v>
      </c>
      <c r="AH145" s="151">
        <f t="shared" si="166"/>
        <v>261833136</v>
      </c>
      <c r="AI145" s="144">
        <f t="shared" si="166"/>
        <v>362973696</v>
      </c>
      <c r="AJ145" s="153">
        <f t="shared" si="166"/>
        <v>417293956</v>
      </c>
      <c r="AK145" s="12"/>
      <c r="AL145" s="151">
        <f>AL147+AL155</f>
        <v>0</v>
      </c>
      <c r="AM145" s="153">
        <f>AM147+AM155</f>
        <v>109044209</v>
      </c>
      <c r="AN145" s="10"/>
    </row>
    <row r="146" spans="1:40" s="467" customFormat="1" x14ac:dyDescent="0.2">
      <c r="A146" s="623"/>
      <c r="N146" s="10"/>
      <c r="R146" s="10"/>
      <c r="S146" s="11"/>
      <c r="T146" s="55"/>
      <c r="U146" s="19"/>
      <c r="V146" s="17"/>
      <c r="W146" s="17"/>
      <c r="X146" s="18"/>
      <c r="Y146" s="21"/>
      <c r="Z146" s="17"/>
      <c r="AA146" s="18"/>
      <c r="AB146" s="21"/>
      <c r="AC146" s="17"/>
      <c r="AD146" s="20"/>
      <c r="AE146" s="21"/>
      <c r="AF146" s="17"/>
      <c r="AG146" s="18"/>
      <c r="AH146" s="21"/>
      <c r="AI146" s="17"/>
      <c r="AJ146" s="18"/>
      <c r="AK146" s="10"/>
      <c r="AL146" s="213"/>
      <c r="AM146" s="214"/>
      <c r="AN146" s="10"/>
    </row>
    <row r="147" spans="1:40" s="467" customFormat="1" ht="15" x14ac:dyDescent="0.2">
      <c r="A147" s="623"/>
      <c r="N147" s="10"/>
      <c r="R147" s="10"/>
      <c r="S147" s="34">
        <v>2020100</v>
      </c>
      <c r="T147" s="158" t="s">
        <v>261</v>
      </c>
      <c r="U147" s="157">
        <f t="shared" ref="U147:AJ147" si="167">SUM(U148:U149)+U153</f>
        <v>126079750</v>
      </c>
      <c r="V147" s="144">
        <f t="shared" si="167"/>
        <v>0</v>
      </c>
      <c r="W147" s="144">
        <f t="shared" si="167"/>
        <v>52587439</v>
      </c>
      <c r="X147" s="153">
        <f t="shared" si="167"/>
        <v>178667189</v>
      </c>
      <c r="Y147" s="151">
        <f t="shared" si="167"/>
        <v>0</v>
      </c>
      <c r="Z147" s="144">
        <f t="shared" si="167"/>
        <v>31850054</v>
      </c>
      <c r="AA147" s="153">
        <f t="shared" si="167"/>
        <v>31850054</v>
      </c>
      <c r="AB147" s="151">
        <f t="shared" si="167"/>
        <v>0</v>
      </c>
      <c r="AC147" s="144">
        <f t="shared" si="167"/>
        <v>26650054</v>
      </c>
      <c r="AD147" s="152">
        <f t="shared" si="167"/>
        <v>26650054</v>
      </c>
      <c r="AE147" s="151">
        <f t="shared" si="167"/>
        <v>0</v>
      </c>
      <c r="AF147" s="144">
        <f t="shared" si="167"/>
        <v>9273049</v>
      </c>
      <c r="AG147" s="153">
        <f t="shared" si="167"/>
        <v>9273049</v>
      </c>
      <c r="AH147" s="151">
        <f t="shared" si="167"/>
        <v>146817135</v>
      </c>
      <c r="AI147" s="144">
        <f t="shared" si="167"/>
        <v>152017135</v>
      </c>
      <c r="AJ147" s="153">
        <f t="shared" si="167"/>
        <v>169394140</v>
      </c>
      <c r="AK147" s="10"/>
      <c r="AL147" s="151">
        <f>SUM(AL148:AL149)+AL153</f>
        <v>0</v>
      </c>
      <c r="AM147" s="153">
        <f>SUM(AM148:AM149)+AM153</f>
        <v>52587439</v>
      </c>
      <c r="AN147" s="10"/>
    </row>
    <row r="148" spans="1:40" s="467" customFormat="1" x14ac:dyDescent="0.2">
      <c r="A148" s="623"/>
      <c r="N148" s="10"/>
      <c r="R148" s="10"/>
      <c r="S148" s="155">
        <v>2020101</v>
      </c>
      <c r="T148" s="159" t="s">
        <v>303</v>
      </c>
      <c r="U148" s="487">
        <v>79079750</v>
      </c>
      <c r="V148" s="17">
        <f>AL148</f>
        <v>0</v>
      </c>
      <c r="W148" s="17">
        <f>AM148</f>
        <v>0</v>
      </c>
      <c r="X148" s="18">
        <f>SUM(U148:W148)</f>
        <v>79079750</v>
      </c>
      <c r="Y148" s="21">
        <v>0</v>
      </c>
      <c r="Z148" s="457">
        <v>7172253</v>
      </c>
      <c r="AA148" s="18">
        <f>SUM(Y148:Z148)</f>
        <v>7172253</v>
      </c>
      <c r="AB148" s="21">
        <v>0</v>
      </c>
      <c r="AC148" s="457">
        <v>1972253</v>
      </c>
      <c r="AD148" s="20">
        <f>SUM(AB148:AC148)</f>
        <v>1972253</v>
      </c>
      <c r="AE148" s="21">
        <v>0</v>
      </c>
      <c r="AF148" s="457">
        <v>0</v>
      </c>
      <c r="AG148" s="18">
        <f>SUM(AE148:AF148)</f>
        <v>0</v>
      </c>
      <c r="AH148" s="21">
        <f>X148-AA148</f>
        <v>71907497</v>
      </c>
      <c r="AI148" s="17">
        <f>X148-AD148</f>
        <v>77107497</v>
      </c>
      <c r="AJ148" s="18">
        <f>X148-AG148</f>
        <v>79079750</v>
      </c>
      <c r="AK148" s="10"/>
      <c r="AL148" s="455">
        <v>0</v>
      </c>
      <c r="AM148" s="458">
        <v>0</v>
      </c>
      <c r="AN148" s="10"/>
    </row>
    <row r="149" spans="1:40" s="467" customFormat="1" x14ac:dyDescent="0.2">
      <c r="A149" s="623"/>
      <c r="N149" s="10"/>
      <c r="R149" s="10"/>
      <c r="S149" s="155">
        <v>2020102</v>
      </c>
      <c r="T149" s="159" t="s">
        <v>82</v>
      </c>
      <c r="U149" s="19">
        <f t="shared" ref="U149:AJ149" si="168">SUM(U150:U152)</f>
        <v>47000000</v>
      </c>
      <c r="V149" s="17">
        <f t="shared" si="168"/>
        <v>0</v>
      </c>
      <c r="W149" s="17">
        <f t="shared" si="168"/>
        <v>30000000</v>
      </c>
      <c r="X149" s="18">
        <f t="shared" si="168"/>
        <v>77000000</v>
      </c>
      <c r="Y149" s="21">
        <f t="shared" si="168"/>
        <v>0</v>
      </c>
      <c r="Z149" s="169">
        <f t="shared" si="168"/>
        <v>2090362</v>
      </c>
      <c r="AA149" s="18">
        <f t="shared" si="168"/>
        <v>2090362</v>
      </c>
      <c r="AB149" s="21">
        <f t="shared" si="168"/>
        <v>0</v>
      </c>
      <c r="AC149" s="169">
        <f t="shared" si="168"/>
        <v>2090362</v>
      </c>
      <c r="AD149" s="20">
        <f t="shared" si="168"/>
        <v>2090362</v>
      </c>
      <c r="AE149" s="21">
        <f t="shared" si="168"/>
        <v>0</v>
      </c>
      <c r="AF149" s="169">
        <f t="shared" si="168"/>
        <v>0</v>
      </c>
      <c r="AG149" s="18">
        <f t="shared" si="168"/>
        <v>0</v>
      </c>
      <c r="AH149" s="21">
        <f t="shared" si="168"/>
        <v>74909638</v>
      </c>
      <c r="AI149" s="17">
        <f t="shared" si="168"/>
        <v>74909638</v>
      </c>
      <c r="AJ149" s="18">
        <f t="shared" si="168"/>
        <v>77000000</v>
      </c>
      <c r="AK149" s="10"/>
      <c r="AL149" s="31">
        <f>SUM(AL150:AL152)</f>
        <v>0</v>
      </c>
      <c r="AM149" s="28">
        <f>SUM(AM150:AM152)</f>
        <v>30000000</v>
      </c>
      <c r="AN149" s="10"/>
    </row>
    <row r="150" spans="1:40" s="467" customFormat="1" x14ac:dyDescent="0.2">
      <c r="A150" s="623"/>
      <c r="N150" s="10"/>
      <c r="R150" s="10"/>
      <c r="S150" s="156" t="s">
        <v>304</v>
      </c>
      <c r="T150" s="55" t="s">
        <v>445</v>
      </c>
      <c r="U150" s="487">
        <v>15000000</v>
      </c>
      <c r="V150" s="17">
        <f t="shared" ref="V150:W153" si="169">AL150</f>
        <v>0</v>
      </c>
      <c r="W150" s="17">
        <f t="shared" si="169"/>
        <v>30000000</v>
      </c>
      <c r="X150" s="18">
        <f>SUM(U150:W150)</f>
        <v>45000000</v>
      </c>
      <c r="Y150" s="21">
        <v>0</v>
      </c>
      <c r="Z150" s="457">
        <v>0</v>
      </c>
      <c r="AA150" s="18">
        <f>SUM(Y150:Z150)</f>
        <v>0</v>
      </c>
      <c r="AB150" s="21">
        <v>0</v>
      </c>
      <c r="AC150" s="457">
        <v>0</v>
      </c>
      <c r="AD150" s="20">
        <f>SUM(AB150:AC150)</f>
        <v>0</v>
      </c>
      <c r="AE150" s="21">
        <v>0</v>
      </c>
      <c r="AF150" s="457">
        <v>0</v>
      </c>
      <c r="AG150" s="18">
        <f>SUM(AE150:AF150)</f>
        <v>0</v>
      </c>
      <c r="AH150" s="21">
        <f>X150-AA150</f>
        <v>45000000</v>
      </c>
      <c r="AI150" s="17">
        <f>X150-AD150</f>
        <v>45000000</v>
      </c>
      <c r="AJ150" s="18">
        <f>X150-AG150</f>
        <v>45000000</v>
      </c>
      <c r="AK150" s="10"/>
      <c r="AL150" s="455">
        <v>0</v>
      </c>
      <c r="AM150" s="458">
        <v>30000000</v>
      </c>
      <c r="AN150" s="10"/>
    </row>
    <row r="151" spans="1:40" s="467" customFormat="1" x14ac:dyDescent="0.2">
      <c r="A151" s="623"/>
      <c r="N151" s="10"/>
      <c r="R151" s="10"/>
      <c r="S151" s="156" t="s">
        <v>305</v>
      </c>
      <c r="T151" s="55" t="s">
        <v>266</v>
      </c>
      <c r="U151" s="487">
        <v>12000000</v>
      </c>
      <c r="V151" s="17">
        <f t="shared" si="169"/>
        <v>0</v>
      </c>
      <c r="W151" s="17">
        <f t="shared" si="169"/>
        <v>0</v>
      </c>
      <c r="X151" s="18">
        <f>SUM(U151:W151)</f>
        <v>12000000</v>
      </c>
      <c r="Y151" s="21">
        <v>0</v>
      </c>
      <c r="Z151" s="457">
        <v>860720</v>
      </c>
      <c r="AA151" s="18">
        <f>SUM(Y151:Z151)</f>
        <v>860720</v>
      </c>
      <c r="AB151" s="21">
        <v>0</v>
      </c>
      <c r="AC151" s="457">
        <v>860720</v>
      </c>
      <c r="AD151" s="20">
        <f>SUM(AB151:AC151)</f>
        <v>860720</v>
      </c>
      <c r="AE151" s="21">
        <v>0</v>
      </c>
      <c r="AF151" s="457">
        <v>0</v>
      </c>
      <c r="AG151" s="18">
        <f>SUM(AE151:AF151)</f>
        <v>0</v>
      </c>
      <c r="AH151" s="21">
        <f>X151-AA151</f>
        <v>11139280</v>
      </c>
      <c r="AI151" s="17">
        <f>X151-AD151</f>
        <v>11139280</v>
      </c>
      <c r="AJ151" s="18">
        <f>X151-AG151</f>
        <v>12000000</v>
      </c>
      <c r="AK151" s="10"/>
      <c r="AL151" s="455">
        <v>0</v>
      </c>
      <c r="AM151" s="458">
        <v>0</v>
      </c>
      <c r="AN151" s="10"/>
    </row>
    <row r="152" spans="1:40" s="467" customFormat="1" x14ac:dyDescent="0.2">
      <c r="A152" s="623"/>
      <c r="N152" s="10"/>
      <c r="R152" s="10"/>
      <c r="S152" s="156" t="s">
        <v>306</v>
      </c>
      <c r="T152" s="205" t="s">
        <v>603</v>
      </c>
      <c r="U152" s="487">
        <v>20000000</v>
      </c>
      <c r="V152" s="17">
        <f t="shared" si="169"/>
        <v>0</v>
      </c>
      <c r="W152" s="17">
        <f t="shared" si="169"/>
        <v>0</v>
      </c>
      <c r="X152" s="18">
        <f>SUM(U152:W152)</f>
        <v>20000000</v>
      </c>
      <c r="Y152" s="21">
        <v>0</v>
      </c>
      <c r="Z152" s="457">
        <v>1229642</v>
      </c>
      <c r="AA152" s="18">
        <f>SUM(Y152:Z152)</f>
        <v>1229642</v>
      </c>
      <c r="AB152" s="21">
        <v>0</v>
      </c>
      <c r="AC152" s="457">
        <v>1229642</v>
      </c>
      <c r="AD152" s="20">
        <f>SUM(AB152:AC152)</f>
        <v>1229642</v>
      </c>
      <c r="AE152" s="21">
        <v>0</v>
      </c>
      <c r="AF152" s="457">
        <v>0</v>
      </c>
      <c r="AG152" s="18">
        <f>SUM(AE152:AF152)</f>
        <v>0</v>
      </c>
      <c r="AH152" s="21">
        <f>X152-AA152</f>
        <v>18770358</v>
      </c>
      <c r="AI152" s="17">
        <f>X152-AD152</f>
        <v>18770358</v>
      </c>
      <c r="AJ152" s="18">
        <f>X152-AG152</f>
        <v>20000000</v>
      </c>
      <c r="AK152" s="10"/>
      <c r="AL152" s="455">
        <v>0</v>
      </c>
      <c r="AM152" s="458">
        <v>0</v>
      </c>
      <c r="AN152" s="10"/>
    </row>
    <row r="153" spans="1:40" s="467" customFormat="1" x14ac:dyDescent="0.2">
      <c r="A153" s="623"/>
      <c r="N153" s="10"/>
      <c r="R153" s="10"/>
      <c r="S153" s="155">
        <v>2020199</v>
      </c>
      <c r="T153" s="159" t="s">
        <v>132</v>
      </c>
      <c r="U153" s="487">
        <v>0</v>
      </c>
      <c r="V153" s="17">
        <f t="shared" si="169"/>
        <v>0</v>
      </c>
      <c r="W153" s="17">
        <f t="shared" si="169"/>
        <v>22587439</v>
      </c>
      <c r="X153" s="18">
        <f>SUM(U153:W153)</f>
        <v>22587439</v>
      </c>
      <c r="Y153" s="21">
        <v>0</v>
      </c>
      <c r="Z153" s="457">
        <v>22587439</v>
      </c>
      <c r="AA153" s="18">
        <f>SUM(Y153:Z153)</f>
        <v>22587439</v>
      </c>
      <c r="AB153" s="21">
        <v>0</v>
      </c>
      <c r="AC153" s="457">
        <v>22587439</v>
      </c>
      <c r="AD153" s="20">
        <f>SUM(AB153:AC153)</f>
        <v>22587439</v>
      </c>
      <c r="AE153" s="21">
        <v>0</v>
      </c>
      <c r="AF153" s="457">
        <v>9273049</v>
      </c>
      <c r="AG153" s="18">
        <f>SUM(AE153:AF153)</f>
        <v>9273049</v>
      </c>
      <c r="AH153" s="21">
        <f>X153-AA153</f>
        <v>0</v>
      </c>
      <c r="AI153" s="17">
        <f>X153-AD153</f>
        <v>0</v>
      </c>
      <c r="AJ153" s="18">
        <f>X153-AG153</f>
        <v>13314390</v>
      </c>
      <c r="AK153" s="10"/>
      <c r="AL153" s="455">
        <v>0</v>
      </c>
      <c r="AM153" s="458">
        <v>22587439</v>
      </c>
      <c r="AN153" s="10"/>
    </row>
    <row r="154" spans="1:40" s="467" customFormat="1" ht="15.75" x14ac:dyDescent="0.2">
      <c r="A154" s="623"/>
      <c r="N154" s="10"/>
      <c r="R154" s="10"/>
      <c r="S154" s="448"/>
      <c r="T154" s="449"/>
      <c r="U154" s="193"/>
      <c r="V154" s="193"/>
      <c r="W154" s="193"/>
      <c r="X154" s="207"/>
      <c r="Y154" s="450"/>
      <c r="Z154" s="193"/>
      <c r="AA154" s="207"/>
      <c r="AB154" s="450"/>
      <c r="AC154" s="193"/>
      <c r="AD154" s="193"/>
      <c r="AE154" s="450"/>
      <c r="AF154" s="193"/>
      <c r="AG154" s="207"/>
      <c r="AH154" s="450"/>
      <c r="AI154" s="193"/>
      <c r="AJ154" s="207"/>
      <c r="AK154" s="10"/>
      <c r="AL154" s="213"/>
      <c r="AM154" s="214"/>
      <c r="AN154" s="10"/>
    </row>
    <row r="155" spans="1:40" s="467" customFormat="1" ht="15" x14ac:dyDescent="0.2">
      <c r="A155" s="623"/>
      <c r="N155" s="10"/>
      <c r="R155" s="10"/>
      <c r="S155" s="34">
        <v>2020200</v>
      </c>
      <c r="T155" s="158" t="s">
        <v>274</v>
      </c>
      <c r="U155" s="157">
        <f t="shared" ref="U155:AJ155" si="170">SUM(U156:U157)+U168</f>
        <v>203000000</v>
      </c>
      <c r="V155" s="144">
        <f t="shared" si="170"/>
        <v>0</v>
      </c>
      <c r="W155" s="144">
        <f t="shared" si="170"/>
        <v>56456770</v>
      </c>
      <c r="X155" s="153">
        <f t="shared" si="170"/>
        <v>259456770</v>
      </c>
      <c r="Y155" s="151">
        <f t="shared" si="170"/>
        <v>0</v>
      </c>
      <c r="Z155" s="144">
        <f t="shared" si="170"/>
        <v>144440769</v>
      </c>
      <c r="AA155" s="153">
        <f t="shared" si="170"/>
        <v>144440769</v>
      </c>
      <c r="AB155" s="151">
        <f t="shared" si="170"/>
        <v>0</v>
      </c>
      <c r="AC155" s="144">
        <f t="shared" si="170"/>
        <v>48500209</v>
      </c>
      <c r="AD155" s="152">
        <f t="shared" si="170"/>
        <v>48500209</v>
      </c>
      <c r="AE155" s="151">
        <f t="shared" si="170"/>
        <v>0</v>
      </c>
      <c r="AF155" s="144">
        <f t="shared" si="170"/>
        <v>11556954</v>
      </c>
      <c r="AG155" s="153">
        <f t="shared" si="170"/>
        <v>11556954</v>
      </c>
      <c r="AH155" s="151">
        <f t="shared" si="170"/>
        <v>115016001</v>
      </c>
      <c r="AI155" s="144">
        <f t="shared" si="170"/>
        <v>210956561</v>
      </c>
      <c r="AJ155" s="153">
        <f t="shared" si="170"/>
        <v>247899816</v>
      </c>
      <c r="AK155" s="10"/>
      <c r="AL155" s="151">
        <f>SUM(AL156:AL157)+AL168</f>
        <v>0</v>
      </c>
      <c r="AM155" s="153">
        <f>SUM(AM156:AM157)+AM168</f>
        <v>56456770</v>
      </c>
      <c r="AN155" s="10"/>
    </row>
    <row r="156" spans="1:40" s="467" customFormat="1" x14ac:dyDescent="0.2">
      <c r="A156" s="623"/>
      <c r="N156" s="10"/>
      <c r="P156" s="10"/>
      <c r="Q156" s="10"/>
      <c r="R156" s="10"/>
      <c r="S156" s="155">
        <v>2020201</v>
      </c>
      <c r="T156" s="159" t="s">
        <v>303</v>
      </c>
      <c r="U156" s="487">
        <v>80000000</v>
      </c>
      <c r="V156" s="17">
        <f>AL156</f>
        <v>0</v>
      </c>
      <c r="W156" s="17">
        <f>AM156</f>
        <v>17500000</v>
      </c>
      <c r="X156" s="18">
        <f>SUM(U156:W156)</f>
        <v>97500000</v>
      </c>
      <c r="Y156" s="21">
        <v>0</v>
      </c>
      <c r="Z156" s="457">
        <v>42913474</v>
      </c>
      <c r="AA156" s="18">
        <f>SUM(Y156:Z156)</f>
        <v>42913474</v>
      </c>
      <c r="AB156" s="21">
        <v>0</v>
      </c>
      <c r="AC156" s="457">
        <v>2932914</v>
      </c>
      <c r="AD156" s="20">
        <f>SUM(AB156:AC156)</f>
        <v>2932914</v>
      </c>
      <c r="AE156" s="21">
        <v>0</v>
      </c>
      <c r="AF156" s="457">
        <v>2587000</v>
      </c>
      <c r="AG156" s="18">
        <f>SUM(AE156:AF156)</f>
        <v>2587000</v>
      </c>
      <c r="AH156" s="21">
        <f>X156-AA156</f>
        <v>54586526</v>
      </c>
      <c r="AI156" s="17">
        <f>X156-AD156</f>
        <v>94567086</v>
      </c>
      <c r="AJ156" s="18">
        <f>X156-AG156</f>
        <v>94913000</v>
      </c>
      <c r="AK156" s="10"/>
      <c r="AL156" s="455">
        <v>0</v>
      </c>
      <c r="AM156" s="458">
        <v>17500000</v>
      </c>
      <c r="AN156" s="10"/>
    </row>
    <row r="157" spans="1:40" s="467" customFormat="1" x14ac:dyDescent="0.2">
      <c r="A157" s="623"/>
      <c r="N157" s="10"/>
      <c r="P157" s="10"/>
      <c r="Q157" s="10"/>
      <c r="R157" s="10"/>
      <c r="S157" s="155">
        <v>2020202</v>
      </c>
      <c r="T157" s="159" t="s">
        <v>82</v>
      </c>
      <c r="U157" s="29">
        <f>SUM(U158:U167)</f>
        <v>123000000</v>
      </c>
      <c r="V157" s="29">
        <f t="shared" ref="V157:AJ157" si="171">SUM(V158:V167)</f>
        <v>0</v>
      </c>
      <c r="W157" s="29">
        <f t="shared" si="171"/>
        <v>0</v>
      </c>
      <c r="X157" s="18">
        <f t="shared" si="171"/>
        <v>123000000</v>
      </c>
      <c r="Y157" s="31">
        <f t="shared" si="171"/>
        <v>0</v>
      </c>
      <c r="Z157" s="29">
        <f t="shared" si="171"/>
        <v>62570525</v>
      </c>
      <c r="AA157" s="212">
        <f t="shared" si="171"/>
        <v>62570525</v>
      </c>
      <c r="AB157" s="240">
        <f t="shared" si="171"/>
        <v>0</v>
      </c>
      <c r="AC157" s="267">
        <f t="shared" si="171"/>
        <v>6610525</v>
      </c>
      <c r="AD157" s="20">
        <f t="shared" si="171"/>
        <v>6610525</v>
      </c>
      <c r="AE157" s="31">
        <f t="shared" si="171"/>
        <v>0</v>
      </c>
      <c r="AF157" s="29">
        <f t="shared" si="171"/>
        <v>0</v>
      </c>
      <c r="AG157" s="212">
        <f t="shared" si="171"/>
        <v>0</v>
      </c>
      <c r="AH157" s="31">
        <f t="shared" si="171"/>
        <v>60429475</v>
      </c>
      <c r="AI157" s="29">
        <f t="shared" si="171"/>
        <v>116389475</v>
      </c>
      <c r="AJ157" s="212">
        <f t="shared" si="171"/>
        <v>123000000</v>
      </c>
      <c r="AK157" s="12"/>
      <c r="AL157" s="31">
        <f>SUM(AL158:AL167)</f>
        <v>0</v>
      </c>
      <c r="AM157" s="28">
        <f>SUM(AM158:AM167)</f>
        <v>0</v>
      </c>
      <c r="AN157" s="10"/>
    </row>
    <row r="158" spans="1:40" s="467" customFormat="1" x14ac:dyDescent="0.2">
      <c r="A158" s="623"/>
      <c r="N158" s="10"/>
      <c r="P158" s="10"/>
      <c r="Q158" s="10"/>
      <c r="R158" s="10"/>
      <c r="S158" s="156" t="s">
        <v>307</v>
      </c>
      <c r="T158" s="55" t="s">
        <v>276</v>
      </c>
      <c r="U158" s="487">
        <v>12000000</v>
      </c>
      <c r="V158" s="17">
        <f t="shared" ref="V158:V168" si="172">AL158</f>
        <v>0</v>
      </c>
      <c r="W158" s="17">
        <f t="shared" ref="W158:W168" si="173">AM158</f>
        <v>0</v>
      </c>
      <c r="X158" s="18">
        <f t="shared" ref="X158:X168" si="174">SUM(U158:W158)</f>
        <v>12000000</v>
      </c>
      <c r="Y158" s="21">
        <v>0</v>
      </c>
      <c r="Z158" s="457">
        <v>659328</v>
      </c>
      <c r="AA158" s="18">
        <f t="shared" ref="AA158:AA168" si="175">SUM(Y158:Z158)</f>
        <v>659328</v>
      </c>
      <c r="AB158" s="21">
        <v>0</v>
      </c>
      <c r="AC158" s="457">
        <v>659328</v>
      </c>
      <c r="AD158" s="20">
        <f t="shared" ref="AD158:AD168" si="176">SUM(AB158:AC158)</f>
        <v>659328</v>
      </c>
      <c r="AE158" s="21">
        <v>0</v>
      </c>
      <c r="AF158" s="457">
        <v>0</v>
      </c>
      <c r="AG158" s="18">
        <f t="shared" ref="AG158:AG168" si="177">SUM(AE158:AF158)</f>
        <v>0</v>
      </c>
      <c r="AH158" s="21">
        <f t="shared" ref="AH158:AH168" si="178">X158-AA158</f>
        <v>11340672</v>
      </c>
      <c r="AI158" s="17">
        <f t="shared" ref="AI158:AI168" si="179">X158-AD158</f>
        <v>11340672</v>
      </c>
      <c r="AJ158" s="18">
        <f t="shared" ref="AJ158:AJ168" si="180">X158-AG158</f>
        <v>12000000</v>
      </c>
      <c r="AK158" s="10"/>
      <c r="AL158" s="455">
        <v>0</v>
      </c>
      <c r="AM158" s="458">
        <v>0</v>
      </c>
      <c r="AN158" s="10"/>
    </row>
    <row r="159" spans="1:40" s="467" customFormat="1" x14ac:dyDescent="0.2">
      <c r="A159" s="623"/>
      <c r="N159" s="10"/>
      <c r="P159" s="10"/>
      <c r="Q159" s="10"/>
      <c r="R159" s="10"/>
      <c r="S159" s="156" t="s">
        <v>308</v>
      </c>
      <c r="T159" s="55" t="s">
        <v>278</v>
      </c>
      <c r="U159" s="487">
        <v>1000000</v>
      </c>
      <c r="V159" s="17">
        <f t="shared" si="172"/>
        <v>0</v>
      </c>
      <c r="W159" s="17">
        <f t="shared" si="173"/>
        <v>0</v>
      </c>
      <c r="X159" s="18">
        <f t="shared" si="174"/>
        <v>1000000</v>
      </c>
      <c r="Y159" s="21">
        <v>0</v>
      </c>
      <c r="Z159" s="457">
        <v>0</v>
      </c>
      <c r="AA159" s="18">
        <f t="shared" si="175"/>
        <v>0</v>
      </c>
      <c r="AB159" s="21">
        <v>0</v>
      </c>
      <c r="AC159" s="457">
        <v>0</v>
      </c>
      <c r="AD159" s="20">
        <f t="shared" si="176"/>
        <v>0</v>
      </c>
      <c r="AE159" s="21">
        <v>0</v>
      </c>
      <c r="AF159" s="457">
        <v>0</v>
      </c>
      <c r="AG159" s="18">
        <f t="shared" si="177"/>
        <v>0</v>
      </c>
      <c r="AH159" s="21">
        <f t="shared" si="178"/>
        <v>1000000</v>
      </c>
      <c r="AI159" s="17">
        <f t="shared" si="179"/>
        <v>1000000</v>
      </c>
      <c r="AJ159" s="18">
        <f t="shared" si="180"/>
        <v>1000000</v>
      </c>
      <c r="AK159" s="10"/>
      <c r="AL159" s="455">
        <v>0</v>
      </c>
      <c r="AM159" s="458">
        <v>0</v>
      </c>
      <c r="AN159" s="10"/>
    </row>
    <row r="160" spans="1:40" s="467" customFormat="1" x14ac:dyDescent="0.2">
      <c r="A160" s="623"/>
      <c r="N160" s="10"/>
      <c r="P160" s="10"/>
      <c r="Q160" s="10"/>
      <c r="R160" s="10"/>
      <c r="S160" s="156" t="s">
        <v>309</v>
      </c>
      <c r="T160" s="55" t="s">
        <v>490</v>
      </c>
      <c r="U160" s="487">
        <v>2000000</v>
      </c>
      <c r="V160" s="17">
        <f t="shared" si="172"/>
        <v>0</v>
      </c>
      <c r="W160" s="17">
        <f t="shared" si="173"/>
        <v>0</v>
      </c>
      <c r="X160" s="18">
        <f t="shared" si="174"/>
        <v>2000000</v>
      </c>
      <c r="Y160" s="21">
        <v>0</v>
      </c>
      <c r="Z160" s="457">
        <v>0</v>
      </c>
      <c r="AA160" s="18">
        <f t="shared" si="175"/>
        <v>0</v>
      </c>
      <c r="AB160" s="21">
        <v>0</v>
      </c>
      <c r="AC160" s="457">
        <v>0</v>
      </c>
      <c r="AD160" s="20">
        <f t="shared" si="176"/>
        <v>0</v>
      </c>
      <c r="AE160" s="21">
        <v>0</v>
      </c>
      <c r="AF160" s="457">
        <v>0</v>
      </c>
      <c r="AG160" s="18">
        <f t="shared" si="177"/>
        <v>0</v>
      </c>
      <c r="AH160" s="21">
        <f t="shared" si="178"/>
        <v>2000000</v>
      </c>
      <c r="AI160" s="17">
        <f t="shared" si="179"/>
        <v>2000000</v>
      </c>
      <c r="AJ160" s="18">
        <f t="shared" si="180"/>
        <v>2000000</v>
      </c>
      <c r="AK160" s="10"/>
      <c r="AL160" s="455">
        <v>0</v>
      </c>
      <c r="AM160" s="458">
        <v>0</v>
      </c>
      <c r="AN160" s="10"/>
    </row>
    <row r="161" spans="1:40" s="467" customFormat="1" x14ac:dyDescent="0.2">
      <c r="A161" s="623"/>
      <c r="N161" s="10"/>
      <c r="P161" s="10"/>
      <c r="Q161" s="10"/>
      <c r="R161" s="10"/>
      <c r="S161" s="156" t="s">
        <v>310</v>
      </c>
      <c r="T161" s="55" t="s">
        <v>282</v>
      </c>
      <c r="U161" s="487">
        <v>15000000</v>
      </c>
      <c r="V161" s="17">
        <f t="shared" si="172"/>
        <v>0</v>
      </c>
      <c r="W161" s="17">
        <f t="shared" si="173"/>
        <v>0</v>
      </c>
      <c r="X161" s="18">
        <f t="shared" si="174"/>
        <v>15000000</v>
      </c>
      <c r="Y161" s="21">
        <v>0</v>
      </c>
      <c r="Z161" s="457">
        <v>408200</v>
      </c>
      <c r="AA161" s="18">
        <f t="shared" si="175"/>
        <v>408200</v>
      </c>
      <c r="AB161" s="21">
        <v>0</v>
      </c>
      <c r="AC161" s="457">
        <v>408200</v>
      </c>
      <c r="AD161" s="20">
        <f t="shared" si="176"/>
        <v>408200</v>
      </c>
      <c r="AE161" s="21">
        <v>0</v>
      </c>
      <c r="AF161" s="457">
        <v>0</v>
      </c>
      <c r="AG161" s="18">
        <f t="shared" si="177"/>
        <v>0</v>
      </c>
      <c r="AH161" s="21">
        <f t="shared" si="178"/>
        <v>14591800</v>
      </c>
      <c r="AI161" s="17">
        <f t="shared" si="179"/>
        <v>14591800</v>
      </c>
      <c r="AJ161" s="18">
        <f t="shared" si="180"/>
        <v>15000000</v>
      </c>
      <c r="AK161" s="10"/>
      <c r="AL161" s="455">
        <v>0</v>
      </c>
      <c r="AM161" s="458">
        <v>0</v>
      </c>
      <c r="AN161" s="10"/>
    </row>
    <row r="162" spans="1:40" s="467" customFormat="1" x14ac:dyDescent="0.2">
      <c r="A162" s="623"/>
      <c r="N162" s="10"/>
      <c r="P162" s="10"/>
      <c r="Q162" s="10"/>
      <c r="R162" s="10"/>
      <c r="S162" s="156" t="s">
        <v>311</v>
      </c>
      <c r="T162" s="55" t="s">
        <v>284</v>
      </c>
      <c r="U162" s="487">
        <v>4000000</v>
      </c>
      <c r="V162" s="17">
        <f t="shared" si="172"/>
        <v>0</v>
      </c>
      <c r="W162" s="17">
        <f t="shared" si="173"/>
        <v>0</v>
      </c>
      <c r="X162" s="18">
        <f t="shared" si="174"/>
        <v>4000000</v>
      </c>
      <c r="Y162" s="21">
        <v>0</v>
      </c>
      <c r="Z162" s="457">
        <v>0</v>
      </c>
      <c r="AA162" s="18">
        <f t="shared" si="175"/>
        <v>0</v>
      </c>
      <c r="AB162" s="21">
        <v>0</v>
      </c>
      <c r="AC162" s="457">
        <v>0</v>
      </c>
      <c r="AD162" s="20">
        <f t="shared" si="176"/>
        <v>0</v>
      </c>
      <c r="AE162" s="21">
        <v>0</v>
      </c>
      <c r="AF162" s="457">
        <v>0</v>
      </c>
      <c r="AG162" s="18">
        <f t="shared" si="177"/>
        <v>0</v>
      </c>
      <c r="AH162" s="21">
        <f t="shared" si="178"/>
        <v>4000000</v>
      </c>
      <c r="AI162" s="17">
        <f t="shared" si="179"/>
        <v>4000000</v>
      </c>
      <c r="AJ162" s="18">
        <f t="shared" si="180"/>
        <v>4000000</v>
      </c>
      <c r="AK162" s="10"/>
      <c r="AL162" s="455">
        <v>0</v>
      </c>
      <c r="AM162" s="458">
        <v>0</v>
      </c>
      <c r="AN162" s="10"/>
    </row>
    <row r="163" spans="1:40" s="467" customFormat="1" x14ac:dyDescent="0.2">
      <c r="A163" s="623"/>
      <c r="N163" s="10"/>
      <c r="P163" s="10"/>
      <c r="Q163" s="10"/>
      <c r="R163" s="10"/>
      <c r="S163" s="156" t="s">
        <v>312</v>
      </c>
      <c r="T163" s="55" t="s">
        <v>313</v>
      </c>
      <c r="U163" s="487">
        <v>13000000</v>
      </c>
      <c r="V163" s="17">
        <f t="shared" si="172"/>
        <v>0</v>
      </c>
      <c r="W163" s="17">
        <f t="shared" si="173"/>
        <v>0</v>
      </c>
      <c r="X163" s="18">
        <f t="shared" si="174"/>
        <v>13000000</v>
      </c>
      <c r="Y163" s="21">
        <v>0</v>
      </c>
      <c r="Z163" s="457">
        <v>9000000</v>
      </c>
      <c r="AA163" s="18">
        <f t="shared" si="175"/>
        <v>9000000</v>
      </c>
      <c r="AB163" s="21">
        <v>0</v>
      </c>
      <c r="AC163" s="457">
        <v>0</v>
      </c>
      <c r="AD163" s="20">
        <f t="shared" si="176"/>
        <v>0</v>
      </c>
      <c r="AE163" s="21">
        <v>0</v>
      </c>
      <c r="AF163" s="457">
        <v>0</v>
      </c>
      <c r="AG163" s="18">
        <f t="shared" si="177"/>
        <v>0</v>
      </c>
      <c r="AH163" s="21">
        <f t="shared" si="178"/>
        <v>4000000</v>
      </c>
      <c r="AI163" s="17">
        <f t="shared" si="179"/>
        <v>13000000</v>
      </c>
      <c r="AJ163" s="18">
        <f t="shared" si="180"/>
        <v>13000000</v>
      </c>
      <c r="AK163" s="10"/>
      <c r="AL163" s="455">
        <v>0</v>
      </c>
      <c r="AM163" s="458">
        <v>0</v>
      </c>
      <c r="AN163" s="10"/>
    </row>
    <row r="164" spans="1:40" s="467" customFormat="1" x14ac:dyDescent="0.2">
      <c r="A164" s="623"/>
      <c r="N164" s="10"/>
      <c r="P164" s="10"/>
      <c r="Q164" s="10"/>
      <c r="R164" s="10"/>
      <c r="S164" s="156" t="s">
        <v>314</v>
      </c>
      <c r="T164" s="55" t="s">
        <v>315</v>
      </c>
      <c r="U164" s="487">
        <v>18000000</v>
      </c>
      <c r="V164" s="17">
        <f t="shared" si="172"/>
        <v>0</v>
      </c>
      <c r="W164" s="17">
        <f t="shared" si="173"/>
        <v>0</v>
      </c>
      <c r="X164" s="18">
        <f t="shared" si="174"/>
        <v>18000000</v>
      </c>
      <c r="Y164" s="21">
        <v>0</v>
      </c>
      <c r="Z164" s="457">
        <v>11110000</v>
      </c>
      <c r="AA164" s="18">
        <f t="shared" si="175"/>
        <v>11110000</v>
      </c>
      <c r="AB164" s="21">
        <v>0</v>
      </c>
      <c r="AC164" s="457">
        <v>1110000</v>
      </c>
      <c r="AD164" s="20">
        <f t="shared" si="176"/>
        <v>1110000</v>
      </c>
      <c r="AE164" s="21">
        <v>0</v>
      </c>
      <c r="AF164" s="457">
        <v>0</v>
      </c>
      <c r="AG164" s="18">
        <f t="shared" si="177"/>
        <v>0</v>
      </c>
      <c r="AH164" s="21">
        <f t="shared" si="178"/>
        <v>6890000</v>
      </c>
      <c r="AI164" s="17">
        <f t="shared" si="179"/>
        <v>16890000</v>
      </c>
      <c r="AJ164" s="18">
        <f t="shared" si="180"/>
        <v>18000000</v>
      </c>
      <c r="AK164" s="10"/>
      <c r="AL164" s="455">
        <v>0</v>
      </c>
      <c r="AM164" s="458">
        <v>0</v>
      </c>
      <c r="AN164" s="10"/>
    </row>
    <row r="165" spans="1:40" s="467" customFormat="1" x14ac:dyDescent="0.2">
      <c r="A165" s="623"/>
      <c r="N165" s="10"/>
      <c r="P165" s="10"/>
      <c r="Q165" s="10"/>
      <c r="R165" s="10"/>
      <c r="S165" s="156" t="s">
        <v>316</v>
      </c>
      <c r="T165" s="55" t="s">
        <v>317</v>
      </c>
      <c r="U165" s="487">
        <v>0</v>
      </c>
      <c r="V165" s="17">
        <f t="shared" si="172"/>
        <v>0</v>
      </c>
      <c r="W165" s="17">
        <f t="shared" si="173"/>
        <v>0</v>
      </c>
      <c r="X165" s="18">
        <f t="shared" si="174"/>
        <v>0</v>
      </c>
      <c r="Y165" s="21">
        <v>0</v>
      </c>
      <c r="Z165" s="457">
        <v>0</v>
      </c>
      <c r="AA165" s="18">
        <f t="shared" si="175"/>
        <v>0</v>
      </c>
      <c r="AB165" s="21">
        <v>0</v>
      </c>
      <c r="AC165" s="457">
        <v>0</v>
      </c>
      <c r="AD165" s="20">
        <f t="shared" si="176"/>
        <v>0</v>
      </c>
      <c r="AE165" s="21">
        <v>0</v>
      </c>
      <c r="AF165" s="457">
        <v>0</v>
      </c>
      <c r="AG165" s="18">
        <f t="shared" si="177"/>
        <v>0</v>
      </c>
      <c r="AH165" s="21">
        <f t="shared" si="178"/>
        <v>0</v>
      </c>
      <c r="AI165" s="17">
        <f t="shared" si="179"/>
        <v>0</v>
      </c>
      <c r="AJ165" s="18">
        <f t="shared" si="180"/>
        <v>0</v>
      </c>
      <c r="AK165" s="10"/>
      <c r="AL165" s="455">
        <v>0</v>
      </c>
      <c r="AM165" s="458">
        <v>0</v>
      </c>
      <c r="AN165" s="10"/>
    </row>
    <row r="166" spans="1:40" s="467" customFormat="1" x14ac:dyDescent="0.2">
      <c r="A166" s="623"/>
      <c r="N166" s="10"/>
      <c r="P166" s="10"/>
      <c r="Q166" s="10"/>
      <c r="R166" s="10"/>
      <c r="S166" s="156" t="s">
        <v>318</v>
      </c>
      <c r="T166" s="55" t="s">
        <v>286</v>
      </c>
      <c r="U166" s="487">
        <v>58000000</v>
      </c>
      <c r="V166" s="17">
        <f t="shared" si="172"/>
        <v>0</v>
      </c>
      <c r="W166" s="17">
        <f t="shared" si="173"/>
        <v>0</v>
      </c>
      <c r="X166" s="18">
        <f t="shared" si="174"/>
        <v>58000000</v>
      </c>
      <c r="Y166" s="21">
        <v>0</v>
      </c>
      <c r="Z166" s="457">
        <v>41392997</v>
      </c>
      <c r="AA166" s="18">
        <f t="shared" si="175"/>
        <v>41392997</v>
      </c>
      <c r="AB166" s="21">
        <v>0</v>
      </c>
      <c r="AC166" s="457">
        <v>4432997</v>
      </c>
      <c r="AD166" s="20">
        <f t="shared" si="176"/>
        <v>4432997</v>
      </c>
      <c r="AE166" s="21">
        <v>0</v>
      </c>
      <c r="AF166" s="457">
        <v>0</v>
      </c>
      <c r="AG166" s="18">
        <f t="shared" si="177"/>
        <v>0</v>
      </c>
      <c r="AH166" s="21">
        <f t="shared" si="178"/>
        <v>16607003</v>
      </c>
      <c r="AI166" s="17">
        <f t="shared" si="179"/>
        <v>53567003</v>
      </c>
      <c r="AJ166" s="18">
        <f t="shared" si="180"/>
        <v>58000000</v>
      </c>
      <c r="AK166" s="10"/>
      <c r="AL166" s="455">
        <v>0</v>
      </c>
      <c r="AM166" s="458">
        <v>0</v>
      </c>
      <c r="AN166" s="10"/>
    </row>
    <row r="167" spans="1:40" s="467" customFormat="1" x14ac:dyDescent="0.2">
      <c r="A167" s="623"/>
      <c r="N167" s="10"/>
      <c r="P167" s="10"/>
      <c r="Q167" s="10"/>
      <c r="R167" s="10"/>
      <c r="S167" s="156" t="s">
        <v>510</v>
      </c>
      <c r="T167" s="55" t="s">
        <v>511</v>
      </c>
      <c r="U167" s="487">
        <v>0</v>
      </c>
      <c r="V167" s="17">
        <f t="shared" si="172"/>
        <v>0</v>
      </c>
      <c r="W167" s="17">
        <f t="shared" si="173"/>
        <v>0</v>
      </c>
      <c r="X167" s="18">
        <f t="shared" si="174"/>
        <v>0</v>
      </c>
      <c r="Y167" s="21"/>
      <c r="Z167" s="457">
        <v>0</v>
      </c>
      <c r="AA167" s="18">
        <f t="shared" si="175"/>
        <v>0</v>
      </c>
      <c r="AB167" s="21">
        <v>0</v>
      </c>
      <c r="AC167" s="457">
        <v>0</v>
      </c>
      <c r="AD167" s="20">
        <f t="shared" si="176"/>
        <v>0</v>
      </c>
      <c r="AE167" s="21">
        <v>0</v>
      </c>
      <c r="AF167" s="457">
        <v>0</v>
      </c>
      <c r="AG167" s="18">
        <f t="shared" si="177"/>
        <v>0</v>
      </c>
      <c r="AH167" s="21">
        <f t="shared" si="178"/>
        <v>0</v>
      </c>
      <c r="AI167" s="17">
        <f t="shared" si="179"/>
        <v>0</v>
      </c>
      <c r="AJ167" s="18">
        <f t="shared" si="180"/>
        <v>0</v>
      </c>
      <c r="AK167" s="10"/>
      <c r="AL167" s="455">
        <v>0</v>
      </c>
      <c r="AM167" s="458">
        <v>0</v>
      </c>
      <c r="AN167" s="10"/>
    </row>
    <row r="168" spans="1:40" s="467" customFormat="1" x14ac:dyDescent="0.2">
      <c r="A168" s="623"/>
      <c r="N168" s="10"/>
      <c r="P168" s="10"/>
      <c r="Q168" s="10"/>
      <c r="R168" s="10"/>
      <c r="S168" s="155">
        <v>2020299</v>
      </c>
      <c r="T168" s="159" t="s">
        <v>132</v>
      </c>
      <c r="U168" s="487">
        <v>0</v>
      </c>
      <c r="V168" s="17">
        <f t="shared" si="172"/>
        <v>0</v>
      </c>
      <c r="W168" s="17">
        <f t="shared" si="173"/>
        <v>38956770</v>
      </c>
      <c r="X168" s="18">
        <f t="shared" si="174"/>
        <v>38956770</v>
      </c>
      <c r="Y168" s="21">
        <v>0</v>
      </c>
      <c r="Z168" s="457">
        <v>38956770</v>
      </c>
      <c r="AA168" s="18">
        <f t="shared" si="175"/>
        <v>38956770</v>
      </c>
      <c r="AB168" s="21">
        <v>0</v>
      </c>
      <c r="AC168" s="457">
        <v>38956770</v>
      </c>
      <c r="AD168" s="20">
        <f t="shared" si="176"/>
        <v>38956770</v>
      </c>
      <c r="AE168" s="21">
        <v>0</v>
      </c>
      <c r="AF168" s="457">
        <v>8969954</v>
      </c>
      <c r="AG168" s="18">
        <f t="shared" si="177"/>
        <v>8969954</v>
      </c>
      <c r="AH168" s="21">
        <f t="shared" si="178"/>
        <v>0</v>
      </c>
      <c r="AI168" s="17">
        <f t="shared" si="179"/>
        <v>0</v>
      </c>
      <c r="AJ168" s="18">
        <f t="shared" si="180"/>
        <v>29986816</v>
      </c>
      <c r="AK168" s="10"/>
      <c r="AL168" s="455">
        <v>0</v>
      </c>
      <c r="AM168" s="458">
        <v>38956770</v>
      </c>
      <c r="AN168" s="10"/>
    </row>
    <row r="169" spans="1:40" s="467" customFormat="1" ht="15.75" x14ac:dyDescent="0.2">
      <c r="A169" s="623"/>
      <c r="N169" s="10"/>
      <c r="P169" s="10"/>
      <c r="Q169" s="10"/>
      <c r="R169" s="10"/>
      <c r="S169" s="448"/>
      <c r="T169" s="449"/>
      <c r="U169" s="193"/>
      <c r="V169" s="193"/>
      <c r="W169" s="193"/>
      <c r="X169" s="207"/>
      <c r="Y169" s="450"/>
      <c r="Z169" s="193"/>
      <c r="AA169" s="207"/>
      <c r="AB169" s="450"/>
      <c r="AC169" s="193"/>
      <c r="AD169" s="193"/>
      <c r="AE169" s="450"/>
      <c r="AF169" s="193">
        <v>0</v>
      </c>
      <c r="AG169" s="207"/>
      <c r="AH169" s="450"/>
      <c r="AI169" s="193"/>
      <c r="AJ169" s="207"/>
      <c r="AK169" s="10"/>
      <c r="AL169" s="213"/>
      <c r="AM169" s="214"/>
      <c r="AN169" s="10"/>
    </row>
    <row r="170" spans="1:40" s="467" customFormat="1" ht="15.75" x14ac:dyDescent="0.2">
      <c r="A170" s="623"/>
      <c r="N170" s="10"/>
      <c r="P170" s="10"/>
      <c r="Q170" s="10"/>
      <c r="R170" s="10"/>
      <c r="S170" s="469">
        <v>3000000</v>
      </c>
      <c r="T170" s="588" t="s">
        <v>319</v>
      </c>
      <c r="U170" s="589">
        <f t="shared" ref="U170:AJ170" si="181">U172+U176+U185</f>
        <v>55451506</v>
      </c>
      <c r="V170" s="590">
        <f t="shared" si="181"/>
        <v>0</v>
      </c>
      <c r="W170" s="590">
        <f t="shared" si="181"/>
        <v>14388253</v>
      </c>
      <c r="X170" s="465">
        <f t="shared" si="181"/>
        <v>69839759</v>
      </c>
      <c r="Y170" s="464">
        <f t="shared" si="181"/>
        <v>0</v>
      </c>
      <c r="Z170" s="590">
        <f t="shared" si="181"/>
        <v>19974715</v>
      </c>
      <c r="AA170" s="465">
        <f t="shared" si="181"/>
        <v>19974715</v>
      </c>
      <c r="AB170" s="464">
        <f t="shared" si="181"/>
        <v>0</v>
      </c>
      <c r="AC170" s="590">
        <f t="shared" si="181"/>
        <v>19974715</v>
      </c>
      <c r="AD170" s="591">
        <f t="shared" si="181"/>
        <v>19974715</v>
      </c>
      <c r="AE170" s="464">
        <f t="shared" si="181"/>
        <v>0</v>
      </c>
      <c r="AF170" s="590">
        <f t="shared" si="181"/>
        <v>17352291</v>
      </c>
      <c r="AG170" s="465">
        <f t="shared" si="181"/>
        <v>17352291</v>
      </c>
      <c r="AH170" s="464">
        <f t="shared" si="181"/>
        <v>49865044</v>
      </c>
      <c r="AI170" s="590">
        <f t="shared" si="181"/>
        <v>49865044</v>
      </c>
      <c r="AJ170" s="465">
        <f t="shared" si="181"/>
        <v>52487468</v>
      </c>
      <c r="AK170" s="10"/>
      <c r="AL170" s="151">
        <f>AL172+AL176+AL185</f>
        <v>0</v>
      </c>
      <c r="AM170" s="153">
        <f>AM172+AM176+AM185</f>
        <v>14388253</v>
      </c>
      <c r="AN170" s="10"/>
    </row>
    <row r="171" spans="1:40" s="467" customFormat="1" ht="15.75" x14ac:dyDescent="0.2">
      <c r="A171" s="623"/>
      <c r="N171" s="10"/>
      <c r="P171" s="10"/>
      <c r="Q171" s="10"/>
      <c r="R171" s="10"/>
      <c r="S171" s="448"/>
      <c r="T171" s="449"/>
      <c r="U171" s="193"/>
      <c r="V171" s="193"/>
      <c r="W171" s="193"/>
      <c r="X171" s="207"/>
      <c r="Y171" s="450"/>
      <c r="Z171" s="193"/>
      <c r="AA171" s="207"/>
      <c r="AB171" s="450"/>
      <c r="AC171" s="193"/>
      <c r="AD171" s="193"/>
      <c r="AE171" s="450"/>
      <c r="AF171" s="193"/>
      <c r="AG171" s="207"/>
      <c r="AH171" s="450"/>
      <c r="AI171" s="193"/>
      <c r="AJ171" s="207"/>
      <c r="AK171" s="10"/>
      <c r="AL171" s="213"/>
      <c r="AM171" s="214"/>
      <c r="AN171" s="10"/>
    </row>
    <row r="172" spans="1:40" s="467" customFormat="1" ht="15" x14ac:dyDescent="0.2">
      <c r="A172" s="623"/>
      <c r="N172" s="10"/>
      <c r="P172" s="10"/>
      <c r="Q172" s="10"/>
      <c r="R172" s="10"/>
      <c r="S172" s="34">
        <v>3100000</v>
      </c>
      <c r="T172" s="158" t="s">
        <v>320</v>
      </c>
      <c r="U172" s="157">
        <f t="shared" ref="U172:AJ172" si="182">SUM(U173:U174)</f>
        <v>4000000</v>
      </c>
      <c r="V172" s="144">
        <f t="shared" si="182"/>
        <v>0</v>
      </c>
      <c r="W172" s="144">
        <f t="shared" si="182"/>
        <v>868270</v>
      </c>
      <c r="X172" s="153">
        <f t="shared" si="182"/>
        <v>4868270</v>
      </c>
      <c r="Y172" s="151">
        <f t="shared" si="182"/>
        <v>0</v>
      </c>
      <c r="Z172" s="144">
        <f t="shared" si="182"/>
        <v>1532625</v>
      </c>
      <c r="AA172" s="153">
        <f t="shared" si="182"/>
        <v>1532625</v>
      </c>
      <c r="AB172" s="151">
        <f t="shared" si="182"/>
        <v>0</v>
      </c>
      <c r="AC172" s="144">
        <f t="shared" si="182"/>
        <v>1532625</v>
      </c>
      <c r="AD172" s="152">
        <f t="shared" si="182"/>
        <v>1532625</v>
      </c>
      <c r="AE172" s="151">
        <f t="shared" si="182"/>
        <v>0</v>
      </c>
      <c r="AF172" s="144">
        <f t="shared" si="182"/>
        <v>1532625</v>
      </c>
      <c r="AG172" s="153">
        <f t="shared" si="182"/>
        <v>1532625</v>
      </c>
      <c r="AH172" s="151">
        <f t="shared" si="182"/>
        <v>3335645</v>
      </c>
      <c r="AI172" s="144">
        <f t="shared" si="182"/>
        <v>3335645</v>
      </c>
      <c r="AJ172" s="153">
        <f t="shared" si="182"/>
        <v>3335645</v>
      </c>
      <c r="AK172" s="10"/>
      <c r="AL172" s="151">
        <f>SUM(AL173:AL174)</f>
        <v>0</v>
      </c>
      <c r="AM172" s="153">
        <f>SUM(AM173:AM174)</f>
        <v>868270</v>
      </c>
      <c r="AN172" s="10"/>
    </row>
    <row r="173" spans="1:40" s="467" customFormat="1" x14ac:dyDescent="0.2">
      <c r="A173" s="623"/>
      <c r="N173" s="10"/>
      <c r="P173" s="10"/>
      <c r="Q173" s="10"/>
      <c r="R173" s="10"/>
      <c r="S173" s="155">
        <v>3100003</v>
      </c>
      <c r="T173" s="159" t="s">
        <v>321</v>
      </c>
      <c r="U173" s="487">
        <v>4000000</v>
      </c>
      <c r="V173" s="17">
        <f>AL173</f>
        <v>0</v>
      </c>
      <c r="W173" s="17">
        <f>AM173</f>
        <v>0</v>
      </c>
      <c r="X173" s="18">
        <f>SUM(U173:W173)</f>
        <v>4000000</v>
      </c>
      <c r="Y173" s="21">
        <v>0</v>
      </c>
      <c r="Z173" s="457">
        <v>664355</v>
      </c>
      <c r="AA173" s="18">
        <f>SUM(Y173:Z173)</f>
        <v>664355</v>
      </c>
      <c r="AB173" s="21">
        <v>0</v>
      </c>
      <c r="AC173" s="457">
        <v>664355</v>
      </c>
      <c r="AD173" s="20">
        <f>SUM(AB173:AC173)</f>
        <v>664355</v>
      </c>
      <c r="AE173" s="21">
        <v>0</v>
      </c>
      <c r="AF173" s="457">
        <v>664355</v>
      </c>
      <c r="AG173" s="18">
        <f>SUM(AE173:AF173)</f>
        <v>664355</v>
      </c>
      <c r="AH173" s="21">
        <f>X173-AA173</f>
        <v>3335645</v>
      </c>
      <c r="AI173" s="17">
        <f>X173-AD173</f>
        <v>3335645</v>
      </c>
      <c r="AJ173" s="18">
        <f>X173-AG173</f>
        <v>3335645</v>
      </c>
      <c r="AK173" s="10"/>
      <c r="AL173" s="455">
        <v>0</v>
      </c>
      <c r="AM173" s="458">
        <v>0</v>
      </c>
      <c r="AN173" s="10"/>
    </row>
    <row r="174" spans="1:40" s="467" customFormat="1" x14ac:dyDescent="0.2">
      <c r="A174" s="623"/>
      <c r="N174" s="10"/>
      <c r="P174" s="10"/>
      <c r="Q174" s="10"/>
      <c r="R174" s="10"/>
      <c r="S174" s="155">
        <v>3199999</v>
      </c>
      <c r="T174" s="159" t="s">
        <v>132</v>
      </c>
      <c r="U174" s="487">
        <v>0</v>
      </c>
      <c r="V174" s="17">
        <f>AL174</f>
        <v>0</v>
      </c>
      <c r="W174" s="17">
        <f>AM174</f>
        <v>868270</v>
      </c>
      <c r="X174" s="18">
        <f>SUM(U174:W174)</f>
        <v>868270</v>
      </c>
      <c r="Y174" s="21">
        <v>0</v>
      </c>
      <c r="Z174" s="457">
        <v>868270</v>
      </c>
      <c r="AA174" s="18">
        <f>SUM(Y174:Z174)</f>
        <v>868270</v>
      </c>
      <c r="AB174" s="21">
        <v>0</v>
      </c>
      <c r="AC174" s="457">
        <v>868270</v>
      </c>
      <c r="AD174" s="20">
        <f>SUM(AB174:AC174)</f>
        <v>868270</v>
      </c>
      <c r="AE174" s="21">
        <v>0</v>
      </c>
      <c r="AF174" s="457">
        <v>868270</v>
      </c>
      <c r="AG174" s="18">
        <f>SUM(AE174:AF174)</f>
        <v>868270</v>
      </c>
      <c r="AH174" s="21">
        <f>X174-AA174</f>
        <v>0</v>
      </c>
      <c r="AI174" s="17">
        <f>X174-AD174</f>
        <v>0</v>
      </c>
      <c r="AJ174" s="18">
        <f>X174-AG174</f>
        <v>0</v>
      </c>
      <c r="AK174" s="10"/>
      <c r="AL174" s="455">
        <v>0</v>
      </c>
      <c r="AM174" s="458">
        <v>868270</v>
      </c>
      <c r="AN174" s="10"/>
    </row>
    <row r="175" spans="1:40" s="467" customFormat="1" ht="15.75" x14ac:dyDescent="0.2">
      <c r="A175" s="623"/>
      <c r="N175" s="10"/>
      <c r="P175" s="10"/>
      <c r="Q175" s="10"/>
      <c r="R175" s="10"/>
      <c r="S175" s="448"/>
      <c r="T175" s="449"/>
      <c r="U175" s="256"/>
      <c r="V175" s="193"/>
      <c r="W175" s="193"/>
      <c r="X175" s="207"/>
      <c r="Y175" s="450"/>
      <c r="Z175" s="256"/>
      <c r="AA175" s="207"/>
      <c r="AB175" s="450"/>
      <c r="AC175" s="256"/>
      <c r="AD175" s="193"/>
      <c r="AE175" s="450"/>
      <c r="AF175" s="256"/>
      <c r="AG175" s="207"/>
      <c r="AH175" s="450"/>
      <c r="AI175" s="193"/>
      <c r="AJ175" s="207"/>
      <c r="AK175" s="12"/>
      <c r="AL175" s="213"/>
      <c r="AM175" s="214"/>
      <c r="AN175" s="10"/>
    </row>
    <row r="176" spans="1:40" s="467" customFormat="1" ht="15" x14ac:dyDescent="0.2">
      <c r="A176" s="623"/>
      <c r="N176" s="10"/>
      <c r="P176" s="10"/>
      <c r="Q176" s="10"/>
      <c r="R176" s="10"/>
      <c r="S176" s="34">
        <v>320000</v>
      </c>
      <c r="T176" s="158" t="s">
        <v>322</v>
      </c>
      <c r="U176" s="157">
        <f t="shared" ref="U176:AJ176" si="183">SUM(U177:U183)</f>
        <v>46951506</v>
      </c>
      <c r="V176" s="144">
        <f t="shared" si="183"/>
        <v>0</v>
      </c>
      <c r="W176" s="144">
        <f t="shared" si="183"/>
        <v>11003667</v>
      </c>
      <c r="X176" s="153">
        <f t="shared" si="183"/>
        <v>57955173</v>
      </c>
      <c r="Y176" s="151">
        <f t="shared" si="183"/>
        <v>0</v>
      </c>
      <c r="Z176" s="144">
        <f t="shared" si="183"/>
        <v>13461666</v>
      </c>
      <c r="AA176" s="153">
        <f t="shared" si="183"/>
        <v>13461666</v>
      </c>
      <c r="AB176" s="151">
        <f t="shared" si="183"/>
        <v>0</v>
      </c>
      <c r="AC176" s="144">
        <f t="shared" si="183"/>
        <v>13461666</v>
      </c>
      <c r="AD176" s="152">
        <f t="shared" si="183"/>
        <v>13461666</v>
      </c>
      <c r="AE176" s="151">
        <f t="shared" si="183"/>
        <v>0</v>
      </c>
      <c r="AF176" s="144">
        <f t="shared" si="183"/>
        <v>13461666</v>
      </c>
      <c r="AG176" s="153">
        <f t="shared" si="183"/>
        <v>13461666</v>
      </c>
      <c r="AH176" s="151">
        <f t="shared" si="183"/>
        <v>44493507</v>
      </c>
      <c r="AI176" s="144">
        <f t="shared" si="183"/>
        <v>44493507</v>
      </c>
      <c r="AJ176" s="153">
        <f t="shared" si="183"/>
        <v>44493507</v>
      </c>
      <c r="AK176" s="10"/>
      <c r="AL176" s="151">
        <f>SUM(AL177:AL183)</f>
        <v>0</v>
      </c>
      <c r="AM176" s="153">
        <f>SUM(AM177:AM183)</f>
        <v>11003667</v>
      </c>
      <c r="AN176" s="10"/>
    </row>
    <row r="177" spans="1:40" s="467" customFormat="1" x14ac:dyDescent="0.2">
      <c r="A177" s="623"/>
      <c r="N177" s="10"/>
      <c r="P177" s="10"/>
      <c r="Q177" s="10"/>
      <c r="R177" s="10"/>
      <c r="S177" s="155">
        <v>3200100</v>
      </c>
      <c r="T177" s="159" t="s">
        <v>323</v>
      </c>
      <c r="U177" s="487">
        <v>37951506</v>
      </c>
      <c r="V177" s="17">
        <f t="shared" ref="V177:W183" si="184">AL177</f>
        <v>0</v>
      </c>
      <c r="W177" s="17">
        <f t="shared" si="184"/>
        <v>0</v>
      </c>
      <c r="X177" s="18">
        <f t="shared" ref="X177:X183" si="185">SUM(U177:W177)</f>
        <v>37951506</v>
      </c>
      <c r="Y177" s="21">
        <v>0</v>
      </c>
      <c r="Z177" s="457">
        <v>2457999</v>
      </c>
      <c r="AA177" s="18">
        <f t="shared" ref="AA177:AA183" si="186">SUM(Y177:Z177)</f>
        <v>2457999</v>
      </c>
      <c r="AB177" s="21">
        <v>0</v>
      </c>
      <c r="AC177" s="457">
        <v>2457999</v>
      </c>
      <c r="AD177" s="20">
        <f t="shared" ref="AD177:AD183" si="187">SUM(AB177:AC177)</f>
        <v>2457999</v>
      </c>
      <c r="AE177" s="21">
        <v>0</v>
      </c>
      <c r="AF177" s="457">
        <v>2457999</v>
      </c>
      <c r="AG177" s="18">
        <f t="shared" ref="AG177:AG183" si="188">SUM(AE177:AF177)</f>
        <v>2457999</v>
      </c>
      <c r="AH177" s="21">
        <f t="shared" ref="AH177:AH183" si="189">X177-AA177</f>
        <v>35493507</v>
      </c>
      <c r="AI177" s="17">
        <f t="shared" ref="AI177:AI183" si="190">X177-AD177</f>
        <v>35493507</v>
      </c>
      <c r="AJ177" s="18">
        <f t="shared" ref="AJ177:AJ183" si="191">X177-AG177</f>
        <v>35493507</v>
      </c>
      <c r="AK177" s="10"/>
      <c r="AL177" s="455">
        <v>0</v>
      </c>
      <c r="AM177" s="458">
        <v>0</v>
      </c>
      <c r="AN177" s="10"/>
    </row>
    <row r="178" spans="1:40" s="467" customFormat="1" x14ac:dyDescent="0.2">
      <c r="A178" s="623"/>
      <c r="N178" s="10"/>
      <c r="P178" s="10"/>
      <c r="Q178" s="10"/>
      <c r="R178" s="10"/>
      <c r="S178" s="155">
        <v>3200200</v>
      </c>
      <c r="T178" s="159" t="s">
        <v>324</v>
      </c>
      <c r="U178" s="487">
        <v>0</v>
      </c>
      <c r="V178" s="17">
        <f t="shared" si="184"/>
        <v>0</v>
      </c>
      <c r="W178" s="17">
        <f t="shared" si="184"/>
        <v>0</v>
      </c>
      <c r="X178" s="18">
        <f t="shared" si="185"/>
        <v>0</v>
      </c>
      <c r="Y178" s="21">
        <v>0</v>
      </c>
      <c r="Z178" s="457">
        <v>0</v>
      </c>
      <c r="AA178" s="18">
        <f t="shared" si="186"/>
        <v>0</v>
      </c>
      <c r="AB178" s="21">
        <v>0</v>
      </c>
      <c r="AC178" s="457">
        <v>0</v>
      </c>
      <c r="AD178" s="20">
        <f t="shared" si="187"/>
        <v>0</v>
      </c>
      <c r="AE178" s="21">
        <v>0</v>
      </c>
      <c r="AF178" s="457">
        <v>0</v>
      </c>
      <c r="AG178" s="18">
        <f t="shared" si="188"/>
        <v>0</v>
      </c>
      <c r="AH178" s="21">
        <f t="shared" si="189"/>
        <v>0</v>
      </c>
      <c r="AI178" s="17">
        <f t="shared" si="190"/>
        <v>0</v>
      </c>
      <c r="AJ178" s="18">
        <f t="shared" si="191"/>
        <v>0</v>
      </c>
      <c r="AK178" s="10"/>
      <c r="AL178" s="455">
        <v>0</v>
      </c>
      <c r="AM178" s="458">
        <v>0</v>
      </c>
      <c r="AN178" s="10"/>
    </row>
    <row r="179" spans="1:40" s="467" customFormat="1" x14ac:dyDescent="0.2">
      <c r="A179" s="623"/>
      <c r="N179" s="10"/>
      <c r="P179" s="10"/>
      <c r="Q179" s="10"/>
      <c r="R179" s="10"/>
      <c r="S179" s="155">
        <v>3200300</v>
      </c>
      <c r="T179" s="159" t="s">
        <v>325</v>
      </c>
      <c r="U179" s="487">
        <v>0</v>
      </c>
      <c r="V179" s="17">
        <f t="shared" si="184"/>
        <v>0</v>
      </c>
      <c r="W179" s="17">
        <f t="shared" si="184"/>
        <v>0</v>
      </c>
      <c r="X179" s="18">
        <f t="shared" si="185"/>
        <v>0</v>
      </c>
      <c r="Y179" s="21">
        <v>0</v>
      </c>
      <c r="Z179" s="457">
        <v>0</v>
      </c>
      <c r="AA179" s="18">
        <f t="shared" si="186"/>
        <v>0</v>
      </c>
      <c r="AB179" s="21">
        <v>0</v>
      </c>
      <c r="AC179" s="457">
        <v>0</v>
      </c>
      <c r="AD179" s="20">
        <f t="shared" si="187"/>
        <v>0</v>
      </c>
      <c r="AE179" s="21">
        <v>0</v>
      </c>
      <c r="AF179" s="457">
        <v>0</v>
      </c>
      <c r="AG179" s="18">
        <f t="shared" si="188"/>
        <v>0</v>
      </c>
      <c r="AH179" s="21">
        <f t="shared" si="189"/>
        <v>0</v>
      </c>
      <c r="AI179" s="17">
        <f t="shared" si="190"/>
        <v>0</v>
      </c>
      <c r="AJ179" s="18">
        <f t="shared" si="191"/>
        <v>0</v>
      </c>
      <c r="AK179" s="10"/>
      <c r="AL179" s="455">
        <v>0</v>
      </c>
      <c r="AM179" s="458">
        <v>0</v>
      </c>
      <c r="AN179" s="10"/>
    </row>
    <row r="180" spans="1:40" s="467" customFormat="1" x14ac:dyDescent="0.2">
      <c r="A180" s="623"/>
      <c r="N180" s="10"/>
      <c r="P180" s="10"/>
      <c r="Q180" s="10"/>
      <c r="R180" s="10"/>
      <c r="S180" s="155">
        <v>3200400</v>
      </c>
      <c r="T180" s="159" t="s">
        <v>326</v>
      </c>
      <c r="U180" s="487">
        <v>9000000</v>
      </c>
      <c r="V180" s="17">
        <f t="shared" si="184"/>
        <v>0</v>
      </c>
      <c r="W180" s="17">
        <f t="shared" si="184"/>
        <v>0</v>
      </c>
      <c r="X180" s="18">
        <f t="shared" si="185"/>
        <v>9000000</v>
      </c>
      <c r="Y180" s="21">
        <v>0</v>
      </c>
      <c r="Z180" s="457">
        <v>0</v>
      </c>
      <c r="AA180" s="18">
        <f t="shared" si="186"/>
        <v>0</v>
      </c>
      <c r="AB180" s="21">
        <v>0</v>
      </c>
      <c r="AC180" s="457">
        <v>0</v>
      </c>
      <c r="AD180" s="20">
        <f t="shared" si="187"/>
        <v>0</v>
      </c>
      <c r="AE180" s="21">
        <v>0</v>
      </c>
      <c r="AF180" s="457">
        <v>0</v>
      </c>
      <c r="AG180" s="18">
        <f t="shared" si="188"/>
        <v>0</v>
      </c>
      <c r="AH180" s="21">
        <f t="shared" si="189"/>
        <v>9000000</v>
      </c>
      <c r="AI180" s="17">
        <f t="shared" si="190"/>
        <v>9000000</v>
      </c>
      <c r="AJ180" s="18">
        <f t="shared" si="191"/>
        <v>9000000</v>
      </c>
      <c r="AK180" s="10"/>
      <c r="AL180" s="455">
        <v>0</v>
      </c>
      <c r="AM180" s="458">
        <v>0</v>
      </c>
      <c r="AN180" s="10"/>
    </row>
    <row r="181" spans="1:40" s="467" customFormat="1" x14ac:dyDescent="0.2">
      <c r="A181" s="623"/>
      <c r="N181" s="10"/>
      <c r="P181" s="10"/>
      <c r="Q181" s="10"/>
      <c r="R181" s="10"/>
      <c r="S181" s="228"/>
      <c r="T181" s="174"/>
      <c r="U181" s="487">
        <v>0</v>
      </c>
      <c r="V181" s="17">
        <f>AL181</f>
        <v>0</v>
      </c>
      <c r="W181" s="17">
        <f>AM181</f>
        <v>0</v>
      </c>
      <c r="X181" s="18">
        <f t="shared" si="185"/>
        <v>0</v>
      </c>
      <c r="Y181" s="21">
        <v>0</v>
      </c>
      <c r="Z181" s="457">
        <v>0</v>
      </c>
      <c r="AA181" s="18">
        <f t="shared" si="186"/>
        <v>0</v>
      </c>
      <c r="AB181" s="21">
        <v>0</v>
      </c>
      <c r="AC181" s="457">
        <v>0</v>
      </c>
      <c r="AD181" s="20">
        <f t="shared" si="187"/>
        <v>0</v>
      </c>
      <c r="AE181" s="21">
        <v>0</v>
      </c>
      <c r="AF181" s="457">
        <v>0</v>
      </c>
      <c r="AG181" s="18">
        <f t="shared" si="188"/>
        <v>0</v>
      </c>
      <c r="AH181" s="21">
        <f t="shared" si="189"/>
        <v>0</v>
      </c>
      <c r="AI181" s="17">
        <f t="shared" si="190"/>
        <v>0</v>
      </c>
      <c r="AJ181" s="18">
        <f t="shared" si="191"/>
        <v>0</v>
      </c>
      <c r="AK181" s="10"/>
      <c r="AL181" s="455">
        <v>0</v>
      </c>
      <c r="AM181" s="458">
        <v>0</v>
      </c>
      <c r="AN181" s="10"/>
    </row>
    <row r="182" spans="1:40" s="467" customFormat="1" x14ac:dyDescent="0.2">
      <c r="A182" s="623"/>
      <c r="N182" s="10"/>
      <c r="P182" s="10"/>
      <c r="Q182" s="10"/>
      <c r="R182" s="10"/>
      <c r="S182" s="228"/>
      <c r="T182" s="174"/>
      <c r="U182" s="487">
        <v>0</v>
      </c>
      <c r="V182" s="17">
        <f>AL182</f>
        <v>0</v>
      </c>
      <c r="W182" s="17">
        <f>AM182</f>
        <v>0</v>
      </c>
      <c r="X182" s="18">
        <f t="shared" si="185"/>
        <v>0</v>
      </c>
      <c r="Y182" s="21">
        <v>0</v>
      </c>
      <c r="Z182" s="457">
        <v>0</v>
      </c>
      <c r="AA182" s="18">
        <f t="shared" si="186"/>
        <v>0</v>
      </c>
      <c r="AB182" s="21">
        <v>0</v>
      </c>
      <c r="AC182" s="457">
        <v>0</v>
      </c>
      <c r="AD182" s="20">
        <f t="shared" si="187"/>
        <v>0</v>
      </c>
      <c r="AE182" s="21">
        <v>0</v>
      </c>
      <c r="AF182" s="457">
        <v>0</v>
      </c>
      <c r="AG182" s="18">
        <f t="shared" si="188"/>
        <v>0</v>
      </c>
      <c r="AH182" s="21">
        <f t="shared" si="189"/>
        <v>0</v>
      </c>
      <c r="AI182" s="17">
        <f t="shared" si="190"/>
        <v>0</v>
      </c>
      <c r="AJ182" s="18">
        <f t="shared" si="191"/>
        <v>0</v>
      </c>
      <c r="AK182" s="10"/>
      <c r="AL182" s="455">
        <v>0</v>
      </c>
      <c r="AM182" s="458">
        <v>0</v>
      </c>
      <c r="AN182" s="10"/>
    </row>
    <row r="183" spans="1:40" s="467" customFormat="1" x14ac:dyDescent="0.2">
      <c r="A183" s="623"/>
      <c r="N183" s="10"/>
      <c r="P183" s="10"/>
      <c r="Q183" s="10"/>
      <c r="R183" s="10"/>
      <c r="S183" s="155">
        <v>3299999</v>
      </c>
      <c r="T183" s="159" t="s">
        <v>132</v>
      </c>
      <c r="U183" s="487">
        <v>0</v>
      </c>
      <c r="V183" s="17">
        <f t="shared" si="184"/>
        <v>0</v>
      </c>
      <c r="W183" s="17">
        <f t="shared" si="184"/>
        <v>11003667</v>
      </c>
      <c r="X183" s="18">
        <f t="shared" si="185"/>
        <v>11003667</v>
      </c>
      <c r="Y183" s="21">
        <v>0</v>
      </c>
      <c r="Z183" s="457">
        <v>11003667</v>
      </c>
      <c r="AA183" s="18">
        <f t="shared" si="186"/>
        <v>11003667</v>
      </c>
      <c r="AB183" s="21">
        <v>0</v>
      </c>
      <c r="AC183" s="457">
        <v>11003667</v>
      </c>
      <c r="AD183" s="20">
        <f t="shared" si="187"/>
        <v>11003667</v>
      </c>
      <c r="AE183" s="21">
        <v>0</v>
      </c>
      <c r="AF183" s="457">
        <v>11003667</v>
      </c>
      <c r="AG183" s="18">
        <f t="shared" si="188"/>
        <v>11003667</v>
      </c>
      <c r="AH183" s="21">
        <f t="shared" si="189"/>
        <v>0</v>
      </c>
      <c r="AI183" s="17">
        <f t="shared" si="190"/>
        <v>0</v>
      </c>
      <c r="AJ183" s="18">
        <f t="shared" si="191"/>
        <v>0</v>
      </c>
      <c r="AK183" s="10"/>
      <c r="AL183" s="455">
        <v>0</v>
      </c>
      <c r="AM183" s="458">
        <v>11003667</v>
      </c>
      <c r="AN183" s="10"/>
    </row>
    <row r="184" spans="1:40" s="467" customFormat="1" ht="15.75" x14ac:dyDescent="0.2">
      <c r="A184" s="623"/>
      <c r="N184" s="10"/>
      <c r="P184" s="10"/>
      <c r="Q184" s="10"/>
      <c r="R184" s="10"/>
      <c r="S184" s="448"/>
      <c r="T184" s="449"/>
      <c r="U184" s="256"/>
      <c r="V184" s="193"/>
      <c r="W184" s="193"/>
      <c r="X184" s="207"/>
      <c r="Y184" s="450"/>
      <c r="Z184" s="256"/>
      <c r="AA184" s="207"/>
      <c r="AB184" s="450"/>
      <c r="AC184" s="256"/>
      <c r="AD184" s="193"/>
      <c r="AE184" s="450"/>
      <c r="AF184" s="256"/>
      <c r="AG184" s="207"/>
      <c r="AH184" s="450"/>
      <c r="AI184" s="193"/>
      <c r="AJ184" s="207"/>
      <c r="AK184" s="10"/>
      <c r="AL184" s="213"/>
      <c r="AM184" s="214"/>
      <c r="AN184" s="10"/>
    </row>
    <row r="185" spans="1:40" s="467" customFormat="1" ht="15" x14ac:dyDescent="0.2">
      <c r="A185" s="623"/>
      <c r="N185" s="10"/>
      <c r="P185" s="10"/>
      <c r="Q185" s="10"/>
      <c r="R185" s="10"/>
      <c r="S185" s="34">
        <v>3300000</v>
      </c>
      <c r="T185" s="158" t="s">
        <v>327</v>
      </c>
      <c r="U185" s="157">
        <f t="shared" ref="U185:AJ185" si="192">U186+U187+U191</f>
        <v>4500000</v>
      </c>
      <c r="V185" s="144">
        <f t="shared" si="192"/>
        <v>0</v>
      </c>
      <c r="W185" s="144">
        <f t="shared" si="192"/>
        <v>2516316</v>
      </c>
      <c r="X185" s="153">
        <f t="shared" si="192"/>
        <v>7016316</v>
      </c>
      <c r="Y185" s="151">
        <f t="shared" si="192"/>
        <v>0</v>
      </c>
      <c r="Z185" s="144">
        <f t="shared" si="192"/>
        <v>4980424</v>
      </c>
      <c r="AA185" s="153">
        <f t="shared" si="192"/>
        <v>4980424</v>
      </c>
      <c r="AB185" s="151">
        <f t="shared" si="192"/>
        <v>0</v>
      </c>
      <c r="AC185" s="144">
        <f t="shared" si="192"/>
        <v>4980424</v>
      </c>
      <c r="AD185" s="152">
        <f t="shared" si="192"/>
        <v>4980424</v>
      </c>
      <c r="AE185" s="151">
        <f t="shared" si="192"/>
        <v>0</v>
      </c>
      <c r="AF185" s="144">
        <f t="shared" si="192"/>
        <v>2358000</v>
      </c>
      <c r="AG185" s="153">
        <f t="shared" si="192"/>
        <v>2358000</v>
      </c>
      <c r="AH185" s="151">
        <f t="shared" si="192"/>
        <v>2035892</v>
      </c>
      <c r="AI185" s="144">
        <f t="shared" si="192"/>
        <v>2035892</v>
      </c>
      <c r="AJ185" s="153">
        <f t="shared" si="192"/>
        <v>4658316</v>
      </c>
      <c r="AK185" s="10"/>
      <c r="AL185" s="151">
        <f>AL186+AL187+AL191</f>
        <v>0</v>
      </c>
      <c r="AM185" s="153">
        <f>AM186+AM187+AM191</f>
        <v>2516316</v>
      </c>
      <c r="AN185" s="10"/>
    </row>
    <row r="186" spans="1:40" s="467" customFormat="1" x14ac:dyDescent="0.2">
      <c r="A186" s="623"/>
      <c r="N186" s="10"/>
      <c r="P186" s="10"/>
      <c r="Q186" s="10"/>
      <c r="R186" s="10"/>
      <c r="S186" s="155">
        <v>3300100</v>
      </c>
      <c r="T186" s="159" t="s">
        <v>328</v>
      </c>
      <c r="U186" s="487">
        <v>0</v>
      </c>
      <c r="V186" s="17">
        <f>AL186</f>
        <v>0</v>
      </c>
      <c r="W186" s="17">
        <f>AM186</f>
        <v>0</v>
      </c>
      <c r="X186" s="18">
        <f>SUM(U186:W186)</f>
        <v>0</v>
      </c>
      <c r="Y186" s="21">
        <v>0</v>
      </c>
      <c r="Z186" s="457">
        <v>0</v>
      </c>
      <c r="AA186" s="18">
        <f>SUM(Y186:Z186)</f>
        <v>0</v>
      </c>
      <c r="AB186" s="21">
        <v>0</v>
      </c>
      <c r="AC186" s="457">
        <v>0</v>
      </c>
      <c r="AD186" s="20">
        <f>SUM(AB186:AC186)</f>
        <v>0</v>
      </c>
      <c r="AE186" s="21">
        <v>0</v>
      </c>
      <c r="AF186" s="457">
        <v>0</v>
      </c>
      <c r="AG186" s="18">
        <f>SUM(AE186:AF186)</f>
        <v>0</v>
      </c>
      <c r="AH186" s="21">
        <f>X186-AA186</f>
        <v>0</v>
      </c>
      <c r="AI186" s="17">
        <f>X186-AD186</f>
        <v>0</v>
      </c>
      <c r="AJ186" s="18">
        <f>X186-AG186</f>
        <v>0</v>
      </c>
      <c r="AK186" s="10"/>
      <c r="AL186" s="455">
        <v>0</v>
      </c>
      <c r="AM186" s="458">
        <v>0</v>
      </c>
      <c r="AN186" s="10"/>
    </row>
    <row r="187" spans="1:40" s="467" customFormat="1" x14ac:dyDescent="0.2">
      <c r="A187" s="623"/>
      <c r="N187" s="10"/>
      <c r="P187" s="10"/>
      <c r="Q187" s="10"/>
      <c r="R187" s="10"/>
      <c r="S187" s="155">
        <v>3300200</v>
      </c>
      <c r="T187" s="159" t="s">
        <v>329</v>
      </c>
      <c r="U187" s="19">
        <f t="shared" ref="U187:AM187" si="193">SUM(U188:U190)</f>
        <v>4500000</v>
      </c>
      <c r="V187" s="17">
        <f t="shared" si="193"/>
        <v>0</v>
      </c>
      <c r="W187" s="17">
        <f t="shared" si="193"/>
        <v>0</v>
      </c>
      <c r="X187" s="18">
        <f t="shared" si="193"/>
        <v>4500000</v>
      </c>
      <c r="Y187" s="21">
        <f t="shared" si="193"/>
        <v>0</v>
      </c>
      <c r="Z187" s="169">
        <f t="shared" si="193"/>
        <v>2464108</v>
      </c>
      <c r="AA187" s="18">
        <f t="shared" si="193"/>
        <v>2464108</v>
      </c>
      <c r="AB187" s="21">
        <f t="shared" si="193"/>
        <v>0</v>
      </c>
      <c r="AC187" s="169">
        <f t="shared" si="193"/>
        <v>2464108</v>
      </c>
      <c r="AD187" s="20">
        <f t="shared" si="193"/>
        <v>2464108</v>
      </c>
      <c r="AE187" s="21">
        <f t="shared" si="193"/>
        <v>0</v>
      </c>
      <c r="AF187" s="169">
        <f t="shared" si="193"/>
        <v>0</v>
      </c>
      <c r="AG187" s="18">
        <f t="shared" si="193"/>
        <v>0</v>
      </c>
      <c r="AH187" s="21">
        <f t="shared" si="193"/>
        <v>2035892</v>
      </c>
      <c r="AI187" s="17">
        <f t="shared" si="193"/>
        <v>2035892</v>
      </c>
      <c r="AJ187" s="18">
        <f t="shared" si="193"/>
        <v>4500000</v>
      </c>
      <c r="AK187" s="10"/>
      <c r="AL187" s="31">
        <f t="shared" si="193"/>
        <v>0</v>
      </c>
      <c r="AM187" s="28">
        <f t="shared" si="193"/>
        <v>0</v>
      </c>
      <c r="AN187" s="10"/>
    </row>
    <row r="188" spans="1:40" s="467" customFormat="1" x14ac:dyDescent="0.2">
      <c r="A188" s="623"/>
      <c r="B188" s="554"/>
      <c r="N188" s="10"/>
      <c r="P188" s="10"/>
      <c r="Q188" s="10"/>
      <c r="R188" s="10"/>
      <c r="S188" s="156" t="s">
        <v>330</v>
      </c>
      <c r="T188" s="55" t="s">
        <v>446</v>
      </c>
      <c r="U188" s="487">
        <v>2000000</v>
      </c>
      <c r="V188" s="17">
        <f t="shared" ref="V188:W191" si="194">AL188</f>
        <v>0</v>
      </c>
      <c r="W188" s="17">
        <f t="shared" si="194"/>
        <v>0</v>
      </c>
      <c r="X188" s="18">
        <f>SUM(U188:W188)</f>
        <v>2000000</v>
      </c>
      <c r="Y188" s="21">
        <v>0</v>
      </c>
      <c r="Z188" s="457">
        <v>0</v>
      </c>
      <c r="AA188" s="18">
        <f>SUM(Y188:Z188)</f>
        <v>0</v>
      </c>
      <c r="AB188" s="21">
        <v>0</v>
      </c>
      <c r="AC188" s="457">
        <v>0</v>
      </c>
      <c r="AD188" s="20">
        <f>SUM(AB188:AC188)</f>
        <v>0</v>
      </c>
      <c r="AE188" s="21">
        <v>0</v>
      </c>
      <c r="AF188" s="457">
        <v>0</v>
      </c>
      <c r="AG188" s="18">
        <f>SUM(AE188:AF188)</f>
        <v>0</v>
      </c>
      <c r="AH188" s="21">
        <f>X188-AA188</f>
        <v>2000000</v>
      </c>
      <c r="AI188" s="17">
        <f>X188-AD188</f>
        <v>2000000</v>
      </c>
      <c r="AJ188" s="18">
        <f>X188-AG188</f>
        <v>2000000</v>
      </c>
      <c r="AK188" s="10"/>
      <c r="AL188" s="455">
        <v>0</v>
      </c>
      <c r="AM188" s="458">
        <v>0</v>
      </c>
      <c r="AN188" s="10"/>
    </row>
    <row r="189" spans="1:40" s="467" customFormat="1" x14ac:dyDescent="0.2">
      <c r="A189" s="623"/>
      <c r="B189" s="554"/>
      <c r="N189" s="10"/>
      <c r="P189" s="10"/>
      <c r="Q189" s="10"/>
      <c r="R189" s="10"/>
      <c r="S189" s="156" t="s">
        <v>331</v>
      </c>
      <c r="T189" s="55" t="s">
        <v>447</v>
      </c>
      <c r="U189" s="487">
        <v>2500000</v>
      </c>
      <c r="V189" s="17">
        <f t="shared" si="194"/>
        <v>0</v>
      </c>
      <c r="W189" s="17">
        <f t="shared" si="194"/>
        <v>0</v>
      </c>
      <c r="X189" s="18">
        <f>SUM(U189:W189)</f>
        <v>2500000</v>
      </c>
      <c r="Y189" s="21">
        <v>0</v>
      </c>
      <c r="Z189" s="457">
        <v>2464108</v>
      </c>
      <c r="AA189" s="18">
        <f>SUM(Y189:Z189)</f>
        <v>2464108</v>
      </c>
      <c r="AB189" s="21">
        <v>0</v>
      </c>
      <c r="AC189" s="457">
        <v>2464108</v>
      </c>
      <c r="AD189" s="20">
        <f>SUM(AB189:AC189)</f>
        <v>2464108</v>
      </c>
      <c r="AE189" s="21">
        <v>0</v>
      </c>
      <c r="AF189" s="457">
        <v>0</v>
      </c>
      <c r="AG189" s="18">
        <f>SUM(AE189:AF189)</f>
        <v>0</v>
      </c>
      <c r="AH189" s="21">
        <f>X189-AA189</f>
        <v>35892</v>
      </c>
      <c r="AI189" s="17">
        <f>X189-AD189</f>
        <v>35892</v>
      </c>
      <c r="AJ189" s="18">
        <f>X189-AG189</f>
        <v>2500000</v>
      </c>
      <c r="AK189" s="10"/>
      <c r="AL189" s="455">
        <v>0</v>
      </c>
      <c r="AM189" s="458">
        <v>0</v>
      </c>
      <c r="AN189" s="10"/>
    </row>
    <row r="190" spans="1:40" s="467" customFormat="1" x14ac:dyDescent="0.2">
      <c r="A190" s="623"/>
      <c r="B190" s="554"/>
      <c r="N190" s="10"/>
      <c r="P190" s="10"/>
      <c r="Q190" s="10"/>
      <c r="R190" s="10"/>
      <c r="S190" s="156" t="s">
        <v>332</v>
      </c>
      <c r="T190" s="55" t="s">
        <v>448</v>
      </c>
      <c r="U190" s="487">
        <v>0</v>
      </c>
      <c r="V190" s="17">
        <f t="shared" si="194"/>
        <v>0</v>
      </c>
      <c r="W190" s="17">
        <f t="shared" si="194"/>
        <v>0</v>
      </c>
      <c r="X190" s="18">
        <f>SUM(U190:W190)</f>
        <v>0</v>
      </c>
      <c r="Y190" s="21">
        <v>0</v>
      </c>
      <c r="Z190" s="457">
        <v>0</v>
      </c>
      <c r="AA190" s="18">
        <f>SUM(Y190:Z190)</f>
        <v>0</v>
      </c>
      <c r="AB190" s="21">
        <v>0</v>
      </c>
      <c r="AC190" s="457">
        <v>0</v>
      </c>
      <c r="AD190" s="20">
        <f>SUM(AB190:AC190)</f>
        <v>0</v>
      </c>
      <c r="AE190" s="21">
        <v>0</v>
      </c>
      <c r="AF190" s="457">
        <v>0</v>
      </c>
      <c r="AG190" s="18">
        <f>SUM(AE190:AF190)</f>
        <v>0</v>
      </c>
      <c r="AH190" s="21">
        <f>X190-AA190</f>
        <v>0</v>
      </c>
      <c r="AI190" s="17">
        <f>X190-AD190</f>
        <v>0</v>
      </c>
      <c r="AJ190" s="18">
        <f>X190-AG190</f>
        <v>0</v>
      </c>
      <c r="AK190" s="10"/>
      <c r="AL190" s="455">
        <v>0</v>
      </c>
      <c r="AM190" s="458">
        <v>0</v>
      </c>
      <c r="AN190" s="10"/>
    </row>
    <row r="191" spans="1:40" s="467" customFormat="1" x14ac:dyDescent="0.2">
      <c r="A191" s="623"/>
      <c r="B191" s="554"/>
      <c r="N191" s="10"/>
      <c r="P191" s="10"/>
      <c r="Q191" s="10"/>
      <c r="R191" s="10"/>
      <c r="S191" s="155">
        <v>3399999</v>
      </c>
      <c r="T191" s="159" t="s">
        <v>132</v>
      </c>
      <c r="U191" s="487">
        <v>0</v>
      </c>
      <c r="V191" s="17">
        <f t="shared" si="194"/>
        <v>0</v>
      </c>
      <c r="W191" s="17">
        <f t="shared" si="194"/>
        <v>2516316</v>
      </c>
      <c r="X191" s="18">
        <f>SUM(U191:W191)</f>
        <v>2516316</v>
      </c>
      <c r="Y191" s="21">
        <v>0</v>
      </c>
      <c r="Z191" s="457">
        <v>2516316</v>
      </c>
      <c r="AA191" s="18">
        <f>SUM(Y191:Z191)</f>
        <v>2516316</v>
      </c>
      <c r="AB191" s="21">
        <v>0</v>
      </c>
      <c r="AC191" s="457">
        <v>2516316</v>
      </c>
      <c r="AD191" s="20">
        <f>SUM(AB191:AC191)</f>
        <v>2516316</v>
      </c>
      <c r="AE191" s="21">
        <v>0</v>
      </c>
      <c r="AF191" s="457">
        <v>2358000</v>
      </c>
      <c r="AG191" s="18">
        <f>SUM(AE191:AF191)</f>
        <v>2358000</v>
      </c>
      <c r="AH191" s="21">
        <f>X191-AA191</f>
        <v>0</v>
      </c>
      <c r="AI191" s="17">
        <f>X191-AD191</f>
        <v>0</v>
      </c>
      <c r="AJ191" s="18">
        <f>X191-AG191</f>
        <v>158316</v>
      </c>
      <c r="AK191" s="10"/>
      <c r="AL191" s="455">
        <v>0</v>
      </c>
      <c r="AM191" s="458">
        <v>2516316</v>
      </c>
      <c r="AN191" s="10"/>
    </row>
    <row r="192" spans="1:40" s="467" customFormat="1" ht="15.75" x14ac:dyDescent="0.2">
      <c r="A192" s="623"/>
      <c r="B192" s="554"/>
      <c r="N192" s="10"/>
      <c r="P192" s="10"/>
      <c r="Q192" s="10"/>
      <c r="R192" s="10"/>
      <c r="S192" s="448"/>
      <c r="T192" s="449"/>
      <c r="U192" s="256"/>
      <c r="V192" s="193"/>
      <c r="W192" s="193"/>
      <c r="X192" s="207"/>
      <c r="Y192" s="450"/>
      <c r="Z192" s="256"/>
      <c r="AA192" s="207"/>
      <c r="AB192" s="450"/>
      <c r="AC192" s="256"/>
      <c r="AD192" s="193"/>
      <c r="AE192" s="450"/>
      <c r="AF192" s="256"/>
      <c r="AG192" s="207"/>
      <c r="AH192" s="450"/>
      <c r="AI192" s="193"/>
      <c r="AJ192" s="207"/>
      <c r="AK192" s="10"/>
      <c r="AL192" s="213"/>
      <c r="AM192" s="214"/>
      <c r="AN192" s="10"/>
    </row>
    <row r="193" spans="1:40" s="467" customFormat="1" ht="15.75" x14ac:dyDescent="0.2">
      <c r="A193" s="623"/>
      <c r="B193" s="554"/>
      <c r="N193" s="10"/>
      <c r="P193" s="10"/>
      <c r="Q193" s="10"/>
      <c r="R193" s="10"/>
      <c r="S193" s="469">
        <v>4000000</v>
      </c>
      <c r="T193" s="588" t="s">
        <v>333</v>
      </c>
      <c r="U193" s="589">
        <f t="shared" ref="U193:AJ193" si="195">U194</f>
        <v>235026726</v>
      </c>
      <c r="V193" s="590">
        <f t="shared" si="195"/>
        <v>0</v>
      </c>
      <c r="W193" s="590">
        <f t="shared" si="195"/>
        <v>187811448</v>
      </c>
      <c r="X193" s="465">
        <f t="shared" si="195"/>
        <v>422838174</v>
      </c>
      <c r="Y193" s="464">
        <f t="shared" si="195"/>
        <v>0</v>
      </c>
      <c r="Z193" s="590">
        <f t="shared" si="195"/>
        <v>132873558</v>
      </c>
      <c r="AA193" s="465">
        <f t="shared" si="195"/>
        <v>132873558</v>
      </c>
      <c r="AB193" s="464">
        <f t="shared" si="195"/>
        <v>0</v>
      </c>
      <c r="AC193" s="590">
        <f t="shared" si="195"/>
        <v>110360850</v>
      </c>
      <c r="AD193" s="591">
        <f t="shared" si="195"/>
        <v>110360850</v>
      </c>
      <c r="AE193" s="464">
        <f t="shared" si="195"/>
        <v>0</v>
      </c>
      <c r="AF193" s="590">
        <f t="shared" si="195"/>
        <v>23707147</v>
      </c>
      <c r="AG193" s="465">
        <f t="shared" si="195"/>
        <v>23707147</v>
      </c>
      <c r="AH193" s="464">
        <f t="shared" si="195"/>
        <v>289964616</v>
      </c>
      <c r="AI193" s="590">
        <f t="shared" si="195"/>
        <v>312477324</v>
      </c>
      <c r="AJ193" s="465">
        <f t="shared" si="195"/>
        <v>399131027</v>
      </c>
      <c r="AK193" s="10"/>
      <c r="AL193" s="151">
        <f>AL194</f>
        <v>0</v>
      </c>
      <c r="AM193" s="153">
        <f>AM194</f>
        <v>187811448</v>
      </c>
      <c r="AN193" s="10"/>
    </row>
    <row r="194" spans="1:40" s="467" customFormat="1" ht="15" x14ac:dyDescent="0.2">
      <c r="A194" s="623"/>
      <c r="B194" s="554"/>
      <c r="N194" s="10"/>
      <c r="P194" s="10"/>
      <c r="Q194" s="10"/>
      <c r="R194" s="10"/>
      <c r="S194" s="34">
        <v>4100000</v>
      </c>
      <c r="T194" s="158" t="s">
        <v>334</v>
      </c>
      <c r="U194" s="157">
        <f t="shared" ref="U194:AJ194" si="196">U195+U203+U205</f>
        <v>235026726</v>
      </c>
      <c r="V194" s="144">
        <f t="shared" si="196"/>
        <v>0</v>
      </c>
      <c r="W194" s="144">
        <f t="shared" si="196"/>
        <v>187811448</v>
      </c>
      <c r="X194" s="153">
        <f t="shared" si="196"/>
        <v>422838174</v>
      </c>
      <c r="Y194" s="151">
        <f t="shared" si="196"/>
        <v>0</v>
      </c>
      <c r="Z194" s="144">
        <f t="shared" si="196"/>
        <v>132873558</v>
      </c>
      <c r="AA194" s="153">
        <f t="shared" si="196"/>
        <v>132873558</v>
      </c>
      <c r="AB194" s="151">
        <f t="shared" si="196"/>
        <v>0</v>
      </c>
      <c r="AC194" s="144">
        <f t="shared" si="196"/>
        <v>110360850</v>
      </c>
      <c r="AD194" s="152">
        <f t="shared" si="196"/>
        <v>110360850</v>
      </c>
      <c r="AE194" s="151">
        <f t="shared" si="196"/>
        <v>0</v>
      </c>
      <c r="AF194" s="144">
        <f t="shared" si="196"/>
        <v>23707147</v>
      </c>
      <c r="AG194" s="153">
        <f t="shared" si="196"/>
        <v>23707147</v>
      </c>
      <c r="AH194" s="151">
        <f t="shared" si="196"/>
        <v>289964616</v>
      </c>
      <c r="AI194" s="144">
        <f t="shared" si="196"/>
        <v>312477324</v>
      </c>
      <c r="AJ194" s="153">
        <f t="shared" si="196"/>
        <v>399131027</v>
      </c>
      <c r="AK194" s="12"/>
      <c r="AL194" s="151">
        <f>AL195+AL203+AL205</f>
        <v>0</v>
      </c>
      <c r="AM194" s="153">
        <f>AM195+AM203+AM205</f>
        <v>187811448</v>
      </c>
      <c r="AN194" s="10"/>
    </row>
    <row r="195" spans="1:40" s="467" customFormat="1" x14ac:dyDescent="0.2">
      <c r="A195" s="623"/>
      <c r="B195" s="554"/>
      <c r="N195" s="10"/>
      <c r="P195" s="10"/>
      <c r="Q195" s="10"/>
      <c r="R195" s="10"/>
      <c r="S195" s="155">
        <v>4100100</v>
      </c>
      <c r="T195" s="159" t="s">
        <v>335</v>
      </c>
      <c r="U195" s="19">
        <f t="shared" ref="U195:AJ195" si="197">SUM(U196:U202)</f>
        <v>198421389</v>
      </c>
      <c r="V195" s="17">
        <f t="shared" si="197"/>
        <v>0</v>
      </c>
      <c r="W195" s="17">
        <f t="shared" si="197"/>
        <v>100000000</v>
      </c>
      <c r="X195" s="18">
        <f t="shared" si="197"/>
        <v>298421389</v>
      </c>
      <c r="Y195" s="21">
        <f t="shared" si="197"/>
        <v>0</v>
      </c>
      <c r="Z195" s="169">
        <f t="shared" si="197"/>
        <v>44831310</v>
      </c>
      <c r="AA195" s="18">
        <f t="shared" si="197"/>
        <v>44831310</v>
      </c>
      <c r="AB195" s="21">
        <f t="shared" si="197"/>
        <v>0</v>
      </c>
      <c r="AC195" s="169">
        <f t="shared" si="197"/>
        <v>22318602</v>
      </c>
      <c r="AD195" s="20">
        <f t="shared" si="197"/>
        <v>22318602</v>
      </c>
      <c r="AE195" s="21">
        <f t="shared" si="197"/>
        <v>0</v>
      </c>
      <c r="AF195" s="169">
        <f t="shared" si="197"/>
        <v>275000</v>
      </c>
      <c r="AG195" s="18">
        <f t="shared" si="197"/>
        <v>275000</v>
      </c>
      <c r="AH195" s="21">
        <f t="shared" si="197"/>
        <v>253590079</v>
      </c>
      <c r="AI195" s="17">
        <f t="shared" si="197"/>
        <v>276102787</v>
      </c>
      <c r="AJ195" s="18">
        <f t="shared" si="197"/>
        <v>298146389</v>
      </c>
      <c r="AK195" s="10"/>
      <c r="AL195" s="31">
        <f>SUM(AL196:AL202)</f>
        <v>0</v>
      </c>
      <c r="AM195" s="28">
        <f>SUM(AM196:AM202)</f>
        <v>100000000</v>
      </c>
      <c r="AN195" s="10"/>
    </row>
    <row r="196" spans="1:40" s="467" customFormat="1" x14ac:dyDescent="0.2">
      <c r="A196" s="623"/>
      <c r="B196" s="554"/>
      <c r="N196" s="10"/>
      <c r="P196" s="10"/>
      <c r="Q196" s="10"/>
      <c r="R196" s="10"/>
      <c r="S196" s="156" t="s">
        <v>336</v>
      </c>
      <c r="T196" s="55" t="s">
        <v>449</v>
      </c>
      <c r="U196" s="487">
        <v>100589698</v>
      </c>
      <c r="V196" s="17">
        <f t="shared" ref="V196:W200" si="198">AL196</f>
        <v>0</v>
      </c>
      <c r="W196" s="17">
        <f t="shared" si="198"/>
        <v>100000000</v>
      </c>
      <c r="X196" s="18">
        <f t="shared" ref="X196:X202" si="199">SUM(U196:W196)</f>
        <v>200589698</v>
      </c>
      <c r="Y196" s="21">
        <v>0</v>
      </c>
      <c r="Z196" s="457">
        <v>38308921</v>
      </c>
      <c r="AA196" s="18">
        <f t="shared" ref="AA196:AA202" si="200">SUM(Y196:Z196)</f>
        <v>38308921</v>
      </c>
      <c r="AB196" s="21">
        <v>0</v>
      </c>
      <c r="AC196" s="457">
        <v>15796213</v>
      </c>
      <c r="AD196" s="20">
        <f t="shared" ref="AD196:AD202" si="201">SUM(AB196:AC196)</f>
        <v>15796213</v>
      </c>
      <c r="AE196" s="21">
        <v>0</v>
      </c>
      <c r="AF196" s="457">
        <v>275000</v>
      </c>
      <c r="AG196" s="18">
        <f t="shared" ref="AG196:AG202" si="202">SUM(AE196:AF196)</f>
        <v>275000</v>
      </c>
      <c r="AH196" s="21">
        <f t="shared" ref="AH196:AH202" si="203">X196-AA196</f>
        <v>162280777</v>
      </c>
      <c r="AI196" s="17">
        <f t="shared" ref="AI196:AI202" si="204">X196-AD196</f>
        <v>184793485</v>
      </c>
      <c r="AJ196" s="18">
        <f t="shared" ref="AJ196:AJ202" si="205">X196-AG196</f>
        <v>200314698</v>
      </c>
      <c r="AK196" s="10"/>
      <c r="AL196" s="455">
        <v>0</v>
      </c>
      <c r="AM196" s="458">
        <v>100000000</v>
      </c>
      <c r="AN196" s="10"/>
    </row>
    <row r="197" spans="1:40" s="467" customFormat="1" x14ac:dyDescent="0.2">
      <c r="A197" s="623"/>
      <c r="B197" s="554"/>
      <c r="N197" s="10"/>
      <c r="P197" s="10"/>
      <c r="Q197" s="10"/>
      <c r="R197" s="10"/>
      <c r="S197" s="156" t="s">
        <v>337</v>
      </c>
      <c r="T197" s="55" t="s">
        <v>450</v>
      </c>
      <c r="U197" s="487">
        <v>54520540</v>
      </c>
      <c r="V197" s="17">
        <f t="shared" si="198"/>
        <v>0</v>
      </c>
      <c r="W197" s="17">
        <f t="shared" si="198"/>
        <v>0</v>
      </c>
      <c r="X197" s="18">
        <f t="shared" si="199"/>
        <v>54520540</v>
      </c>
      <c r="Y197" s="21">
        <v>0</v>
      </c>
      <c r="Z197" s="457">
        <v>3341261</v>
      </c>
      <c r="AA197" s="18">
        <f t="shared" si="200"/>
        <v>3341261</v>
      </c>
      <c r="AB197" s="21">
        <v>0</v>
      </c>
      <c r="AC197" s="457">
        <v>3341261</v>
      </c>
      <c r="AD197" s="20">
        <f t="shared" si="201"/>
        <v>3341261</v>
      </c>
      <c r="AE197" s="21">
        <v>0</v>
      </c>
      <c r="AF197" s="457">
        <v>0</v>
      </c>
      <c r="AG197" s="18">
        <f t="shared" si="202"/>
        <v>0</v>
      </c>
      <c r="AH197" s="21">
        <f t="shared" si="203"/>
        <v>51179279</v>
      </c>
      <c r="AI197" s="17">
        <f t="shared" si="204"/>
        <v>51179279</v>
      </c>
      <c r="AJ197" s="18">
        <f t="shared" si="205"/>
        <v>54520540</v>
      </c>
      <c r="AK197" s="10"/>
      <c r="AL197" s="455">
        <v>0</v>
      </c>
      <c r="AM197" s="458">
        <v>0</v>
      </c>
      <c r="AN197" s="10"/>
    </row>
    <row r="198" spans="1:40" s="467" customFormat="1" x14ac:dyDescent="0.2">
      <c r="A198" s="623"/>
      <c r="B198" s="554"/>
      <c r="N198" s="10"/>
      <c r="P198" s="10"/>
      <c r="Q198" s="10"/>
      <c r="R198" s="10"/>
      <c r="S198" s="156" t="s">
        <v>338</v>
      </c>
      <c r="T198" s="55" t="s">
        <v>451</v>
      </c>
      <c r="U198" s="487">
        <v>15745580</v>
      </c>
      <c r="V198" s="17">
        <f t="shared" si="198"/>
        <v>0</v>
      </c>
      <c r="W198" s="17">
        <f t="shared" si="198"/>
        <v>0</v>
      </c>
      <c r="X198" s="18">
        <f t="shared" si="199"/>
        <v>15745580</v>
      </c>
      <c r="Y198" s="21">
        <v>0</v>
      </c>
      <c r="Z198" s="457">
        <v>1421190</v>
      </c>
      <c r="AA198" s="18">
        <f t="shared" si="200"/>
        <v>1421190</v>
      </c>
      <c r="AB198" s="21">
        <v>0</v>
      </c>
      <c r="AC198" s="457">
        <v>1421190</v>
      </c>
      <c r="AD198" s="20">
        <f t="shared" si="201"/>
        <v>1421190</v>
      </c>
      <c r="AE198" s="21">
        <v>0</v>
      </c>
      <c r="AF198" s="457">
        <v>0</v>
      </c>
      <c r="AG198" s="18">
        <f t="shared" si="202"/>
        <v>0</v>
      </c>
      <c r="AH198" s="21">
        <f t="shared" si="203"/>
        <v>14324390</v>
      </c>
      <c r="AI198" s="17">
        <f t="shared" si="204"/>
        <v>14324390</v>
      </c>
      <c r="AJ198" s="18">
        <f t="shared" si="205"/>
        <v>15745580</v>
      </c>
      <c r="AK198" s="10"/>
      <c r="AL198" s="455">
        <v>0</v>
      </c>
      <c r="AM198" s="458">
        <v>0</v>
      </c>
      <c r="AN198" s="10"/>
    </row>
    <row r="199" spans="1:40" s="467" customFormat="1" x14ac:dyDescent="0.2">
      <c r="A199" s="623"/>
      <c r="B199" s="554"/>
      <c r="N199" s="10"/>
      <c r="P199" s="10"/>
      <c r="Q199" s="10"/>
      <c r="R199" s="10"/>
      <c r="S199" s="156" t="s">
        <v>339</v>
      </c>
      <c r="T199" s="55" t="s">
        <v>452</v>
      </c>
      <c r="U199" s="487">
        <v>19604413</v>
      </c>
      <c r="V199" s="17">
        <f t="shared" si="198"/>
        <v>0</v>
      </c>
      <c r="W199" s="17">
        <f t="shared" si="198"/>
        <v>0</v>
      </c>
      <c r="X199" s="18">
        <f t="shared" si="199"/>
        <v>19604413</v>
      </c>
      <c r="Y199" s="21">
        <v>0</v>
      </c>
      <c r="Z199" s="457">
        <v>416658</v>
      </c>
      <c r="AA199" s="18">
        <f t="shared" si="200"/>
        <v>416658</v>
      </c>
      <c r="AB199" s="21">
        <v>0</v>
      </c>
      <c r="AC199" s="457">
        <v>416658</v>
      </c>
      <c r="AD199" s="20">
        <f t="shared" si="201"/>
        <v>416658</v>
      </c>
      <c r="AE199" s="21">
        <v>0</v>
      </c>
      <c r="AF199" s="457">
        <v>0</v>
      </c>
      <c r="AG199" s="18">
        <f t="shared" si="202"/>
        <v>0</v>
      </c>
      <c r="AH199" s="21">
        <f t="shared" si="203"/>
        <v>19187755</v>
      </c>
      <c r="AI199" s="17">
        <f t="shared" si="204"/>
        <v>19187755</v>
      </c>
      <c r="AJ199" s="18">
        <f t="shared" si="205"/>
        <v>19604413</v>
      </c>
      <c r="AK199" s="10"/>
      <c r="AL199" s="455">
        <v>0</v>
      </c>
      <c r="AM199" s="458">
        <v>0</v>
      </c>
      <c r="AN199" s="10"/>
    </row>
    <row r="200" spans="1:40" s="467" customFormat="1" x14ac:dyDescent="0.2">
      <c r="A200" s="623"/>
      <c r="B200" s="554"/>
      <c r="N200" s="10"/>
      <c r="P200" s="10"/>
      <c r="Q200" s="10"/>
      <c r="R200" s="10"/>
      <c r="S200" s="156" t="s">
        <v>340</v>
      </c>
      <c r="T200" s="55" t="s">
        <v>453</v>
      </c>
      <c r="U200" s="487">
        <v>7961158</v>
      </c>
      <c r="V200" s="17">
        <f t="shared" si="198"/>
        <v>0</v>
      </c>
      <c r="W200" s="17">
        <f t="shared" si="198"/>
        <v>0</v>
      </c>
      <c r="X200" s="18">
        <f t="shared" si="199"/>
        <v>7961158</v>
      </c>
      <c r="Y200" s="21">
        <v>0</v>
      </c>
      <c r="Z200" s="457">
        <v>1343280</v>
      </c>
      <c r="AA200" s="18">
        <f t="shared" si="200"/>
        <v>1343280</v>
      </c>
      <c r="AB200" s="21">
        <v>0</v>
      </c>
      <c r="AC200" s="457">
        <v>1343280</v>
      </c>
      <c r="AD200" s="20">
        <f t="shared" si="201"/>
        <v>1343280</v>
      </c>
      <c r="AE200" s="21">
        <v>0</v>
      </c>
      <c r="AF200" s="457">
        <v>0</v>
      </c>
      <c r="AG200" s="18">
        <f t="shared" si="202"/>
        <v>0</v>
      </c>
      <c r="AH200" s="21">
        <f t="shared" si="203"/>
        <v>6617878</v>
      </c>
      <c r="AI200" s="17">
        <f t="shared" si="204"/>
        <v>6617878</v>
      </c>
      <c r="AJ200" s="18">
        <f t="shared" si="205"/>
        <v>7961158</v>
      </c>
      <c r="AK200" s="10"/>
      <c r="AL200" s="455">
        <v>0</v>
      </c>
      <c r="AM200" s="458">
        <v>0</v>
      </c>
      <c r="AN200" s="10"/>
    </row>
    <row r="201" spans="1:40" s="467" customFormat="1" x14ac:dyDescent="0.2">
      <c r="A201" s="623"/>
      <c r="B201" s="554"/>
      <c r="N201" s="10"/>
      <c r="P201" s="10"/>
      <c r="Q201" s="10"/>
      <c r="R201" s="10"/>
      <c r="S201" s="229"/>
      <c r="T201" s="205"/>
      <c r="U201" s="487">
        <v>0</v>
      </c>
      <c r="V201" s="17">
        <f>AL201</f>
        <v>0</v>
      </c>
      <c r="W201" s="17">
        <f>AM201</f>
        <v>0</v>
      </c>
      <c r="X201" s="18">
        <f t="shared" si="199"/>
        <v>0</v>
      </c>
      <c r="Y201" s="21">
        <v>0</v>
      </c>
      <c r="Z201" s="457">
        <v>0</v>
      </c>
      <c r="AA201" s="18">
        <f t="shared" si="200"/>
        <v>0</v>
      </c>
      <c r="AB201" s="21">
        <v>0</v>
      </c>
      <c r="AC201" s="457">
        <v>0</v>
      </c>
      <c r="AD201" s="20">
        <f t="shared" si="201"/>
        <v>0</v>
      </c>
      <c r="AE201" s="21">
        <v>0</v>
      </c>
      <c r="AF201" s="457">
        <v>0</v>
      </c>
      <c r="AG201" s="18">
        <f t="shared" si="202"/>
        <v>0</v>
      </c>
      <c r="AH201" s="21">
        <f t="shared" si="203"/>
        <v>0</v>
      </c>
      <c r="AI201" s="17">
        <f t="shared" si="204"/>
        <v>0</v>
      </c>
      <c r="AJ201" s="18">
        <f t="shared" si="205"/>
        <v>0</v>
      </c>
      <c r="AK201" s="10"/>
      <c r="AL201" s="455">
        <v>0</v>
      </c>
      <c r="AM201" s="458">
        <v>0</v>
      </c>
      <c r="AN201" s="10"/>
    </row>
    <row r="202" spans="1:40" s="467" customFormat="1" x14ac:dyDescent="0.2">
      <c r="A202" s="623"/>
      <c r="B202" s="554"/>
      <c r="N202" s="10"/>
      <c r="P202" s="10"/>
      <c r="Q202" s="10"/>
      <c r="R202" s="10"/>
      <c r="S202" s="229"/>
      <c r="T202" s="205"/>
      <c r="U202" s="487">
        <v>0</v>
      </c>
      <c r="V202" s="17">
        <f>AL202</f>
        <v>0</v>
      </c>
      <c r="W202" s="17">
        <f>AM202</f>
        <v>0</v>
      </c>
      <c r="X202" s="18">
        <f t="shared" si="199"/>
        <v>0</v>
      </c>
      <c r="Y202" s="21">
        <v>0</v>
      </c>
      <c r="Z202" s="457">
        <v>0</v>
      </c>
      <c r="AA202" s="18">
        <f t="shared" si="200"/>
        <v>0</v>
      </c>
      <c r="AB202" s="21">
        <v>0</v>
      </c>
      <c r="AC202" s="457">
        <v>0</v>
      </c>
      <c r="AD202" s="20">
        <f t="shared" si="201"/>
        <v>0</v>
      </c>
      <c r="AE202" s="21">
        <v>0</v>
      </c>
      <c r="AF202" s="457">
        <v>0</v>
      </c>
      <c r="AG202" s="18">
        <f t="shared" si="202"/>
        <v>0</v>
      </c>
      <c r="AH202" s="21">
        <f t="shared" si="203"/>
        <v>0</v>
      </c>
      <c r="AI202" s="17">
        <f t="shared" si="204"/>
        <v>0</v>
      </c>
      <c r="AJ202" s="18">
        <f t="shared" si="205"/>
        <v>0</v>
      </c>
      <c r="AK202" s="10"/>
      <c r="AL202" s="455">
        <v>0</v>
      </c>
      <c r="AM202" s="458">
        <v>0</v>
      </c>
      <c r="AN202" s="10"/>
    </row>
    <row r="203" spans="1:40" s="467" customFormat="1" x14ac:dyDescent="0.2">
      <c r="A203" s="623"/>
      <c r="B203" s="554"/>
      <c r="N203" s="10"/>
      <c r="P203" s="10"/>
      <c r="Q203" s="10"/>
      <c r="R203" s="10"/>
      <c r="S203" s="155">
        <v>4100200</v>
      </c>
      <c r="T203" s="159" t="s">
        <v>341</v>
      </c>
      <c r="U203" s="19">
        <f t="shared" ref="U203:AJ203" si="206">U204</f>
        <v>36605337</v>
      </c>
      <c r="V203" s="17">
        <f t="shared" si="206"/>
        <v>0</v>
      </c>
      <c r="W203" s="17">
        <f t="shared" si="206"/>
        <v>0</v>
      </c>
      <c r="X203" s="18">
        <f t="shared" si="206"/>
        <v>36605337</v>
      </c>
      <c r="Y203" s="21">
        <f t="shared" si="206"/>
        <v>0</v>
      </c>
      <c r="Z203" s="169">
        <f t="shared" si="206"/>
        <v>230800</v>
      </c>
      <c r="AA203" s="18">
        <f t="shared" si="206"/>
        <v>230800</v>
      </c>
      <c r="AB203" s="21">
        <f t="shared" si="206"/>
        <v>0</v>
      </c>
      <c r="AC203" s="169">
        <f t="shared" si="206"/>
        <v>230800</v>
      </c>
      <c r="AD203" s="20">
        <f t="shared" si="206"/>
        <v>230800</v>
      </c>
      <c r="AE203" s="21">
        <f t="shared" si="206"/>
        <v>0</v>
      </c>
      <c r="AF203" s="169">
        <f t="shared" si="206"/>
        <v>0</v>
      </c>
      <c r="AG203" s="18">
        <f t="shared" si="206"/>
        <v>0</v>
      </c>
      <c r="AH203" s="21">
        <f t="shared" si="206"/>
        <v>36374537</v>
      </c>
      <c r="AI203" s="17">
        <f t="shared" si="206"/>
        <v>36374537</v>
      </c>
      <c r="AJ203" s="18">
        <f t="shared" si="206"/>
        <v>36605337</v>
      </c>
      <c r="AK203" s="10"/>
      <c r="AL203" s="31">
        <f>AL204</f>
        <v>0</v>
      </c>
      <c r="AM203" s="28">
        <f>AM204</f>
        <v>0</v>
      </c>
      <c r="AN203" s="10"/>
    </row>
    <row r="204" spans="1:40" s="467" customFormat="1" x14ac:dyDescent="0.2">
      <c r="A204" s="623"/>
      <c r="B204" s="554"/>
      <c r="N204" s="10"/>
      <c r="P204" s="10"/>
      <c r="Q204" s="10"/>
      <c r="R204" s="10"/>
      <c r="S204" s="156" t="s">
        <v>342</v>
      </c>
      <c r="T204" s="55" t="s">
        <v>454</v>
      </c>
      <c r="U204" s="487">
        <v>36605337</v>
      </c>
      <c r="V204" s="17">
        <f>AL204</f>
        <v>0</v>
      </c>
      <c r="W204" s="17">
        <f>AM204</f>
        <v>0</v>
      </c>
      <c r="X204" s="18">
        <f>SUM(U204:W204)</f>
        <v>36605337</v>
      </c>
      <c r="Y204" s="21">
        <v>0</v>
      </c>
      <c r="Z204" s="457">
        <v>230800</v>
      </c>
      <c r="AA204" s="18">
        <f>SUM(Y204:Z204)</f>
        <v>230800</v>
      </c>
      <c r="AB204" s="21">
        <v>0</v>
      </c>
      <c r="AC204" s="457">
        <v>230800</v>
      </c>
      <c r="AD204" s="20">
        <f>SUM(AB204:AC204)</f>
        <v>230800</v>
      </c>
      <c r="AE204" s="21">
        <v>0</v>
      </c>
      <c r="AF204" s="457">
        <v>0</v>
      </c>
      <c r="AG204" s="18">
        <f>SUM(AE204:AF204)</f>
        <v>0</v>
      </c>
      <c r="AH204" s="21">
        <f>X204-AA204</f>
        <v>36374537</v>
      </c>
      <c r="AI204" s="17">
        <f>X204-AD204</f>
        <v>36374537</v>
      </c>
      <c r="AJ204" s="18">
        <f>X204-AG204</f>
        <v>36605337</v>
      </c>
      <c r="AK204" s="10"/>
      <c r="AL204" s="455">
        <v>0</v>
      </c>
      <c r="AM204" s="458">
        <v>0</v>
      </c>
      <c r="AN204" s="10"/>
    </row>
    <row r="205" spans="1:40" s="467" customFormat="1" ht="13.5" thickBot="1" x14ac:dyDescent="0.25">
      <c r="A205" s="623"/>
      <c r="B205" s="554"/>
      <c r="N205" s="10"/>
      <c r="P205" s="10"/>
      <c r="Q205" s="10"/>
      <c r="R205" s="10"/>
      <c r="S205" s="624">
        <v>4199999</v>
      </c>
      <c r="T205" s="625" t="s">
        <v>132</v>
      </c>
      <c r="U205" s="626">
        <v>0</v>
      </c>
      <c r="V205" s="143">
        <f>AL205</f>
        <v>0</v>
      </c>
      <c r="W205" s="143">
        <f>AM205</f>
        <v>87811448</v>
      </c>
      <c r="X205" s="148">
        <f>SUM(U205:W205)</f>
        <v>87811448</v>
      </c>
      <c r="Y205" s="147">
        <v>0</v>
      </c>
      <c r="Z205" s="475">
        <v>87811448</v>
      </c>
      <c r="AA205" s="148">
        <f>SUM(Y205:Z205)</f>
        <v>87811448</v>
      </c>
      <c r="AB205" s="147">
        <v>0</v>
      </c>
      <c r="AC205" s="475">
        <v>87811448</v>
      </c>
      <c r="AD205" s="149">
        <f>SUM(AB205:AC205)</f>
        <v>87811448</v>
      </c>
      <c r="AE205" s="147">
        <v>0</v>
      </c>
      <c r="AF205" s="475">
        <v>23432147</v>
      </c>
      <c r="AG205" s="148">
        <f>SUM(AE205:AF205)</f>
        <v>23432147</v>
      </c>
      <c r="AH205" s="147">
        <f>X205-AA205</f>
        <v>0</v>
      </c>
      <c r="AI205" s="143">
        <f>X205-AD205</f>
        <v>0</v>
      </c>
      <c r="AJ205" s="148">
        <f>X205-AG205</f>
        <v>64379301</v>
      </c>
      <c r="AK205" s="10"/>
      <c r="AL205" s="471">
        <v>0</v>
      </c>
      <c r="AM205" s="476">
        <v>87811448</v>
      </c>
      <c r="AN205" s="10"/>
    </row>
    <row r="206" spans="1:40" s="467" customFormat="1" ht="15.75" x14ac:dyDescent="0.2">
      <c r="A206" s="623"/>
      <c r="B206" s="554"/>
      <c r="N206" s="10"/>
      <c r="P206" s="10"/>
      <c r="Q206" s="10"/>
      <c r="R206" s="10"/>
      <c r="S206" s="627"/>
      <c r="T206" s="628"/>
      <c r="U206" s="265"/>
      <c r="V206" s="208"/>
      <c r="W206" s="208"/>
      <c r="X206" s="209"/>
      <c r="Y206" s="629"/>
      <c r="Z206" s="265"/>
      <c r="AA206" s="209"/>
      <c r="AB206" s="208"/>
      <c r="AC206" s="265"/>
      <c r="AD206" s="208"/>
      <c r="AE206" s="629"/>
      <c r="AF206" s="265"/>
      <c r="AG206" s="209"/>
      <c r="AH206" s="629"/>
      <c r="AI206" s="208"/>
      <c r="AJ206" s="209"/>
      <c r="AK206" s="10"/>
      <c r="AL206" s="630"/>
      <c r="AM206" s="631"/>
      <c r="AN206" s="10"/>
    </row>
    <row r="207" spans="1:40" s="467" customFormat="1" ht="19.5" x14ac:dyDescent="0.2">
      <c r="A207" s="623"/>
      <c r="B207" s="554"/>
      <c r="N207" s="10"/>
      <c r="P207" s="10"/>
      <c r="Q207" s="10"/>
      <c r="R207" s="10"/>
      <c r="S207" s="632" t="s">
        <v>343</v>
      </c>
      <c r="T207" s="633" t="s">
        <v>344</v>
      </c>
      <c r="U207" s="589">
        <f t="shared" ref="U207:AJ207" si="207">U209</f>
        <v>0</v>
      </c>
      <c r="V207" s="590">
        <f t="shared" si="207"/>
        <v>0</v>
      </c>
      <c r="W207" s="590">
        <f t="shared" si="207"/>
        <v>20000000</v>
      </c>
      <c r="X207" s="465">
        <f t="shared" si="207"/>
        <v>20000000</v>
      </c>
      <c r="Y207" s="464">
        <f t="shared" si="207"/>
        <v>0</v>
      </c>
      <c r="Z207" s="634">
        <f t="shared" si="207"/>
        <v>0</v>
      </c>
      <c r="AA207" s="465">
        <f t="shared" si="207"/>
        <v>0</v>
      </c>
      <c r="AB207" s="589">
        <f t="shared" si="207"/>
        <v>0</v>
      </c>
      <c r="AC207" s="634">
        <f t="shared" si="207"/>
        <v>0</v>
      </c>
      <c r="AD207" s="591">
        <f t="shared" si="207"/>
        <v>0</v>
      </c>
      <c r="AE207" s="464">
        <f t="shared" si="207"/>
        <v>0</v>
      </c>
      <c r="AF207" s="634">
        <f t="shared" si="207"/>
        <v>0</v>
      </c>
      <c r="AG207" s="465">
        <f t="shared" si="207"/>
        <v>0</v>
      </c>
      <c r="AH207" s="464">
        <f t="shared" si="207"/>
        <v>20000000</v>
      </c>
      <c r="AI207" s="590">
        <f t="shared" si="207"/>
        <v>20000000</v>
      </c>
      <c r="AJ207" s="465">
        <f t="shared" si="207"/>
        <v>20000000</v>
      </c>
      <c r="AK207" s="10"/>
      <c r="AL207" s="464">
        <f>AL209</f>
        <v>0</v>
      </c>
      <c r="AM207" s="465">
        <f>AM209</f>
        <v>20000000</v>
      </c>
      <c r="AN207" s="10"/>
    </row>
    <row r="208" spans="1:40" s="467" customFormat="1" ht="15.75" x14ac:dyDescent="0.2">
      <c r="A208" s="623"/>
      <c r="B208" s="554"/>
      <c r="N208" s="10"/>
      <c r="P208" s="10"/>
      <c r="Q208" s="10"/>
      <c r="R208" s="10"/>
      <c r="S208" s="635"/>
      <c r="T208" s="636"/>
      <c r="U208" s="256"/>
      <c r="V208" s="193"/>
      <c r="W208" s="193"/>
      <c r="X208" s="207"/>
      <c r="Y208" s="450"/>
      <c r="Z208" s="256"/>
      <c r="AA208" s="207"/>
      <c r="AB208" s="193"/>
      <c r="AC208" s="256"/>
      <c r="AD208" s="193"/>
      <c r="AE208" s="450"/>
      <c r="AF208" s="256"/>
      <c r="AG208" s="207"/>
      <c r="AH208" s="450"/>
      <c r="AI208" s="193"/>
      <c r="AJ208" s="207"/>
      <c r="AK208" s="10"/>
      <c r="AL208" s="637"/>
      <c r="AM208" s="638"/>
      <c r="AN208" s="10"/>
    </row>
    <row r="209" spans="1:40" s="467" customFormat="1" ht="15.75" x14ac:dyDescent="0.2">
      <c r="A209" s="623"/>
      <c r="B209" s="554"/>
      <c r="N209" s="10"/>
      <c r="P209" s="10"/>
      <c r="Q209" s="10"/>
      <c r="R209" s="10"/>
      <c r="S209" s="639">
        <v>5000000</v>
      </c>
      <c r="T209" s="640" t="s">
        <v>480</v>
      </c>
      <c r="U209" s="589">
        <f t="shared" ref="U209:AJ209" si="208">U210</f>
        <v>0</v>
      </c>
      <c r="V209" s="590">
        <f t="shared" si="208"/>
        <v>0</v>
      </c>
      <c r="W209" s="590">
        <f t="shared" si="208"/>
        <v>20000000</v>
      </c>
      <c r="X209" s="465">
        <f t="shared" si="208"/>
        <v>20000000</v>
      </c>
      <c r="Y209" s="464">
        <f t="shared" si="208"/>
        <v>0</v>
      </c>
      <c r="Z209" s="634">
        <f t="shared" si="208"/>
        <v>0</v>
      </c>
      <c r="AA209" s="465">
        <f t="shared" si="208"/>
        <v>0</v>
      </c>
      <c r="AB209" s="589">
        <f t="shared" si="208"/>
        <v>0</v>
      </c>
      <c r="AC209" s="634">
        <f t="shared" si="208"/>
        <v>0</v>
      </c>
      <c r="AD209" s="591">
        <f t="shared" si="208"/>
        <v>0</v>
      </c>
      <c r="AE209" s="464">
        <f t="shared" si="208"/>
        <v>0</v>
      </c>
      <c r="AF209" s="634">
        <f t="shared" si="208"/>
        <v>0</v>
      </c>
      <c r="AG209" s="465">
        <f t="shared" si="208"/>
        <v>0</v>
      </c>
      <c r="AH209" s="464">
        <f t="shared" si="208"/>
        <v>20000000</v>
      </c>
      <c r="AI209" s="590">
        <f t="shared" si="208"/>
        <v>20000000</v>
      </c>
      <c r="AJ209" s="465">
        <f t="shared" si="208"/>
        <v>20000000</v>
      </c>
      <c r="AK209" s="10"/>
      <c r="AL209" s="151">
        <f>AL210</f>
        <v>0</v>
      </c>
      <c r="AM209" s="153">
        <f>AM210</f>
        <v>20000000</v>
      </c>
      <c r="AN209" s="10"/>
    </row>
    <row r="210" spans="1:40" s="467" customFormat="1" ht="15" x14ac:dyDescent="0.2">
      <c r="A210" s="623"/>
      <c r="B210" s="554"/>
      <c r="N210" s="10"/>
      <c r="P210" s="10"/>
      <c r="Q210" s="10"/>
      <c r="R210" s="10"/>
      <c r="S210" s="258">
        <v>5100000</v>
      </c>
      <c r="T210" s="259" t="s">
        <v>345</v>
      </c>
      <c r="U210" s="157">
        <f t="shared" ref="U210:AJ210" si="209">U211+U218</f>
        <v>0</v>
      </c>
      <c r="V210" s="144">
        <f t="shared" si="209"/>
        <v>0</v>
      </c>
      <c r="W210" s="144">
        <f t="shared" si="209"/>
        <v>20000000</v>
      </c>
      <c r="X210" s="153">
        <f t="shared" si="209"/>
        <v>20000000</v>
      </c>
      <c r="Y210" s="151">
        <f t="shared" si="209"/>
        <v>0</v>
      </c>
      <c r="Z210" s="263">
        <f t="shared" si="209"/>
        <v>0</v>
      </c>
      <c r="AA210" s="153">
        <f t="shared" si="209"/>
        <v>0</v>
      </c>
      <c r="AB210" s="157">
        <f t="shared" si="209"/>
        <v>0</v>
      </c>
      <c r="AC210" s="263">
        <f t="shared" si="209"/>
        <v>0</v>
      </c>
      <c r="AD210" s="152">
        <f t="shared" si="209"/>
        <v>0</v>
      </c>
      <c r="AE210" s="151">
        <f t="shared" si="209"/>
        <v>0</v>
      </c>
      <c r="AF210" s="263">
        <f t="shared" si="209"/>
        <v>0</v>
      </c>
      <c r="AG210" s="153">
        <f t="shared" si="209"/>
        <v>0</v>
      </c>
      <c r="AH210" s="151">
        <f t="shared" si="209"/>
        <v>20000000</v>
      </c>
      <c r="AI210" s="144">
        <f t="shared" si="209"/>
        <v>20000000</v>
      </c>
      <c r="AJ210" s="153">
        <f t="shared" si="209"/>
        <v>20000000</v>
      </c>
      <c r="AK210" s="10"/>
      <c r="AL210" s="151">
        <f>AL211+AL218</f>
        <v>0</v>
      </c>
      <c r="AM210" s="153">
        <f>AM211+AM218</f>
        <v>20000000</v>
      </c>
      <c r="AN210" s="10"/>
    </row>
    <row r="211" spans="1:40" s="467" customFormat="1" x14ac:dyDescent="0.2">
      <c r="A211" s="623"/>
      <c r="B211" s="554"/>
      <c r="N211" s="10"/>
      <c r="P211" s="10"/>
      <c r="Q211" s="10"/>
      <c r="R211" s="10"/>
      <c r="S211" s="260">
        <v>5100100</v>
      </c>
      <c r="T211" s="261" t="s">
        <v>346</v>
      </c>
      <c r="U211" s="19">
        <f t="shared" ref="U211:AJ211" si="210">SUM(U212:U217)</f>
        <v>0</v>
      </c>
      <c r="V211" s="17">
        <f t="shared" si="210"/>
        <v>0</v>
      </c>
      <c r="W211" s="17">
        <f t="shared" si="210"/>
        <v>20000000</v>
      </c>
      <c r="X211" s="18">
        <f t="shared" si="210"/>
        <v>20000000</v>
      </c>
      <c r="Y211" s="21">
        <f t="shared" si="210"/>
        <v>0</v>
      </c>
      <c r="Z211" s="169">
        <f t="shared" si="210"/>
        <v>0</v>
      </c>
      <c r="AA211" s="18">
        <f t="shared" si="210"/>
        <v>0</v>
      </c>
      <c r="AB211" s="19">
        <f t="shared" si="210"/>
        <v>0</v>
      </c>
      <c r="AC211" s="169">
        <f t="shared" si="210"/>
        <v>0</v>
      </c>
      <c r="AD211" s="20">
        <f t="shared" si="210"/>
        <v>0</v>
      </c>
      <c r="AE211" s="21">
        <f t="shared" si="210"/>
        <v>0</v>
      </c>
      <c r="AF211" s="169">
        <f t="shared" si="210"/>
        <v>0</v>
      </c>
      <c r="AG211" s="18">
        <f t="shared" si="210"/>
        <v>0</v>
      </c>
      <c r="AH211" s="21">
        <f t="shared" si="210"/>
        <v>20000000</v>
      </c>
      <c r="AI211" s="17">
        <f t="shared" si="210"/>
        <v>20000000</v>
      </c>
      <c r="AJ211" s="18">
        <f t="shared" si="210"/>
        <v>20000000</v>
      </c>
      <c r="AK211" s="12"/>
      <c r="AL211" s="31">
        <f>SUM(AL212:AL217)</f>
        <v>0</v>
      </c>
      <c r="AM211" s="28">
        <f>SUM(AM212:AM217)</f>
        <v>20000000</v>
      </c>
      <c r="AN211" s="10"/>
    </row>
    <row r="212" spans="1:40" s="467" customFormat="1" x14ac:dyDescent="0.2">
      <c r="A212" s="623"/>
      <c r="B212" s="554"/>
      <c r="N212" s="10"/>
      <c r="P212" s="10"/>
      <c r="Q212" s="10"/>
      <c r="R212" s="10"/>
      <c r="S212" s="262" t="s">
        <v>347</v>
      </c>
      <c r="T212" s="641" t="s">
        <v>449</v>
      </c>
      <c r="U212" s="487">
        <v>0</v>
      </c>
      <c r="V212" s="17">
        <f t="shared" ref="V212:W218" si="211">AL212</f>
        <v>0</v>
      </c>
      <c r="W212" s="17">
        <f t="shared" si="211"/>
        <v>20000000</v>
      </c>
      <c r="X212" s="18">
        <f t="shared" ref="X212:X218" si="212">SUM(U212:W212)</f>
        <v>20000000</v>
      </c>
      <c r="Y212" s="21">
        <v>0</v>
      </c>
      <c r="Z212" s="457">
        <v>0</v>
      </c>
      <c r="AA212" s="18">
        <f t="shared" ref="AA212:AA218" si="213">SUM(Y212:Z212)</f>
        <v>0</v>
      </c>
      <c r="AB212" s="19">
        <v>0</v>
      </c>
      <c r="AC212" s="457">
        <v>0</v>
      </c>
      <c r="AD212" s="20">
        <f t="shared" ref="AD212:AD218" si="214">SUM(AB212:AC212)</f>
        <v>0</v>
      </c>
      <c r="AE212" s="21">
        <v>0</v>
      </c>
      <c r="AF212" s="457">
        <v>0</v>
      </c>
      <c r="AG212" s="18">
        <f t="shared" ref="AG212:AG218" si="215">SUM(AE212:AF212)</f>
        <v>0</v>
      </c>
      <c r="AH212" s="21">
        <f t="shared" ref="AH212:AH218" si="216">X212-AA212</f>
        <v>20000000</v>
      </c>
      <c r="AI212" s="17">
        <f t="shared" ref="AI212:AI218" si="217">X212-AD212</f>
        <v>20000000</v>
      </c>
      <c r="AJ212" s="18">
        <f t="shared" ref="AJ212:AJ218" si="218">X212-AG212</f>
        <v>20000000</v>
      </c>
      <c r="AK212" s="10"/>
      <c r="AL212" s="455">
        <v>0</v>
      </c>
      <c r="AM212" s="458">
        <v>20000000</v>
      </c>
      <c r="AN212" s="10"/>
    </row>
    <row r="213" spans="1:40" s="467" customFormat="1" x14ac:dyDescent="0.2">
      <c r="A213" s="623"/>
      <c r="B213" s="554"/>
      <c r="N213" s="10"/>
      <c r="P213" s="10"/>
      <c r="Q213" s="10"/>
      <c r="R213" s="10"/>
      <c r="S213" s="262" t="s">
        <v>348</v>
      </c>
      <c r="T213" s="641" t="s">
        <v>450</v>
      </c>
      <c r="U213" s="487">
        <v>0</v>
      </c>
      <c r="V213" s="17">
        <f t="shared" si="211"/>
        <v>0</v>
      </c>
      <c r="W213" s="17">
        <f t="shared" si="211"/>
        <v>0</v>
      </c>
      <c r="X213" s="18">
        <f t="shared" si="212"/>
        <v>0</v>
      </c>
      <c r="Y213" s="21">
        <v>0</v>
      </c>
      <c r="Z213" s="457">
        <v>0</v>
      </c>
      <c r="AA213" s="18">
        <f t="shared" si="213"/>
        <v>0</v>
      </c>
      <c r="AB213" s="19">
        <v>0</v>
      </c>
      <c r="AC213" s="457">
        <v>0</v>
      </c>
      <c r="AD213" s="20">
        <f t="shared" si="214"/>
        <v>0</v>
      </c>
      <c r="AE213" s="21">
        <v>0</v>
      </c>
      <c r="AF213" s="457">
        <v>0</v>
      </c>
      <c r="AG213" s="18">
        <f t="shared" si="215"/>
        <v>0</v>
      </c>
      <c r="AH213" s="21">
        <f t="shared" si="216"/>
        <v>0</v>
      </c>
      <c r="AI213" s="17">
        <f t="shared" si="217"/>
        <v>0</v>
      </c>
      <c r="AJ213" s="18">
        <f t="shared" si="218"/>
        <v>0</v>
      </c>
      <c r="AK213" s="10"/>
      <c r="AL213" s="455">
        <v>0</v>
      </c>
      <c r="AM213" s="458">
        <v>0</v>
      </c>
      <c r="AN213" s="10"/>
    </row>
    <row r="214" spans="1:40" s="467" customFormat="1" x14ac:dyDescent="0.2">
      <c r="A214" s="623"/>
      <c r="B214" s="554"/>
      <c r="N214" s="10"/>
      <c r="P214" s="10"/>
      <c r="Q214" s="10"/>
      <c r="R214" s="10"/>
      <c r="S214" s="262" t="s">
        <v>349</v>
      </c>
      <c r="T214" s="641" t="s">
        <v>451</v>
      </c>
      <c r="U214" s="487">
        <v>0</v>
      </c>
      <c r="V214" s="17">
        <f t="shared" si="211"/>
        <v>0</v>
      </c>
      <c r="W214" s="17">
        <f t="shared" si="211"/>
        <v>0</v>
      </c>
      <c r="X214" s="18">
        <f t="shared" si="212"/>
        <v>0</v>
      </c>
      <c r="Y214" s="21">
        <v>0</v>
      </c>
      <c r="Z214" s="457">
        <v>0</v>
      </c>
      <c r="AA214" s="18">
        <f t="shared" si="213"/>
        <v>0</v>
      </c>
      <c r="AB214" s="19">
        <v>0</v>
      </c>
      <c r="AC214" s="457">
        <v>0</v>
      </c>
      <c r="AD214" s="20">
        <f t="shared" si="214"/>
        <v>0</v>
      </c>
      <c r="AE214" s="21">
        <v>0</v>
      </c>
      <c r="AF214" s="457">
        <v>0</v>
      </c>
      <c r="AG214" s="18">
        <f t="shared" si="215"/>
        <v>0</v>
      </c>
      <c r="AH214" s="21">
        <f t="shared" si="216"/>
        <v>0</v>
      </c>
      <c r="AI214" s="17">
        <f t="shared" si="217"/>
        <v>0</v>
      </c>
      <c r="AJ214" s="18">
        <f t="shared" si="218"/>
        <v>0</v>
      </c>
      <c r="AK214" s="10"/>
      <c r="AL214" s="455">
        <v>0</v>
      </c>
      <c r="AM214" s="458">
        <v>0</v>
      </c>
      <c r="AN214" s="10"/>
    </row>
    <row r="215" spans="1:40" s="467" customFormat="1" x14ac:dyDescent="0.2">
      <c r="A215" s="623"/>
      <c r="B215" s="554"/>
      <c r="N215" s="10"/>
      <c r="P215" s="10"/>
      <c r="Q215" s="10"/>
      <c r="R215" s="10"/>
      <c r="S215" s="262" t="s">
        <v>350</v>
      </c>
      <c r="T215" s="641" t="s">
        <v>452</v>
      </c>
      <c r="U215" s="487">
        <v>0</v>
      </c>
      <c r="V215" s="17">
        <f t="shared" si="211"/>
        <v>0</v>
      </c>
      <c r="W215" s="17">
        <f t="shared" si="211"/>
        <v>0</v>
      </c>
      <c r="X215" s="18">
        <f t="shared" si="212"/>
        <v>0</v>
      </c>
      <c r="Y215" s="21">
        <v>0</v>
      </c>
      <c r="Z215" s="457">
        <v>0</v>
      </c>
      <c r="AA215" s="18">
        <f t="shared" si="213"/>
        <v>0</v>
      </c>
      <c r="AB215" s="19">
        <v>0</v>
      </c>
      <c r="AC215" s="457">
        <v>0</v>
      </c>
      <c r="AD215" s="20">
        <f t="shared" si="214"/>
        <v>0</v>
      </c>
      <c r="AE215" s="21">
        <v>0</v>
      </c>
      <c r="AF215" s="457">
        <v>0</v>
      </c>
      <c r="AG215" s="18">
        <f t="shared" si="215"/>
        <v>0</v>
      </c>
      <c r="AH215" s="21">
        <f t="shared" si="216"/>
        <v>0</v>
      </c>
      <c r="AI215" s="17">
        <f t="shared" si="217"/>
        <v>0</v>
      </c>
      <c r="AJ215" s="18">
        <f t="shared" si="218"/>
        <v>0</v>
      </c>
      <c r="AK215" s="10"/>
      <c r="AL215" s="455">
        <v>0</v>
      </c>
      <c r="AM215" s="458">
        <v>0</v>
      </c>
      <c r="AN215" s="10"/>
    </row>
    <row r="216" spans="1:40" s="467" customFormat="1" x14ac:dyDescent="0.2">
      <c r="A216" s="623"/>
      <c r="B216" s="554"/>
      <c r="N216" s="10"/>
      <c r="P216" s="10"/>
      <c r="Q216" s="10"/>
      <c r="R216" s="10"/>
      <c r="S216" s="262" t="s">
        <v>351</v>
      </c>
      <c r="T216" s="641" t="s">
        <v>453</v>
      </c>
      <c r="U216" s="487">
        <v>0</v>
      </c>
      <c r="V216" s="17">
        <f t="shared" si="211"/>
        <v>0</v>
      </c>
      <c r="W216" s="17">
        <f t="shared" si="211"/>
        <v>0</v>
      </c>
      <c r="X216" s="18">
        <f t="shared" si="212"/>
        <v>0</v>
      </c>
      <c r="Y216" s="21">
        <v>0</v>
      </c>
      <c r="Z216" s="457">
        <v>0</v>
      </c>
      <c r="AA216" s="18">
        <f t="shared" si="213"/>
        <v>0</v>
      </c>
      <c r="AB216" s="19">
        <v>0</v>
      </c>
      <c r="AC216" s="457">
        <v>0</v>
      </c>
      <c r="AD216" s="20">
        <f t="shared" si="214"/>
        <v>0</v>
      </c>
      <c r="AE216" s="21">
        <v>0</v>
      </c>
      <c r="AF216" s="457">
        <v>0</v>
      </c>
      <c r="AG216" s="18">
        <f t="shared" si="215"/>
        <v>0</v>
      </c>
      <c r="AH216" s="21">
        <f t="shared" si="216"/>
        <v>0</v>
      </c>
      <c r="AI216" s="17">
        <f t="shared" si="217"/>
        <v>0</v>
      </c>
      <c r="AJ216" s="18">
        <f t="shared" si="218"/>
        <v>0</v>
      </c>
      <c r="AK216" s="10"/>
      <c r="AL216" s="455">
        <v>0</v>
      </c>
      <c r="AM216" s="458">
        <v>0</v>
      </c>
      <c r="AN216" s="10"/>
    </row>
    <row r="217" spans="1:40" s="467" customFormat="1" x14ac:dyDescent="0.2">
      <c r="A217" s="623"/>
      <c r="B217" s="554"/>
      <c r="N217" s="10"/>
      <c r="P217" s="10"/>
      <c r="Q217" s="10"/>
      <c r="R217" s="10"/>
      <c r="S217" s="262" t="s">
        <v>352</v>
      </c>
      <c r="T217" s="641" t="s">
        <v>455</v>
      </c>
      <c r="U217" s="487">
        <v>0</v>
      </c>
      <c r="V217" s="17">
        <f t="shared" si="211"/>
        <v>0</v>
      </c>
      <c r="W217" s="17">
        <f t="shared" si="211"/>
        <v>0</v>
      </c>
      <c r="X217" s="18">
        <f t="shared" si="212"/>
        <v>0</v>
      </c>
      <c r="Y217" s="21">
        <v>0</v>
      </c>
      <c r="Z217" s="457">
        <v>0</v>
      </c>
      <c r="AA217" s="18">
        <f t="shared" si="213"/>
        <v>0</v>
      </c>
      <c r="AB217" s="19">
        <v>0</v>
      </c>
      <c r="AC217" s="457">
        <v>0</v>
      </c>
      <c r="AD217" s="20">
        <f t="shared" si="214"/>
        <v>0</v>
      </c>
      <c r="AE217" s="21">
        <v>0</v>
      </c>
      <c r="AF217" s="457">
        <v>0</v>
      </c>
      <c r="AG217" s="18">
        <f t="shared" si="215"/>
        <v>0</v>
      </c>
      <c r="AH217" s="21">
        <f t="shared" si="216"/>
        <v>0</v>
      </c>
      <c r="AI217" s="17">
        <f t="shared" si="217"/>
        <v>0</v>
      </c>
      <c r="AJ217" s="18">
        <f t="shared" si="218"/>
        <v>0</v>
      </c>
      <c r="AK217" s="10"/>
      <c r="AL217" s="455">
        <v>0</v>
      </c>
      <c r="AM217" s="458">
        <v>0</v>
      </c>
      <c r="AN217" s="10"/>
    </row>
    <row r="218" spans="1:40" s="467" customFormat="1" ht="15" thickBot="1" x14ac:dyDescent="0.25">
      <c r="A218" s="623"/>
      <c r="B218" s="554"/>
      <c r="N218" s="10"/>
      <c r="P218" s="10"/>
      <c r="Q218" s="10"/>
      <c r="R218" s="10"/>
      <c r="S218" s="642">
        <v>5199999</v>
      </c>
      <c r="T218" s="641" t="s">
        <v>132</v>
      </c>
      <c r="U218" s="626">
        <v>0</v>
      </c>
      <c r="V218" s="143">
        <f t="shared" si="211"/>
        <v>0</v>
      </c>
      <c r="W218" s="143">
        <f t="shared" si="211"/>
        <v>0</v>
      </c>
      <c r="X218" s="148">
        <f t="shared" si="212"/>
        <v>0</v>
      </c>
      <c r="Y218" s="147">
        <v>0</v>
      </c>
      <c r="Z218" s="475">
        <v>0</v>
      </c>
      <c r="AA218" s="148">
        <f t="shared" si="213"/>
        <v>0</v>
      </c>
      <c r="AB218" s="239">
        <v>0</v>
      </c>
      <c r="AC218" s="475">
        <v>0</v>
      </c>
      <c r="AD218" s="149">
        <f t="shared" si="214"/>
        <v>0</v>
      </c>
      <c r="AE218" s="147">
        <v>0</v>
      </c>
      <c r="AF218" s="475">
        <v>0</v>
      </c>
      <c r="AG218" s="148">
        <f t="shared" si="215"/>
        <v>0</v>
      </c>
      <c r="AH218" s="147">
        <f t="shared" si="216"/>
        <v>0</v>
      </c>
      <c r="AI218" s="143">
        <f t="shared" si="217"/>
        <v>0</v>
      </c>
      <c r="AJ218" s="148">
        <f t="shared" si="218"/>
        <v>0</v>
      </c>
      <c r="AK218" s="10"/>
      <c r="AL218" s="455">
        <v>0</v>
      </c>
      <c r="AM218" s="458">
        <v>0</v>
      </c>
      <c r="AN218" s="10"/>
    </row>
    <row r="219" spans="1:40" s="467" customFormat="1" ht="16.5" thickBot="1" x14ac:dyDescent="0.25">
      <c r="A219" s="623"/>
      <c r="B219" s="554"/>
      <c r="N219" s="10"/>
      <c r="P219" s="10"/>
      <c r="Q219" s="10"/>
      <c r="R219" s="10"/>
      <c r="S219" s="643"/>
      <c r="T219" s="357"/>
      <c r="U219" s="266"/>
      <c r="V219" s="192"/>
      <c r="W219" s="192"/>
      <c r="X219" s="192"/>
      <c r="Y219" s="192"/>
      <c r="Z219" s="266"/>
      <c r="AA219" s="192"/>
      <c r="AB219" s="192"/>
      <c r="AC219" s="266"/>
      <c r="AD219" s="192"/>
      <c r="AE219" s="192"/>
      <c r="AF219" s="266"/>
      <c r="AG219" s="192"/>
      <c r="AH219" s="644"/>
      <c r="AI219" s="192"/>
      <c r="AJ219" s="210"/>
      <c r="AK219" s="12"/>
      <c r="AL219" s="645"/>
      <c r="AM219" s="646"/>
      <c r="AN219" s="10"/>
    </row>
    <row r="220" spans="1:40" s="467" customFormat="1" ht="19.5" x14ac:dyDescent="0.2">
      <c r="A220" s="623"/>
      <c r="B220" s="554"/>
      <c r="N220" s="10"/>
      <c r="P220" s="10"/>
      <c r="Q220" s="10"/>
      <c r="R220" s="10"/>
      <c r="S220" s="438" t="s">
        <v>353</v>
      </c>
      <c r="T220" s="439" t="s">
        <v>354</v>
      </c>
      <c r="U220" s="440">
        <f t="shared" ref="U220:AJ220" si="219">U222+U227</f>
        <v>0</v>
      </c>
      <c r="V220" s="441">
        <f t="shared" si="219"/>
        <v>0</v>
      </c>
      <c r="W220" s="441">
        <f t="shared" si="219"/>
        <v>0</v>
      </c>
      <c r="X220" s="444">
        <f t="shared" si="219"/>
        <v>0</v>
      </c>
      <c r="Y220" s="443">
        <f t="shared" si="219"/>
        <v>0</v>
      </c>
      <c r="Z220" s="647">
        <f t="shared" si="219"/>
        <v>0</v>
      </c>
      <c r="AA220" s="444">
        <f t="shared" si="219"/>
        <v>0</v>
      </c>
      <c r="AB220" s="443">
        <f t="shared" si="219"/>
        <v>0</v>
      </c>
      <c r="AC220" s="647">
        <f t="shared" si="219"/>
        <v>0</v>
      </c>
      <c r="AD220" s="444">
        <f t="shared" si="219"/>
        <v>0</v>
      </c>
      <c r="AE220" s="443">
        <f t="shared" si="219"/>
        <v>0</v>
      </c>
      <c r="AF220" s="647">
        <f t="shared" si="219"/>
        <v>0</v>
      </c>
      <c r="AG220" s="444">
        <f t="shared" si="219"/>
        <v>0</v>
      </c>
      <c r="AH220" s="443">
        <f t="shared" si="219"/>
        <v>0</v>
      </c>
      <c r="AI220" s="441">
        <f t="shared" si="219"/>
        <v>0</v>
      </c>
      <c r="AJ220" s="442">
        <f t="shared" si="219"/>
        <v>0</v>
      </c>
      <c r="AK220" s="648"/>
      <c r="AL220" s="443">
        <f>AL222+AL227</f>
        <v>0</v>
      </c>
      <c r="AM220" s="442">
        <f>AM222+AM227</f>
        <v>0</v>
      </c>
      <c r="AN220" s="10"/>
    </row>
    <row r="221" spans="1:40" s="467" customFormat="1" ht="15.75" x14ac:dyDescent="0.2">
      <c r="A221" s="623"/>
      <c r="B221" s="554"/>
      <c r="N221" s="10"/>
      <c r="P221" s="10"/>
      <c r="Q221" s="10"/>
      <c r="R221" s="10"/>
      <c r="S221" s="448"/>
      <c r="T221" s="649"/>
      <c r="U221" s="256"/>
      <c r="V221" s="193"/>
      <c r="W221" s="193"/>
      <c r="X221" s="193"/>
      <c r="Y221" s="193"/>
      <c r="Z221" s="256"/>
      <c r="AA221" s="193"/>
      <c r="AB221" s="193"/>
      <c r="AC221" s="256"/>
      <c r="AD221" s="193"/>
      <c r="AE221" s="193"/>
      <c r="AF221" s="256"/>
      <c r="AG221" s="193"/>
      <c r="AH221" s="450"/>
      <c r="AI221" s="193"/>
      <c r="AJ221" s="207"/>
      <c r="AK221" s="10"/>
      <c r="AL221" s="213"/>
      <c r="AM221" s="214"/>
      <c r="AN221" s="10"/>
    </row>
    <row r="222" spans="1:40" s="467" customFormat="1" ht="15" x14ac:dyDescent="0.2">
      <c r="A222" s="623"/>
      <c r="B222" s="554"/>
      <c r="N222" s="10"/>
      <c r="P222" s="10"/>
      <c r="Q222" s="10"/>
      <c r="R222" s="10"/>
      <c r="S222" s="34">
        <v>7001000</v>
      </c>
      <c r="T222" s="158" t="s">
        <v>355</v>
      </c>
      <c r="U222" s="257">
        <f t="shared" ref="U222:AJ222" si="220">SUM(U223:U225)</f>
        <v>0</v>
      </c>
      <c r="V222" s="144">
        <f t="shared" si="220"/>
        <v>0</v>
      </c>
      <c r="W222" s="144">
        <f t="shared" si="220"/>
        <v>0</v>
      </c>
      <c r="X222" s="152">
        <f t="shared" si="220"/>
        <v>0</v>
      </c>
      <c r="Y222" s="151">
        <f t="shared" si="220"/>
        <v>0</v>
      </c>
      <c r="Z222" s="263">
        <f t="shared" si="220"/>
        <v>0</v>
      </c>
      <c r="AA222" s="152">
        <f t="shared" si="220"/>
        <v>0</v>
      </c>
      <c r="AB222" s="151">
        <f t="shared" si="220"/>
        <v>0</v>
      </c>
      <c r="AC222" s="263">
        <f t="shared" si="220"/>
        <v>0</v>
      </c>
      <c r="AD222" s="152">
        <f t="shared" si="220"/>
        <v>0</v>
      </c>
      <c r="AE222" s="151">
        <f t="shared" si="220"/>
        <v>0</v>
      </c>
      <c r="AF222" s="263">
        <f t="shared" si="220"/>
        <v>0</v>
      </c>
      <c r="AG222" s="152">
        <f t="shared" si="220"/>
        <v>0</v>
      </c>
      <c r="AH222" s="151">
        <f t="shared" si="220"/>
        <v>0</v>
      </c>
      <c r="AI222" s="144">
        <f t="shared" si="220"/>
        <v>0</v>
      </c>
      <c r="AJ222" s="153">
        <f t="shared" si="220"/>
        <v>0</v>
      </c>
      <c r="AK222" s="10"/>
      <c r="AL222" s="151">
        <f>SUM(AL223:AL225)</f>
        <v>0</v>
      </c>
      <c r="AM222" s="153">
        <f>SUM(AM223:AM225)</f>
        <v>0</v>
      </c>
      <c r="AN222" s="10"/>
    </row>
    <row r="223" spans="1:40" s="467" customFormat="1" x14ac:dyDescent="0.2">
      <c r="A223" s="623"/>
      <c r="B223" s="554"/>
      <c r="N223" s="10"/>
      <c r="P223" s="10"/>
      <c r="Q223" s="10"/>
      <c r="R223" s="10"/>
      <c r="S223" s="155">
        <v>7001100</v>
      </c>
      <c r="T223" s="159" t="s">
        <v>356</v>
      </c>
      <c r="U223" s="487">
        <v>0</v>
      </c>
      <c r="V223" s="17">
        <f t="shared" ref="V223:W225" si="221">AL223</f>
        <v>0</v>
      </c>
      <c r="W223" s="17">
        <f t="shared" si="221"/>
        <v>0</v>
      </c>
      <c r="X223" s="20">
        <f>SUM(U223:W223)</f>
        <v>0</v>
      </c>
      <c r="Y223" s="21">
        <v>0</v>
      </c>
      <c r="Z223" s="457">
        <v>0</v>
      </c>
      <c r="AA223" s="20">
        <f>SUM(Y223:Z223)</f>
        <v>0</v>
      </c>
      <c r="AB223" s="21">
        <v>0</v>
      </c>
      <c r="AC223" s="457">
        <v>0</v>
      </c>
      <c r="AD223" s="20">
        <f>SUM(AB223:AC223)</f>
        <v>0</v>
      </c>
      <c r="AE223" s="21">
        <v>0</v>
      </c>
      <c r="AF223" s="457">
        <v>0</v>
      </c>
      <c r="AG223" s="20">
        <f>SUM(AE223:AF223)</f>
        <v>0</v>
      </c>
      <c r="AH223" s="21">
        <f>X223-AA223</f>
        <v>0</v>
      </c>
      <c r="AI223" s="17">
        <f>X223-AD223</f>
        <v>0</v>
      </c>
      <c r="AJ223" s="18">
        <f>X223-AG223</f>
        <v>0</v>
      </c>
      <c r="AK223" s="10"/>
      <c r="AL223" s="455">
        <v>0</v>
      </c>
      <c r="AM223" s="458">
        <v>0</v>
      </c>
      <c r="AN223" s="10"/>
    </row>
    <row r="224" spans="1:40" s="467" customFormat="1" x14ac:dyDescent="0.2">
      <c r="A224" s="623"/>
      <c r="B224" s="554"/>
      <c r="N224" s="10"/>
      <c r="P224" s="10"/>
      <c r="Q224" s="10"/>
      <c r="R224" s="10"/>
      <c r="S224" s="155">
        <v>7001200</v>
      </c>
      <c r="T224" s="159" t="s">
        <v>357</v>
      </c>
      <c r="U224" s="487">
        <v>0</v>
      </c>
      <c r="V224" s="17">
        <f t="shared" si="221"/>
        <v>0</v>
      </c>
      <c r="W224" s="17">
        <f t="shared" si="221"/>
        <v>0</v>
      </c>
      <c r="X224" s="20">
        <f>SUM(U224:W224)</f>
        <v>0</v>
      </c>
      <c r="Y224" s="21">
        <v>0</v>
      </c>
      <c r="Z224" s="457">
        <v>0</v>
      </c>
      <c r="AA224" s="20">
        <f>SUM(Y224:Z224)</f>
        <v>0</v>
      </c>
      <c r="AB224" s="21">
        <v>0</v>
      </c>
      <c r="AC224" s="457">
        <v>0</v>
      </c>
      <c r="AD224" s="20">
        <f>SUM(AB224:AC224)</f>
        <v>0</v>
      </c>
      <c r="AE224" s="21">
        <v>0</v>
      </c>
      <c r="AF224" s="457">
        <v>0</v>
      </c>
      <c r="AG224" s="20">
        <f>SUM(AE224:AF224)</f>
        <v>0</v>
      </c>
      <c r="AH224" s="21">
        <f>X224-AA224</f>
        <v>0</v>
      </c>
      <c r="AI224" s="17">
        <f>X224-AD224</f>
        <v>0</v>
      </c>
      <c r="AJ224" s="18">
        <f>X224-AG224</f>
        <v>0</v>
      </c>
      <c r="AK224" s="10"/>
      <c r="AL224" s="455">
        <v>0</v>
      </c>
      <c r="AM224" s="458">
        <v>0</v>
      </c>
      <c r="AN224" s="10"/>
    </row>
    <row r="225" spans="1:70" s="467" customFormat="1" x14ac:dyDescent="0.2">
      <c r="A225" s="623"/>
      <c r="B225" s="554"/>
      <c r="N225" s="10"/>
      <c r="P225" s="10"/>
      <c r="Q225" s="10"/>
      <c r="R225" s="10"/>
      <c r="S225" s="155">
        <v>7001999</v>
      </c>
      <c r="T225" s="159" t="s">
        <v>132</v>
      </c>
      <c r="U225" s="487">
        <v>0</v>
      </c>
      <c r="V225" s="17">
        <f t="shared" si="221"/>
        <v>0</v>
      </c>
      <c r="W225" s="17">
        <f t="shared" si="221"/>
        <v>0</v>
      </c>
      <c r="X225" s="20">
        <f>SUM(U225:W225)</f>
        <v>0</v>
      </c>
      <c r="Y225" s="21">
        <v>0</v>
      </c>
      <c r="Z225" s="457">
        <v>0</v>
      </c>
      <c r="AA225" s="20">
        <f>SUM(Y225:Z225)</f>
        <v>0</v>
      </c>
      <c r="AB225" s="21">
        <v>0</v>
      </c>
      <c r="AC225" s="457">
        <v>0</v>
      </c>
      <c r="AD225" s="20">
        <f>SUM(AB225:AC225)</f>
        <v>0</v>
      </c>
      <c r="AE225" s="21">
        <v>0</v>
      </c>
      <c r="AF225" s="457">
        <v>0</v>
      </c>
      <c r="AG225" s="20">
        <f>SUM(AE225:AF225)</f>
        <v>0</v>
      </c>
      <c r="AH225" s="21">
        <f>X225-AA225</f>
        <v>0</v>
      </c>
      <c r="AI225" s="17">
        <f>X225-AD225</f>
        <v>0</v>
      </c>
      <c r="AJ225" s="18">
        <f>X225-AG225</f>
        <v>0</v>
      </c>
      <c r="AK225" s="10"/>
      <c r="AL225" s="455">
        <v>0</v>
      </c>
      <c r="AM225" s="458">
        <v>0</v>
      </c>
      <c r="AN225" s="10"/>
    </row>
    <row r="226" spans="1:70" s="467" customFormat="1" ht="15.75" x14ac:dyDescent="0.2">
      <c r="A226" s="623"/>
      <c r="B226" s="554"/>
      <c r="N226" s="10"/>
      <c r="P226" s="10"/>
      <c r="Q226" s="10"/>
      <c r="R226" s="10"/>
      <c r="S226" s="448"/>
      <c r="T226" s="649"/>
      <c r="U226" s="256"/>
      <c r="V226" s="193"/>
      <c r="W226" s="193"/>
      <c r="X226" s="193"/>
      <c r="Y226" s="193"/>
      <c r="Z226" s="256"/>
      <c r="AA226" s="193"/>
      <c r="AB226" s="193"/>
      <c r="AC226" s="256"/>
      <c r="AD226" s="193"/>
      <c r="AE226" s="193"/>
      <c r="AF226" s="256"/>
      <c r="AG226" s="193"/>
      <c r="AH226" s="450"/>
      <c r="AI226" s="193"/>
      <c r="AJ226" s="207"/>
      <c r="AK226" s="12"/>
      <c r="AL226" s="213"/>
      <c r="AM226" s="214"/>
      <c r="AN226" s="10"/>
    </row>
    <row r="227" spans="1:70" s="467" customFormat="1" ht="15" x14ac:dyDescent="0.2">
      <c r="A227" s="623"/>
      <c r="B227" s="554"/>
      <c r="N227" s="10"/>
      <c r="P227" s="10"/>
      <c r="Q227" s="10"/>
      <c r="R227" s="10"/>
      <c r="S227" s="34">
        <v>7002001</v>
      </c>
      <c r="T227" s="158" t="s">
        <v>358</v>
      </c>
      <c r="U227" s="257">
        <f t="shared" ref="U227:AJ227" si="222">SUM(U228:U230)</f>
        <v>0</v>
      </c>
      <c r="V227" s="144">
        <f t="shared" si="222"/>
        <v>0</v>
      </c>
      <c r="W227" s="144">
        <f t="shared" si="222"/>
        <v>0</v>
      </c>
      <c r="X227" s="152">
        <f t="shared" si="222"/>
        <v>0</v>
      </c>
      <c r="Y227" s="151">
        <f t="shared" si="222"/>
        <v>0</v>
      </c>
      <c r="Z227" s="263">
        <f t="shared" si="222"/>
        <v>0</v>
      </c>
      <c r="AA227" s="152">
        <f t="shared" si="222"/>
        <v>0</v>
      </c>
      <c r="AB227" s="151">
        <f t="shared" si="222"/>
        <v>0</v>
      </c>
      <c r="AC227" s="263">
        <f t="shared" si="222"/>
        <v>0</v>
      </c>
      <c r="AD227" s="152">
        <f t="shared" si="222"/>
        <v>0</v>
      </c>
      <c r="AE227" s="151">
        <f t="shared" si="222"/>
        <v>0</v>
      </c>
      <c r="AF227" s="263">
        <f t="shared" si="222"/>
        <v>0</v>
      </c>
      <c r="AG227" s="152">
        <f t="shared" si="222"/>
        <v>0</v>
      </c>
      <c r="AH227" s="151">
        <f t="shared" si="222"/>
        <v>0</v>
      </c>
      <c r="AI227" s="144">
        <f t="shared" si="222"/>
        <v>0</v>
      </c>
      <c r="AJ227" s="153">
        <f t="shared" si="222"/>
        <v>0</v>
      </c>
      <c r="AK227" s="12"/>
      <c r="AL227" s="151">
        <f>SUM(AL228:AL230)</f>
        <v>0</v>
      </c>
      <c r="AM227" s="153">
        <f>SUM(AM228:AM230)</f>
        <v>0</v>
      </c>
      <c r="AN227" s="10"/>
    </row>
    <row r="228" spans="1:70" s="467" customFormat="1" x14ac:dyDescent="0.2">
      <c r="A228" s="623"/>
      <c r="B228" s="554"/>
      <c r="N228" s="10"/>
      <c r="P228" s="10"/>
      <c r="Q228" s="10"/>
      <c r="R228" s="10"/>
      <c r="S228" s="155">
        <v>7002100</v>
      </c>
      <c r="T228" s="159" t="s">
        <v>359</v>
      </c>
      <c r="U228" s="487">
        <v>0</v>
      </c>
      <c r="V228" s="17">
        <f t="shared" ref="V228:W230" si="223">AL228</f>
        <v>0</v>
      </c>
      <c r="W228" s="17">
        <f t="shared" si="223"/>
        <v>0</v>
      </c>
      <c r="X228" s="20">
        <f>SUM(U228:W228)</f>
        <v>0</v>
      </c>
      <c r="Y228" s="21">
        <v>0</v>
      </c>
      <c r="Z228" s="457">
        <v>0</v>
      </c>
      <c r="AA228" s="20">
        <f>SUM(Y228:Z228)</f>
        <v>0</v>
      </c>
      <c r="AB228" s="21">
        <v>0</v>
      </c>
      <c r="AC228" s="457">
        <v>0</v>
      </c>
      <c r="AD228" s="20">
        <f>SUM(AB228:AC228)</f>
        <v>0</v>
      </c>
      <c r="AE228" s="21">
        <v>0</v>
      </c>
      <c r="AF228" s="457">
        <v>0</v>
      </c>
      <c r="AG228" s="20">
        <f>SUM(AE228:AF228)</f>
        <v>0</v>
      </c>
      <c r="AH228" s="21">
        <f>X228-AA228</f>
        <v>0</v>
      </c>
      <c r="AI228" s="17">
        <f>X228-AD228</f>
        <v>0</v>
      </c>
      <c r="AJ228" s="18">
        <f>X228-AG228</f>
        <v>0</v>
      </c>
      <c r="AK228" s="10"/>
      <c r="AL228" s="455">
        <v>0</v>
      </c>
      <c r="AM228" s="458">
        <v>0</v>
      </c>
      <c r="AN228" s="10"/>
    </row>
    <row r="229" spans="1:70" s="467" customFormat="1" x14ac:dyDescent="0.2">
      <c r="A229" s="623"/>
      <c r="B229" s="554"/>
      <c r="N229" s="10"/>
      <c r="P229" s="10"/>
      <c r="Q229" s="10"/>
      <c r="R229" s="10"/>
      <c r="S229" s="155">
        <v>7002200</v>
      </c>
      <c r="T229" s="159" t="s">
        <v>357</v>
      </c>
      <c r="U229" s="487">
        <v>0</v>
      </c>
      <c r="V229" s="17">
        <f t="shared" si="223"/>
        <v>0</v>
      </c>
      <c r="W229" s="17">
        <f t="shared" si="223"/>
        <v>0</v>
      </c>
      <c r="X229" s="20">
        <f>SUM(U229:W229)</f>
        <v>0</v>
      </c>
      <c r="Y229" s="21">
        <v>0</v>
      </c>
      <c r="Z229" s="457">
        <v>0</v>
      </c>
      <c r="AA229" s="20">
        <f>SUM(Y229:Z229)</f>
        <v>0</v>
      </c>
      <c r="AB229" s="21">
        <v>0</v>
      </c>
      <c r="AC229" s="457">
        <v>0</v>
      </c>
      <c r="AD229" s="20">
        <f>SUM(AB229:AC229)</f>
        <v>0</v>
      </c>
      <c r="AE229" s="21">
        <v>0</v>
      </c>
      <c r="AF229" s="457">
        <v>0</v>
      </c>
      <c r="AG229" s="20">
        <f>SUM(AE229:AF229)</f>
        <v>0</v>
      </c>
      <c r="AH229" s="21">
        <f>X229-AA229</f>
        <v>0</v>
      </c>
      <c r="AI229" s="17">
        <f>X229-AD229</f>
        <v>0</v>
      </c>
      <c r="AJ229" s="18">
        <f>X229-AG229</f>
        <v>0</v>
      </c>
      <c r="AK229" s="10"/>
      <c r="AL229" s="455">
        <v>0</v>
      </c>
      <c r="AM229" s="458">
        <v>0</v>
      </c>
      <c r="AN229" s="10"/>
    </row>
    <row r="230" spans="1:70" s="467" customFormat="1" ht="13.5" thickBot="1" x14ac:dyDescent="0.25">
      <c r="A230" s="623"/>
      <c r="B230" s="554"/>
      <c r="N230" s="10"/>
      <c r="P230" s="10"/>
      <c r="Q230" s="10"/>
      <c r="R230" s="10"/>
      <c r="S230" s="624">
        <v>7002999</v>
      </c>
      <c r="T230" s="625" t="s">
        <v>132</v>
      </c>
      <c r="U230" s="626">
        <v>0</v>
      </c>
      <c r="V230" s="143">
        <f t="shared" si="223"/>
        <v>0</v>
      </c>
      <c r="W230" s="143">
        <f t="shared" si="223"/>
        <v>0</v>
      </c>
      <c r="X230" s="149">
        <f>SUM(U230:W230)</f>
        <v>0</v>
      </c>
      <c r="Y230" s="147">
        <v>0</v>
      </c>
      <c r="Z230" s="475">
        <v>0</v>
      </c>
      <c r="AA230" s="149">
        <f>SUM(Y230:Z230)</f>
        <v>0</v>
      </c>
      <c r="AB230" s="147">
        <v>0</v>
      </c>
      <c r="AC230" s="475">
        <v>0</v>
      </c>
      <c r="AD230" s="149">
        <f>SUM(AB230:AC230)</f>
        <v>0</v>
      </c>
      <c r="AE230" s="147">
        <v>0</v>
      </c>
      <c r="AF230" s="475">
        <v>0</v>
      </c>
      <c r="AG230" s="149">
        <f>SUM(AE230:AF230)</f>
        <v>0</v>
      </c>
      <c r="AH230" s="147">
        <f>X230-AA230</f>
        <v>0</v>
      </c>
      <c r="AI230" s="143">
        <f>X230-AD230</f>
        <v>0</v>
      </c>
      <c r="AJ230" s="148">
        <f>X230-AG230</f>
        <v>0</v>
      </c>
      <c r="AK230" s="10"/>
      <c r="AL230" s="650">
        <v>0</v>
      </c>
      <c r="AM230" s="651">
        <v>0</v>
      </c>
      <c r="AN230" s="10"/>
    </row>
    <row r="231" spans="1:70" s="467" customFormat="1" ht="15.75" x14ac:dyDescent="0.2">
      <c r="A231" s="623"/>
      <c r="B231" s="554"/>
      <c r="N231" s="10"/>
      <c r="P231" s="10"/>
      <c r="Q231" s="10"/>
      <c r="R231" s="10"/>
      <c r="S231" s="627"/>
      <c r="T231" s="628"/>
      <c r="U231" s="265"/>
      <c r="V231" s="208"/>
      <c r="W231" s="208"/>
      <c r="X231" s="208"/>
      <c r="Y231" s="208"/>
      <c r="Z231" s="265"/>
      <c r="AA231" s="208"/>
      <c r="AB231" s="208"/>
      <c r="AC231" s="265"/>
      <c r="AD231" s="208"/>
      <c r="AE231" s="208"/>
      <c r="AF231" s="265"/>
      <c r="AG231" s="208"/>
      <c r="AH231" s="629"/>
      <c r="AI231" s="208"/>
      <c r="AJ231" s="209"/>
      <c r="AK231" s="10"/>
      <c r="AL231" s="652"/>
      <c r="AM231" s="653"/>
      <c r="AN231" s="10"/>
    </row>
    <row r="232" spans="1:70" s="467" customFormat="1" ht="19.5" x14ac:dyDescent="0.2">
      <c r="A232" s="623"/>
      <c r="B232" s="554"/>
      <c r="N232" s="10"/>
      <c r="P232" s="10"/>
      <c r="Q232" s="10"/>
      <c r="R232" s="10"/>
      <c r="S232" s="654" t="s">
        <v>360</v>
      </c>
      <c r="T232" s="655" t="s">
        <v>72</v>
      </c>
      <c r="U232" s="589">
        <f t="shared" ref="U232:AJ232" si="224">U234</f>
        <v>331500000</v>
      </c>
      <c r="V232" s="590">
        <f t="shared" si="224"/>
        <v>0</v>
      </c>
      <c r="W232" s="590">
        <f t="shared" si="224"/>
        <v>212807480</v>
      </c>
      <c r="X232" s="591">
        <f t="shared" si="224"/>
        <v>544307480</v>
      </c>
      <c r="Y232" s="464">
        <f t="shared" si="224"/>
        <v>0</v>
      </c>
      <c r="Z232" s="634">
        <f t="shared" si="224"/>
        <v>85202472</v>
      </c>
      <c r="AA232" s="591">
        <f t="shared" si="224"/>
        <v>85202472</v>
      </c>
      <c r="AB232" s="464">
        <f t="shared" si="224"/>
        <v>0</v>
      </c>
      <c r="AC232" s="634">
        <f t="shared" si="224"/>
        <v>85202472</v>
      </c>
      <c r="AD232" s="591">
        <f t="shared" si="224"/>
        <v>85202472</v>
      </c>
      <c r="AE232" s="464">
        <f t="shared" si="224"/>
        <v>0</v>
      </c>
      <c r="AF232" s="634">
        <f t="shared" si="224"/>
        <v>46611341</v>
      </c>
      <c r="AG232" s="591">
        <f t="shared" si="224"/>
        <v>46611341</v>
      </c>
      <c r="AH232" s="464">
        <f t="shared" si="224"/>
        <v>459105008</v>
      </c>
      <c r="AI232" s="590">
        <f t="shared" si="224"/>
        <v>459105008</v>
      </c>
      <c r="AJ232" s="465">
        <f t="shared" si="224"/>
        <v>497696139</v>
      </c>
      <c r="AK232" s="648"/>
      <c r="AL232" s="464">
        <f>AL234</f>
        <v>0</v>
      </c>
      <c r="AM232" s="465">
        <f>AM234</f>
        <v>212807480</v>
      </c>
      <c r="AN232" s="10"/>
    </row>
    <row r="233" spans="1:70" s="467" customFormat="1" ht="15.75" x14ac:dyDescent="0.2">
      <c r="A233" s="623"/>
      <c r="B233" s="554"/>
      <c r="N233" s="10"/>
      <c r="P233" s="10"/>
      <c r="Q233" s="10"/>
      <c r="R233" s="10"/>
      <c r="S233" s="448"/>
      <c r="T233" s="649"/>
      <c r="U233" s="256"/>
      <c r="V233" s="193"/>
      <c r="W233" s="193"/>
      <c r="X233" s="193"/>
      <c r="Y233" s="193"/>
      <c r="Z233" s="256"/>
      <c r="AA233" s="193"/>
      <c r="AB233" s="193"/>
      <c r="AC233" s="256"/>
      <c r="AD233" s="193"/>
      <c r="AE233" s="193"/>
      <c r="AF233" s="256"/>
      <c r="AG233" s="193"/>
      <c r="AH233" s="450"/>
      <c r="AI233" s="193"/>
      <c r="AJ233" s="207"/>
      <c r="AK233" s="10"/>
      <c r="AL233" s="213"/>
      <c r="AM233" s="214"/>
      <c r="AN233" s="10"/>
    </row>
    <row r="234" spans="1:70" s="467" customFormat="1" ht="15" x14ac:dyDescent="0.2">
      <c r="A234" s="623"/>
      <c r="B234" s="554"/>
      <c r="N234" s="10"/>
      <c r="P234" s="10"/>
      <c r="Q234" s="10"/>
      <c r="R234" s="10"/>
      <c r="S234" s="34">
        <v>8000000</v>
      </c>
      <c r="T234" s="158" t="s">
        <v>361</v>
      </c>
      <c r="U234" s="157">
        <f t="shared" ref="U234:AJ234" si="225">U235+U243</f>
        <v>331500000</v>
      </c>
      <c r="V234" s="144">
        <f t="shared" si="225"/>
        <v>0</v>
      </c>
      <c r="W234" s="144">
        <f t="shared" si="225"/>
        <v>212807480</v>
      </c>
      <c r="X234" s="152">
        <f t="shared" si="225"/>
        <v>544307480</v>
      </c>
      <c r="Y234" s="151">
        <f t="shared" si="225"/>
        <v>0</v>
      </c>
      <c r="Z234" s="263">
        <f t="shared" si="225"/>
        <v>85202472</v>
      </c>
      <c r="AA234" s="152">
        <f t="shared" si="225"/>
        <v>85202472</v>
      </c>
      <c r="AB234" s="151">
        <f t="shared" si="225"/>
        <v>0</v>
      </c>
      <c r="AC234" s="263">
        <f t="shared" si="225"/>
        <v>85202472</v>
      </c>
      <c r="AD234" s="152">
        <f t="shared" si="225"/>
        <v>85202472</v>
      </c>
      <c r="AE234" s="151">
        <f t="shared" si="225"/>
        <v>0</v>
      </c>
      <c r="AF234" s="263">
        <f t="shared" si="225"/>
        <v>46611341</v>
      </c>
      <c r="AG234" s="152">
        <f t="shared" si="225"/>
        <v>46611341</v>
      </c>
      <c r="AH234" s="151">
        <f t="shared" si="225"/>
        <v>459105008</v>
      </c>
      <c r="AI234" s="144">
        <f t="shared" si="225"/>
        <v>459105008</v>
      </c>
      <c r="AJ234" s="153">
        <f t="shared" si="225"/>
        <v>497696139</v>
      </c>
      <c r="AK234" s="10"/>
      <c r="AL234" s="151">
        <f>AL235+AL243</f>
        <v>0</v>
      </c>
      <c r="AM234" s="153">
        <f>AM235+AM243</f>
        <v>212807480</v>
      </c>
      <c r="AN234" s="10"/>
    </row>
    <row r="235" spans="1:70" s="467" customFormat="1" x14ac:dyDescent="0.2">
      <c r="A235" s="623"/>
      <c r="B235" s="554"/>
      <c r="N235" s="10"/>
      <c r="P235" s="10"/>
      <c r="Q235" s="10"/>
      <c r="R235" s="10"/>
      <c r="S235" s="155">
        <v>8001000</v>
      </c>
      <c r="T235" s="159" t="s">
        <v>362</v>
      </c>
      <c r="U235" s="268">
        <f t="shared" ref="U235:AJ235" si="226">SUM(U236:U241)</f>
        <v>50000000</v>
      </c>
      <c r="V235" s="17">
        <f t="shared" si="226"/>
        <v>0</v>
      </c>
      <c r="W235" s="17">
        <f t="shared" si="226"/>
        <v>173060726</v>
      </c>
      <c r="X235" s="20">
        <f t="shared" si="226"/>
        <v>223060726</v>
      </c>
      <c r="Y235" s="21">
        <f t="shared" si="226"/>
        <v>0</v>
      </c>
      <c r="Z235" s="264">
        <f t="shared" si="226"/>
        <v>75455718</v>
      </c>
      <c r="AA235" s="20">
        <f t="shared" si="226"/>
        <v>75455718</v>
      </c>
      <c r="AB235" s="21">
        <f t="shared" si="226"/>
        <v>0</v>
      </c>
      <c r="AC235" s="264">
        <f t="shared" si="226"/>
        <v>75455718</v>
      </c>
      <c r="AD235" s="20">
        <f t="shared" si="226"/>
        <v>75455718</v>
      </c>
      <c r="AE235" s="21">
        <f t="shared" si="226"/>
        <v>0</v>
      </c>
      <c r="AF235" s="264">
        <f t="shared" si="226"/>
        <v>37611341</v>
      </c>
      <c r="AG235" s="20">
        <f t="shared" si="226"/>
        <v>37611341</v>
      </c>
      <c r="AH235" s="21">
        <f t="shared" si="226"/>
        <v>147605008</v>
      </c>
      <c r="AI235" s="17">
        <f t="shared" si="226"/>
        <v>147605008</v>
      </c>
      <c r="AJ235" s="18">
        <f t="shared" si="226"/>
        <v>185449385</v>
      </c>
      <c r="AK235" s="10"/>
      <c r="AL235" s="31">
        <f>SUM(AL236:AL241)</f>
        <v>0</v>
      </c>
      <c r="AM235" s="28">
        <f>SUM(AM236:AM241)</f>
        <v>173060726</v>
      </c>
      <c r="AN235" s="10"/>
    </row>
    <row r="236" spans="1:70" s="467" customFormat="1" x14ac:dyDescent="0.2">
      <c r="A236" s="623"/>
      <c r="B236" s="554"/>
      <c r="N236" s="10"/>
      <c r="P236" s="10"/>
      <c r="Q236" s="10"/>
      <c r="R236" s="10"/>
      <c r="S236" s="156" t="s">
        <v>363</v>
      </c>
      <c r="T236" s="205" t="s">
        <v>364</v>
      </c>
      <c r="U236" s="487">
        <v>50000000</v>
      </c>
      <c r="V236" s="17">
        <f t="shared" ref="V236:W241" si="227">AL236</f>
        <v>0</v>
      </c>
      <c r="W236" s="17">
        <f t="shared" si="227"/>
        <v>100000000</v>
      </c>
      <c r="X236" s="20">
        <f t="shared" ref="X236:X241" si="228">SUM(U236:W236)</f>
        <v>150000000</v>
      </c>
      <c r="Y236" s="21">
        <v>0</v>
      </c>
      <c r="Z236" s="457">
        <v>2394992</v>
      </c>
      <c r="AA236" s="20">
        <f t="shared" ref="AA236:AA241" si="229">SUM(Y236:Z236)</f>
        <v>2394992</v>
      </c>
      <c r="AB236" s="21">
        <v>0</v>
      </c>
      <c r="AC236" s="457">
        <v>2394992</v>
      </c>
      <c r="AD236" s="20">
        <f t="shared" ref="AD236:AD241" si="230">SUM(AB236:AC236)</f>
        <v>2394992</v>
      </c>
      <c r="AE236" s="21">
        <v>0</v>
      </c>
      <c r="AF236" s="457">
        <v>2394992</v>
      </c>
      <c r="AG236" s="20">
        <f t="shared" ref="AG236:AG241" si="231">SUM(AE236:AF236)</f>
        <v>2394992</v>
      </c>
      <c r="AH236" s="21">
        <f t="shared" ref="AH236:AH241" si="232">X236-AA236</f>
        <v>147605008</v>
      </c>
      <c r="AI236" s="17">
        <f t="shared" ref="AI236:AI241" si="233">X236-AD236</f>
        <v>147605008</v>
      </c>
      <c r="AJ236" s="18">
        <f t="shared" ref="AJ236:AJ241" si="234">X236-AG236</f>
        <v>147605008</v>
      </c>
      <c r="AK236" s="10"/>
      <c r="AL236" s="455">
        <v>0</v>
      </c>
      <c r="AM236" s="458">
        <v>100000000</v>
      </c>
      <c r="AN236" s="10"/>
    </row>
    <row r="237" spans="1:70" s="467" customFormat="1" x14ac:dyDescent="0.2">
      <c r="A237" s="623"/>
      <c r="B237" s="554"/>
      <c r="N237" s="10"/>
      <c r="P237" s="10"/>
      <c r="Q237" s="10"/>
      <c r="R237" s="10"/>
      <c r="S237" s="156" t="s">
        <v>365</v>
      </c>
      <c r="T237" s="205" t="s">
        <v>366</v>
      </c>
      <c r="U237" s="487">
        <v>0</v>
      </c>
      <c r="V237" s="17">
        <f t="shared" si="227"/>
        <v>0</v>
      </c>
      <c r="W237" s="17">
        <f t="shared" si="227"/>
        <v>0</v>
      </c>
      <c r="X237" s="20">
        <f t="shared" si="228"/>
        <v>0</v>
      </c>
      <c r="Y237" s="21">
        <v>0</v>
      </c>
      <c r="Z237" s="457">
        <v>0</v>
      </c>
      <c r="AA237" s="20">
        <f t="shared" si="229"/>
        <v>0</v>
      </c>
      <c r="AB237" s="21">
        <v>0</v>
      </c>
      <c r="AC237" s="457">
        <v>0</v>
      </c>
      <c r="AD237" s="20">
        <f t="shared" si="230"/>
        <v>0</v>
      </c>
      <c r="AE237" s="21">
        <v>0</v>
      </c>
      <c r="AF237" s="457">
        <v>0</v>
      </c>
      <c r="AG237" s="20">
        <f t="shared" si="231"/>
        <v>0</v>
      </c>
      <c r="AH237" s="21">
        <f t="shared" si="232"/>
        <v>0</v>
      </c>
      <c r="AI237" s="17">
        <f t="shared" si="233"/>
        <v>0</v>
      </c>
      <c r="AJ237" s="18">
        <f t="shared" si="234"/>
        <v>0</v>
      </c>
      <c r="AK237" s="10"/>
      <c r="AL237" s="455">
        <v>0</v>
      </c>
      <c r="AM237" s="458">
        <v>0</v>
      </c>
      <c r="AN237" s="10"/>
    </row>
    <row r="238" spans="1:70" s="467" customFormat="1" x14ac:dyDescent="0.2">
      <c r="A238" s="623"/>
      <c r="B238" s="554"/>
      <c r="N238" s="10"/>
      <c r="P238" s="10"/>
      <c r="Q238" s="10"/>
      <c r="R238" s="10"/>
      <c r="S238" s="156" t="s">
        <v>367</v>
      </c>
      <c r="T238" s="205" t="s">
        <v>368</v>
      </c>
      <c r="U238" s="487">
        <v>0</v>
      </c>
      <c r="V238" s="17">
        <f t="shared" si="227"/>
        <v>0</v>
      </c>
      <c r="W238" s="17">
        <f t="shared" si="227"/>
        <v>0</v>
      </c>
      <c r="X238" s="20">
        <f t="shared" si="228"/>
        <v>0</v>
      </c>
      <c r="Y238" s="21">
        <v>0</v>
      </c>
      <c r="Z238" s="457">
        <v>0</v>
      </c>
      <c r="AA238" s="20">
        <f t="shared" si="229"/>
        <v>0</v>
      </c>
      <c r="AB238" s="21">
        <v>0</v>
      </c>
      <c r="AC238" s="457">
        <v>0</v>
      </c>
      <c r="AD238" s="20">
        <f t="shared" si="230"/>
        <v>0</v>
      </c>
      <c r="AE238" s="21">
        <v>0</v>
      </c>
      <c r="AF238" s="457">
        <v>0</v>
      </c>
      <c r="AG238" s="20">
        <f t="shared" si="231"/>
        <v>0</v>
      </c>
      <c r="AH238" s="21">
        <f t="shared" si="232"/>
        <v>0</v>
      </c>
      <c r="AI238" s="17">
        <f t="shared" si="233"/>
        <v>0</v>
      </c>
      <c r="AJ238" s="18">
        <f t="shared" si="234"/>
        <v>0</v>
      </c>
      <c r="AK238" s="10"/>
      <c r="AL238" s="455">
        <v>0</v>
      </c>
      <c r="AM238" s="458">
        <v>0</v>
      </c>
      <c r="AN238" s="10"/>
    </row>
    <row r="239" spans="1:70" s="467" customFormat="1" x14ac:dyDescent="0.2">
      <c r="A239" s="623"/>
      <c r="B239" s="554"/>
      <c r="N239" s="10"/>
      <c r="P239" s="10"/>
      <c r="Q239" s="10"/>
      <c r="S239" s="156" t="s">
        <v>369</v>
      </c>
      <c r="T239" s="205" t="s">
        <v>370</v>
      </c>
      <c r="U239" s="487">
        <v>0</v>
      </c>
      <c r="V239" s="17">
        <f t="shared" si="227"/>
        <v>0</v>
      </c>
      <c r="W239" s="17">
        <f t="shared" si="227"/>
        <v>0</v>
      </c>
      <c r="X239" s="20">
        <f t="shared" si="228"/>
        <v>0</v>
      </c>
      <c r="Y239" s="21">
        <v>0</v>
      </c>
      <c r="Z239" s="457">
        <v>0</v>
      </c>
      <c r="AA239" s="20">
        <f t="shared" si="229"/>
        <v>0</v>
      </c>
      <c r="AB239" s="21">
        <v>0</v>
      </c>
      <c r="AC239" s="457">
        <v>0</v>
      </c>
      <c r="AD239" s="20">
        <f t="shared" si="230"/>
        <v>0</v>
      </c>
      <c r="AE239" s="21">
        <v>0</v>
      </c>
      <c r="AF239" s="457">
        <v>0</v>
      </c>
      <c r="AG239" s="20">
        <f t="shared" si="231"/>
        <v>0</v>
      </c>
      <c r="AH239" s="21">
        <f t="shared" si="232"/>
        <v>0</v>
      </c>
      <c r="AI239" s="17">
        <f t="shared" si="233"/>
        <v>0</v>
      </c>
      <c r="AJ239" s="18">
        <f t="shared" si="234"/>
        <v>0</v>
      </c>
      <c r="AK239" s="10"/>
      <c r="AL239" s="455">
        <v>0</v>
      </c>
      <c r="AM239" s="458">
        <v>0</v>
      </c>
      <c r="AN239" s="10"/>
    </row>
    <row r="240" spans="1:70" x14ac:dyDescent="0.2">
      <c r="A240" s="623"/>
      <c r="B240" s="554"/>
      <c r="C240" s="467"/>
      <c r="D240" s="467"/>
      <c r="E240" s="467"/>
      <c r="F240" s="467"/>
      <c r="G240" s="467"/>
      <c r="H240" s="467"/>
      <c r="I240" s="467"/>
      <c r="J240" s="467"/>
      <c r="K240" s="467"/>
      <c r="L240" s="467"/>
      <c r="M240" s="467"/>
      <c r="N240" s="10"/>
      <c r="O240" s="467"/>
      <c r="P240" s="10"/>
      <c r="Q240" s="10"/>
      <c r="S240" s="156" t="s">
        <v>371</v>
      </c>
      <c r="T240" s="205" t="s">
        <v>372</v>
      </c>
      <c r="U240" s="487">
        <v>0</v>
      </c>
      <c r="V240" s="17">
        <f t="shared" si="227"/>
        <v>0</v>
      </c>
      <c r="W240" s="17">
        <f t="shared" si="227"/>
        <v>0</v>
      </c>
      <c r="X240" s="20">
        <f t="shared" si="228"/>
        <v>0</v>
      </c>
      <c r="Y240" s="21">
        <v>0</v>
      </c>
      <c r="Z240" s="457">
        <v>0</v>
      </c>
      <c r="AA240" s="20">
        <f t="shared" si="229"/>
        <v>0</v>
      </c>
      <c r="AB240" s="21">
        <v>0</v>
      </c>
      <c r="AC240" s="457">
        <v>0</v>
      </c>
      <c r="AD240" s="20">
        <f t="shared" si="230"/>
        <v>0</v>
      </c>
      <c r="AE240" s="21">
        <v>0</v>
      </c>
      <c r="AF240" s="457">
        <v>0</v>
      </c>
      <c r="AG240" s="20">
        <f t="shared" si="231"/>
        <v>0</v>
      </c>
      <c r="AH240" s="21">
        <f t="shared" si="232"/>
        <v>0</v>
      </c>
      <c r="AI240" s="17">
        <f t="shared" si="233"/>
        <v>0</v>
      </c>
      <c r="AJ240" s="18">
        <f t="shared" si="234"/>
        <v>0</v>
      </c>
      <c r="AK240" s="10"/>
      <c r="AL240" s="455">
        <v>0</v>
      </c>
      <c r="AM240" s="458">
        <v>0</v>
      </c>
      <c r="BB240" s="467"/>
      <c r="BC240" s="467"/>
      <c r="BD240" s="467"/>
      <c r="BE240" s="467"/>
      <c r="BM240" s="467"/>
      <c r="BN240" s="467"/>
      <c r="BO240" s="467"/>
      <c r="BP240" s="467"/>
      <c r="BQ240" s="467"/>
      <c r="BR240" s="467"/>
    </row>
    <row r="241" spans="1:70" ht="14.25" x14ac:dyDescent="0.2">
      <c r="A241" s="623"/>
      <c r="B241" s="554"/>
      <c r="C241" s="467"/>
      <c r="D241" s="467"/>
      <c r="E241" s="467"/>
      <c r="F241" s="467"/>
      <c r="G241" s="467"/>
      <c r="H241" s="467"/>
      <c r="I241" s="467"/>
      <c r="J241" s="467"/>
      <c r="K241" s="467"/>
      <c r="L241" s="467"/>
      <c r="M241" s="467"/>
      <c r="N241" s="10"/>
      <c r="O241" s="467"/>
      <c r="P241" s="10"/>
      <c r="Q241" s="10"/>
      <c r="S241" s="656">
        <v>8001999</v>
      </c>
      <c r="T241" s="55" t="s">
        <v>132</v>
      </c>
      <c r="U241" s="487">
        <v>0</v>
      </c>
      <c r="V241" s="17">
        <f t="shared" si="227"/>
        <v>0</v>
      </c>
      <c r="W241" s="17">
        <f t="shared" si="227"/>
        <v>73060726</v>
      </c>
      <c r="X241" s="20">
        <f t="shared" si="228"/>
        <v>73060726</v>
      </c>
      <c r="Y241" s="21">
        <v>0</v>
      </c>
      <c r="Z241" s="457">
        <v>73060726</v>
      </c>
      <c r="AA241" s="20">
        <f t="shared" si="229"/>
        <v>73060726</v>
      </c>
      <c r="AB241" s="21">
        <v>0</v>
      </c>
      <c r="AC241" s="457">
        <v>73060726</v>
      </c>
      <c r="AD241" s="20">
        <f t="shared" si="230"/>
        <v>73060726</v>
      </c>
      <c r="AE241" s="21">
        <v>0</v>
      </c>
      <c r="AF241" s="457">
        <v>35216349</v>
      </c>
      <c r="AG241" s="20">
        <f t="shared" si="231"/>
        <v>35216349</v>
      </c>
      <c r="AH241" s="21">
        <f t="shared" si="232"/>
        <v>0</v>
      </c>
      <c r="AI241" s="17">
        <f t="shared" si="233"/>
        <v>0</v>
      </c>
      <c r="AJ241" s="18">
        <f t="shared" si="234"/>
        <v>37844377</v>
      </c>
      <c r="AK241" s="10"/>
      <c r="AL241" s="455">
        <v>0</v>
      </c>
      <c r="AM241" s="458">
        <v>73060726</v>
      </c>
      <c r="BM241" s="467"/>
      <c r="BN241" s="467"/>
      <c r="BO241" s="467"/>
      <c r="BP241" s="467"/>
      <c r="BQ241" s="467"/>
      <c r="BR241" s="467"/>
    </row>
    <row r="242" spans="1:70" ht="15.75" x14ac:dyDescent="0.2">
      <c r="A242" s="623"/>
      <c r="B242" s="554"/>
      <c r="C242" s="467"/>
      <c r="D242" s="467"/>
      <c r="E242" s="467"/>
      <c r="F242" s="467"/>
      <c r="G242" s="467"/>
      <c r="H242" s="467"/>
      <c r="I242" s="467"/>
      <c r="J242" s="467"/>
      <c r="K242" s="467"/>
      <c r="L242" s="467"/>
      <c r="M242" s="467"/>
      <c r="N242" s="10"/>
      <c r="O242" s="467"/>
      <c r="P242" s="10"/>
      <c r="Q242" s="10"/>
      <c r="S242" s="448"/>
      <c r="T242" s="649"/>
      <c r="U242" s="256"/>
      <c r="V242" s="193"/>
      <c r="W242" s="193"/>
      <c r="X242" s="193"/>
      <c r="Y242" s="193"/>
      <c r="Z242" s="256"/>
      <c r="AA242" s="193"/>
      <c r="AB242" s="193"/>
      <c r="AC242" s="256"/>
      <c r="AD242" s="193"/>
      <c r="AE242" s="193"/>
      <c r="AF242" s="256"/>
      <c r="AG242" s="193"/>
      <c r="AH242" s="450"/>
      <c r="AI242" s="193"/>
      <c r="AJ242" s="207"/>
      <c r="AK242" s="10"/>
      <c r="AL242" s="213"/>
      <c r="AM242" s="214"/>
    </row>
    <row r="243" spans="1:70" x14ac:dyDescent="0.2">
      <c r="A243" s="623"/>
      <c r="B243" s="554"/>
      <c r="C243" s="467"/>
      <c r="D243" s="467"/>
      <c r="E243" s="467"/>
      <c r="F243" s="467"/>
      <c r="G243" s="467"/>
      <c r="H243" s="467"/>
      <c r="I243" s="467"/>
      <c r="J243" s="467"/>
      <c r="K243" s="467"/>
      <c r="L243" s="467"/>
      <c r="M243" s="467"/>
      <c r="N243" s="10"/>
      <c r="O243" s="467"/>
      <c r="P243" s="10"/>
      <c r="Q243" s="10"/>
      <c r="S243" s="155">
        <v>8002001</v>
      </c>
      <c r="T243" s="159" t="s">
        <v>373</v>
      </c>
      <c r="U243" s="268">
        <f t="shared" ref="U243:AJ243" si="235">SUM(U244:U256)</f>
        <v>281500000</v>
      </c>
      <c r="V243" s="17">
        <f t="shared" si="235"/>
        <v>0</v>
      </c>
      <c r="W243" s="17">
        <f t="shared" si="235"/>
        <v>39746754</v>
      </c>
      <c r="X243" s="20">
        <f t="shared" si="235"/>
        <v>321246754</v>
      </c>
      <c r="Y243" s="21">
        <f t="shared" si="235"/>
        <v>0</v>
      </c>
      <c r="Z243" s="264">
        <f t="shared" si="235"/>
        <v>9746754</v>
      </c>
      <c r="AA243" s="20">
        <f t="shared" si="235"/>
        <v>9746754</v>
      </c>
      <c r="AB243" s="21">
        <f t="shared" si="235"/>
        <v>0</v>
      </c>
      <c r="AC243" s="264">
        <f t="shared" si="235"/>
        <v>9746754</v>
      </c>
      <c r="AD243" s="20">
        <f t="shared" si="235"/>
        <v>9746754</v>
      </c>
      <c r="AE243" s="21">
        <f t="shared" si="235"/>
        <v>0</v>
      </c>
      <c r="AF243" s="264">
        <f t="shared" si="235"/>
        <v>9000000</v>
      </c>
      <c r="AG243" s="20">
        <f t="shared" si="235"/>
        <v>9000000</v>
      </c>
      <c r="AH243" s="21">
        <f t="shared" si="235"/>
        <v>311500000</v>
      </c>
      <c r="AI243" s="17">
        <f t="shared" si="235"/>
        <v>311500000</v>
      </c>
      <c r="AJ243" s="18">
        <f t="shared" si="235"/>
        <v>312246754</v>
      </c>
      <c r="AK243" s="10"/>
      <c r="AL243" s="21">
        <f>SUM(AL244:AL256)</f>
        <v>0</v>
      </c>
      <c r="AM243" s="18">
        <f>SUM(AM244:AM256)</f>
        <v>39746754</v>
      </c>
    </row>
    <row r="244" spans="1:70" x14ac:dyDescent="0.2">
      <c r="A244" s="623"/>
      <c r="B244" s="554"/>
      <c r="C244" s="467"/>
      <c r="D244" s="467"/>
      <c r="E244" s="467"/>
      <c r="F244" s="467"/>
      <c r="G244" s="467"/>
      <c r="H244" s="467"/>
      <c r="I244" s="467"/>
      <c r="J244" s="467"/>
      <c r="K244" s="467"/>
      <c r="L244" s="467"/>
      <c r="M244" s="467"/>
      <c r="N244" s="10"/>
      <c r="O244" s="467"/>
      <c r="P244" s="10"/>
      <c r="Q244" s="10"/>
      <c r="S244" s="156" t="s">
        <v>374</v>
      </c>
      <c r="T244" s="205" t="s">
        <v>375</v>
      </c>
      <c r="U244" s="487">
        <v>0</v>
      </c>
      <c r="V244" s="17">
        <f t="shared" ref="V244:W256" si="236">AL244</f>
        <v>0</v>
      </c>
      <c r="W244" s="17">
        <f t="shared" si="236"/>
        <v>0</v>
      </c>
      <c r="X244" s="20">
        <f t="shared" ref="X244:X256" si="237">SUM(U244:W244)</f>
        <v>0</v>
      </c>
      <c r="Y244" s="21">
        <v>0</v>
      </c>
      <c r="Z244" s="457">
        <v>0</v>
      </c>
      <c r="AA244" s="20">
        <f t="shared" ref="AA244:AA256" si="238">SUM(Y244:Z244)</f>
        <v>0</v>
      </c>
      <c r="AB244" s="21">
        <v>0</v>
      </c>
      <c r="AC244" s="457">
        <v>0</v>
      </c>
      <c r="AD244" s="20">
        <f t="shared" ref="AD244:AD256" si="239">SUM(AB244:AC244)</f>
        <v>0</v>
      </c>
      <c r="AE244" s="21">
        <v>0</v>
      </c>
      <c r="AF244" s="457">
        <v>0</v>
      </c>
      <c r="AG244" s="20">
        <f t="shared" ref="AG244:AG256" si="240">SUM(AE244:AF244)</f>
        <v>0</v>
      </c>
      <c r="AH244" s="21">
        <f t="shared" ref="AH244:AH256" si="241">X244-AA244</f>
        <v>0</v>
      </c>
      <c r="AI244" s="17">
        <f t="shared" ref="AI244:AI256" si="242">X244-AD244</f>
        <v>0</v>
      </c>
      <c r="AJ244" s="18">
        <f t="shared" ref="AJ244:AJ256" si="243">X244-AG244</f>
        <v>0</v>
      </c>
      <c r="AK244" s="10"/>
      <c r="AL244" s="455">
        <v>0</v>
      </c>
      <c r="AM244" s="458">
        <v>0</v>
      </c>
    </row>
    <row r="245" spans="1:70" x14ac:dyDescent="0.2">
      <c r="A245" s="623"/>
      <c r="B245" s="554"/>
      <c r="C245" s="467"/>
      <c r="D245" s="467"/>
      <c r="E245" s="467"/>
      <c r="F245" s="467"/>
      <c r="G245" s="467"/>
      <c r="H245" s="467"/>
      <c r="I245" s="467"/>
      <c r="J245" s="467"/>
      <c r="K245" s="467"/>
      <c r="L245" s="467"/>
      <c r="M245" s="467"/>
      <c r="N245" s="10"/>
      <c r="O245" s="467"/>
      <c r="P245" s="10"/>
      <c r="Q245" s="10"/>
      <c r="S245" s="156" t="s">
        <v>376</v>
      </c>
      <c r="T245" s="205" t="s">
        <v>604</v>
      </c>
      <c r="U245" s="487">
        <v>103500000</v>
      </c>
      <c r="V245" s="17">
        <f t="shared" si="236"/>
        <v>0</v>
      </c>
      <c r="W245" s="17">
        <f t="shared" si="236"/>
        <v>4000000</v>
      </c>
      <c r="X245" s="20">
        <f t="shared" si="237"/>
        <v>107500000</v>
      </c>
      <c r="Y245" s="21">
        <v>0</v>
      </c>
      <c r="Z245" s="457">
        <v>0</v>
      </c>
      <c r="AA245" s="20">
        <f t="shared" si="238"/>
        <v>0</v>
      </c>
      <c r="AB245" s="21">
        <v>0</v>
      </c>
      <c r="AC245" s="457">
        <v>0</v>
      </c>
      <c r="AD245" s="20">
        <f t="shared" si="239"/>
        <v>0</v>
      </c>
      <c r="AE245" s="21">
        <v>0</v>
      </c>
      <c r="AF245" s="457">
        <v>0</v>
      </c>
      <c r="AG245" s="20">
        <f t="shared" si="240"/>
        <v>0</v>
      </c>
      <c r="AH245" s="21">
        <f t="shared" si="241"/>
        <v>107500000</v>
      </c>
      <c r="AI245" s="17">
        <f t="shared" si="242"/>
        <v>107500000</v>
      </c>
      <c r="AJ245" s="18">
        <f t="shared" si="243"/>
        <v>107500000</v>
      </c>
      <c r="AK245" s="10"/>
      <c r="AL245" s="455">
        <v>0</v>
      </c>
      <c r="AM245" s="458">
        <v>4000000</v>
      </c>
    </row>
    <row r="246" spans="1:70" x14ac:dyDescent="0.2">
      <c r="A246" s="623"/>
      <c r="B246" s="554"/>
      <c r="C246" s="467"/>
      <c r="D246" s="467"/>
      <c r="E246" s="467"/>
      <c r="F246" s="467"/>
      <c r="G246" s="467"/>
      <c r="H246" s="467"/>
      <c r="I246" s="467"/>
      <c r="J246" s="467"/>
      <c r="K246" s="467"/>
      <c r="L246" s="467"/>
      <c r="M246" s="467"/>
      <c r="N246" s="10"/>
      <c r="O246" s="467"/>
      <c r="P246" s="10"/>
      <c r="Q246" s="10"/>
      <c r="S246" s="156" t="s">
        <v>377</v>
      </c>
      <c r="T246" s="205" t="s">
        <v>605</v>
      </c>
      <c r="U246" s="487">
        <v>55000000</v>
      </c>
      <c r="V246" s="17">
        <f t="shared" si="236"/>
        <v>0</v>
      </c>
      <c r="W246" s="17">
        <f t="shared" si="236"/>
        <v>0</v>
      </c>
      <c r="X246" s="20">
        <f t="shared" si="237"/>
        <v>55000000</v>
      </c>
      <c r="Y246" s="21">
        <v>0</v>
      </c>
      <c r="Z246" s="457">
        <v>0</v>
      </c>
      <c r="AA246" s="20">
        <f t="shared" si="238"/>
        <v>0</v>
      </c>
      <c r="AB246" s="21">
        <v>0</v>
      </c>
      <c r="AC246" s="457">
        <v>0</v>
      </c>
      <c r="AD246" s="20">
        <f t="shared" si="239"/>
        <v>0</v>
      </c>
      <c r="AE246" s="21">
        <v>0</v>
      </c>
      <c r="AF246" s="457">
        <v>0</v>
      </c>
      <c r="AG246" s="20">
        <f t="shared" si="240"/>
        <v>0</v>
      </c>
      <c r="AH246" s="21">
        <f t="shared" si="241"/>
        <v>55000000</v>
      </c>
      <c r="AI246" s="17">
        <f t="shared" si="242"/>
        <v>55000000</v>
      </c>
      <c r="AJ246" s="18">
        <f t="shared" si="243"/>
        <v>55000000</v>
      </c>
      <c r="AK246" s="10"/>
      <c r="AL246" s="455">
        <v>0</v>
      </c>
      <c r="AM246" s="458">
        <v>0</v>
      </c>
    </row>
    <row r="247" spans="1:70" x14ac:dyDescent="0.2">
      <c r="A247" s="623"/>
      <c r="B247" s="554"/>
      <c r="C247" s="467"/>
      <c r="D247" s="467"/>
      <c r="E247" s="467"/>
      <c r="F247" s="467"/>
      <c r="G247" s="467"/>
      <c r="H247" s="467"/>
      <c r="I247" s="467"/>
      <c r="J247" s="467"/>
      <c r="K247" s="467"/>
      <c r="L247" s="467"/>
      <c r="M247" s="467"/>
      <c r="N247" s="10"/>
      <c r="O247" s="467"/>
      <c r="P247" s="10"/>
      <c r="Q247" s="10"/>
      <c r="S247" s="156" t="s">
        <v>378</v>
      </c>
      <c r="T247" s="205" t="s">
        <v>606</v>
      </c>
      <c r="U247" s="487">
        <v>100000000</v>
      </c>
      <c r="V247" s="17">
        <f t="shared" si="236"/>
        <v>0</v>
      </c>
      <c r="W247" s="17">
        <f t="shared" si="236"/>
        <v>20000000</v>
      </c>
      <c r="X247" s="20">
        <f t="shared" si="237"/>
        <v>120000000</v>
      </c>
      <c r="Y247" s="21">
        <v>0</v>
      </c>
      <c r="Z247" s="457">
        <v>0</v>
      </c>
      <c r="AA247" s="20">
        <f t="shared" si="238"/>
        <v>0</v>
      </c>
      <c r="AB247" s="21">
        <v>0</v>
      </c>
      <c r="AC247" s="457">
        <v>0</v>
      </c>
      <c r="AD247" s="20">
        <f t="shared" si="239"/>
        <v>0</v>
      </c>
      <c r="AE247" s="21">
        <v>0</v>
      </c>
      <c r="AF247" s="457">
        <v>0</v>
      </c>
      <c r="AG247" s="20">
        <f t="shared" si="240"/>
        <v>0</v>
      </c>
      <c r="AH247" s="21">
        <f t="shared" si="241"/>
        <v>120000000</v>
      </c>
      <c r="AI247" s="17">
        <f t="shared" si="242"/>
        <v>120000000</v>
      </c>
      <c r="AJ247" s="18">
        <f t="shared" si="243"/>
        <v>120000000</v>
      </c>
      <c r="AK247" s="10"/>
      <c r="AL247" s="455">
        <v>0</v>
      </c>
      <c r="AM247" s="458">
        <v>20000000</v>
      </c>
    </row>
    <row r="248" spans="1:70" x14ac:dyDescent="0.2">
      <c r="A248" s="623"/>
      <c r="B248" s="554"/>
      <c r="C248" s="467"/>
      <c r="D248" s="467"/>
      <c r="E248" s="467"/>
      <c r="F248" s="467"/>
      <c r="G248" s="467"/>
      <c r="H248" s="467"/>
      <c r="I248" s="467"/>
      <c r="J248" s="467"/>
      <c r="K248" s="467"/>
      <c r="L248" s="467"/>
      <c r="M248" s="467"/>
      <c r="N248" s="10"/>
      <c r="O248" s="467"/>
      <c r="P248" s="10"/>
      <c r="Q248" s="10"/>
      <c r="S248" s="156" t="s">
        <v>379</v>
      </c>
      <c r="T248" s="205" t="s">
        <v>607</v>
      </c>
      <c r="U248" s="487">
        <v>23000000</v>
      </c>
      <c r="V248" s="17">
        <f t="shared" si="236"/>
        <v>0</v>
      </c>
      <c r="W248" s="17">
        <f t="shared" si="236"/>
        <v>6000000</v>
      </c>
      <c r="X248" s="20">
        <f t="shared" si="237"/>
        <v>29000000</v>
      </c>
      <c r="Y248" s="21">
        <v>0</v>
      </c>
      <c r="Z248" s="457">
        <v>0</v>
      </c>
      <c r="AA248" s="20">
        <f t="shared" si="238"/>
        <v>0</v>
      </c>
      <c r="AB248" s="21">
        <v>0</v>
      </c>
      <c r="AC248" s="457">
        <v>0</v>
      </c>
      <c r="AD248" s="20">
        <f t="shared" si="239"/>
        <v>0</v>
      </c>
      <c r="AE248" s="21">
        <v>0</v>
      </c>
      <c r="AF248" s="457">
        <v>0</v>
      </c>
      <c r="AG248" s="20">
        <f t="shared" si="240"/>
        <v>0</v>
      </c>
      <c r="AH248" s="21">
        <f t="shared" si="241"/>
        <v>29000000</v>
      </c>
      <c r="AI248" s="17">
        <f t="shared" si="242"/>
        <v>29000000</v>
      </c>
      <c r="AJ248" s="18">
        <f t="shared" si="243"/>
        <v>29000000</v>
      </c>
      <c r="AK248" s="10"/>
      <c r="AL248" s="455">
        <v>0</v>
      </c>
      <c r="AM248" s="458">
        <v>6000000</v>
      </c>
    </row>
    <row r="249" spans="1:70" x14ac:dyDescent="0.2">
      <c r="A249" s="623"/>
      <c r="B249" s="554"/>
      <c r="C249" s="467"/>
      <c r="D249" s="467"/>
      <c r="E249" s="467"/>
      <c r="F249" s="467"/>
      <c r="G249" s="467"/>
      <c r="H249" s="467"/>
      <c r="I249" s="467"/>
      <c r="J249" s="467"/>
      <c r="K249" s="467"/>
      <c r="L249" s="467"/>
      <c r="M249" s="467"/>
      <c r="N249" s="10"/>
      <c r="O249" s="467"/>
      <c r="P249" s="10"/>
      <c r="Q249" s="10"/>
      <c r="S249" s="156" t="s">
        <v>380</v>
      </c>
      <c r="T249" s="205" t="s">
        <v>503</v>
      </c>
      <c r="U249" s="487">
        <v>0</v>
      </c>
      <c r="V249" s="17">
        <f t="shared" si="236"/>
        <v>0</v>
      </c>
      <c r="W249" s="17">
        <f t="shared" si="236"/>
        <v>0</v>
      </c>
      <c r="X249" s="20">
        <f t="shared" si="237"/>
        <v>0</v>
      </c>
      <c r="Y249" s="21">
        <v>0</v>
      </c>
      <c r="Z249" s="457">
        <v>0</v>
      </c>
      <c r="AA249" s="20">
        <f t="shared" si="238"/>
        <v>0</v>
      </c>
      <c r="AB249" s="21">
        <v>0</v>
      </c>
      <c r="AC249" s="457">
        <v>0</v>
      </c>
      <c r="AD249" s="20">
        <f t="shared" si="239"/>
        <v>0</v>
      </c>
      <c r="AE249" s="21">
        <v>0</v>
      </c>
      <c r="AF249" s="457">
        <v>0</v>
      </c>
      <c r="AG249" s="20">
        <f t="shared" si="240"/>
        <v>0</v>
      </c>
      <c r="AH249" s="21">
        <f t="shared" si="241"/>
        <v>0</v>
      </c>
      <c r="AI249" s="17">
        <f t="shared" si="242"/>
        <v>0</v>
      </c>
      <c r="AJ249" s="18">
        <f t="shared" si="243"/>
        <v>0</v>
      </c>
      <c r="AK249" s="10"/>
      <c r="AL249" s="455">
        <v>0</v>
      </c>
      <c r="AM249" s="458">
        <v>0</v>
      </c>
    </row>
    <row r="250" spans="1:70" x14ac:dyDescent="0.2">
      <c r="A250" s="623"/>
      <c r="B250" s="554"/>
      <c r="C250" s="467"/>
      <c r="D250" s="467"/>
      <c r="E250" s="467"/>
      <c r="F250" s="467"/>
      <c r="G250" s="467"/>
      <c r="H250" s="467"/>
      <c r="I250" s="467"/>
      <c r="J250" s="467"/>
      <c r="K250" s="467"/>
      <c r="L250" s="467"/>
      <c r="M250" s="467"/>
      <c r="N250" s="10"/>
      <c r="O250" s="467"/>
      <c r="P250" s="10"/>
      <c r="Q250" s="10"/>
      <c r="S250" s="156" t="s">
        <v>381</v>
      </c>
      <c r="T250" s="205" t="s">
        <v>504</v>
      </c>
      <c r="U250" s="487">
        <v>0</v>
      </c>
      <c r="V250" s="17">
        <f t="shared" ref="V250:W254" si="244">AL250</f>
        <v>0</v>
      </c>
      <c r="W250" s="17">
        <f t="shared" si="244"/>
        <v>0</v>
      </c>
      <c r="X250" s="20">
        <f>SUM(U250:W250)</f>
        <v>0</v>
      </c>
      <c r="Y250" s="21">
        <v>0</v>
      </c>
      <c r="Z250" s="457">
        <v>0</v>
      </c>
      <c r="AA250" s="20">
        <f>SUM(Y250:Z250)</f>
        <v>0</v>
      </c>
      <c r="AB250" s="21">
        <v>0</v>
      </c>
      <c r="AC250" s="457">
        <v>0</v>
      </c>
      <c r="AD250" s="20">
        <f>SUM(AB250:AC250)</f>
        <v>0</v>
      </c>
      <c r="AE250" s="21">
        <v>0</v>
      </c>
      <c r="AF250" s="457">
        <v>0</v>
      </c>
      <c r="AG250" s="20">
        <f>SUM(AE250:AF250)</f>
        <v>0</v>
      </c>
      <c r="AH250" s="21">
        <f>X250-AA250</f>
        <v>0</v>
      </c>
      <c r="AI250" s="17">
        <f>X250-AD250</f>
        <v>0</v>
      </c>
      <c r="AJ250" s="18">
        <f>X250-AG250</f>
        <v>0</v>
      </c>
      <c r="AK250" s="10"/>
      <c r="AL250" s="455">
        <v>0</v>
      </c>
      <c r="AM250" s="458">
        <v>0</v>
      </c>
    </row>
    <row r="251" spans="1:70" x14ac:dyDescent="0.2">
      <c r="A251" s="623"/>
      <c r="B251" s="554"/>
      <c r="C251" s="467"/>
      <c r="D251" s="467"/>
      <c r="E251" s="467"/>
      <c r="F251" s="467"/>
      <c r="G251" s="467"/>
      <c r="H251" s="467"/>
      <c r="I251" s="467"/>
      <c r="J251" s="467"/>
      <c r="K251" s="467"/>
      <c r="L251" s="467"/>
      <c r="M251" s="467"/>
      <c r="N251" s="10"/>
      <c r="O251" s="467"/>
      <c r="P251" s="10"/>
      <c r="Q251" s="10"/>
      <c r="S251" s="156" t="s">
        <v>483</v>
      </c>
      <c r="T251" s="205" t="s">
        <v>505</v>
      </c>
      <c r="U251" s="487">
        <v>0</v>
      </c>
      <c r="V251" s="17">
        <f t="shared" si="244"/>
        <v>0</v>
      </c>
      <c r="W251" s="17">
        <f t="shared" si="244"/>
        <v>0</v>
      </c>
      <c r="X251" s="20">
        <f>SUM(U251:W251)</f>
        <v>0</v>
      </c>
      <c r="Y251" s="21">
        <v>0</v>
      </c>
      <c r="Z251" s="457">
        <v>0</v>
      </c>
      <c r="AA251" s="20">
        <f>SUM(Y251:Z251)</f>
        <v>0</v>
      </c>
      <c r="AB251" s="21">
        <v>0</v>
      </c>
      <c r="AC251" s="457">
        <v>0</v>
      </c>
      <c r="AD251" s="20">
        <f>SUM(AB251:AC251)</f>
        <v>0</v>
      </c>
      <c r="AE251" s="21">
        <v>0</v>
      </c>
      <c r="AF251" s="457">
        <v>0</v>
      </c>
      <c r="AG251" s="20">
        <f>SUM(AE251:AF251)</f>
        <v>0</v>
      </c>
      <c r="AH251" s="21">
        <f>X251-AA251</f>
        <v>0</v>
      </c>
      <c r="AI251" s="17">
        <f>X251-AD251</f>
        <v>0</v>
      </c>
      <c r="AJ251" s="18">
        <f>X251-AG251</f>
        <v>0</v>
      </c>
      <c r="AK251" s="10"/>
      <c r="AL251" s="455">
        <v>0</v>
      </c>
      <c r="AM251" s="458">
        <v>0</v>
      </c>
    </row>
    <row r="252" spans="1:70" x14ac:dyDescent="0.2">
      <c r="A252" s="623"/>
      <c r="B252" s="554"/>
      <c r="C252" s="467"/>
      <c r="D252" s="467"/>
      <c r="E252" s="467"/>
      <c r="F252" s="467"/>
      <c r="G252" s="467"/>
      <c r="H252" s="467"/>
      <c r="I252" s="467"/>
      <c r="J252" s="467"/>
      <c r="K252" s="467"/>
      <c r="L252" s="467"/>
      <c r="M252" s="467"/>
      <c r="N252" s="10"/>
      <c r="O252" s="467"/>
      <c r="P252" s="10"/>
      <c r="Q252" s="10"/>
      <c r="S252" s="156" t="s">
        <v>484</v>
      </c>
      <c r="T252" s="205" t="s">
        <v>506</v>
      </c>
      <c r="U252" s="487">
        <v>0</v>
      </c>
      <c r="V252" s="17">
        <f t="shared" si="244"/>
        <v>0</v>
      </c>
      <c r="W252" s="17">
        <f t="shared" si="244"/>
        <v>0</v>
      </c>
      <c r="X252" s="20">
        <f>SUM(U252:W252)</f>
        <v>0</v>
      </c>
      <c r="Y252" s="21">
        <v>0</v>
      </c>
      <c r="Z252" s="457">
        <v>0</v>
      </c>
      <c r="AA252" s="20">
        <f>SUM(Y252:Z252)</f>
        <v>0</v>
      </c>
      <c r="AB252" s="21">
        <v>0</v>
      </c>
      <c r="AC252" s="457">
        <v>0</v>
      </c>
      <c r="AD252" s="20">
        <f>SUM(AB252:AC252)</f>
        <v>0</v>
      </c>
      <c r="AE252" s="21">
        <v>0</v>
      </c>
      <c r="AF252" s="457">
        <v>0</v>
      </c>
      <c r="AG252" s="20">
        <f>SUM(AE252:AF252)</f>
        <v>0</v>
      </c>
      <c r="AH252" s="21">
        <f>X252-AA252</f>
        <v>0</v>
      </c>
      <c r="AI252" s="17">
        <f>X252-AD252</f>
        <v>0</v>
      </c>
      <c r="AJ252" s="18">
        <f>X252-AG252</f>
        <v>0</v>
      </c>
      <c r="AK252" s="10"/>
      <c r="AL252" s="455">
        <v>0</v>
      </c>
      <c r="AM252" s="458">
        <v>0</v>
      </c>
    </row>
    <row r="253" spans="1:70" x14ac:dyDescent="0.2">
      <c r="A253" s="623"/>
      <c r="B253" s="554"/>
      <c r="C253" s="467"/>
      <c r="D253" s="467"/>
      <c r="E253" s="467"/>
      <c r="F253" s="467"/>
      <c r="G253" s="467"/>
      <c r="H253" s="467"/>
      <c r="I253" s="467"/>
      <c r="J253" s="467"/>
      <c r="K253" s="467"/>
      <c r="L253" s="467"/>
      <c r="M253" s="467"/>
      <c r="N253" s="10"/>
      <c r="O253" s="467"/>
      <c r="P253" s="10"/>
      <c r="Q253" s="10"/>
      <c r="S253" s="156" t="s">
        <v>485</v>
      </c>
      <c r="T253" s="205" t="s">
        <v>507</v>
      </c>
      <c r="U253" s="487">
        <v>0</v>
      </c>
      <c r="V253" s="17">
        <f t="shared" si="244"/>
        <v>0</v>
      </c>
      <c r="W253" s="17">
        <f t="shared" si="244"/>
        <v>0</v>
      </c>
      <c r="X253" s="20">
        <f>SUM(U253:W253)</f>
        <v>0</v>
      </c>
      <c r="Y253" s="21">
        <v>0</v>
      </c>
      <c r="Z253" s="457">
        <v>0</v>
      </c>
      <c r="AA253" s="20">
        <f>SUM(Y253:Z253)</f>
        <v>0</v>
      </c>
      <c r="AB253" s="21">
        <v>0</v>
      </c>
      <c r="AC253" s="457">
        <v>0</v>
      </c>
      <c r="AD253" s="20">
        <f>SUM(AB253:AC253)</f>
        <v>0</v>
      </c>
      <c r="AE253" s="21">
        <v>0</v>
      </c>
      <c r="AF253" s="457">
        <v>0</v>
      </c>
      <c r="AG253" s="20">
        <f>SUM(AE253:AF253)</f>
        <v>0</v>
      </c>
      <c r="AH253" s="21">
        <f>X253-AA253</f>
        <v>0</v>
      </c>
      <c r="AI253" s="17">
        <f>X253-AD253</f>
        <v>0</v>
      </c>
      <c r="AJ253" s="18">
        <f>X253-AG253</f>
        <v>0</v>
      </c>
      <c r="AK253" s="10"/>
      <c r="AL253" s="455">
        <v>0</v>
      </c>
      <c r="AM253" s="458">
        <v>0</v>
      </c>
    </row>
    <row r="254" spans="1:70" x14ac:dyDescent="0.2">
      <c r="A254" s="623"/>
      <c r="B254" s="554"/>
      <c r="C254" s="467"/>
      <c r="D254" s="467"/>
      <c r="E254" s="467"/>
      <c r="F254" s="467"/>
      <c r="G254" s="467"/>
      <c r="H254" s="467"/>
      <c r="I254" s="467"/>
      <c r="J254" s="467"/>
      <c r="K254" s="467"/>
      <c r="L254" s="467"/>
      <c r="M254" s="467"/>
      <c r="N254" s="10"/>
      <c r="O254" s="467"/>
      <c r="P254" s="10"/>
      <c r="Q254" s="10"/>
      <c r="S254" s="156" t="s">
        <v>486</v>
      </c>
      <c r="T254" s="205" t="s">
        <v>488</v>
      </c>
      <c r="U254" s="487">
        <v>0</v>
      </c>
      <c r="V254" s="17">
        <f t="shared" si="244"/>
        <v>0</v>
      </c>
      <c r="W254" s="17">
        <f t="shared" si="244"/>
        <v>0</v>
      </c>
      <c r="X254" s="20">
        <f>SUM(U254:W254)</f>
        <v>0</v>
      </c>
      <c r="Y254" s="21">
        <v>0</v>
      </c>
      <c r="Z254" s="457">
        <v>0</v>
      </c>
      <c r="AA254" s="20">
        <f>SUM(Y254:Z254)</f>
        <v>0</v>
      </c>
      <c r="AB254" s="21">
        <v>0</v>
      </c>
      <c r="AC254" s="457">
        <v>0</v>
      </c>
      <c r="AD254" s="20">
        <f>SUM(AB254:AC254)</f>
        <v>0</v>
      </c>
      <c r="AE254" s="21">
        <v>0</v>
      </c>
      <c r="AF254" s="457">
        <v>0</v>
      </c>
      <c r="AG254" s="20">
        <f>SUM(AE254:AF254)</f>
        <v>0</v>
      </c>
      <c r="AH254" s="21">
        <f>X254-AA254</f>
        <v>0</v>
      </c>
      <c r="AI254" s="17">
        <f>X254-AD254</f>
        <v>0</v>
      </c>
      <c r="AJ254" s="18">
        <f>X254-AG254</f>
        <v>0</v>
      </c>
      <c r="AK254" s="10"/>
      <c r="AL254" s="455">
        <v>0</v>
      </c>
      <c r="AM254" s="458">
        <v>0</v>
      </c>
    </row>
    <row r="255" spans="1:70" x14ac:dyDescent="0.2">
      <c r="A255" s="623"/>
      <c r="B255" s="554"/>
      <c r="C255" s="467"/>
      <c r="D255" s="467"/>
      <c r="E255" s="467"/>
      <c r="F255" s="467"/>
      <c r="G255" s="467"/>
      <c r="H255" s="467"/>
      <c r="I255" s="467"/>
      <c r="J255" s="467"/>
      <c r="K255" s="467"/>
      <c r="L255" s="467"/>
      <c r="M255" s="467"/>
      <c r="N255" s="10"/>
      <c r="O255" s="467"/>
      <c r="P255" s="10"/>
      <c r="Q255" s="10"/>
      <c r="S255" s="156" t="s">
        <v>487</v>
      </c>
      <c r="T255" s="205" t="s">
        <v>489</v>
      </c>
      <c r="U255" s="487">
        <v>0</v>
      </c>
      <c r="V255" s="17">
        <f t="shared" si="236"/>
        <v>0</v>
      </c>
      <c r="W255" s="17">
        <f t="shared" si="236"/>
        <v>0</v>
      </c>
      <c r="X255" s="20">
        <f t="shared" si="237"/>
        <v>0</v>
      </c>
      <c r="Y255" s="21">
        <v>0</v>
      </c>
      <c r="Z255" s="457">
        <v>0</v>
      </c>
      <c r="AA255" s="20">
        <f t="shared" si="238"/>
        <v>0</v>
      </c>
      <c r="AB255" s="21">
        <v>0</v>
      </c>
      <c r="AC255" s="457">
        <v>0</v>
      </c>
      <c r="AD255" s="20">
        <f t="shared" si="239"/>
        <v>0</v>
      </c>
      <c r="AE255" s="21">
        <v>0</v>
      </c>
      <c r="AF255" s="457">
        <v>0</v>
      </c>
      <c r="AG255" s="20">
        <f t="shared" si="240"/>
        <v>0</v>
      </c>
      <c r="AH255" s="21">
        <f t="shared" si="241"/>
        <v>0</v>
      </c>
      <c r="AI255" s="17">
        <f t="shared" si="242"/>
        <v>0</v>
      </c>
      <c r="AJ255" s="18">
        <f t="shared" si="243"/>
        <v>0</v>
      </c>
      <c r="AK255" s="10"/>
      <c r="AL255" s="455">
        <v>0</v>
      </c>
      <c r="AM255" s="458">
        <v>0</v>
      </c>
    </row>
    <row r="256" spans="1:70" ht="15" thickBot="1" x14ac:dyDescent="0.25">
      <c r="A256" s="623"/>
      <c r="B256" s="554"/>
      <c r="C256" s="467"/>
      <c r="D256" s="467"/>
      <c r="E256" s="467"/>
      <c r="F256" s="467"/>
      <c r="G256" s="467"/>
      <c r="H256" s="467"/>
      <c r="I256" s="467"/>
      <c r="J256" s="467"/>
      <c r="K256" s="467"/>
      <c r="L256" s="467"/>
      <c r="M256" s="467"/>
      <c r="N256" s="10"/>
      <c r="O256" s="467"/>
      <c r="P256" s="10"/>
      <c r="Q256" s="10"/>
      <c r="S256" s="657">
        <v>8002999</v>
      </c>
      <c r="T256" s="658" t="s">
        <v>132</v>
      </c>
      <c r="U256" s="626">
        <v>0</v>
      </c>
      <c r="V256" s="143">
        <f t="shared" si="236"/>
        <v>0</v>
      </c>
      <c r="W256" s="143">
        <f t="shared" si="236"/>
        <v>9746754</v>
      </c>
      <c r="X256" s="149">
        <f t="shared" si="237"/>
        <v>9746754</v>
      </c>
      <c r="Y256" s="147">
        <v>0</v>
      </c>
      <c r="Z256" s="475">
        <v>9746754</v>
      </c>
      <c r="AA256" s="149">
        <f t="shared" si="238"/>
        <v>9746754</v>
      </c>
      <c r="AB256" s="147">
        <v>0</v>
      </c>
      <c r="AC256" s="475">
        <v>9746754</v>
      </c>
      <c r="AD256" s="149">
        <f t="shared" si="239"/>
        <v>9746754</v>
      </c>
      <c r="AE256" s="147">
        <v>0</v>
      </c>
      <c r="AF256" s="475">
        <v>9000000</v>
      </c>
      <c r="AG256" s="149">
        <f t="shared" si="240"/>
        <v>9000000</v>
      </c>
      <c r="AH256" s="147">
        <f t="shared" si="241"/>
        <v>0</v>
      </c>
      <c r="AI256" s="143">
        <f t="shared" si="242"/>
        <v>0</v>
      </c>
      <c r="AJ256" s="148">
        <f t="shared" si="243"/>
        <v>746754</v>
      </c>
      <c r="AK256" s="10"/>
      <c r="AL256" s="471">
        <v>0</v>
      </c>
      <c r="AM256" s="476">
        <v>9746754</v>
      </c>
    </row>
    <row r="257" spans="15:39" ht="16.5" thickBot="1" x14ac:dyDescent="0.25">
      <c r="O257" s="467"/>
      <c r="S257" s="643"/>
      <c r="T257" s="357"/>
      <c r="U257" s="192"/>
      <c r="V257" s="192"/>
      <c r="W257" s="192"/>
      <c r="X257" s="192"/>
      <c r="Y257" s="192"/>
      <c r="Z257" s="192"/>
      <c r="AA257" s="192"/>
      <c r="AB257" s="192"/>
      <c r="AC257" s="192"/>
      <c r="AD257" s="192"/>
      <c r="AE257" s="192"/>
      <c r="AF257" s="192"/>
      <c r="AG257" s="192"/>
      <c r="AH257" s="192"/>
      <c r="AI257" s="192"/>
      <c r="AJ257" s="210"/>
      <c r="AK257" s="12"/>
      <c r="AL257" s="661"/>
      <c r="AM257" s="662"/>
    </row>
    <row r="258" spans="15:39" ht="20.25" thickBot="1" x14ac:dyDescent="0.25">
      <c r="S258" s="663" t="s">
        <v>382</v>
      </c>
      <c r="T258" s="664" t="s">
        <v>137</v>
      </c>
      <c r="U258" s="415">
        <f t="shared" ref="U258:AJ258" si="245">+(C10+C17+C108)-(U10+U207+U220+U232)</f>
        <v>0</v>
      </c>
      <c r="V258" s="415">
        <f t="shared" si="245"/>
        <v>0</v>
      </c>
      <c r="W258" s="415">
        <f t="shared" si="245"/>
        <v>0</v>
      </c>
      <c r="X258" s="415">
        <f t="shared" si="245"/>
        <v>0</v>
      </c>
      <c r="Y258" s="415">
        <f t="shared" si="245"/>
        <v>0</v>
      </c>
      <c r="Z258" s="415">
        <f t="shared" si="245"/>
        <v>-423366315</v>
      </c>
      <c r="AA258" s="415">
        <f t="shared" si="245"/>
        <v>-423366315</v>
      </c>
      <c r="AB258" s="415">
        <f t="shared" si="245"/>
        <v>0</v>
      </c>
      <c r="AC258" s="415">
        <f t="shared" si="245"/>
        <v>-163074352</v>
      </c>
      <c r="AD258" s="415">
        <f t="shared" si="245"/>
        <v>-163074352</v>
      </c>
      <c r="AE258" s="415">
        <f t="shared" si="245"/>
        <v>3464517342</v>
      </c>
      <c r="AF258" s="415">
        <f t="shared" si="245"/>
        <v>3299559495</v>
      </c>
      <c r="AG258" s="415">
        <f t="shared" si="245"/>
        <v>-278173938</v>
      </c>
      <c r="AH258" s="415">
        <f t="shared" si="245"/>
        <v>-3041151027</v>
      </c>
      <c r="AI258" s="415">
        <f t="shared" si="245"/>
        <v>-2532946308</v>
      </c>
      <c r="AJ258" s="665">
        <f t="shared" si="245"/>
        <v>-3785133835</v>
      </c>
      <c r="AK258" s="10"/>
      <c r="AL258" s="415">
        <v>0</v>
      </c>
      <c r="AM258" s="416">
        <v>0</v>
      </c>
    </row>
    <row r="259" spans="15:39" ht="17.25" thickBot="1" x14ac:dyDescent="0.25">
      <c r="S259" s="968" t="s">
        <v>383</v>
      </c>
      <c r="T259" s="969"/>
      <c r="U259" s="145">
        <f t="shared" ref="U259:AJ259" si="246">+SUMIF($T$8:$T$256,$T$33,U8:U256)</f>
        <v>0</v>
      </c>
      <c r="V259" s="133">
        <f t="shared" si="246"/>
        <v>0</v>
      </c>
      <c r="W259" s="133">
        <f t="shared" si="246"/>
        <v>465253815</v>
      </c>
      <c r="X259" s="146">
        <f t="shared" si="246"/>
        <v>465253815</v>
      </c>
      <c r="Y259" s="145">
        <f t="shared" si="246"/>
        <v>0</v>
      </c>
      <c r="Z259" s="133">
        <f t="shared" si="246"/>
        <v>465253815</v>
      </c>
      <c r="AA259" s="146">
        <f t="shared" si="246"/>
        <v>465253815</v>
      </c>
      <c r="AB259" s="145">
        <f t="shared" si="246"/>
        <v>0</v>
      </c>
      <c r="AC259" s="133">
        <f t="shared" si="246"/>
        <v>465253815</v>
      </c>
      <c r="AD259" s="146">
        <f t="shared" si="246"/>
        <v>465253815</v>
      </c>
      <c r="AE259" s="145">
        <f t="shared" si="246"/>
        <v>0</v>
      </c>
      <c r="AF259" s="133">
        <f t="shared" si="246"/>
        <v>153942857</v>
      </c>
      <c r="AG259" s="146">
        <f t="shared" si="246"/>
        <v>153942857</v>
      </c>
      <c r="AH259" s="145">
        <f t="shared" si="246"/>
        <v>0</v>
      </c>
      <c r="AI259" s="133">
        <f t="shared" si="246"/>
        <v>0</v>
      </c>
      <c r="AJ259" s="134">
        <f t="shared" si="246"/>
        <v>311310958</v>
      </c>
      <c r="AK259" s="12"/>
      <c r="AL259" s="145">
        <f>+SUMIF(AK8:AK256,AK33,AL8:AL256)</f>
        <v>0</v>
      </c>
      <c r="AM259" s="134">
        <f>+SUMIF(AL8:AL256,AL33,AM8:AM256)</f>
        <v>5017269457</v>
      </c>
    </row>
  </sheetData>
  <sheetProtection password="C637" sheet="1" objects="1" scenarios="1"/>
  <mergeCells count="47">
    <mergeCell ref="S259:T259"/>
    <mergeCell ref="T3:T4"/>
    <mergeCell ref="AE5:AG5"/>
    <mergeCell ref="AL3:AL5"/>
    <mergeCell ref="AM3:AM5"/>
    <mergeCell ref="S5:S6"/>
    <mergeCell ref="T5:T6"/>
    <mergeCell ref="AH3:AI4"/>
    <mergeCell ref="AW19:AZ19"/>
    <mergeCell ref="AW4:AZ4"/>
    <mergeCell ref="BB2:BC2"/>
    <mergeCell ref="BH5:BK5"/>
    <mergeCell ref="BG5:BG6"/>
    <mergeCell ref="BM5:BM6"/>
    <mergeCell ref="A1:B1"/>
    <mergeCell ref="K1:N1"/>
    <mergeCell ref="F3:K4"/>
    <mergeCell ref="B3:B4"/>
    <mergeCell ref="N3:N4"/>
    <mergeCell ref="D2:E2"/>
    <mergeCell ref="AH5:AJ5"/>
    <mergeCell ref="AL2:AM2"/>
    <mergeCell ref="BG2:BI2"/>
    <mergeCell ref="BG3:BI3"/>
    <mergeCell ref="BB3:BC3"/>
    <mergeCell ref="BM2:BO2"/>
    <mergeCell ref="BM3:BO3"/>
    <mergeCell ref="L2:M2"/>
    <mergeCell ref="AJ3:AJ4"/>
    <mergeCell ref="AH2:AI2"/>
    <mergeCell ref="A5:A6"/>
    <mergeCell ref="B5:B6"/>
    <mergeCell ref="C5:F5"/>
    <mergeCell ref="P2:Q2"/>
    <mergeCell ref="P3:P5"/>
    <mergeCell ref="Q3:Q5"/>
    <mergeCell ref="L3:M4"/>
    <mergeCell ref="G5:I5"/>
    <mergeCell ref="J5:L5"/>
    <mergeCell ref="M5:N5"/>
    <mergeCell ref="D3:E4"/>
    <mergeCell ref="U1:X1"/>
    <mergeCell ref="AB5:AD5"/>
    <mergeCell ref="V3:X4"/>
    <mergeCell ref="Y3:AG4"/>
    <mergeCell ref="Y2:AG2"/>
    <mergeCell ref="V2:X2"/>
  </mergeCells>
  <phoneticPr fontId="1" type="noConversion"/>
  <conditionalFormatting sqref="B5:B7">
    <cfRule type="expression" dxfId="11" priority="1" stopIfTrue="1">
      <formula>$B$5="OJO - RECUERDE RECAUDAR LA DISPONIBLIDAD INICIAL EN ESTE TRIMESTRE, haga clik en H9 para ampliar la información"</formula>
    </cfRule>
  </conditionalFormatting>
  <dataValidations count="5">
    <dataValidation allowBlank="1" showInputMessage="1" showErrorMessage="1" promptTitle="MANEJO DE DISPONIBILIDAD INCIAL" prompt="Al realizar el estimativo del presupuesto, se usó para la disponibilidad inicial un valor tentativo. Ese valor debe ser adicionado o modificado en este trimestre para dejar el valor real que quedó como disponible efectivamente al finalizar la vigencia." sqref="B10:B11"/>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P15:Q15 C15 A15 H15"/>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Las actividades de Promoción y Prevención se manejaran en su respectivo régimen." sqref="A43:C44 P43:Q44 K43:K44 H43:H44"/>
  </dataValidations>
  <printOptions horizontalCentered="1"/>
  <pageMargins left="0.59055118110236227" right="0.59055118110236227" top="0.43307086614173229" bottom="0.39370078740157483" header="0.23622047244094491" footer="0.23622047244094491"/>
  <pageSetup paperSize="14" scale="48" orientation="landscape" blackAndWhite="1" horizontalDpi="300" verticalDpi="300" r:id="rId1"/>
  <headerFooter alignWithMargins="0">
    <oddFooter>&amp;CPágina &amp;P de &amp;N&amp;RDireccion Financiera y Administrativa DSSA</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BS261"/>
  <sheetViews>
    <sheetView showGridLines="0" topLeftCell="AB127" zoomScale="90" zoomScaleNormal="90" workbookViewId="0">
      <selection activeCell="AM114" sqref="AM114"/>
    </sheetView>
  </sheetViews>
  <sheetFormatPr baseColWidth="10" defaultColWidth="0" defaultRowHeight="12.75" x14ac:dyDescent="0.2"/>
  <cols>
    <col min="1" max="1" width="12.7109375" style="659" customWidth="1"/>
    <col min="2" max="2" width="55.85546875" style="660" customWidth="1"/>
    <col min="3" max="3" width="14.42578125" style="339" customWidth="1"/>
    <col min="4" max="4" width="16.140625" style="339" customWidth="1"/>
    <col min="5" max="12" width="14.42578125" style="339" customWidth="1"/>
    <col min="13" max="13" width="16.7109375" style="339" customWidth="1"/>
    <col min="14" max="14" width="16.7109375" style="35" customWidth="1"/>
    <col min="15" max="15" width="2.85546875" style="339" customWidth="1"/>
    <col min="16" max="17" width="23.7109375" style="35" customWidth="1"/>
    <col min="18" max="18" width="5.42578125" style="339" customWidth="1"/>
    <col min="19" max="19" width="17.7109375" style="1" customWidth="1"/>
    <col min="20" max="20" width="60.140625" style="339" customWidth="1"/>
    <col min="21" max="33" width="14.7109375" style="339" customWidth="1"/>
    <col min="34" max="36" width="16.7109375" style="339" customWidth="1"/>
    <col min="37" max="37" width="8.85546875" style="2" customWidth="1"/>
    <col min="38" max="39" width="23.7109375" style="339" customWidth="1"/>
    <col min="40" max="40" width="4.85546875" style="339" customWidth="1"/>
    <col min="41" max="41" width="12.28515625" style="339" customWidth="1"/>
    <col min="42" max="42" width="47.42578125" style="339" customWidth="1"/>
    <col min="43" max="45" width="16.85546875" style="339" customWidth="1"/>
    <col min="46" max="46" width="12.7109375" style="339" customWidth="1"/>
    <col min="47" max="47" width="27.42578125" style="339" customWidth="1"/>
    <col min="48" max="48" width="25" style="339" customWidth="1"/>
    <col min="49" max="52" width="16.85546875" style="339" customWidth="1"/>
    <col min="53" max="53" width="11" style="339" customWidth="1"/>
    <col min="54" max="54" width="65.140625" style="339" customWidth="1"/>
    <col min="55" max="57" width="18.85546875" style="339" customWidth="1"/>
    <col min="58" max="58" width="6.140625" style="339" customWidth="1"/>
    <col min="59" max="59" width="72.7109375" style="339" customWidth="1"/>
    <col min="60" max="63" width="17.5703125" style="339" customWidth="1"/>
    <col min="64" max="64" width="11" style="339" customWidth="1"/>
    <col min="65" max="65" width="76" style="339" customWidth="1"/>
    <col min="66" max="66" width="19.7109375" style="339" customWidth="1"/>
    <col min="67" max="67" width="14.85546875" style="339" customWidth="1"/>
    <col min="68" max="68" width="15.140625" style="339" customWidth="1"/>
    <col min="69" max="69" width="16" style="339" customWidth="1"/>
    <col min="70" max="70" width="11" style="339" customWidth="1"/>
    <col min="71" max="71" width="2.28515625" style="339" customWidth="1"/>
    <col min="72" max="16384" width="11" style="339" hidden="1"/>
  </cols>
  <sheetData>
    <row r="1" spans="1:69" ht="21" thickBot="1" x14ac:dyDescent="0.3">
      <c r="A1" s="940" t="str">
        <f>IF($F$8-$X$8=0," ","OJO: PRESUPUESTO DESEQUILIBRADO")</f>
        <v xml:space="preserve"> </v>
      </c>
      <c r="B1" s="940"/>
      <c r="C1" s="978" t="str">
        <f>IF(SUM(C12:C15)=0,"",IF(SUM(H12:H15)=SUM(C12:C15),"OJO - EN LA DISPONIBILIDAD INICIAL, NI EL RECONOCIMIENTO NI EL RECAUDO PUEDEN SER IGUALES AL PRESUPUESTO INICIAL, haga click en la celda B8 para mas información",""))</f>
        <v/>
      </c>
      <c r="D1" s="978"/>
      <c r="E1" s="978"/>
      <c r="F1" s="978"/>
      <c r="G1" s="978"/>
      <c r="H1" s="978"/>
      <c r="I1" s="978"/>
      <c r="J1" s="978"/>
      <c r="K1" s="941" t="str">
        <f>+IF(L8&gt;I8,"OJO - SUS RECAUDOS SON SUPERIORES A SUS RECONOCIMIENTOS, VERIFIQUE","")</f>
        <v/>
      </c>
      <c r="L1" s="941"/>
      <c r="M1" s="941"/>
      <c r="N1" s="941"/>
      <c r="U1" s="340" t="str">
        <f>+IF(AA8&gt;X8,"OJO - HA COMPROMETIDO MUCHO MAS DE LO QUE TIENE PRESUPUESTADO","")</f>
        <v/>
      </c>
      <c r="X1" s="340"/>
      <c r="Y1" s="340" t="str">
        <f>+IF(AD8&gt;AA8,"OJO - SUS OBLIGACIONES SUPERAN SUS COMPROMISOS, VERIFIQUE","")</f>
        <v/>
      </c>
      <c r="AC1" s="340" t="str">
        <f>+IF(AG8&gt;AD8,"OJO - SUS PAGOS NO PUEDEN SUPERAR SUS OBLIGACIONES, VERIFIQUE","")</f>
        <v/>
      </c>
    </row>
    <row r="2" spans="1:69" ht="21" thickBot="1" x14ac:dyDescent="0.3">
      <c r="A2" s="341"/>
      <c r="B2" s="342" t="s">
        <v>515</v>
      </c>
      <c r="C2" s="343"/>
      <c r="D2" s="950" t="str">
        <f>+IF(F2="","","MUNICIPIO:")</f>
        <v>MUNICIPIO:</v>
      </c>
      <c r="E2" s="950"/>
      <c r="F2" s="344" t="str">
        <f>IF(INSTRUCCIONES!B3=0,"",INSTRUCCIONES!B3)</f>
        <v>TITIRIBI</v>
      </c>
      <c r="G2" s="345"/>
      <c r="H2" s="345"/>
      <c r="I2" s="345"/>
      <c r="J2" s="345"/>
      <c r="K2" s="346"/>
      <c r="L2" s="954" t="s">
        <v>409</v>
      </c>
      <c r="M2" s="907"/>
      <c r="N2" s="347" t="s">
        <v>410</v>
      </c>
      <c r="P2" s="916" t="s">
        <v>501</v>
      </c>
      <c r="Q2" s="917"/>
      <c r="R2" s="348"/>
      <c r="S2" s="63"/>
      <c r="T2" s="342" t="s">
        <v>515</v>
      </c>
      <c r="U2" s="343"/>
      <c r="V2" s="906" t="str">
        <f>+IF(Y2="","","M U N I C I P I O:")</f>
        <v>M U N I C I P I O:</v>
      </c>
      <c r="W2" s="906"/>
      <c r="X2" s="906"/>
      <c r="Y2" s="904" t="str">
        <f>IF(INSTRUCCIONES!B3=0,"",INSTRUCCIONES!B3)</f>
        <v>TITIRIBI</v>
      </c>
      <c r="Z2" s="904"/>
      <c r="AA2" s="904"/>
      <c r="AB2" s="904"/>
      <c r="AC2" s="904"/>
      <c r="AD2" s="904"/>
      <c r="AE2" s="904"/>
      <c r="AF2" s="904"/>
      <c r="AG2" s="905"/>
      <c r="AH2" s="907" t="s">
        <v>409</v>
      </c>
      <c r="AI2" s="908"/>
      <c r="AJ2" s="347" t="s">
        <v>410</v>
      </c>
      <c r="AL2" s="916" t="s">
        <v>501</v>
      </c>
      <c r="AM2" s="917"/>
      <c r="AO2" s="3">
        <v>2</v>
      </c>
      <c r="AP2" s="349" t="s">
        <v>8</v>
      </c>
      <c r="AQ2" s="350"/>
      <c r="AR2" s="4"/>
      <c r="AS2" s="4"/>
      <c r="AT2" s="4"/>
      <c r="AU2" s="4"/>
      <c r="AV2" s="4"/>
      <c r="AW2" s="4"/>
      <c r="AX2" s="4"/>
      <c r="AY2" s="4"/>
      <c r="AZ2" s="5"/>
      <c r="BB2" s="916" t="s">
        <v>423</v>
      </c>
      <c r="BC2" s="951"/>
      <c r="BD2" s="69" t="s">
        <v>409</v>
      </c>
      <c r="BE2" s="347" t="str">
        <f>+L3</f>
        <v>FEBRERO</v>
      </c>
      <c r="BF2" s="340"/>
      <c r="BG2" s="916" t="s">
        <v>424</v>
      </c>
      <c r="BH2" s="951"/>
      <c r="BI2" s="951"/>
      <c r="BJ2" s="69" t="s">
        <v>409</v>
      </c>
      <c r="BK2" s="347" t="str">
        <f>+BE2</f>
        <v>FEBRERO</v>
      </c>
      <c r="BM2" s="916" t="s">
        <v>424</v>
      </c>
      <c r="BN2" s="951"/>
      <c r="BO2" s="951"/>
      <c r="BP2" s="69" t="s">
        <v>409</v>
      </c>
      <c r="BQ2" s="347" t="str">
        <f>+BK2</f>
        <v>FEBRERO</v>
      </c>
    </row>
    <row r="3" spans="1:69" ht="17.25" thickBot="1" x14ac:dyDescent="0.3">
      <c r="A3" s="351"/>
      <c r="B3" s="946" t="s">
        <v>9</v>
      </c>
      <c r="C3" s="352"/>
      <c r="D3" s="936" t="str">
        <f>+IF(F3="","","INSTITUCION:")</f>
        <v>INSTITUCION:</v>
      </c>
      <c r="E3" s="936"/>
      <c r="F3" s="942" t="str">
        <f>IF(INSTRUCCIONES!B5=0,"",INSTRUCCIONES!B5)</f>
        <v>ESE HOSPITAL SAN JUAN DE DIOS</v>
      </c>
      <c r="G3" s="942"/>
      <c r="H3" s="942"/>
      <c r="I3" s="942"/>
      <c r="J3" s="942"/>
      <c r="K3" s="943"/>
      <c r="L3" s="924" t="s">
        <v>384</v>
      </c>
      <c r="M3" s="925"/>
      <c r="N3" s="948">
        <f>+INSTRUCCIONES!F3</f>
        <v>2014</v>
      </c>
      <c r="P3" s="918" t="s">
        <v>570</v>
      </c>
      <c r="Q3" s="921" t="s">
        <v>577</v>
      </c>
      <c r="R3" s="348"/>
      <c r="S3" s="64"/>
      <c r="T3" s="946" t="s">
        <v>11</v>
      </c>
      <c r="U3" s="353"/>
      <c r="V3" s="898" t="str">
        <f>+IF(Y3="","","E.S.E. H O S P I T A L:")</f>
        <v>E.S.E. H O S P I T A L:</v>
      </c>
      <c r="W3" s="898"/>
      <c r="X3" s="898"/>
      <c r="Y3" s="900" t="str">
        <f>IF(INSTRUCCIONES!B5=0,"",INSTRUCCIONES!B5)</f>
        <v>ESE HOSPITAL SAN JUAN DE DIOS</v>
      </c>
      <c r="Z3" s="900"/>
      <c r="AA3" s="900"/>
      <c r="AB3" s="900"/>
      <c r="AC3" s="900"/>
      <c r="AD3" s="900"/>
      <c r="AE3" s="900"/>
      <c r="AF3" s="900"/>
      <c r="AG3" s="901"/>
      <c r="AH3" s="974" t="str">
        <f>+L3</f>
        <v>FEBRERO</v>
      </c>
      <c r="AI3" s="975"/>
      <c r="AJ3" s="955">
        <f>+N3</f>
        <v>2014</v>
      </c>
      <c r="AL3" s="918" t="s">
        <v>578</v>
      </c>
      <c r="AM3" s="921" t="s">
        <v>577</v>
      </c>
      <c r="AO3" s="6"/>
      <c r="AP3" s="354" t="s">
        <v>13</v>
      </c>
      <c r="AQ3" s="355"/>
      <c r="AR3" s="355"/>
      <c r="AS3" s="355"/>
      <c r="AT3" s="355"/>
      <c r="AU3" s="355"/>
      <c r="AV3" s="355"/>
      <c r="AW3" s="355"/>
      <c r="AX3" s="355"/>
      <c r="AY3" s="355"/>
      <c r="AZ3" s="356"/>
      <c r="BB3" s="952" t="str">
        <f>+CONCATENATE(INSTRUCCIONES!B5, " - ", INSTRUCCIONES!B3)</f>
        <v>ESE HOSPITAL SAN JUAN DE DIOS - TITIRIBI</v>
      </c>
      <c r="BC3" s="953"/>
      <c r="BD3" s="70" t="s">
        <v>410</v>
      </c>
      <c r="BE3" s="68">
        <f>+N3</f>
        <v>2014</v>
      </c>
      <c r="BF3" s="7" t="s">
        <v>14</v>
      </c>
      <c r="BG3" s="952" t="str">
        <f>+CONCATENATE(INSTRUCCIONES!B5, " - ", INSTRUCCIONES!B3)</f>
        <v>ESE HOSPITAL SAN JUAN DE DIOS - TITIRIBI</v>
      </c>
      <c r="BH3" s="953"/>
      <c r="BI3" s="953"/>
      <c r="BJ3" s="70" t="s">
        <v>410</v>
      </c>
      <c r="BK3" s="68">
        <f>+BE3</f>
        <v>2014</v>
      </c>
      <c r="BM3" s="952" t="str">
        <f>+CONCATENATE(INSTRUCCIONES!B5, " - ", INSTRUCCIONES!B3)</f>
        <v>ESE HOSPITAL SAN JUAN DE DIOS - TITIRIBI</v>
      </c>
      <c r="BN3" s="953"/>
      <c r="BO3" s="953"/>
      <c r="BP3" s="70" t="s">
        <v>410</v>
      </c>
      <c r="BQ3" s="68">
        <f>+BK3</f>
        <v>2014</v>
      </c>
    </row>
    <row r="4" spans="1:69" ht="16.5" thickBot="1" x14ac:dyDescent="0.25">
      <c r="A4" s="351"/>
      <c r="B4" s="947"/>
      <c r="C4" s="358"/>
      <c r="D4" s="937"/>
      <c r="E4" s="937"/>
      <c r="F4" s="944"/>
      <c r="G4" s="944"/>
      <c r="H4" s="944"/>
      <c r="I4" s="944"/>
      <c r="J4" s="944"/>
      <c r="K4" s="945"/>
      <c r="L4" s="926"/>
      <c r="M4" s="927"/>
      <c r="N4" s="949"/>
      <c r="P4" s="919"/>
      <c r="Q4" s="922"/>
      <c r="R4" s="348"/>
      <c r="S4" s="64"/>
      <c r="T4" s="946"/>
      <c r="U4" s="358"/>
      <c r="V4" s="899"/>
      <c r="W4" s="899"/>
      <c r="X4" s="899"/>
      <c r="Y4" s="902"/>
      <c r="Z4" s="902"/>
      <c r="AA4" s="902"/>
      <c r="AB4" s="902"/>
      <c r="AC4" s="902"/>
      <c r="AD4" s="902"/>
      <c r="AE4" s="902"/>
      <c r="AF4" s="902"/>
      <c r="AG4" s="903"/>
      <c r="AH4" s="976"/>
      <c r="AI4" s="977"/>
      <c r="AJ4" s="956"/>
      <c r="AL4" s="919"/>
      <c r="AM4" s="922"/>
      <c r="AO4" s="6"/>
      <c r="AP4" s="359"/>
      <c r="AQ4" s="360" t="s">
        <v>15</v>
      </c>
      <c r="AR4" s="360" t="s">
        <v>16</v>
      </c>
      <c r="AS4" s="360" t="s">
        <v>17</v>
      </c>
      <c r="AT4" s="360" t="s">
        <v>18</v>
      </c>
      <c r="AU4" s="360" t="s">
        <v>18</v>
      </c>
      <c r="AV4" s="361" t="s">
        <v>18</v>
      </c>
      <c r="AW4" s="960" t="str">
        <f>+CONCATENATE("PROYECCION A DICIEMBRE 31 DEL ",N3)</f>
        <v>PROYECCION A DICIEMBRE 31 DEL 2014</v>
      </c>
      <c r="AX4" s="961"/>
      <c r="AY4" s="961"/>
      <c r="AZ4" s="962"/>
      <c r="BB4" s="362"/>
      <c r="BC4" s="363"/>
      <c r="BD4" s="363"/>
      <c r="BE4" s="65"/>
      <c r="BF4" s="8"/>
      <c r="BG4" s="362"/>
      <c r="BH4" s="363"/>
      <c r="BI4" s="66"/>
      <c r="BJ4" s="66"/>
      <c r="BK4" s="364"/>
      <c r="BL4" s="9"/>
      <c r="BM4" s="362"/>
      <c r="BN4" s="365"/>
      <c r="BO4" s="365"/>
      <c r="BP4" s="67"/>
      <c r="BQ4" s="366"/>
    </row>
    <row r="5" spans="1:69" ht="31.5" thickBot="1" x14ac:dyDescent="0.3">
      <c r="A5" s="909" t="s">
        <v>19</v>
      </c>
      <c r="B5" s="911" t="str">
        <f>IF(SUM(C8:N125)=0,"DESCRIPCIÓN",IF(I10&gt;0,"DESCRIPCIÓN",IF(MARZO!I10=0,"OJO - RECUERDE RECAUDAR LA DISPONIBLIDAD INICIAL EN ESTE TRIMESTRE, haga clik en H9 para ampliar la información","")))</f>
        <v>DESCRIPCIÓN</v>
      </c>
      <c r="C5" s="913" t="s">
        <v>21</v>
      </c>
      <c r="D5" s="914"/>
      <c r="E5" s="914"/>
      <c r="F5" s="915"/>
      <c r="G5" s="928" t="s">
        <v>574</v>
      </c>
      <c r="H5" s="929"/>
      <c r="I5" s="930"/>
      <c r="J5" s="931" t="str">
        <f>+IF(L8&gt;I8,"OJO - RECAUDOS MAYORES QUE RECONOCIMIENTOS","RECAUDO")</f>
        <v>RECAUDO</v>
      </c>
      <c r="K5" s="932"/>
      <c r="L5" s="933"/>
      <c r="M5" s="934" t="s">
        <v>23</v>
      </c>
      <c r="N5" s="935"/>
      <c r="P5" s="920"/>
      <c r="Q5" s="923"/>
      <c r="R5" s="348"/>
      <c r="S5" s="970" t="s">
        <v>516</v>
      </c>
      <c r="T5" s="972" t="s">
        <v>20</v>
      </c>
      <c r="U5" s="367" t="s">
        <v>21</v>
      </c>
      <c r="V5" s="368"/>
      <c r="W5" s="368"/>
      <c r="X5" s="369"/>
      <c r="Y5" s="370" t="s">
        <v>575</v>
      </c>
      <c r="Z5" s="368"/>
      <c r="AA5" s="368"/>
      <c r="AB5" s="895" t="s">
        <v>576</v>
      </c>
      <c r="AC5" s="896"/>
      <c r="AD5" s="897"/>
      <c r="AE5" s="895" t="s">
        <v>24</v>
      </c>
      <c r="AF5" s="896"/>
      <c r="AG5" s="897"/>
      <c r="AH5" s="895" t="s">
        <v>25</v>
      </c>
      <c r="AI5" s="896"/>
      <c r="AJ5" s="897"/>
      <c r="AL5" s="920"/>
      <c r="AM5" s="923"/>
      <c r="AO5" s="371"/>
      <c r="AP5" s="372" t="s">
        <v>26</v>
      </c>
      <c r="AQ5" s="360"/>
      <c r="AR5" s="360" t="s">
        <v>27</v>
      </c>
      <c r="AS5" s="360" t="s">
        <v>27</v>
      </c>
      <c r="AT5" s="360" t="s">
        <v>28</v>
      </c>
      <c r="AU5" s="360" t="s">
        <v>29</v>
      </c>
      <c r="AV5" s="360" t="s">
        <v>29</v>
      </c>
      <c r="AW5" s="360" t="s">
        <v>30</v>
      </c>
      <c r="AX5" s="360" t="s">
        <v>31</v>
      </c>
      <c r="AY5" s="360" t="s">
        <v>32</v>
      </c>
      <c r="AZ5" s="373" t="s">
        <v>32</v>
      </c>
      <c r="BB5" s="374" t="s">
        <v>33</v>
      </c>
      <c r="BC5" s="666" t="str">
        <f>+CONCATENATE("ACUMULADO ",N3)</f>
        <v>ACUMULADO 2014</v>
      </c>
      <c r="BD5" s="376"/>
      <c r="BE5" s="667"/>
      <c r="BF5" s="378" t="s">
        <v>14</v>
      </c>
      <c r="BG5" s="966" t="s">
        <v>34</v>
      </c>
      <c r="BH5" s="963" t="str">
        <f>+CONCATENATE("ACUMULADO ",N3)</f>
        <v>ACUMULADO 2014</v>
      </c>
      <c r="BI5" s="964"/>
      <c r="BJ5" s="964" t="str">
        <f>+BG2</f>
        <v>INFORMACION DE GASTOS CONSOLIDAR INFORME DECRETO 2193</v>
      </c>
      <c r="BK5" s="965"/>
      <c r="BM5" s="938" t="s">
        <v>34</v>
      </c>
      <c r="BN5" s="379" t="str">
        <f>+CONCATENATE("ACUMULADO ",BQ3)</f>
        <v>ACUMULADO 2014</v>
      </c>
      <c r="BO5" s="380"/>
      <c r="BP5" s="381"/>
      <c r="BQ5" s="382"/>
    </row>
    <row r="6" spans="1:69" ht="15.75" thickBot="1" x14ac:dyDescent="0.25">
      <c r="A6" s="910"/>
      <c r="B6" s="912"/>
      <c r="C6" s="150" t="s">
        <v>35</v>
      </c>
      <c r="D6" s="141" t="s">
        <v>36</v>
      </c>
      <c r="E6" s="141" t="s">
        <v>37</v>
      </c>
      <c r="F6" s="142" t="s">
        <v>38</v>
      </c>
      <c r="G6" s="150" t="s">
        <v>39</v>
      </c>
      <c r="H6" s="141" t="s">
        <v>40</v>
      </c>
      <c r="I6" s="142" t="s">
        <v>41</v>
      </c>
      <c r="J6" s="150" t="s">
        <v>39</v>
      </c>
      <c r="K6" s="141" t="s">
        <v>40</v>
      </c>
      <c r="L6" s="142" t="s">
        <v>41</v>
      </c>
      <c r="M6" s="150" t="s">
        <v>42</v>
      </c>
      <c r="N6" s="142" t="s">
        <v>22</v>
      </c>
      <c r="P6" s="191" t="s">
        <v>43</v>
      </c>
      <c r="Q6" s="190" t="s">
        <v>502</v>
      </c>
      <c r="R6" s="348"/>
      <c r="S6" s="971" t="s">
        <v>44</v>
      </c>
      <c r="T6" s="973"/>
      <c r="U6" s="383" t="s">
        <v>35</v>
      </c>
      <c r="V6" s="50" t="s">
        <v>36</v>
      </c>
      <c r="W6" s="50" t="s">
        <v>37</v>
      </c>
      <c r="X6" s="51" t="s">
        <v>38</v>
      </c>
      <c r="Y6" s="384" t="s">
        <v>39</v>
      </c>
      <c r="Z6" s="50" t="s">
        <v>40</v>
      </c>
      <c r="AA6" s="50" t="s">
        <v>41</v>
      </c>
      <c r="AB6" s="384" t="s">
        <v>39</v>
      </c>
      <c r="AC6" s="50" t="s">
        <v>40</v>
      </c>
      <c r="AD6" s="50" t="s">
        <v>41</v>
      </c>
      <c r="AE6" s="384" t="s">
        <v>39</v>
      </c>
      <c r="AF6" s="50" t="s">
        <v>40</v>
      </c>
      <c r="AG6" s="50" t="s">
        <v>41</v>
      </c>
      <c r="AH6" s="384" t="s">
        <v>45</v>
      </c>
      <c r="AI6" s="50" t="s">
        <v>46</v>
      </c>
      <c r="AJ6" s="51" t="s">
        <v>24</v>
      </c>
      <c r="AL6" s="150" t="s">
        <v>43</v>
      </c>
      <c r="AM6" s="142" t="s">
        <v>502</v>
      </c>
      <c r="AO6" s="385"/>
      <c r="AP6" s="386"/>
      <c r="AQ6" s="387" t="s">
        <v>38</v>
      </c>
      <c r="AR6" s="387" t="str">
        <f>+L3</f>
        <v>FEBRERO</v>
      </c>
      <c r="AS6" s="387" t="str">
        <f>AR6</f>
        <v>FEBRERO</v>
      </c>
      <c r="AT6" s="387" t="str">
        <f>AR6</f>
        <v>FEBRERO</v>
      </c>
      <c r="AU6" s="387" t="s">
        <v>16</v>
      </c>
      <c r="AV6" s="387" t="s">
        <v>31</v>
      </c>
      <c r="AW6" s="387"/>
      <c r="AX6" s="387"/>
      <c r="AY6" s="387" t="s">
        <v>16</v>
      </c>
      <c r="AZ6" s="388" t="s">
        <v>31</v>
      </c>
      <c r="BB6" s="389"/>
      <c r="BC6" s="390" t="s">
        <v>47</v>
      </c>
      <c r="BD6" s="391" t="s">
        <v>48</v>
      </c>
      <c r="BE6" s="392" t="s">
        <v>49</v>
      </c>
      <c r="BF6" s="393"/>
      <c r="BG6" s="967"/>
      <c r="BH6" s="394" t="s">
        <v>47</v>
      </c>
      <c r="BI6" s="394" t="s">
        <v>50</v>
      </c>
      <c r="BJ6" s="394" t="s">
        <v>51</v>
      </c>
      <c r="BK6" s="395" t="s">
        <v>52</v>
      </c>
      <c r="BM6" s="939"/>
      <c r="BN6" s="396" t="s">
        <v>47</v>
      </c>
      <c r="BO6" s="394" t="s">
        <v>50</v>
      </c>
      <c r="BP6" s="394" t="s">
        <v>51</v>
      </c>
      <c r="BQ6" s="395" t="s">
        <v>52</v>
      </c>
    </row>
    <row r="7" spans="1:69" s="10" customFormat="1" ht="16.5" thickBot="1" x14ac:dyDescent="0.3">
      <c r="A7" s="668"/>
      <c r="B7" s="669"/>
      <c r="C7" s="196"/>
      <c r="D7" s="196"/>
      <c r="E7" s="196"/>
      <c r="F7" s="196"/>
      <c r="G7" s="196"/>
      <c r="H7" s="196"/>
      <c r="I7" s="196"/>
      <c r="J7" s="196"/>
      <c r="K7" s="196"/>
      <c r="L7" s="196"/>
      <c r="M7" s="196"/>
      <c r="N7" s="195"/>
      <c r="O7" s="348"/>
      <c r="P7" s="194"/>
      <c r="Q7" s="195"/>
      <c r="S7" s="399"/>
      <c r="T7" s="400"/>
      <c r="U7" s="196"/>
      <c r="V7" s="196"/>
      <c r="W7" s="196"/>
      <c r="X7" s="196"/>
      <c r="Y7" s="196"/>
      <c r="Z7" s="196"/>
      <c r="AA7" s="196"/>
      <c r="AB7" s="196"/>
      <c r="AC7" s="196"/>
      <c r="AD7" s="196"/>
      <c r="AE7" s="196"/>
      <c r="AF7" s="196"/>
      <c r="AG7" s="196"/>
      <c r="AH7" s="196"/>
      <c r="AI7" s="196"/>
      <c r="AJ7" s="195"/>
      <c r="AK7" s="2"/>
      <c r="AL7" s="226"/>
      <c r="AM7" s="227"/>
      <c r="AO7" s="23"/>
      <c r="AP7" s="13" t="s">
        <v>54</v>
      </c>
      <c r="AQ7" s="401">
        <f>F22</f>
        <v>1802063549</v>
      </c>
      <c r="AR7" s="401">
        <f>I22</f>
        <v>366795810</v>
      </c>
      <c r="AS7" s="401">
        <f>L22</f>
        <v>171181072</v>
      </c>
      <c r="AT7" s="15"/>
      <c r="AU7" s="402">
        <f t="shared" ref="AU7:AU17" si="0">IF(AQ7=0," ",AR7/AQ7)</f>
        <v>0.2035421060503344</v>
      </c>
      <c r="AV7" s="402">
        <f t="shared" ref="AV7:AV17" si="1">IF(AQ7=0," ",AS7/AQ7)</f>
        <v>9.4991695545360591E-2</v>
      </c>
      <c r="AW7" s="401">
        <f>I23/AO$2*12+I24</f>
        <v>1344895575</v>
      </c>
      <c r="AX7" s="401">
        <f>L23/AO$2*12+L24</f>
        <v>171207147</v>
      </c>
      <c r="AY7" s="401">
        <f t="shared" ref="AY7:AY16" si="2">AW7-AQ7</f>
        <v>-457167974</v>
      </c>
      <c r="AZ7" s="403">
        <f t="shared" ref="AZ7:AZ16" si="3">AX7-AQ7</f>
        <v>-1630856402</v>
      </c>
      <c r="BB7" s="404" t="s">
        <v>55</v>
      </c>
      <c r="BC7" s="72">
        <f>F10</f>
        <v>226569855</v>
      </c>
      <c r="BD7" s="73">
        <f>I10</f>
        <v>226569855</v>
      </c>
      <c r="BE7" s="74">
        <f>K10</f>
        <v>0</v>
      </c>
      <c r="BF7" s="75"/>
      <c r="BG7" s="76" t="s">
        <v>56</v>
      </c>
      <c r="BH7" s="77">
        <f>+SUM(BH8:BH11)</f>
        <v>2781527232</v>
      </c>
      <c r="BI7" s="77">
        <f>+SUM(BI8:BI11)</f>
        <v>677458148</v>
      </c>
      <c r="BJ7" s="77">
        <f>+SUM(BJ8:BJ11)</f>
        <v>367917538</v>
      </c>
      <c r="BK7" s="78">
        <f>+SUM(BK8:BK11)</f>
        <v>178131884</v>
      </c>
      <c r="BM7" s="79" t="s">
        <v>56</v>
      </c>
      <c r="BN7" s="80">
        <f>BN8+BN15+BN22</f>
        <v>2781527232</v>
      </c>
      <c r="BO7" s="81">
        <f>BO8+BO15+BO22</f>
        <v>677458148</v>
      </c>
      <c r="BP7" s="81">
        <f>BP8+BP15+BP22</f>
        <v>367917538</v>
      </c>
      <c r="BQ7" s="82">
        <f>BQ8+BQ15+BQ22</f>
        <v>178131884</v>
      </c>
    </row>
    <row r="8" spans="1:69" s="10" customFormat="1" ht="24" thickBot="1" x14ac:dyDescent="0.3">
      <c r="A8" s="405">
        <f>+IF(ENERO!A8=0,"",ENERO!A8)</f>
        <v>1</v>
      </c>
      <c r="B8" s="670" t="str">
        <f>+IF(ENERO!B8=0,"",ENERO!B8)</f>
        <v>INGRESOS</v>
      </c>
      <c r="C8" s="407">
        <f>C10+C17+C108</f>
        <v>3181595000</v>
      </c>
      <c r="D8" s="407">
        <f t="shared" ref="D8:N8" si="4">D10+D17+D108</f>
        <v>0</v>
      </c>
      <c r="E8" s="407">
        <f t="shared" si="4"/>
        <v>881712773</v>
      </c>
      <c r="F8" s="407">
        <f t="shared" si="4"/>
        <v>4063307773</v>
      </c>
      <c r="G8" s="407">
        <f t="shared" si="4"/>
        <v>598790431</v>
      </c>
      <c r="H8" s="407">
        <f t="shared" si="4"/>
        <v>340473684</v>
      </c>
      <c r="I8" s="407">
        <f t="shared" si="4"/>
        <v>939264115</v>
      </c>
      <c r="J8" s="407">
        <f t="shared" si="4"/>
        <v>485574340</v>
      </c>
      <c r="K8" s="407">
        <f t="shared" si="4"/>
        <v>198961707</v>
      </c>
      <c r="L8" s="407">
        <f t="shared" si="4"/>
        <v>684536047</v>
      </c>
      <c r="M8" s="407">
        <f t="shared" si="4"/>
        <v>3124043658</v>
      </c>
      <c r="N8" s="408">
        <f t="shared" si="4"/>
        <v>3378771726</v>
      </c>
      <c r="O8" s="409"/>
      <c r="P8" s="410">
        <f>P10+P17+P108</f>
        <v>0</v>
      </c>
      <c r="Q8" s="408">
        <f>Q10+Q17+Q108</f>
        <v>0</v>
      </c>
      <c r="S8" s="206" t="str">
        <f>+IF(ENERO!S8=0,"",ENERO!S8)</f>
        <v/>
      </c>
      <c r="T8" s="411" t="str">
        <f>+IF(ENERO!T8=0,"",ENERO!T8)</f>
        <v>GASTOS</v>
      </c>
      <c r="U8" s="412">
        <f t="shared" ref="U8:AM8" si="5">U10+U207+U220+U232</f>
        <v>3181595000</v>
      </c>
      <c r="V8" s="413">
        <f t="shared" si="5"/>
        <v>0</v>
      </c>
      <c r="W8" s="413">
        <f t="shared" si="5"/>
        <v>881712773</v>
      </c>
      <c r="X8" s="414">
        <f t="shared" si="5"/>
        <v>4063307773</v>
      </c>
      <c r="Y8" s="415">
        <f t="shared" si="5"/>
        <v>1022156746</v>
      </c>
      <c r="Z8" s="413">
        <f t="shared" si="5"/>
        <v>316318785</v>
      </c>
      <c r="AA8" s="414">
        <f t="shared" si="5"/>
        <v>1338475531</v>
      </c>
      <c r="AB8" s="415">
        <f t="shared" si="5"/>
        <v>648648692</v>
      </c>
      <c r="AC8" s="413">
        <f t="shared" si="5"/>
        <v>359094673</v>
      </c>
      <c r="AD8" s="414">
        <f t="shared" si="5"/>
        <v>1007743365</v>
      </c>
      <c r="AE8" s="415">
        <f t="shared" si="5"/>
        <v>278173938</v>
      </c>
      <c r="AF8" s="413">
        <f t="shared" si="5"/>
        <v>340484284</v>
      </c>
      <c r="AG8" s="414">
        <f t="shared" si="5"/>
        <v>618658222</v>
      </c>
      <c r="AH8" s="415">
        <f t="shared" si="5"/>
        <v>2724832242</v>
      </c>
      <c r="AI8" s="413">
        <f t="shared" si="5"/>
        <v>3055564408</v>
      </c>
      <c r="AJ8" s="416">
        <f t="shared" si="5"/>
        <v>3444649551</v>
      </c>
      <c r="AL8" s="417">
        <f t="shared" si="5"/>
        <v>0</v>
      </c>
      <c r="AM8" s="418">
        <f t="shared" si="5"/>
        <v>0</v>
      </c>
      <c r="AO8" s="23"/>
      <c r="AP8" s="13" t="s">
        <v>58</v>
      </c>
      <c r="AQ8" s="14">
        <f>F25</f>
        <v>847466466</v>
      </c>
      <c r="AR8" s="14">
        <f>I25</f>
        <v>146126393</v>
      </c>
      <c r="AS8" s="14">
        <f>L25</f>
        <v>113150901</v>
      </c>
      <c r="AT8" s="15"/>
      <c r="AU8" s="419">
        <f t="shared" si="0"/>
        <v>0.17242734534347934</v>
      </c>
      <c r="AV8" s="419">
        <f t="shared" si="1"/>
        <v>0.13351667061714748</v>
      </c>
      <c r="AW8" s="14">
        <f>I26/AO$2*12+I27</f>
        <v>793859628</v>
      </c>
      <c r="AX8" s="14">
        <f>L26/AO$2*12+L27</f>
        <v>596006676</v>
      </c>
      <c r="AY8" s="14">
        <f t="shared" si="2"/>
        <v>-53606838</v>
      </c>
      <c r="AZ8" s="420">
        <f t="shared" si="3"/>
        <v>-251459790</v>
      </c>
      <c r="BB8" s="167" t="s">
        <v>59</v>
      </c>
      <c r="BC8" s="83">
        <f>BC9+BC19</f>
        <v>3091195000</v>
      </c>
      <c r="BD8" s="84">
        <f>BD9+BD19</f>
        <v>449847815</v>
      </c>
      <c r="BE8" s="85">
        <f>BE9+BE19</f>
        <v>90956253</v>
      </c>
      <c r="BF8" s="75"/>
      <c r="BG8" s="86" t="s">
        <v>60</v>
      </c>
      <c r="BH8" s="87">
        <f>BN9+BN13</f>
        <v>1746552802</v>
      </c>
      <c r="BI8" s="87">
        <f>BO9+BO13</f>
        <v>229240875</v>
      </c>
      <c r="BJ8" s="87">
        <f>BP9+BP13</f>
        <v>229240875</v>
      </c>
      <c r="BK8" s="88">
        <f>BQ9+BQ13</f>
        <v>110766578</v>
      </c>
      <c r="BM8" s="89" t="s">
        <v>61</v>
      </c>
      <c r="BN8" s="90">
        <f>BN9+BN14+BN13</f>
        <v>2105395646</v>
      </c>
      <c r="BO8" s="87">
        <f>BO9+BO14+BO13</f>
        <v>487477365</v>
      </c>
      <c r="BP8" s="87">
        <f>BP9+BP14+BP13</f>
        <v>260757859</v>
      </c>
      <c r="BQ8" s="88">
        <f>BQ9+BQ14+BQ13</f>
        <v>127397777</v>
      </c>
    </row>
    <row r="9" spans="1:69" s="10" customFormat="1" ht="20.25" thickBot="1" x14ac:dyDescent="0.25">
      <c r="A9" s="671"/>
      <c r="B9" s="672"/>
      <c r="C9" s="673"/>
      <c r="D9" s="673"/>
      <c r="E9" s="673"/>
      <c r="F9" s="673"/>
      <c r="G9" s="673"/>
      <c r="H9" s="673"/>
      <c r="I9" s="673"/>
      <c r="J9" s="673"/>
      <c r="K9" s="673"/>
      <c r="L9" s="673"/>
      <c r="M9" s="673"/>
      <c r="N9" s="674"/>
      <c r="O9" s="409"/>
      <c r="P9" s="425"/>
      <c r="Q9" s="424"/>
      <c r="S9" s="399"/>
      <c r="T9" s="400"/>
      <c r="U9" s="196"/>
      <c r="V9" s="196"/>
      <c r="W9" s="196"/>
      <c r="X9" s="196"/>
      <c r="Y9" s="196"/>
      <c r="Z9" s="196"/>
      <c r="AA9" s="196"/>
      <c r="AB9" s="196"/>
      <c r="AC9" s="196"/>
      <c r="AD9" s="196"/>
      <c r="AE9" s="196"/>
      <c r="AF9" s="196"/>
      <c r="AG9" s="196"/>
      <c r="AH9" s="196"/>
      <c r="AI9" s="196"/>
      <c r="AJ9" s="195"/>
      <c r="AL9" s="426"/>
      <c r="AM9" s="427"/>
      <c r="AO9" s="428"/>
      <c r="AP9" s="13" t="s">
        <v>63</v>
      </c>
      <c r="AQ9" s="14">
        <f>F28+F75</f>
        <v>0</v>
      </c>
      <c r="AR9" s="14">
        <f>I28+I75</f>
        <v>5101110</v>
      </c>
      <c r="AS9" s="14">
        <f>L28+L75</f>
        <v>0</v>
      </c>
      <c r="AT9" s="15"/>
      <c r="AU9" s="429" t="str">
        <f t="shared" si="0"/>
        <v xml:space="preserve"> </v>
      </c>
      <c r="AV9" s="429" t="str">
        <f t="shared" si="1"/>
        <v xml:space="preserve"> </v>
      </c>
      <c r="AW9" s="430">
        <f>(I30+I33+I36+I76)/AO$2*12+I31+I34+I37+I38+I39+I40+I77</f>
        <v>30606660</v>
      </c>
      <c r="AX9" s="430">
        <f>(L30+L33+L36+L76)/AO$2*12+L31+L34+L37+L38+L39+L40+L77</f>
        <v>0</v>
      </c>
      <c r="AY9" s="430">
        <f t="shared" si="2"/>
        <v>30606660</v>
      </c>
      <c r="AZ9" s="431">
        <f t="shared" si="3"/>
        <v>0</v>
      </c>
      <c r="BB9" s="432" t="s">
        <v>456</v>
      </c>
      <c r="BC9" s="91">
        <f>BC10+BC18</f>
        <v>2971495000</v>
      </c>
      <c r="BD9" s="92">
        <f>BD10+BD18</f>
        <v>438517318</v>
      </c>
      <c r="BE9" s="93">
        <f>BE10+BE18</f>
        <v>82454206</v>
      </c>
      <c r="BF9" s="94"/>
      <c r="BG9" s="95" t="s">
        <v>64</v>
      </c>
      <c r="BH9" s="96">
        <f t="shared" ref="BH9:BK10" si="6">BN14</f>
        <v>358842844</v>
      </c>
      <c r="BI9" s="96">
        <f t="shared" si="6"/>
        <v>258236490</v>
      </c>
      <c r="BJ9" s="96">
        <f t="shared" si="6"/>
        <v>31516984</v>
      </c>
      <c r="BK9" s="97">
        <f t="shared" si="6"/>
        <v>16631199</v>
      </c>
      <c r="BM9" s="164" t="s">
        <v>65</v>
      </c>
      <c r="BN9" s="98">
        <f>SUM(BN10:BN12)</f>
        <v>1151999780</v>
      </c>
      <c r="BO9" s="96">
        <f>SUM(BO10:BO12)</f>
        <v>174929831</v>
      </c>
      <c r="BP9" s="96">
        <f>SUM(BP10:BP12)</f>
        <v>174929831</v>
      </c>
      <c r="BQ9" s="97">
        <f>SUM(BQ10:BQ12)</f>
        <v>83613670</v>
      </c>
    </row>
    <row r="10" spans="1:69" s="10" customFormat="1" ht="19.5" x14ac:dyDescent="0.2">
      <c r="A10" s="433">
        <f>+IF(ENERO!A10=0,"",ENERO!A10)</f>
        <v>10</v>
      </c>
      <c r="B10" s="434" t="str">
        <f>+IF(ENERO!B10=0,"",ENERO!B10)</f>
        <v>DISPONIBILIDAD INICIAL</v>
      </c>
      <c r="C10" s="215">
        <f t="shared" ref="C10:N10" si="7">SUM(C12:C15)</f>
        <v>100000000</v>
      </c>
      <c r="D10" s="435">
        <f t="shared" si="7"/>
        <v>0</v>
      </c>
      <c r="E10" s="435">
        <f t="shared" si="7"/>
        <v>126569855</v>
      </c>
      <c r="F10" s="216">
        <f t="shared" si="7"/>
        <v>226569855</v>
      </c>
      <c r="G10" s="436">
        <f t="shared" si="7"/>
        <v>226569855</v>
      </c>
      <c r="H10" s="435">
        <f t="shared" si="7"/>
        <v>0</v>
      </c>
      <c r="I10" s="437">
        <f t="shared" si="7"/>
        <v>226569855</v>
      </c>
      <c r="J10" s="215">
        <f t="shared" si="7"/>
        <v>226569855</v>
      </c>
      <c r="K10" s="435">
        <f t="shared" si="7"/>
        <v>0</v>
      </c>
      <c r="L10" s="216">
        <f t="shared" si="7"/>
        <v>226569855</v>
      </c>
      <c r="M10" s="215">
        <f t="shared" si="7"/>
        <v>0</v>
      </c>
      <c r="N10" s="216">
        <f t="shared" si="7"/>
        <v>0</v>
      </c>
      <c r="O10" s="15"/>
      <c r="P10" s="215">
        <f>SUM(P12:P15)</f>
        <v>0</v>
      </c>
      <c r="Q10" s="216">
        <f>SUM(Q12:Q15)</f>
        <v>0</v>
      </c>
      <c r="S10" s="438" t="str">
        <f>+IF(ENERO!S10=0,"",ENERO!S10)</f>
        <v>A</v>
      </c>
      <c r="T10" s="434" t="str">
        <f>+IF(ENERO!T10=0,"",ENERO!T10)</f>
        <v>GASTOS DE FUNCIONAMIENTO</v>
      </c>
      <c r="U10" s="443">
        <f t="shared" ref="U10:AJ10" si="8">U12+U110+U170+U193</f>
        <v>2850095000</v>
      </c>
      <c r="V10" s="441">
        <f t="shared" si="8"/>
        <v>0</v>
      </c>
      <c r="W10" s="441">
        <f t="shared" si="8"/>
        <v>648905293</v>
      </c>
      <c r="X10" s="442">
        <f t="shared" si="8"/>
        <v>3499000293</v>
      </c>
      <c r="Y10" s="443">
        <f t="shared" si="8"/>
        <v>936954274</v>
      </c>
      <c r="Z10" s="441">
        <f t="shared" si="8"/>
        <v>196318785</v>
      </c>
      <c r="AA10" s="444">
        <f t="shared" si="8"/>
        <v>1133273059</v>
      </c>
      <c r="AB10" s="443">
        <f t="shared" si="8"/>
        <v>563446220</v>
      </c>
      <c r="AC10" s="441">
        <f t="shared" si="8"/>
        <v>239094673</v>
      </c>
      <c r="AD10" s="442">
        <f t="shared" si="8"/>
        <v>802540893</v>
      </c>
      <c r="AE10" s="443">
        <f t="shared" si="8"/>
        <v>231562597</v>
      </c>
      <c r="AF10" s="441">
        <f t="shared" si="8"/>
        <v>262912935</v>
      </c>
      <c r="AG10" s="442">
        <f t="shared" si="8"/>
        <v>494475532</v>
      </c>
      <c r="AH10" s="443">
        <f t="shared" si="8"/>
        <v>2365727234</v>
      </c>
      <c r="AI10" s="441">
        <f t="shared" si="8"/>
        <v>2696459400</v>
      </c>
      <c r="AJ10" s="442">
        <f t="shared" si="8"/>
        <v>3004524761</v>
      </c>
      <c r="AL10" s="445">
        <f>AL12+AL110+AL170+AL193</f>
        <v>0</v>
      </c>
      <c r="AM10" s="446">
        <f>AM12+AM110+AM170+AM193</f>
        <v>0</v>
      </c>
      <c r="AO10" s="428"/>
      <c r="AP10" s="13" t="s">
        <v>67</v>
      </c>
      <c r="AQ10" s="14">
        <f>F87</f>
        <v>110500000</v>
      </c>
      <c r="AR10" s="14">
        <f>I87</f>
        <v>11126800</v>
      </c>
      <c r="AS10" s="14">
        <f>L87</f>
        <v>11126800</v>
      </c>
      <c r="AT10" s="15"/>
      <c r="AU10" s="429">
        <f t="shared" si="0"/>
        <v>0.10069502262443439</v>
      </c>
      <c r="AV10" s="429">
        <f t="shared" si="1"/>
        <v>0.10069502262443439</v>
      </c>
      <c r="AW10" s="430">
        <f>I43/AO$2*12+I44</f>
        <v>15073169</v>
      </c>
      <c r="AX10" s="430">
        <f>L43/AO$2*12+L44</f>
        <v>15073169</v>
      </c>
      <c r="AY10" s="430">
        <f t="shared" si="2"/>
        <v>-95426831</v>
      </c>
      <c r="AZ10" s="431">
        <f t="shared" si="3"/>
        <v>-95426831</v>
      </c>
      <c r="BB10" s="447" t="s">
        <v>457</v>
      </c>
      <c r="BC10" s="91">
        <f>BC11+BC12+BC13+BC14+BC16+BC17+BC15</f>
        <v>2619800000</v>
      </c>
      <c r="BD10" s="92">
        <f>BD11+BD12+BD13+BD14+BD16+BD17+BD15</f>
        <v>370638392</v>
      </c>
      <c r="BE10" s="93">
        <f>BE11+BE12+BE13+BE14+BE16+BE17+BE15</f>
        <v>58514743</v>
      </c>
      <c r="BF10" s="94"/>
      <c r="BG10" s="86" t="s">
        <v>68</v>
      </c>
      <c r="BH10" s="99">
        <f t="shared" si="6"/>
        <v>620680080</v>
      </c>
      <c r="BI10" s="99">
        <f t="shared" si="6"/>
        <v>181569766</v>
      </c>
      <c r="BJ10" s="99">
        <f t="shared" si="6"/>
        <v>98748662</v>
      </c>
      <c r="BK10" s="100">
        <f t="shared" si="6"/>
        <v>47909552</v>
      </c>
      <c r="BM10" s="161" t="s">
        <v>470</v>
      </c>
      <c r="BN10" s="101">
        <f>X17+X66</f>
        <v>913498656</v>
      </c>
      <c r="BO10" s="99">
        <f>AA17+AA66</f>
        <v>152249777</v>
      </c>
      <c r="BP10" s="99">
        <f>AD17+AD66</f>
        <v>152249777</v>
      </c>
      <c r="BQ10" s="100">
        <f>AF17+AF66</f>
        <v>76124888</v>
      </c>
    </row>
    <row r="11" spans="1:69" s="10" customFormat="1" ht="25.5" x14ac:dyDescent="0.2">
      <c r="A11" s="421"/>
      <c r="B11" s="422"/>
      <c r="C11" s="423"/>
      <c r="D11" s="423"/>
      <c r="E11" s="423"/>
      <c r="F11" s="423"/>
      <c r="G11" s="423"/>
      <c r="H11" s="423"/>
      <c r="I11" s="423"/>
      <c r="J11" s="423"/>
      <c r="K11" s="423"/>
      <c r="L11" s="423"/>
      <c r="M11" s="423"/>
      <c r="N11" s="424"/>
      <c r="O11" s="409"/>
      <c r="P11" s="425"/>
      <c r="Q11" s="424"/>
      <c r="S11" s="448"/>
      <c r="T11" s="649"/>
      <c r="U11" s="450"/>
      <c r="V11" s="193"/>
      <c r="W11" s="193"/>
      <c r="X11" s="207"/>
      <c r="Y11" s="450"/>
      <c r="Z11" s="193"/>
      <c r="AA11" s="193"/>
      <c r="AB11" s="450"/>
      <c r="AC11" s="193"/>
      <c r="AD11" s="207"/>
      <c r="AE11" s="450"/>
      <c r="AF11" s="193"/>
      <c r="AG11" s="207"/>
      <c r="AH11" s="450"/>
      <c r="AI11" s="193"/>
      <c r="AJ11" s="207"/>
      <c r="AL11" s="451"/>
      <c r="AM11" s="452"/>
      <c r="AO11" s="453" t="s">
        <v>13</v>
      </c>
      <c r="AP11" s="717" t="s">
        <v>588</v>
      </c>
      <c r="AQ11" s="14">
        <f>F88</f>
        <v>0</v>
      </c>
      <c r="AR11" s="14">
        <f>I88</f>
        <v>0</v>
      </c>
      <c r="AS11" s="14">
        <f>L88</f>
        <v>0</v>
      </c>
      <c r="AT11" s="454">
        <f>AO2/12</f>
        <v>0.16666666666666666</v>
      </c>
      <c r="AU11" s="429" t="str">
        <f t="shared" si="0"/>
        <v xml:space="preserve"> </v>
      </c>
      <c r="AV11" s="429" t="str">
        <f t="shared" si="1"/>
        <v xml:space="preserve"> </v>
      </c>
      <c r="AW11" s="430">
        <f>I88</f>
        <v>0</v>
      </c>
      <c r="AX11" s="430">
        <f>L88</f>
        <v>0</v>
      </c>
      <c r="AY11" s="430">
        <f t="shared" si="2"/>
        <v>0</v>
      </c>
      <c r="AZ11" s="431">
        <f t="shared" si="3"/>
        <v>0</v>
      </c>
      <c r="BB11" s="447" t="s">
        <v>458</v>
      </c>
      <c r="BC11" s="91">
        <f>F26</f>
        <v>785000000</v>
      </c>
      <c r="BD11" s="92">
        <f>I26</f>
        <v>129546647</v>
      </c>
      <c r="BE11" s="93">
        <f>K26</f>
        <v>45960627</v>
      </c>
      <c r="BF11" s="94"/>
      <c r="BG11" s="86" t="s">
        <v>69</v>
      </c>
      <c r="BH11" s="102">
        <f>BN22</f>
        <v>55451506</v>
      </c>
      <c r="BI11" s="102">
        <f>BO22</f>
        <v>8411017</v>
      </c>
      <c r="BJ11" s="102">
        <f>BP22</f>
        <v>8411017</v>
      </c>
      <c r="BK11" s="103">
        <f>BQ22</f>
        <v>2824555</v>
      </c>
      <c r="BM11" s="162" t="s">
        <v>471</v>
      </c>
      <c r="BN11" s="104">
        <f>X18+X67</f>
        <v>101766927</v>
      </c>
      <c r="BO11" s="102">
        <f>AA18+AA67</f>
        <v>15893807</v>
      </c>
      <c r="BP11" s="102">
        <f>AD18+AD67</f>
        <v>15893807</v>
      </c>
      <c r="BQ11" s="103">
        <f>AF18+AF67</f>
        <v>5860593</v>
      </c>
    </row>
    <row r="12" spans="1:69" s="10" customFormat="1" ht="25.5" x14ac:dyDescent="0.2">
      <c r="A12" s="203">
        <f>+IF(ENERO!A12=0,"",ENERO!A12)</f>
        <v>1001</v>
      </c>
      <c r="B12" s="251" t="str">
        <f>+IF(ENERO!B12=0,"",ENERO!B12)</f>
        <v>Bienestar Social (Caja, Bancos, Inversiones Tempor.) a Dic-31-2013</v>
      </c>
      <c r="C12" s="283">
        <f>+ENERO!C12</f>
        <v>0</v>
      </c>
      <c r="D12" s="456">
        <f>ENERO!D12+FEBRERO!P12</f>
        <v>0</v>
      </c>
      <c r="E12" s="456">
        <f>ENERO!E12+FEBRERO!Q12</f>
        <v>81553</v>
      </c>
      <c r="F12" s="170">
        <f>SUM(C12:E12)</f>
        <v>81553</v>
      </c>
      <c r="G12" s="283">
        <f>ENERO!I12</f>
        <v>81553</v>
      </c>
      <c r="H12" s="457">
        <v>0</v>
      </c>
      <c r="I12" s="170">
        <f>SUM(G12:H12)</f>
        <v>81553</v>
      </c>
      <c r="J12" s="283">
        <f>ENERO!L12</f>
        <v>81553</v>
      </c>
      <c r="K12" s="154">
        <f>+H12</f>
        <v>0</v>
      </c>
      <c r="L12" s="170">
        <f>SUM(J12:K12)</f>
        <v>81553</v>
      </c>
      <c r="M12" s="283">
        <f>F12-I12</f>
        <v>0</v>
      </c>
      <c r="N12" s="170">
        <f>F12-L12</f>
        <v>0</v>
      </c>
      <c r="O12" s="365"/>
      <c r="P12" s="455">
        <v>0</v>
      </c>
      <c r="Q12" s="458">
        <v>0</v>
      </c>
      <c r="S12" s="459">
        <f>+IF(ENERO!S12=0,"",ENERO!S12)</f>
        <v>1000000</v>
      </c>
      <c r="T12" s="675" t="str">
        <f>+IF(ENERO!T12=0,"",ENERO!T12)</f>
        <v>GASTOS DE PERSONAL</v>
      </c>
      <c r="U12" s="445">
        <f t="shared" ref="U12:AJ12" si="9">U14+U63</f>
        <v>2030388802</v>
      </c>
      <c r="V12" s="462">
        <f t="shared" si="9"/>
        <v>0</v>
      </c>
      <c r="W12" s="462">
        <f t="shared" si="9"/>
        <v>262497982</v>
      </c>
      <c r="X12" s="446">
        <f t="shared" si="9"/>
        <v>2292886784</v>
      </c>
      <c r="Y12" s="445">
        <f t="shared" si="9"/>
        <v>564415074</v>
      </c>
      <c r="Z12" s="462">
        <f t="shared" si="9"/>
        <v>110553429</v>
      </c>
      <c r="AA12" s="463">
        <f t="shared" si="9"/>
        <v>674968503</v>
      </c>
      <c r="AB12" s="445">
        <f t="shared" si="9"/>
        <v>317834957</v>
      </c>
      <c r="AC12" s="462">
        <f t="shared" si="9"/>
        <v>130414040</v>
      </c>
      <c r="AD12" s="446">
        <f t="shared" si="9"/>
        <v>448248997</v>
      </c>
      <c r="AE12" s="445">
        <f t="shared" si="9"/>
        <v>142055588</v>
      </c>
      <c r="AF12" s="462">
        <f t="shared" si="9"/>
        <v>197449984</v>
      </c>
      <c r="AG12" s="446">
        <f t="shared" si="9"/>
        <v>339505572</v>
      </c>
      <c r="AH12" s="445">
        <f t="shared" si="9"/>
        <v>1617918281</v>
      </c>
      <c r="AI12" s="462">
        <f t="shared" si="9"/>
        <v>1844637787</v>
      </c>
      <c r="AJ12" s="446">
        <f t="shared" si="9"/>
        <v>1953381212</v>
      </c>
      <c r="AK12" s="12"/>
      <c r="AL12" s="464">
        <f>AL14+AL63</f>
        <v>0</v>
      </c>
      <c r="AM12" s="465">
        <f>AM14+AM63</f>
        <v>0</v>
      </c>
      <c r="AO12" s="453"/>
      <c r="AP12" s="717" t="s">
        <v>589</v>
      </c>
      <c r="AQ12" s="14">
        <f>F89</f>
        <v>70000000</v>
      </c>
      <c r="AR12" s="14">
        <f>I89</f>
        <v>0</v>
      </c>
      <c r="AS12" s="14">
        <f>L89</f>
        <v>0</v>
      </c>
      <c r="AT12" s="15"/>
      <c r="AU12" s="429">
        <f t="shared" si="0"/>
        <v>0</v>
      </c>
      <c r="AV12" s="429">
        <f t="shared" si="1"/>
        <v>0</v>
      </c>
      <c r="AW12" s="430">
        <f>I89</f>
        <v>0</v>
      </c>
      <c r="AX12" s="430">
        <f>L89</f>
        <v>0</v>
      </c>
      <c r="AY12" s="430">
        <f t="shared" si="2"/>
        <v>-70000000</v>
      </c>
      <c r="AZ12" s="431">
        <f t="shared" si="3"/>
        <v>-70000000</v>
      </c>
      <c r="BB12" s="447" t="s">
        <v>459</v>
      </c>
      <c r="BC12" s="91">
        <f>F23</f>
        <v>1295000000</v>
      </c>
      <c r="BD12" s="92">
        <f>I23</f>
        <v>195619953</v>
      </c>
      <c r="BE12" s="93">
        <f>K23</f>
        <v>0</v>
      </c>
      <c r="BF12" s="94"/>
      <c r="BG12" s="466" t="s">
        <v>412</v>
      </c>
      <c r="BH12" s="102">
        <f>BN25</f>
        <v>355026726</v>
      </c>
      <c r="BI12" s="17">
        <f>BO25</f>
        <v>73368576</v>
      </c>
      <c r="BJ12" s="102">
        <f>BP25</f>
        <v>52177020</v>
      </c>
      <c r="BK12" s="103">
        <f>BQ25</f>
        <v>2704200</v>
      </c>
      <c r="BM12" s="163" t="s">
        <v>472</v>
      </c>
      <c r="BN12" s="104">
        <f>X16+X65-X81-X33-BN10-BN11</f>
        <v>136734197</v>
      </c>
      <c r="BO12" s="102">
        <f>AA16+AA65-AA81-AA33-BO10-BO11</f>
        <v>6786247</v>
      </c>
      <c r="BP12" s="102">
        <f>AD16+AD65-AD81-AD33-BP10-BP11</f>
        <v>6786247</v>
      </c>
      <c r="BQ12" s="103">
        <f>AF16+AF65-AF81-AF33-BQ10-BQ11</f>
        <v>1628189</v>
      </c>
    </row>
    <row r="13" spans="1:69" s="10" customFormat="1" ht="25.5" x14ac:dyDescent="0.25">
      <c r="A13" s="203">
        <f>+IF(ENERO!A13=0,"",ENERO!A13)</f>
        <v>1002</v>
      </c>
      <c r="B13" s="251" t="str">
        <f>+IF(ENERO!B13=0,"",ENERO!B13)</f>
        <v>Fondo Vivienda (Caja, Bancos, Inversiones Tempor.) a Dic-31-2013</v>
      </c>
      <c r="C13" s="283">
        <f>+ENERO!C13</f>
        <v>0</v>
      </c>
      <c r="D13" s="456">
        <f>ENERO!D13+FEBRERO!P13</f>
        <v>0</v>
      </c>
      <c r="E13" s="456">
        <f>ENERO!E13+FEBRERO!Q13</f>
        <v>0</v>
      </c>
      <c r="F13" s="170">
        <f>SUM(C13:E13)</f>
        <v>0</v>
      </c>
      <c r="G13" s="283">
        <f>ENERO!I13</f>
        <v>0</v>
      </c>
      <c r="H13" s="457">
        <v>0</v>
      </c>
      <c r="I13" s="170">
        <f>SUM(G13:H13)</f>
        <v>0</v>
      </c>
      <c r="J13" s="283">
        <f>ENERO!L13</f>
        <v>0</v>
      </c>
      <c r="K13" s="154">
        <f>+H13</f>
        <v>0</v>
      </c>
      <c r="L13" s="170">
        <f>SUM(J13:K13)</f>
        <v>0</v>
      </c>
      <c r="M13" s="283">
        <f>F13-I13</f>
        <v>0</v>
      </c>
      <c r="N13" s="170">
        <f>F13-L13</f>
        <v>0</v>
      </c>
      <c r="O13" s="467"/>
      <c r="P13" s="455">
        <v>0</v>
      </c>
      <c r="Q13" s="458">
        <v>0</v>
      </c>
      <c r="S13" s="448"/>
      <c r="T13" s="649"/>
      <c r="U13" s="450"/>
      <c r="V13" s="193"/>
      <c r="W13" s="193"/>
      <c r="X13" s="207"/>
      <c r="Y13" s="450"/>
      <c r="Z13" s="193"/>
      <c r="AA13" s="193"/>
      <c r="AB13" s="450"/>
      <c r="AC13" s="193"/>
      <c r="AD13" s="207"/>
      <c r="AE13" s="450"/>
      <c r="AF13" s="193"/>
      <c r="AG13" s="207"/>
      <c r="AH13" s="450"/>
      <c r="AI13" s="193"/>
      <c r="AJ13" s="207"/>
      <c r="AK13" s="12"/>
      <c r="AL13" s="451"/>
      <c r="AM13" s="452"/>
      <c r="AO13" s="22"/>
      <c r="AP13" s="717" t="s">
        <v>590</v>
      </c>
      <c r="AQ13" s="14">
        <f>F90</f>
        <v>94000000</v>
      </c>
      <c r="AR13" s="14">
        <f>I90</f>
        <v>2250000</v>
      </c>
      <c r="AS13" s="14">
        <f>L90</f>
        <v>2250000</v>
      </c>
      <c r="AT13" s="15"/>
      <c r="AU13" s="429">
        <f t="shared" si="0"/>
        <v>2.3936170212765957E-2</v>
      </c>
      <c r="AV13" s="429">
        <f t="shared" si="1"/>
        <v>2.3936170212765957E-2</v>
      </c>
      <c r="AW13" s="430">
        <f>I90</f>
        <v>2250000</v>
      </c>
      <c r="AX13" s="430">
        <f>L90</f>
        <v>2250000</v>
      </c>
      <c r="AY13" s="430">
        <f t="shared" si="2"/>
        <v>-91750000</v>
      </c>
      <c r="AZ13" s="431">
        <f t="shared" si="3"/>
        <v>-91750000</v>
      </c>
      <c r="BA13" s="467"/>
      <c r="BB13" s="468" t="s">
        <v>460</v>
      </c>
      <c r="BC13" s="105">
        <f>+F30+F33+F36</f>
        <v>0</v>
      </c>
      <c r="BD13" s="106">
        <f>+I30+I33+I36</f>
        <v>5101110</v>
      </c>
      <c r="BE13" s="107">
        <f>+K30+K33+K36</f>
        <v>0</v>
      </c>
      <c r="BF13" s="108"/>
      <c r="BG13" s="109" t="s">
        <v>72</v>
      </c>
      <c r="BH13" s="102">
        <f t="shared" ref="BH13:BK15" si="10">BN29</f>
        <v>461500000</v>
      </c>
      <c r="BI13" s="102">
        <f t="shared" si="10"/>
        <v>122394992</v>
      </c>
      <c r="BJ13" s="102">
        <f t="shared" si="10"/>
        <v>122394992</v>
      </c>
      <c r="BK13" s="103">
        <f t="shared" si="10"/>
        <v>70446780</v>
      </c>
      <c r="BM13" s="166" t="s">
        <v>473</v>
      </c>
      <c r="BN13" s="101">
        <f>X43-X55+X57-X61+X90-X102+X104-X108</f>
        <v>594553022</v>
      </c>
      <c r="BO13" s="99">
        <f>AA43-AA55+AA57-AA61+AA90-AA102+AA104-AA108</f>
        <v>54311044</v>
      </c>
      <c r="BP13" s="99">
        <f>AD43-AD55+AD57-AD61+AD90-AD102+AD104-AD108</f>
        <v>54311044</v>
      </c>
      <c r="BQ13" s="100">
        <f>AF43-AF55+AF57-AF61+AF90-AF102+AF104-AF108</f>
        <v>27152908</v>
      </c>
    </row>
    <row r="14" spans="1:69" s="10" customFormat="1" ht="15.75" x14ac:dyDescent="0.25">
      <c r="A14" s="203">
        <f>+IF(ENERO!A14=0,"",ENERO!A14)</f>
        <v>1003</v>
      </c>
      <c r="B14" s="251" t="str">
        <f>+IF(ENERO!B14=0,"",ENERO!B14)</f>
        <v>Fondos Comunes y Especiales (Caja, Bancos, Invers. Tempor.) a Dic-31-2013</v>
      </c>
      <c r="C14" s="283">
        <f>+ENERO!C14</f>
        <v>100000000</v>
      </c>
      <c r="D14" s="456">
        <f>ENERO!D14+FEBRERO!P14</f>
        <v>0</v>
      </c>
      <c r="E14" s="456">
        <f>ENERO!E14+FEBRERO!Q14</f>
        <v>3640555</v>
      </c>
      <c r="F14" s="170">
        <f>SUM(C14:E14)</f>
        <v>103640555</v>
      </c>
      <c r="G14" s="283">
        <f>ENERO!I14</f>
        <v>103640555</v>
      </c>
      <c r="H14" s="457">
        <v>0</v>
      </c>
      <c r="I14" s="170">
        <f>SUM(G14:H14)</f>
        <v>103640555</v>
      </c>
      <c r="J14" s="283">
        <f>ENERO!L14</f>
        <v>103640555</v>
      </c>
      <c r="K14" s="154">
        <f>+H14</f>
        <v>0</v>
      </c>
      <c r="L14" s="170">
        <f>SUM(J14:K14)</f>
        <v>103640555</v>
      </c>
      <c r="M14" s="283">
        <f>F14-I14</f>
        <v>0</v>
      </c>
      <c r="N14" s="170">
        <f>F14-L14</f>
        <v>0</v>
      </c>
      <c r="O14" s="467"/>
      <c r="P14" s="455">
        <v>0</v>
      </c>
      <c r="Q14" s="458">
        <v>0</v>
      </c>
      <c r="S14" s="469">
        <f>+IF(ENERO!S14=0,"",ENERO!S14)</f>
        <v>1010000</v>
      </c>
      <c r="T14" s="676" t="str">
        <f>+IF(ENERO!T14=0,"",ENERO!T14)</f>
        <v>Gastos de Administración</v>
      </c>
      <c r="U14" s="151">
        <f t="shared" ref="U14:AJ14" si="11">U16+U35+U43+U57</f>
        <v>692714475</v>
      </c>
      <c r="V14" s="144">
        <f t="shared" si="11"/>
        <v>0</v>
      </c>
      <c r="W14" s="144">
        <f t="shared" si="11"/>
        <v>125107618</v>
      </c>
      <c r="X14" s="153">
        <f t="shared" si="11"/>
        <v>817822093</v>
      </c>
      <c r="Y14" s="151">
        <f t="shared" si="11"/>
        <v>269498460</v>
      </c>
      <c r="Z14" s="144">
        <f t="shared" si="11"/>
        <v>33215738</v>
      </c>
      <c r="AA14" s="152">
        <f t="shared" si="11"/>
        <v>302714198</v>
      </c>
      <c r="AB14" s="151">
        <f t="shared" si="11"/>
        <v>107086343</v>
      </c>
      <c r="AC14" s="144">
        <f t="shared" si="11"/>
        <v>44718349</v>
      </c>
      <c r="AD14" s="153">
        <f t="shared" si="11"/>
        <v>151804692</v>
      </c>
      <c r="AE14" s="151">
        <f t="shared" si="11"/>
        <v>52699258</v>
      </c>
      <c r="AF14" s="144">
        <f t="shared" si="11"/>
        <v>60923379</v>
      </c>
      <c r="AG14" s="153">
        <f t="shared" si="11"/>
        <v>113622637</v>
      </c>
      <c r="AH14" s="151">
        <f t="shared" si="11"/>
        <v>515107895</v>
      </c>
      <c r="AI14" s="144">
        <f t="shared" si="11"/>
        <v>666017401</v>
      </c>
      <c r="AJ14" s="153">
        <f t="shared" si="11"/>
        <v>704199456</v>
      </c>
      <c r="AK14" s="12"/>
      <c r="AL14" s="151">
        <f>AL16+AL35+AL43+AL57</f>
        <v>0</v>
      </c>
      <c r="AM14" s="153">
        <f>AM16+AM35+AM43+AM57</f>
        <v>0</v>
      </c>
      <c r="AO14" s="23"/>
      <c r="AP14" s="13" t="s">
        <v>75</v>
      </c>
      <c r="AQ14" s="14">
        <f>F19-AQ7-AQ8-AQ9-AQ10-AQ11-AQ12-AQ13</f>
        <v>440297566</v>
      </c>
      <c r="AR14" s="14">
        <f>I19-AR7-AR8-AR9-AR10-AR11-AR12-AR13</f>
        <v>65570093</v>
      </c>
      <c r="AS14" s="14">
        <f>L19-AS7-AS8-AS9-AS10-AS11-AS12-AS13</f>
        <v>44533365</v>
      </c>
      <c r="AT14" s="467"/>
      <c r="AU14" s="429">
        <f t="shared" si="0"/>
        <v>0.14892222456664683</v>
      </c>
      <c r="AV14" s="429">
        <f t="shared" si="1"/>
        <v>0.10114379101518813</v>
      </c>
      <c r="AW14" s="430">
        <f>(I41+I46+I49+I52+I55+I58+I61+I64+I67+I70+I73+I78+I81+I82+I83+I86+I87+I93)/AO$2*12+I47+I50+I53+I56+I59+I62+I65+I68+I71+I74</f>
        <v>308879619</v>
      </c>
      <c r="AX14" s="430">
        <f>(L41+L46+L49+L52+L55+L58+L61+L64+L67+L70+L73+L78+L81+L82+L83+L86+L87+L93)/AO$2*12+L47+L50+L53+L56+L59+L62+L65+L68+L71+L74</f>
        <v>182659251</v>
      </c>
      <c r="AY14" s="430">
        <f t="shared" si="2"/>
        <v>-131417947</v>
      </c>
      <c r="AZ14" s="431">
        <f t="shared" si="3"/>
        <v>-257638315</v>
      </c>
      <c r="BB14" s="468" t="s">
        <v>461</v>
      </c>
      <c r="BC14" s="110">
        <f>+F64</f>
        <v>22000000</v>
      </c>
      <c r="BD14" s="111">
        <f>+I64</f>
        <v>4751770</v>
      </c>
      <c r="BE14" s="112">
        <f>K64</f>
        <v>522636</v>
      </c>
      <c r="BF14" s="113"/>
      <c r="BG14" s="109" t="s">
        <v>76</v>
      </c>
      <c r="BH14" s="99">
        <f t="shared" si="10"/>
        <v>0</v>
      </c>
      <c r="BI14" s="99">
        <f t="shared" si="10"/>
        <v>0</v>
      </c>
      <c r="BJ14" s="99">
        <f t="shared" si="10"/>
        <v>0</v>
      </c>
      <c r="BK14" s="100">
        <f t="shared" si="10"/>
        <v>0</v>
      </c>
      <c r="BM14" s="165" t="s">
        <v>469</v>
      </c>
      <c r="BN14" s="104">
        <f>X35-X41+X83-X88</f>
        <v>358842844</v>
      </c>
      <c r="BO14" s="102">
        <f>AA35-AA41+AA83-AA88</f>
        <v>258236490</v>
      </c>
      <c r="BP14" s="102">
        <f>AD35-AD41+AD83-AD88</f>
        <v>31516984</v>
      </c>
      <c r="BQ14" s="103">
        <f>AF35-AF41+AF83-AF88</f>
        <v>16631199</v>
      </c>
    </row>
    <row r="15" spans="1:69" s="10" customFormat="1" ht="16.5" thickBot="1" x14ac:dyDescent="0.3">
      <c r="A15" s="204">
        <f>+IF(ENERO!A15=0,"",ENERO!A15)</f>
        <v>1004</v>
      </c>
      <c r="B15" s="677" t="str">
        <f>+IF(ENERO!B15=0,"",ENERO!B15)</f>
        <v>Cesantias Ley 50/1990 a Dic-31-2013</v>
      </c>
      <c r="C15" s="474">
        <f>+ENERO!C15</f>
        <v>0</v>
      </c>
      <c r="D15" s="472">
        <f>ENERO!D15+FEBRERO!P15</f>
        <v>0</v>
      </c>
      <c r="E15" s="472">
        <f>ENERO!E15+FEBRERO!Q15</f>
        <v>122847747</v>
      </c>
      <c r="F15" s="473">
        <f>SUM(C15:E15)</f>
        <v>122847747</v>
      </c>
      <c r="G15" s="474">
        <f>ENERO!I15</f>
        <v>122847747</v>
      </c>
      <c r="H15" s="475">
        <v>0</v>
      </c>
      <c r="I15" s="473">
        <f>SUM(G15:H15)</f>
        <v>122847747</v>
      </c>
      <c r="J15" s="474">
        <f>ENERO!L15</f>
        <v>122847747</v>
      </c>
      <c r="K15" s="197">
        <f>+H15</f>
        <v>0</v>
      </c>
      <c r="L15" s="473">
        <f>SUM(J15:K15)</f>
        <v>122847747</v>
      </c>
      <c r="M15" s="474">
        <f>F15-I15</f>
        <v>0</v>
      </c>
      <c r="N15" s="473">
        <f>F15-L15</f>
        <v>0</v>
      </c>
      <c r="O15" s="467"/>
      <c r="P15" s="471">
        <v>0</v>
      </c>
      <c r="Q15" s="476">
        <v>0</v>
      </c>
      <c r="S15" s="448" t="str">
        <f>+IF(ENERO!S15=0,"",ENERO!S15)</f>
        <v/>
      </c>
      <c r="T15" s="649" t="str">
        <f>+IF(ENERO!T15=0,"",ENERO!T15)</f>
        <v xml:space="preserve"> </v>
      </c>
      <c r="U15" s="450"/>
      <c r="V15" s="193"/>
      <c r="W15" s="193"/>
      <c r="X15" s="207"/>
      <c r="Y15" s="450"/>
      <c r="Z15" s="193"/>
      <c r="AA15" s="193"/>
      <c r="AB15" s="450"/>
      <c r="AC15" s="193"/>
      <c r="AD15" s="207"/>
      <c r="AE15" s="450"/>
      <c r="AF15" s="193"/>
      <c r="AG15" s="207"/>
      <c r="AH15" s="450"/>
      <c r="AI15" s="193"/>
      <c r="AJ15" s="207"/>
      <c r="AK15" s="12"/>
      <c r="AL15" s="211"/>
      <c r="AM15" s="212"/>
      <c r="AO15" s="22"/>
      <c r="AP15" s="13" t="s">
        <v>78</v>
      </c>
      <c r="AQ15" s="14">
        <f>F108</f>
        <v>120715337</v>
      </c>
      <c r="AR15" s="14">
        <f>I108</f>
        <v>47845128</v>
      </c>
      <c r="AS15" s="14">
        <f>L108</f>
        <v>47845128</v>
      </c>
      <c r="AT15" s="15"/>
      <c r="AU15" s="419">
        <f t="shared" si="0"/>
        <v>0.3963467210467217</v>
      </c>
      <c r="AV15" s="419">
        <f t="shared" si="1"/>
        <v>0.3963467210467217</v>
      </c>
      <c r="AW15" s="14">
        <f>AQ15</f>
        <v>120715337</v>
      </c>
      <c r="AX15" s="14">
        <f>AR15</f>
        <v>47845128</v>
      </c>
      <c r="AY15" s="14">
        <f t="shared" si="2"/>
        <v>0</v>
      </c>
      <c r="AZ15" s="420">
        <f t="shared" si="3"/>
        <v>-72870209</v>
      </c>
      <c r="BA15" s="467"/>
      <c r="BB15" s="468" t="s">
        <v>79</v>
      </c>
      <c r="BC15" s="110">
        <f>F46+F49</f>
        <v>0</v>
      </c>
      <c r="BD15" s="111">
        <f>I46+I49</f>
        <v>0</v>
      </c>
      <c r="BE15" s="112">
        <f>K46+K49</f>
        <v>0</v>
      </c>
      <c r="BF15" s="113"/>
      <c r="BG15" s="109" t="s">
        <v>80</v>
      </c>
      <c r="BH15" s="99">
        <f t="shared" si="10"/>
        <v>465253815</v>
      </c>
      <c r="BI15" s="99">
        <f t="shared" si="10"/>
        <v>465253815</v>
      </c>
      <c r="BJ15" s="99">
        <f t="shared" si="10"/>
        <v>465253815</v>
      </c>
      <c r="BK15" s="100">
        <f t="shared" si="10"/>
        <v>89201420</v>
      </c>
      <c r="BM15" s="89" t="s">
        <v>68</v>
      </c>
      <c r="BN15" s="101">
        <f>SUM(BN16:BN21)</f>
        <v>620680080</v>
      </c>
      <c r="BO15" s="99">
        <f>SUM(BO16:BO21)</f>
        <v>181569766</v>
      </c>
      <c r="BP15" s="99">
        <f>SUM(BP16:BP21)</f>
        <v>98748662</v>
      </c>
      <c r="BQ15" s="100">
        <f>SUM(BQ16:BQ21)</f>
        <v>47909552</v>
      </c>
    </row>
    <row r="16" spans="1:69" s="10" customFormat="1" ht="15.75" thickBot="1" x14ac:dyDescent="0.3">
      <c r="A16" s="198" t="str">
        <f>+IF(ENERO!A16=0,"",ENERO!A16)</f>
        <v/>
      </c>
      <c r="B16" s="477" t="str">
        <f>+IF(ENERO!B16=0,"",ENERO!B16)</f>
        <v/>
      </c>
      <c r="C16" s="478"/>
      <c r="D16" s="478"/>
      <c r="E16" s="478"/>
      <c r="F16" s="478"/>
      <c r="G16" s="478"/>
      <c r="H16" s="478"/>
      <c r="I16" s="478"/>
      <c r="J16" s="478"/>
      <c r="K16" s="478"/>
      <c r="L16" s="478"/>
      <c r="M16" s="478"/>
      <c r="N16" s="479"/>
      <c r="O16" s="467"/>
      <c r="P16" s="480"/>
      <c r="Q16" s="481"/>
      <c r="S16" s="34">
        <f>+IF(ENERO!S16=0,"",ENERO!S16)</f>
        <v>1010100</v>
      </c>
      <c r="T16" s="237" t="str">
        <f>+IF(ENERO!T16=0,"",ENERO!T16)</f>
        <v>Servicios Personales Asociados a Nómina</v>
      </c>
      <c r="U16" s="151">
        <f t="shared" ref="U16:AJ16" si="12">SUM(U17:U20)+U33</f>
        <v>343362273</v>
      </c>
      <c r="V16" s="144">
        <f t="shared" si="12"/>
        <v>0</v>
      </c>
      <c r="W16" s="144">
        <f t="shared" si="12"/>
        <v>1568593</v>
      </c>
      <c r="X16" s="153">
        <f t="shared" si="12"/>
        <v>344930866</v>
      </c>
      <c r="Y16" s="151">
        <f t="shared" si="12"/>
        <v>32301011</v>
      </c>
      <c r="Z16" s="144">
        <f t="shared" si="12"/>
        <v>25500372</v>
      </c>
      <c r="AA16" s="152">
        <f t="shared" si="12"/>
        <v>57801383</v>
      </c>
      <c r="AB16" s="151">
        <f t="shared" si="12"/>
        <v>32301011</v>
      </c>
      <c r="AC16" s="144">
        <f t="shared" si="12"/>
        <v>25500372</v>
      </c>
      <c r="AD16" s="153">
        <f t="shared" si="12"/>
        <v>57801383</v>
      </c>
      <c r="AE16" s="151">
        <f t="shared" si="12"/>
        <v>32293461</v>
      </c>
      <c r="AF16" s="144">
        <f t="shared" si="12"/>
        <v>25500372</v>
      </c>
      <c r="AG16" s="153">
        <f t="shared" si="12"/>
        <v>57793833</v>
      </c>
      <c r="AH16" s="151">
        <f t="shared" si="12"/>
        <v>287129483</v>
      </c>
      <c r="AI16" s="144">
        <f t="shared" si="12"/>
        <v>287129483</v>
      </c>
      <c r="AJ16" s="153">
        <f t="shared" si="12"/>
        <v>287137033</v>
      </c>
      <c r="AK16" s="12"/>
      <c r="AL16" s="151">
        <f>SUM(AL17:AL20)+AL33</f>
        <v>0</v>
      </c>
      <c r="AM16" s="153">
        <f>SUM(AM17:AM20)+AM33</f>
        <v>0</v>
      </c>
      <c r="AO16" s="23"/>
      <c r="AP16" s="482" t="s">
        <v>83</v>
      </c>
      <c r="AQ16" s="483">
        <f>F10</f>
        <v>226569855</v>
      </c>
      <c r="AR16" s="483">
        <f>I10</f>
        <v>226569855</v>
      </c>
      <c r="AS16" s="483">
        <f>L10</f>
        <v>226569855</v>
      </c>
      <c r="AT16" s="467"/>
      <c r="AU16" s="484">
        <f t="shared" si="0"/>
        <v>1</v>
      </c>
      <c r="AV16" s="484">
        <f t="shared" si="1"/>
        <v>1</v>
      </c>
      <c r="AW16" s="483">
        <f>AQ16</f>
        <v>226569855</v>
      </c>
      <c r="AX16" s="483">
        <f>AR16</f>
        <v>226569855</v>
      </c>
      <c r="AY16" s="14">
        <f t="shared" si="2"/>
        <v>0</v>
      </c>
      <c r="AZ16" s="485">
        <f t="shared" si="3"/>
        <v>0</v>
      </c>
      <c r="BA16" s="467"/>
      <c r="BB16" s="447" t="s">
        <v>462</v>
      </c>
      <c r="BC16" s="91">
        <f>F43</f>
        <v>100000000</v>
      </c>
      <c r="BD16" s="92">
        <f>I43</f>
        <v>0</v>
      </c>
      <c r="BE16" s="93">
        <f>K43</f>
        <v>0</v>
      </c>
      <c r="BF16" s="94"/>
      <c r="BG16" s="109" t="s">
        <v>84</v>
      </c>
      <c r="BH16" s="114">
        <f>BH7+BH12+BH13+BH14+BH15</f>
        <v>4063307773</v>
      </c>
      <c r="BI16" s="114">
        <f>BI7+BI12+BI13+BI14+BI15</f>
        <v>1338475531</v>
      </c>
      <c r="BJ16" s="114">
        <f>BJ7+BJ12+BJ13+BJ14+BJ15</f>
        <v>1007743365</v>
      </c>
      <c r="BK16" s="115">
        <f>BK7+BK12+BK13+BK14+BK15</f>
        <v>340484284</v>
      </c>
      <c r="BM16" s="164" t="s">
        <v>85</v>
      </c>
      <c r="BN16" s="101">
        <f>X114-X121+X147-X148-X153</f>
        <v>139720788</v>
      </c>
      <c r="BO16" s="99">
        <f>AA114-AA121+AA147-AA148-AA153</f>
        <v>34468098</v>
      </c>
      <c r="BP16" s="99">
        <f>AD114-AD121+AD147-AD148-AD153</f>
        <v>34468098</v>
      </c>
      <c r="BQ16" s="100">
        <f>AF114-AF121+AF147-AF148-AF153</f>
        <v>10675017</v>
      </c>
    </row>
    <row r="17" spans="1:70" s="467" customFormat="1" ht="17.25" thickBot="1" x14ac:dyDescent="0.3">
      <c r="A17" s="433">
        <f>+IF(ENERO!A17=0,"",ENERO!A17)</f>
        <v>11</v>
      </c>
      <c r="B17" s="439" t="str">
        <f>+IF(ENERO!B17=0,"",ENERO!B17)</f>
        <v>INGRESOS  CORRIENTES</v>
      </c>
      <c r="C17" s="435">
        <f>C19+C99</f>
        <v>3071195000</v>
      </c>
      <c r="D17" s="435">
        <f t="shared" ref="D17:N17" si="13">D19+D99</f>
        <v>0</v>
      </c>
      <c r="E17" s="435">
        <f t="shared" si="13"/>
        <v>644827581</v>
      </c>
      <c r="F17" s="435">
        <f t="shared" si="13"/>
        <v>3716022581</v>
      </c>
      <c r="G17" s="435">
        <f t="shared" si="13"/>
        <v>367208998</v>
      </c>
      <c r="H17" s="435">
        <f t="shared" si="13"/>
        <v>297640134</v>
      </c>
      <c r="I17" s="435">
        <f t="shared" si="13"/>
        <v>664849132</v>
      </c>
      <c r="J17" s="435">
        <f t="shared" si="13"/>
        <v>253992907</v>
      </c>
      <c r="K17" s="435">
        <f t="shared" si="13"/>
        <v>156128157</v>
      </c>
      <c r="L17" s="435">
        <f t="shared" si="13"/>
        <v>410121064</v>
      </c>
      <c r="M17" s="435">
        <f t="shared" si="13"/>
        <v>3051173449</v>
      </c>
      <c r="N17" s="216">
        <f t="shared" si="13"/>
        <v>3305901517</v>
      </c>
      <c r="P17" s="215">
        <f>P19+P99</f>
        <v>0</v>
      </c>
      <c r="Q17" s="216">
        <f>Q19+Q99</f>
        <v>0</v>
      </c>
      <c r="R17" s="10"/>
      <c r="S17" s="155">
        <f>+IF(ENERO!S17=0,"",ENERO!S17)</f>
        <v>1010101</v>
      </c>
      <c r="T17" s="238" t="str">
        <f>+IF(ENERO!T17=0,"",ENERO!T17)</f>
        <v>Sueldos del Personal de nómina</v>
      </c>
      <c r="U17" s="31">
        <f>+ENERO!U17</f>
        <v>294111900</v>
      </c>
      <c r="V17" s="17">
        <f>ENERO!V17+FEBRERO!AL17</f>
        <v>0</v>
      </c>
      <c r="W17" s="17">
        <f>ENERO!W17+FEBRERO!AM17</f>
        <v>0</v>
      </c>
      <c r="X17" s="18">
        <f>SUM(U17:W17)</f>
        <v>294111900</v>
      </c>
      <c r="Y17" s="21">
        <f>ENERO!AA17</f>
        <v>24509326</v>
      </c>
      <c r="Z17" s="457">
        <v>24509325</v>
      </c>
      <c r="AA17" s="20">
        <f>SUM(Y17:Z17)</f>
        <v>49018651</v>
      </c>
      <c r="AB17" s="21">
        <f>ENERO!AD17</f>
        <v>24509326</v>
      </c>
      <c r="AC17" s="457">
        <v>24509325</v>
      </c>
      <c r="AD17" s="18">
        <f>SUM(AB17:AC17)</f>
        <v>49018651</v>
      </c>
      <c r="AE17" s="21">
        <f>ENERO!AG17</f>
        <v>24509326</v>
      </c>
      <c r="AF17" s="457">
        <v>24509325</v>
      </c>
      <c r="AG17" s="18">
        <f>SUM(AE17:AF17)</f>
        <v>49018651</v>
      </c>
      <c r="AH17" s="21">
        <f>X17-AA17</f>
        <v>245093249</v>
      </c>
      <c r="AI17" s="17">
        <f>X17-AD17</f>
        <v>245093249</v>
      </c>
      <c r="AJ17" s="18">
        <f>X17-AG17</f>
        <v>245093249</v>
      </c>
      <c r="AK17" s="10"/>
      <c r="AL17" s="455">
        <v>0</v>
      </c>
      <c r="AM17" s="458">
        <v>0</v>
      </c>
      <c r="AN17" s="10"/>
      <c r="AO17" s="428"/>
      <c r="AP17" s="488" t="s">
        <v>87</v>
      </c>
      <c r="AQ17" s="489">
        <f>SUM(AQ7:AQ16)</f>
        <v>3711612773</v>
      </c>
      <c r="AR17" s="490">
        <f>SUM(AR7:AR16)</f>
        <v>871385189</v>
      </c>
      <c r="AS17" s="491">
        <f>SUM(AS7:AS16)</f>
        <v>616657121</v>
      </c>
      <c r="AT17" s="492"/>
      <c r="AU17" s="490">
        <f t="shared" si="0"/>
        <v>0.23477265606446387</v>
      </c>
      <c r="AV17" s="490">
        <f t="shared" si="1"/>
        <v>0.16614263359740841</v>
      </c>
      <c r="AW17" s="493">
        <f>SUM(AX7:AX16)</f>
        <v>1241611226</v>
      </c>
      <c r="AX17" s="493">
        <f>SUM(AX7:AX16)</f>
        <v>1241611226</v>
      </c>
      <c r="AY17" s="493">
        <f>SUM(AY7:AY16)</f>
        <v>-868762930</v>
      </c>
      <c r="AZ17" s="494">
        <f>SUM(AZ7:AZ16)</f>
        <v>-2470001547</v>
      </c>
      <c r="BA17" s="10"/>
      <c r="BB17" s="468" t="s">
        <v>463</v>
      </c>
      <c r="BC17" s="91">
        <f>F41+F52+F55+F58+F61+F67+F70+F73+F76+F79+F82+F88+F89+F90+F91</f>
        <v>417800000</v>
      </c>
      <c r="BD17" s="92">
        <f>I41+I52+I55+I58+I61+I67+I70+I73+I76+I79+I82+I88+I89+I90+I91</f>
        <v>35618912</v>
      </c>
      <c r="BE17" s="93">
        <f>K41+K52+K55+K58+K61+K67+K70+K73+K76+K79+K82+K88+K89+K90+K91</f>
        <v>12031480</v>
      </c>
      <c r="BF17" s="94"/>
      <c r="BG17" s="116" t="s">
        <v>88</v>
      </c>
      <c r="BH17" s="117">
        <f>BC23-BH16</f>
        <v>0</v>
      </c>
      <c r="BI17" s="117"/>
      <c r="BJ17" s="117"/>
      <c r="BK17" s="118"/>
      <c r="BM17" s="164" t="s">
        <v>479</v>
      </c>
      <c r="BN17" s="101">
        <f>X123-X126-X139+X155-X156-X167-X168</f>
        <v>234967542</v>
      </c>
      <c r="BO17" s="99">
        <f>AA123-AA126-AA139+AA155-AA156-AA167-AA168</f>
        <v>75106931</v>
      </c>
      <c r="BP17" s="99">
        <f>AD123-AD126-AD139+AD155-AD156-AD167-AD168</f>
        <v>18421737</v>
      </c>
      <c r="BQ17" s="100">
        <f>AF123-AF126-AF139+AF155-AF156-AF167-AF168</f>
        <v>4614346</v>
      </c>
      <c r="BR17" s="10"/>
    </row>
    <row r="18" spans="1:70" s="10" customFormat="1" ht="15" thickBot="1" x14ac:dyDescent="0.25">
      <c r="A18" s="202" t="str">
        <f>+IF(ENERO!A18=0,"",ENERO!A18)</f>
        <v/>
      </c>
      <c r="B18" s="201" t="str">
        <f>+IF(ENERO!B18=0,"",ENERO!B18)</f>
        <v/>
      </c>
      <c r="C18" s="495"/>
      <c r="D18" s="495"/>
      <c r="E18" s="495"/>
      <c r="F18" s="495"/>
      <c r="G18" s="495"/>
      <c r="H18" s="495"/>
      <c r="I18" s="495"/>
      <c r="J18" s="495"/>
      <c r="K18" s="495"/>
      <c r="L18" s="495"/>
      <c r="M18" s="495"/>
      <c r="N18" s="496"/>
      <c r="P18" s="497"/>
      <c r="Q18" s="496"/>
      <c r="S18" s="155">
        <f>+IF(ENERO!S18=0,"",ENERO!S18)</f>
        <v>1010102</v>
      </c>
      <c r="T18" s="238" t="str">
        <f>+IF(ENERO!T18=0,"",ENERO!T18)</f>
        <v>Horas Extras,Dominic.,Festivos y Rec. Nocturnos</v>
      </c>
      <c r="U18" s="31">
        <f>+ENERO!U18</f>
        <v>8931208</v>
      </c>
      <c r="V18" s="17">
        <f>ENERO!V18+FEBRERO!AL18</f>
        <v>0</v>
      </c>
      <c r="W18" s="17">
        <f>ENERO!W18+FEBRERO!AM18</f>
        <v>0</v>
      </c>
      <c r="X18" s="18">
        <f>SUM(U18:W18)</f>
        <v>8931208</v>
      </c>
      <c r="Y18" s="21">
        <f>ENERO!AA18</f>
        <v>1132834</v>
      </c>
      <c r="Z18" s="457">
        <v>923247</v>
      </c>
      <c r="AA18" s="20">
        <f>SUM(Y18:Z18)</f>
        <v>2056081</v>
      </c>
      <c r="AB18" s="21">
        <f>ENERO!AD18</f>
        <v>1132834</v>
      </c>
      <c r="AC18" s="457">
        <v>923247</v>
      </c>
      <c r="AD18" s="18">
        <f>SUM(AB18:AC18)</f>
        <v>2056081</v>
      </c>
      <c r="AE18" s="21">
        <f>ENERO!AG18</f>
        <v>1132834</v>
      </c>
      <c r="AF18" s="457">
        <v>923247</v>
      </c>
      <c r="AG18" s="18">
        <f>SUM(AE18:AF18)</f>
        <v>2056081</v>
      </c>
      <c r="AH18" s="21">
        <f>X18-AA18</f>
        <v>6875127</v>
      </c>
      <c r="AI18" s="17">
        <f>X18-AD18</f>
        <v>6875127</v>
      </c>
      <c r="AJ18" s="18">
        <f>X18-AG18</f>
        <v>6875127</v>
      </c>
      <c r="AL18" s="455">
        <v>0</v>
      </c>
      <c r="AM18" s="458">
        <v>0</v>
      </c>
      <c r="AO18" s="23"/>
      <c r="AP18" s="365" t="s">
        <v>53</v>
      </c>
      <c r="AQ18" s="365"/>
      <c r="AR18" s="365"/>
      <c r="AS18" s="365"/>
      <c r="AT18" s="365"/>
      <c r="AU18" s="365"/>
      <c r="AV18" s="365"/>
      <c r="AW18" s="365"/>
      <c r="AX18" s="365"/>
      <c r="AY18" s="365"/>
      <c r="AZ18" s="365"/>
      <c r="BA18" s="467"/>
      <c r="BB18" s="506" t="s">
        <v>464</v>
      </c>
      <c r="BC18" s="91">
        <f>F100+F101+F102+F105</f>
        <v>351695000</v>
      </c>
      <c r="BD18" s="92">
        <f>I100+I101+I102+I105</f>
        <v>67878926</v>
      </c>
      <c r="BE18" s="93">
        <f>K100+K101+K102+K105</f>
        <v>23939463</v>
      </c>
      <c r="BF18" s="113"/>
      <c r="BM18" s="164" t="s">
        <v>89</v>
      </c>
      <c r="BN18" s="101">
        <f>X148+X156</f>
        <v>176579750</v>
      </c>
      <c r="BO18" s="99">
        <f>AA148+AA156</f>
        <v>62863256</v>
      </c>
      <c r="BP18" s="99">
        <f>AD148+AD156</f>
        <v>36727346</v>
      </c>
      <c r="BQ18" s="100">
        <f>AF148+AF156</f>
        <v>27363979</v>
      </c>
      <c r="BR18" s="467"/>
    </row>
    <row r="19" spans="1:70" s="10" customFormat="1" ht="15.75" x14ac:dyDescent="0.25">
      <c r="A19" s="498">
        <f>+IF(ENERO!A19=0,"",ENERO!A19)</f>
        <v>113</v>
      </c>
      <c r="B19" s="499" t="str">
        <f>+IF(ENERO!B19=0,"",ENERO!B19)</f>
        <v>VENTA DE SERVICIOS</v>
      </c>
      <c r="C19" s="53">
        <f t="shared" ref="C19:N19" si="14">C21+C85</f>
        <v>2739500000</v>
      </c>
      <c r="D19" s="53">
        <f t="shared" si="14"/>
        <v>0</v>
      </c>
      <c r="E19" s="53">
        <f t="shared" si="14"/>
        <v>624827581</v>
      </c>
      <c r="F19" s="54">
        <f t="shared" si="14"/>
        <v>3364327581</v>
      </c>
      <c r="G19" s="52">
        <f t="shared" si="14"/>
        <v>323269535</v>
      </c>
      <c r="H19" s="53">
        <f t="shared" si="14"/>
        <v>273700671</v>
      </c>
      <c r="I19" s="54">
        <f t="shared" si="14"/>
        <v>596970206</v>
      </c>
      <c r="J19" s="52">
        <f t="shared" si="14"/>
        <v>210053444</v>
      </c>
      <c r="K19" s="53">
        <f t="shared" si="14"/>
        <v>132188694</v>
      </c>
      <c r="L19" s="54">
        <f t="shared" si="14"/>
        <v>342242138</v>
      </c>
      <c r="M19" s="52">
        <f t="shared" si="14"/>
        <v>2767357375</v>
      </c>
      <c r="N19" s="54">
        <f t="shared" si="14"/>
        <v>3022085443</v>
      </c>
      <c r="O19" s="467"/>
      <c r="P19" s="52">
        <f>P21+P85</f>
        <v>0</v>
      </c>
      <c r="Q19" s="54">
        <f>Q21+Q85</f>
        <v>0</v>
      </c>
      <c r="S19" s="155">
        <f>+IF(ENERO!S19=0,"",ENERO!S19)</f>
        <v>1010103</v>
      </c>
      <c r="T19" s="238" t="str">
        <f>+IF(ENERO!T19=0,"",ENERO!T19)</f>
        <v>Prima Técnica</v>
      </c>
      <c r="U19" s="31">
        <f>+ENERO!U19</f>
        <v>0</v>
      </c>
      <c r="V19" s="17">
        <f>ENERO!V19+FEBRERO!AL19</f>
        <v>0</v>
      </c>
      <c r="W19" s="17">
        <f>ENERO!W19+FEBRERO!AM19</f>
        <v>0</v>
      </c>
      <c r="X19" s="18">
        <f>SUM(U19:W19)</f>
        <v>0</v>
      </c>
      <c r="Y19" s="21">
        <f>ENERO!AA19</f>
        <v>0</v>
      </c>
      <c r="Z19" s="457">
        <v>0</v>
      </c>
      <c r="AA19" s="20">
        <f>SUM(Y19:Z19)</f>
        <v>0</v>
      </c>
      <c r="AB19" s="21">
        <f>ENERO!AD19</f>
        <v>0</v>
      </c>
      <c r="AC19" s="457">
        <v>0</v>
      </c>
      <c r="AD19" s="18">
        <f>SUM(AB19:AC19)</f>
        <v>0</v>
      </c>
      <c r="AE19" s="21">
        <f>ENERO!AG19</f>
        <v>0</v>
      </c>
      <c r="AF19" s="457">
        <v>0</v>
      </c>
      <c r="AG19" s="18">
        <f>SUM(AE19:AF19)</f>
        <v>0</v>
      </c>
      <c r="AH19" s="21">
        <f>X19-AA19</f>
        <v>0</v>
      </c>
      <c r="AI19" s="17">
        <f>X19-AD19</f>
        <v>0</v>
      </c>
      <c r="AJ19" s="18">
        <f>X19-AG19</f>
        <v>0</v>
      </c>
      <c r="AL19" s="455">
        <v>0</v>
      </c>
      <c r="AM19" s="458">
        <v>0</v>
      </c>
      <c r="AO19" s="23"/>
      <c r="AP19" s="500"/>
      <c r="AQ19" s="501" t="s">
        <v>15</v>
      </c>
      <c r="AR19" s="502" t="s">
        <v>46</v>
      </c>
      <c r="AS19" s="503" t="s">
        <v>94</v>
      </c>
      <c r="AT19" s="502" t="s">
        <v>18</v>
      </c>
      <c r="AU19" s="504" t="s">
        <v>18</v>
      </c>
      <c r="AV19" s="505" t="s">
        <v>18</v>
      </c>
      <c r="AW19" s="957" t="str">
        <f>+CONCATENATE("PROYECCION A DICIEMBRE 31 DEL ",N3)</f>
        <v>PROYECCION A DICIEMBRE 31 DEL 2014</v>
      </c>
      <c r="AX19" s="958"/>
      <c r="AY19" s="958"/>
      <c r="AZ19" s="959"/>
      <c r="BA19" s="467"/>
      <c r="BB19" s="119" t="s">
        <v>95</v>
      </c>
      <c r="BC19" s="110">
        <f>F86+F87+F93+F103+F104</f>
        <v>119700000</v>
      </c>
      <c r="BD19" s="111">
        <f>I86+I87+I93+I103+I104</f>
        <v>11330497</v>
      </c>
      <c r="BE19" s="112">
        <f>K86+K87+K93+K103+K104</f>
        <v>8502047</v>
      </c>
      <c r="BF19" s="75"/>
      <c r="BG19" s="467"/>
      <c r="BH19" s="467"/>
      <c r="BI19" s="467"/>
      <c r="BJ19" s="467"/>
      <c r="BK19" s="467"/>
      <c r="BM19" s="164" t="s">
        <v>96</v>
      </c>
      <c r="BN19" s="101">
        <f>X126+X167</f>
        <v>59412000</v>
      </c>
      <c r="BO19" s="99">
        <f>AA126+AA167</f>
        <v>7410876</v>
      </c>
      <c r="BP19" s="99">
        <f>AD126+AD167</f>
        <v>7410876</v>
      </c>
      <c r="BQ19" s="100">
        <f>AF126+AF167</f>
        <v>5256210</v>
      </c>
    </row>
    <row r="20" spans="1:70" s="514" customFormat="1" ht="15" x14ac:dyDescent="0.25">
      <c r="A20" s="202" t="str">
        <f>+IF(ENERO!A20=0,"",ENERO!A20)</f>
        <v/>
      </c>
      <c r="B20" s="201" t="str">
        <f>+IF(ENERO!B20=0,"",ENERO!B20)</f>
        <v/>
      </c>
      <c r="C20" s="495"/>
      <c r="D20" s="495"/>
      <c r="E20" s="495"/>
      <c r="F20" s="495"/>
      <c r="G20" s="495"/>
      <c r="H20" s="495"/>
      <c r="I20" s="495"/>
      <c r="J20" s="495"/>
      <c r="K20" s="495"/>
      <c r="L20" s="495"/>
      <c r="M20" s="495"/>
      <c r="N20" s="496"/>
      <c r="O20" s="10"/>
      <c r="P20" s="497"/>
      <c r="Q20" s="496"/>
      <c r="R20" s="10"/>
      <c r="S20" s="155">
        <f>+IF(ENERO!S20=0,"",ENERO!S20)</f>
        <v>1010104</v>
      </c>
      <c r="T20" s="238" t="str">
        <f>+IF(ENERO!T20=0,"",ENERO!T20)</f>
        <v>Otros</v>
      </c>
      <c r="U20" s="31">
        <f t="shared" ref="U20:AJ20" si="15">SUM(U21:U32)</f>
        <v>40319165</v>
      </c>
      <c r="V20" s="17">
        <f t="shared" si="15"/>
        <v>0</v>
      </c>
      <c r="W20" s="17">
        <f t="shared" si="15"/>
        <v>0</v>
      </c>
      <c r="X20" s="18">
        <f t="shared" si="15"/>
        <v>40319165</v>
      </c>
      <c r="Y20" s="21">
        <f t="shared" si="15"/>
        <v>5090258</v>
      </c>
      <c r="Z20" s="169">
        <f t="shared" si="15"/>
        <v>67800</v>
      </c>
      <c r="AA20" s="20">
        <f t="shared" si="15"/>
        <v>5158058</v>
      </c>
      <c r="AB20" s="21">
        <f t="shared" si="15"/>
        <v>5090258</v>
      </c>
      <c r="AC20" s="169">
        <f t="shared" si="15"/>
        <v>67800</v>
      </c>
      <c r="AD20" s="18">
        <f t="shared" si="15"/>
        <v>5158058</v>
      </c>
      <c r="AE20" s="21">
        <f t="shared" si="15"/>
        <v>5090258</v>
      </c>
      <c r="AF20" s="169">
        <f t="shared" si="15"/>
        <v>67800</v>
      </c>
      <c r="AG20" s="18">
        <f t="shared" si="15"/>
        <v>5158058</v>
      </c>
      <c r="AH20" s="21">
        <f t="shared" si="15"/>
        <v>35161107</v>
      </c>
      <c r="AI20" s="17">
        <f t="shared" si="15"/>
        <v>35161107</v>
      </c>
      <c r="AJ20" s="18">
        <f t="shared" si="15"/>
        <v>35161107</v>
      </c>
      <c r="AK20" s="10"/>
      <c r="AL20" s="31">
        <f>SUM(AL21:AL32)</f>
        <v>0</v>
      </c>
      <c r="AM20" s="28">
        <f>SUM(AM21:AM32)</f>
        <v>0</v>
      </c>
      <c r="AN20" s="10"/>
      <c r="AO20" s="428"/>
      <c r="AP20" s="507" t="s">
        <v>26</v>
      </c>
      <c r="AQ20" s="508" t="s">
        <v>38</v>
      </c>
      <c r="AR20" s="509" t="s">
        <v>27</v>
      </c>
      <c r="AS20" s="510" t="s">
        <v>27</v>
      </c>
      <c r="AT20" s="509" t="s">
        <v>28</v>
      </c>
      <c r="AU20" s="511" t="s">
        <v>29</v>
      </c>
      <c r="AV20" s="511" t="s">
        <v>29</v>
      </c>
      <c r="AW20" s="512" t="s">
        <v>46</v>
      </c>
      <c r="AX20" s="512" t="s">
        <v>24</v>
      </c>
      <c r="AY20" s="511" t="s">
        <v>99</v>
      </c>
      <c r="AZ20" s="513" t="s">
        <v>99</v>
      </c>
      <c r="BA20" s="467"/>
      <c r="BB20" s="119" t="s">
        <v>465</v>
      </c>
      <c r="BC20" s="83">
        <f>+F109+F111+F113+F114+F115</f>
        <v>2400000</v>
      </c>
      <c r="BD20" s="84">
        <f>+I109+I111+I113+I114+I115</f>
        <v>14043915</v>
      </c>
      <c r="BE20" s="85">
        <f>+K109+K111+K113+K114+K115</f>
        <v>14038740</v>
      </c>
      <c r="BF20" s="75"/>
      <c r="BG20" s="467"/>
      <c r="BH20" s="467"/>
      <c r="BI20" s="467"/>
      <c r="BJ20" s="467"/>
      <c r="BK20" s="467"/>
      <c r="BL20" s="467"/>
      <c r="BM20" s="166" t="s">
        <v>474</v>
      </c>
      <c r="BN20" s="101">
        <f>+X141-X143</f>
        <v>10000000</v>
      </c>
      <c r="BO20" s="99">
        <f>+AA141-AA143</f>
        <v>1720605</v>
      </c>
      <c r="BP20" s="99">
        <f>+AD141-AD143</f>
        <v>1720605</v>
      </c>
      <c r="BQ20" s="100">
        <f>+AF141-AF143</f>
        <v>0</v>
      </c>
      <c r="BR20" s="10"/>
    </row>
    <row r="21" spans="1:70" s="514" customFormat="1" ht="16.5" thickBot="1" x14ac:dyDescent="0.3">
      <c r="A21" s="515">
        <f>+IF(ENERO!A21=0,"",ENERO!A21)</f>
        <v>11301</v>
      </c>
      <c r="B21" s="516" t="str">
        <f>+IF(ENERO!B21=0,"",ENERO!B21)</f>
        <v>Venta de Servicios de Salud</v>
      </c>
      <c r="C21" s="518">
        <f t="shared" ref="C21:N21" si="16">C22+C25+C28+C41+C42+C45+C48+C51+C54+C57+C60+C63+C66+C69+C72+C75+C78+C81</f>
        <v>2432800000</v>
      </c>
      <c r="D21" s="518">
        <f t="shared" si="16"/>
        <v>0</v>
      </c>
      <c r="E21" s="518">
        <f t="shared" si="16"/>
        <v>623140081</v>
      </c>
      <c r="F21" s="519">
        <f t="shared" si="16"/>
        <v>3055940081</v>
      </c>
      <c r="G21" s="517">
        <f t="shared" si="16"/>
        <v>318271085</v>
      </c>
      <c r="H21" s="518">
        <f t="shared" si="16"/>
        <v>265118624</v>
      </c>
      <c r="I21" s="519">
        <f t="shared" si="16"/>
        <v>583389709</v>
      </c>
      <c r="J21" s="517">
        <f t="shared" si="16"/>
        <v>205134994</v>
      </c>
      <c r="K21" s="518">
        <f t="shared" si="16"/>
        <v>123686647</v>
      </c>
      <c r="L21" s="519">
        <f t="shared" si="16"/>
        <v>328821641</v>
      </c>
      <c r="M21" s="517">
        <f t="shared" si="16"/>
        <v>2472550372</v>
      </c>
      <c r="N21" s="519">
        <f t="shared" si="16"/>
        <v>2727118440</v>
      </c>
      <c r="O21" s="467"/>
      <c r="P21" s="52">
        <f>P22+P25+P28+P41+P42+P45+P48+P51+P54+P57+P60+P63+P66+P69+P72+P75+P78+P81</f>
        <v>0</v>
      </c>
      <c r="Q21" s="54">
        <f>Q22+Q25+Q28+Q41+Q42+Q45+Q48+Q51+Q54+Q57+Q60+Q63+Q66+Q69+Q72+Q75+Q78+Q81</f>
        <v>0</v>
      </c>
      <c r="R21" s="10"/>
      <c r="S21" s="156" t="str">
        <f>+IF(ENERO!S21=0,"",ENERO!S21)</f>
        <v>1010104-1</v>
      </c>
      <c r="T21" s="251" t="str">
        <f>+IF(ENERO!T21=0,"",ENERO!T21)</f>
        <v xml:space="preserve">Prima de Navidad </v>
      </c>
      <c r="U21" s="31">
        <f>+ENERO!U21</f>
        <v>25530547</v>
      </c>
      <c r="V21" s="17">
        <f>ENERO!V21+FEBRERO!AL21</f>
        <v>0</v>
      </c>
      <c r="W21" s="17">
        <f>ENERO!W21+FEBRERO!AM21</f>
        <v>0</v>
      </c>
      <c r="X21" s="18">
        <f t="shared" ref="X21:X33" si="17">SUM(U21:W21)</f>
        <v>25530547</v>
      </c>
      <c r="Y21" s="21">
        <f>ENERO!AA21</f>
        <v>0</v>
      </c>
      <c r="Z21" s="457">
        <v>0</v>
      </c>
      <c r="AA21" s="20">
        <f t="shared" ref="AA21:AA33" si="18">SUM(Y21:Z21)</f>
        <v>0</v>
      </c>
      <c r="AB21" s="21">
        <f>ENERO!AD21</f>
        <v>0</v>
      </c>
      <c r="AC21" s="457">
        <v>0</v>
      </c>
      <c r="AD21" s="18">
        <f t="shared" ref="AD21:AD33" si="19">SUM(AB21:AC21)</f>
        <v>0</v>
      </c>
      <c r="AE21" s="21">
        <f>ENERO!AG21</f>
        <v>0</v>
      </c>
      <c r="AF21" s="457">
        <v>0</v>
      </c>
      <c r="AG21" s="18">
        <f t="shared" ref="AG21:AG33" si="20">SUM(AE21:AF21)</f>
        <v>0</v>
      </c>
      <c r="AH21" s="21">
        <f t="shared" ref="AH21:AH33" si="21">X21-AA21</f>
        <v>25530547</v>
      </c>
      <c r="AI21" s="17">
        <f t="shared" ref="AI21:AI33" si="22">X21-AD21</f>
        <v>25530547</v>
      </c>
      <c r="AJ21" s="18">
        <f t="shared" ref="AJ21:AJ33" si="23">X21-AG21</f>
        <v>25530547</v>
      </c>
      <c r="AK21" s="10"/>
      <c r="AL21" s="455">
        <v>0</v>
      </c>
      <c r="AM21" s="458">
        <v>0</v>
      </c>
      <c r="AN21" s="10"/>
      <c r="AO21" s="428"/>
      <c r="AP21" s="520"/>
      <c r="AQ21" s="521"/>
      <c r="AR21" s="522" t="str">
        <f>AR6</f>
        <v>FEBRERO</v>
      </c>
      <c r="AS21" s="523" t="str">
        <f>AR6</f>
        <v>FEBRERO</v>
      </c>
      <c r="AT21" s="522" t="str">
        <f>AR6</f>
        <v>FEBRERO</v>
      </c>
      <c r="AU21" s="522" t="s">
        <v>46</v>
      </c>
      <c r="AV21" s="522" t="s">
        <v>24</v>
      </c>
      <c r="AW21" s="524"/>
      <c r="AX21" s="524"/>
      <c r="AY21" s="522" t="s">
        <v>46</v>
      </c>
      <c r="AZ21" s="525" t="s">
        <v>24</v>
      </c>
      <c r="BA21" s="10"/>
      <c r="BB21" s="119" t="s">
        <v>466</v>
      </c>
      <c r="BC21" s="83">
        <f>+F117</f>
        <v>8000000</v>
      </c>
      <c r="BD21" s="84">
        <f>I117</f>
        <v>4164000</v>
      </c>
      <c r="BE21" s="85">
        <f>K117</f>
        <v>0</v>
      </c>
      <c r="BF21" s="75"/>
      <c r="BG21" s="467"/>
      <c r="BH21" s="467"/>
      <c r="BI21" s="467"/>
      <c r="BJ21" s="467"/>
      <c r="BK21" s="467"/>
      <c r="BL21" s="467"/>
      <c r="BM21" s="164" t="s">
        <v>101</v>
      </c>
      <c r="BN21" s="101">
        <v>0</v>
      </c>
      <c r="BO21" s="99">
        <v>0</v>
      </c>
      <c r="BP21" s="99">
        <v>0</v>
      </c>
      <c r="BQ21" s="100">
        <v>0</v>
      </c>
    </row>
    <row r="22" spans="1:70" s="10" customFormat="1" ht="15" x14ac:dyDescent="0.25">
      <c r="A22" s="57">
        <f>+IF(ENERO!A22=0,"",ENERO!A22)</f>
        <v>1130101</v>
      </c>
      <c r="B22" s="45" t="str">
        <f>+IF(ENERO!B22=0,"",ENERO!B22)</f>
        <v>EPS - REGIMEN CONTRIBUTIVO</v>
      </c>
      <c r="C22" s="53">
        <f t="shared" ref="C22:N22" si="24">SUM(C23:C24)</f>
        <v>1295000000</v>
      </c>
      <c r="D22" s="53">
        <f t="shared" si="24"/>
        <v>0</v>
      </c>
      <c r="E22" s="53">
        <f t="shared" si="24"/>
        <v>507063549</v>
      </c>
      <c r="F22" s="54">
        <f t="shared" si="24"/>
        <v>1802063549</v>
      </c>
      <c r="G22" s="52">
        <f t="shared" si="24"/>
        <v>213524984</v>
      </c>
      <c r="H22" s="53">
        <f t="shared" si="24"/>
        <v>153270826</v>
      </c>
      <c r="I22" s="54">
        <f t="shared" si="24"/>
        <v>366795810</v>
      </c>
      <c r="J22" s="52">
        <f t="shared" si="24"/>
        <v>119331035</v>
      </c>
      <c r="K22" s="53">
        <f t="shared" si="24"/>
        <v>51850037</v>
      </c>
      <c r="L22" s="54">
        <f t="shared" si="24"/>
        <v>171181072</v>
      </c>
      <c r="M22" s="52">
        <f t="shared" si="24"/>
        <v>1435267739</v>
      </c>
      <c r="N22" s="54">
        <f t="shared" si="24"/>
        <v>1630882477</v>
      </c>
      <c r="P22" s="52">
        <f>SUM(P23:P24)</f>
        <v>0</v>
      </c>
      <c r="Q22" s="54">
        <f>SUM(Q23:Q24)</f>
        <v>0</v>
      </c>
      <c r="S22" s="156" t="str">
        <f>+IF(ENERO!S22=0,"",ENERO!S22)</f>
        <v>1010104-2</v>
      </c>
      <c r="T22" s="251" t="str">
        <f>+IF(ENERO!T22=0,"",ENERO!T22)</f>
        <v>Prima Vida Cara</v>
      </c>
      <c r="U22" s="31">
        <f>+ENERO!U22</f>
        <v>0</v>
      </c>
      <c r="V22" s="17">
        <f>ENERO!V22+FEBRERO!AL22</f>
        <v>0</v>
      </c>
      <c r="W22" s="17">
        <f>ENERO!W22+FEBRERO!AM22</f>
        <v>0</v>
      </c>
      <c r="X22" s="18">
        <f t="shared" si="17"/>
        <v>0</v>
      </c>
      <c r="Y22" s="21">
        <f>ENERO!AA22</f>
        <v>0</v>
      </c>
      <c r="Z22" s="457">
        <v>0</v>
      </c>
      <c r="AA22" s="20">
        <f t="shared" si="18"/>
        <v>0</v>
      </c>
      <c r="AB22" s="21">
        <f>ENERO!AD22</f>
        <v>0</v>
      </c>
      <c r="AC22" s="457">
        <v>0</v>
      </c>
      <c r="AD22" s="18">
        <f t="shared" si="19"/>
        <v>0</v>
      </c>
      <c r="AE22" s="21">
        <f>ENERO!AG22</f>
        <v>0</v>
      </c>
      <c r="AF22" s="457">
        <v>0</v>
      </c>
      <c r="AG22" s="18">
        <f t="shared" si="20"/>
        <v>0</v>
      </c>
      <c r="AH22" s="21">
        <f t="shared" si="21"/>
        <v>0</v>
      </c>
      <c r="AI22" s="17">
        <f t="shared" si="22"/>
        <v>0</v>
      </c>
      <c r="AJ22" s="18">
        <f t="shared" si="23"/>
        <v>0</v>
      </c>
      <c r="AL22" s="455">
        <v>0</v>
      </c>
      <c r="AM22" s="458">
        <v>0</v>
      </c>
      <c r="AO22" s="23"/>
      <c r="AP22" s="526" t="s">
        <v>106</v>
      </c>
      <c r="AQ22" s="527">
        <f>X17+X66</f>
        <v>913498656</v>
      </c>
      <c r="AR22" s="527">
        <f>AD17+AD66</f>
        <v>152249777</v>
      </c>
      <c r="AS22" s="527">
        <f>AG17+AG66</f>
        <v>152249777</v>
      </c>
      <c r="AT22" s="528"/>
      <c r="AU22" s="529">
        <f t="shared" ref="AU22:AU32" si="25">IF(AQ22=0," ",AR22/AQ22)</f>
        <v>0.16666666776135902</v>
      </c>
      <c r="AV22" s="529">
        <f t="shared" ref="AV22:AV32" si="26">IF(AQ22=0," ",AS22/AQ22)</f>
        <v>0.16666666776135902</v>
      </c>
      <c r="AW22" s="530">
        <f>AR22/$AO$2*12</f>
        <v>913498662</v>
      </c>
      <c r="AX22" s="530">
        <f>AS22/$AO$2*12</f>
        <v>913498662</v>
      </c>
      <c r="AY22" s="530">
        <f t="shared" ref="AY22:AY28" si="27">AQ22-AW22</f>
        <v>-6</v>
      </c>
      <c r="AZ22" s="531">
        <f t="shared" ref="AZ22:AZ31" si="28">AQ22-AX22</f>
        <v>-6</v>
      </c>
      <c r="BA22" s="467"/>
      <c r="BB22" s="119" t="s">
        <v>467</v>
      </c>
      <c r="BC22" s="83">
        <f>SUMIF($B8:B117,$B24,F8:F117)+F116</f>
        <v>735142918</v>
      </c>
      <c r="BD22" s="84">
        <f>SUMIF($B8:B117,$B24,I8:I117)+I116</f>
        <v>244638530</v>
      </c>
      <c r="BE22" s="85">
        <f>SUMIF($B8:B117,$B24,K8:K117)+K116</f>
        <v>93966714</v>
      </c>
      <c r="BF22" s="75"/>
      <c r="BG22" s="467"/>
      <c r="BH22" s="467"/>
      <c r="BI22" s="467"/>
      <c r="BJ22" s="467"/>
      <c r="BK22" s="467"/>
      <c r="BM22" s="89" t="s">
        <v>69</v>
      </c>
      <c r="BN22" s="101">
        <f>BN23+BN24</f>
        <v>55451506</v>
      </c>
      <c r="BO22" s="99">
        <f>BO23+BO24</f>
        <v>8411017</v>
      </c>
      <c r="BP22" s="99">
        <f>BP23+BP24</f>
        <v>8411017</v>
      </c>
      <c r="BQ22" s="100">
        <f>BQ23+BQ24</f>
        <v>2824555</v>
      </c>
      <c r="BR22" s="514"/>
    </row>
    <row r="23" spans="1:70" s="514" customFormat="1" ht="15.75" thickBot="1" x14ac:dyDescent="0.25">
      <c r="A23" s="188" t="str">
        <f>+IF(ENERO!A23=0,"",ENERO!A23)</f>
        <v>1130101-1</v>
      </c>
      <c r="B23" s="189" t="str">
        <f>+CONCATENATE("Vigencia ",INSTRUCCIONES!$F$3)</f>
        <v>Vigencia 2014</v>
      </c>
      <c r="C23" s="456">
        <f>+ENERO!C23</f>
        <v>1295000000</v>
      </c>
      <c r="D23" s="456">
        <f>ENERO!D23+FEBRERO!P23</f>
        <v>0</v>
      </c>
      <c r="E23" s="456">
        <f>ENERO!E23+FEBRERO!Q23</f>
        <v>0</v>
      </c>
      <c r="F23" s="170">
        <f>SUM(C23:E23)</f>
        <v>1295000000</v>
      </c>
      <c r="G23" s="283">
        <f>ENERO!I23</f>
        <v>94199164</v>
      </c>
      <c r="H23" s="457">
        <v>101420789</v>
      </c>
      <c r="I23" s="170">
        <f>SUM(G23:H23)</f>
        <v>195619953</v>
      </c>
      <c r="J23" s="283">
        <f>ENERO!L23</f>
        <v>5215</v>
      </c>
      <c r="K23" s="457">
        <v>0</v>
      </c>
      <c r="L23" s="170">
        <f>SUM(J23:K23)</f>
        <v>5215</v>
      </c>
      <c r="M23" s="283">
        <f>F23-I23</f>
        <v>1099380047</v>
      </c>
      <c r="N23" s="170">
        <f>F23-L23</f>
        <v>1294994785</v>
      </c>
      <c r="O23" s="10"/>
      <c r="P23" s="455">
        <v>0</v>
      </c>
      <c r="Q23" s="458">
        <v>0</v>
      </c>
      <c r="R23" s="10"/>
      <c r="S23" s="156" t="str">
        <f>+IF(ENERO!S23=0,"",ENERO!S23)</f>
        <v>1010104-3</v>
      </c>
      <c r="T23" s="251" t="str">
        <f>+IF(ENERO!T23=0,"",ENERO!T23)</f>
        <v>Prima de Vacaciones</v>
      </c>
      <c r="U23" s="31">
        <f>+ENERO!U23</f>
        <v>12254663</v>
      </c>
      <c r="V23" s="17">
        <f>ENERO!V23+FEBRERO!AL23</f>
        <v>0</v>
      </c>
      <c r="W23" s="17">
        <f>ENERO!W23+FEBRERO!AM23</f>
        <v>0</v>
      </c>
      <c r="X23" s="18">
        <f t="shared" si="17"/>
        <v>12254663</v>
      </c>
      <c r="Y23" s="21">
        <f>ENERO!AA23</f>
        <v>4431581</v>
      </c>
      <c r="Z23" s="457">
        <v>0</v>
      </c>
      <c r="AA23" s="20">
        <f t="shared" si="18"/>
        <v>4431581</v>
      </c>
      <c r="AB23" s="21">
        <f>ENERO!AD23</f>
        <v>4431581</v>
      </c>
      <c r="AC23" s="457">
        <v>0</v>
      </c>
      <c r="AD23" s="18">
        <f t="shared" si="19"/>
        <v>4431581</v>
      </c>
      <c r="AE23" s="21">
        <f>ENERO!AG23</f>
        <v>4431581</v>
      </c>
      <c r="AF23" s="457">
        <v>0</v>
      </c>
      <c r="AG23" s="18">
        <f t="shared" si="20"/>
        <v>4431581</v>
      </c>
      <c r="AH23" s="21">
        <f t="shared" si="21"/>
        <v>7823082</v>
      </c>
      <c r="AI23" s="17">
        <f t="shared" si="22"/>
        <v>7823082</v>
      </c>
      <c r="AJ23" s="18">
        <f t="shared" si="23"/>
        <v>7823082</v>
      </c>
      <c r="AK23" s="10"/>
      <c r="AL23" s="455">
        <v>0</v>
      </c>
      <c r="AM23" s="458">
        <v>0</v>
      </c>
      <c r="AN23" s="10"/>
      <c r="AO23" s="453"/>
      <c r="AP23" s="532" t="s">
        <v>110</v>
      </c>
      <c r="AQ23" s="533">
        <f>X16+X65-AQ22</f>
        <v>296470220</v>
      </c>
      <c r="AR23" s="533">
        <f>AD16+AD65-AR22</f>
        <v>80649150</v>
      </c>
      <c r="AS23" s="533">
        <f>AG16+AG65-AS22</f>
        <v>40030259</v>
      </c>
      <c r="AT23" s="401"/>
      <c r="AU23" s="419">
        <f t="shared" si="25"/>
        <v>0.27203120097526151</v>
      </c>
      <c r="AV23" s="419">
        <f t="shared" si="26"/>
        <v>0.13502286671490984</v>
      </c>
      <c r="AW23" s="533">
        <f>(AR23-AD21-AD22-AD23-AD25-AD30-AD33-AD70-AD71-AD72-AD74-AD78-AD81)/$AO$2*12+AX22/12*2.5+AD30+AD33+AD78+AD81</f>
        <v>349870209.25</v>
      </c>
      <c r="AX23" s="533">
        <f>(AS23-AG21-AG22-AG23-AG25-AG30-AG33-AG70-AG71-AG72-AG74-AG78-AG81)/$AO$2*12+AX22/12*2.5+AG30+AG33+AG78+AG81</f>
        <v>309251318.25</v>
      </c>
      <c r="AY23" s="533">
        <f t="shared" si="27"/>
        <v>-53399989.25</v>
      </c>
      <c r="AZ23" s="62">
        <f t="shared" si="28"/>
        <v>-12781098.25</v>
      </c>
      <c r="BA23" s="467"/>
      <c r="BB23" s="678" t="s">
        <v>111</v>
      </c>
      <c r="BC23" s="679">
        <f>BC7+BC8+BC20+BC21+BC22</f>
        <v>4063307773</v>
      </c>
      <c r="BD23" s="138">
        <f>BD7+BD8+BD20+BD21+BD22+BD92</f>
        <v>939264115</v>
      </c>
      <c r="BE23" s="139">
        <f>BE7+BE8+BE20+BE21+BE22+BE92</f>
        <v>198961707</v>
      </c>
      <c r="BF23" s="467"/>
      <c r="BG23" s="467"/>
      <c r="BH23" s="467"/>
      <c r="BI23" s="467"/>
      <c r="BJ23" s="467"/>
      <c r="BK23" s="467"/>
      <c r="BL23" s="467"/>
      <c r="BM23" s="164" t="s">
        <v>107</v>
      </c>
      <c r="BN23" s="101">
        <f>X177</f>
        <v>37951506</v>
      </c>
      <c r="BO23" s="99">
        <f>AA177</f>
        <v>4915998</v>
      </c>
      <c r="BP23" s="99">
        <f>AD177</f>
        <v>4915998</v>
      </c>
      <c r="BQ23" s="100">
        <f>AF177</f>
        <v>2457999</v>
      </c>
      <c r="BR23" s="10"/>
    </row>
    <row r="24" spans="1:70" s="514" customFormat="1" ht="15" x14ac:dyDescent="0.2">
      <c r="A24" s="188" t="str">
        <f>+IF(ENERO!A24=0,"",ENERO!A24)</f>
        <v>1130101-2</v>
      </c>
      <c r="B24" s="189" t="str">
        <f>+IF(ENERO!B24=0,"",ENERO!B24)</f>
        <v>Vigencias Anteriores</v>
      </c>
      <c r="C24" s="456">
        <f>+ENERO!C24</f>
        <v>0</v>
      </c>
      <c r="D24" s="456">
        <f>ENERO!D24+FEBRERO!P24</f>
        <v>0</v>
      </c>
      <c r="E24" s="456">
        <f>ENERO!E24+FEBRERO!Q24</f>
        <v>507063549</v>
      </c>
      <c r="F24" s="170">
        <f>SUM(C24:E24)</f>
        <v>507063549</v>
      </c>
      <c r="G24" s="283">
        <f>ENERO!I24</f>
        <v>119325820</v>
      </c>
      <c r="H24" s="457">
        <v>51850037</v>
      </c>
      <c r="I24" s="170">
        <f>SUM(G24:H24)</f>
        <v>171175857</v>
      </c>
      <c r="J24" s="283">
        <f>ENERO!L24</f>
        <v>119325820</v>
      </c>
      <c r="K24" s="457">
        <v>51850037</v>
      </c>
      <c r="L24" s="170">
        <f>SUM(J24:K24)</f>
        <v>171175857</v>
      </c>
      <c r="M24" s="283">
        <f>F24-I24</f>
        <v>335887692</v>
      </c>
      <c r="N24" s="170">
        <f>F24-L24</f>
        <v>335887692</v>
      </c>
      <c r="O24" s="467"/>
      <c r="P24" s="455">
        <v>0</v>
      </c>
      <c r="Q24" s="458">
        <v>0</v>
      </c>
      <c r="R24" s="10"/>
      <c r="S24" s="156" t="str">
        <f>+IF(ENERO!S24=0,"",ENERO!S24)</f>
        <v>1010104-4</v>
      </c>
      <c r="T24" s="251" t="str">
        <f>+IF(ENERO!T24=0,"",ENERO!T24)</f>
        <v>Prima Clima</v>
      </c>
      <c r="U24" s="31">
        <f>+ENERO!U24</f>
        <v>0</v>
      </c>
      <c r="V24" s="17">
        <f>ENERO!V24+FEBRERO!AL24</f>
        <v>0</v>
      </c>
      <c r="W24" s="17">
        <f>ENERO!W24+FEBRERO!AM24</f>
        <v>0</v>
      </c>
      <c r="X24" s="18">
        <f t="shared" si="17"/>
        <v>0</v>
      </c>
      <c r="Y24" s="21">
        <f>ENERO!AA24</f>
        <v>0</v>
      </c>
      <c r="Z24" s="457">
        <v>0</v>
      </c>
      <c r="AA24" s="20">
        <f t="shared" si="18"/>
        <v>0</v>
      </c>
      <c r="AB24" s="21">
        <f>ENERO!AD24</f>
        <v>0</v>
      </c>
      <c r="AC24" s="457">
        <v>0</v>
      </c>
      <c r="AD24" s="18">
        <f t="shared" si="19"/>
        <v>0</v>
      </c>
      <c r="AE24" s="21">
        <f>ENERO!AG24</f>
        <v>0</v>
      </c>
      <c r="AF24" s="457">
        <v>0</v>
      </c>
      <c r="AG24" s="18">
        <f t="shared" si="20"/>
        <v>0</v>
      </c>
      <c r="AH24" s="21">
        <f t="shared" si="21"/>
        <v>0</v>
      </c>
      <c r="AI24" s="17">
        <f t="shared" si="22"/>
        <v>0</v>
      </c>
      <c r="AJ24" s="18">
        <f t="shared" si="23"/>
        <v>0</v>
      </c>
      <c r="AK24" s="10"/>
      <c r="AL24" s="455">
        <v>0</v>
      </c>
      <c r="AM24" s="458">
        <v>0</v>
      </c>
      <c r="AN24" s="10"/>
      <c r="AO24" s="453"/>
      <c r="AP24" s="507" t="s">
        <v>115</v>
      </c>
      <c r="AQ24" s="528">
        <f>X35+X83</f>
        <v>395858960</v>
      </c>
      <c r="AR24" s="528">
        <f>AD35+AD83</f>
        <v>68533100</v>
      </c>
      <c r="AS24" s="528">
        <f>AG35+AG83</f>
        <v>44361909</v>
      </c>
      <c r="AT24" s="528"/>
      <c r="AU24" s="456">
        <f t="shared" si="25"/>
        <v>0.17312504433397188</v>
      </c>
      <c r="AV24" s="456">
        <f t="shared" si="26"/>
        <v>0.11206493595597786</v>
      </c>
      <c r="AW24" s="456">
        <f>(AR24-AD41-AD88)/$AO$2*12+AD41+AD88</f>
        <v>226118020</v>
      </c>
      <c r="AX24" s="456">
        <f>(AS24-AG41-AG88)/$AO$2*12+AG41+AG88</f>
        <v>145386264</v>
      </c>
      <c r="AY24" s="456">
        <f t="shared" si="27"/>
        <v>169740940</v>
      </c>
      <c r="AZ24" s="170">
        <f t="shared" si="28"/>
        <v>250472696</v>
      </c>
      <c r="BA24" s="10"/>
      <c r="BB24" s="534"/>
      <c r="BC24" s="467"/>
      <c r="BD24" s="467"/>
      <c r="BE24" s="467"/>
      <c r="BF24" s="467"/>
      <c r="BG24" s="467"/>
      <c r="BH24" s="467"/>
      <c r="BI24" s="467"/>
      <c r="BJ24" s="467"/>
      <c r="BK24" s="467"/>
      <c r="BL24" s="467"/>
      <c r="BM24" s="164" t="s">
        <v>112</v>
      </c>
      <c r="BN24" s="101">
        <f>X170-X177-X174-X183-X191</f>
        <v>17500000</v>
      </c>
      <c r="BO24" s="99">
        <f>AA170-AA177-AA174-AA183-AA191</f>
        <v>3495019</v>
      </c>
      <c r="BP24" s="99">
        <f>AD170-AD177-AD174-AD183-AD191</f>
        <v>3495019</v>
      </c>
      <c r="BQ24" s="100">
        <f>AF170-AF177-AF174-AF183-AF191</f>
        <v>366556</v>
      </c>
    </row>
    <row r="25" spans="1:70" s="467" customFormat="1" ht="15" x14ac:dyDescent="0.25">
      <c r="A25" s="57">
        <f>+IF(ENERO!A25=0,"",ENERO!A25)</f>
        <v>1130102</v>
      </c>
      <c r="B25" s="45" t="str">
        <f>+IF(ENERO!B25=0,"",ENERO!B25)</f>
        <v>ARS - REGIMEN SUBSIDIADO</v>
      </c>
      <c r="C25" s="53">
        <f t="shared" ref="C25:N25" si="29">SUM(C26:C27)</f>
        <v>785000000</v>
      </c>
      <c r="D25" s="53">
        <f t="shared" si="29"/>
        <v>0</v>
      </c>
      <c r="E25" s="53">
        <f t="shared" si="29"/>
        <v>62466466</v>
      </c>
      <c r="F25" s="54">
        <f t="shared" si="29"/>
        <v>847466466</v>
      </c>
      <c r="G25" s="52">
        <f t="shared" si="29"/>
        <v>66200893</v>
      </c>
      <c r="H25" s="53">
        <f t="shared" si="29"/>
        <v>79925500</v>
      </c>
      <c r="I25" s="54">
        <f t="shared" si="29"/>
        <v>146126393</v>
      </c>
      <c r="J25" s="52">
        <f t="shared" si="29"/>
        <v>57315277</v>
      </c>
      <c r="K25" s="53">
        <f t="shared" si="29"/>
        <v>55835624</v>
      </c>
      <c r="L25" s="54">
        <f t="shared" si="29"/>
        <v>113150901</v>
      </c>
      <c r="M25" s="52">
        <f t="shared" si="29"/>
        <v>701340073</v>
      </c>
      <c r="N25" s="54">
        <f t="shared" si="29"/>
        <v>734315565</v>
      </c>
      <c r="P25" s="52">
        <f>SUM(P26:P27)</f>
        <v>0</v>
      </c>
      <c r="Q25" s="54">
        <f>SUM(Q26:Q27)</f>
        <v>0</v>
      </c>
      <c r="R25" s="10"/>
      <c r="S25" s="156" t="str">
        <f>+IF(ENERO!S25=0,"",ENERO!S25)</f>
        <v>1010104-5</v>
      </c>
      <c r="T25" s="251" t="str">
        <f>+IF(ENERO!T25=0,"",ENERO!T25)</f>
        <v>Prima de Servicios</v>
      </c>
      <c r="U25" s="31">
        <f>+ENERO!U25</f>
        <v>0</v>
      </c>
      <c r="V25" s="17">
        <f>ENERO!V25+FEBRERO!AL25</f>
        <v>0</v>
      </c>
      <c r="W25" s="17">
        <f>ENERO!W25+FEBRERO!AM25</f>
        <v>0</v>
      </c>
      <c r="X25" s="18">
        <f t="shared" si="17"/>
        <v>0</v>
      </c>
      <c r="Y25" s="21">
        <f>ENERO!AA25</f>
        <v>0</v>
      </c>
      <c r="Z25" s="457">
        <v>0</v>
      </c>
      <c r="AA25" s="20">
        <f t="shared" si="18"/>
        <v>0</v>
      </c>
      <c r="AB25" s="21">
        <f>ENERO!AD25</f>
        <v>0</v>
      </c>
      <c r="AC25" s="457">
        <v>0</v>
      </c>
      <c r="AD25" s="18">
        <f t="shared" si="19"/>
        <v>0</v>
      </c>
      <c r="AE25" s="21">
        <f>ENERO!AG25</f>
        <v>0</v>
      </c>
      <c r="AF25" s="457">
        <v>0</v>
      </c>
      <c r="AG25" s="18">
        <f t="shared" si="20"/>
        <v>0</v>
      </c>
      <c r="AH25" s="21">
        <f t="shared" si="21"/>
        <v>0</v>
      </c>
      <c r="AI25" s="17">
        <f t="shared" si="22"/>
        <v>0</v>
      </c>
      <c r="AJ25" s="18">
        <f t="shared" si="23"/>
        <v>0</v>
      </c>
      <c r="AK25" s="10"/>
      <c r="AL25" s="455">
        <v>0</v>
      </c>
      <c r="AM25" s="458">
        <v>0</v>
      </c>
      <c r="AN25" s="10"/>
      <c r="AO25" s="23"/>
      <c r="AP25" s="535" t="s">
        <v>118</v>
      </c>
      <c r="AQ25" s="456">
        <f>X43+X57+X90+X104</f>
        <v>687058948</v>
      </c>
      <c r="AR25" s="456">
        <f>AD43+AD57+AD90+AD104</f>
        <v>146816970</v>
      </c>
      <c r="AS25" s="456">
        <f>AG43+AG57+AG90+AG104</f>
        <v>102863627</v>
      </c>
      <c r="AT25" s="528"/>
      <c r="AU25" s="456">
        <f t="shared" si="25"/>
        <v>0.21368904433510122</v>
      </c>
      <c r="AV25" s="456">
        <f t="shared" si="26"/>
        <v>0.14971586833914577</v>
      </c>
      <c r="AW25" s="456">
        <f>(AR25-AD55-AD61-AD102-AD108)/$AO$2*12+AD55+AD61+AD102+AD108</f>
        <v>418372190</v>
      </c>
      <c r="AX25" s="456">
        <f>(AS25-AG55-AG61-AG102-AG108)/$AO$2*12+AG55+AG61+AG102+AG108</f>
        <v>334659737</v>
      </c>
      <c r="AY25" s="456">
        <f t="shared" si="27"/>
        <v>268686758</v>
      </c>
      <c r="AZ25" s="170">
        <f t="shared" si="28"/>
        <v>352399211</v>
      </c>
      <c r="BM25" s="167" t="s">
        <v>475</v>
      </c>
      <c r="BN25" s="124">
        <f>+SUM(BN26:BN28)</f>
        <v>355026726</v>
      </c>
      <c r="BO25" s="125">
        <f>+SUM(BO26:BO28)</f>
        <v>73368576</v>
      </c>
      <c r="BP25" s="125">
        <f>+SUM(BP26:BP28)</f>
        <v>52177020</v>
      </c>
      <c r="BQ25" s="126">
        <f>+SUM(BQ26:BQ28)</f>
        <v>2704200</v>
      </c>
      <c r="BR25" s="514"/>
    </row>
    <row r="26" spans="1:70" s="10" customFormat="1" ht="15" x14ac:dyDescent="0.2">
      <c r="A26" s="188" t="str">
        <f>+IF(ENERO!A26=0,"",ENERO!A26)</f>
        <v>1130102-1</v>
      </c>
      <c r="B26" s="189" t="str">
        <f>+CONCATENATE("Vigencia ",INSTRUCCIONES!$F$3)</f>
        <v>Vigencia 2014</v>
      </c>
      <c r="C26" s="456">
        <f>+ENERO!C26</f>
        <v>785000000</v>
      </c>
      <c r="D26" s="456">
        <f>ENERO!D26+FEBRERO!P26</f>
        <v>0</v>
      </c>
      <c r="E26" s="456">
        <f>ENERO!E26+FEBRERO!Q26</f>
        <v>0</v>
      </c>
      <c r="F26" s="170">
        <f>SUM(C26:E26)</f>
        <v>785000000</v>
      </c>
      <c r="G26" s="283">
        <f>ENERO!I26</f>
        <v>59496144</v>
      </c>
      <c r="H26" s="457">
        <v>70050503</v>
      </c>
      <c r="I26" s="170">
        <f>SUM(G26:H26)</f>
        <v>129546647</v>
      </c>
      <c r="J26" s="283">
        <f>ENERO!L26</f>
        <v>50610528</v>
      </c>
      <c r="K26" s="457">
        <v>45960627</v>
      </c>
      <c r="L26" s="170">
        <f>SUM(J26:K26)</f>
        <v>96571155</v>
      </c>
      <c r="M26" s="283">
        <f>F26-I26</f>
        <v>655453353</v>
      </c>
      <c r="N26" s="170">
        <f>F26-L26</f>
        <v>688428845</v>
      </c>
      <c r="P26" s="455">
        <v>0</v>
      </c>
      <c r="Q26" s="458">
        <v>0</v>
      </c>
      <c r="S26" s="156" t="str">
        <f>+IF(ENERO!S26=0,"",ENERO!S26)</f>
        <v>1010104-8</v>
      </c>
      <c r="T26" s="251" t="str">
        <f>+IF(ENERO!T26=0,"",ENERO!T26)</f>
        <v>Bonific. por Servicios Prestados (Convencional)</v>
      </c>
      <c r="U26" s="31">
        <f>+ENERO!U26</f>
        <v>0</v>
      </c>
      <c r="V26" s="17">
        <f>ENERO!V26+FEBRERO!AL26</f>
        <v>0</v>
      </c>
      <c r="W26" s="17">
        <f>ENERO!W26+FEBRERO!AM26</f>
        <v>0</v>
      </c>
      <c r="X26" s="18">
        <f t="shared" si="17"/>
        <v>0</v>
      </c>
      <c r="Y26" s="21">
        <f>ENERO!AA26</f>
        <v>0</v>
      </c>
      <c r="Z26" s="457">
        <v>0</v>
      </c>
      <c r="AA26" s="20">
        <f t="shared" si="18"/>
        <v>0</v>
      </c>
      <c r="AB26" s="21">
        <f>ENERO!AD26</f>
        <v>0</v>
      </c>
      <c r="AC26" s="457">
        <v>0</v>
      </c>
      <c r="AD26" s="18">
        <f t="shared" si="19"/>
        <v>0</v>
      </c>
      <c r="AE26" s="21">
        <f>ENERO!AG26</f>
        <v>0</v>
      </c>
      <c r="AF26" s="457">
        <v>0</v>
      </c>
      <c r="AG26" s="18">
        <f t="shared" si="20"/>
        <v>0</v>
      </c>
      <c r="AH26" s="21">
        <f t="shared" si="21"/>
        <v>0</v>
      </c>
      <c r="AI26" s="17">
        <f t="shared" si="22"/>
        <v>0</v>
      </c>
      <c r="AJ26" s="18">
        <f t="shared" si="23"/>
        <v>0</v>
      </c>
      <c r="AL26" s="455">
        <v>0</v>
      </c>
      <c r="AM26" s="458">
        <v>0</v>
      </c>
      <c r="AO26" s="23"/>
      <c r="AP26" s="536" t="s">
        <v>122</v>
      </c>
      <c r="AQ26" s="401">
        <f>X110</f>
        <v>713435576</v>
      </c>
      <c r="AR26" s="401">
        <f>AD110</f>
        <v>191504158</v>
      </c>
      <c r="AS26" s="401">
        <f>AG110</f>
        <v>104219543</v>
      </c>
      <c r="AT26" s="454">
        <f>AO2/12</f>
        <v>0.16666666666666666</v>
      </c>
      <c r="AU26" s="419">
        <f t="shared" si="25"/>
        <v>0.26842529927327313</v>
      </c>
      <c r="AV26" s="419">
        <f t="shared" si="26"/>
        <v>0.14608122513924088</v>
      </c>
      <c r="AW26" s="533">
        <f>(AR26-AD121-AD139-AD143-AD153-AD168)/$AO$2*12+AD121+AD139+AD143+AD153+AD168</f>
        <v>685247468</v>
      </c>
      <c r="AX26" s="533">
        <f>(AS26-AG121-AG139-AG143-AG153-AG168)/$AO$2*12+AG121+AG139+AG143+AG153+AG168</f>
        <v>365480243</v>
      </c>
      <c r="AY26" s="533">
        <f t="shared" si="27"/>
        <v>28188108</v>
      </c>
      <c r="AZ26" s="62">
        <f t="shared" si="28"/>
        <v>347955333</v>
      </c>
      <c r="BA26" s="467"/>
      <c r="BB26" s="467"/>
      <c r="BC26" s="467"/>
      <c r="BD26" s="467"/>
      <c r="BE26" s="467"/>
      <c r="BF26" s="467"/>
      <c r="BG26" s="467"/>
      <c r="BH26" s="467"/>
      <c r="BI26" s="467"/>
      <c r="BJ26" s="467"/>
      <c r="BK26" s="467"/>
      <c r="BM26" s="127" t="s">
        <v>476</v>
      </c>
      <c r="BN26" s="104">
        <f>+X196+X212</f>
        <v>220589698</v>
      </c>
      <c r="BO26" s="102">
        <f>+AA196+AA212</f>
        <v>54841548</v>
      </c>
      <c r="BP26" s="102">
        <f>+AD196+AD212</f>
        <v>33649992</v>
      </c>
      <c r="BQ26" s="103">
        <f>+AF196+AF212</f>
        <v>0</v>
      </c>
      <c r="BR26" s="467"/>
    </row>
    <row r="27" spans="1:70" s="514" customFormat="1" ht="15" x14ac:dyDescent="0.2">
      <c r="A27" s="188" t="str">
        <f>+IF(ENERO!A27=0,"",ENERO!A27)</f>
        <v>1130102-2</v>
      </c>
      <c r="B27" s="189" t="str">
        <f>+IF(ENERO!B27=0,"",ENERO!B27)</f>
        <v>Vigencias Anteriores</v>
      </c>
      <c r="C27" s="456">
        <f>+ENERO!C27</f>
        <v>0</v>
      </c>
      <c r="D27" s="456">
        <f>ENERO!D27+FEBRERO!P27</f>
        <v>0</v>
      </c>
      <c r="E27" s="456">
        <f>ENERO!E27+FEBRERO!Q27</f>
        <v>62466466</v>
      </c>
      <c r="F27" s="170">
        <f>SUM(C27:E27)</f>
        <v>62466466</v>
      </c>
      <c r="G27" s="283">
        <f>ENERO!I27</f>
        <v>6704749</v>
      </c>
      <c r="H27" s="457">
        <v>9874997</v>
      </c>
      <c r="I27" s="170">
        <f>SUM(G27:H27)</f>
        <v>16579746</v>
      </c>
      <c r="J27" s="283">
        <f>ENERO!L27</f>
        <v>6704749</v>
      </c>
      <c r="K27" s="457">
        <v>9874997</v>
      </c>
      <c r="L27" s="170">
        <f>SUM(J27:K27)</f>
        <v>16579746</v>
      </c>
      <c r="M27" s="283">
        <f>F27-I27</f>
        <v>45886720</v>
      </c>
      <c r="N27" s="170">
        <f>F27-L27</f>
        <v>45886720</v>
      </c>
      <c r="O27" s="467"/>
      <c r="P27" s="455">
        <v>0</v>
      </c>
      <c r="Q27" s="458">
        <v>0</v>
      </c>
      <c r="R27" s="10"/>
      <c r="S27" s="156" t="str">
        <f>+IF(ENERO!S27=0,"",ENERO!S27)</f>
        <v>1010104-9</v>
      </c>
      <c r="T27" s="251" t="str">
        <f>+IF(ENERO!T27=0,"",ENERO!T27)</f>
        <v>Auxilio de Transporte</v>
      </c>
      <c r="U27" s="31">
        <f>+ENERO!U27</f>
        <v>900000</v>
      </c>
      <c r="V27" s="17">
        <f>ENERO!V27+FEBRERO!AL27</f>
        <v>0</v>
      </c>
      <c r="W27" s="17">
        <f>ENERO!W27+FEBRERO!AM27</f>
        <v>0</v>
      </c>
      <c r="X27" s="18">
        <f t="shared" si="17"/>
        <v>900000</v>
      </c>
      <c r="Y27" s="21">
        <f>ENERO!AA27</f>
        <v>67800</v>
      </c>
      <c r="Z27" s="457">
        <v>67800</v>
      </c>
      <c r="AA27" s="20">
        <f t="shared" si="18"/>
        <v>135600</v>
      </c>
      <c r="AB27" s="21">
        <f>ENERO!AD27</f>
        <v>67800</v>
      </c>
      <c r="AC27" s="457">
        <v>67800</v>
      </c>
      <c r="AD27" s="18">
        <f t="shared" si="19"/>
        <v>135600</v>
      </c>
      <c r="AE27" s="21">
        <f>ENERO!AG27</f>
        <v>67800</v>
      </c>
      <c r="AF27" s="457">
        <v>67800</v>
      </c>
      <c r="AG27" s="18">
        <f t="shared" si="20"/>
        <v>135600</v>
      </c>
      <c r="AH27" s="21">
        <f t="shared" si="21"/>
        <v>764400</v>
      </c>
      <c r="AI27" s="17">
        <f t="shared" si="22"/>
        <v>764400</v>
      </c>
      <c r="AJ27" s="18">
        <f t="shared" si="23"/>
        <v>764400</v>
      </c>
      <c r="AK27" s="10"/>
      <c r="AL27" s="455">
        <v>0</v>
      </c>
      <c r="AM27" s="458">
        <v>0</v>
      </c>
      <c r="AN27" s="10"/>
      <c r="AO27" s="428"/>
      <c r="AP27" s="535" t="s">
        <v>126</v>
      </c>
      <c r="AQ27" s="456">
        <f>X170</f>
        <v>69839759</v>
      </c>
      <c r="AR27" s="456">
        <f>AD170</f>
        <v>22799270</v>
      </c>
      <c r="AS27" s="456">
        <f>AG170</f>
        <v>20176846</v>
      </c>
      <c r="AT27" s="528"/>
      <c r="AU27" s="456">
        <f t="shared" si="25"/>
        <v>0.32645115513643169</v>
      </c>
      <c r="AV27" s="456">
        <f t="shared" si="26"/>
        <v>0.28890199921795262</v>
      </c>
      <c r="AW27" s="456">
        <f>(AR27-AD174-AD183-AD191)/$AO$2*12+AD174+AD183+AD191</f>
        <v>64854355</v>
      </c>
      <c r="AX27" s="456">
        <f>(AS27-AG174-AG183-AG191)/$AO$2*12+AG174+AG183+AG191</f>
        <v>49911391</v>
      </c>
      <c r="AY27" s="456">
        <f t="shared" si="27"/>
        <v>4985404</v>
      </c>
      <c r="AZ27" s="170">
        <f t="shared" si="28"/>
        <v>19928368</v>
      </c>
      <c r="BA27" s="10"/>
      <c r="BB27" s="467"/>
      <c r="BC27" s="467"/>
      <c r="BD27" s="467"/>
      <c r="BE27" s="467"/>
      <c r="BF27" s="467"/>
      <c r="BG27" s="467"/>
      <c r="BH27" s="467"/>
      <c r="BI27" s="467"/>
      <c r="BJ27" s="467"/>
      <c r="BK27" s="467"/>
      <c r="BL27" s="467"/>
      <c r="BM27" s="127" t="s">
        <v>477</v>
      </c>
      <c r="BN27" s="104">
        <f>+X209-X212-X218</f>
        <v>0</v>
      </c>
      <c r="BO27" s="102">
        <f>+AA209-AA212-AA218</f>
        <v>0</v>
      </c>
      <c r="BP27" s="102">
        <f>+AD209-AD212-AD218</f>
        <v>0</v>
      </c>
      <c r="BQ27" s="103">
        <f>+AF209-AF212-AF218</f>
        <v>0</v>
      </c>
      <c r="BR27" s="467"/>
    </row>
    <row r="28" spans="1:70" s="514" customFormat="1" ht="22.5" x14ac:dyDescent="0.2">
      <c r="A28" s="57">
        <f>+IF(ENERO!A28=0,"",ENERO!A28)</f>
        <v>1130103</v>
      </c>
      <c r="B28" s="60" t="str">
        <f>+IF(ENERO!B28=0,"",ENERO!B28)</f>
        <v>SUBSIDIO A LA OFERTA- ATENCION PERSONAS POBRES NO CUBIERTOS CON SUBSIDIO A LA DEMANDA</v>
      </c>
      <c r="C28" s="53">
        <f t="shared" ref="C28:N28" si="30">C29+C32+C35</f>
        <v>0</v>
      </c>
      <c r="D28" s="53">
        <f t="shared" si="30"/>
        <v>0</v>
      </c>
      <c r="E28" s="53">
        <f t="shared" si="30"/>
        <v>0</v>
      </c>
      <c r="F28" s="54">
        <f t="shared" si="30"/>
        <v>0</v>
      </c>
      <c r="G28" s="52">
        <f t="shared" si="30"/>
        <v>0</v>
      </c>
      <c r="H28" s="53">
        <f t="shared" si="30"/>
        <v>5101110</v>
      </c>
      <c r="I28" s="54">
        <f t="shared" si="30"/>
        <v>5101110</v>
      </c>
      <c r="J28" s="52">
        <f t="shared" si="30"/>
        <v>0</v>
      </c>
      <c r="K28" s="53">
        <f t="shared" si="30"/>
        <v>0</v>
      </c>
      <c r="L28" s="54">
        <f t="shared" si="30"/>
        <v>0</v>
      </c>
      <c r="M28" s="52">
        <f t="shared" si="30"/>
        <v>-5101110</v>
      </c>
      <c r="N28" s="54">
        <f t="shared" si="30"/>
        <v>0</v>
      </c>
      <c r="O28" s="467"/>
      <c r="P28" s="52">
        <f>P29+P32+P35</f>
        <v>0</v>
      </c>
      <c r="Q28" s="54">
        <f>Q29+Q32+Q35</f>
        <v>0</v>
      </c>
      <c r="R28" s="10"/>
      <c r="S28" s="156" t="str">
        <f>+IF(ENERO!S28=0,"",ENERO!S28)</f>
        <v>1010104-10</v>
      </c>
      <c r="T28" s="251" t="str">
        <f>+IF(ENERO!T28=0,"",ENERO!T28)</f>
        <v>Subsidio de Alimentación</v>
      </c>
      <c r="U28" s="31">
        <f>+ENERO!U28</f>
        <v>0</v>
      </c>
      <c r="V28" s="17">
        <f>ENERO!V28+FEBRERO!AL28</f>
        <v>0</v>
      </c>
      <c r="W28" s="17">
        <f>ENERO!W28+FEBRERO!AM28</f>
        <v>0</v>
      </c>
      <c r="X28" s="18">
        <f t="shared" si="17"/>
        <v>0</v>
      </c>
      <c r="Y28" s="21">
        <f>ENERO!AA28</f>
        <v>0</v>
      </c>
      <c r="Z28" s="457">
        <v>0</v>
      </c>
      <c r="AA28" s="20">
        <f t="shared" si="18"/>
        <v>0</v>
      </c>
      <c r="AB28" s="21">
        <f>ENERO!AD28</f>
        <v>0</v>
      </c>
      <c r="AC28" s="457">
        <v>0</v>
      </c>
      <c r="AD28" s="18">
        <f t="shared" si="19"/>
        <v>0</v>
      </c>
      <c r="AE28" s="21">
        <f>ENERO!AG28</f>
        <v>0</v>
      </c>
      <c r="AF28" s="457">
        <v>0</v>
      </c>
      <c r="AG28" s="18">
        <f t="shared" si="20"/>
        <v>0</v>
      </c>
      <c r="AH28" s="21">
        <f t="shared" si="21"/>
        <v>0</v>
      </c>
      <c r="AI28" s="17">
        <f t="shared" si="22"/>
        <v>0</v>
      </c>
      <c r="AJ28" s="18">
        <f t="shared" si="23"/>
        <v>0</v>
      </c>
      <c r="AK28" s="10"/>
      <c r="AL28" s="455">
        <v>0</v>
      </c>
      <c r="AM28" s="458">
        <v>0</v>
      </c>
      <c r="AN28" s="10"/>
      <c r="AO28" s="428"/>
      <c r="AP28" s="535" t="s">
        <v>129</v>
      </c>
      <c r="AQ28" s="528">
        <f>X193</f>
        <v>422838174</v>
      </c>
      <c r="AR28" s="528">
        <f>AD193</f>
        <v>139988468</v>
      </c>
      <c r="AS28" s="528">
        <f>AG193</f>
        <v>30573571</v>
      </c>
      <c r="AT28" s="528"/>
      <c r="AU28" s="456">
        <f t="shared" si="25"/>
        <v>0.33106866079693176</v>
      </c>
      <c r="AV28" s="456">
        <f t="shared" si="26"/>
        <v>7.2305607392959742E-2</v>
      </c>
      <c r="AW28" s="456">
        <f>(AR28-AD205)/$AO$2*12+AD205</f>
        <v>400873568</v>
      </c>
      <c r="AX28" s="456">
        <f>(AS28-AG205)/$AO$2*12+AG205</f>
        <v>45469571</v>
      </c>
      <c r="AY28" s="456">
        <f t="shared" si="27"/>
        <v>21964606</v>
      </c>
      <c r="AZ28" s="170">
        <f t="shared" si="28"/>
        <v>377368603</v>
      </c>
      <c r="BA28" s="467"/>
      <c r="BB28" s="467"/>
      <c r="BC28" s="467"/>
      <c r="BD28" s="467"/>
      <c r="BE28" s="467"/>
      <c r="BF28" s="467"/>
      <c r="BG28" s="467"/>
      <c r="BH28" s="467"/>
      <c r="BI28" s="467"/>
      <c r="BJ28" s="467"/>
      <c r="BK28" s="467"/>
      <c r="BL28" s="467"/>
      <c r="BM28" s="89" t="s">
        <v>478</v>
      </c>
      <c r="BN28" s="101">
        <f>+X194-X196-X205</f>
        <v>134437028</v>
      </c>
      <c r="BO28" s="99">
        <f>+AA194-AA196-AA205</f>
        <v>18527028</v>
      </c>
      <c r="BP28" s="99">
        <f>+AD194-AD196-AD205</f>
        <v>18527028</v>
      </c>
      <c r="BQ28" s="100">
        <f>+AF194-AF196-AF205</f>
        <v>2704200</v>
      </c>
      <c r="BR28" s="10"/>
    </row>
    <row r="29" spans="1:70" s="10" customFormat="1" ht="15" x14ac:dyDescent="0.25">
      <c r="A29" s="61" t="str">
        <f>+IF(ENERO!A29=0,"",ENERO!A29)</f>
        <v>1130103-1</v>
      </c>
      <c r="B29" s="62" t="str">
        <f>+IF(ENERO!B29=0,"",ENERO!B29)</f>
        <v>Prestación de Servicios de salud  1er Nivel</v>
      </c>
      <c r="C29" s="17">
        <f t="shared" ref="C29:N29" si="31">SUM(C30:C31)</f>
        <v>0</v>
      </c>
      <c r="D29" s="17">
        <f t="shared" si="31"/>
        <v>0</v>
      </c>
      <c r="E29" s="17">
        <f t="shared" si="31"/>
        <v>0</v>
      </c>
      <c r="F29" s="18">
        <f t="shared" si="31"/>
        <v>0</v>
      </c>
      <c r="G29" s="21">
        <f t="shared" si="31"/>
        <v>0</v>
      </c>
      <c r="H29" s="17">
        <f t="shared" si="31"/>
        <v>5101110</v>
      </c>
      <c r="I29" s="18">
        <f t="shared" si="31"/>
        <v>5101110</v>
      </c>
      <c r="J29" s="21">
        <f t="shared" si="31"/>
        <v>0</v>
      </c>
      <c r="K29" s="17">
        <f t="shared" si="31"/>
        <v>0</v>
      </c>
      <c r="L29" s="18">
        <f t="shared" si="31"/>
        <v>0</v>
      </c>
      <c r="M29" s="21">
        <f t="shared" si="31"/>
        <v>-5101110</v>
      </c>
      <c r="N29" s="18">
        <f t="shared" si="31"/>
        <v>0</v>
      </c>
      <c r="O29" s="467"/>
      <c r="P29" s="171">
        <f>SUM(P30:P31)</f>
        <v>0</v>
      </c>
      <c r="Q29" s="173">
        <f>SUM(Q30:Q31)</f>
        <v>0</v>
      </c>
      <c r="S29" s="156" t="str">
        <f>+IF(ENERO!S29=0,"",ENERO!S29)</f>
        <v>1010104-11</v>
      </c>
      <c r="T29" s="251" t="str">
        <f>+IF(ENERO!T29=0,"",ENERO!T29)</f>
        <v>Gastos de Representación</v>
      </c>
      <c r="U29" s="31">
        <f>+ENERO!U29</f>
        <v>0</v>
      </c>
      <c r="V29" s="17">
        <f>ENERO!V29+FEBRERO!AL29</f>
        <v>0</v>
      </c>
      <c r="W29" s="17">
        <f>ENERO!W29+FEBRERO!AM29</f>
        <v>0</v>
      </c>
      <c r="X29" s="18">
        <f t="shared" si="17"/>
        <v>0</v>
      </c>
      <c r="Y29" s="21">
        <f>ENERO!AA29</f>
        <v>0</v>
      </c>
      <c r="Z29" s="457">
        <v>0</v>
      </c>
      <c r="AA29" s="20">
        <f t="shared" si="18"/>
        <v>0</v>
      </c>
      <c r="AB29" s="21">
        <f>ENERO!AD29</f>
        <v>0</v>
      </c>
      <c r="AC29" s="457">
        <v>0</v>
      </c>
      <c r="AD29" s="18">
        <f t="shared" si="19"/>
        <v>0</v>
      </c>
      <c r="AE29" s="21">
        <f>ENERO!AG29</f>
        <v>0</v>
      </c>
      <c r="AF29" s="457">
        <v>0</v>
      </c>
      <c r="AG29" s="18">
        <f t="shared" si="20"/>
        <v>0</v>
      </c>
      <c r="AH29" s="21">
        <f t="shared" si="21"/>
        <v>0</v>
      </c>
      <c r="AI29" s="17">
        <f t="shared" si="22"/>
        <v>0</v>
      </c>
      <c r="AJ29" s="18">
        <f t="shared" si="23"/>
        <v>0</v>
      </c>
      <c r="AL29" s="455">
        <v>0</v>
      </c>
      <c r="AM29" s="458">
        <v>0</v>
      </c>
      <c r="AO29" s="23"/>
      <c r="AP29" s="536" t="s">
        <v>133</v>
      </c>
      <c r="AQ29" s="14">
        <f>X207</f>
        <v>20000000</v>
      </c>
      <c r="AR29" s="14">
        <f>AD207</f>
        <v>0</v>
      </c>
      <c r="AS29" s="14">
        <f>AG207</f>
        <v>0</v>
      </c>
      <c r="AT29" s="401"/>
      <c r="AU29" s="419">
        <f t="shared" si="25"/>
        <v>0</v>
      </c>
      <c r="AV29" s="419">
        <f t="shared" si="26"/>
        <v>0</v>
      </c>
      <c r="AW29" s="533">
        <f>(AR29-AD218)/$AO$2*12+AD218</f>
        <v>0</v>
      </c>
      <c r="AX29" s="533">
        <f>(AS29-AG218)/$AO$2*12+AG218</f>
        <v>0</v>
      </c>
      <c r="AY29" s="533">
        <v>0</v>
      </c>
      <c r="AZ29" s="62">
        <f t="shared" si="28"/>
        <v>20000000</v>
      </c>
      <c r="BA29" s="467"/>
      <c r="BB29" s="514"/>
      <c r="BC29" s="514"/>
      <c r="BD29" s="514"/>
      <c r="BE29" s="514"/>
      <c r="BF29" s="514"/>
      <c r="BG29" s="467"/>
      <c r="BH29" s="467"/>
      <c r="BI29" s="467"/>
      <c r="BJ29" s="467"/>
      <c r="BK29" s="467"/>
      <c r="BM29" s="128" t="s">
        <v>72</v>
      </c>
      <c r="BN29" s="124">
        <f>X232-X256-X241</f>
        <v>461500000</v>
      </c>
      <c r="BO29" s="125">
        <f>AA232-AA256-AA241</f>
        <v>122394992</v>
      </c>
      <c r="BP29" s="125">
        <f>AD232-AD256-AD241</f>
        <v>122394992</v>
      </c>
      <c r="BQ29" s="126">
        <f>AF232-AF256-AF241</f>
        <v>70446780</v>
      </c>
      <c r="BR29" s="514"/>
    </row>
    <row r="30" spans="1:70" s="514" customFormat="1" ht="15" x14ac:dyDescent="0.25">
      <c r="A30" s="814" t="str">
        <f>+IF(ENERO!A30=0,"",ENERO!A30)</f>
        <v>1130103-1-1</v>
      </c>
      <c r="B30" s="815" t="str">
        <f>+CONCATENATE("Vigencia ",INSTRUCCIONES!$F$3)</f>
        <v>Vigencia 2014</v>
      </c>
      <c r="C30" s="456">
        <f>+ENERO!C30</f>
        <v>0</v>
      </c>
      <c r="D30" s="456">
        <f>ENERO!D30+FEBRERO!P30</f>
        <v>0</v>
      </c>
      <c r="E30" s="456">
        <f>ENERO!E30+FEBRERO!Q30</f>
        <v>0</v>
      </c>
      <c r="F30" s="170">
        <f>SUM(C30:E30)</f>
        <v>0</v>
      </c>
      <c r="G30" s="283">
        <f>ENERO!I30</f>
        <v>0</v>
      </c>
      <c r="H30" s="457">
        <v>5101110</v>
      </c>
      <c r="I30" s="170">
        <f>SUM(G30:H30)</f>
        <v>5101110</v>
      </c>
      <c r="J30" s="283">
        <f>ENERO!L30</f>
        <v>0</v>
      </c>
      <c r="K30" s="457">
        <v>0</v>
      </c>
      <c r="L30" s="170">
        <f>SUM(J30:K30)</f>
        <v>0</v>
      </c>
      <c r="M30" s="283">
        <f>F30-I30</f>
        <v>-5101110</v>
      </c>
      <c r="N30" s="170">
        <f>F30-L30</f>
        <v>0</v>
      </c>
      <c r="O30" s="10"/>
      <c r="P30" s="455">
        <v>0</v>
      </c>
      <c r="Q30" s="458">
        <v>0</v>
      </c>
      <c r="R30" s="10"/>
      <c r="S30" s="156" t="str">
        <f>+IF(ENERO!S30=0,"",ENERO!S30)</f>
        <v>1010104-12</v>
      </c>
      <c r="T30" s="251" t="str">
        <f>+IF(ENERO!T30=0,"",ENERO!T30)</f>
        <v xml:space="preserve"> Indemnizaciones por Vacaciones o Supresión de Cargos por Reestructuración</v>
      </c>
      <c r="U30" s="31">
        <f>+ENERO!U30</f>
        <v>0</v>
      </c>
      <c r="V30" s="17">
        <f>ENERO!V30+FEBRERO!AL30</f>
        <v>0</v>
      </c>
      <c r="W30" s="17">
        <f>ENERO!W30+FEBRERO!AM30</f>
        <v>0</v>
      </c>
      <c r="X30" s="18">
        <f t="shared" si="17"/>
        <v>0</v>
      </c>
      <c r="Y30" s="21">
        <f>ENERO!AA30</f>
        <v>0</v>
      </c>
      <c r="Z30" s="457">
        <v>0</v>
      </c>
      <c r="AA30" s="20">
        <f t="shared" si="18"/>
        <v>0</v>
      </c>
      <c r="AB30" s="21">
        <f>ENERO!AD30</f>
        <v>0</v>
      </c>
      <c r="AC30" s="457">
        <v>0</v>
      </c>
      <c r="AD30" s="18">
        <f t="shared" si="19"/>
        <v>0</v>
      </c>
      <c r="AE30" s="21">
        <f>ENERO!AG30</f>
        <v>0</v>
      </c>
      <c r="AF30" s="457">
        <v>0</v>
      </c>
      <c r="AG30" s="18">
        <f t="shared" si="20"/>
        <v>0</v>
      </c>
      <c r="AH30" s="21">
        <f t="shared" si="21"/>
        <v>0</v>
      </c>
      <c r="AI30" s="17">
        <f t="shared" si="22"/>
        <v>0</v>
      </c>
      <c r="AJ30" s="18">
        <f t="shared" si="23"/>
        <v>0</v>
      </c>
      <c r="AK30" s="10"/>
      <c r="AL30" s="455">
        <v>0</v>
      </c>
      <c r="AM30" s="458">
        <v>0</v>
      </c>
      <c r="AN30" s="10"/>
      <c r="AO30" s="453" t="s">
        <v>53</v>
      </c>
      <c r="AP30" s="535" t="s">
        <v>136</v>
      </c>
      <c r="AQ30" s="456">
        <f>X220+X232</f>
        <v>544307480</v>
      </c>
      <c r="AR30" s="456">
        <f>AD220+AD232</f>
        <v>205202472</v>
      </c>
      <c r="AS30" s="456">
        <f>AG220+AG232</f>
        <v>124182690</v>
      </c>
      <c r="AT30" s="528"/>
      <c r="AU30" s="456">
        <f t="shared" si="25"/>
        <v>0.37699733981241634</v>
      </c>
      <c r="AV30" s="456">
        <f t="shared" si="26"/>
        <v>0.22814804970161351</v>
      </c>
      <c r="AW30" s="456">
        <f>(AR30-AD225-AD230-AD241-AD256)/$AO$2*12+AD225+AD230+AD241+AD256</f>
        <v>817177432</v>
      </c>
      <c r="AX30" s="456">
        <f>(AS30-AG225-AG230-AG241-AG256)/$AO$2*12+AG225+AG230+AG241+AG256</f>
        <v>488391550</v>
      </c>
      <c r="AY30" s="456">
        <f>AQ30-AW30</f>
        <v>-272869952</v>
      </c>
      <c r="AZ30" s="170">
        <f t="shared" si="28"/>
        <v>55915930</v>
      </c>
      <c r="BA30" s="467"/>
      <c r="BG30" s="467"/>
      <c r="BH30" s="467"/>
      <c r="BI30" s="467"/>
      <c r="BJ30" s="467"/>
      <c r="BK30" s="467"/>
      <c r="BL30" s="467"/>
      <c r="BM30" s="128" t="s">
        <v>76</v>
      </c>
      <c r="BN30" s="124">
        <f>X220-X225-X230</f>
        <v>0</v>
      </c>
      <c r="BO30" s="125">
        <f>AA220-AA225-AA230</f>
        <v>0</v>
      </c>
      <c r="BP30" s="125">
        <f>AD220-AD225-AD230</f>
        <v>0</v>
      </c>
      <c r="BQ30" s="126">
        <f>AF220-AF225-AF230</f>
        <v>0</v>
      </c>
    </row>
    <row r="31" spans="1:70" s="514" customFormat="1" ht="15" x14ac:dyDescent="0.25">
      <c r="A31" s="188" t="str">
        <f>+IF(ENERO!A31=0,"",ENERO!A31)</f>
        <v>1130103-1-2</v>
      </c>
      <c r="B31" s="189" t="str">
        <f>+IF(ENERO!B31=0,"",ENERO!B31)</f>
        <v>Vigencias Anteriores</v>
      </c>
      <c r="C31" s="456">
        <f>+ENERO!C31</f>
        <v>0</v>
      </c>
      <c r="D31" s="456">
        <f>ENERO!D31+FEBRERO!P31</f>
        <v>0</v>
      </c>
      <c r="E31" s="456">
        <f>ENERO!E31+FEBRERO!Q31</f>
        <v>0</v>
      </c>
      <c r="F31" s="170">
        <f>SUM(C31:E31)</f>
        <v>0</v>
      </c>
      <c r="G31" s="283">
        <f>ENERO!I31</f>
        <v>0</v>
      </c>
      <c r="H31" s="457">
        <v>0</v>
      </c>
      <c r="I31" s="170">
        <f>SUM(G31:H31)</f>
        <v>0</v>
      </c>
      <c r="J31" s="283">
        <f>ENERO!L31</f>
        <v>0</v>
      </c>
      <c r="K31" s="457">
        <v>0</v>
      </c>
      <c r="L31" s="170">
        <f>SUM(J31:K31)</f>
        <v>0</v>
      </c>
      <c r="M31" s="283">
        <f>F31-I31</f>
        <v>0</v>
      </c>
      <c r="N31" s="170">
        <f>F31-L31</f>
        <v>0</v>
      </c>
      <c r="O31" s="467"/>
      <c r="P31" s="455">
        <v>0</v>
      </c>
      <c r="Q31" s="458">
        <v>0</v>
      </c>
      <c r="R31" s="10"/>
      <c r="S31" s="156" t="str">
        <f>+IF(ENERO!S31=0,"",ENERO!S31)</f>
        <v>1010104-13</v>
      </c>
      <c r="T31" s="251" t="str">
        <f>+IF(ENERO!T31=0,"",ENERO!T31)</f>
        <v>Bonificación Especial por Recreación</v>
      </c>
      <c r="U31" s="31">
        <f>+ENERO!U31</f>
        <v>1633955</v>
      </c>
      <c r="V31" s="17">
        <f>ENERO!V31+FEBRERO!AL31</f>
        <v>0</v>
      </c>
      <c r="W31" s="17">
        <f>ENERO!W31+FEBRERO!AM31</f>
        <v>0</v>
      </c>
      <c r="X31" s="18">
        <f t="shared" si="17"/>
        <v>1633955</v>
      </c>
      <c r="Y31" s="21">
        <f>ENERO!AA31</f>
        <v>590877</v>
      </c>
      <c r="Z31" s="457">
        <v>0</v>
      </c>
      <c r="AA31" s="20">
        <f t="shared" si="18"/>
        <v>590877</v>
      </c>
      <c r="AB31" s="21">
        <f>ENERO!AD31</f>
        <v>590877</v>
      </c>
      <c r="AC31" s="457">
        <v>0</v>
      </c>
      <c r="AD31" s="18">
        <f t="shared" si="19"/>
        <v>590877</v>
      </c>
      <c r="AE31" s="21">
        <f>ENERO!AG31</f>
        <v>590877</v>
      </c>
      <c r="AF31" s="457">
        <v>0</v>
      </c>
      <c r="AG31" s="18">
        <f t="shared" si="20"/>
        <v>590877</v>
      </c>
      <c r="AH31" s="21">
        <f t="shared" si="21"/>
        <v>1043078</v>
      </c>
      <c r="AI31" s="17">
        <f t="shared" si="22"/>
        <v>1043078</v>
      </c>
      <c r="AJ31" s="18">
        <f t="shared" si="23"/>
        <v>1043078</v>
      </c>
      <c r="AK31" s="10"/>
      <c r="AL31" s="455">
        <v>0</v>
      </c>
      <c r="AM31" s="458">
        <v>0</v>
      </c>
      <c r="AN31" s="10"/>
      <c r="AO31" s="428"/>
      <c r="AP31" s="507" t="s">
        <v>139</v>
      </c>
      <c r="AQ31" s="528">
        <f>X258</f>
        <v>0</v>
      </c>
      <c r="AR31" s="528">
        <f>AD258</f>
        <v>-323207318</v>
      </c>
      <c r="AS31" s="528">
        <f>AG258</f>
        <v>-618658222</v>
      </c>
      <c r="AT31" s="528"/>
      <c r="AU31" s="456" t="str">
        <f t="shared" si="25"/>
        <v xml:space="preserve"> </v>
      </c>
      <c r="AV31" s="456" t="str">
        <f t="shared" si="26"/>
        <v xml:space="preserve"> </v>
      </c>
      <c r="AW31" s="456">
        <f>AQ31</f>
        <v>0</v>
      </c>
      <c r="AX31" s="456">
        <f>AQ31</f>
        <v>0</v>
      </c>
      <c r="AY31" s="456">
        <f>AQ31-AW31</f>
        <v>0</v>
      </c>
      <c r="AZ31" s="170">
        <f t="shared" si="28"/>
        <v>0</v>
      </c>
      <c r="BA31" s="467"/>
      <c r="BB31" s="467"/>
      <c r="BC31" s="467"/>
      <c r="BD31" s="467"/>
      <c r="BE31" s="467"/>
      <c r="BF31" s="467"/>
      <c r="BG31" s="467"/>
      <c r="BH31" s="467"/>
      <c r="BI31" s="467"/>
      <c r="BJ31" s="467"/>
      <c r="BK31" s="467"/>
      <c r="BL31" s="467"/>
      <c r="BM31" s="128" t="s">
        <v>134</v>
      </c>
      <c r="BN31" s="124">
        <f>X33+X41+X55+X61+X81+X88+X102+X108+X121+X139+X143+X153+X168+X174+X183+X191+X205+X218+X230+X241+X256+X225</f>
        <v>465253815</v>
      </c>
      <c r="BO31" s="125">
        <f>AA33+AA41+AA55+AA61+AA81+AA88+AA102+AA108+AA121+AA139+AA143+AA153+AA168+AA174+AA183+AA191+AA205+AA218+AA230+AA241+AA256+AA225</f>
        <v>465253815</v>
      </c>
      <c r="BP31" s="125">
        <f>AD33+AD41+AD55+AD61+AD81+AD88+AD102+AD108+AD121+AD139+AD143+AD153+AD168+AD174+AD183+AD191+AD205+AD218+AD230+AD241+AD256+AD225</f>
        <v>465253815</v>
      </c>
      <c r="BQ31" s="126">
        <f>AF33+AF41+AF55+AF61+AF81+AF88+AF102+AF108+AF121+AF139+AF143+AF153+AF168+AF174+AF183+AF191+AF205+AF218+AF230+AF241+AF256+AF225</f>
        <v>89201420</v>
      </c>
      <c r="BR31" s="10"/>
    </row>
    <row r="32" spans="1:70" s="10" customFormat="1" ht="15.75" thickBot="1" x14ac:dyDescent="0.3">
      <c r="A32" s="61" t="str">
        <f>+IF(ENERO!A32=0,"",ENERO!A32)</f>
        <v>1130103-2</v>
      </c>
      <c r="B32" s="62" t="str">
        <f>+IF(ENERO!B32=0,"",ENERO!B32)</f>
        <v>Prestación de Servicios de salud  2o. Nivel</v>
      </c>
      <c r="C32" s="17">
        <f t="shared" ref="C32:N32" si="32">SUM(C33:C34)</f>
        <v>0</v>
      </c>
      <c r="D32" s="17">
        <f t="shared" si="32"/>
        <v>0</v>
      </c>
      <c r="E32" s="17">
        <f t="shared" si="32"/>
        <v>0</v>
      </c>
      <c r="F32" s="18">
        <f t="shared" si="32"/>
        <v>0</v>
      </c>
      <c r="G32" s="21">
        <f t="shared" si="32"/>
        <v>0</v>
      </c>
      <c r="H32" s="17">
        <f t="shared" si="32"/>
        <v>0</v>
      </c>
      <c r="I32" s="18">
        <f t="shared" si="32"/>
        <v>0</v>
      </c>
      <c r="J32" s="21">
        <f t="shared" si="32"/>
        <v>0</v>
      </c>
      <c r="K32" s="17">
        <f t="shared" si="32"/>
        <v>0</v>
      </c>
      <c r="L32" s="18">
        <f t="shared" si="32"/>
        <v>0</v>
      </c>
      <c r="M32" s="21">
        <f t="shared" si="32"/>
        <v>0</v>
      </c>
      <c r="N32" s="18">
        <f t="shared" si="32"/>
        <v>0</v>
      </c>
      <c r="O32" s="467"/>
      <c r="P32" s="171">
        <f>SUM(P33:P34)</f>
        <v>0</v>
      </c>
      <c r="Q32" s="173">
        <f>SUM(Q33:Q34)</f>
        <v>0</v>
      </c>
      <c r="S32" s="156" t="str">
        <f>+IF(ENERO!S32=0,"",ENERO!S32)</f>
        <v>1010104-14</v>
      </c>
      <c r="T32" s="251" t="str">
        <f>+IF(ENERO!T32=0,"",ENERO!T32)</f>
        <v/>
      </c>
      <c r="U32" s="31">
        <f>+ENERO!U32</f>
        <v>0</v>
      </c>
      <c r="V32" s="17">
        <f>ENERO!V32+FEBRERO!AL32</f>
        <v>0</v>
      </c>
      <c r="W32" s="17">
        <f>ENERO!W32+FEBRERO!AM32</f>
        <v>0</v>
      </c>
      <c r="X32" s="18">
        <f t="shared" si="17"/>
        <v>0</v>
      </c>
      <c r="Y32" s="21">
        <f>ENERO!AA32</f>
        <v>0</v>
      </c>
      <c r="Z32" s="457">
        <v>0</v>
      </c>
      <c r="AA32" s="20">
        <f t="shared" si="18"/>
        <v>0</v>
      </c>
      <c r="AB32" s="21">
        <f>ENERO!AD32</f>
        <v>0</v>
      </c>
      <c r="AC32" s="457">
        <v>0</v>
      </c>
      <c r="AD32" s="18">
        <f t="shared" si="19"/>
        <v>0</v>
      </c>
      <c r="AE32" s="21">
        <f>ENERO!AG32</f>
        <v>0</v>
      </c>
      <c r="AF32" s="457">
        <v>0</v>
      </c>
      <c r="AG32" s="18">
        <f t="shared" si="20"/>
        <v>0</v>
      </c>
      <c r="AH32" s="21">
        <f t="shared" si="21"/>
        <v>0</v>
      </c>
      <c r="AI32" s="17">
        <f t="shared" si="22"/>
        <v>0</v>
      </c>
      <c r="AJ32" s="18">
        <f t="shared" si="23"/>
        <v>0</v>
      </c>
      <c r="AL32" s="455">
        <v>0</v>
      </c>
      <c r="AM32" s="458">
        <v>0</v>
      </c>
      <c r="AO32" s="23"/>
      <c r="AP32" s="537" t="s">
        <v>144</v>
      </c>
      <c r="AQ32" s="483">
        <f>SUM(AQ22:AQ31)</f>
        <v>4063307773</v>
      </c>
      <c r="AR32" s="483">
        <f>SUM(AR22:AR31)</f>
        <v>684536047</v>
      </c>
      <c r="AS32" s="483">
        <f>SUM(AS22:AS31)</f>
        <v>0</v>
      </c>
      <c r="AT32" s="538"/>
      <c r="AU32" s="539">
        <f t="shared" si="25"/>
        <v>0.16846768328715522</v>
      </c>
      <c r="AV32" s="539">
        <f t="shared" si="26"/>
        <v>0</v>
      </c>
      <c r="AW32" s="430">
        <f>SUM(AW22:AW31)</f>
        <v>3876011904.25</v>
      </c>
      <c r="AX32" s="430">
        <f>SUM(AX22:AX31)</f>
        <v>2652048736.25</v>
      </c>
      <c r="AY32" s="430">
        <f>SUM(AY22:AY31)</f>
        <v>167295868.75</v>
      </c>
      <c r="AZ32" s="431">
        <f>SUM(AZ22:AZ31)</f>
        <v>1411259036.75</v>
      </c>
      <c r="BA32" s="467"/>
      <c r="BB32" s="514"/>
      <c r="BC32" s="514"/>
      <c r="BD32" s="514"/>
      <c r="BE32" s="514"/>
      <c r="BF32" s="514"/>
      <c r="BG32" s="467"/>
      <c r="BH32" s="467"/>
      <c r="BI32" s="467"/>
      <c r="BJ32" s="467"/>
      <c r="BK32" s="467"/>
      <c r="BM32" s="128" t="s">
        <v>140</v>
      </c>
      <c r="BN32" s="124">
        <f>+BN7+BN25+BN29+BN30+BN31</f>
        <v>4063307773</v>
      </c>
      <c r="BO32" s="125">
        <f>+BO7+BO25+BO29+BO30+BO31</f>
        <v>1338475531</v>
      </c>
      <c r="BP32" s="125">
        <f>+BP7+BP25+BP29+BP30+BP31</f>
        <v>1007743365</v>
      </c>
      <c r="BQ32" s="126">
        <f>+BQ7+BQ25+BQ29+BQ30+BQ31</f>
        <v>340484284</v>
      </c>
      <c r="BR32" s="514"/>
    </row>
    <row r="33" spans="1:70" s="514" customFormat="1" ht="15.75" thickBot="1" x14ac:dyDescent="0.3">
      <c r="A33" s="188" t="str">
        <f>+IF(ENERO!A33=0,"",ENERO!A33)</f>
        <v>1130103-2-1</v>
      </c>
      <c r="B33" s="189" t="str">
        <f>+CONCATENATE("Vigencia ",INSTRUCCIONES!$F$3)</f>
        <v>Vigencia 2014</v>
      </c>
      <c r="C33" s="456">
        <f>+ENERO!C33</f>
        <v>0</v>
      </c>
      <c r="D33" s="456">
        <f>ENERO!D33+FEBRERO!P33</f>
        <v>0</v>
      </c>
      <c r="E33" s="456">
        <f>ENERO!E33+FEBRERO!Q33</f>
        <v>0</v>
      </c>
      <c r="F33" s="170">
        <f>SUM(C33:E33)</f>
        <v>0</v>
      </c>
      <c r="G33" s="283">
        <f>ENERO!I33</f>
        <v>0</v>
      </c>
      <c r="H33" s="457">
        <v>0</v>
      </c>
      <c r="I33" s="170">
        <f>SUM(G33:H33)</f>
        <v>0</v>
      </c>
      <c r="J33" s="283">
        <f>ENERO!L33</f>
        <v>0</v>
      </c>
      <c r="K33" s="457">
        <v>0</v>
      </c>
      <c r="L33" s="170">
        <f>SUM(J33:K33)</f>
        <v>0</v>
      </c>
      <c r="M33" s="283">
        <f>F33-I33</f>
        <v>0</v>
      </c>
      <c r="N33" s="170">
        <f>F33-L33</f>
        <v>0</v>
      </c>
      <c r="O33" s="10"/>
      <c r="P33" s="455">
        <v>0</v>
      </c>
      <c r="Q33" s="458">
        <v>0</v>
      </c>
      <c r="R33" s="10"/>
      <c r="S33" s="155">
        <f>+IF(ENERO!S33=0,"",ENERO!S33)</f>
        <v>1010199</v>
      </c>
      <c r="T33" s="238" t="str">
        <f>+IF(ENERO!T33=0,"",ENERO!T33)</f>
        <v>Vigencias Anteriores</v>
      </c>
      <c r="U33" s="31">
        <f>+ENERO!U33</f>
        <v>0</v>
      </c>
      <c r="V33" s="17">
        <f>ENERO!V33+FEBRERO!AL33</f>
        <v>0</v>
      </c>
      <c r="W33" s="17">
        <f>ENERO!W33+FEBRERO!AM33</f>
        <v>1568593</v>
      </c>
      <c r="X33" s="18">
        <f t="shared" si="17"/>
        <v>1568593</v>
      </c>
      <c r="Y33" s="21">
        <f>ENERO!AA33</f>
        <v>1568593</v>
      </c>
      <c r="Z33" s="457">
        <v>0</v>
      </c>
      <c r="AA33" s="20">
        <f t="shared" si="18"/>
        <v>1568593</v>
      </c>
      <c r="AB33" s="21">
        <f>ENERO!AD33</f>
        <v>1568593</v>
      </c>
      <c r="AC33" s="457">
        <v>0</v>
      </c>
      <c r="AD33" s="18">
        <f t="shared" si="19"/>
        <v>1568593</v>
      </c>
      <c r="AE33" s="21">
        <f>ENERO!AG33</f>
        <v>1561043</v>
      </c>
      <c r="AF33" s="457">
        <v>0</v>
      </c>
      <c r="AG33" s="18">
        <f t="shared" si="20"/>
        <v>1561043</v>
      </c>
      <c r="AH33" s="21">
        <f t="shared" si="21"/>
        <v>0</v>
      </c>
      <c r="AI33" s="17">
        <f t="shared" si="22"/>
        <v>0</v>
      </c>
      <c r="AJ33" s="18">
        <f t="shared" si="23"/>
        <v>7550</v>
      </c>
      <c r="AK33" s="10"/>
      <c r="AL33" s="455">
        <v>0</v>
      </c>
      <c r="AM33" s="458">
        <v>0</v>
      </c>
      <c r="AN33" s="10"/>
      <c r="AO33" s="428"/>
      <c r="AP33" s="540"/>
      <c r="AQ33" s="541" t="str">
        <f>IF((AQ32-X8)&lt;&gt;0,(AQ32-X8),"")</f>
        <v/>
      </c>
      <c r="AR33" s="541"/>
      <c r="AS33" s="541"/>
      <c r="AT33" s="541"/>
      <c r="AU33" s="542"/>
      <c r="AV33" s="529"/>
      <c r="AW33" s="530"/>
      <c r="AX33" s="530"/>
      <c r="AY33" s="530"/>
      <c r="AZ33" s="531"/>
      <c r="BA33" s="467"/>
      <c r="BG33" s="467"/>
      <c r="BH33" s="467"/>
      <c r="BI33" s="467"/>
      <c r="BJ33" s="467"/>
      <c r="BK33" s="467"/>
      <c r="BL33" s="467"/>
      <c r="BM33" s="129" t="s">
        <v>137</v>
      </c>
      <c r="BN33" s="130">
        <f>X258</f>
        <v>0</v>
      </c>
      <c r="BO33" s="131">
        <f>AA258</f>
        <v>-399211416</v>
      </c>
      <c r="BP33" s="131">
        <f>AD258</f>
        <v>-323207318</v>
      </c>
      <c r="BQ33" s="132">
        <f>AF258</f>
        <v>3038287442</v>
      </c>
    </row>
    <row r="34" spans="1:70" s="514" customFormat="1" ht="16.5" thickBot="1" x14ac:dyDescent="0.25">
      <c r="A34" s="188" t="str">
        <f>+IF(ENERO!A34=0,"",ENERO!A34)</f>
        <v>1130103-2-2</v>
      </c>
      <c r="B34" s="189" t="str">
        <f>+IF(ENERO!B34=0,"",ENERO!B34)</f>
        <v>Vigencias Anteriores</v>
      </c>
      <c r="C34" s="456">
        <f>+ENERO!C34</f>
        <v>0</v>
      </c>
      <c r="D34" s="456">
        <f>ENERO!D34+FEBRERO!P34</f>
        <v>0</v>
      </c>
      <c r="E34" s="456">
        <f>ENERO!E34+FEBRERO!Q34</f>
        <v>0</v>
      </c>
      <c r="F34" s="170">
        <f>SUM(C34:E34)</f>
        <v>0</v>
      </c>
      <c r="G34" s="283">
        <f>ENERO!I34</f>
        <v>0</v>
      </c>
      <c r="H34" s="457">
        <v>0</v>
      </c>
      <c r="I34" s="170">
        <f>SUM(G34:H34)</f>
        <v>0</v>
      </c>
      <c r="J34" s="283">
        <f>ENERO!L34</f>
        <v>0</v>
      </c>
      <c r="K34" s="457">
        <v>0</v>
      </c>
      <c r="L34" s="170">
        <f>SUM(J34:K34)</f>
        <v>0</v>
      </c>
      <c r="M34" s="283">
        <f>F34-I34</f>
        <v>0</v>
      </c>
      <c r="N34" s="170">
        <f>F34-L34</f>
        <v>0</v>
      </c>
      <c r="O34" s="467"/>
      <c r="P34" s="455">
        <v>0</v>
      </c>
      <c r="Q34" s="458">
        <v>0</v>
      </c>
      <c r="R34" s="10"/>
      <c r="S34" s="448" t="str">
        <f>+IF(ENERO!S34=0,"",ENERO!S34)</f>
        <v/>
      </c>
      <c r="T34" s="649" t="str">
        <f>+IF(ENERO!T34=0,"",ENERO!T34)</f>
        <v/>
      </c>
      <c r="U34" s="450"/>
      <c r="V34" s="193"/>
      <c r="W34" s="193"/>
      <c r="X34" s="207"/>
      <c r="Y34" s="450"/>
      <c r="Z34" s="193"/>
      <c r="AA34" s="193"/>
      <c r="AB34" s="450"/>
      <c r="AC34" s="193"/>
      <c r="AD34" s="207"/>
      <c r="AE34" s="450"/>
      <c r="AF34" s="193"/>
      <c r="AG34" s="207"/>
      <c r="AH34" s="450"/>
      <c r="AI34" s="193"/>
      <c r="AJ34" s="207"/>
      <c r="AK34" s="10"/>
      <c r="AL34" s="211"/>
      <c r="AM34" s="212"/>
      <c r="AN34" s="10"/>
      <c r="AO34" s="428"/>
      <c r="AP34" s="543"/>
      <c r="AQ34" s="15"/>
      <c r="AR34" s="15"/>
      <c r="AS34" s="15" t="s">
        <v>151</v>
      </c>
      <c r="AT34" s="15"/>
      <c r="AU34" s="544" t="s">
        <v>152</v>
      </c>
      <c r="AV34" s="545" t="s">
        <v>153</v>
      </c>
      <c r="AW34" s="472" t="s">
        <v>151</v>
      </c>
      <c r="AX34" s="546"/>
      <c r="AY34" s="472" t="s">
        <v>154</v>
      </c>
      <c r="AZ34" s="473" t="s">
        <v>155</v>
      </c>
      <c r="BA34" s="467"/>
      <c r="BB34" s="467"/>
      <c r="BC34" s="467"/>
      <c r="BD34" s="467"/>
      <c r="BE34" s="467"/>
      <c r="BF34" s="467"/>
      <c r="BG34" s="467"/>
      <c r="BH34" s="467"/>
      <c r="BI34" s="467"/>
      <c r="BJ34" s="467"/>
      <c r="BK34" s="467"/>
      <c r="BL34" s="467"/>
      <c r="BM34" s="10"/>
      <c r="BN34" s="10"/>
      <c r="BO34" s="10"/>
      <c r="BP34" s="10"/>
      <c r="BQ34" s="10"/>
      <c r="BR34" s="10"/>
    </row>
    <row r="35" spans="1:70" s="467" customFormat="1" ht="15.75" thickBot="1" x14ac:dyDescent="0.25">
      <c r="A35" s="61" t="str">
        <f>+IF(ENERO!A35=0,"",ENERO!A35)</f>
        <v>1130103-3</v>
      </c>
      <c r="B35" s="62" t="str">
        <f>+IF(ENERO!B35=0,"",ENERO!B35)</f>
        <v>Prestación de Servicios de salud  3o. Nivel</v>
      </c>
      <c r="C35" s="17">
        <f t="shared" ref="C35:N35" si="33">SUM(C36:C37)</f>
        <v>0</v>
      </c>
      <c r="D35" s="17">
        <f t="shared" si="33"/>
        <v>0</v>
      </c>
      <c r="E35" s="17">
        <f t="shared" si="33"/>
        <v>0</v>
      </c>
      <c r="F35" s="18">
        <f t="shared" si="33"/>
        <v>0</v>
      </c>
      <c r="G35" s="21">
        <f t="shared" si="33"/>
        <v>0</v>
      </c>
      <c r="H35" s="17">
        <f t="shared" si="33"/>
        <v>0</v>
      </c>
      <c r="I35" s="18">
        <f t="shared" si="33"/>
        <v>0</v>
      </c>
      <c r="J35" s="21">
        <f t="shared" si="33"/>
        <v>0</v>
      </c>
      <c r="K35" s="17">
        <f t="shared" si="33"/>
        <v>0</v>
      </c>
      <c r="L35" s="18">
        <f t="shared" si="33"/>
        <v>0</v>
      </c>
      <c r="M35" s="21">
        <f t="shared" si="33"/>
        <v>0</v>
      </c>
      <c r="N35" s="18">
        <f t="shared" si="33"/>
        <v>0</v>
      </c>
      <c r="P35" s="171">
        <f>SUM(P36:P37)</f>
        <v>0</v>
      </c>
      <c r="Q35" s="173">
        <f>SUM(Q36:Q37)</f>
        <v>0</v>
      </c>
      <c r="R35" s="10"/>
      <c r="S35" s="34">
        <f>+IF(ENERO!S35=0,"",ENERO!S35)</f>
        <v>1010200</v>
      </c>
      <c r="T35" s="237" t="str">
        <f>+IF(ENERO!T35=0,"",ENERO!T35)</f>
        <v>Servicios Personales Indirectos</v>
      </c>
      <c r="U35" s="151">
        <f t="shared" ref="U35:AJ35" si="34">SUM(U36:U41)</f>
        <v>191836000</v>
      </c>
      <c r="V35" s="144">
        <f t="shared" si="34"/>
        <v>0</v>
      </c>
      <c r="W35" s="144">
        <f t="shared" si="34"/>
        <v>92761289</v>
      </c>
      <c r="X35" s="153">
        <f t="shared" si="34"/>
        <v>284597289</v>
      </c>
      <c r="Y35" s="151">
        <f t="shared" si="34"/>
        <v>198352725</v>
      </c>
      <c r="Z35" s="144">
        <f t="shared" si="34"/>
        <v>80000</v>
      </c>
      <c r="AA35" s="152">
        <f t="shared" si="34"/>
        <v>198432725</v>
      </c>
      <c r="AB35" s="151">
        <f t="shared" si="34"/>
        <v>35940608</v>
      </c>
      <c r="AC35" s="144">
        <f t="shared" si="34"/>
        <v>11582611</v>
      </c>
      <c r="AD35" s="153">
        <f t="shared" si="34"/>
        <v>47523219</v>
      </c>
      <c r="AE35" s="151">
        <f t="shared" si="34"/>
        <v>12309368</v>
      </c>
      <c r="AF35" s="144">
        <f t="shared" si="34"/>
        <v>14721660</v>
      </c>
      <c r="AG35" s="153">
        <f t="shared" si="34"/>
        <v>27031028</v>
      </c>
      <c r="AH35" s="151">
        <f t="shared" si="34"/>
        <v>86164564</v>
      </c>
      <c r="AI35" s="144">
        <f t="shared" si="34"/>
        <v>237074070</v>
      </c>
      <c r="AJ35" s="153">
        <f t="shared" si="34"/>
        <v>257566261</v>
      </c>
      <c r="AK35" s="10"/>
      <c r="AL35" s="151">
        <f>SUM(AL36:AL41)</f>
        <v>0</v>
      </c>
      <c r="AM35" s="153">
        <f>SUM(AM36:AM41)</f>
        <v>0</v>
      </c>
      <c r="AN35" s="10"/>
      <c r="AO35" s="428"/>
      <c r="AP35" s="547"/>
      <c r="AQ35" s="363"/>
      <c r="AR35" s="548"/>
      <c r="AS35" s="548"/>
      <c r="AT35" s="548"/>
      <c r="AU35" s="549">
        <f>AR17-AR32</f>
        <v>186849142</v>
      </c>
      <c r="AV35" s="550">
        <f>AS17-AR32</f>
        <v>-67878926</v>
      </c>
      <c r="AW35" s="550" t="s">
        <v>158</v>
      </c>
      <c r="AX35" s="551"/>
      <c r="AY35" s="550">
        <f>AY17+AY32</f>
        <v>-701467061.25</v>
      </c>
      <c r="AZ35" s="552">
        <f>AZ17+AY32</f>
        <v>-2302705678.25</v>
      </c>
      <c r="BB35" s="514"/>
      <c r="BC35" s="514"/>
      <c r="BD35" s="514"/>
      <c r="BE35" s="514"/>
      <c r="BF35" s="514"/>
      <c r="BR35" s="514"/>
    </row>
    <row r="36" spans="1:70" s="467" customFormat="1" ht="15.75" thickBot="1" x14ac:dyDescent="0.25">
      <c r="A36" s="188" t="str">
        <f>+IF(ENERO!A36=0,"",ENERO!A36)</f>
        <v>1130103-3-1</v>
      </c>
      <c r="B36" s="189" t="str">
        <f>+CONCATENATE("Vigencia ",INSTRUCCIONES!$F$3)</f>
        <v>Vigencia 2014</v>
      </c>
      <c r="C36" s="456">
        <f>+ENERO!C36</f>
        <v>0</v>
      </c>
      <c r="D36" s="456">
        <f>ENERO!D36+FEBRERO!P36</f>
        <v>0</v>
      </c>
      <c r="E36" s="456">
        <f>ENERO!E36+FEBRERO!Q36</f>
        <v>0</v>
      </c>
      <c r="F36" s="170">
        <f t="shared" ref="F36:F41" si="35">SUM(C36:E36)</f>
        <v>0</v>
      </c>
      <c r="G36" s="283">
        <f>ENERO!I36</f>
        <v>0</v>
      </c>
      <c r="H36" s="457">
        <v>0</v>
      </c>
      <c r="I36" s="170">
        <f t="shared" ref="I36:I41" si="36">SUM(G36:H36)</f>
        <v>0</v>
      </c>
      <c r="J36" s="283">
        <f>ENERO!L36</f>
        <v>0</v>
      </c>
      <c r="K36" s="457">
        <v>0</v>
      </c>
      <c r="L36" s="170">
        <f t="shared" ref="L36:L41" si="37">SUM(J36:K36)</f>
        <v>0</v>
      </c>
      <c r="M36" s="283">
        <f t="shared" ref="M36:M41" si="38">F36-I36</f>
        <v>0</v>
      </c>
      <c r="N36" s="170">
        <f t="shared" ref="N36:N41" si="39">F36-L36</f>
        <v>0</v>
      </c>
      <c r="O36" s="10"/>
      <c r="P36" s="455">
        <v>0</v>
      </c>
      <c r="Q36" s="458">
        <v>0</v>
      </c>
      <c r="R36" s="10"/>
      <c r="S36" s="155" t="str">
        <f>+IF(ENERO!S36=0,"",ENERO!S36)</f>
        <v>1010200-1</v>
      </c>
      <c r="T36" s="238" t="str">
        <f>+IF(ENERO!T36=0,"",ENERO!T36)</f>
        <v>Remuneración y Honorarios por Servicios Técnicos y Profesionales</v>
      </c>
      <c r="U36" s="31">
        <f>+ENERO!U36</f>
        <v>180000000</v>
      </c>
      <c r="V36" s="17">
        <f>ENERO!V36+FEBRERO!AL36</f>
        <v>0</v>
      </c>
      <c r="W36" s="17">
        <f>ENERO!W36+FEBRERO!AM36</f>
        <v>63006844</v>
      </c>
      <c r="X36" s="18">
        <f t="shared" ref="X36:X41" si="40">SUM(U36:W36)</f>
        <v>243006844</v>
      </c>
      <c r="Y36" s="21">
        <f>ENERO!AA36</f>
        <v>168598280</v>
      </c>
      <c r="Z36" s="457">
        <v>80000</v>
      </c>
      <c r="AA36" s="20">
        <f t="shared" ref="AA36:AA41" si="41">SUM(Y36:Z36)</f>
        <v>168678280</v>
      </c>
      <c r="AB36" s="21">
        <f>ENERO!AD36</f>
        <v>6186163</v>
      </c>
      <c r="AC36" s="457">
        <v>11582611</v>
      </c>
      <c r="AD36" s="18">
        <f t="shared" ref="AD36:AD41" si="42">SUM(AB36:AC36)</f>
        <v>17768774</v>
      </c>
      <c r="AE36" s="21">
        <f>ENERO!AG36</f>
        <v>964000</v>
      </c>
      <c r="AF36" s="457">
        <v>9171661</v>
      </c>
      <c r="AG36" s="18">
        <f t="shared" ref="AG36:AG41" si="43">SUM(AE36:AF36)</f>
        <v>10135661</v>
      </c>
      <c r="AH36" s="21">
        <f t="shared" ref="AH36:AH41" si="44">X36-AA36</f>
        <v>74328564</v>
      </c>
      <c r="AI36" s="17">
        <f t="shared" ref="AI36:AI41" si="45">X36-AD36</f>
        <v>225238070</v>
      </c>
      <c r="AJ36" s="18">
        <f t="shared" ref="AJ36:AJ41" si="46">X36-AG36</f>
        <v>232871183</v>
      </c>
      <c r="AK36" s="10"/>
      <c r="AL36" s="455">
        <v>0</v>
      </c>
      <c r="AM36" s="458">
        <v>0</v>
      </c>
      <c r="AN36" s="10"/>
      <c r="AO36" s="553"/>
      <c r="AP36" s="24"/>
      <c r="AQ36" s="24"/>
      <c r="AR36" s="24"/>
      <c r="AS36" s="24"/>
      <c r="AT36" s="24"/>
      <c r="AU36" s="24"/>
      <c r="AV36" s="24"/>
      <c r="AW36" s="24"/>
      <c r="AX36" s="24"/>
      <c r="AY36" s="24"/>
      <c r="AZ36" s="25"/>
      <c r="BB36" s="514"/>
      <c r="BC36" s="514"/>
      <c r="BD36" s="514"/>
      <c r="BE36" s="514"/>
      <c r="BF36" s="514"/>
      <c r="BR36" s="514"/>
    </row>
    <row r="37" spans="1:70" s="467" customFormat="1" ht="15" x14ac:dyDescent="0.2">
      <c r="A37" s="188" t="str">
        <f>+IF(ENERO!A37=0,"",ENERO!A37)</f>
        <v>1130103-3-2</v>
      </c>
      <c r="B37" s="189" t="str">
        <f>+IF(ENERO!B37=0,"",ENERO!B37)</f>
        <v>Vigencias Anteriores</v>
      </c>
      <c r="C37" s="456">
        <f>+ENERO!C37</f>
        <v>0</v>
      </c>
      <c r="D37" s="456">
        <f>ENERO!D37+FEBRERO!P37</f>
        <v>0</v>
      </c>
      <c r="E37" s="456">
        <f>ENERO!E37+FEBRERO!Q37</f>
        <v>0</v>
      </c>
      <c r="F37" s="170">
        <f t="shared" si="35"/>
        <v>0</v>
      </c>
      <c r="G37" s="283">
        <f>ENERO!I37</f>
        <v>0</v>
      </c>
      <c r="H37" s="457">
        <v>0</v>
      </c>
      <c r="I37" s="170">
        <f t="shared" si="36"/>
        <v>0</v>
      </c>
      <c r="J37" s="283">
        <f>ENERO!L37</f>
        <v>0</v>
      </c>
      <c r="K37" s="457">
        <v>0</v>
      </c>
      <c r="L37" s="170">
        <f t="shared" si="37"/>
        <v>0</v>
      </c>
      <c r="M37" s="283">
        <f t="shared" si="38"/>
        <v>0</v>
      </c>
      <c r="N37" s="170">
        <f t="shared" si="39"/>
        <v>0</v>
      </c>
      <c r="P37" s="455">
        <v>0</v>
      </c>
      <c r="Q37" s="458">
        <v>0</v>
      </c>
      <c r="R37" s="10"/>
      <c r="S37" s="155" t="str">
        <f>+IF(ENERO!S37=0,"",ENERO!S37)</f>
        <v>1010200-2</v>
      </c>
      <c r="T37" s="238" t="str">
        <f>+IF(ENERO!T37=0,"",ENERO!T37)</f>
        <v>Personal Supernumerario</v>
      </c>
      <c r="U37" s="31">
        <f>+ENERO!U37</f>
        <v>0</v>
      </c>
      <c r="V37" s="17">
        <f>ENERO!V37+FEBRERO!AL37</f>
        <v>0</v>
      </c>
      <c r="W37" s="17">
        <f>ENERO!W37+FEBRERO!AM37</f>
        <v>0</v>
      </c>
      <c r="X37" s="18">
        <f t="shared" si="40"/>
        <v>0</v>
      </c>
      <c r="Y37" s="21">
        <f>ENERO!AA37</f>
        <v>0</v>
      </c>
      <c r="Z37" s="457">
        <v>0</v>
      </c>
      <c r="AA37" s="20">
        <f t="shared" si="41"/>
        <v>0</v>
      </c>
      <c r="AB37" s="21">
        <f>ENERO!AD37</f>
        <v>0</v>
      </c>
      <c r="AC37" s="457">
        <v>0</v>
      </c>
      <c r="AD37" s="18">
        <f t="shared" si="42"/>
        <v>0</v>
      </c>
      <c r="AE37" s="21">
        <f>ENERO!AG37</f>
        <v>0</v>
      </c>
      <c r="AF37" s="457">
        <v>0</v>
      </c>
      <c r="AG37" s="18">
        <f t="shared" si="43"/>
        <v>0</v>
      </c>
      <c r="AH37" s="21">
        <f t="shared" si="44"/>
        <v>0</v>
      </c>
      <c r="AI37" s="17">
        <f t="shared" si="45"/>
        <v>0</v>
      </c>
      <c r="AJ37" s="18">
        <f t="shared" si="46"/>
        <v>0</v>
      </c>
      <c r="AK37" s="10"/>
      <c r="AL37" s="455">
        <v>0</v>
      </c>
      <c r="AM37" s="458">
        <v>0</v>
      </c>
      <c r="AN37" s="10"/>
      <c r="AO37" s="26" t="s">
        <v>161</v>
      </c>
    </row>
    <row r="38" spans="1:70" s="467" customFormat="1" x14ac:dyDescent="0.2">
      <c r="A38" s="706"/>
      <c r="B38" s="707"/>
      <c r="C38" s="709"/>
      <c r="D38" s="709"/>
      <c r="E38" s="709"/>
      <c r="F38" s="710"/>
      <c r="G38" s="711"/>
      <c r="H38" s="712"/>
      <c r="I38" s="710"/>
      <c r="J38" s="711"/>
      <c r="K38" s="712"/>
      <c r="L38" s="710"/>
      <c r="M38" s="711"/>
      <c r="N38" s="710"/>
      <c r="O38" s="713"/>
      <c r="P38" s="708"/>
      <c r="Q38" s="714"/>
      <c r="R38" s="10"/>
      <c r="S38" s="155" t="str">
        <f>+IF(ENERO!S38=0,"",ENERO!S38)</f>
        <v>1010200-3</v>
      </c>
      <c r="T38" s="238" t="str">
        <f>+IF(ENERO!T38=0,"",ENERO!T38)</f>
        <v>Honorarios de la Junta Directiva</v>
      </c>
      <c r="U38" s="31">
        <f>+ENERO!U38</f>
        <v>1836000</v>
      </c>
      <c r="V38" s="17">
        <f>ENERO!V38+FEBRERO!AL38</f>
        <v>0</v>
      </c>
      <c r="W38" s="17">
        <f>ENERO!W38+FEBRERO!AM38</f>
        <v>0</v>
      </c>
      <c r="X38" s="18">
        <f t="shared" si="40"/>
        <v>1836000</v>
      </c>
      <c r="Y38" s="21">
        <f>ENERO!AA38</f>
        <v>0</v>
      </c>
      <c r="Z38" s="457">
        <v>0</v>
      </c>
      <c r="AA38" s="20">
        <f t="shared" si="41"/>
        <v>0</v>
      </c>
      <c r="AB38" s="21">
        <f>ENERO!AD38</f>
        <v>0</v>
      </c>
      <c r="AC38" s="457">
        <v>0</v>
      </c>
      <c r="AD38" s="18">
        <f t="shared" si="42"/>
        <v>0</v>
      </c>
      <c r="AE38" s="21">
        <f>ENERO!AG38</f>
        <v>0</v>
      </c>
      <c r="AF38" s="457">
        <v>0</v>
      </c>
      <c r="AG38" s="18">
        <f t="shared" si="43"/>
        <v>0</v>
      </c>
      <c r="AH38" s="21">
        <f t="shared" si="44"/>
        <v>1836000</v>
      </c>
      <c r="AI38" s="17">
        <f t="shared" si="45"/>
        <v>1836000</v>
      </c>
      <c r="AJ38" s="18">
        <f t="shared" si="46"/>
        <v>1836000</v>
      </c>
      <c r="AK38" s="10"/>
      <c r="AL38" s="455">
        <v>0</v>
      </c>
      <c r="AM38" s="458">
        <v>0</v>
      </c>
      <c r="AN38" s="10"/>
      <c r="AO38" s="365"/>
      <c r="AP38" s="365"/>
      <c r="AQ38" s="365"/>
      <c r="AR38" s="365"/>
      <c r="AS38" s="365"/>
      <c r="AT38" s="365"/>
      <c r="AU38" s="365"/>
      <c r="AV38" s="365"/>
      <c r="AW38" s="365"/>
      <c r="AX38" s="365"/>
      <c r="AY38" s="365"/>
      <c r="AZ38" s="365"/>
    </row>
    <row r="39" spans="1:70" s="467" customFormat="1" x14ac:dyDescent="0.2">
      <c r="A39" s="706"/>
      <c r="B39" s="707"/>
      <c r="C39" s="709"/>
      <c r="D39" s="709"/>
      <c r="E39" s="709"/>
      <c r="F39" s="710"/>
      <c r="G39" s="711"/>
      <c r="H39" s="712"/>
      <c r="I39" s="710"/>
      <c r="J39" s="711"/>
      <c r="K39" s="712"/>
      <c r="L39" s="710"/>
      <c r="M39" s="711"/>
      <c r="N39" s="710"/>
      <c r="O39" s="713"/>
      <c r="P39" s="708"/>
      <c r="Q39" s="714"/>
      <c r="R39" s="10"/>
      <c r="S39" s="155" t="str">
        <f>+IF(ENERO!S39=0,"",ENERO!S39)</f>
        <v>1010200-4</v>
      </c>
      <c r="T39" s="238" t="str">
        <f>+IF(ENERO!T39=0,"",ENERO!T39)</f>
        <v>Otros Honorarios (Servicios de Cooperativa)</v>
      </c>
      <c r="U39" s="31">
        <f>+ENERO!U39</f>
        <v>0</v>
      </c>
      <c r="V39" s="17">
        <f>ENERO!V39+FEBRERO!AL39</f>
        <v>0</v>
      </c>
      <c r="W39" s="17">
        <f>ENERO!W39+FEBRERO!AM39</f>
        <v>0</v>
      </c>
      <c r="X39" s="18">
        <f t="shared" si="40"/>
        <v>0</v>
      </c>
      <c r="Y39" s="21">
        <f>ENERO!AA39</f>
        <v>0</v>
      </c>
      <c r="Z39" s="457">
        <v>0</v>
      </c>
      <c r="AA39" s="20">
        <f t="shared" si="41"/>
        <v>0</v>
      </c>
      <c r="AB39" s="21">
        <f>ENERO!AD39</f>
        <v>0</v>
      </c>
      <c r="AC39" s="457">
        <v>0</v>
      </c>
      <c r="AD39" s="18">
        <f t="shared" si="42"/>
        <v>0</v>
      </c>
      <c r="AE39" s="21">
        <f>ENERO!AG39</f>
        <v>0</v>
      </c>
      <c r="AF39" s="457">
        <v>0</v>
      </c>
      <c r="AG39" s="18">
        <f t="shared" si="43"/>
        <v>0</v>
      </c>
      <c r="AH39" s="21">
        <f t="shared" si="44"/>
        <v>0</v>
      </c>
      <c r="AI39" s="17">
        <f t="shared" si="45"/>
        <v>0</v>
      </c>
      <c r="AJ39" s="18">
        <f t="shared" si="46"/>
        <v>0</v>
      </c>
      <c r="AK39" s="10"/>
      <c r="AL39" s="455">
        <v>0</v>
      </c>
      <c r="AM39" s="458">
        <v>0</v>
      </c>
      <c r="AN39" s="10"/>
      <c r="AO39" s="365"/>
      <c r="AP39" s="365"/>
      <c r="AQ39" s="365"/>
      <c r="AR39" s="365"/>
      <c r="AS39" s="365"/>
      <c r="AT39" s="365"/>
      <c r="AU39" s="365"/>
      <c r="AV39" s="365"/>
      <c r="AW39" s="365"/>
      <c r="AX39" s="365"/>
      <c r="AY39" s="365"/>
      <c r="AZ39" s="365"/>
    </row>
    <row r="40" spans="1:70" s="514" customFormat="1" x14ac:dyDescent="0.2">
      <c r="A40" s="706"/>
      <c r="B40" s="707"/>
      <c r="C40" s="709"/>
      <c r="D40" s="709"/>
      <c r="E40" s="709"/>
      <c r="F40" s="710"/>
      <c r="G40" s="711"/>
      <c r="H40" s="712"/>
      <c r="I40" s="710"/>
      <c r="J40" s="711"/>
      <c r="K40" s="712"/>
      <c r="L40" s="710"/>
      <c r="M40" s="711"/>
      <c r="N40" s="710"/>
      <c r="O40" s="713"/>
      <c r="P40" s="708"/>
      <c r="Q40" s="714"/>
      <c r="R40" s="10"/>
      <c r="S40" s="155" t="str">
        <f>+IF(ENERO!S40=0,"",ENERO!S40)</f>
        <v>1010200-6</v>
      </c>
      <c r="T40" s="238" t="str">
        <f>+IF(ENERO!T40=0,"",ENERO!T40)</f>
        <v>Certificación, Habilitación y Acreditación</v>
      </c>
      <c r="U40" s="31">
        <f>+ENERO!U40</f>
        <v>10000000</v>
      </c>
      <c r="V40" s="17">
        <f>ENERO!V40+FEBRERO!AL40</f>
        <v>0</v>
      </c>
      <c r="W40" s="17">
        <f>ENERO!W40+FEBRERO!AM40</f>
        <v>0</v>
      </c>
      <c r="X40" s="18">
        <f t="shared" si="40"/>
        <v>10000000</v>
      </c>
      <c r="Y40" s="21">
        <f>ENERO!AA40</f>
        <v>0</v>
      </c>
      <c r="Z40" s="457">
        <v>0</v>
      </c>
      <c r="AA40" s="20">
        <f t="shared" si="41"/>
        <v>0</v>
      </c>
      <c r="AB40" s="21">
        <f>ENERO!AD40</f>
        <v>0</v>
      </c>
      <c r="AC40" s="457">
        <v>0</v>
      </c>
      <c r="AD40" s="18">
        <f t="shared" si="42"/>
        <v>0</v>
      </c>
      <c r="AE40" s="21">
        <f>ENERO!AG40</f>
        <v>0</v>
      </c>
      <c r="AF40" s="457">
        <v>0</v>
      </c>
      <c r="AG40" s="18">
        <f t="shared" si="43"/>
        <v>0</v>
      </c>
      <c r="AH40" s="21">
        <f t="shared" si="44"/>
        <v>10000000</v>
      </c>
      <c r="AI40" s="17">
        <f t="shared" si="45"/>
        <v>10000000</v>
      </c>
      <c r="AJ40" s="18">
        <f t="shared" si="46"/>
        <v>10000000</v>
      </c>
      <c r="AK40" s="10"/>
      <c r="AL40" s="455">
        <v>0</v>
      </c>
      <c r="AM40" s="458">
        <v>0</v>
      </c>
      <c r="AN40" s="10"/>
      <c r="AO40" s="467"/>
      <c r="AP40" s="467"/>
      <c r="AQ40" s="467"/>
      <c r="AR40" s="467"/>
      <c r="AS40" s="467"/>
      <c r="AT40" s="467"/>
      <c r="AU40" s="467"/>
      <c r="AV40" s="467"/>
      <c r="AW40" s="467"/>
      <c r="AX40" s="467"/>
      <c r="AY40" s="467"/>
      <c r="AZ40" s="467"/>
      <c r="BA40" s="467"/>
      <c r="BF40" s="467"/>
      <c r="BG40" s="467"/>
      <c r="BH40" s="467"/>
      <c r="BI40" s="467"/>
      <c r="BJ40" s="467"/>
      <c r="BK40" s="467"/>
      <c r="BL40" s="467"/>
      <c r="BM40" s="467"/>
      <c r="BN40" s="467"/>
      <c r="BO40" s="467"/>
      <c r="BP40" s="467"/>
      <c r="BQ40" s="467"/>
      <c r="BR40" s="467"/>
    </row>
    <row r="41" spans="1:70" s="514" customFormat="1" x14ac:dyDescent="0.2">
      <c r="A41" s="57">
        <f>+IF(ENERO!A41=0,"",ENERO!A41)</f>
        <v>1130104</v>
      </c>
      <c r="B41" s="45" t="str">
        <f>+IF(ENERO!B41=0,"",ENERO!B41)</f>
        <v>SUBSIDIO A LA OFERTA- ACTIVIDADES NO POS-S</v>
      </c>
      <c r="C41" s="27">
        <f>+ENERO!C41</f>
        <v>0</v>
      </c>
      <c r="D41" s="27">
        <f>ENERO!D41+FEBRERO!P41</f>
        <v>0</v>
      </c>
      <c r="E41" s="27">
        <f>ENERO!E41+FEBRERO!Q41</f>
        <v>0</v>
      </c>
      <c r="F41" s="28">
        <f t="shared" si="35"/>
        <v>0</v>
      </c>
      <c r="G41" s="31">
        <f>ENERO!I41</f>
        <v>0</v>
      </c>
      <c r="H41" s="457">
        <v>0</v>
      </c>
      <c r="I41" s="28">
        <f t="shared" si="36"/>
        <v>0</v>
      </c>
      <c r="J41" s="31">
        <f>ENERO!L41</f>
        <v>0</v>
      </c>
      <c r="K41" s="457">
        <v>0</v>
      </c>
      <c r="L41" s="28">
        <f t="shared" si="37"/>
        <v>0</v>
      </c>
      <c r="M41" s="31">
        <f t="shared" si="38"/>
        <v>0</v>
      </c>
      <c r="N41" s="28">
        <f t="shared" si="39"/>
        <v>0</v>
      </c>
      <c r="O41" s="467"/>
      <c r="P41" s="455">
        <v>0</v>
      </c>
      <c r="Q41" s="458">
        <v>0</v>
      </c>
      <c r="R41" s="10"/>
      <c r="S41" s="155">
        <f>+IF(ENERO!S41=0,"",ENERO!S41)</f>
        <v>1010299</v>
      </c>
      <c r="T41" s="238" t="str">
        <f>+IF(ENERO!T41=0,"",ENERO!T41)</f>
        <v>Vigencias Anteriores</v>
      </c>
      <c r="U41" s="31">
        <f>+ENERO!U41</f>
        <v>0</v>
      </c>
      <c r="V41" s="17">
        <f>ENERO!V41+FEBRERO!AL41</f>
        <v>0</v>
      </c>
      <c r="W41" s="17">
        <f>ENERO!W41+FEBRERO!AM41</f>
        <v>29754445</v>
      </c>
      <c r="X41" s="18">
        <f t="shared" si="40"/>
        <v>29754445</v>
      </c>
      <c r="Y41" s="21">
        <f>ENERO!AA41</f>
        <v>29754445</v>
      </c>
      <c r="Z41" s="457">
        <v>0</v>
      </c>
      <c r="AA41" s="20">
        <f t="shared" si="41"/>
        <v>29754445</v>
      </c>
      <c r="AB41" s="21">
        <f>ENERO!AD41</f>
        <v>29754445</v>
      </c>
      <c r="AC41" s="457">
        <v>0</v>
      </c>
      <c r="AD41" s="18">
        <f t="shared" si="42"/>
        <v>29754445</v>
      </c>
      <c r="AE41" s="21">
        <f>ENERO!AG41</f>
        <v>11345368</v>
      </c>
      <c r="AF41" s="457">
        <v>5549999</v>
      </c>
      <c r="AG41" s="18">
        <f t="shared" si="43"/>
        <v>16895367</v>
      </c>
      <c r="AH41" s="21">
        <f t="shared" si="44"/>
        <v>0</v>
      </c>
      <c r="AI41" s="17">
        <f t="shared" si="45"/>
        <v>0</v>
      </c>
      <c r="AJ41" s="18">
        <f t="shared" si="46"/>
        <v>12859078</v>
      </c>
      <c r="AK41" s="10"/>
      <c r="AL41" s="455">
        <v>0</v>
      </c>
      <c r="AM41" s="458">
        <v>0</v>
      </c>
      <c r="AN41" s="10"/>
      <c r="AO41" s="365"/>
      <c r="AP41" s="365"/>
      <c r="AQ41" s="365"/>
      <c r="AR41" s="365"/>
      <c r="AS41" s="365"/>
      <c r="AT41" s="365"/>
      <c r="AU41" s="365"/>
      <c r="AV41" s="365"/>
      <c r="AW41" s="365"/>
      <c r="AX41" s="365"/>
      <c r="AY41" s="365"/>
      <c r="AZ41" s="365"/>
      <c r="BA41" s="467"/>
      <c r="BF41" s="467"/>
      <c r="BG41" s="467"/>
      <c r="BH41" s="467"/>
      <c r="BI41" s="467"/>
      <c r="BJ41" s="467"/>
      <c r="BK41" s="467"/>
      <c r="BL41" s="467"/>
    </row>
    <row r="42" spans="1:70" s="467" customFormat="1" ht="15.75" x14ac:dyDescent="0.2">
      <c r="A42" s="57">
        <f>+IF(ENERO!A42=0,"",ENERO!A42)</f>
        <v>1130106</v>
      </c>
      <c r="B42" s="45" t="str">
        <f>+IF(ENERO!B42=0,"",ENERO!B42)</f>
        <v>SALUD PUBLICA - PLAN DE INTERVENCIONES COLECTIVAS</v>
      </c>
      <c r="C42" s="53">
        <f t="shared" ref="C42:N42" si="47">SUM(C43:C44)</f>
        <v>100000000</v>
      </c>
      <c r="D42" s="53">
        <f t="shared" si="47"/>
        <v>0</v>
      </c>
      <c r="E42" s="53">
        <f t="shared" si="47"/>
        <v>15073169</v>
      </c>
      <c r="F42" s="54">
        <f t="shared" si="47"/>
        <v>115073169</v>
      </c>
      <c r="G42" s="52">
        <f t="shared" si="47"/>
        <v>15073169</v>
      </c>
      <c r="H42" s="53">
        <f t="shared" si="47"/>
        <v>0</v>
      </c>
      <c r="I42" s="54">
        <f t="shared" si="47"/>
        <v>15073169</v>
      </c>
      <c r="J42" s="52">
        <f t="shared" si="47"/>
        <v>15073169</v>
      </c>
      <c r="K42" s="53">
        <f t="shared" si="47"/>
        <v>0</v>
      </c>
      <c r="L42" s="54">
        <f t="shared" si="47"/>
        <v>15073169</v>
      </c>
      <c r="M42" s="52">
        <f t="shared" si="47"/>
        <v>100000000</v>
      </c>
      <c r="N42" s="54">
        <f t="shared" si="47"/>
        <v>100000000</v>
      </c>
      <c r="P42" s="52">
        <f>SUM(P43:P44)</f>
        <v>0</v>
      </c>
      <c r="Q42" s="54">
        <f>SUM(Q43:Q44)</f>
        <v>0</v>
      </c>
      <c r="R42" s="10"/>
      <c r="S42" s="448" t="str">
        <f>+IF(ENERO!S42=0,"",ENERO!S42)</f>
        <v/>
      </c>
      <c r="T42" s="649" t="str">
        <f>+IF(ENERO!T42=0,"",ENERO!T42)</f>
        <v/>
      </c>
      <c r="U42" s="450"/>
      <c r="V42" s="193"/>
      <c r="W42" s="193"/>
      <c r="X42" s="207"/>
      <c r="Y42" s="450"/>
      <c r="Z42" s="193"/>
      <c r="AA42" s="193"/>
      <c r="AB42" s="450"/>
      <c r="AC42" s="193"/>
      <c r="AD42" s="207"/>
      <c r="AE42" s="450"/>
      <c r="AF42" s="193"/>
      <c r="AG42" s="207"/>
      <c r="AH42" s="450"/>
      <c r="AI42" s="193"/>
      <c r="AJ42" s="207"/>
      <c r="AK42" s="12"/>
      <c r="AL42" s="213"/>
      <c r="AM42" s="214"/>
      <c r="AN42" s="10"/>
      <c r="AO42" s="365"/>
      <c r="AP42" s="365"/>
      <c r="AQ42" s="365"/>
      <c r="AR42" s="365"/>
      <c r="AS42" s="365"/>
      <c r="AT42" s="365"/>
      <c r="AU42" s="365"/>
      <c r="AV42" s="365"/>
      <c r="AW42" s="365"/>
      <c r="AX42" s="365"/>
      <c r="AY42" s="365"/>
      <c r="AZ42" s="365"/>
      <c r="BR42" s="514"/>
    </row>
    <row r="43" spans="1:70" s="514" customFormat="1" ht="15" x14ac:dyDescent="0.2">
      <c r="A43" s="188" t="str">
        <f>+IF(ENERO!A43=0,"",ENERO!A43)</f>
        <v>1130106-1</v>
      </c>
      <c r="B43" s="189" t="str">
        <f>+CONCATENATE("Vigencia ",INSTRUCCIONES!$F$3)</f>
        <v>Vigencia 2014</v>
      </c>
      <c r="C43" s="456">
        <f>+ENERO!C43</f>
        <v>100000000</v>
      </c>
      <c r="D43" s="456">
        <f>ENERO!D43+FEBRERO!P43</f>
        <v>0</v>
      </c>
      <c r="E43" s="456">
        <f>ENERO!E43+FEBRERO!Q43</f>
        <v>0</v>
      </c>
      <c r="F43" s="170">
        <f>SUM(C43:E43)</f>
        <v>100000000</v>
      </c>
      <c r="G43" s="283">
        <f>ENERO!I43</f>
        <v>0</v>
      </c>
      <c r="H43" s="457">
        <v>0</v>
      </c>
      <c r="I43" s="170">
        <f>SUM(G43:H43)</f>
        <v>0</v>
      </c>
      <c r="J43" s="283">
        <f>ENERO!L43</f>
        <v>0</v>
      </c>
      <c r="K43" s="457">
        <v>0</v>
      </c>
      <c r="L43" s="170">
        <f>SUM(J43:K43)</f>
        <v>0</v>
      </c>
      <c r="M43" s="283">
        <f>F43-I43</f>
        <v>100000000</v>
      </c>
      <c r="N43" s="170">
        <f>F43-L43</f>
        <v>100000000</v>
      </c>
      <c r="O43" s="467"/>
      <c r="P43" s="455">
        <v>0</v>
      </c>
      <c r="Q43" s="458">
        <v>0</v>
      </c>
      <c r="R43" s="10"/>
      <c r="S43" s="34">
        <f>+IF(ENERO!S43=0,"",ENERO!S43)</f>
        <v>1010300</v>
      </c>
      <c r="T43" s="237" t="str">
        <f>+IF(ENERO!T43=0,"",ENERO!T43)</f>
        <v>Contribuciones Inherentes nómina al Sector Privado</v>
      </c>
      <c r="U43" s="151">
        <f t="shared" ref="U43:AJ43" si="48">U44+U49+U55</f>
        <v>131901422</v>
      </c>
      <c r="V43" s="144">
        <f t="shared" si="48"/>
        <v>0</v>
      </c>
      <c r="W43" s="144">
        <f t="shared" si="48"/>
        <v>29357693</v>
      </c>
      <c r="X43" s="153">
        <f t="shared" si="48"/>
        <v>161259115</v>
      </c>
      <c r="Y43" s="151">
        <f t="shared" si="48"/>
        <v>35920994</v>
      </c>
      <c r="Z43" s="144">
        <f t="shared" si="48"/>
        <v>6363738</v>
      </c>
      <c r="AA43" s="152">
        <f t="shared" si="48"/>
        <v>42284732</v>
      </c>
      <c r="AB43" s="151">
        <f t="shared" si="48"/>
        <v>35920994</v>
      </c>
      <c r="AC43" s="144">
        <f t="shared" si="48"/>
        <v>6363738</v>
      </c>
      <c r="AD43" s="153">
        <f t="shared" si="48"/>
        <v>42284732</v>
      </c>
      <c r="AE43" s="151">
        <f t="shared" si="48"/>
        <v>6676386</v>
      </c>
      <c r="AF43" s="144">
        <f t="shared" si="48"/>
        <v>19197660</v>
      </c>
      <c r="AG43" s="153">
        <f t="shared" si="48"/>
        <v>25874046</v>
      </c>
      <c r="AH43" s="151">
        <f t="shared" si="48"/>
        <v>118974383</v>
      </c>
      <c r="AI43" s="144">
        <f t="shared" si="48"/>
        <v>118974383</v>
      </c>
      <c r="AJ43" s="153">
        <f t="shared" si="48"/>
        <v>135385069</v>
      </c>
      <c r="AK43" s="10"/>
      <c r="AL43" s="151">
        <f>AL44+AL49+AL55</f>
        <v>0</v>
      </c>
      <c r="AM43" s="153">
        <f>AM44+AM49+AM55</f>
        <v>0</v>
      </c>
      <c r="AN43" s="10"/>
      <c r="AO43" s="467"/>
      <c r="AP43" s="554"/>
      <c r="AQ43" s="365"/>
      <c r="AR43" s="365"/>
      <c r="AS43" s="365"/>
      <c r="AT43" s="365"/>
      <c r="AU43" s="365"/>
      <c r="AV43" s="365"/>
      <c r="AW43" s="365"/>
      <c r="AX43" s="365"/>
      <c r="AY43" s="365"/>
      <c r="AZ43" s="365"/>
      <c r="BA43" s="467"/>
      <c r="BF43" s="467"/>
      <c r="BG43" s="467"/>
      <c r="BH43" s="467"/>
      <c r="BI43" s="467"/>
      <c r="BJ43" s="467"/>
      <c r="BK43" s="467"/>
      <c r="BL43" s="467"/>
      <c r="BM43" s="467"/>
      <c r="BN43" s="467"/>
      <c r="BO43" s="467"/>
      <c r="BP43" s="467"/>
      <c r="BQ43" s="467"/>
    </row>
    <row r="44" spans="1:70" s="514" customFormat="1" ht="15" x14ac:dyDescent="0.2">
      <c r="A44" s="188" t="str">
        <f>+IF(ENERO!A44=0,"",ENERO!A44)</f>
        <v>1130106-2</v>
      </c>
      <c r="B44" s="189" t="str">
        <f>+IF(ENERO!B44=0,"",ENERO!B44)</f>
        <v>Vigencias Anteriores</v>
      </c>
      <c r="C44" s="456">
        <f>+ENERO!C44</f>
        <v>0</v>
      </c>
      <c r="D44" s="456">
        <f>ENERO!D44+FEBRERO!P44</f>
        <v>0</v>
      </c>
      <c r="E44" s="456">
        <f>ENERO!E44+FEBRERO!Q44</f>
        <v>15073169</v>
      </c>
      <c r="F44" s="170">
        <f>SUM(C44:E44)</f>
        <v>15073169</v>
      </c>
      <c r="G44" s="283">
        <f>ENERO!I44</f>
        <v>15073169</v>
      </c>
      <c r="H44" s="457">
        <v>0</v>
      </c>
      <c r="I44" s="170">
        <f>SUM(G44:H44)</f>
        <v>15073169</v>
      </c>
      <c r="J44" s="283">
        <f>ENERO!L44</f>
        <v>15073169</v>
      </c>
      <c r="K44" s="457">
        <v>0</v>
      </c>
      <c r="L44" s="170">
        <f>SUM(J44:K44)</f>
        <v>15073169</v>
      </c>
      <c r="M44" s="283">
        <f>F44-I44</f>
        <v>0</v>
      </c>
      <c r="N44" s="170">
        <f>F44-L44</f>
        <v>0</v>
      </c>
      <c r="O44" s="467"/>
      <c r="P44" s="455">
        <v>0</v>
      </c>
      <c r="Q44" s="458">
        <v>0</v>
      </c>
      <c r="R44" s="10"/>
      <c r="S44" s="155">
        <f>+IF(ENERO!S44=0,"",ENERO!S44)</f>
        <v>1010301</v>
      </c>
      <c r="T44" s="238" t="str">
        <f>+IF(ENERO!T44=0,"",ENERO!T44)</f>
        <v>Contribuciones - Sin Situación de Fondos</v>
      </c>
      <c r="U44" s="31">
        <f t="shared" ref="U44:AJ44" si="49">SUM(U45:U48)</f>
        <v>69341123</v>
      </c>
      <c r="V44" s="17">
        <f t="shared" si="49"/>
        <v>0</v>
      </c>
      <c r="W44" s="17">
        <f t="shared" si="49"/>
        <v>0</v>
      </c>
      <c r="X44" s="18">
        <f t="shared" si="49"/>
        <v>69341123</v>
      </c>
      <c r="Y44" s="21">
        <f t="shared" si="49"/>
        <v>5360351</v>
      </c>
      <c r="Z44" s="169">
        <f t="shared" si="49"/>
        <v>5346435</v>
      </c>
      <c r="AA44" s="20">
        <f t="shared" si="49"/>
        <v>10706786</v>
      </c>
      <c r="AB44" s="21">
        <f t="shared" si="49"/>
        <v>5360351</v>
      </c>
      <c r="AC44" s="169">
        <f t="shared" si="49"/>
        <v>5346435</v>
      </c>
      <c r="AD44" s="18">
        <f t="shared" si="49"/>
        <v>10706786</v>
      </c>
      <c r="AE44" s="21">
        <f t="shared" si="49"/>
        <v>5360351</v>
      </c>
      <c r="AF44" s="169">
        <f t="shared" si="49"/>
        <v>5346435</v>
      </c>
      <c r="AG44" s="18">
        <f t="shared" si="49"/>
        <v>10706786</v>
      </c>
      <c r="AH44" s="21">
        <f t="shared" si="49"/>
        <v>58634337</v>
      </c>
      <c r="AI44" s="17">
        <f t="shared" si="49"/>
        <v>58634337</v>
      </c>
      <c r="AJ44" s="18">
        <f t="shared" si="49"/>
        <v>58634337</v>
      </c>
      <c r="AK44" s="10"/>
      <c r="AL44" s="31">
        <f>SUM(AL45:AL48)</f>
        <v>0</v>
      </c>
      <c r="AM44" s="28">
        <f>SUM(AM45:AM48)</f>
        <v>0</v>
      </c>
      <c r="AN44" s="10"/>
      <c r="AO44" s="365"/>
      <c r="AP44" s="365"/>
      <c r="AQ44" s="365"/>
      <c r="AR44" s="365"/>
      <c r="AS44" s="365"/>
      <c r="AT44" s="365"/>
      <c r="AU44" s="365"/>
      <c r="AV44" s="365"/>
      <c r="AW44" s="365"/>
      <c r="AX44" s="365"/>
      <c r="AY44" s="365"/>
      <c r="AZ44" s="365"/>
      <c r="BA44" s="467"/>
      <c r="BF44" s="467"/>
      <c r="BG44" s="467"/>
      <c r="BH44" s="467"/>
      <c r="BI44" s="467"/>
      <c r="BJ44" s="467"/>
      <c r="BK44" s="467"/>
      <c r="BL44" s="467"/>
      <c r="BM44" s="467"/>
      <c r="BN44" s="467"/>
      <c r="BO44" s="467"/>
      <c r="BP44" s="467"/>
      <c r="BQ44" s="467"/>
      <c r="BR44" s="467"/>
    </row>
    <row r="45" spans="1:70" s="467" customFormat="1" x14ac:dyDescent="0.2">
      <c r="A45" s="57">
        <f>+IF(ENERO!A45=0,"",ENERO!A45)</f>
        <v>1130107</v>
      </c>
      <c r="B45" s="45" t="str">
        <f>+IF(ENERO!B45=0,"",ENERO!B45)</f>
        <v>MINSALUD-FOSYGA-RECLAMACIONES ECAT</v>
      </c>
      <c r="C45" s="53">
        <f t="shared" ref="C45:N45" si="50">SUM(C46:C47)</f>
        <v>0</v>
      </c>
      <c r="D45" s="53">
        <f t="shared" si="50"/>
        <v>0</v>
      </c>
      <c r="E45" s="53">
        <f t="shared" si="50"/>
        <v>0</v>
      </c>
      <c r="F45" s="54">
        <f t="shared" si="50"/>
        <v>0</v>
      </c>
      <c r="G45" s="52">
        <f t="shared" si="50"/>
        <v>0</v>
      </c>
      <c r="H45" s="53">
        <f t="shared" si="50"/>
        <v>0</v>
      </c>
      <c r="I45" s="54">
        <f t="shared" si="50"/>
        <v>0</v>
      </c>
      <c r="J45" s="52">
        <f t="shared" si="50"/>
        <v>0</v>
      </c>
      <c r="K45" s="53">
        <f t="shared" si="50"/>
        <v>0</v>
      </c>
      <c r="L45" s="54">
        <f t="shared" si="50"/>
        <v>0</v>
      </c>
      <c r="M45" s="52">
        <f t="shared" si="50"/>
        <v>0</v>
      </c>
      <c r="N45" s="54">
        <f t="shared" si="50"/>
        <v>0</v>
      </c>
      <c r="P45" s="52">
        <f>SUM(P46:P47)</f>
        <v>0</v>
      </c>
      <c r="Q45" s="54">
        <f>SUM(Q46:Q47)</f>
        <v>0</v>
      </c>
      <c r="R45" s="10"/>
      <c r="S45" s="156" t="str">
        <f>+IF(ENERO!S45=0,"",ENERO!S45)</f>
        <v>1010301-1</v>
      </c>
      <c r="T45" s="251" t="str">
        <f>+IF(ENERO!T45=0,"",ENERO!T45)</f>
        <v>Aportes a E.P.S.- Sin sit. Fondos</v>
      </c>
      <c r="U45" s="31">
        <f>+ENERO!U45</f>
        <v>17832372</v>
      </c>
      <c r="V45" s="17">
        <f>ENERO!V45+FEBRERO!AL45</f>
        <v>0</v>
      </c>
      <c r="W45" s="17">
        <f>ENERO!W45+FEBRERO!AM45</f>
        <v>0</v>
      </c>
      <c r="X45" s="18">
        <f>SUM(U45:W45)</f>
        <v>17832372</v>
      </c>
      <c r="Y45" s="21">
        <f>ENERO!AA45</f>
        <v>2179582</v>
      </c>
      <c r="Z45" s="457">
        <v>2161768</v>
      </c>
      <c r="AA45" s="20">
        <f>SUM(Y45:Z45)</f>
        <v>4341350</v>
      </c>
      <c r="AB45" s="21">
        <f>ENERO!AD45</f>
        <v>2179582</v>
      </c>
      <c r="AC45" s="457">
        <v>2161768</v>
      </c>
      <c r="AD45" s="18">
        <f>SUM(AB45:AC45)</f>
        <v>4341350</v>
      </c>
      <c r="AE45" s="21">
        <f>ENERO!AG45</f>
        <v>2179582</v>
      </c>
      <c r="AF45" s="457">
        <v>2161768</v>
      </c>
      <c r="AG45" s="18">
        <f>SUM(AE45:AF45)</f>
        <v>4341350</v>
      </c>
      <c r="AH45" s="21">
        <f>X45-AA45</f>
        <v>13491022</v>
      </c>
      <c r="AI45" s="17">
        <f>X45-AD45</f>
        <v>13491022</v>
      </c>
      <c r="AJ45" s="18">
        <f>X45-AG45</f>
        <v>13491022</v>
      </c>
      <c r="AK45" s="10"/>
      <c r="AL45" s="455">
        <v>0</v>
      </c>
      <c r="AM45" s="458">
        <v>0</v>
      </c>
      <c r="AN45" s="10"/>
      <c r="AO45" s="365"/>
      <c r="AP45" s="365"/>
      <c r="AQ45" s="365"/>
      <c r="AR45" s="365"/>
      <c r="AS45" s="365"/>
      <c r="AT45" s="365"/>
      <c r="AU45" s="365"/>
      <c r="AV45" s="365"/>
      <c r="AW45" s="365"/>
      <c r="AX45" s="365"/>
      <c r="AY45" s="365"/>
      <c r="AZ45" s="365"/>
      <c r="BR45" s="514"/>
    </row>
    <row r="46" spans="1:70" s="514" customFormat="1" ht="15" x14ac:dyDescent="0.2">
      <c r="A46" s="188" t="str">
        <f>+IF(ENERO!A46=0,"",ENERO!A46)</f>
        <v>1130107-1</v>
      </c>
      <c r="B46" s="189" t="str">
        <f>+CONCATENATE("Vigencia ",INSTRUCCIONES!$F$3)</f>
        <v>Vigencia 2014</v>
      </c>
      <c r="C46" s="456">
        <f>+ENERO!C46</f>
        <v>0</v>
      </c>
      <c r="D46" s="456">
        <f>ENERO!D46+FEBRERO!P46</f>
        <v>0</v>
      </c>
      <c r="E46" s="456">
        <f>ENERO!E46+FEBRERO!Q46</f>
        <v>0</v>
      </c>
      <c r="F46" s="170">
        <f>SUM(C46:E46)</f>
        <v>0</v>
      </c>
      <c r="G46" s="283">
        <f>ENERO!I46</f>
        <v>0</v>
      </c>
      <c r="H46" s="457">
        <v>0</v>
      </c>
      <c r="I46" s="170">
        <f>SUM(G46:H46)</f>
        <v>0</v>
      </c>
      <c r="J46" s="283">
        <f>ENERO!L46</f>
        <v>0</v>
      </c>
      <c r="K46" s="457">
        <v>0</v>
      </c>
      <c r="L46" s="170">
        <f>SUM(J46:K46)</f>
        <v>0</v>
      </c>
      <c r="M46" s="283">
        <f>F46-I46</f>
        <v>0</v>
      </c>
      <c r="N46" s="170">
        <f>F46-L46</f>
        <v>0</v>
      </c>
      <c r="O46" s="467"/>
      <c r="P46" s="455">
        <v>0</v>
      </c>
      <c r="Q46" s="458">
        <v>0</v>
      </c>
      <c r="R46" s="10"/>
      <c r="S46" s="156" t="str">
        <f>+IF(ENERO!S46=0,"",ENERO!S46)</f>
        <v>1010301-2</v>
      </c>
      <c r="T46" s="251" t="str">
        <f>+IF(ENERO!T46=0,"",ENERO!T46)</f>
        <v>Aportes Fondos Pensionales - Sin Sit. Fondos</v>
      </c>
      <c r="U46" s="31">
        <f>+ENERO!U46</f>
        <v>25156026</v>
      </c>
      <c r="V46" s="17">
        <f>ENERO!V46+FEBRERO!AL46</f>
        <v>0</v>
      </c>
      <c r="W46" s="17">
        <f>ENERO!W46+FEBRERO!AM46</f>
        <v>0</v>
      </c>
      <c r="X46" s="18">
        <f>SUM(U46:W46)</f>
        <v>25156026</v>
      </c>
      <c r="Y46" s="21">
        <f>ENERO!AA46</f>
        <v>3077059</v>
      </c>
      <c r="Z46" s="457">
        <v>3051908</v>
      </c>
      <c r="AA46" s="20">
        <f>SUM(Y46:Z46)</f>
        <v>6128967</v>
      </c>
      <c r="AB46" s="21">
        <f>ENERO!AD46</f>
        <v>3077059</v>
      </c>
      <c r="AC46" s="457">
        <v>3051908</v>
      </c>
      <c r="AD46" s="18">
        <f>SUM(AB46:AC46)</f>
        <v>6128967</v>
      </c>
      <c r="AE46" s="21">
        <f>ENERO!AG46</f>
        <v>3077059</v>
      </c>
      <c r="AF46" s="457">
        <v>3051908</v>
      </c>
      <c r="AG46" s="18">
        <f>SUM(AE46:AF46)</f>
        <v>6128967</v>
      </c>
      <c r="AH46" s="21">
        <f>X46-AA46</f>
        <v>19027059</v>
      </c>
      <c r="AI46" s="17">
        <f>X46-AD46</f>
        <v>19027059</v>
      </c>
      <c r="AJ46" s="18">
        <f>X46-AG46</f>
        <v>19027059</v>
      </c>
      <c r="AK46" s="10"/>
      <c r="AL46" s="455">
        <v>0</v>
      </c>
      <c r="AM46" s="458">
        <v>0</v>
      </c>
      <c r="AN46" s="10"/>
      <c r="AO46" s="555"/>
      <c r="AP46" s="554"/>
      <c r="AQ46" s="365"/>
      <c r="AR46" s="365"/>
      <c r="AS46" s="365"/>
      <c r="AT46" s="365"/>
      <c r="AU46" s="365"/>
      <c r="AV46" s="365"/>
      <c r="AW46" s="365"/>
      <c r="AX46" s="365"/>
      <c r="AY46" s="365"/>
      <c r="AZ46" s="365"/>
      <c r="BA46" s="467"/>
      <c r="BF46" s="467"/>
      <c r="BG46" s="467"/>
      <c r="BH46" s="467"/>
      <c r="BI46" s="467"/>
      <c r="BJ46" s="467"/>
      <c r="BK46" s="467"/>
      <c r="BL46" s="467"/>
    </row>
    <row r="47" spans="1:70" s="514" customFormat="1" ht="15" x14ac:dyDescent="0.2">
      <c r="A47" s="188" t="str">
        <f>+IF(ENERO!A47=0,"",ENERO!A47)</f>
        <v>1130107-2</v>
      </c>
      <c r="B47" s="189" t="str">
        <f>+IF(ENERO!B47=0,"",ENERO!B47)</f>
        <v>Vigencias Anteriores</v>
      </c>
      <c r="C47" s="456">
        <f>+ENERO!C47</f>
        <v>0</v>
      </c>
      <c r="D47" s="456">
        <f>ENERO!D47+FEBRERO!P47</f>
        <v>0</v>
      </c>
      <c r="E47" s="456">
        <f>ENERO!E47+FEBRERO!Q47</f>
        <v>0</v>
      </c>
      <c r="F47" s="170">
        <f>SUM(C47:E47)</f>
        <v>0</v>
      </c>
      <c r="G47" s="283">
        <f>ENERO!I47</f>
        <v>0</v>
      </c>
      <c r="H47" s="457">
        <v>0</v>
      </c>
      <c r="I47" s="170">
        <f>SUM(G47:H47)</f>
        <v>0</v>
      </c>
      <c r="J47" s="283">
        <f>ENERO!L47</f>
        <v>0</v>
      </c>
      <c r="K47" s="457">
        <v>0</v>
      </c>
      <c r="L47" s="170">
        <f>SUM(J47:K47)</f>
        <v>0</v>
      </c>
      <c r="M47" s="283">
        <f>F47-I47</f>
        <v>0</v>
      </c>
      <c r="N47" s="170">
        <f>F47-L47</f>
        <v>0</v>
      </c>
      <c r="O47" s="467"/>
      <c r="P47" s="455">
        <v>0</v>
      </c>
      <c r="Q47" s="458">
        <v>0</v>
      </c>
      <c r="R47" s="10"/>
      <c r="S47" s="156" t="str">
        <f>+IF(ENERO!S47=0,"",ENERO!S47)</f>
        <v>1010301-3</v>
      </c>
      <c r="T47" s="251" t="str">
        <f>+IF(ENERO!T47=0,"",ENERO!T47)</f>
        <v xml:space="preserve">Aportes a Fondos de Cesantia - Sin Sit. de Fondos </v>
      </c>
      <c r="U47" s="31">
        <f>+ENERO!U47</f>
        <v>20373023</v>
      </c>
      <c r="V47" s="17">
        <f>ENERO!V47+FEBRERO!AL47</f>
        <v>0</v>
      </c>
      <c r="W47" s="17">
        <f>ENERO!W47+FEBRERO!AM47</f>
        <v>0</v>
      </c>
      <c r="X47" s="18">
        <f>SUM(U47:W47)</f>
        <v>20373023</v>
      </c>
      <c r="Y47" s="21">
        <f>ENERO!AA47</f>
        <v>0</v>
      </c>
      <c r="Z47" s="457">
        <v>0</v>
      </c>
      <c r="AA47" s="20">
        <f>SUM(Y47:Z47)</f>
        <v>0</v>
      </c>
      <c r="AB47" s="21">
        <f>ENERO!AD47</f>
        <v>0</v>
      </c>
      <c r="AC47" s="457">
        <v>0</v>
      </c>
      <c r="AD47" s="18">
        <f>SUM(AB47:AC47)</f>
        <v>0</v>
      </c>
      <c r="AE47" s="21">
        <f>ENERO!AG47</f>
        <v>0</v>
      </c>
      <c r="AF47" s="457">
        <v>0</v>
      </c>
      <c r="AG47" s="18">
        <f>SUM(AE47:AF47)</f>
        <v>0</v>
      </c>
      <c r="AH47" s="21">
        <f>X47-AA47</f>
        <v>20373023</v>
      </c>
      <c r="AI47" s="17">
        <f>X47-AD47</f>
        <v>20373023</v>
      </c>
      <c r="AJ47" s="18">
        <f>X47-AG47</f>
        <v>20373023</v>
      </c>
      <c r="AK47" s="10"/>
      <c r="AL47" s="455">
        <v>0</v>
      </c>
      <c r="AM47" s="458">
        <v>0</v>
      </c>
      <c r="AN47" s="10"/>
      <c r="AO47" s="365"/>
      <c r="AP47" s="365"/>
      <c r="AQ47" s="365"/>
      <c r="AR47" s="365"/>
      <c r="AS47" s="365"/>
      <c r="AT47" s="365"/>
      <c r="AU47" s="365"/>
      <c r="AV47" s="365"/>
      <c r="AW47" s="365"/>
      <c r="AX47" s="365"/>
      <c r="AY47" s="365"/>
      <c r="AZ47" s="365"/>
      <c r="BA47" s="467"/>
      <c r="BF47" s="467"/>
      <c r="BG47" s="467"/>
      <c r="BH47" s="467"/>
      <c r="BI47" s="467"/>
      <c r="BJ47" s="467"/>
      <c r="BK47" s="467"/>
      <c r="BL47" s="467"/>
      <c r="BM47" s="467"/>
      <c r="BN47" s="467"/>
      <c r="BO47" s="467"/>
      <c r="BP47" s="467"/>
      <c r="BQ47" s="467"/>
      <c r="BR47" s="467"/>
    </row>
    <row r="48" spans="1:70" s="467" customFormat="1" x14ac:dyDescent="0.2">
      <c r="A48" s="57">
        <f>+IF(ENERO!A48=0,"",ENERO!A48)</f>
        <v>1130108</v>
      </c>
      <c r="B48" s="45" t="str">
        <f>+IF(ENERO!B48=0,"",ENERO!B48)</f>
        <v>MINSALUD-FOSYGA -TRAUMA MAYOR Y DESPLAZADOS</v>
      </c>
      <c r="C48" s="53">
        <f t="shared" ref="C48:N48" si="51">SUM(C49:C50)</f>
        <v>0</v>
      </c>
      <c r="D48" s="53">
        <f t="shared" si="51"/>
        <v>0</v>
      </c>
      <c r="E48" s="53">
        <f t="shared" si="51"/>
        <v>0</v>
      </c>
      <c r="F48" s="54">
        <f t="shared" si="51"/>
        <v>0</v>
      </c>
      <c r="G48" s="52">
        <f t="shared" si="51"/>
        <v>0</v>
      </c>
      <c r="H48" s="53">
        <f t="shared" si="51"/>
        <v>0</v>
      </c>
      <c r="I48" s="54">
        <f t="shared" si="51"/>
        <v>0</v>
      </c>
      <c r="J48" s="52">
        <f t="shared" si="51"/>
        <v>0</v>
      </c>
      <c r="K48" s="53">
        <f t="shared" si="51"/>
        <v>0</v>
      </c>
      <c r="L48" s="54">
        <f t="shared" si="51"/>
        <v>0</v>
      </c>
      <c r="M48" s="52">
        <f t="shared" si="51"/>
        <v>0</v>
      </c>
      <c r="N48" s="54">
        <f t="shared" si="51"/>
        <v>0</v>
      </c>
      <c r="P48" s="52">
        <f>SUM(P49:P50)</f>
        <v>0</v>
      </c>
      <c r="Q48" s="54">
        <f>SUM(Q49:Q50)</f>
        <v>0</v>
      </c>
      <c r="R48" s="10"/>
      <c r="S48" s="156" t="str">
        <f>+IF(ENERO!S48=0,"",ENERO!S48)</f>
        <v>1010301-4</v>
      </c>
      <c r="T48" s="251" t="str">
        <f>+IF(ENERO!T48=0,"",ENERO!T48)</f>
        <v xml:space="preserve">Aporte a ARL. - Sin Sit. de Fondos </v>
      </c>
      <c r="U48" s="31">
        <f>+ENERO!U48</f>
        <v>5979702</v>
      </c>
      <c r="V48" s="17">
        <f>ENERO!V48+FEBRERO!AL48</f>
        <v>0</v>
      </c>
      <c r="W48" s="17">
        <f>ENERO!W48+FEBRERO!AM48</f>
        <v>0</v>
      </c>
      <c r="X48" s="18">
        <f>SUM(U48:W48)</f>
        <v>5979702</v>
      </c>
      <c r="Y48" s="21">
        <f>ENERO!AA48</f>
        <v>103710</v>
      </c>
      <c r="Z48" s="457">
        <v>132759</v>
      </c>
      <c r="AA48" s="20">
        <f>SUM(Y48:Z48)</f>
        <v>236469</v>
      </c>
      <c r="AB48" s="21">
        <f>ENERO!AD48</f>
        <v>103710</v>
      </c>
      <c r="AC48" s="457">
        <v>132759</v>
      </c>
      <c r="AD48" s="18">
        <f>SUM(AB48:AC48)</f>
        <v>236469</v>
      </c>
      <c r="AE48" s="21">
        <f>ENERO!AG48</f>
        <v>103710</v>
      </c>
      <c r="AF48" s="457">
        <v>132759</v>
      </c>
      <c r="AG48" s="18">
        <f>SUM(AE48:AF48)</f>
        <v>236469</v>
      </c>
      <c r="AH48" s="21">
        <f>X48-AA48</f>
        <v>5743233</v>
      </c>
      <c r="AI48" s="17">
        <f>X48-AD48</f>
        <v>5743233</v>
      </c>
      <c r="AJ48" s="18">
        <f>X48-AG48</f>
        <v>5743233</v>
      </c>
      <c r="AK48" s="10"/>
      <c r="AL48" s="455">
        <v>0</v>
      </c>
      <c r="AM48" s="458">
        <v>0</v>
      </c>
      <c r="AN48" s="10"/>
      <c r="AO48" s="365"/>
      <c r="AP48" s="365"/>
      <c r="AQ48" s="365"/>
      <c r="AR48" s="365"/>
      <c r="AS48" s="365"/>
      <c r="AT48" s="365"/>
      <c r="AU48" s="365"/>
      <c r="AV48" s="365"/>
      <c r="AW48" s="365"/>
      <c r="AX48" s="365"/>
      <c r="AY48" s="365"/>
      <c r="AZ48" s="365"/>
      <c r="BR48" s="514"/>
    </row>
    <row r="49" spans="1:70" s="514" customFormat="1" ht="15" x14ac:dyDescent="0.2">
      <c r="A49" s="188" t="str">
        <f>+IF(ENERO!A49=0,"",ENERO!A49)</f>
        <v>1130108-1</v>
      </c>
      <c r="B49" s="189" t="str">
        <f>+CONCATENATE("Vigencia ",INSTRUCCIONES!$F$3)</f>
        <v>Vigencia 2014</v>
      </c>
      <c r="C49" s="456">
        <f>+ENERO!C49</f>
        <v>0</v>
      </c>
      <c r="D49" s="456">
        <f>ENERO!D49+FEBRERO!P49</f>
        <v>0</v>
      </c>
      <c r="E49" s="456">
        <f>ENERO!E49+FEBRERO!Q49</f>
        <v>0</v>
      </c>
      <c r="F49" s="170">
        <f>SUM(C49:E49)</f>
        <v>0</v>
      </c>
      <c r="G49" s="283">
        <f>ENERO!I49</f>
        <v>0</v>
      </c>
      <c r="H49" s="457">
        <v>0</v>
      </c>
      <c r="I49" s="170">
        <f>SUM(G49:H49)</f>
        <v>0</v>
      </c>
      <c r="J49" s="283">
        <f>ENERO!L49</f>
        <v>0</v>
      </c>
      <c r="K49" s="457">
        <v>0</v>
      </c>
      <c r="L49" s="170">
        <f>SUM(J49:K49)</f>
        <v>0</v>
      </c>
      <c r="M49" s="283">
        <f>F49-I49</f>
        <v>0</v>
      </c>
      <c r="N49" s="170">
        <f>F49-L49</f>
        <v>0</v>
      </c>
      <c r="O49" s="467"/>
      <c r="P49" s="455">
        <v>0</v>
      </c>
      <c r="Q49" s="458">
        <v>0</v>
      </c>
      <c r="R49" s="10"/>
      <c r="S49" s="155">
        <f>+IF(ENERO!S49=0,"",ENERO!S49)</f>
        <v>1010302</v>
      </c>
      <c r="T49" s="238" t="str">
        <f>+IF(ENERO!T49=0,"",ENERO!T49)</f>
        <v>Contribuciones - Otros</v>
      </c>
      <c r="U49" s="31">
        <f t="shared" ref="U49:AJ49" si="52">SUM(U50:U54)</f>
        <v>62560299</v>
      </c>
      <c r="V49" s="17">
        <f t="shared" si="52"/>
        <v>0</v>
      </c>
      <c r="W49" s="17">
        <f t="shared" si="52"/>
        <v>0</v>
      </c>
      <c r="X49" s="18">
        <f t="shared" si="52"/>
        <v>62560299</v>
      </c>
      <c r="Y49" s="21">
        <f t="shared" si="52"/>
        <v>1202950</v>
      </c>
      <c r="Z49" s="169">
        <f t="shared" si="52"/>
        <v>1017303</v>
      </c>
      <c r="AA49" s="20">
        <f t="shared" si="52"/>
        <v>2220253</v>
      </c>
      <c r="AB49" s="21">
        <f t="shared" si="52"/>
        <v>1202950</v>
      </c>
      <c r="AC49" s="169">
        <f t="shared" si="52"/>
        <v>1017303</v>
      </c>
      <c r="AD49" s="18">
        <f t="shared" si="52"/>
        <v>2220253</v>
      </c>
      <c r="AE49" s="21">
        <f t="shared" si="52"/>
        <v>0</v>
      </c>
      <c r="AF49" s="169">
        <f t="shared" si="52"/>
        <v>1202950</v>
      </c>
      <c r="AG49" s="18">
        <f t="shared" si="52"/>
        <v>1202950</v>
      </c>
      <c r="AH49" s="21">
        <f t="shared" si="52"/>
        <v>60340046</v>
      </c>
      <c r="AI49" s="17">
        <f t="shared" si="52"/>
        <v>60340046</v>
      </c>
      <c r="AJ49" s="18">
        <f t="shared" si="52"/>
        <v>61357349</v>
      </c>
      <c r="AK49" s="10"/>
      <c r="AL49" s="31">
        <f>SUM(AL50:AL54)</f>
        <v>0</v>
      </c>
      <c r="AM49" s="28">
        <f>SUM(AM50:AM54)</f>
        <v>0</v>
      </c>
      <c r="AN49" s="10"/>
      <c r="AO49" s="555"/>
      <c r="AP49" s="554"/>
      <c r="AQ49" s="365"/>
      <c r="AR49" s="365"/>
      <c r="AS49" s="365"/>
      <c r="AT49" s="365"/>
      <c r="AU49" s="365"/>
      <c r="AV49" s="365"/>
      <c r="AW49" s="365"/>
      <c r="AX49" s="365"/>
      <c r="AY49" s="365"/>
      <c r="AZ49" s="365"/>
      <c r="BA49" s="467"/>
      <c r="BF49" s="467"/>
      <c r="BG49" s="467"/>
      <c r="BH49" s="467"/>
      <c r="BI49" s="467"/>
      <c r="BJ49" s="467"/>
      <c r="BK49" s="467"/>
      <c r="BL49" s="467"/>
      <c r="BM49" s="467"/>
      <c r="BN49" s="467"/>
      <c r="BO49" s="467"/>
      <c r="BP49" s="467"/>
      <c r="BQ49" s="467"/>
    </row>
    <row r="50" spans="1:70" s="514" customFormat="1" ht="15" x14ac:dyDescent="0.2">
      <c r="A50" s="188" t="str">
        <f>+IF(ENERO!A50=0,"",ENERO!A50)</f>
        <v>1130108-2</v>
      </c>
      <c r="B50" s="189" t="str">
        <f>+IF(ENERO!B50=0,"",ENERO!B50)</f>
        <v>Vigencias Anteriores</v>
      </c>
      <c r="C50" s="456">
        <f>+ENERO!C50</f>
        <v>0</v>
      </c>
      <c r="D50" s="456">
        <f>ENERO!D50+FEBRERO!P50</f>
        <v>0</v>
      </c>
      <c r="E50" s="456">
        <f>ENERO!E50+FEBRERO!Q50</f>
        <v>0</v>
      </c>
      <c r="F50" s="170">
        <f>SUM(C50:E50)</f>
        <v>0</v>
      </c>
      <c r="G50" s="283">
        <f>ENERO!I50</f>
        <v>0</v>
      </c>
      <c r="H50" s="457">
        <v>0</v>
      </c>
      <c r="I50" s="170">
        <f>SUM(G50:H50)</f>
        <v>0</v>
      </c>
      <c r="J50" s="283">
        <f>ENERO!L50</f>
        <v>0</v>
      </c>
      <c r="K50" s="457">
        <v>0</v>
      </c>
      <c r="L50" s="170">
        <f>SUM(J50:K50)</f>
        <v>0</v>
      </c>
      <c r="M50" s="283">
        <f>F50-I50</f>
        <v>0</v>
      </c>
      <c r="N50" s="170">
        <f>F50-L50</f>
        <v>0</v>
      </c>
      <c r="O50" s="467"/>
      <c r="P50" s="455">
        <v>0</v>
      </c>
      <c r="Q50" s="458">
        <v>0</v>
      </c>
      <c r="R50" s="10"/>
      <c r="S50" s="156" t="str">
        <f>+IF(ENERO!S50=0,"",ENERO!S50)</f>
        <v>1010302-1</v>
      </c>
      <c r="T50" s="251" t="str">
        <f>+IF(ENERO!T50=0,"",ENERO!T50)</f>
        <v>Aportes a E.P.S.- Con sit. Fondos</v>
      </c>
      <c r="U50" s="31">
        <f>+ENERO!U50</f>
        <v>8397028</v>
      </c>
      <c r="V50" s="17">
        <f>ENERO!V50+FEBRERO!AL50</f>
        <v>0</v>
      </c>
      <c r="W50" s="17">
        <f>ENERO!W50+FEBRERO!AM50</f>
        <v>0</v>
      </c>
      <c r="X50" s="18">
        <f t="shared" ref="X50:X55" si="53">SUM(U50:W50)</f>
        <v>8397028</v>
      </c>
      <c r="Y50" s="21">
        <f>ENERO!AA50</f>
        <v>0</v>
      </c>
      <c r="Z50" s="457">
        <v>0</v>
      </c>
      <c r="AA50" s="20">
        <f t="shared" ref="AA50:AA55" si="54">SUM(Y50:Z50)</f>
        <v>0</v>
      </c>
      <c r="AB50" s="21">
        <f>ENERO!AD50</f>
        <v>0</v>
      </c>
      <c r="AC50" s="457">
        <v>0</v>
      </c>
      <c r="AD50" s="18">
        <f t="shared" ref="AD50:AD55" si="55">SUM(AB50:AC50)</f>
        <v>0</v>
      </c>
      <c r="AE50" s="21">
        <f>ENERO!AG50</f>
        <v>0</v>
      </c>
      <c r="AF50" s="457">
        <v>0</v>
      </c>
      <c r="AG50" s="18">
        <f t="shared" ref="AG50:AG55" si="56">SUM(AE50:AF50)</f>
        <v>0</v>
      </c>
      <c r="AH50" s="21">
        <f t="shared" ref="AH50:AH55" si="57">X50-AA50</f>
        <v>8397028</v>
      </c>
      <c r="AI50" s="17">
        <f t="shared" ref="AI50:AI55" si="58">X50-AD50</f>
        <v>8397028</v>
      </c>
      <c r="AJ50" s="18">
        <f t="shared" ref="AJ50:AJ55" si="59">X50-AG50</f>
        <v>8397028</v>
      </c>
      <c r="AK50" s="10"/>
      <c r="AL50" s="455">
        <v>0</v>
      </c>
      <c r="AM50" s="458">
        <v>0</v>
      </c>
      <c r="AN50" s="10"/>
      <c r="AO50" s="365"/>
      <c r="AP50" s="365"/>
      <c r="AQ50" s="365"/>
      <c r="AR50" s="365"/>
      <c r="AS50" s="365"/>
      <c r="AT50" s="365"/>
      <c r="AU50" s="365"/>
      <c r="AV50" s="365"/>
      <c r="AW50" s="365"/>
      <c r="AX50" s="365"/>
      <c r="AY50" s="365"/>
      <c r="AZ50" s="365"/>
      <c r="BA50" s="467"/>
      <c r="BF50" s="467"/>
      <c r="BG50" s="467"/>
      <c r="BH50" s="467"/>
      <c r="BI50" s="467"/>
      <c r="BJ50" s="467"/>
      <c r="BK50" s="467"/>
      <c r="BL50" s="467"/>
      <c r="BM50" s="467"/>
      <c r="BN50" s="467"/>
      <c r="BO50" s="467"/>
      <c r="BP50" s="467"/>
      <c r="BQ50" s="467"/>
      <c r="BR50" s="467"/>
    </row>
    <row r="51" spans="1:70" s="467" customFormat="1" x14ac:dyDescent="0.2">
      <c r="A51" s="57">
        <f>+IF(ENERO!A51=0,"",ENERO!A51)</f>
        <v>1130109</v>
      </c>
      <c r="B51" s="45" t="str">
        <f>+IF(ENERO!B51=0,"",ENERO!B51)</f>
        <v>EPS - PLANES COMPLEMENTARIOS</v>
      </c>
      <c r="C51" s="53">
        <f t="shared" ref="C51:N51" si="60">SUM(C52:C53)</f>
        <v>0</v>
      </c>
      <c r="D51" s="53">
        <f t="shared" si="60"/>
        <v>0</v>
      </c>
      <c r="E51" s="53">
        <f t="shared" si="60"/>
        <v>0</v>
      </c>
      <c r="F51" s="54">
        <f t="shared" si="60"/>
        <v>0</v>
      </c>
      <c r="G51" s="52">
        <f t="shared" si="60"/>
        <v>0</v>
      </c>
      <c r="H51" s="53">
        <f t="shared" si="60"/>
        <v>0</v>
      </c>
      <c r="I51" s="54">
        <f t="shared" si="60"/>
        <v>0</v>
      </c>
      <c r="J51" s="52">
        <f t="shared" si="60"/>
        <v>0</v>
      </c>
      <c r="K51" s="53">
        <f t="shared" si="60"/>
        <v>0</v>
      </c>
      <c r="L51" s="54">
        <f t="shared" si="60"/>
        <v>0</v>
      </c>
      <c r="M51" s="52">
        <f t="shared" si="60"/>
        <v>0</v>
      </c>
      <c r="N51" s="54">
        <f t="shared" si="60"/>
        <v>0</v>
      </c>
      <c r="P51" s="52">
        <f>SUM(P52:P53)</f>
        <v>0</v>
      </c>
      <c r="Q51" s="54">
        <f>SUM(Q52:Q53)</f>
        <v>0</v>
      </c>
      <c r="R51" s="10"/>
      <c r="S51" s="156" t="str">
        <f>+IF(ENERO!S51=0,"",ENERO!S51)</f>
        <v>1010302-2</v>
      </c>
      <c r="T51" s="251" t="str">
        <f>+IF(ENERO!T51=0,"",ENERO!T51)</f>
        <v>Aportes Fondos Pensionales - Con Sit. Fondos</v>
      </c>
      <c r="U51" s="31">
        <f>+ENERO!U51</f>
        <v>8638318</v>
      </c>
      <c r="V51" s="17">
        <f>ENERO!V51+FEBRERO!AL51</f>
        <v>0</v>
      </c>
      <c r="W51" s="17">
        <f>ENERO!W51+FEBRERO!AM51</f>
        <v>0</v>
      </c>
      <c r="X51" s="18">
        <f t="shared" si="53"/>
        <v>8638318</v>
      </c>
      <c r="Y51" s="21">
        <f>ENERO!AA51</f>
        <v>0</v>
      </c>
      <c r="Z51" s="457">
        <v>0</v>
      </c>
      <c r="AA51" s="20">
        <f t="shared" si="54"/>
        <v>0</v>
      </c>
      <c r="AB51" s="21">
        <f>ENERO!AD51</f>
        <v>0</v>
      </c>
      <c r="AC51" s="457">
        <v>0</v>
      </c>
      <c r="AD51" s="18">
        <f t="shared" si="55"/>
        <v>0</v>
      </c>
      <c r="AE51" s="21">
        <f>ENERO!AG51</f>
        <v>0</v>
      </c>
      <c r="AF51" s="457">
        <v>0</v>
      </c>
      <c r="AG51" s="18">
        <f t="shared" si="56"/>
        <v>0</v>
      </c>
      <c r="AH51" s="21">
        <f t="shared" si="57"/>
        <v>8638318</v>
      </c>
      <c r="AI51" s="17">
        <f t="shared" si="58"/>
        <v>8638318</v>
      </c>
      <c r="AJ51" s="18">
        <f t="shared" si="59"/>
        <v>8638318</v>
      </c>
      <c r="AK51" s="10"/>
      <c r="AL51" s="455">
        <v>0</v>
      </c>
      <c r="AM51" s="458">
        <v>0</v>
      </c>
      <c r="AN51" s="10"/>
      <c r="AO51" s="365"/>
      <c r="AP51" s="365"/>
      <c r="AQ51" s="365"/>
      <c r="AR51" s="365"/>
      <c r="AS51" s="365"/>
      <c r="AT51" s="365"/>
      <c r="AU51" s="365"/>
      <c r="AV51" s="365"/>
      <c r="AW51" s="365"/>
      <c r="AX51" s="365"/>
      <c r="AY51" s="365"/>
      <c r="AZ51" s="365"/>
      <c r="BR51" s="514"/>
    </row>
    <row r="52" spans="1:70" s="514" customFormat="1" ht="15" x14ac:dyDescent="0.2">
      <c r="A52" s="188" t="str">
        <f>+IF(ENERO!A52=0,"",ENERO!A52)</f>
        <v>1130109-1</v>
      </c>
      <c r="B52" s="189" t="str">
        <f>+CONCATENATE("Vigencia ",INSTRUCCIONES!$F$3)</f>
        <v>Vigencia 2014</v>
      </c>
      <c r="C52" s="456">
        <f>+ENERO!C52</f>
        <v>0</v>
      </c>
      <c r="D52" s="456">
        <f>ENERO!D52+FEBRERO!P52</f>
        <v>0</v>
      </c>
      <c r="E52" s="456">
        <f>ENERO!E52+FEBRERO!Q52</f>
        <v>0</v>
      </c>
      <c r="F52" s="170">
        <f>SUM(C52:E52)</f>
        <v>0</v>
      </c>
      <c r="G52" s="283">
        <f>ENERO!I52</f>
        <v>0</v>
      </c>
      <c r="H52" s="457">
        <v>0</v>
      </c>
      <c r="I52" s="170">
        <f>SUM(G52:H52)</f>
        <v>0</v>
      </c>
      <c r="J52" s="283">
        <f>ENERO!L52</f>
        <v>0</v>
      </c>
      <c r="K52" s="457">
        <v>0</v>
      </c>
      <c r="L52" s="170">
        <f>SUM(J52:K52)</f>
        <v>0</v>
      </c>
      <c r="M52" s="283">
        <f>F52-I52</f>
        <v>0</v>
      </c>
      <c r="N52" s="170">
        <f>F52-L52</f>
        <v>0</v>
      </c>
      <c r="O52" s="467"/>
      <c r="P52" s="455">
        <v>0</v>
      </c>
      <c r="Q52" s="458">
        <v>0</v>
      </c>
      <c r="R52" s="10"/>
      <c r="S52" s="156" t="str">
        <f>+IF(ENERO!S52=0,"",ENERO!S52)</f>
        <v>1010302-3</v>
      </c>
      <c r="T52" s="251" t="str">
        <f>+IF(ENERO!T52=0,"",ENERO!T52)</f>
        <v xml:space="preserve">Aportes a Fondos de Cesantia - Con Sit. de Fondos </v>
      </c>
      <c r="U52" s="31">
        <f>+ENERO!U52</f>
        <v>23542276</v>
      </c>
      <c r="V52" s="17">
        <f>ENERO!V52+FEBRERO!AL52</f>
        <v>0</v>
      </c>
      <c r="W52" s="17">
        <f>ENERO!W52+FEBRERO!AM52</f>
        <v>0</v>
      </c>
      <c r="X52" s="18">
        <f t="shared" si="53"/>
        <v>23542276</v>
      </c>
      <c r="Y52" s="21">
        <f>ENERO!AA52</f>
        <v>0</v>
      </c>
      <c r="Z52" s="457">
        <v>0</v>
      </c>
      <c r="AA52" s="20">
        <f t="shared" si="54"/>
        <v>0</v>
      </c>
      <c r="AB52" s="21">
        <f>ENERO!AD52</f>
        <v>0</v>
      </c>
      <c r="AC52" s="457">
        <v>0</v>
      </c>
      <c r="AD52" s="18">
        <f t="shared" si="55"/>
        <v>0</v>
      </c>
      <c r="AE52" s="21">
        <f>ENERO!AG52</f>
        <v>0</v>
      </c>
      <c r="AF52" s="457">
        <v>0</v>
      </c>
      <c r="AG52" s="18">
        <f t="shared" si="56"/>
        <v>0</v>
      </c>
      <c r="AH52" s="21">
        <f t="shared" si="57"/>
        <v>23542276</v>
      </c>
      <c r="AI52" s="17">
        <f t="shared" si="58"/>
        <v>23542276</v>
      </c>
      <c r="AJ52" s="18">
        <f t="shared" si="59"/>
        <v>23542276</v>
      </c>
      <c r="AK52" s="10"/>
      <c r="AL52" s="455">
        <v>0</v>
      </c>
      <c r="AM52" s="458">
        <v>0</v>
      </c>
      <c r="AN52" s="10"/>
      <c r="AO52" s="556"/>
      <c r="AP52" s="556"/>
      <c r="AQ52" s="556"/>
      <c r="AR52" s="365"/>
      <c r="AS52" s="555"/>
      <c r="AT52" s="555"/>
      <c r="AU52" s="555"/>
      <c r="AV52" s="555"/>
      <c r="AW52" s="555"/>
      <c r="AX52" s="555"/>
      <c r="AY52" s="555"/>
      <c r="AZ52" s="555"/>
      <c r="BA52" s="467"/>
      <c r="BF52" s="467"/>
      <c r="BG52" s="467"/>
      <c r="BH52" s="467"/>
      <c r="BI52" s="467"/>
      <c r="BJ52" s="467"/>
      <c r="BK52" s="467"/>
      <c r="BL52" s="467"/>
      <c r="BM52" s="467"/>
      <c r="BN52" s="467"/>
      <c r="BO52" s="467"/>
      <c r="BP52" s="467"/>
      <c r="BQ52" s="467"/>
    </row>
    <row r="53" spans="1:70" s="514" customFormat="1" ht="15" x14ac:dyDescent="0.2">
      <c r="A53" s="188" t="str">
        <f>+IF(ENERO!A53=0,"",ENERO!A53)</f>
        <v>1130109-2</v>
      </c>
      <c r="B53" s="189" t="str">
        <f>+IF(ENERO!B53=0,"",ENERO!B53)</f>
        <v>Vigencias Anteriores</v>
      </c>
      <c r="C53" s="456">
        <f>+ENERO!C53</f>
        <v>0</v>
      </c>
      <c r="D53" s="456">
        <f>ENERO!D53+FEBRERO!P53</f>
        <v>0</v>
      </c>
      <c r="E53" s="456">
        <f>ENERO!E53+FEBRERO!Q53</f>
        <v>0</v>
      </c>
      <c r="F53" s="170">
        <f>SUM(C53:E53)</f>
        <v>0</v>
      </c>
      <c r="G53" s="283">
        <f>ENERO!I53</f>
        <v>0</v>
      </c>
      <c r="H53" s="457">
        <v>0</v>
      </c>
      <c r="I53" s="170">
        <f>SUM(G53:H53)</f>
        <v>0</v>
      </c>
      <c r="J53" s="283">
        <f>ENERO!L53</f>
        <v>0</v>
      </c>
      <c r="K53" s="457">
        <v>0</v>
      </c>
      <c r="L53" s="170">
        <f>SUM(J53:K53)</f>
        <v>0</v>
      </c>
      <c r="M53" s="283">
        <f>F53-I53</f>
        <v>0</v>
      </c>
      <c r="N53" s="170">
        <f>F53-L53</f>
        <v>0</v>
      </c>
      <c r="O53" s="467"/>
      <c r="P53" s="455">
        <v>0</v>
      </c>
      <c r="Q53" s="458">
        <v>0</v>
      </c>
      <c r="R53" s="10"/>
      <c r="S53" s="156" t="str">
        <f>+IF(ENERO!S53=0,"",ENERO!S53)</f>
        <v>1010302-4</v>
      </c>
      <c r="T53" s="251" t="str">
        <f>+IF(ENERO!T53=0,"",ENERO!T53)</f>
        <v>Aporte a ARL. - Con Sit. de Fondos</v>
      </c>
      <c r="U53" s="31">
        <f>+ENERO!U53</f>
        <v>1490853</v>
      </c>
      <c r="V53" s="17">
        <f>ENERO!V53+FEBRERO!AL53</f>
        <v>0</v>
      </c>
      <c r="W53" s="17">
        <f>ENERO!W53+FEBRERO!AM53</f>
        <v>0</v>
      </c>
      <c r="X53" s="18">
        <f t="shared" si="53"/>
        <v>1490853</v>
      </c>
      <c r="Y53" s="21">
        <f>ENERO!AA53</f>
        <v>0</v>
      </c>
      <c r="Z53" s="457">
        <v>0</v>
      </c>
      <c r="AA53" s="20">
        <f t="shared" si="54"/>
        <v>0</v>
      </c>
      <c r="AB53" s="21">
        <f>ENERO!AD53</f>
        <v>0</v>
      </c>
      <c r="AC53" s="457">
        <v>0</v>
      </c>
      <c r="AD53" s="18">
        <f t="shared" si="55"/>
        <v>0</v>
      </c>
      <c r="AE53" s="21">
        <f>ENERO!AG53</f>
        <v>0</v>
      </c>
      <c r="AF53" s="457">
        <v>0</v>
      </c>
      <c r="AG53" s="18">
        <f t="shared" si="56"/>
        <v>0</v>
      </c>
      <c r="AH53" s="21">
        <f t="shared" si="57"/>
        <v>1490853</v>
      </c>
      <c r="AI53" s="17">
        <f t="shared" si="58"/>
        <v>1490853</v>
      </c>
      <c r="AJ53" s="18">
        <f t="shared" si="59"/>
        <v>1490853</v>
      </c>
      <c r="AK53" s="10"/>
      <c r="AL53" s="455">
        <v>0</v>
      </c>
      <c r="AM53" s="458">
        <v>0</v>
      </c>
      <c r="AN53" s="10"/>
      <c r="AO53" s="365"/>
      <c r="AP53" s="365"/>
      <c r="AQ53" s="365"/>
      <c r="AR53" s="365"/>
      <c r="AS53" s="365"/>
      <c r="AT53" s="365"/>
      <c r="AU53" s="365"/>
      <c r="AV53" s="365"/>
      <c r="AW53" s="365"/>
      <c r="AX53" s="365"/>
      <c r="AY53" s="365"/>
      <c r="AZ53" s="365"/>
      <c r="BA53" s="467"/>
      <c r="BF53" s="467"/>
      <c r="BG53" s="467"/>
      <c r="BH53" s="467"/>
      <c r="BI53" s="467"/>
      <c r="BJ53" s="467"/>
      <c r="BK53" s="467"/>
      <c r="BL53" s="467"/>
      <c r="BM53" s="467"/>
      <c r="BN53" s="467"/>
      <c r="BO53" s="467"/>
      <c r="BP53" s="467"/>
      <c r="BQ53" s="467"/>
      <c r="BR53" s="467"/>
    </row>
    <row r="54" spans="1:70" s="467" customFormat="1" x14ac:dyDescent="0.2">
      <c r="A54" s="57">
        <f>+IF(ENERO!A54=0,"",ENERO!A54)</f>
        <v>1130110</v>
      </c>
      <c r="B54" s="45" t="str">
        <f>+IF(ENERO!B54=0,"",ENERO!B54)</f>
        <v>EMPRESAS MEDICINA PREPAGADA</v>
      </c>
      <c r="C54" s="53">
        <f t="shared" ref="C54:N54" si="61">SUM(C55:C56)</f>
        <v>0</v>
      </c>
      <c r="D54" s="53">
        <f t="shared" si="61"/>
        <v>0</v>
      </c>
      <c r="E54" s="53">
        <f t="shared" si="61"/>
        <v>0</v>
      </c>
      <c r="F54" s="54">
        <f t="shared" si="61"/>
        <v>0</v>
      </c>
      <c r="G54" s="52">
        <f t="shared" si="61"/>
        <v>0</v>
      </c>
      <c r="H54" s="53">
        <f t="shared" si="61"/>
        <v>0</v>
      </c>
      <c r="I54" s="54">
        <f t="shared" si="61"/>
        <v>0</v>
      </c>
      <c r="J54" s="52">
        <f t="shared" si="61"/>
        <v>0</v>
      </c>
      <c r="K54" s="53">
        <f t="shared" si="61"/>
        <v>0</v>
      </c>
      <c r="L54" s="54">
        <f t="shared" si="61"/>
        <v>0</v>
      </c>
      <c r="M54" s="52">
        <f t="shared" si="61"/>
        <v>0</v>
      </c>
      <c r="N54" s="54">
        <f t="shared" si="61"/>
        <v>0</v>
      </c>
      <c r="P54" s="52">
        <f>SUM(P55:P56)</f>
        <v>0</v>
      </c>
      <c r="Q54" s="54">
        <f>SUM(Q55:Q56)</f>
        <v>0</v>
      </c>
      <c r="R54" s="10"/>
      <c r="S54" s="156" t="str">
        <f>+IF(ENERO!S54=0,"",ENERO!S54)</f>
        <v>1010302-5</v>
      </c>
      <c r="T54" s="251" t="str">
        <f>+IF(ENERO!T54=0,"",ENERO!T54)</f>
        <v>Aporte a Caja Compensación Familiar</v>
      </c>
      <c r="U54" s="31">
        <f>+ENERO!U54</f>
        <v>20491824</v>
      </c>
      <c r="V54" s="17">
        <f>ENERO!V54+FEBRERO!AL54</f>
        <v>0</v>
      </c>
      <c r="W54" s="17">
        <f>ENERO!W54+FEBRERO!AM54</f>
        <v>0</v>
      </c>
      <c r="X54" s="18">
        <f t="shared" si="53"/>
        <v>20491824</v>
      </c>
      <c r="Y54" s="21">
        <f>ENERO!AA54</f>
        <v>1202950</v>
      </c>
      <c r="Z54" s="457">
        <v>1017303</v>
      </c>
      <c r="AA54" s="20">
        <f t="shared" si="54"/>
        <v>2220253</v>
      </c>
      <c r="AB54" s="21">
        <f>ENERO!AD54</f>
        <v>1202950</v>
      </c>
      <c r="AC54" s="457">
        <v>1017303</v>
      </c>
      <c r="AD54" s="18">
        <f t="shared" si="55"/>
        <v>2220253</v>
      </c>
      <c r="AE54" s="21">
        <f>ENERO!AG54</f>
        <v>0</v>
      </c>
      <c r="AF54" s="457">
        <v>1202950</v>
      </c>
      <c r="AG54" s="18">
        <f t="shared" si="56"/>
        <v>1202950</v>
      </c>
      <c r="AH54" s="21">
        <f t="shared" si="57"/>
        <v>18271571</v>
      </c>
      <c r="AI54" s="17">
        <f t="shared" si="58"/>
        <v>18271571</v>
      </c>
      <c r="AJ54" s="18">
        <f t="shared" si="59"/>
        <v>19288874</v>
      </c>
      <c r="AK54" s="10"/>
      <c r="AL54" s="455">
        <v>0</v>
      </c>
      <c r="AM54" s="458">
        <v>0</v>
      </c>
      <c r="AN54" s="10"/>
      <c r="AO54" s="365"/>
      <c r="AP54" s="365"/>
      <c r="AQ54" s="365"/>
      <c r="AR54" s="365"/>
      <c r="AS54" s="365"/>
      <c r="AT54" s="365"/>
      <c r="AU54" s="365"/>
      <c r="AV54" s="365"/>
      <c r="AW54" s="365"/>
      <c r="AX54" s="365"/>
      <c r="AY54" s="365"/>
      <c r="AZ54" s="365"/>
      <c r="BR54" s="514"/>
    </row>
    <row r="55" spans="1:70" s="514" customFormat="1" ht="15" x14ac:dyDescent="0.2">
      <c r="A55" s="188" t="str">
        <f>+IF(ENERO!A55=0,"",ENERO!A55)</f>
        <v>1130110-1</v>
      </c>
      <c r="B55" s="189" t="str">
        <f>+CONCATENATE("Vigencia ",INSTRUCCIONES!$F$3)</f>
        <v>Vigencia 2014</v>
      </c>
      <c r="C55" s="456">
        <f>+ENERO!C55</f>
        <v>0</v>
      </c>
      <c r="D55" s="456">
        <f>ENERO!D55+FEBRERO!P55</f>
        <v>0</v>
      </c>
      <c r="E55" s="456">
        <f>ENERO!E55+FEBRERO!Q55</f>
        <v>0</v>
      </c>
      <c r="F55" s="170">
        <f>SUM(C55:E55)</f>
        <v>0</v>
      </c>
      <c r="G55" s="283">
        <f>ENERO!I55</f>
        <v>0</v>
      </c>
      <c r="H55" s="457">
        <v>0</v>
      </c>
      <c r="I55" s="170">
        <f>SUM(G55:H55)</f>
        <v>0</v>
      </c>
      <c r="J55" s="283">
        <f>ENERO!L55</f>
        <v>0</v>
      </c>
      <c r="K55" s="457">
        <v>0</v>
      </c>
      <c r="L55" s="170">
        <f>SUM(J55:K55)</f>
        <v>0</v>
      </c>
      <c r="M55" s="283">
        <f>F55-I55</f>
        <v>0</v>
      </c>
      <c r="N55" s="170">
        <f>F55-L55</f>
        <v>0</v>
      </c>
      <c r="O55" s="467"/>
      <c r="P55" s="455">
        <v>0</v>
      </c>
      <c r="Q55" s="458">
        <v>0</v>
      </c>
      <c r="R55" s="10"/>
      <c r="S55" s="155">
        <f>+IF(ENERO!S55=0,"",ENERO!S55)</f>
        <v>1010399</v>
      </c>
      <c r="T55" s="238" t="str">
        <f>+IF(ENERO!T55=0,"",ENERO!T55)</f>
        <v>Vigencias Anteriores</v>
      </c>
      <c r="U55" s="31">
        <f>+ENERO!U55</f>
        <v>0</v>
      </c>
      <c r="V55" s="17">
        <f>ENERO!V55+FEBRERO!AL55</f>
        <v>0</v>
      </c>
      <c r="W55" s="17">
        <f>ENERO!W55+FEBRERO!AM55</f>
        <v>29357693</v>
      </c>
      <c r="X55" s="18">
        <f t="shared" si="53"/>
        <v>29357693</v>
      </c>
      <c r="Y55" s="21">
        <f>ENERO!AA55</f>
        <v>29357693</v>
      </c>
      <c r="Z55" s="457">
        <v>0</v>
      </c>
      <c r="AA55" s="20">
        <f t="shared" si="54"/>
        <v>29357693</v>
      </c>
      <c r="AB55" s="21">
        <f>ENERO!AD55</f>
        <v>29357693</v>
      </c>
      <c r="AC55" s="457">
        <v>0</v>
      </c>
      <c r="AD55" s="18">
        <f t="shared" si="55"/>
        <v>29357693</v>
      </c>
      <c r="AE55" s="21">
        <f>ENERO!AG55</f>
        <v>1316035</v>
      </c>
      <c r="AF55" s="457">
        <v>12648275</v>
      </c>
      <c r="AG55" s="18">
        <f t="shared" si="56"/>
        <v>13964310</v>
      </c>
      <c r="AH55" s="21">
        <f t="shared" si="57"/>
        <v>0</v>
      </c>
      <c r="AI55" s="17">
        <f t="shared" si="58"/>
        <v>0</v>
      </c>
      <c r="AJ55" s="18">
        <f t="shared" si="59"/>
        <v>15393383</v>
      </c>
      <c r="AK55" s="10"/>
      <c r="AL55" s="455">
        <v>0</v>
      </c>
      <c r="AM55" s="458">
        <v>0</v>
      </c>
      <c r="AN55" s="10"/>
      <c r="AO55" s="365"/>
      <c r="AP55" s="554"/>
      <c r="AQ55" s="365"/>
      <c r="AR55" s="365"/>
      <c r="AS55" s="365"/>
      <c r="AT55" s="365"/>
      <c r="AU55" s="365"/>
      <c r="AV55" s="365"/>
      <c r="AW55" s="365"/>
      <c r="AX55" s="365"/>
      <c r="AY55" s="365"/>
      <c r="AZ55" s="365"/>
      <c r="BA55" s="467"/>
      <c r="BF55" s="467"/>
      <c r="BG55" s="467"/>
      <c r="BH55" s="467"/>
      <c r="BI55" s="467"/>
      <c r="BJ55" s="467"/>
      <c r="BK55" s="467"/>
      <c r="BL55" s="467"/>
      <c r="BM55" s="467"/>
      <c r="BN55" s="467"/>
      <c r="BO55" s="467"/>
      <c r="BP55" s="467"/>
      <c r="BQ55" s="467"/>
    </row>
    <row r="56" spans="1:70" s="514" customFormat="1" ht="15.75" x14ac:dyDescent="0.2">
      <c r="A56" s="188" t="str">
        <f>+IF(ENERO!A56=0,"",ENERO!A56)</f>
        <v>1130110-2</v>
      </c>
      <c r="B56" s="189" t="str">
        <f>+IF(ENERO!B56=0,"",ENERO!B56)</f>
        <v>Vigencias Anteriores</v>
      </c>
      <c r="C56" s="456">
        <f>+ENERO!C56</f>
        <v>0</v>
      </c>
      <c r="D56" s="456">
        <f>ENERO!D56+FEBRERO!P56</f>
        <v>0</v>
      </c>
      <c r="E56" s="456">
        <f>ENERO!E56+FEBRERO!Q56</f>
        <v>0</v>
      </c>
      <c r="F56" s="170">
        <f>SUM(C56:E56)</f>
        <v>0</v>
      </c>
      <c r="G56" s="283">
        <f>ENERO!I56</f>
        <v>0</v>
      </c>
      <c r="H56" s="457">
        <v>0</v>
      </c>
      <c r="I56" s="170">
        <f>SUM(G56:H56)</f>
        <v>0</v>
      </c>
      <c r="J56" s="283">
        <f>ENERO!L56</f>
        <v>0</v>
      </c>
      <c r="K56" s="457">
        <v>0</v>
      </c>
      <c r="L56" s="170">
        <f>SUM(J56:K56)</f>
        <v>0</v>
      </c>
      <c r="M56" s="283">
        <f>F56-I56</f>
        <v>0</v>
      </c>
      <c r="N56" s="170">
        <f>F56-L56</f>
        <v>0</v>
      </c>
      <c r="O56" s="467"/>
      <c r="P56" s="455">
        <v>0</v>
      </c>
      <c r="Q56" s="458">
        <v>0</v>
      </c>
      <c r="R56" s="10"/>
      <c r="S56" s="448" t="str">
        <f>+IF(ENERO!S56=0,"",ENERO!S56)</f>
        <v/>
      </c>
      <c r="T56" s="649" t="str">
        <f>+IF(ENERO!T56=0,"",ENERO!T56)</f>
        <v/>
      </c>
      <c r="U56" s="450"/>
      <c r="V56" s="193"/>
      <c r="W56" s="193"/>
      <c r="X56" s="207"/>
      <c r="Y56" s="450"/>
      <c r="Z56" s="193"/>
      <c r="AA56" s="193"/>
      <c r="AB56" s="450"/>
      <c r="AC56" s="193"/>
      <c r="AD56" s="207"/>
      <c r="AE56" s="450"/>
      <c r="AF56" s="193"/>
      <c r="AG56" s="207"/>
      <c r="AH56" s="450"/>
      <c r="AI56" s="193"/>
      <c r="AJ56" s="207"/>
      <c r="AK56" s="12"/>
      <c r="AL56" s="213"/>
      <c r="AM56" s="214"/>
      <c r="AN56" s="10"/>
      <c r="AO56" s="365"/>
      <c r="AP56" s="365"/>
      <c r="AQ56" s="365"/>
      <c r="AR56" s="365"/>
      <c r="AS56" s="365"/>
      <c r="AT56" s="365"/>
      <c r="AU56" s="365"/>
      <c r="AV56" s="365"/>
      <c r="AW56" s="365"/>
      <c r="AX56" s="365"/>
      <c r="AY56" s="365"/>
      <c r="AZ56" s="365"/>
      <c r="BA56" s="467"/>
      <c r="BF56" s="467"/>
      <c r="BG56" s="467"/>
      <c r="BH56" s="467"/>
      <c r="BI56" s="467"/>
      <c r="BJ56" s="467"/>
      <c r="BK56" s="467"/>
      <c r="BL56" s="467"/>
      <c r="BM56" s="467"/>
      <c r="BN56" s="467"/>
      <c r="BO56" s="467"/>
      <c r="BP56" s="467"/>
      <c r="BQ56" s="467"/>
      <c r="BR56" s="467"/>
    </row>
    <row r="57" spans="1:70" s="467" customFormat="1" ht="15" x14ac:dyDescent="0.2">
      <c r="A57" s="57">
        <f>+IF(ENERO!A57=0,"",ENERO!A57)</f>
        <v>1130111</v>
      </c>
      <c r="B57" s="45" t="str">
        <f>+IF(ENERO!B57=0,"",ENERO!B57)</f>
        <v>IPS PRIVADAS</v>
      </c>
      <c r="C57" s="53">
        <f t="shared" ref="C57:N57" si="62">SUM(C58:C59)</f>
        <v>0</v>
      </c>
      <c r="D57" s="53">
        <f t="shared" si="62"/>
        <v>0</v>
      </c>
      <c r="E57" s="53">
        <f t="shared" si="62"/>
        <v>0</v>
      </c>
      <c r="F57" s="54">
        <f t="shared" si="62"/>
        <v>0</v>
      </c>
      <c r="G57" s="52">
        <f t="shared" si="62"/>
        <v>0</v>
      </c>
      <c r="H57" s="53">
        <f t="shared" si="62"/>
        <v>0</v>
      </c>
      <c r="I57" s="54">
        <f t="shared" si="62"/>
        <v>0</v>
      </c>
      <c r="J57" s="52">
        <f t="shared" si="62"/>
        <v>0</v>
      </c>
      <c r="K57" s="53">
        <f t="shared" si="62"/>
        <v>0</v>
      </c>
      <c r="L57" s="54">
        <f t="shared" si="62"/>
        <v>0</v>
      </c>
      <c r="M57" s="52">
        <f t="shared" si="62"/>
        <v>0</v>
      </c>
      <c r="N57" s="54">
        <f t="shared" si="62"/>
        <v>0</v>
      </c>
      <c r="P57" s="52">
        <f>SUM(P58:P59)</f>
        <v>0</v>
      </c>
      <c r="Q57" s="54">
        <f>SUM(Q58:Q59)</f>
        <v>0</v>
      </c>
      <c r="R57" s="10"/>
      <c r="S57" s="34">
        <f>+IF(ENERO!S57=0,"",ENERO!S57)</f>
        <v>1010400</v>
      </c>
      <c r="T57" s="237" t="str">
        <f>+IF(ENERO!T57=0,"",ENERO!T57)</f>
        <v>Contribuciones Inherentes nómina del Sector Publico</v>
      </c>
      <c r="U57" s="151">
        <f t="shared" ref="U57:AJ57" si="63">U58+U61</f>
        <v>25614780</v>
      </c>
      <c r="V57" s="144">
        <f t="shared" si="63"/>
        <v>0</v>
      </c>
      <c r="W57" s="144">
        <f t="shared" si="63"/>
        <v>1420043</v>
      </c>
      <c r="X57" s="153">
        <f t="shared" si="63"/>
        <v>27034823</v>
      </c>
      <c r="Y57" s="151">
        <f t="shared" si="63"/>
        <v>2923730</v>
      </c>
      <c r="Z57" s="144">
        <f t="shared" si="63"/>
        <v>1271628</v>
      </c>
      <c r="AA57" s="152">
        <f t="shared" si="63"/>
        <v>4195358</v>
      </c>
      <c r="AB57" s="151">
        <f t="shared" si="63"/>
        <v>2923730</v>
      </c>
      <c r="AC57" s="144">
        <f t="shared" si="63"/>
        <v>1271628</v>
      </c>
      <c r="AD57" s="153">
        <f t="shared" si="63"/>
        <v>4195358</v>
      </c>
      <c r="AE57" s="151">
        <f t="shared" si="63"/>
        <v>1420043</v>
      </c>
      <c r="AF57" s="144">
        <f t="shared" si="63"/>
        <v>1503687</v>
      </c>
      <c r="AG57" s="153">
        <f t="shared" si="63"/>
        <v>2923730</v>
      </c>
      <c r="AH57" s="151">
        <f t="shared" si="63"/>
        <v>22839465</v>
      </c>
      <c r="AI57" s="144">
        <f t="shared" si="63"/>
        <v>22839465</v>
      </c>
      <c r="AJ57" s="153">
        <f t="shared" si="63"/>
        <v>24111093</v>
      </c>
      <c r="AK57" s="10"/>
      <c r="AL57" s="151">
        <f>AL58+AL61</f>
        <v>0</v>
      </c>
      <c r="AM57" s="153">
        <f>AM58+AM61</f>
        <v>0</v>
      </c>
      <c r="AN57" s="10"/>
      <c r="AO57" s="365"/>
      <c r="AP57" s="365"/>
      <c r="AQ57" s="365"/>
      <c r="AR57" s="365"/>
      <c r="AS57" s="365"/>
      <c r="AT57" s="365"/>
      <c r="AU57" s="365"/>
      <c r="AV57" s="365"/>
      <c r="AW57" s="365"/>
      <c r="AX57" s="365"/>
      <c r="AY57" s="365"/>
      <c r="AZ57" s="365"/>
      <c r="BR57" s="514"/>
    </row>
    <row r="58" spans="1:70" s="514" customFormat="1" ht="15" x14ac:dyDescent="0.2">
      <c r="A58" s="188" t="str">
        <f>+IF(ENERO!A58=0,"",ENERO!A58)</f>
        <v>1130111-1</v>
      </c>
      <c r="B58" s="189" t="str">
        <f>+CONCATENATE("Vigencia ",INSTRUCCIONES!$F$3)</f>
        <v>Vigencia 2014</v>
      </c>
      <c r="C58" s="456">
        <f>+ENERO!C58</f>
        <v>0</v>
      </c>
      <c r="D58" s="456">
        <f>ENERO!D58+FEBRERO!P58</f>
        <v>0</v>
      </c>
      <c r="E58" s="456">
        <f>ENERO!E58+FEBRERO!Q58</f>
        <v>0</v>
      </c>
      <c r="F58" s="170">
        <f>SUM(C58:E58)</f>
        <v>0</v>
      </c>
      <c r="G58" s="283">
        <f>ENERO!I58</f>
        <v>0</v>
      </c>
      <c r="H58" s="457">
        <v>0</v>
      </c>
      <c r="I58" s="170">
        <f>SUM(G58:H58)</f>
        <v>0</v>
      </c>
      <c r="J58" s="283">
        <f>ENERO!L58</f>
        <v>0</v>
      </c>
      <c r="K58" s="457">
        <v>0</v>
      </c>
      <c r="L58" s="170">
        <f>SUM(J58:K58)</f>
        <v>0</v>
      </c>
      <c r="M58" s="283">
        <f>F58-I58</f>
        <v>0</v>
      </c>
      <c r="N58" s="170">
        <f>F58-L58</f>
        <v>0</v>
      </c>
      <c r="O58" s="467"/>
      <c r="P58" s="455">
        <v>0</v>
      </c>
      <c r="Q58" s="458">
        <v>0</v>
      </c>
      <c r="R58" s="10"/>
      <c r="S58" s="155">
        <f>+IF(ENERO!S58=0,"",ENERO!S58)</f>
        <v>1010402</v>
      </c>
      <c r="T58" s="238" t="str">
        <f>+IF(ENERO!T58=0,"",ENERO!T58)</f>
        <v>Contribuciones - Otros</v>
      </c>
      <c r="U58" s="31">
        <f t="shared" ref="U58:AJ58" si="64">SUM(U59:U60)</f>
        <v>25614780</v>
      </c>
      <c r="V58" s="17">
        <f t="shared" si="64"/>
        <v>0</v>
      </c>
      <c r="W58" s="17">
        <f t="shared" si="64"/>
        <v>0</v>
      </c>
      <c r="X58" s="18">
        <f t="shared" si="64"/>
        <v>25614780</v>
      </c>
      <c r="Y58" s="21">
        <f t="shared" si="64"/>
        <v>1503687</v>
      </c>
      <c r="Z58" s="169">
        <f t="shared" si="64"/>
        <v>1271628</v>
      </c>
      <c r="AA58" s="20">
        <f t="shared" si="64"/>
        <v>2775315</v>
      </c>
      <c r="AB58" s="21">
        <f t="shared" si="64"/>
        <v>1503687</v>
      </c>
      <c r="AC58" s="169">
        <f t="shared" si="64"/>
        <v>1271628</v>
      </c>
      <c r="AD58" s="18">
        <f t="shared" si="64"/>
        <v>2775315</v>
      </c>
      <c r="AE58" s="21">
        <f t="shared" si="64"/>
        <v>0</v>
      </c>
      <c r="AF58" s="169">
        <f t="shared" si="64"/>
        <v>1503687</v>
      </c>
      <c r="AG58" s="18">
        <f t="shared" si="64"/>
        <v>1503687</v>
      </c>
      <c r="AH58" s="21">
        <f t="shared" si="64"/>
        <v>22839465</v>
      </c>
      <c r="AI58" s="17">
        <f t="shared" si="64"/>
        <v>22839465</v>
      </c>
      <c r="AJ58" s="18">
        <f t="shared" si="64"/>
        <v>24111093</v>
      </c>
      <c r="AK58" s="10"/>
      <c r="AL58" s="31">
        <f>SUM(AL59:AL60)</f>
        <v>0</v>
      </c>
      <c r="AM58" s="28">
        <f>SUM(AM59:AM60)</f>
        <v>0</v>
      </c>
      <c r="AN58" s="10"/>
      <c r="AO58" s="555"/>
      <c r="AP58" s="554"/>
      <c r="AQ58" s="365"/>
      <c r="AR58" s="365"/>
      <c r="AS58" s="365"/>
      <c r="AT58" s="365"/>
      <c r="AU58" s="365"/>
      <c r="AV58" s="365"/>
      <c r="AW58" s="365"/>
      <c r="AX58" s="365"/>
      <c r="AY58" s="365"/>
      <c r="AZ58" s="365"/>
      <c r="BA58" s="467"/>
      <c r="BF58" s="467"/>
      <c r="BG58" s="467"/>
      <c r="BH58" s="467"/>
      <c r="BI58" s="467"/>
      <c r="BJ58" s="467"/>
      <c r="BK58" s="467"/>
      <c r="BL58" s="467"/>
      <c r="BM58" s="467"/>
      <c r="BN58" s="467"/>
      <c r="BO58" s="467"/>
      <c r="BP58" s="467"/>
      <c r="BQ58" s="467"/>
    </row>
    <row r="59" spans="1:70" s="514" customFormat="1" ht="15" x14ac:dyDescent="0.2">
      <c r="A59" s="188" t="str">
        <f>+IF(ENERO!A59=0,"",ENERO!A59)</f>
        <v>1130111-2</v>
      </c>
      <c r="B59" s="189" t="str">
        <f>+IF(ENERO!B59=0,"",ENERO!B59)</f>
        <v>Vigencias Anteriores</v>
      </c>
      <c r="C59" s="456">
        <f>+ENERO!C59</f>
        <v>0</v>
      </c>
      <c r="D59" s="456">
        <f>ENERO!D59+FEBRERO!P59</f>
        <v>0</v>
      </c>
      <c r="E59" s="456">
        <f>ENERO!E59+FEBRERO!Q59</f>
        <v>0</v>
      </c>
      <c r="F59" s="170">
        <f>SUM(C59:E59)</f>
        <v>0</v>
      </c>
      <c r="G59" s="283">
        <f>ENERO!I59</f>
        <v>0</v>
      </c>
      <c r="H59" s="457">
        <v>0</v>
      </c>
      <c r="I59" s="170">
        <f>SUM(G59:H59)</f>
        <v>0</v>
      </c>
      <c r="J59" s="283">
        <f>ENERO!L59</f>
        <v>0</v>
      </c>
      <c r="K59" s="457">
        <v>0</v>
      </c>
      <c r="L59" s="170">
        <f>SUM(J59:K59)</f>
        <v>0</v>
      </c>
      <c r="M59" s="283">
        <f>F59-I59</f>
        <v>0</v>
      </c>
      <c r="N59" s="170">
        <f>F59-L59</f>
        <v>0</v>
      </c>
      <c r="O59" s="467"/>
      <c r="P59" s="455">
        <v>0</v>
      </c>
      <c r="Q59" s="458">
        <v>0</v>
      </c>
      <c r="R59" s="10"/>
      <c r="S59" s="156" t="str">
        <f>+IF(ENERO!S59=0,"",ENERO!S59)</f>
        <v>1010402-1</v>
      </c>
      <c r="T59" s="238" t="str">
        <f>+IF(ENERO!T59=0,"",ENERO!T59)</f>
        <v>S.E.N.A.</v>
      </c>
      <c r="U59" s="31">
        <f>+ENERO!U59</f>
        <v>10245912</v>
      </c>
      <c r="V59" s="17">
        <f>ENERO!V59+FEBRERO!AL59</f>
        <v>0</v>
      </c>
      <c r="W59" s="17">
        <f>ENERO!W59+FEBRERO!AM59</f>
        <v>0</v>
      </c>
      <c r="X59" s="18">
        <f>SUM(U59:W59)</f>
        <v>10245912</v>
      </c>
      <c r="Y59" s="21">
        <f>ENERO!AA59</f>
        <v>601475</v>
      </c>
      <c r="Z59" s="457">
        <v>508651</v>
      </c>
      <c r="AA59" s="20">
        <f>SUM(Y59:Z59)</f>
        <v>1110126</v>
      </c>
      <c r="AB59" s="21">
        <f>ENERO!AD59</f>
        <v>601475</v>
      </c>
      <c r="AC59" s="457">
        <v>508651</v>
      </c>
      <c r="AD59" s="18">
        <f>SUM(AB59:AC59)</f>
        <v>1110126</v>
      </c>
      <c r="AE59" s="21">
        <f>ENERO!AG59</f>
        <v>0</v>
      </c>
      <c r="AF59" s="457">
        <v>601475</v>
      </c>
      <c r="AG59" s="18">
        <f>SUM(AE59:AF59)</f>
        <v>601475</v>
      </c>
      <c r="AH59" s="21">
        <f>X59-AA59</f>
        <v>9135786</v>
      </c>
      <c r="AI59" s="17">
        <f>X59-AD59</f>
        <v>9135786</v>
      </c>
      <c r="AJ59" s="18">
        <f>X59-AG59</f>
        <v>9644437</v>
      </c>
      <c r="AK59" s="10"/>
      <c r="AL59" s="455">
        <v>0</v>
      </c>
      <c r="AM59" s="458">
        <v>0</v>
      </c>
      <c r="AN59" s="10"/>
      <c r="AO59" s="365"/>
      <c r="AP59" s="365"/>
      <c r="AQ59" s="365"/>
      <c r="AR59" s="365"/>
      <c r="AS59" s="365"/>
      <c r="AT59" s="365"/>
      <c r="AU59" s="365"/>
      <c r="AV59" s="365"/>
      <c r="AW59" s="365"/>
      <c r="AX59" s="365"/>
      <c r="AY59" s="365"/>
      <c r="AZ59" s="365"/>
      <c r="BA59" s="467"/>
      <c r="BF59" s="467"/>
      <c r="BG59" s="467"/>
      <c r="BH59" s="467"/>
      <c r="BI59" s="467"/>
      <c r="BJ59" s="467"/>
      <c r="BK59" s="467"/>
      <c r="BL59" s="467"/>
      <c r="BM59" s="467"/>
      <c r="BN59" s="467"/>
      <c r="BO59" s="467"/>
      <c r="BP59" s="467"/>
      <c r="BQ59" s="467"/>
      <c r="BR59" s="467"/>
    </row>
    <row r="60" spans="1:70" s="467" customFormat="1" x14ac:dyDescent="0.2">
      <c r="A60" s="57">
        <f>+IF(ENERO!A60=0,"",ENERO!A60)</f>
        <v>1130112</v>
      </c>
      <c r="B60" s="45" t="str">
        <f>+IF(ENERO!B60=0,"",ENERO!B60)</f>
        <v>IPS PUBLICAS</v>
      </c>
      <c r="C60" s="53">
        <f t="shared" ref="C60:N60" si="65">SUM(C61:C62)</f>
        <v>2100000</v>
      </c>
      <c r="D60" s="53">
        <f t="shared" si="65"/>
        <v>0</v>
      </c>
      <c r="E60" s="53">
        <f t="shared" si="65"/>
        <v>635763</v>
      </c>
      <c r="F60" s="54">
        <f t="shared" si="65"/>
        <v>2735763</v>
      </c>
      <c r="G60" s="52">
        <f t="shared" si="65"/>
        <v>145698</v>
      </c>
      <c r="H60" s="53">
        <f t="shared" si="65"/>
        <v>378410</v>
      </c>
      <c r="I60" s="54">
        <f t="shared" si="65"/>
        <v>524108</v>
      </c>
      <c r="J60" s="52">
        <f t="shared" si="65"/>
        <v>0</v>
      </c>
      <c r="K60" s="53">
        <f t="shared" si="65"/>
        <v>0</v>
      </c>
      <c r="L60" s="54">
        <f t="shared" si="65"/>
        <v>0</v>
      </c>
      <c r="M60" s="52">
        <f t="shared" si="65"/>
        <v>2211655</v>
      </c>
      <c r="N60" s="54">
        <f t="shared" si="65"/>
        <v>2735763</v>
      </c>
      <c r="P60" s="52">
        <f>SUM(P61:P62)</f>
        <v>0</v>
      </c>
      <c r="Q60" s="54">
        <f>SUM(Q61:Q62)</f>
        <v>0</v>
      </c>
      <c r="R60" s="10"/>
      <c r="S60" s="156" t="str">
        <f>+IF(ENERO!S60=0,"",ENERO!S60)</f>
        <v>1010402-2</v>
      </c>
      <c r="T60" s="238" t="str">
        <f>+IF(ENERO!T60=0,"",ENERO!T60)</f>
        <v>I.C.B.F.</v>
      </c>
      <c r="U60" s="31">
        <f>+ENERO!U60</f>
        <v>15368868</v>
      </c>
      <c r="V60" s="17">
        <f>ENERO!V60+FEBRERO!AL60</f>
        <v>0</v>
      </c>
      <c r="W60" s="17">
        <f>ENERO!W60+FEBRERO!AM60</f>
        <v>0</v>
      </c>
      <c r="X60" s="18">
        <f>SUM(U60:W60)</f>
        <v>15368868</v>
      </c>
      <c r="Y60" s="21">
        <f>ENERO!AA60</f>
        <v>902212</v>
      </c>
      <c r="Z60" s="457">
        <v>762977</v>
      </c>
      <c r="AA60" s="20">
        <f>SUM(Y60:Z60)</f>
        <v>1665189</v>
      </c>
      <c r="AB60" s="21">
        <f>ENERO!AD60</f>
        <v>902212</v>
      </c>
      <c r="AC60" s="457">
        <v>762977</v>
      </c>
      <c r="AD60" s="18">
        <f>SUM(AB60:AC60)</f>
        <v>1665189</v>
      </c>
      <c r="AE60" s="21">
        <f>ENERO!AG60</f>
        <v>0</v>
      </c>
      <c r="AF60" s="457">
        <v>902212</v>
      </c>
      <c r="AG60" s="18">
        <f>SUM(AE60:AF60)</f>
        <v>902212</v>
      </c>
      <c r="AH60" s="21">
        <f>X60-AA60</f>
        <v>13703679</v>
      </c>
      <c r="AI60" s="17">
        <f>X60-AD60</f>
        <v>13703679</v>
      </c>
      <c r="AJ60" s="18">
        <f>X60-AG60</f>
        <v>14466656</v>
      </c>
      <c r="AK60" s="10"/>
      <c r="AL60" s="455">
        <v>0</v>
      </c>
      <c r="AM60" s="458">
        <v>0</v>
      </c>
      <c r="AN60" s="10"/>
      <c r="AO60" s="365"/>
      <c r="AP60" s="365"/>
      <c r="AQ60" s="365"/>
      <c r="AR60" s="365"/>
      <c r="AS60" s="365"/>
      <c r="AT60" s="365"/>
      <c r="AU60" s="365"/>
      <c r="AV60" s="365"/>
      <c r="AW60" s="365"/>
      <c r="AX60" s="365"/>
      <c r="AY60" s="365"/>
      <c r="AZ60" s="365"/>
      <c r="BR60" s="514"/>
    </row>
    <row r="61" spans="1:70" s="514" customFormat="1" ht="15" x14ac:dyDescent="0.2">
      <c r="A61" s="188" t="str">
        <f>+IF(ENERO!A61=0,"",ENERO!A61)</f>
        <v>1130112-1</v>
      </c>
      <c r="B61" s="189" t="str">
        <f>+CONCATENATE("Vigencia ",INSTRUCCIONES!$F$3)</f>
        <v>Vigencia 2014</v>
      </c>
      <c r="C61" s="456">
        <f>+ENERO!C61</f>
        <v>2100000</v>
      </c>
      <c r="D61" s="456">
        <f>ENERO!D61+FEBRERO!P61</f>
        <v>0</v>
      </c>
      <c r="E61" s="456">
        <f>ENERO!E61+FEBRERO!Q61</f>
        <v>0</v>
      </c>
      <c r="F61" s="170">
        <f>SUM(C61:E61)</f>
        <v>2100000</v>
      </c>
      <c r="G61" s="283">
        <f>ENERO!I61</f>
        <v>145698</v>
      </c>
      <c r="H61" s="457">
        <v>378410</v>
      </c>
      <c r="I61" s="170">
        <f>SUM(G61:H61)</f>
        <v>524108</v>
      </c>
      <c r="J61" s="283">
        <f>ENERO!L61</f>
        <v>0</v>
      </c>
      <c r="K61" s="457">
        <v>0</v>
      </c>
      <c r="L61" s="170">
        <f>SUM(J61:K61)</f>
        <v>0</v>
      </c>
      <c r="M61" s="283">
        <f>F61-I61</f>
        <v>1575892</v>
      </c>
      <c r="N61" s="170">
        <f>F61-L61</f>
        <v>2100000</v>
      </c>
      <c r="O61" s="467"/>
      <c r="P61" s="455">
        <v>0</v>
      </c>
      <c r="Q61" s="458">
        <v>0</v>
      </c>
      <c r="R61" s="10"/>
      <c r="S61" s="155">
        <f>+IF(ENERO!S61=0,"",ENERO!S61)</f>
        <v>1010499</v>
      </c>
      <c r="T61" s="238" t="str">
        <f>+IF(ENERO!T61=0,"",ENERO!T61)</f>
        <v>Vigencias Anteriores</v>
      </c>
      <c r="U61" s="31">
        <f>+ENERO!U61</f>
        <v>0</v>
      </c>
      <c r="V61" s="17">
        <f>ENERO!V61+FEBRERO!AL61</f>
        <v>0</v>
      </c>
      <c r="W61" s="17">
        <f>ENERO!W61+FEBRERO!AM61</f>
        <v>1420043</v>
      </c>
      <c r="X61" s="18">
        <f>SUM(U61:W61)</f>
        <v>1420043</v>
      </c>
      <c r="Y61" s="21">
        <f>ENERO!AA61</f>
        <v>1420043</v>
      </c>
      <c r="Z61" s="457">
        <v>0</v>
      </c>
      <c r="AA61" s="20">
        <f>SUM(Y61:Z61)</f>
        <v>1420043</v>
      </c>
      <c r="AB61" s="21">
        <f>ENERO!AD61</f>
        <v>1420043</v>
      </c>
      <c r="AC61" s="457">
        <v>0</v>
      </c>
      <c r="AD61" s="18">
        <f>SUM(AB61:AC61)</f>
        <v>1420043</v>
      </c>
      <c r="AE61" s="21">
        <f>ENERO!AG61</f>
        <v>1420043</v>
      </c>
      <c r="AF61" s="457">
        <v>0</v>
      </c>
      <c r="AG61" s="18">
        <f>SUM(AE61:AF61)</f>
        <v>1420043</v>
      </c>
      <c r="AH61" s="21">
        <f>X61-AA61</f>
        <v>0</v>
      </c>
      <c r="AI61" s="17">
        <f>X61-AD61</f>
        <v>0</v>
      </c>
      <c r="AJ61" s="18">
        <f>X61-AG61</f>
        <v>0</v>
      </c>
      <c r="AK61" s="10"/>
      <c r="AL61" s="455">
        <v>0</v>
      </c>
      <c r="AM61" s="458">
        <v>0</v>
      </c>
      <c r="AN61" s="10"/>
      <c r="AO61" s="365"/>
      <c r="AP61" s="554"/>
      <c r="AQ61" s="365"/>
      <c r="AR61" s="365"/>
      <c r="AS61" s="365"/>
      <c r="AT61" s="365"/>
      <c r="AU61" s="554"/>
      <c r="AV61" s="554"/>
      <c r="AW61" s="365"/>
      <c r="AX61" s="365"/>
      <c r="AY61" s="365"/>
      <c r="AZ61" s="365"/>
      <c r="BA61" s="467"/>
      <c r="BF61" s="467"/>
      <c r="BG61" s="467"/>
      <c r="BH61" s="467"/>
      <c r="BI61" s="467"/>
      <c r="BJ61" s="467"/>
      <c r="BK61" s="467"/>
      <c r="BL61" s="467"/>
      <c r="BM61" s="467"/>
      <c r="BN61" s="467"/>
      <c r="BO61" s="467"/>
      <c r="BP61" s="467"/>
      <c r="BQ61" s="467"/>
    </row>
    <row r="62" spans="1:70" s="514" customFormat="1" ht="15.75" x14ac:dyDescent="0.2">
      <c r="A62" s="188" t="str">
        <f>+IF(ENERO!A62=0,"",ENERO!A62)</f>
        <v>1130112-2</v>
      </c>
      <c r="B62" s="189" t="str">
        <f>+IF(ENERO!B62=0,"",ENERO!B62)</f>
        <v>Vigencias Anteriores</v>
      </c>
      <c r="C62" s="456">
        <f>+ENERO!C62</f>
        <v>0</v>
      </c>
      <c r="D62" s="456">
        <f>ENERO!D62+FEBRERO!P62</f>
        <v>0</v>
      </c>
      <c r="E62" s="456">
        <f>ENERO!E62+FEBRERO!Q62</f>
        <v>635763</v>
      </c>
      <c r="F62" s="170">
        <f>SUM(C62:E62)</f>
        <v>635763</v>
      </c>
      <c r="G62" s="283">
        <f>ENERO!I62</f>
        <v>0</v>
      </c>
      <c r="H62" s="457">
        <v>0</v>
      </c>
      <c r="I62" s="170">
        <f>SUM(G62:H62)</f>
        <v>0</v>
      </c>
      <c r="J62" s="283">
        <f>ENERO!L62</f>
        <v>0</v>
      </c>
      <c r="K62" s="457">
        <v>0</v>
      </c>
      <c r="L62" s="170">
        <f>SUM(J62:K62)</f>
        <v>0</v>
      </c>
      <c r="M62" s="283">
        <f>F62-I62</f>
        <v>635763</v>
      </c>
      <c r="N62" s="170">
        <f>F62-L62</f>
        <v>635763</v>
      </c>
      <c r="O62" s="467"/>
      <c r="P62" s="455">
        <v>0</v>
      </c>
      <c r="Q62" s="458">
        <v>0</v>
      </c>
      <c r="R62" s="10"/>
      <c r="S62" s="448" t="str">
        <f>+IF(ENERO!S62=0,"",ENERO!S62)</f>
        <v/>
      </c>
      <c r="T62" s="649" t="str">
        <f>+IF(ENERO!T62=0,"",ENERO!T62)</f>
        <v/>
      </c>
      <c r="U62" s="450"/>
      <c r="V62" s="193"/>
      <c r="W62" s="193"/>
      <c r="X62" s="207"/>
      <c r="Y62" s="450"/>
      <c r="Z62" s="193"/>
      <c r="AA62" s="193"/>
      <c r="AB62" s="450"/>
      <c r="AC62" s="193"/>
      <c r="AD62" s="207"/>
      <c r="AE62" s="450"/>
      <c r="AF62" s="193"/>
      <c r="AG62" s="207"/>
      <c r="AH62" s="450"/>
      <c r="AI62" s="193"/>
      <c r="AJ62" s="207"/>
      <c r="AK62" s="12"/>
      <c r="AL62" s="213"/>
      <c r="AM62" s="214"/>
      <c r="AN62" s="10"/>
      <c r="AO62" s="365"/>
      <c r="AP62" s="365"/>
      <c r="AQ62" s="365"/>
      <c r="AR62" s="365"/>
      <c r="AS62" s="365"/>
      <c r="AT62" s="365"/>
      <c r="AU62" s="365"/>
      <c r="AV62" s="365"/>
      <c r="AW62" s="365"/>
      <c r="AX62" s="365"/>
      <c r="AY62" s="365"/>
      <c r="AZ62" s="365"/>
      <c r="BA62" s="467"/>
      <c r="BF62" s="467"/>
      <c r="BG62" s="467"/>
      <c r="BH62" s="467"/>
      <c r="BI62" s="467"/>
      <c r="BJ62" s="467"/>
      <c r="BK62" s="467"/>
      <c r="BL62" s="467"/>
      <c r="BM62" s="467"/>
      <c r="BN62" s="467"/>
      <c r="BO62" s="467"/>
      <c r="BP62" s="467"/>
      <c r="BQ62" s="467"/>
      <c r="BR62" s="467"/>
    </row>
    <row r="63" spans="1:70" s="467" customFormat="1" ht="15.75" x14ac:dyDescent="0.2">
      <c r="A63" s="57">
        <f>+IF(ENERO!A63=0,"",ENERO!A63)</f>
        <v>1130113</v>
      </c>
      <c r="B63" s="45" t="str">
        <f>+IF(ENERO!B63=0,"",ENERO!B63)</f>
        <v>COMPAÑIAS DE SEGUROS  - ACCIDENTES DE TRANSITO (SOAT)</v>
      </c>
      <c r="C63" s="53">
        <f t="shared" ref="C63:N63" si="66">SUM(C64:C65)</f>
        <v>22000000</v>
      </c>
      <c r="D63" s="53">
        <f t="shared" si="66"/>
        <v>0</v>
      </c>
      <c r="E63" s="53">
        <f t="shared" si="66"/>
        <v>6807623</v>
      </c>
      <c r="F63" s="54">
        <f t="shared" si="66"/>
        <v>28807623</v>
      </c>
      <c r="G63" s="52">
        <f t="shared" si="66"/>
        <v>4176484</v>
      </c>
      <c r="H63" s="53">
        <f t="shared" si="66"/>
        <v>4358226</v>
      </c>
      <c r="I63" s="54">
        <f t="shared" si="66"/>
        <v>8534710</v>
      </c>
      <c r="J63" s="52">
        <f t="shared" si="66"/>
        <v>2741184</v>
      </c>
      <c r="K63" s="53">
        <f t="shared" si="66"/>
        <v>1564392</v>
      </c>
      <c r="L63" s="54">
        <f t="shared" si="66"/>
        <v>4305576</v>
      </c>
      <c r="M63" s="52">
        <f t="shared" si="66"/>
        <v>20272913</v>
      </c>
      <c r="N63" s="54">
        <f t="shared" si="66"/>
        <v>24502047</v>
      </c>
      <c r="P63" s="52">
        <f>SUM(P64:P65)</f>
        <v>0</v>
      </c>
      <c r="Q63" s="54">
        <f>SUM(Q64:Q65)</f>
        <v>0</v>
      </c>
      <c r="R63" s="10"/>
      <c r="S63" s="469">
        <f>+IF(ENERO!S63=0,"",ENERO!S63)</f>
        <v>1020010</v>
      </c>
      <c r="T63" s="676" t="str">
        <f>+IF(ENERO!T63=0,"",ENERO!T63)</f>
        <v>Gastos de Operación</v>
      </c>
      <c r="U63" s="151">
        <f t="shared" ref="U63:AJ63" si="67">U65+U83+U90+U104</f>
        <v>1337674327</v>
      </c>
      <c r="V63" s="144">
        <f t="shared" si="67"/>
        <v>0</v>
      </c>
      <c r="W63" s="144">
        <f t="shared" si="67"/>
        <v>137390364</v>
      </c>
      <c r="X63" s="153">
        <f t="shared" si="67"/>
        <v>1475064691</v>
      </c>
      <c r="Y63" s="151">
        <f t="shared" si="67"/>
        <v>294916614</v>
      </c>
      <c r="Z63" s="144">
        <f t="shared" si="67"/>
        <v>77337691</v>
      </c>
      <c r="AA63" s="152">
        <f t="shared" si="67"/>
        <v>372254305</v>
      </c>
      <c r="AB63" s="151">
        <f t="shared" si="67"/>
        <v>210748614</v>
      </c>
      <c r="AC63" s="144">
        <f t="shared" si="67"/>
        <v>85695691</v>
      </c>
      <c r="AD63" s="153">
        <f t="shared" si="67"/>
        <v>296444305</v>
      </c>
      <c r="AE63" s="151">
        <f t="shared" si="67"/>
        <v>89356330</v>
      </c>
      <c r="AF63" s="144">
        <f t="shared" si="67"/>
        <v>136526605</v>
      </c>
      <c r="AG63" s="153">
        <f t="shared" si="67"/>
        <v>225882935</v>
      </c>
      <c r="AH63" s="151">
        <f t="shared" si="67"/>
        <v>1102810386</v>
      </c>
      <c r="AI63" s="144">
        <f t="shared" si="67"/>
        <v>1178620386</v>
      </c>
      <c r="AJ63" s="153">
        <f t="shared" si="67"/>
        <v>1249181756</v>
      </c>
      <c r="AK63" s="10"/>
      <c r="AL63" s="151">
        <f>AL65+AL83+AL90+AL104</f>
        <v>0</v>
      </c>
      <c r="AM63" s="153">
        <f>AM65+AM83+AM90+AM104</f>
        <v>0</v>
      </c>
      <c r="AN63" s="10"/>
      <c r="AO63" s="365"/>
      <c r="AP63" s="365"/>
      <c r="AQ63" s="365"/>
      <c r="AR63" s="365"/>
      <c r="AS63" s="365"/>
      <c r="AT63" s="365"/>
      <c r="AU63" s="365"/>
      <c r="AV63" s="365"/>
      <c r="AW63" s="365"/>
      <c r="AX63" s="365"/>
      <c r="AY63" s="365"/>
      <c r="AZ63" s="365"/>
      <c r="BR63" s="514"/>
    </row>
    <row r="64" spans="1:70" s="514" customFormat="1" ht="15.75" x14ac:dyDescent="0.2">
      <c r="A64" s="188" t="str">
        <f>+IF(ENERO!A64=0,"",ENERO!A64)</f>
        <v>1130113-1</v>
      </c>
      <c r="B64" s="189" t="str">
        <f>+CONCATENATE("Vigencia ",INSTRUCCIONES!$F$3)</f>
        <v>Vigencia 2014</v>
      </c>
      <c r="C64" s="456">
        <f>+ENERO!C64</f>
        <v>22000000</v>
      </c>
      <c r="D64" s="456">
        <f>ENERO!D64+FEBRERO!P64</f>
        <v>0</v>
      </c>
      <c r="E64" s="456">
        <f>ENERO!E64+FEBRERO!Q64</f>
        <v>0</v>
      </c>
      <c r="F64" s="170">
        <f>SUM(C64:E64)</f>
        <v>22000000</v>
      </c>
      <c r="G64" s="283">
        <f>ENERO!I64</f>
        <v>1435300</v>
      </c>
      <c r="H64" s="457">
        <v>3316470</v>
      </c>
      <c r="I64" s="170">
        <f>SUM(G64:H64)</f>
        <v>4751770</v>
      </c>
      <c r="J64" s="283">
        <f>ENERO!L64</f>
        <v>0</v>
      </c>
      <c r="K64" s="457">
        <v>522636</v>
      </c>
      <c r="L64" s="170">
        <f>SUM(J64:K64)</f>
        <v>522636</v>
      </c>
      <c r="M64" s="283">
        <f>F64-I64</f>
        <v>17248230</v>
      </c>
      <c r="N64" s="170">
        <f>F64-L64</f>
        <v>21477364</v>
      </c>
      <c r="O64" s="467"/>
      <c r="P64" s="455">
        <v>0</v>
      </c>
      <c r="Q64" s="458">
        <v>0</v>
      </c>
      <c r="R64" s="10"/>
      <c r="S64" s="448" t="str">
        <f>+IF(ENERO!S64=0,"",ENERO!S64)</f>
        <v/>
      </c>
      <c r="T64" s="649" t="str">
        <f>+IF(ENERO!T64=0,"",ENERO!T64)</f>
        <v/>
      </c>
      <c r="U64" s="450"/>
      <c r="V64" s="193"/>
      <c r="W64" s="193"/>
      <c r="X64" s="207"/>
      <c r="Y64" s="450"/>
      <c r="Z64" s="193"/>
      <c r="AA64" s="193"/>
      <c r="AB64" s="450"/>
      <c r="AC64" s="193"/>
      <c r="AD64" s="207"/>
      <c r="AE64" s="450"/>
      <c r="AF64" s="193"/>
      <c r="AG64" s="207"/>
      <c r="AH64" s="450"/>
      <c r="AI64" s="193"/>
      <c r="AJ64" s="207"/>
      <c r="AK64" s="10"/>
      <c r="AL64" s="211"/>
      <c r="AM64" s="212"/>
      <c r="AN64" s="10"/>
      <c r="AO64" s="365"/>
      <c r="AP64" s="365"/>
      <c r="AQ64" s="365"/>
      <c r="AR64" s="365"/>
      <c r="AS64" s="365"/>
      <c r="AT64" s="365"/>
      <c r="AU64" s="365"/>
      <c r="AV64" s="365"/>
      <c r="AW64" s="365"/>
      <c r="AX64" s="365"/>
      <c r="AY64" s="365"/>
      <c r="AZ64" s="365"/>
      <c r="BA64" s="467"/>
      <c r="BB64" s="467"/>
      <c r="BC64" s="467"/>
      <c r="BD64" s="467"/>
      <c r="BE64" s="467"/>
      <c r="BF64" s="467"/>
      <c r="BG64" s="467"/>
      <c r="BH64" s="467"/>
      <c r="BI64" s="467"/>
      <c r="BJ64" s="467"/>
      <c r="BK64" s="467"/>
      <c r="BL64" s="467"/>
      <c r="BM64" s="467"/>
      <c r="BN64" s="467"/>
      <c r="BO64" s="467"/>
      <c r="BP64" s="467"/>
      <c r="BQ64" s="467"/>
    </row>
    <row r="65" spans="1:70" s="514" customFormat="1" ht="15" x14ac:dyDescent="0.2">
      <c r="A65" s="188" t="str">
        <f>+IF(ENERO!A65=0,"",ENERO!A65)</f>
        <v>1130113-2</v>
      </c>
      <c r="B65" s="189" t="str">
        <f>+IF(ENERO!B65=0,"",ENERO!B65)</f>
        <v>Vigencias Anteriores</v>
      </c>
      <c r="C65" s="456">
        <f>+ENERO!C65</f>
        <v>0</v>
      </c>
      <c r="D65" s="456">
        <f>ENERO!D65+FEBRERO!P65</f>
        <v>0</v>
      </c>
      <c r="E65" s="456">
        <f>ENERO!E65+FEBRERO!Q65</f>
        <v>6807623</v>
      </c>
      <c r="F65" s="170">
        <f>SUM(C65:E65)</f>
        <v>6807623</v>
      </c>
      <c r="G65" s="283">
        <f>ENERO!I65</f>
        <v>2741184</v>
      </c>
      <c r="H65" s="457">
        <v>1041756</v>
      </c>
      <c r="I65" s="170">
        <f>SUM(G65:H65)</f>
        <v>3782940</v>
      </c>
      <c r="J65" s="283">
        <f>ENERO!L65</f>
        <v>2741184</v>
      </c>
      <c r="K65" s="457">
        <v>1041756</v>
      </c>
      <c r="L65" s="170">
        <f>SUM(J65:K65)</f>
        <v>3782940</v>
      </c>
      <c r="M65" s="283">
        <f>F65-I65</f>
        <v>3024683</v>
      </c>
      <c r="N65" s="170">
        <f>F65-L65</f>
        <v>3024683</v>
      </c>
      <c r="O65" s="467"/>
      <c r="P65" s="455">
        <v>0</v>
      </c>
      <c r="Q65" s="458">
        <v>0</v>
      </c>
      <c r="R65" s="10"/>
      <c r="S65" s="34">
        <f>+IF(ENERO!S65=0,"",ENERO!S65)</f>
        <v>1020100</v>
      </c>
      <c r="T65" s="237" t="str">
        <f>+IF(ENERO!T65=0,"",ENERO!T65)</f>
        <v>Servicios Personales Asociados a Nómina</v>
      </c>
      <c r="U65" s="151">
        <f t="shared" ref="U65:AJ65" si="68">SUM(U66:U69)+U81</f>
        <v>796637507</v>
      </c>
      <c r="V65" s="144">
        <f t="shared" si="68"/>
        <v>0</v>
      </c>
      <c r="W65" s="144">
        <f t="shared" si="68"/>
        <v>68400503</v>
      </c>
      <c r="X65" s="153">
        <f t="shared" si="68"/>
        <v>865038010</v>
      </c>
      <c r="Y65" s="151">
        <f t="shared" si="68"/>
        <v>116984246</v>
      </c>
      <c r="Z65" s="144">
        <f t="shared" si="68"/>
        <v>58113298</v>
      </c>
      <c r="AA65" s="152">
        <f t="shared" si="68"/>
        <v>175097544</v>
      </c>
      <c r="AB65" s="151">
        <f t="shared" si="68"/>
        <v>116984246</v>
      </c>
      <c r="AC65" s="144">
        <f t="shared" si="68"/>
        <v>58113298</v>
      </c>
      <c r="AD65" s="153">
        <f t="shared" si="68"/>
        <v>175097544</v>
      </c>
      <c r="AE65" s="151">
        <f t="shared" si="68"/>
        <v>60583743</v>
      </c>
      <c r="AF65" s="144">
        <f t="shared" si="68"/>
        <v>73902460</v>
      </c>
      <c r="AG65" s="153">
        <f t="shared" si="68"/>
        <v>134486203</v>
      </c>
      <c r="AH65" s="151">
        <f t="shared" si="68"/>
        <v>689940466</v>
      </c>
      <c r="AI65" s="144">
        <f t="shared" si="68"/>
        <v>689940466</v>
      </c>
      <c r="AJ65" s="153">
        <f t="shared" si="68"/>
        <v>730551807</v>
      </c>
      <c r="AK65" s="10"/>
      <c r="AL65" s="151">
        <f>SUM(AL66:AL69)+AL81</f>
        <v>0</v>
      </c>
      <c r="AM65" s="153">
        <f>SUM(AM66:AM69)+AM81</f>
        <v>0</v>
      </c>
      <c r="AN65" s="10"/>
      <c r="AO65" s="365"/>
      <c r="AP65" s="365"/>
      <c r="AQ65" s="365"/>
      <c r="AR65" s="365"/>
      <c r="AS65" s="365"/>
      <c r="AT65" s="365"/>
      <c r="AU65" s="365"/>
      <c r="AV65" s="365"/>
      <c r="AW65" s="365"/>
      <c r="AX65" s="365"/>
      <c r="AY65" s="365"/>
      <c r="AZ65" s="365"/>
      <c r="BA65" s="467"/>
      <c r="BB65" s="467"/>
      <c r="BC65" s="467"/>
      <c r="BD65" s="467"/>
      <c r="BE65" s="467"/>
      <c r="BF65" s="467"/>
      <c r="BG65" s="467"/>
      <c r="BH65" s="467"/>
      <c r="BI65" s="467"/>
      <c r="BJ65" s="467"/>
      <c r="BK65" s="467"/>
      <c r="BL65" s="467"/>
      <c r="BM65" s="467"/>
      <c r="BN65" s="467"/>
      <c r="BO65" s="467"/>
      <c r="BP65" s="467"/>
      <c r="BQ65" s="467"/>
      <c r="BR65" s="467"/>
    </row>
    <row r="66" spans="1:70" s="467" customFormat="1" x14ac:dyDescent="0.2">
      <c r="A66" s="57">
        <f>+IF(ENERO!A66=0,"",ENERO!A66)</f>
        <v>1130114</v>
      </c>
      <c r="B66" s="45" t="str">
        <f>+IF(ENERO!B66=0,"",ENERO!B66)</f>
        <v xml:space="preserve">COMPAÑIAS DE SEGUROS  - PLANES DE SALUD  </v>
      </c>
      <c r="C66" s="53">
        <f t="shared" ref="C66:N66" si="69">SUM(C67:C68)</f>
        <v>700000</v>
      </c>
      <c r="D66" s="53">
        <f t="shared" si="69"/>
        <v>0</v>
      </c>
      <c r="E66" s="53">
        <f t="shared" si="69"/>
        <v>74063</v>
      </c>
      <c r="F66" s="54">
        <f t="shared" si="69"/>
        <v>774063</v>
      </c>
      <c r="G66" s="52">
        <f t="shared" si="69"/>
        <v>74063</v>
      </c>
      <c r="H66" s="53">
        <f t="shared" si="69"/>
        <v>55100</v>
      </c>
      <c r="I66" s="54">
        <f t="shared" si="69"/>
        <v>129163</v>
      </c>
      <c r="J66" s="52">
        <f t="shared" si="69"/>
        <v>74063</v>
      </c>
      <c r="K66" s="53">
        <f t="shared" si="69"/>
        <v>0</v>
      </c>
      <c r="L66" s="54">
        <f t="shared" si="69"/>
        <v>74063</v>
      </c>
      <c r="M66" s="52">
        <f t="shared" si="69"/>
        <v>644900</v>
      </c>
      <c r="N66" s="54">
        <f t="shared" si="69"/>
        <v>700000</v>
      </c>
      <c r="P66" s="52">
        <f>SUM(P67:P68)</f>
        <v>0</v>
      </c>
      <c r="Q66" s="54">
        <f>SUM(Q67:Q68)</f>
        <v>0</v>
      </c>
      <c r="R66" s="10"/>
      <c r="S66" s="155">
        <f>+IF(ENERO!S66=0,"",ENERO!S66)</f>
        <v>1020101</v>
      </c>
      <c r="T66" s="238" t="str">
        <f>+IF(ENERO!T66=0,"",ENERO!T66)</f>
        <v>Sueldos del Personal de nómina</v>
      </c>
      <c r="U66" s="31">
        <f>+ENERO!U66</f>
        <v>619386756</v>
      </c>
      <c r="V66" s="17">
        <f>ENERO!V66+FEBRERO!AL66</f>
        <v>0</v>
      </c>
      <c r="W66" s="17">
        <f>ENERO!W66+FEBRERO!AM66</f>
        <v>0</v>
      </c>
      <c r="X66" s="18">
        <f>SUM(U66:W66)</f>
        <v>619386756</v>
      </c>
      <c r="Y66" s="21">
        <f>ENERO!AA66</f>
        <v>51615563</v>
      </c>
      <c r="Z66" s="457">
        <v>51615563</v>
      </c>
      <c r="AA66" s="20">
        <f>SUM(Y66:Z66)</f>
        <v>103231126</v>
      </c>
      <c r="AB66" s="21">
        <f>ENERO!AD66</f>
        <v>51615563</v>
      </c>
      <c r="AC66" s="457">
        <v>51615563</v>
      </c>
      <c r="AD66" s="18">
        <f>SUM(AB66:AC66)</f>
        <v>103231126</v>
      </c>
      <c r="AE66" s="21">
        <f>ENERO!AG66</f>
        <v>51615563</v>
      </c>
      <c r="AF66" s="457">
        <v>51615563</v>
      </c>
      <c r="AG66" s="18">
        <f>SUM(AE66:AF66)</f>
        <v>103231126</v>
      </c>
      <c r="AH66" s="21">
        <f>X66-AA66</f>
        <v>516155630</v>
      </c>
      <c r="AI66" s="17">
        <f>X66-AD66</f>
        <v>516155630</v>
      </c>
      <c r="AJ66" s="18">
        <f>X66-AG66</f>
        <v>516155630</v>
      </c>
      <c r="AK66" s="10"/>
      <c r="AL66" s="455">
        <v>0</v>
      </c>
      <c r="AM66" s="458">
        <v>0</v>
      </c>
      <c r="AN66" s="10"/>
      <c r="AO66" s="365"/>
      <c r="AP66" s="365"/>
      <c r="AQ66" s="365"/>
      <c r="AR66" s="365"/>
      <c r="AS66" s="365"/>
      <c r="AT66" s="365"/>
      <c r="AU66" s="365"/>
      <c r="AV66" s="365"/>
      <c r="AW66" s="365"/>
      <c r="AX66" s="365"/>
      <c r="AY66" s="365"/>
      <c r="AZ66" s="365"/>
      <c r="BR66" s="514"/>
    </row>
    <row r="67" spans="1:70" s="514" customFormat="1" ht="15" x14ac:dyDescent="0.2">
      <c r="A67" s="188" t="str">
        <f>+IF(ENERO!A67=0,"",ENERO!A67)</f>
        <v>1130114-1</v>
      </c>
      <c r="B67" s="189" t="str">
        <f>+CONCATENATE("Vigencia ",INSTRUCCIONES!$F$3)</f>
        <v>Vigencia 2014</v>
      </c>
      <c r="C67" s="456">
        <f>+ENERO!C67</f>
        <v>700000</v>
      </c>
      <c r="D67" s="456">
        <f>ENERO!D67+FEBRERO!P67</f>
        <v>0</v>
      </c>
      <c r="E67" s="456">
        <f>ENERO!E67+FEBRERO!Q67</f>
        <v>0</v>
      </c>
      <c r="F67" s="170">
        <f>SUM(C67:E67)</f>
        <v>700000</v>
      </c>
      <c r="G67" s="283">
        <f>ENERO!I67</f>
        <v>74063</v>
      </c>
      <c r="H67" s="457">
        <v>55100</v>
      </c>
      <c r="I67" s="170">
        <f>SUM(G67:H67)</f>
        <v>129163</v>
      </c>
      <c r="J67" s="283">
        <f>ENERO!L67</f>
        <v>74063</v>
      </c>
      <c r="K67" s="457">
        <v>0</v>
      </c>
      <c r="L67" s="170">
        <f>SUM(J67:K67)</f>
        <v>74063</v>
      </c>
      <c r="M67" s="283">
        <f>F67-I67</f>
        <v>570837</v>
      </c>
      <c r="N67" s="170">
        <f>F67-L67</f>
        <v>625937</v>
      </c>
      <c r="O67" s="467"/>
      <c r="P67" s="455">
        <v>0</v>
      </c>
      <c r="Q67" s="458">
        <v>0</v>
      </c>
      <c r="R67" s="10"/>
      <c r="S67" s="155">
        <f>+IF(ENERO!S67=0,"",ENERO!S67)</f>
        <v>1020102</v>
      </c>
      <c r="T67" s="238" t="str">
        <f>+IF(ENERO!T67=0,"",ENERO!T67)</f>
        <v>Horas Extras,Dominic.,Festivos y Rec. Nocturnos</v>
      </c>
      <c r="U67" s="31">
        <f>+ENERO!U67</f>
        <v>92835719</v>
      </c>
      <c r="V67" s="17">
        <f>ENERO!V67+FEBRERO!AL67</f>
        <v>0</v>
      </c>
      <c r="W67" s="17">
        <f>ENERO!W67+FEBRERO!AM67</f>
        <v>0</v>
      </c>
      <c r="X67" s="18">
        <f>SUM(U67:W67)</f>
        <v>92835719</v>
      </c>
      <c r="Y67" s="21">
        <f>ENERO!AA67</f>
        <v>8900380</v>
      </c>
      <c r="Z67" s="457">
        <v>4937346</v>
      </c>
      <c r="AA67" s="20">
        <f>SUM(Y67:Z67)</f>
        <v>13837726</v>
      </c>
      <c r="AB67" s="21">
        <f>ENERO!AD67</f>
        <v>8900380</v>
      </c>
      <c r="AC67" s="457">
        <v>4937346</v>
      </c>
      <c r="AD67" s="18">
        <f>SUM(AB67:AC67)</f>
        <v>13837726</v>
      </c>
      <c r="AE67" s="21">
        <f>ENERO!AG67</f>
        <v>8900380</v>
      </c>
      <c r="AF67" s="457">
        <v>4937346</v>
      </c>
      <c r="AG67" s="18">
        <f>SUM(AE67:AF67)</f>
        <v>13837726</v>
      </c>
      <c r="AH67" s="21">
        <f>X67-AA67</f>
        <v>78997993</v>
      </c>
      <c r="AI67" s="17">
        <f>X67-AD67</f>
        <v>78997993</v>
      </c>
      <c r="AJ67" s="18">
        <f>X67-AG67</f>
        <v>78997993</v>
      </c>
      <c r="AK67" s="10"/>
      <c r="AL67" s="455">
        <v>0</v>
      </c>
      <c r="AM67" s="458">
        <v>0</v>
      </c>
      <c r="AN67" s="10"/>
      <c r="AO67" s="365"/>
      <c r="AP67" s="365"/>
      <c r="AQ67" s="365"/>
      <c r="AR67" s="365"/>
      <c r="AS67" s="365"/>
      <c r="AT67" s="365"/>
      <c r="AU67" s="365"/>
      <c r="AV67" s="365"/>
      <c r="AW67" s="365"/>
      <c r="AX67" s="365"/>
      <c r="AY67" s="365"/>
      <c r="AZ67" s="365"/>
      <c r="BA67" s="467"/>
      <c r="BB67" s="467"/>
      <c r="BC67" s="467"/>
      <c r="BD67" s="467"/>
      <c r="BE67" s="467"/>
      <c r="BF67" s="467"/>
      <c r="BG67" s="467"/>
      <c r="BH67" s="467"/>
      <c r="BI67" s="467"/>
      <c r="BJ67" s="467"/>
      <c r="BK67" s="467"/>
      <c r="BL67" s="467"/>
      <c r="BM67" s="467"/>
      <c r="BN67" s="467"/>
      <c r="BO67" s="467"/>
      <c r="BP67" s="467"/>
      <c r="BQ67" s="467"/>
    </row>
    <row r="68" spans="1:70" s="514" customFormat="1" ht="15" x14ac:dyDescent="0.2">
      <c r="A68" s="188" t="str">
        <f>+IF(ENERO!A68=0,"",ENERO!A68)</f>
        <v>1130114-2</v>
      </c>
      <c r="B68" s="189" t="str">
        <f>+IF(ENERO!B68=0,"",ENERO!B68)</f>
        <v>Vigencias Anteriores</v>
      </c>
      <c r="C68" s="456">
        <f>+ENERO!C68</f>
        <v>0</v>
      </c>
      <c r="D68" s="456">
        <f>ENERO!D68+FEBRERO!P68</f>
        <v>0</v>
      </c>
      <c r="E68" s="456">
        <f>ENERO!E68+FEBRERO!Q68</f>
        <v>74063</v>
      </c>
      <c r="F68" s="170">
        <f>SUM(C68:E68)</f>
        <v>74063</v>
      </c>
      <c r="G68" s="283">
        <f>ENERO!I68</f>
        <v>0</v>
      </c>
      <c r="H68" s="457">
        <v>0</v>
      </c>
      <c r="I68" s="170">
        <f>SUM(G68:H68)</f>
        <v>0</v>
      </c>
      <c r="J68" s="283">
        <f>ENERO!L68</f>
        <v>0</v>
      </c>
      <c r="K68" s="457">
        <v>0</v>
      </c>
      <c r="L68" s="170">
        <f>SUM(J68:K68)</f>
        <v>0</v>
      </c>
      <c r="M68" s="283">
        <f>F68-I68</f>
        <v>74063</v>
      </c>
      <c r="N68" s="170">
        <f>F68-L68</f>
        <v>74063</v>
      </c>
      <c r="O68" s="467"/>
      <c r="P68" s="455">
        <v>0</v>
      </c>
      <c r="Q68" s="458">
        <v>0</v>
      </c>
      <c r="R68" s="10"/>
      <c r="S68" s="155">
        <f>+IF(ENERO!S68=0,"",ENERO!S68)</f>
        <v>1020103</v>
      </c>
      <c r="T68" s="238" t="str">
        <f>+IF(ENERO!T68=0,"",ENERO!T68)</f>
        <v>Prima Técnica</v>
      </c>
      <c r="U68" s="31">
        <f>+ENERO!U68</f>
        <v>0</v>
      </c>
      <c r="V68" s="17">
        <f>ENERO!V68+FEBRERO!AL68</f>
        <v>0</v>
      </c>
      <c r="W68" s="17">
        <f>ENERO!W68+FEBRERO!AM68</f>
        <v>0</v>
      </c>
      <c r="X68" s="18">
        <f>SUM(U68:W68)</f>
        <v>0</v>
      </c>
      <c r="Y68" s="21">
        <f>ENERO!AA68</f>
        <v>0</v>
      </c>
      <c r="Z68" s="457">
        <v>0</v>
      </c>
      <c r="AA68" s="20">
        <f>SUM(Y68:Z68)</f>
        <v>0</v>
      </c>
      <c r="AB68" s="21">
        <f>ENERO!AD68</f>
        <v>0</v>
      </c>
      <c r="AC68" s="457">
        <v>0</v>
      </c>
      <c r="AD68" s="18">
        <f>SUM(AB68:AC68)</f>
        <v>0</v>
      </c>
      <c r="AE68" s="21">
        <f>ENERO!AG68</f>
        <v>0</v>
      </c>
      <c r="AF68" s="457">
        <v>0</v>
      </c>
      <c r="AG68" s="18">
        <f>SUM(AE68:AF68)</f>
        <v>0</v>
      </c>
      <c r="AH68" s="21">
        <f>X68-AA68</f>
        <v>0</v>
      </c>
      <c r="AI68" s="17">
        <f>X68-AD68</f>
        <v>0</v>
      </c>
      <c r="AJ68" s="18">
        <f>X68-AG68</f>
        <v>0</v>
      </c>
      <c r="AK68" s="10"/>
      <c r="AL68" s="455">
        <v>0</v>
      </c>
      <c r="AM68" s="458">
        <v>0</v>
      </c>
      <c r="AN68" s="10"/>
      <c r="AO68" s="365"/>
      <c r="AP68" s="365"/>
      <c r="AQ68" s="365"/>
      <c r="AR68" s="365"/>
      <c r="AS68" s="365"/>
      <c r="AT68" s="365"/>
      <c r="AU68" s="365"/>
      <c r="AV68" s="365"/>
      <c r="AW68" s="365"/>
      <c r="AX68" s="365"/>
      <c r="AY68" s="365"/>
      <c r="AZ68" s="365"/>
      <c r="BA68" s="467"/>
      <c r="BB68" s="467"/>
      <c r="BC68" s="467"/>
      <c r="BD68" s="467"/>
      <c r="BE68" s="467"/>
      <c r="BF68" s="467"/>
      <c r="BG68" s="467"/>
      <c r="BH68" s="467"/>
      <c r="BI68" s="467"/>
      <c r="BJ68" s="467"/>
      <c r="BK68" s="467"/>
      <c r="BL68" s="467"/>
      <c r="BM68" s="467"/>
      <c r="BN68" s="467"/>
      <c r="BO68" s="467"/>
      <c r="BP68" s="467"/>
      <c r="BQ68" s="467"/>
      <c r="BR68" s="467"/>
    </row>
    <row r="69" spans="1:70" s="467" customFormat="1" x14ac:dyDescent="0.2">
      <c r="A69" s="57">
        <f>+IF(ENERO!A69=0,"",ENERO!A69)</f>
        <v>1130115</v>
      </c>
      <c r="B69" s="45" t="str">
        <f>+IF(ENERO!B69=0,"",ENERO!B69)</f>
        <v>ENTIDADES DE REGIMEN ESPECIAL (Magisterio, Fuerza Pca.)</v>
      </c>
      <c r="C69" s="53">
        <f t="shared" ref="C69:N69" si="70">SUM(C70:C71)</f>
        <v>51000000</v>
      </c>
      <c r="D69" s="53">
        <f t="shared" si="70"/>
        <v>0</v>
      </c>
      <c r="E69" s="53">
        <f t="shared" si="70"/>
        <v>22391319</v>
      </c>
      <c r="F69" s="54">
        <f t="shared" si="70"/>
        <v>73391319</v>
      </c>
      <c r="G69" s="52">
        <f t="shared" si="70"/>
        <v>3686848</v>
      </c>
      <c r="H69" s="53">
        <f t="shared" si="70"/>
        <v>4867256</v>
      </c>
      <c r="I69" s="54">
        <f t="shared" si="70"/>
        <v>8554104</v>
      </c>
      <c r="J69" s="52">
        <f t="shared" si="70"/>
        <v>0</v>
      </c>
      <c r="K69" s="53">
        <f t="shared" si="70"/>
        <v>964763</v>
      </c>
      <c r="L69" s="54">
        <f t="shared" si="70"/>
        <v>964763</v>
      </c>
      <c r="M69" s="52">
        <f t="shared" si="70"/>
        <v>64837215</v>
      </c>
      <c r="N69" s="54">
        <f t="shared" si="70"/>
        <v>72426556</v>
      </c>
      <c r="P69" s="52">
        <f>SUM(P70:P71)</f>
        <v>0</v>
      </c>
      <c r="Q69" s="54">
        <f>SUM(Q70:Q71)</f>
        <v>0</v>
      </c>
      <c r="R69" s="10"/>
      <c r="S69" s="155">
        <f>+IF(ENERO!S69=0,"",ENERO!S69)</f>
        <v>1020104</v>
      </c>
      <c r="T69" s="238" t="str">
        <f>+IF(ENERO!T69=0,"",ENERO!T69)</f>
        <v>Otros</v>
      </c>
      <c r="U69" s="31">
        <f t="shared" ref="U69:AJ69" si="71">SUM(U70:U80)</f>
        <v>84415032</v>
      </c>
      <c r="V69" s="17">
        <f t="shared" si="71"/>
        <v>0</v>
      </c>
      <c r="W69" s="17">
        <f t="shared" si="71"/>
        <v>12000000</v>
      </c>
      <c r="X69" s="18">
        <f t="shared" si="71"/>
        <v>96415032</v>
      </c>
      <c r="Y69" s="21">
        <f t="shared" si="71"/>
        <v>67800</v>
      </c>
      <c r="Z69" s="169">
        <f t="shared" si="71"/>
        <v>1560389</v>
      </c>
      <c r="AA69" s="20">
        <f t="shared" si="71"/>
        <v>1628189</v>
      </c>
      <c r="AB69" s="21">
        <f t="shared" si="71"/>
        <v>67800</v>
      </c>
      <c r="AC69" s="169">
        <f t="shared" si="71"/>
        <v>1560389</v>
      </c>
      <c r="AD69" s="18">
        <f t="shared" si="71"/>
        <v>1628189</v>
      </c>
      <c r="AE69" s="21">
        <f t="shared" si="71"/>
        <v>67800</v>
      </c>
      <c r="AF69" s="169">
        <f t="shared" si="71"/>
        <v>1560389</v>
      </c>
      <c r="AG69" s="18">
        <f t="shared" si="71"/>
        <v>1628189</v>
      </c>
      <c r="AH69" s="21">
        <f t="shared" si="71"/>
        <v>94786843</v>
      </c>
      <c r="AI69" s="17">
        <f t="shared" si="71"/>
        <v>94786843</v>
      </c>
      <c r="AJ69" s="18">
        <f t="shared" si="71"/>
        <v>94786843</v>
      </c>
      <c r="AK69" s="10"/>
      <c r="AL69" s="31">
        <f>SUM(AL70:AL80)</f>
        <v>0</v>
      </c>
      <c r="AM69" s="28">
        <f>SUM(AM70:AM80)</f>
        <v>0</v>
      </c>
      <c r="AN69" s="10"/>
      <c r="AO69" s="365"/>
      <c r="AP69" s="365"/>
      <c r="AQ69" s="365"/>
      <c r="AR69" s="365"/>
      <c r="AS69" s="365"/>
      <c r="AT69" s="365"/>
      <c r="AU69" s="365"/>
      <c r="AV69" s="365"/>
      <c r="AW69" s="365"/>
      <c r="AX69" s="365"/>
      <c r="AY69" s="365"/>
      <c r="AZ69" s="365"/>
      <c r="BR69" s="514"/>
    </row>
    <row r="70" spans="1:70" s="514" customFormat="1" ht="15" x14ac:dyDescent="0.2">
      <c r="A70" s="188" t="str">
        <f>+IF(ENERO!A70=0,"",ENERO!A70)</f>
        <v>1130115-1</v>
      </c>
      <c r="B70" s="189" t="str">
        <f>+CONCATENATE("Vigencia ",INSTRUCCIONES!$F$3)</f>
        <v>Vigencia 2014</v>
      </c>
      <c r="C70" s="456">
        <f>+ENERO!C70</f>
        <v>51000000</v>
      </c>
      <c r="D70" s="456">
        <f>ENERO!D70+FEBRERO!P70</f>
        <v>0</v>
      </c>
      <c r="E70" s="456">
        <f>ENERO!E70+FEBRERO!Q70</f>
        <v>0</v>
      </c>
      <c r="F70" s="170">
        <f>SUM(C70:E70)</f>
        <v>51000000</v>
      </c>
      <c r="G70" s="283">
        <f>ENERO!I70</f>
        <v>3686848</v>
      </c>
      <c r="H70" s="457">
        <v>3969698</v>
      </c>
      <c r="I70" s="170">
        <f>SUM(G70:H70)</f>
        <v>7656546</v>
      </c>
      <c r="J70" s="283">
        <f>ENERO!L70</f>
        <v>0</v>
      </c>
      <c r="K70" s="457">
        <v>67205</v>
      </c>
      <c r="L70" s="170">
        <f>SUM(J70:K70)</f>
        <v>67205</v>
      </c>
      <c r="M70" s="283">
        <f>F70-I70</f>
        <v>43343454</v>
      </c>
      <c r="N70" s="170">
        <f>F70-L70</f>
        <v>50932795</v>
      </c>
      <c r="O70" s="467"/>
      <c r="P70" s="455">
        <v>0</v>
      </c>
      <c r="Q70" s="458">
        <v>0</v>
      </c>
      <c r="R70" s="10"/>
      <c r="S70" s="156" t="str">
        <f>+IF(ENERO!S70=0,"",ENERO!S70)</f>
        <v>1020104-1</v>
      </c>
      <c r="T70" s="251" t="str">
        <f>+IF(ENERO!T70=0,"",ENERO!T70)</f>
        <v xml:space="preserve">Prima de Navidad </v>
      </c>
      <c r="U70" s="31">
        <f>+ENERO!U70</f>
        <v>53766212</v>
      </c>
      <c r="V70" s="17">
        <f>ENERO!V70+FEBRERO!AL70</f>
        <v>0</v>
      </c>
      <c r="W70" s="17">
        <f>ENERO!W70+FEBRERO!AM70</f>
        <v>0</v>
      </c>
      <c r="X70" s="18">
        <f t="shared" ref="X70:X81" si="72">SUM(U70:W70)</f>
        <v>53766212</v>
      </c>
      <c r="Y70" s="21">
        <f>ENERO!AA70</f>
        <v>0</v>
      </c>
      <c r="Z70" s="457">
        <v>0</v>
      </c>
      <c r="AA70" s="20">
        <f t="shared" ref="AA70:AA81" si="73">SUM(Y70:Z70)</f>
        <v>0</v>
      </c>
      <c r="AB70" s="21">
        <f>ENERO!AD70</f>
        <v>0</v>
      </c>
      <c r="AC70" s="457">
        <v>0</v>
      </c>
      <c r="AD70" s="18">
        <f t="shared" ref="AD70:AD81" si="74">SUM(AB70:AC70)</f>
        <v>0</v>
      </c>
      <c r="AE70" s="21">
        <f>ENERO!AG70</f>
        <v>0</v>
      </c>
      <c r="AF70" s="457">
        <v>0</v>
      </c>
      <c r="AG70" s="18">
        <f t="shared" ref="AG70:AG81" si="75">SUM(AE70:AF70)</f>
        <v>0</v>
      </c>
      <c r="AH70" s="21">
        <f t="shared" ref="AH70:AH81" si="76">X70-AA70</f>
        <v>53766212</v>
      </c>
      <c r="AI70" s="17">
        <f t="shared" ref="AI70:AI81" si="77">X70-AD70</f>
        <v>53766212</v>
      </c>
      <c r="AJ70" s="18">
        <f t="shared" ref="AJ70:AJ81" si="78">X70-AG70</f>
        <v>53766212</v>
      </c>
      <c r="AK70" s="10"/>
      <c r="AL70" s="455">
        <v>0</v>
      </c>
      <c r="AM70" s="458">
        <v>0</v>
      </c>
      <c r="AN70" s="10"/>
      <c r="AO70" s="365"/>
      <c r="AP70" s="365"/>
      <c r="AQ70" s="365"/>
      <c r="AR70" s="365"/>
      <c r="AS70" s="365"/>
      <c r="AT70" s="365"/>
      <c r="AU70" s="365"/>
      <c r="AV70" s="365"/>
      <c r="AW70" s="365"/>
      <c r="AX70" s="365"/>
      <c r="AY70" s="365"/>
      <c r="AZ70" s="365"/>
      <c r="BA70" s="467"/>
      <c r="BB70" s="467"/>
      <c r="BC70" s="467"/>
      <c r="BD70" s="467"/>
      <c r="BE70" s="467"/>
      <c r="BF70" s="467"/>
      <c r="BG70" s="467"/>
      <c r="BH70" s="467"/>
      <c r="BI70" s="467"/>
      <c r="BJ70" s="467"/>
      <c r="BK70" s="467"/>
      <c r="BL70" s="467"/>
      <c r="BM70" s="467"/>
      <c r="BN70" s="467"/>
      <c r="BO70" s="467"/>
      <c r="BP70" s="467"/>
      <c r="BQ70" s="467"/>
    </row>
    <row r="71" spans="1:70" s="514" customFormat="1" ht="15" x14ac:dyDescent="0.2">
      <c r="A71" s="188" t="str">
        <f>+IF(ENERO!A71=0,"",ENERO!A71)</f>
        <v>1130115-2</v>
      </c>
      <c r="B71" s="189" t="str">
        <f>+IF(ENERO!B71=0,"",ENERO!B71)</f>
        <v>Vigencias Anteriores</v>
      </c>
      <c r="C71" s="456">
        <f>+ENERO!C71</f>
        <v>0</v>
      </c>
      <c r="D71" s="456">
        <f>ENERO!D71+FEBRERO!P71</f>
        <v>0</v>
      </c>
      <c r="E71" s="456">
        <f>ENERO!E71+FEBRERO!Q71</f>
        <v>22391319</v>
      </c>
      <c r="F71" s="170">
        <f>SUM(C71:E71)</f>
        <v>22391319</v>
      </c>
      <c r="G71" s="283">
        <f>ENERO!I71</f>
        <v>0</v>
      </c>
      <c r="H71" s="457">
        <v>897558</v>
      </c>
      <c r="I71" s="170">
        <f>SUM(G71:H71)</f>
        <v>897558</v>
      </c>
      <c r="J71" s="283">
        <f>ENERO!L71</f>
        <v>0</v>
      </c>
      <c r="K71" s="457">
        <v>897558</v>
      </c>
      <c r="L71" s="170">
        <f>SUM(J71:K71)</f>
        <v>897558</v>
      </c>
      <c r="M71" s="283">
        <f>F71-I71</f>
        <v>21493761</v>
      </c>
      <c r="N71" s="170">
        <f>F71-L71</f>
        <v>21493761</v>
      </c>
      <c r="O71" s="467"/>
      <c r="P71" s="455">
        <v>0</v>
      </c>
      <c r="Q71" s="458">
        <v>0</v>
      </c>
      <c r="R71" s="10"/>
      <c r="S71" s="156" t="str">
        <f>+IF(ENERO!S71=0,"",ENERO!S71)</f>
        <v>1020104-2</v>
      </c>
      <c r="T71" s="251" t="str">
        <f>+IF(ENERO!T71=0,"",ENERO!T71)</f>
        <v>Prima Vida Cara</v>
      </c>
      <c r="U71" s="31">
        <f>+ENERO!U71</f>
        <v>0</v>
      </c>
      <c r="V71" s="17">
        <f>ENERO!V71+FEBRERO!AL71</f>
        <v>0</v>
      </c>
      <c r="W71" s="17">
        <f>ENERO!W71+FEBRERO!AM71</f>
        <v>0</v>
      </c>
      <c r="X71" s="18">
        <f t="shared" si="72"/>
        <v>0</v>
      </c>
      <c r="Y71" s="21">
        <f>ENERO!AA71</f>
        <v>0</v>
      </c>
      <c r="Z71" s="457">
        <v>0</v>
      </c>
      <c r="AA71" s="20">
        <f t="shared" si="73"/>
        <v>0</v>
      </c>
      <c r="AB71" s="21">
        <f>ENERO!AD71</f>
        <v>0</v>
      </c>
      <c r="AC71" s="457">
        <v>0</v>
      </c>
      <c r="AD71" s="18">
        <f t="shared" si="74"/>
        <v>0</v>
      </c>
      <c r="AE71" s="21">
        <f>ENERO!AG71</f>
        <v>0</v>
      </c>
      <c r="AF71" s="457">
        <v>0</v>
      </c>
      <c r="AG71" s="18">
        <f t="shared" si="75"/>
        <v>0</v>
      </c>
      <c r="AH71" s="21">
        <f t="shared" si="76"/>
        <v>0</v>
      </c>
      <c r="AI71" s="17">
        <f t="shared" si="77"/>
        <v>0</v>
      </c>
      <c r="AJ71" s="18">
        <f t="shared" si="78"/>
        <v>0</v>
      </c>
      <c r="AK71" s="10"/>
      <c r="AL71" s="455">
        <v>0</v>
      </c>
      <c r="AM71" s="458">
        <v>0</v>
      </c>
      <c r="AN71" s="10"/>
      <c r="AO71" s="365"/>
      <c r="AP71" s="365"/>
      <c r="AQ71" s="365"/>
      <c r="AR71" s="365"/>
      <c r="AS71" s="365"/>
      <c r="AT71" s="365"/>
      <c r="AU71" s="365"/>
      <c r="AV71" s="365"/>
      <c r="AW71" s="365"/>
      <c r="AX71" s="365"/>
      <c r="AY71" s="365"/>
      <c r="AZ71" s="365"/>
      <c r="BA71" s="467"/>
      <c r="BB71" s="467"/>
      <c r="BC71" s="467"/>
      <c r="BD71" s="467"/>
      <c r="BE71" s="467"/>
      <c r="BF71" s="467"/>
      <c r="BG71" s="467"/>
      <c r="BH71" s="467"/>
      <c r="BI71" s="467"/>
      <c r="BJ71" s="467"/>
      <c r="BK71" s="467"/>
      <c r="BL71" s="467"/>
      <c r="BM71" s="467"/>
      <c r="BN71" s="467"/>
      <c r="BO71" s="467"/>
      <c r="BP71" s="467"/>
      <c r="BQ71" s="467"/>
      <c r="BR71" s="467"/>
    </row>
    <row r="72" spans="1:70" s="467" customFormat="1" x14ac:dyDescent="0.2">
      <c r="A72" s="57">
        <f>+IF(ENERO!A72=0,"",ENERO!A72)</f>
        <v>1130116</v>
      </c>
      <c r="B72" s="45" t="str">
        <f>+IF(ENERO!B72=0,"",ENERO!B72)</f>
        <v>ADMINISTRADORAS DE RIESGOS PROFESIONALES</v>
      </c>
      <c r="C72" s="53">
        <f t="shared" ref="C72:N72" si="79">SUM(C73:C74)</f>
        <v>50000000</v>
      </c>
      <c r="D72" s="53">
        <f t="shared" si="79"/>
        <v>0</v>
      </c>
      <c r="E72" s="53">
        <f t="shared" si="79"/>
        <v>8628129</v>
      </c>
      <c r="F72" s="54">
        <f t="shared" si="79"/>
        <v>58628129</v>
      </c>
      <c r="G72" s="52">
        <f t="shared" si="79"/>
        <v>10773171</v>
      </c>
      <c r="H72" s="53">
        <f t="shared" si="79"/>
        <v>5427942</v>
      </c>
      <c r="I72" s="54">
        <f t="shared" si="79"/>
        <v>16201113</v>
      </c>
      <c r="J72" s="52">
        <f t="shared" si="79"/>
        <v>5984491</v>
      </c>
      <c r="K72" s="53">
        <f t="shared" si="79"/>
        <v>1737577</v>
      </c>
      <c r="L72" s="54">
        <f t="shared" si="79"/>
        <v>7722068</v>
      </c>
      <c r="M72" s="52">
        <f t="shared" si="79"/>
        <v>42427016</v>
      </c>
      <c r="N72" s="54">
        <f t="shared" si="79"/>
        <v>50906061</v>
      </c>
      <c r="P72" s="52">
        <f>SUM(P73:P74)</f>
        <v>0</v>
      </c>
      <c r="Q72" s="54">
        <f>SUM(Q73:Q74)</f>
        <v>0</v>
      </c>
      <c r="R72" s="10"/>
      <c r="S72" s="156" t="str">
        <f>+IF(ENERO!S72=0,"",ENERO!S72)</f>
        <v>1020104-3</v>
      </c>
      <c r="T72" s="251" t="str">
        <f>+IF(ENERO!T72=0,"",ENERO!T72)</f>
        <v>Prima de Vacaciones</v>
      </c>
      <c r="U72" s="31">
        <f>+ENERO!U72</f>
        <v>25807782</v>
      </c>
      <c r="V72" s="17">
        <f>ENERO!V72+FEBRERO!AL72</f>
        <v>0</v>
      </c>
      <c r="W72" s="17">
        <f>ENERO!W72+FEBRERO!AM72</f>
        <v>10000000</v>
      </c>
      <c r="X72" s="18">
        <f t="shared" si="72"/>
        <v>35807782</v>
      </c>
      <c r="Y72" s="21">
        <f>ENERO!AA72</f>
        <v>0</v>
      </c>
      <c r="Z72" s="457">
        <v>1316991</v>
      </c>
      <c r="AA72" s="20">
        <f t="shared" si="73"/>
        <v>1316991</v>
      </c>
      <c r="AB72" s="21">
        <f>ENERO!AD72</f>
        <v>0</v>
      </c>
      <c r="AC72" s="457">
        <v>1316991</v>
      </c>
      <c r="AD72" s="18">
        <f t="shared" si="74"/>
        <v>1316991</v>
      </c>
      <c r="AE72" s="21">
        <f>ENERO!AG72</f>
        <v>0</v>
      </c>
      <c r="AF72" s="457">
        <v>1316991</v>
      </c>
      <c r="AG72" s="18">
        <f t="shared" si="75"/>
        <v>1316991</v>
      </c>
      <c r="AH72" s="21">
        <f t="shared" si="76"/>
        <v>34490791</v>
      </c>
      <c r="AI72" s="17">
        <f t="shared" si="77"/>
        <v>34490791</v>
      </c>
      <c r="AJ72" s="18">
        <f t="shared" si="78"/>
        <v>34490791</v>
      </c>
      <c r="AK72" s="10"/>
      <c r="AL72" s="455">
        <v>0</v>
      </c>
      <c r="AM72" s="458">
        <v>0</v>
      </c>
      <c r="AN72" s="10"/>
      <c r="AO72" s="365"/>
      <c r="AP72" s="365"/>
      <c r="AQ72" s="365"/>
      <c r="AR72" s="365"/>
      <c r="AS72" s="365"/>
      <c r="AT72" s="365"/>
      <c r="AU72" s="365"/>
      <c r="AV72" s="365"/>
      <c r="AW72" s="365"/>
      <c r="AX72" s="365"/>
      <c r="AY72" s="365"/>
      <c r="AZ72" s="365"/>
      <c r="BR72" s="514"/>
    </row>
    <row r="73" spans="1:70" s="514" customFormat="1" ht="15" x14ac:dyDescent="0.2">
      <c r="A73" s="188" t="str">
        <f>+IF(ENERO!A73=0,"",ENERO!A73)</f>
        <v>1130116-1</v>
      </c>
      <c r="B73" s="189" t="str">
        <f>+CONCATENATE("Vigencia ",INSTRUCCIONES!$F$3)</f>
        <v>Vigencia 2014</v>
      </c>
      <c r="C73" s="456">
        <f>+ENERO!C73</f>
        <v>50000000</v>
      </c>
      <c r="D73" s="456">
        <f>ENERO!D73+FEBRERO!P73</f>
        <v>0</v>
      </c>
      <c r="E73" s="456">
        <f>ENERO!E73+FEBRERO!Q73</f>
        <v>0</v>
      </c>
      <c r="F73" s="170">
        <f>SUM(C73:E73)</f>
        <v>50000000</v>
      </c>
      <c r="G73" s="283">
        <f>ENERO!I73</f>
        <v>4788680</v>
      </c>
      <c r="H73" s="457">
        <v>3920386</v>
      </c>
      <c r="I73" s="170">
        <f>SUM(G73:H73)</f>
        <v>8709066</v>
      </c>
      <c r="J73" s="283">
        <f>ENERO!L73</f>
        <v>0</v>
      </c>
      <c r="K73" s="457">
        <v>230021</v>
      </c>
      <c r="L73" s="170">
        <f>SUM(J73:K73)</f>
        <v>230021</v>
      </c>
      <c r="M73" s="283">
        <f>F73-I73</f>
        <v>41290934</v>
      </c>
      <c r="N73" s="170">
        <f>F73-L73</f>
        <v>49769979</v>
      </c>
      <c r="O73" s="467"/>
      <c r="P73" s="455">
        <v>0</v>
      </c>
      <c r="Q73" s="458">
        <v>0</v>
      </c>
      <c r="R73" s="10"/>
      <c r="S73" s="156" t="str">
        <f>+IF(ENERO!S73=0,"",ENERO!S73)</f>
        <v>1020104-4</v>
      </c>
      <c r="T73" s="251" t="str">
        <f>+IF(ENERO!T73=0,"",ENERO!T73)</f>
        <v>Prima Clima</v>
      </c>
      <c r="U73" s="31">
        <f>+ENERO!U73</f>
        <v>0</v>
      </c>
      <c r="V73" s="17">
        <f>ENERO!V73+FEBRERO!AL73</f>
        <v>0</v>
      </c>
      <c r="W73" s="17">
        <f>ENERO!W73+FEBRERO!AM73</f>
        <v>0</v>
      </c>
      <c r="X73" s="18">
        <f t="shared" si="72"/>
        <v>0</v>
      </c>
      <c r="Y73" s="21">
        <f>ENERO!AA73</f>
        <v>0</v>
      </c>
      <c r="Z73" s="457">
        <v>0</v>
      </c>
      <c r="AA73" s="20">
        <f t="shared" si="73"/>
        <v>0</v>
      </c>
      <c r="AB73" s="21">
        <f>ENERO!AD73</f>
        <v>0</v>
      </c>
      <c r="AC73" s="457">
        <v>0</v>
      </c>
      <c r="AD73" s="18">
        <f t="shared" si="74"/>
        <v>0</v>
      </c>
      <c r="AE73" s="21">
        <f>ENERO!AG73</f>
        <v>0</v>
      </c>
      <c r="AF73" s="457">
        <v>0</v>
      </c>
      <c r="AG73" s="18">
        <f t="shared" si="75"/>
        <v>0</v>
      </c>
      <c r="AH73" s="21">
        <f t="shared" si="76"/>
        <v>0</v>
      </c>
      <c r="AI73" s="17">
        <f t="shared" si="77"/>
        <v>0</v>
      </c>
      <c r="AJ73" s="18">
        <f t="shared" si="78"/>
        <v>0</v>
      </c>
      <c r="AK73" s="10"/>
      <c r="AL73" s="455">
        <v>0</v>
      </c>
      <c r="AM73" s="458">
        <v>0</v>
      </c>
      <c r="AN73" s="10"/>
      <c r="AO73" s="365"/>
      <c r="AP73" s="365"/>
      <c r="AQ73" s="365"/>
      <c r="AR73" s="365"/>
      <c r="AS73" s="365"/>
      <c r="AT73" s="365"/>
      <c r="AU73" s="365"/>
      <c r="AV73" s="365"/>
      <c r="AW73" s="365"/>
      <c r="AX73" s="365"/>
      <c r="AY73" s="365"/>
      <c r="AZ73" s="365"/>
      <c r="BA73" s="467"/>
      <c r="BB73" s="467"/>
      <c r="BC73" s="467"/>
      <c r="BD73" s="467"/>
      <c r="BE73" s="467"/>
      <c r="BF73" s="467"/>
      <c r="BG73" s="467"/>
      <c r="BH73" s="467"/>
      <c r="BI73" s="467"/>
      <c r="BJ73" s="467"/>
      <c r="BK73" s="467"/>
      <c r="BL73" s="467"/>
      <c r="BM73" s="467"/>
      <c r="BN73" s="467"/>
      <c r="BO73" s="467"/>
      <c r="BP73" s="467"/>
      <c r="BQ73" s="467"/>
    </row>
    <row r="74" spans="1:70" s="514" customFormat="1" ht="15" x14ac:dyDescent="0.2">
      <c r="A74" s="188" t="str">
        <f>+IF(ENERO!A74=0,"",ENERO!A74)</f>
        <v>1130116-2</v>
      </c>
      <c r="B74" s="189" t="str">
        <f>+IF(ENERO!B74=0,"",ENERO!B74)</f>
        <v>Vigencias Anteriores</v>
      </c>
      <c r="C74" s="456">
        <f>+ENERO!C74</f>
        <v>0</v>
      </c>
      <c r="D74" s="456">
        <f>ENERO!D74+FEBRERO!P74</f>
        <v>0</v>
      </c>
      <c r="E74" s="456">
        <f>ENERO!E74+FEBRERO!Q74</f>
        <v>8628129</v>
      </c>
      <c r="F74" s="170">
        <f>SUM(C74:E74)</f>
        <v>8628129</v>
      </c>
      <c r="G74" s="283">
        <f>ENERO!I74</f>
        <v>5984491</v>
      </c>
      <c r="H74" s="457">
        <v>1507556</v>
      </c>
      <c r="I74" s="170">
        <f>SUM(G74:H74)</f>
        <v>7492047</v>
      </c>
      <c r="J74" s="283">
        <f>ENERO!L74</f>
        <v>5984491</v>
      </c>
      <c r="K74" s="457">
        <v>1507556</v>
      </c>
      <c r="L74" s="170">
        <f>SUM(J74:K74)</f>
        <v>7492047</v>
      </c>
      <c r="M74" s="283">
        <f>F74-I74</f>
        <v>1136082</v>
      </c>
      <c r="N74" s="170">
        <f>F74-L74</f>
        <v>1136082</v>
      </c>
      <c r="O74" s="467"/>
      <c r="P74" s="455">
        <v>0</v>
      </c>
      <c r="Q74" s="458">
        <v>0</v>
      </c>
      <c r="R74" s="10"/>
      <c r="S74" s="156" t="str">
        <f>+IF(ENERO!S74=0,"",ENERO!S74)</f>
        <v>1020104-5</v>
      </c>
      <c r="T74" s="251" t="str">
        <f>+IF(ENERO!T74=0,"",ENERO!T74)</f>
        <v>Prima de Servicios</v>
      </c>
      <c r="U74" s="31">
        <f>+ENERO!U74</f>
        <v>0</v>
      </c>
      <c r="V74" s="17">
        <f>ENERO!V74+FEBRERO!AL74</f>
        <v>0</v>
      </c>
      <c r="W74" s="17">
        <f>ENERO!W74+FEBRERO!AM74</f>
        <v>0</v>
      </c>
      <c r="X74" s="18">
        <f t="shared" si="72"/>
        <v>0</v>
      </c>
      <c r="Y74" s="21">
        <f>ENERO!AA74</f>
        <v>0</v>
      </c>
      <c r="Z74" s="457">
        <v>0</v>
      </c>
      <c r="AA74" s="20">
        <f t="shared" si="73"/>
        <v>0</v>
      </c>
      <c r="AB74" s="21">
        <f>ENERO!AD74</f>
        <v>0</v>
      </c>
      <c r="AC74" s="457">
        <v>0</v>
      </c>
      <c r="AD74" s="18">
        <f t="shared" si="74"/>
        <v>0</v>
      </c>
      <c r="AE74" s="21">
        <f>ENERO!AG74</f>
        <v>0</v>
      </c>
      <c r="AF74" s="457">
        <v>0</v>
      </c>
      <c r="AG74" s="18">
        <f t="shared" si="75"/>
        <v>0</v>
      </c>
      <c r="AH74" s="21">
        <f t="shared" si="76"/>
        <v>0</v>
      </c>
      <c r="AI74" s="17">
        <f t="shared" si="77"/>
        <v>0</v>
      </c>
      <c r="AJ74" s="18">
        <f t="shared" si="78"/>
        <v>0</v>
      </c>
      <c r="AK74" s="10"/>
      <c r="AL74" s="455">
        <v>0</v>
      </c>
      <c r="AM74" s="458">
        <v>0</v>
      </c>
      <c r="AN74" s="10"/>
      <c r="AO74" s="365"/>
      <c r="AP74" s="365"/>
      <c r="AQ74" s="365"/>
      <c r="AR74" s="365"/>
      <c r="AS74" s="365"/>
      <c r="AT74" s="365"/>
      <c r="AU74" s="365"/>
      <c r="AV74" s="365"/>
      <c r="AW74" s="365"/>
      <c r="AX74" s="365"/>
      <c r="AY74" s="365"/>
      <c r="AZ74" s="365"/>
      <c r="BA74" s="467"/>
      <c r="BB74" s="467"/>
      <c r="BC74" s="467"/>
      <c r="BD74" s="467"/>
      <c r="BE74" s="467"/>
      <c r="BF74" s="467"/>
      <c r="BG74" s="467"/>
      <c r="BH74" s="467"/>
      <c r="BI74" s="467"/>
      <c r="BJ74" s="467"/>
      <c r="BK74" s="467"/>
      <c r="BL74" s="467"/>
      <c r="BM74" s="467"/>
      <c r="BN74" s="467"/>
      <c r="BO74" s="467"/>
      <c r="BP74" s="467"/>
      <c r="BQ74" s="467"/>
      <c r="BR74" s="467"/>
    </row>
    <row r="75" spans="1:70" s="467" customFormat="1" x14ac:dyDescent="0.2">
      <c r="A75" s="57">
        <f>+IF(ENERO!A75=0,"",ENERO!A75)</f>
        <v>1130117</v>
      </c>
      <c r="B75" s="45" t="str">
        <f>+IF(ENERO!B75=0,"",ENERO!B75)</f>
        <v>CUOTAS DE RECUPERACION</v>
      </c>
      <c r="C75" s="53">
        <f t="shared" ref="C75:N75" si="80">SUM(C76:C77)</f>
        <v>0</v>
      </c>
      <c r="D75" s="53">
        <f t="shared" si="80"/>
        <v>0</v>
      </c>
      <c r="E75" s="53">
        <f t="shared" si="80"/>
        <v>0</v>
      </c>
      <c r="F75" s="54">
        <f t="shared" si="80"/>
        <v>0</v>
      </c>
      <c r="G75" s="52">
        <f t="shared" si="80"/>
        <v>0</v>
      </c>
      <c r="H75" s="53">
        <f t="shared" si="80"/>
        <v>0</v>
      </c>
      <c r="I75" s="54">
        <f t="shared" si="80"/>
        <v>0</v>
      </c>
      <c r="J75" s="52">
        <f t="shared" si="80"/>
        <v>0</v>
      </c>
      <c r="K75" s="53">
        <f t="shared" si="80"/>
        <v>0</v>
      </c>
      <c r="L75" s="54">
        <f t="shared" si="80"/>
        <v>0</v>
      </c>
      <c r="M75" s="52">
        <f t="shared" si="80"/>
        <v>0</v>
      </c>
      <c r="N75" s="54">
        <f t="shared" si="80"/>
        <v>0</v>
      </c>
      <c r="P75" s="52">
        <f>SUM(P76:P77)</f>
        <v>0</v>
      </c>
      <c r="Q75" s="54">
        <f>SUM(Q76:Q77)</f>
        <v>0</v>
      </c>
      <c r="R75" s="10"/>
      <c r="S75" s="156" t="str">
        <f>+IF(ENERO!S75=0,"",ENERO!S75)</f>
        <v>1020104-8</v>
      </c>
      <c r="T75" s="251" t="str">
        <f>+IF(ENERO!T75=0,"",ENERO!T75)</f>
        <v>Bonific. por Servicios Prestados (Convencional)</v>
      </c>
      <c r="U75" s="31">
        <f>+ENERO!U75</f>
        <v>0</v>
      </c>
      <c r="V75" s="17">
        <f>ENERO!V75+FEBRERO!AL75</f>
        <v>0</v>
      </c>
      <c r="W75" s="17">
        <f>ENERO!W75+FEBRERO!AM75</f>
        <v>0</v>
      </c>
      <c r="X75" s="18">
        <f t="shared" si="72"/>
        <v>0</v>
      </c>
      <c r="Y75" s="21">
        <f>ENERO!AA75</f>
        <v>0</v>
      </c>
      <c r="Z75" s="457">
        <v>0</v>
      </c>
      <c r="AA75" s="20">
        <f t="shared" si="73"/>
        <v>0</v>
      </c>
      <c r="AB75" s="21">
        <f>ENERO!AD75</f>
        <v>0</v>
      </c>
      <c r="AC75" s="457">
        <v>0</v>
      </c>
      <c r="AD75" s="18">
        <f t="shared" si="74"/>
        <v>0</v>
      </c>
      <c r="AE75" s="21">
        <f>ENERO!AG75</f>
        <v>0</v>
      </c>
      <c r="AF75" s="457">
        <v>0</v>
      </c>
      <c r="AG75" s="18">
        <f t="shared" si="75"/>
        <v>0</v>
      </c>
      <c r="AH75" s="21">
        <f t="shared" si="76"/>
        <v>0</v>
      </c>
      <c r="AI75" s="17">
        <f t="shared" si="77"/>
        <v>0</v>
      </c>
      <c r="AJ75" s="18">
        <f t="shared" si="78"/>
        <v>0</v>
      </c>
      <c r="AK75" s="10"/>
      <c r="AL75" s="455">
        <v>0</v>
      </c>
      <c r="AM75" s="458">
        <v>0</v>
      </c>
      <c r="AN75" s="10"/>
      <c r="AO75" s="365"/>
      <c r="AP75" s="365"/>
      <c r="AQ75" s="365"/>
      <c r="AR75" s="365"/>
      <c r="AS75" s="365"/>
      <c r="AT75" s="365"/>
      <c r="AU75" s="365"/>
      <c r="AV75" s="365"/>
      <c r="AW75" s="365"/>
      <c r="AX75" s="365"/>
      <c r="AY75" s="365"/>
      <c r="AZ75" s="365"/>
      <c r="BR75" s="514"/>
    </row>
    <row r="76" spans="1:70" s="514" customFormat="1" ht="15" x14ac:dyDescent="0.2">
      <c r="A76" s="188" t="str">
        <f>+IF(ENERO!A76=0,"",ENERO!A76)</f>
        <v>1130117-1</v>
      </c>
      <c r="B76" s="189" t="str">
        <f>+CONCATENATE("Vigencia ",INSTRUCCIONES!$F$3)</f>
        <v>Vigencia 2014</v>
      </c>
      <c r="C76" s="456">
        <f>+ENERO!C76</f>
        <v>0</v>
      </c>
      <c r="D76" s="456">
        <f>ENERO!D76+FEBRERO!P76</f>
        <v>0</v>
      </c>
      <c r="E76" s="456">
        <f>ENERO!E76+FEBRERO!Q76</f>
        <v>0</v>
      </c>
      <c r="F76" s="170">
        <f t="shared" ref="F76:F83" si="81">SUM(C76:E76)</f>
        <v>0</v>
      </c>
      <c r="G76" s="283">
        <f>ENERO!I76</f>
        <v>0</v>
      </c>
      <c r="H76" s="457">
        <v>0</v>
      </c>
      <c r="I76" s="170">
        <f t="shared" ref="I76:I83" si="82">SUM(G76:H76)</f>
        <v>0</v>
      </c>
      <c r="J76" s="283">
        <f>ENERO!L76</f>
        <v>0</v>
      </c>
      <c r="K76" s="457">
        <v>0</v>
      </c>
      <c r="L76" s="170">
        <f t="shared" ref="L76:L83" si="83">SUM(J76:K76)</f>
        <v>0</v>
      </c>
      <c r="M76" s="283">
        <f t="shared" ref="M76:M83" si="84">F76-I76</f>
        <v>0</v>
      </c>
      <c r="N76" s="170">
        <f t="shared" ref="N76:N83" si="85">F76-L76</f>
        <v>0</v>
      </c>
      <c r="O76" s="467"/>
      <c r="P76" s="455">
        <v>0</v>
      </c>
      <c r="Q76" s="458">
        <v>0</v>
      </c>
      <c r="R76" s="10"/>
      <c r="S76" s="156" t="str">
        <f>+IF(ENERO!S76=0,"",ENERO!S76)</f>
        <v>1020104-9</v>
      </c>
      <c r="T76" s="251" t="str">
        <f>+IF(ENERO!T76=0,"",ENERO!T76)</f>
        <v>Auxilio de Transporte</v>
      </c>
      <c r="U76" s="31">
        <f>+ENERO!U76</f>
        <v>1400000</v>
      </c>
      <c r="V76" s="17">
        <f>ENERO!V76+FEBRERO!AL76</f>
        <v>0</v>
      </c>
      <c r="W76" s="17">
        <f>ENERO!W76+FEBRERO!AM76</f>
        <v>0</v>
      </c>
      <c r="X76" s="18">
        <f t="shared" si="72"/>
        <v>1400000</v>
      </c>
      <c r="Y76" s="21">
        <f>ENERO!AA76</f>
        <v>67800</v>
      </c>
      <c r="Z76" s="457">
        <v>67800</v>
      </c>
      <c r="AA76" s="20">
        <f t="shared" si="73"/>
        <v>135600</v>
      </c>
      <c r="AB76" s="21">
        <f>ENERO!AD76</f>
        <v>67800</v>
      </c>
      <c r="AC76" s="457">
        <v>67800</v>
      </c>
      <c r="AD76" s="18">
        <f t="shared" si="74"/>
        <v>135600</v>
      </c>
      <c r="AE76" s="21">
        <f>ENERO!AG76</f>
        <v>67800</v>
      </c>
      <c r="AF76" s="457">
        <v>67800</v>
      </c>
      <c r="AG76" s="18">
        <f t="shared" si="75"/>
        <v>135600</v>
      </c>
      <c r="AH76" s="21">
        <f t="shared" si="76"/>
        <v>1264400</v>
      </c>
      <c r="AI76" s="17">
        <f t="shared" si="77"/>
        <v>1264400</v>
      </c>
      <c r="AJ76" s="18">
        <f t="shared" si="78"/>
        <v>1264400</v>
      </c>
      <c r="AK76" s="10"/>
      <c r="AL76" s="455">
        <v>0</v>
      </c>
      <c r="AM76" s="458">
        <v>0</v>
      </c>
      <c r="AN76" s="10"/>
      <c r="AO76" s="365"/>
      <c r="AP76" s="365"/>
      <c r="AQ76" s="556"/>
      <c r="AR76" s="365"/>
      <c r="AS76" s="365"/>
      <c r="AT76" s="365"/>
      <c r="AU76" s="365"/>
      <c r="AV76" s="365"/>
      <c r="AW76" s="365"/>
      <c r="AX76" s="365"/>
      <c r="AY76" s="365"/>
      <c r="AZ76" s="365"/>
      <c r="BA76" s="467"/>
      <c r="BB76" s="467"/>
      <c r="BC76" s="467"/>
      <c r="BD76" s="467"/>
      <c r="BE76" s="467"/>
      <c r="BF76" s="467"/>
      <c r="BG76" s="467"/>
      <c r="BH76" s="467"/>
      <c r="BI76" s="467"/>
      <c r="BJ76" s="467"/>
      <c r="BK76" s="467"/>
      <c r="BL76" s="467"/>
      <c r="BM76" s="467"/>
      <c r="BN76" s="467"/>
      <c r="BO76" s="467"/>
      <c r="BP76" s="467"/>
      <c r="BQ76" s="467"/>
    </row>
    <row r="77" spans="1:70" s="514" customFormat="1" ht="15" x14ac:dyDescent="0.2">
      <c r="A77" s="188" t="str">
        <f>+IF(ENERO!A77=0,"",ENERO!A77)</f>
        <v>1130117-2</v>
      </c>
      <c r="B77" s="189" t="str">
        <f>+IF(ENERO!B77=0,"",ENERO!B77)</f>
        <v>Vigencias Anteriores</v>
      </c>
      <c r="C77" s="456">
        <f>+ENERO!C77</f>
        <v>0</v>
      </c>
      <c r="D77" s="456">
        <f>ENERO!D77+FEBRERO!P77</f>
        <v>0</v>
      </c>
      <c r="E77" s="456">
        <f>ENERO!E77+FEBRERO!Q77</f>
        <v>0</v>
      </c>
      <c r="F77" s="170">
        <f t="shared" si="81"/>
        <v>0</v>
      </c>
      <c r="G77" s="283">
        <f>ENERO!I77</f>
        <v>0</v>
      </c>
      <c r="H77" s="457">
        <v>0</v>
      </c>
      <c r="I77" s="170">
        <f t="shared" si="82"/>
        <v>0</v>
      </c>
      <c r="J77" s="283">
        <f>ENERO!L77</f>
        <v>0</v>
      </c>
      <c r="K77" s="457">
        <v>0</v>
      </c>
      <c r="L77" s="170">
        <f t="shared" si="83"/>
        <v>0</v>
      </c>
      <c r="M77" s="283">
        <f t="shared" si="84"/>
        <v>0</v>
      </c>
      <c r="N77" s="170">
        <f t="shared" si="85"/>
        <v>0</v>
      </c>
      <c r="O77" s="467"/>
      <c r="P77" s="455">
        <v>0</v>
      </c>
      <c r="Q77" s="458">
        <v>0</v>
      </c>
      <c r="R77" s="10"/>
      <c r="S77" s="156" t="str">
        <f>+IF(ENERO!S77=0,"",ENERO!S77)</f>
        <v>1020104-10</v>
      </c>
      <c r="T77" s="251" t="str">
        <f>+IF(ENERO!T77=0,"",ENERO!T77)</f>
        <v>Subsidio de Alimentación</v>
      </c>
      <c r="U77" s="31">
        <f>+ENERO!U77</f>
        <v>0</v>
      </c>
      <c r="V77" s="17">
        <f>ENERO!V77+FEBRERO!AL77</f>
        <v>0</v>
      </c>
      <c r="W77" s="17">
        <f>ENERO!W77+FEBRERO!AM77</f>
        <v>0</v>
      </c>
      <c r="X77" s="18">
        <f t="shared" si="72"/>
        <v>0</v>
      </c>
      <c r="Y77" s="21">
        <f>ENERO!AA77</f>
        <v>0</v>
      </c>
      <c r="Z77" s="457">
        <v>0</v>
      </c>
      <c r="AA77" s="20">
        <f t="shared" si="73"/>
        <v>0</v>
      </c>
      <c r="AB77" s="21">
        <f>ENERO!AD77</f>
        <v>0</v>
      </c>
      <c r="AC77" s="457">
        <v>0</v>
      </c>
      <c r="AD77" s="18">
        <f t="shared" si="74"/>
        <v>0</v>
      </c>
      <c r="AE77" s="21">
        <f>ENERO!AG77</f>
        <v>0</v>
      </c>
      <c r="AF77" s="457">
        <v>0</v>
      </c>
      <c r="AG77" s="18">
        <f t="shared" si="75"/>
        <v>0</v>
      </c>
      <c r="AH77" s="21">
        <f t="shared" si="76"/>
        <v>0</v>
      </c>
      <c r="AI77" s="17">
        <f t="shared" si="77"/>
        <v>0</v>
      </c>
      <c r="AJ77" s="18">
        <f t="shared" si="78"/>
        <v>0</v>
      </c>
      <c r="AK77" s="10"/>
      <c r="AL77" s="455">
        <v>0</v>
      </c>
      <c r="AM77" s="458">
        <v>0</v>
      </c>
      <c r="AN77" s="10"/>
      <c r="AO77" s="365"/>
      <c r="AP77" s="365"/>
      <c r="AQ77" s="365"/>
      <c r="AR77" s="365"/>
      <c r="AS77" s="365"/>
      <c r="AT77" s="365"/>
      <c r="AU77" s="365"/>
      <c r="AV77" s="365"/>
      <c r="AW77" s="365"/>
      <c r="AX77" s="365"/>
      <c r="AY77" s="365"/>
      <c r="AZ77" s="365"/>
      <c r="BA77" s="467"/>
      <c r="BB77" s="467"/>
      <c r="BC77" s="467"/>
      <c r="BD77" s="467"/>
      <c r="BE77" s="467"/>
      <c r="BF77" s="467"/>
      <c r="BG77" s="467"/>
      <c r="BH77" s="467"/>
      <c r="BI77" s="467"/>
      <c r="BJ77" s="467"/>
      <c r="BK77" s="467"/>
      <c r="BL77" s="467"/>
      <c r="BM77" s="467"/>
      <c r="BN77" s="467"/>
      <c r="BO77" s="467"/>
      <c r="BP77" s="467"/>
      <c r="BQ77" s="467"/>
      <c r="BR77" s="467"/>
    </row>
    <row r="78" spans="1:70" s="514" customFormat="1" x14ac:dyDescent="0.2">
      <c r="A78" s="57">
        <f>+IF(ENERO!A78=0,"",ENERO!A78)</f>
        <v>1130118</v>
      </c>
      <c r="B78" s="45" t="str">
        <f>+IF(ENERO!B78=0,"",ENERO!B78)</f>
        <v>PARTICULARES   (Venta de Contado)</v>
      </c>
      <c r="C78" s="53">
        <f>SUM(C79:C80)</f>
        <v>127000000</v>
      </c>
      <c r="D78" s="53">
        <f>SUM(D79:D80)</f>
        <v>0</v>
      </c>
      <c r="E78" s="53">
        <f>SUM(E79:E80)</f>
        <v>0</v>
      </c>
      <c r="F78" s="54">
        <f t="shared" si="81"/>
        <v>127000000</v>
      </c>
      <c r="G78" s="52">
        <f>SUM(G79:G80)</f>
        <v>4615775</v>
      </c>
      <c r="H78" s="53">
        <f>SUM(H79:H80)</f>
        <v>11734254</v>
      </c>
      <c r="I78" s="54">
        <f t="shared" si="82"/>
        <v>16350029</v>
      </c>
      <c r="J78" s="52">
        <f>SUM(J79:J80)</f>
        <v>4615775</v>
      </c>
      <c r="K78" s="53">
        <f>SUM(K79:K80)</f>
        <v>11734254</v>
      </c>
      <c r="L78" s="54">
        <f t="shared" si="83"/>
        <v>16350029</v>
      </c>
      <c r="M78" s="52">
        <f t="shared" si="84"/>
        <v>110649971</v>
      </c>
      <c r="N78" s="54">
        <f t="shared" si="85"/>
        <v>110649971</v>
      </c>
      <c r="O78" s="467"/>
      <c r="P78" s="52">
        <f>SUM(P79:P80)</f>
        <v>0</v>
      </c>
      <c r="Q78" s="54">
        <f>SUM(Q79:Q80)</f>
        <v>0</v>
      </c>
      <c r="R78" s="10"/>
      <c r="S78" s="156" t="str">
        <f>+IF(ENERO!S78=0,"",ENERO!S78)</f>
        <v>1020104-12</v>
      </c>
      <c r="T78" s="251" t="str">
        <f>+IF(ENERO!T78=0,"",ENERO!T78)</f>
        <v>Indemnizaciones por Vacaciones o Supresión de Cargos por Reestructuración</v>
      </c>
      <c r="U78" s="31">
        <f>+ENERO!U78</f>
        <v>0</v>
      </c>
      <c r="V78" s="17">
        <f>ENERO!V78+FEBRERO!AL78</f>
        <v>0</v>
      </c>
      <c r="W78" s="17">
        <f>ENERO!W78+FEBRERO!AM78</f>
        <v>0</v>
      </c>
      <c r="X78" s="18">
        <f t="shared" si="72"/>
        <v>0</v>
      </c>
      <c r="Y78" s="21">
        <f>ENERO!AA78</f>
        <v>0</v>
      </c>
      <c r="Z78" s="457">
        <v>0</v>
      </c>
      <c r="AA78" s="20">
        <f t="shared" si="73"/>
        <v>0</v>
      </c>
      <c r="AB78" s="21">
        <f>ENERO!AD78</f>
        <v>0</v>
      </c>
      <c r="AC78" s="457">
        <v>0</v>
      </c>
      <c r="AD78" s="18">
        <f t="shared" si="74"/>
        <v>0</v>
      </c>
      <c r="AE78" s="21">
        <f>ENERO!AG78</f>
        <v>0</v>
      </c>
      <c r="AF78" s="457">
        <v>0</v>
      </c>
      <c r="AG78" s="18">
        <f t="shared" si="75"/>
        <v>0</v>
      </c>
      <c r="AH78" s="21">
        <f t="shared" si="76"/>
        <v>0</v>
      </c>
      <c r="AI78" s="17">
        <f t="shared" si="77"/>
        <v>0</v>
      </c>
      <c r="AJ78" s="18">
        <f t="shared" si="78"/>
        <v>0</v>
      </c>
      <c r="AK78" s="10"/>
      <c r="AL78" s="455">
        <v>0</v>
      </c>
      <c r="AM78" s="458">
        <v>0</v>
      </c>
      <c r="AN78" s="10"/>
      <c r="AO78" s="365"/>
      <c r="AP78" s="365"/>
      <c r="AQ78" s="365"/>
      <c r="AR78" s="365"/>
      <c r="AS78" s="365"/>
      <c r="AT78" s="365"/>
      <c r="AU78" s="365"/>
      <c r="AV78" s="365"/>
      <c r="AW78" s="365"/>
      <c r="AX78" s="365"/>
      <c r="AY78" s="365"/>
      <c r="AZ78" s="365"/>
      <c r="BA78" s="467"/>
      <c r="BB78" s="467"/>
      <c r="BC78" s="467"/>
      <c r="BD78" s="467"/>
      <c r="BE78" s="467"/>
      <c r="BF78" s="467"/>
      <c r="BG78" s="467"/>
      <c r="BH78" s="467"/>
      <c r="BI78" s="467"/>
      <c r="BJ78" s="467"/>
      <c r="BK78" s="467"/>
      <c r="BL78" s="467"/>
      <c r="BM78" s="467"/>
      <c r="BN78" s="467"/>
      <c r="BO78" s="467"/>
      <c r="BP78" s="467"/>
      <c r="BQ78" s="467"/>
    </row>
    <row r="79" spans="1:70" s="467" customFormat="1" ht="15" x14ac:dyDescent="0.2">
      <c r="A79" s="188" t="str">
        <f>+IF(ENERO!A79=0,"",ENERO!A79)</f>
        <v>1130118-1</v>
      </c>
      <c r="B79" s="189" t="str">
        <f>+CONCATENATE("Vigencia ",INSTRUCCIONES!$F$3)</f>
        <v>Vigencia 2014</v>
      </c>
      <c r="C79" s="456">
        <f>+ENERO!C79</f>
        <v>127000000</v>
      </c>
      <c r="D79" s="456">
        <f>ENERO!D79+FEBRERO!P79</f>
        <v>0</v>
      </c>
      <c r="E79" s="456">
        <f>ENERO!E79+FEBRERO!Q79</f>
        <v>0</v>
      </c>
      <c r="F79" s="170">
        <f t="shared" si="81"/>
        <v>127000000</v>
      </c>
      <c r="G79" s="283">
        <f>ENERO!I79</f>
        <v>4615775</v>
      </c>
      <c r="H79" s="457">
        <v>11734254</v>
      </c>
      <c r="I79" s="170">
        <f t="shared" si="82"/>
        <v>16350029</v>
      </c>
      <c r="J79" s="283">
        <f>ENERO!L79</f>
        <v>4615775</v>
      </c>
      <c r="K79" s="457">
        <v>11734254</v>
      </c>
      <c r="L79" s="170">
        <f t="shared" si="83"/>
        <v>16350029</v>
      </c>
      <c r="M79" s="283">
        <f t="shared" si="84"/>
        <v>110649971</v>
      </c>
      <c r="N79" s="170">
        <f t="shared" si="85"/>
        <v>110649971</v>
      </c>
      <c r="P79" s="455">
        <v>0</v>
      </c>
      <c r="Q79" s="458">
        <v>0</v>
      </c>
      <c r="R79" s="10"/>
      <c r="S79" s="156" t="str">
        <f>+IF(ENERO!S79=0,"",ENERO!S79)</f>
        <v>1020104-13</v>
      </c>
      <c r="T79" s="251" t="str">
        <f>+IF(ENERO!T79=0,"",ENERO!T79)</f>
        <v>Bonificación Especial por Recreación</v>
      </c>
      <c r="U79" s="31">
        <f>+ENERO!U79</f>
        <v>3441038</v>
      </c>
      <c r="V79" s="17">
        <f>ENERO!V79+FEBRERO!AL79</f>
        <v>0</v>
      </c>
      <c r="W79" s="17">
        <f>ENERO!W79+FEBRERO!AM79</f>
        <v>2000000</v>
      </c>
      <c r="X79" s="18">
        <f t="shared" si="72"/>
        <v>5441038</v>
      </c>
      <c r="Y79" s="21">
        <f>ENERO!AA79</f>
        <v>0</v>
      </c>
      <c r="Z79" s="457">
        <v>175598</v>
      </c>
      <c r="AA79" s="20">
        <f t="shared" si="73"/>
        <v>175598</v>
      </c>
      <c r="AB79" s="21">
        <f>ENERO!AD79</f>
        <v>0</v>
      </c>
      <c r="AC79" s="457">
        <v>175598</v>
      </c>
      <c r="AD79" s="18">
        <f t="shared" si="74"/>
        <v>175598</v>
      </c>
      <c r="AE79" s="21">
        <f>ENERO!AG79</f>
        <v>0</v>
      </c>
      <c r="AF79" s="457">
        <v>175598</v>
      </c>
      <c r="AG79" s="18">
        <f t="shared" si="75"/>
        <v>175598</v>
      </c>
      <c r="AH79" s="21">
        <f t="shared" si="76"/>
        <v>5265440</v>
      </c>
      <c r="AI79" s="17">
        <f t="shared" si="77"/>
        <v>5265440</v>
      </c>
      <c r="AJ79" s="18">
        <f t="shared" si="78"/>
        <v>5265440</v>
      </c>
      <c r="AK79" s="10"/>
      <c r="AL79" s="455">
        <v>0</v>
      </c>
      <c r="AM79" s="458">
        <v>0</v>
      </c>
      <c r="AN79" s="10"/>
      <c r="AO79" s="365"/>
      <c r="AP79" s="365"/>
      <c r="AQ79" s="365"/>
      <c r="AR79" s="365"/>
      <c r="AS79" s="365"/>
      <c r="AT79" s="365"/>
      <c r="AU79" s="365"/>
      <c r="AV79" s="365"/>
      <c r="AW79" s="365"/>
      <c r="AX79" s="365"/>
      <c r="AY79" s="365"/>
      <c r="AZ79" s="365"/>
      <c r="BL79" s="10"/>
      <c r="BR79" s="514"/>
    </row>
    <row r="80" spans="1:70" s="10" customFormat="1" ht="15" x14ac:dyDescent="0.2">
      <c r="A80" s="188" t="str">
        <f>+IF(ENERO!A80=0,"",ENERO!A80)</f>
        <v>1130118-2</v>
      </c>
      <c r="B80" s="189" t="str">
        <f>+IF(ENERO!B80=0,"",ENERO!B80)</f>
        <v>Vigencias Anteriores</v>
      </c>
      <c r="C80" s="456">
        <f>+ENERO!C80</f>
        <v>0</v>
      </c>
      <c r="D80" s="456">
        <f>ENERO!D80+FEBRERO!P80</f>
        <v>0</v>
      </c>
      <c r="E80" s="456">
        <f>ENERO!E80+FEBRERO!Q80</f>
        <v>0</v>
      </c>
      <c r="F80" s="170">
        <f t="shared" si="81"/>
        <v>0</v>
      </c>
      <c r="G80" s="283">
        <f>ENERO!I80</f>
        <v>0</v>
      </c>
      <c r="H80" s="457">
        <v>0</v>
      </c>
      <c r="I80" s="170">
        <f t="shared" si="82"/>
        <v>0</v>
      </c>
      <c r="J80" s="283">
        <f>ENERO!L80</f>
        <v>0</v>
      </c>
      <c r="K80" s="457">
        <v>0</v>
      </c>
      <c r="L80" s="170">
        <f t="shared" si="83"/>
        <v>0</v>
      </c>
      <c r="M80" s="283">
        <f t="shared" si="84"/>
        <v>0</v>
      </c>
      <c r="N80" s="170">
        <f t="shared" si="85"/>
        <v>0</v>
      </c>
      <c r="O80" s="467"/>
      <c r="P80" s="455">
        <v>0</v>
      </c>
      <c r="Q80" s="458">
        <v>0</v>
      </c>
      <c r="S80" s="156" t="str">
        <f>+IF(ENERO!S80=0,"",ENERO!S80)</f>
        <v>1020104-14</v>
      </c>
      <c r="T80" s="251" t="str">
        <f>+IF(ENERO!T80=0,"",ENERO!T80)</f>
        <v/>
      </c>
      <c r="U80" s="31">
        <f>+ENERO!U80</f>
        <v>0</v>
      </c>
      <c r="V80" s="17">
        <f>ENERO!V80+FEBRERO!AL80</f>
        <v>0</v>
      </c>
      <c r="W80" s="17">
        <f>ENERO!W80+FEBRERO!AM80</f>
        <v>0</v>
      </c>
      <c r="X80" s="18">
        <f t="shared" si="72"/>
        <v>0</v>
      </c>
      <c r="Y80" s="21">
        <f>ENERO!AA80</f>
        <v>0</v>
      </c>
      <c r="Z80" s="457">
        <v>0</v>
      </c>
      <c r="AA80" s="20">
        <f t="shared" si="73"/>
        <v>0</v>
      </c>
      <c r="AB80" s="21">
        <f>ENERO!AD80</f>
        <v>0</v>
      </c>
      <c r="AC80" s="457">
        <v>0</v>
      </c>
      <c r="AD80" s="18">
        <f t="shared" si="74"/>
        <v>0</v>
      </c>
      <c r="AE80" s="21">
        <f>ENERO!AG80</f>
        <v>0</v>
      </c>
      <c r="AF80" s="457">
        <v>0</v>
      </c>
      <c r="AG80" s="18">
        <f t="shared" si="75"/>
        <v>0</v>
      </c>
      <c r="AH80" s="21">
        <f t="shared" si="76"/>
        <v>0</v>
      </c>
      <c r="AI80" s="17">
        <f t="shared" si="77"/>
        <v>0</v>
      </c>
      <c r="AJ80" s="18">
        <f t="shared" si="78"/>
        <v>0</v>
      </c>
      <c r="AL80" s="455">
        <v>0</v>
      </c>
      <c r="AM80" s="458">
        <v>0</v>
      </c>
      <c r="AO80" s="365"/>
      <c r="AP80" s="365"/>
      <c r="AQ80" s="365"/>
      <c r="AR80" s="365"/>
      <c r="AS80" s="365"/>
      <c r="AT80" s="365"/>
      <c r="AU80" s="365"/>
      <c r="AV80" s="365"/>
      <c r="AW80" s="365"/>
      <c r="AX80" s="365"/>
      <c r="AY80" s="365"/>
      <c r="AZ80" s="365"/>
      <c r="BA80" s="467"/>
      <c r="BC80" s="467"/>
      <c r="BD80" s="467"/>
      <c r="BE80" s="467"/>
      <c r="BL80" s="467"/>
      <c r="BM80" s="467"/>
      <c r="BN80" s="467"/>
      <c r="BO80" s="467"/>
      <c r="BP80" s="467"/>
      <c r="BQ80" s="467"/>
      <c r="BR80" s="514"/>
    </row>
    <row r="81" spans="1:70" s="467" customFormat="1" x14ac:dyDescent="0.2">
      <c r="A81" s="57">
        <f>+IF(ENERO!A81=0,"",ENERO!A81)</f>
        <v>1130119</v>
      </c>
      <c r="B81" s="45" t="str">
        <f>+IF(ENERO!B81=0,"",ENERO!B81)</f>
        <v>Digitar nombre de Nuevo Rubro. Si lo Requiere</v>
      </c>
      <c r="C81" s="53">
        <f>ENERO!C81</f>
        <v>0</v>
      </c>
      <c r="D81" s="53">
        <f t="shared" ref="D81:Q81" si="86">SUM(D82:D83)</f>
        <v>0</v>
      </c>
      <c r="E81" s="53">
        <f t="shared" si="86"/>
        <v>0</v>
      </c>
      <c r="F81" s="54">
        <f t="shared" si="86"/>
        <v>0</v>
      </c>
      <c r="G81" s="52">
        <f t="shared" si="86"/>
        <v>0</v>
      </c>
      <c r="H81" s="53">
        <f t="shared" si="86"/>
        <v>0</v>
      </c>
      <c r="I81" s="54">
        <f t="shared" si="86"/>
        <v>0</v>
      </c>
      <c r="J81" s="52">
        <f t="shared" si="86"/>
        <v>0</v>
      </c>
      <c r="K81" s="53">
        <f t="shared" si="86"/>
        <v>0</v>
      </c>
      <c r="L81" s="54">
        <f t="shared" si="86"/>
        <v>0</v>
      </c>
      <c r="M81" s="52">
        <f t="shared" si="86"/>
        <v>0</v>
      </c>
      <c r="N81" s="54">
        <f t="shared" si="86"/>
        <v>0</v>
      </c>
      <c r="P81" s="52">
        <f t="shared" si="86"/>
        <v>0</v>
      </c>
      <c r="Q81" s="54">
        <f t="shared" si="86"/>
        <v>0</v>
      </c>
      <c r="R81" s="10"/>
      <c r="S81" s="155">
        <f>+IF(ENERO!S81=0,"",ENERO!S81)</f>
        <v>1020199</v>
      </c>
      <c r="T81" s="238" t="str">
        <f>+IF(ENERO!T81=0,"",ENERO!T81)</f>
        <v>Vigencias Anteriores</v>
      </c>
      <c r="U81" s="31">
        <f>+ENERO!U81</f>
        <v>0</v>
      </c>
      <c r="V81" s="17">
        <f>ENERO!V81+FEBRERO!AL81</f>
        <v>0</v>
      </c>
      <c r="W81" s="17">
        <f>ENERO!W81+FEBRERO!AM81</f>
        <v>56400503</v>
      </c>
      <c r="X81" s="18">
        <f t="shared" si="72"/>
        <v>56400503</v>
      </c>
      <c r="Y81" s="21">
        <f>ENERO!AA81</f>
        <v>56400503</v>
      </c>
      <c r="Z81" s="457">
        <v>0</v>
      </c>
      <c r="AA81" s="20">
        <f t="shared" si="73"/>
        <v>56400503</v>
      </c>
      <c r="AB81" s="21">
        <f>ENERO!AD81</f>
        <v>56400503</v>
      </c>
      <c r="AC81" s="457">
        <v>0</v>
      </c>
      <c r="AD81" s="18">
        <f t="shared" si="74"/>
        <v>56400503</v>
      </c>
      <c r="AE81" s="21">
        <f>ENERO!AG81</f>
        <v>0</v>
      </c>
      <c r="AF81" s="457">
        <v>15789162</v>
      </c>
      <c r="AG81" s="18">
        <f t="shared" si="75"/>
        <v>15789162</v>
      </c>
      <c r="AH81" s="21">
        <f t="shared" si="76"/>
        <v>0</v>
      </c>
      <c r="AI81" s="17">
        <f t="shared" si="77"/>
        <v>0</v>
      </c>
      <c r="AJ81" s="18">
        <f t="shared" si="78"/>
        <v>40611341</v>
      </c>
      <c r="AK81" s="10"/>
      <c r="AL81" s="455">
        <v>0</v>
      </c>
      <c r="AM81" s="458">
        <v>0</v>
      </c>
      <c r="AN81" s="10"/>
      <c r="AO81" s="365"/>
      <c r="AP81" s="365"/>
      <c r="AQ81" s="365"/>
      <c r="AR81" s="365"/>
      <c r="AS81" s="365"/>
      <c r="AT81" s="365"/>
      <c r="AU81" s="365"/>
      <c r="AV81" s="365"/>
      <c r="AW81" s="365"/>
      <c r="AX81" s="365"/>
      <c r="AY81" s="365"/>
      <c r="AZ81" s="365"/>
      <c r="BA81" s="10"/>
      <c r="BC81" s="10"/>
      <c r="BD81" s="10"/>
      <c r="BE81" s="10"/>
    </row>
    <row r="82" spans="1:70" s="467" customFormat="1" ht="15.75" x14ac:dyDescent="0.2">
      <c r="A82" s="188" t="str">
        <f>+IF(ENERO!A82=0,"",ENERO!A82)</f>
        <v>1130119-1</v>
      </c>
      <c r="B82" s="189" t="str">
        <f>+CONCATENATE("Vigencia ",INSTRUCCIONES!$F$3)</f>
        <v>Vigencia 2014</v>
      </c>
      <c r="C82" s="456">
        <f>+ENERO!C82</f>
        <v>0</v>
      </c>
      <c r="D82" s="456">
        <f>ENERO!D82+FEBRERO!P82</f>
        <v>0</v>
      </c>
      <c r="E82" s="456">
        <f>ENERO!E82+FEBRERO!Q82</f>
        <v>0</v>
      </c>
      <c r="F82" s="170">
        <f t="shared" si="81"/>
        <v>0</v>
      </c>
      <c r="G82" s="283">
        <f>ENERO!I82</f>
        <v>0</v>
      </c>
      <c r="H82" s="457">
        <v>0</v>
      </c>
      <c r="I82" s="170">
        <f t="shared" si="82"/>
        <v>0</v>
      </c>
      <c r="J82" s="283">
        <f>ENERO!L82</f>
        <v>0</v>
      </c>
      <c r="K82" s="457">
        <v>0</v>
      </c>
      <c r="L82" s="170">
        <f t="shared" si="83"/>
        <v>0</v>
      </c>
      <c r="M82" s="283">
        <f t="shared" si="84"/>
        <v>0</v>
      </c>
      <c r="N82" s="170">
        <f t="shared" si="85"/>
        <v>0</v>
      </c>
      <c r="P82" s="455">
        <v>0</v>
      </c>
      <c r="Q82" s="458">
        <v>0</v>
      </c>
      <c r="R82" s="10"/>
      <c r="S82" s="448" t="str">
        <f>+IF(ENERO!S82=0,"",ENERO!S82)</f>
        <v/>
      </c>
      <c r="T82" s="649" t="str">
        <f>+IF(ENERO!T82=0,"",ENERO!T82)</f>
        <v/>
      </c>
      <c r="U82" s="450"/>
      <c r="V82" s="193"/>
      <c r="W82" s="193"/>
      <c r="X82" s="207"/>
      <c r="Y82" s="450"/>
      <c r="Z82" s="193"/>
      <c r="AA82" s="193"/>
      <c r="AB82" s="450"/>
      <c r="AC82" s="193"/>
      <c r="AD82" s="207"/>
      <c r="AE82" s="450"/>
      <c r="AF82" s="193"/>
      <c r="AG82" s="207"/>
      <c r="AH82" s="450"/>
      <c r="AI82" s="193"/>
      <c r="AJ82" s="207"/>
      <c r="AK82" s="10"/>
      <c r="AL82" s="213"/>
      <c r="AM82" s="214"/>
      <c r="AN82" s="10"/>
      <c r="AO82" s="365"/>
      <c r="AP82" s="365"/>
      <c r="AQ82" s="365"/>
      <c r="AR82" s="365"/>
      <c r="AS82" s="365"/>
      <c r="AT82" s="365"/>
      <c r="AU82" s="365"/>
      <c r="AV82" s="365"/>
      <c r="AW82" s="365"/>
      <c r="AX82" s="365"/>
      <c r="AY82" s="365"/>
      <c r="AZ82" s="365"/>
      <c r="BN82" s="10"/>
      <c r="BO82" s="10"/>
      <c r="BP82" s="10"/>
      <c r="BQ82" s="10"/>
      <c r="BR82" s="10"/>
    </row>
    <row r="83" spans="1:70" s="467" customFormat="1" ht="15" x14ac:dyDescent="0.2">
      <c r="A83" s="188" t="str">
        <f>+IF(ENERO!A83=0,"",ENERO!A83)</f>
        <v>1130119-2</v>
      </c>
      <c r="B83" s="189" t="str">
        <f>+IF(ENERO!B83=0,"",ENERO!B83)</f>
        <v>Vigencias Anteriores</v>
      </c>
      <c r="C83" s="456">
        <f>+ENERO!C83</f>
        <v>0</v>
      </c>
      <c r="D83" s="456">
        <f>ENERO!D83+FEBRERO!P83</f>
        <v>0</v>
      </c>
      <c r="E83" s="456">
        <f>ENERO!E83+FEBRERO!Q83</f>
        <v>0</v>
      </c>
      <c r="F83" s="170">
        <f t="shared" si="81"/>
        <v>0</v>
      </c>
      <c r="G83" s="283">
        <f>ENERO!I83</f>
        <v>0</v>
      </c>
      <c r="H83" s="457">
        <v>0</v>
      </c>
      <c r="I83" s="170">
        <f t="shared" si="82"/>
        <v>0</v>
      </c>
      <c r="J83" s="283">
        <f>ENERO!L83</f>
        <v>0</v>
      </c>
      <c r="K83" s="457">
        <v>0</v>
      </c>
      <c r="L83" s="170">
        <f t="shared" si="83"/>
        <v>0</v>
      </c>
      <c r="M83" s="283">
        <f t="shared" si="84"/>
        <v>0</v>
      </c>
      <c r="N83" s="170">
        <f t="shared" si="85"/>
        <v>0</v>
      </c>
      <c r="P83" s="455">
        <v>0</v>
      </c>
      <c r="Q83" s="458">
        <v>0</v>
      </c>
      <c r="R83" s="10"/>
      <c r="S83" s="34">
        <f>+IF(ENERO!S83=0,"",ENERO!S83)</f>
        <v>1020200</v>
      </c>
      <c r="T83" s="237" t="str">
        <f>+IF(ENERO!T83=0,"",ENERO!T83)</f>
        <v>Servicios Personales Indirectos</v>
      </c>
      <c r="U83" s="151">
        <f t="shared" ref="U83:AJ83" si="87">SUM(U84:U88)</f>
        <v>104000000</v>
      </c>
      <c r="V83" s="144">
        <f t="shared" si="87"/>
        <v>0</v>
      </c>
      <c r="W83" s="144">
        <f t="shared" si="87"/>
        <v>7261671</v>
      </c>
      <c r="X83" s="153">
        <f t="shared" si="87"/>
        <v>111261671</v>
      </c>
      <c r="Y83" s="151">
        <f t="shared" si="87"/>
        <v>96159881</v>
      </c>
      <c r="Z83" s="144">
        <f t="shared" si="87"/>
        <v>660000</v>
      </c>
      <c r="AA83" s="152">
        <f t="shared" si="87"/>
        <v>96819881</v>
      </c>
      <c r="AB83" s="151">
        <f t="shared" si="87"/>
        <v>11991881</v>
      </c>
      <c r="AC83" s="144">
        <f t="shared" si="87"/>
        <v>9018000</v>
      </c>
      <c r="AD83" s="153">
        <f t="shared" si="87"/>
        <v>21009881</v>
      </c>
      <c r="AE83" s="151">
        <f t="shared" si="87"/>
        <v>9462343</v>
      </c>
      <c r="AF83" s="144">
        <f t="shared" si="87"/>
        <v>7868538</v>
      </c>
      <c r="AG83" s="153">
        <f t="shared" si="87"/>
        <v>17330881</v>
      </c>
      <c r="AH83" s="151">
        <f t="shared" si="87"/>
        <v>14441790</v>
      </c>
      <c r="AI83" s="144">
        <f t="shared" si="87"/>
        <v>90251790</v>
      </c>
      <c r="AJ83" s="153">
        <f t="shared" si="87"/>
        <v>93930790</v>
      </c>
      <c r="AK83" s="10"/>
      <c r="AL83" s="151">
        <f>SUM(AL84:AL88)</f>
        <v>0</v>
      </c>
      <c r="AM83" s="153">
        <f>SUM(AM84:AM88)</f>
        <v>0</v>
      </c>
      <c r="AN83" s="10"/>
      <c r="AO83" s="365"/>
      <c r="AP83" s="365"/>
      <c r="AQ83" s="365"/>
      <c r="AR83" s="365"/>
      <c r="AS83" s="365"/>
      <c r="AT83" s="365"/>
      <c r="AU83" s="365"/>
      <c r="AV83" s="365"/>
      <c r="AW83" s="365"/>
      <c r="AX83" s="365"/>
      <c r="AY83" s="365"/>
      <c r="AZ83" s="365"/>
      <c r="BM83" s="10"/>
    </row>
    <row r="84" spans="1:70" s="467" customFormat="1" x14ac:dyDescent="0.2">
      <c r="A84" s="200" t="str">
        <f>+IF(ENERO!A84=0,"",ENERO!A84)</f>
        <v/>
      </c>
      <c r="B84" s="557" t="str">
        <f>+IF(ENERO!B84=0,"",ENERO!B84)</f>
        <v/>
      </c>
      <c r="C84" s="495"/>
      <c r="D84" s="495"/>
      <c r="E84" s="495"/>
      <c r="F84" s="495"/>
      <c r="G84" s="495"/>
      <c r="H84" s="495"/>
      <c r="I84" s="495"/>
      <c r="J84" s="495"/>
      <c r="K84" s="495"/>
      <c r="L84" s="495"/>
      <c r="M84" s="495"/>
      <c r="N84" s="496"/>
      <c r="P84" s="497"/>
      <c r="Q84" s="496"/>
      <c r="R84" s="10"/>
      <c r="S84" s="155" t="str">
        <f>+IF(ENERO!S84=0,"",ENERO!S84)</f>
        <v>1020200-1</v>
      </c>
      <c r="T84" s="238" t="str">
        <f>+IF(ENERO!T84=0,"",ENERO!T84)</f>
        <v>Remuneración y Honorarios por Servicios Técnicos y Profesionales</v>
      </c>
      <c r="U84" s="31">
        <f>+ENERO!U84</f>
        <v>104000000</v>
      </c>
      <c r="V84" s="17">
        <f>ENERO!V84+FEBRERO!AL84</f>
        <v>0</v>
      </c>
      <c r="W84" s="17">
        <f>ENERO!W84+FEBRERO!AM84</f>
        <v>0</v>
      </c>
      <c r="X84" s="18">
        <f>SUM(U84:W84)</f>
        <v>104000000</v>
      </c>
      <c r="Y84" s="21">
        <f>ENERO!AA84</f>
        <v>88898210</v>
      </c>
      <c r="Z84" s="457">
        <v>660000</v>
      </c>
      <c r="AA84" s="20">
        <f>SUM(Y84:Z84)</f>
        <v>89558210</v>
      </c>
      <c r="AB84" s="21">
        <f>ENERO!AD84</f>
        <v>4730210</v>
      </c>
      <c r="AC84" s="457">
        <v>9018000</v>
      </c>
      <c r="AD84" s="18">
        <f>SUM(AB84:AC84)</f>
        <v>13748210</v>
      </c>
      <c r="AE84" s="21">
        <f>ENERO!AG84</f>
        <v>2609672</v>
      </c>
      <c r="AF84" s="457">
        <v>7459538</v>
      </c>
      <c r="AG84" s="18">
        <f>SUM(AE84:AF84)</f>
        <v>10069210</v>
      </c>
      <c r="AH84" s="21">
        <f>X84-AA84</f>
        <v>14441790</v>
      </c>
      <c r="AI84" s="17">
        <f>X84-AD84</f>
        <v>90251790</v>
      </c>
      <c r="AJ84" s="18">
        <f>X84-AG84</f>
        <v>93930790</v>
      </c>
      <c r="AK84" s="10"/>
      <c r="AL84" s="455">
        <v>0</v>
      </c>
      <c r="AM84" s="458">
        <v>0</v>
      </c>
      <c r="AN84" s="10"/>
      <c r="AO84" s="365"/>
      <c r="AP84" s="365"/>
      <c r="AQ84" s="365"/>
      <c r="AR84" s="365"/>
      <c r="AS84" s="365"/>
      <c r="AT84" s="365"/>
      <c r="AU84" s="365"/>
      <c r="AV84" s="365"/>
      <c r="AW84" s="365"/>
      <c r="AX84" s="365"/>
      <c r="AY84" s="365"/>
      <c r="AZ84" s="365"/>
    </row>
    <row r="85" spans="1:70" s="467" customFormat="1" ht="15.75" x14ac:dyDescent="0.2">
      <c r="A85" s="459">
        <f>+IF(ENERO!A85=0,"",ENERO!A85)</f>
        <v>11302</v>
      </c>
      <c r="B85" s="460" t="str">
        <f>+IF(ENERO!B85=0,"",ENERO!B85)</f>
        <v>Venta de Otros Bienes y Servicios</v>
      </c>
      <c r="C85" s="559">
        <f t="shared" ref="C85:N85" si="88">SUM(C86:C93)</f>
        <v>306700000</v>
      </c>
      <c r="D85" s="559">
        <f t="shared" si="88"/>
        <v>0</v>
      </c>
      <c r="E85" s="559">
        <f t="shared" si="88"/>
        <v>1687500</v>
      </c>
      <c r="F85" s="560">
        <f t="shared" si="88"/>
        <v>308387500</v>
      </c>
      <c r="G85" s="558">
        <f t="shared" si="88"/>
        <v>4998450</v>
      </c>
      <c r="H85" s="559">
        <f t="shared" si="88"/>
        <v>8582047</v>
      </c>
      <c r="I85" s="560">
        <f t="shared" si="88"/>
        <v>13580497</v>
      </c>
      <c r="J85" s="558">
        <f t="shared" si="88"/>
        <v>4918450</v>
      </c>
      <c r="K85" s="559">
        <f t="shared" si="88"/>
        <v>8502047</v>
      </c>
      <c r="L85" s="560">
        <f t="shared" si="88"/>
        <v>13420497</v>
      </c>
      <c r="M85" s="558">
        <f t="shared" si="88"/>
        <v>294807003</v>
      </c>
      <c r="N85" s="560">
        <f t="shared" si="88"/>
        <v>294967003</v>
      </c>
      <c r="P85" s="52">
        <f>SUM(P86:P93)</f>
        <v>0</v>
      </c>
      <c r="Q85" s="54">
        <f>SUM(Q86:Q93)</f>
        <v>0</v>
      </c>
      <c r="R85" s="10"/>
      <c r="S85" s="155" t="str">
        <f>+IF(ENERO!S85=0,"",ENERO!S85)</f>
        <v>1020200-2</v>
      </c>
      <c r="T85" s="238" t="str">
        <f>+IF(ENERO!T85=0,"",ENERO!T85)</f>
        <v>Personal Supernumerario</v>
      </c>
      <c r="U85" s="31">
        <f>+ENERO!U85</f>
        <v>0</v>
      </c>
      <c r="V85" s="17">
        <f>ENERO!V85+FEBRERO!AL85</f>
        <v>0</v>
      </c>
      <c r="W85" s="17">
        <f>ENERO!W85+FEBRERO!AM85</f>
        <v>0</v>
      </c>
      <c r="X85" s="18">
        <f>SUM(U85:W85)</f>
        <v>0</v>
      </c>
      <c r="Y85" s="21">
        <f>ENERO!AA85</f>
        <v>0</v>
      </c>
      <c r="Z85" s="457">
        <v>0</v>
      </c>
      <c r="AA85" s="20">
        <f>SUM(Y85:Z85)</f>
        <v>0</v>
      </c>
      <c r="AB85" s="21">
        <f>ENERO!AD85</f>
        <v>0</v>
      </c>
      <c r="AC85" s="457">
        <v>0</v>
      </c>
      <c r="AD85" s="18">
        <f>SUM(AB85:AC85)</f>
        <v>0</v>
      </c>
      <c r="AE85" s="21">
        <f>ENERO!AG85</f>
        <v>0</v>
      </c>
      <c r="AF85" s="457">
        <v>0</v>
      </c>
      <c r="AG85" s="18">
        <f>SUM(AE85:AF85)</f>
        <v>0</v>
      </c>
      <c r="AH85" s="21">
        <f>X85-AA85</f>
        <v>0</v>
      </c>
      <c r="AI85" s="17">
        <f>X85-AD85</f>
        <v>0</v>
      </c>
      <c r="AJ85" s="18">
        <f>X85-AG85</f>
        <v>0</v>
      </c>
      <c r="AK85" s="10"/>
      <c r="AL85" s="455">
        <v>0</v>
      </c>
      <c r="AM85" s="458">
        <v>0</v>
      </c>
      <c r="AN85" s="10"/>
      <c r="AO85" s="365"/>
      <c r="AP85" s="365"/>
      <c r="AQ85" s="365"/>
      <c r="AR85" s="365"/>
      <c r="AS85" s="365"/>
      <c r="AT85" s="365"/>
      <c r="AU85" s="365"/>
      <c r="AV85" s="365"/>
      <c r="AW85" s="365"/>
      <c r="AX85" s="365"/>
      <c r="AY85" s="365"/>
      <c r="AZ85" s="365"/>
      <c r="BL85" s="10"/>
    </row>
    <row r="86" spans="1:70" s="10" customFormat="1" x14ac:dyDescent="0.2">
      <c r="A86" s="46">
        <f>+IF(ENERO!A86=0,"",ENERO!A86)</f>
        <v>1130201</v>
      </c>
      <c r="B86" s="55" t="str">
        <f>+IF(ENERO!B86=0,"",ENERO!B86)</f>
        <v>ARRENDAMIENTO Y ALQUILER DE BIENES MUEBLES E INMUEBLES</v>
      </c>
      <c r="C86" s="456">
        <f>+ENERO!C86</f>
        <v>1200000</v>
      </c>
      <c r="D86" s="456">
        <f>ENERO!D86+FEBRERO!P86</f>
        <v>0</v>
      </c>
      <c r="E86" s="456">
        <f>ENERO!E86+FEBRERO!Q86</f>
        <v>0</v>
      </c>
      <c r="F86" s="170">
        <f t="shared" ref="F86:F92" si="89">SUM(C86:E86)</f>
        <v>1200000</v>
      </c>
      <c r="G86" s="283">
        <f>ENERO!I86</f>
        <v>80000</v>
      </c>
      <c r="H86" s="457">
        <v>80000</v>
      </c>
      <c r="I86" s="170">
        <f t="shared" ref="I86:I92" si="90">SUM(G86:H86)</f>
        <v>160000</v>
      </c>
      <c r="J86" s="283">
        <f>ENERO!L86</f>
        <v>0</v>
      </c>
      <c r="K86" s="457">
        <v>0</v>
      </c>
      <c r="L86" s="170">
        <f t="shared" ref="L86:L92" si="91">SUM(J86:K86)</f>
        <v>0</v>
      </c>
      <c r="M86" s="283">
        <f t="shared" ref="M86:M92" si="92">F86-I86</f>
        <v>1040000</v>
      </c>
      <c r="N86" s="170">
        <f t="shared" ref="N86:N92" si="93">F86-L86</f>
        <v>1200000</v>
      </c>
      <c r="O86" s="467"/>
      <c r="P86" s="455">
        <v>0</v>
      </c>
      <c r="Q86" s="458">
        <v>0</v>
      </c>
      <c r="S86" s="155" t="str">
        <f>+IF(ENERO!S86=0,"",ENERO!S86)</f>
        <v>1020200-4</v>
      </c>
      <c r="T86" s="238" t="str">
        <f>+IF(ENERO!T86=0,"",ENERO!T86)</f>
        <v>Otros Honorarios (Servicios de Cooperativa)</v>
      </c>
      <c r="U86" s="31">
        <f>+ENERO!U86</f>
        <v>0</v>
      </c>
      <c r="V86" s="17">
        <f>ENERO!V86+FEBRERO!AL86</f>
        <v>0</v>
      </c>
      <c r="W86" s="17">
        <f>ENERO!W86+FEBRERO!AM86</f>
        <v>0</v>
      </c>
      <c r="X86" s="18">
        <f>SUM(U86:W86)</f>
        <v>0</v>
      </c>
      <c r="Y86" s="21">
        <f>ENERO!AA86</f>
        <v>0</v>
      </c>
      <c r="Z86" s="457">
        <v>0</v>
      </c>
      <c r="AA86" s="20">
        <f>SUM(Y86:Z86)</f>
        <v>0</v>
      </c>
      <c r="AB86" s="21">
        <f>ENERO!AD86</f>
        <v>0</v>
      </c>
      <c r="AC86" s="457">
        <v>0</v>
      </c>
      <c r="AD86" s="18">
        <f>SUM(AB86:AC86)</f>
        <v>0</v>
      </c>
      <c r="AE86" s="21">
        <f>ENERO!AG86</f>
        <v>0</v>
      </c>
      <c r="AF86" s="457">
        <v>0</v>
      </c>
      <c r="AG86" s="18">
        <f>SUM(AE86:AF86)</f>
        <v>0</v>
      </c>
      <c r="AH86" s="21">
        <f>X86-AA86</f>
        <v>0</v>
      </c>
      <c r="AI86" s="17">
        <f>X86-AD86</f>
        <v>0</v>
      </c>
      <c r="AJ86" s="18">
        <f>X86-AG86</f>
        <v>0</v>
      </c>
      <c r="AL86" s="455">
        <v>0</v>
      </c>
      <c r="AM86" s="458">
        <v>0</v>
      </c>
      <c r="AO86" s="365"/>
      <c r="AP86" s="365"/>
      <c r="AQ86" s="365"/>
      <c r="AR86" s="365"/>
      <c r="AS86" s="365"/>
      <c r="AT86" s="365"/>
      <c r="AU86" s="365"/>
      <c r="AV86" s="365"/>
      <c r="AW86" s="365"/>
      <c r="AX86" s="365"/>
      <c r="AY86" s="365"/>
      <c r="AZ86" s="365"/>
      <c r="BA86" s="467"/>
      <c r="BC86" s="467"/>
      <c r="BD86" s="467"/>
      <c r="BE86" s="467"/>
      <c r="BL86" s="467"/>
      <c r="BM86" s="467"/>
      <c r="BN86" s="467"/>
      <c r="BO86" s="467"/>
      <c r="BP86" s="467"/>
      <c r="BQ86" s="467"/>
      <c r="BR86" s="467"/>
    </row>
    <row r="87" spans="1:70" s="467" customFormat="1" x14ac:dyDescent="0.2">
      <c r="A87" s="46">
        <f>+IF(ENERO!A87=0,"",ENERO!A87)</f>
        <v>1130202</v>
      </c>
      <c r="B87" s="55" t="str">
        <f>+IF(ENERO!B87=0,"",ENERO!B87)</f>
        <v>COMERCIALIZACIÓN DE MERCANCÍAS</v>
      </c>
      <c r="C87" s="456">
        <f>+ENERO!C87</f>
        <v>110500000</v>
      </c>
      <c r="D87" s="456">
        <f>ENERO!D87+FEBRERO!P87</f>
        <v>0</v>
      </c>
      <c r="E87" s="456">
        <f>ENERO!E87+FEBRERO!Q87</f>
        <v>0</v>
      </c>
      <c r="F87" s="170">
        <f t="shared" si="89"/>
        <v>110500000</v>
      </c>
      <c r="G87" s="283">
        <f>ENERO!I87</f>
        <v>2659950</v>
      </c>
      <c r="H87" s="457">
        <v>8466850</v>
      </c>
      <c r="I87" s="170">
        <f t="shared" si="90"/>
        <v>11126800</v>
      </c>
      <c r="J87" s="283">
        <f>ENERO!L87</f>
        <v>2659950</v>
      </c>
      <c r="K87" s="457">
        <v>8466850</v>
      </c>
      <c r="L87" s="170">
        <f t="shared" si="91"/>
        <v>11126800</v>
      </c>
      <c r="M87" s="283">
        <f t="shared" si="92"/>
        <v>99373200</v>
      </c>
      <c r="N87" s="170">
        <f t="shared" si="93"/>
        <v>99373200</v>
      </c>
      <c r="P87" s="455">
        <v>0</v>
      </c>
      <c r="Q87" s="458">
        <v>0</v>
      </c>
      <c r="R87" s="10"/>
      <c r="S87" s="155" t="str">
        <f>+IF(ENERO!S87=0,"",ENERO!S87)</f>
        <v/>
      </c>
      <c r="T87" s="238" t="str">
        <f>+IF(ENERO!T87=0,"",ENERO!T87)</f>
        <v/>
      </c>
      <c r="U87" s="31">
        <f>+ENERO!U87</f>
        <v>0</v>
      </c>
      <c r="V87" s="17">
        <f>ENERO!V87+FEBRERO!AL87</f>
        <v>0</v>
      </c>
      <c r="W87" s="17">
        <f>ENERO!W87+FEBRERO!AM87</f>
        <v>0</v>
      </c>
      <c r="X87" s="18">
        <f>SUM(U87:W87)</f>
        <v>0</v>
      </c>
      <c r="Y87" s="21">
        <f>ENERO!AA87</f>
        <v>0</v>
      </c>
      <c r="Z87" s="457">
        <v>0</v>
      </c>
      <c r="AA87" s="20">
        <f>SUM(Y87:Z87)</f>
        <v>0</v>
      </c>
      <c r="AB87" s="21">
        <f>ENERO!AD87</f>
        <v>0</v>
      </c>
      <c r="AC87" s="457">
        <v>0</v>
      </c>
      <c r="AD87" s="18">
        <f>SUM(AB87:AC87)</f>
        <v>0</v>
      </c>
      <c r="AE87" s="21">
        <f>ENERO!AG87</f>
        <v>0</v>
      </c>
      <c r="AF87" s="457">
        <v>0</v>
      </c>
      <c r="AG87" s="18">
        <f>SUM(AE87:AF87)</f>
        <v>0</v>
      </c>
      <c r="AH87" s="21">
        <f>X87-AA87</f>
        <v>0</v>
      </c>
      <c r="AI87" s="17">
        <f>X87-AD87</f>
        <v>0</v>
      </c>
      <c r="AJ87" s="18">
        <f>X87-AG87</f>
        <v>0</v>
      </c>
      <c r="AK87" s="10"/>
      <c r="AL87" s="455">
        <v>0</v>
      </c>
      <c r="AM87" s="458">
        <v>0</v>
      </c>
      <c r="AN87" s="10"/>
      <c r="AO87" s="365"/>
      <c r="AP87" s="365"/>
      <c r="AQ87" s="365"/>
      <c r="AR87" s="365"/>
      <c r="AS87" s="365"/>
      <c r="AT87" s="365"/>
      <c r="AU87" s="365"/>
      <c r="AV87" s="365"/>
      <c r="AW87" s="365"/>
      <c r="AX87" s="365"/>
      <c r="AY87" s="365"/>
      <c r="AZ87" s="365"/>
      <c r="BA87" s="10"/>
      <c r="BC87" s="10"/>
      <c r="BD87" s="10"/>
      <c r="BE87" s="10"/>
    </row>
    <row r="88" spans="1:70" s="467" customFormat="1" x14ac:dyDescent="0.2">
      <c r="A88" s="46">
        <f>+IF(ENERO!A88=0,"",ENERO!A88)</f>
        <v>1130203</v>
      </c>
      <c r="B88" s="55" t="str">
        <f>+IF(ENERO!B88=0,"",ENERO!B88)</f>
        <v>CONVENIOS CON LA NACION LIGADOS A LA VTA DE SERVICIOS</v>
      </c>
      <c r="C88" s="456">
        <f>+ENERO!C88</f>
        <v>0</v>
      </c>
      <c r="D88" s="456">
        <f>ENERO!D88+FEBRERO!P88</f>
        <v>0</v>
      </c>
      <c r="E88" s="456">
        <f>ENERO!E88+FEBRERO!Q88</f>
        <v>0</v>
      </c>
      <c r="F88" s="170">
        <f t="shared" si="89"/>
        <v>0</v>
      </c>
      <c r="G88" s="283">
        <f>ENERO!I88</f>
        <v>0</v>
      </c>
      <c r="H88" s="457">
        <v>0</v>
      </c>
      <c r="I88" s="170">
        <f t="shared" si="90"/>
        <v>0</v>
      </c>
      <c r="J88" s="283">
        <f>ENERO!L88</f>
        <v>0</v>
      </c>
      <c r="K88" s="457">
        <v>0</v>
      </c>
      <c r="L88" s="170">
        <f t="shared" si="91"/>
        <v>0</v>
      </c>
      <c r="M88" s="283">
        <f t="shared" si="92"/>
        <v>0</v>
      </c>
      <c r="N88" s="170">
        <f t="shared" si="93"/>
        <v>0</v>
      </c>
      <c r="P88" s="455">
        <v>0</v>
      </c>
      <c r="Q88" s="458">
        <v>0</v>
      </c>
      <c r="R88" s="10"/>
      <c r="S88" s="155">
        <f>+IF(ENERO!S88=0,"",ENERO!S88)</f>
        <v>1020299</v>
      </c>
      <c r="T88" s="238" t="str">
        <f>+IF(ENERO!T88=0,"",ENERO!T88)</f>
        <v>Vigencias Anteriores</v>
      </c>
      <c r="U88" s="31">
        <f>+ENERO!U88</f>
        <v>0</v>
      </c>
      <c r="V88" s="17">
        <f>ENERO!V88+FEBRERO!AL88</f>
        <v>0</v>
      </c>
      <c r="W88" s="17">
        <f>ENERO!W88+FEBRERO!AM88</f>
        <v>7261671</v>
      </c>
      <c r="X88" s="18">
        <f>SUM(U88:W88)</f>
        <v>7261671</v>
      </c>
      <c r="Y88" s="21">
        <f>ENERO!AA88</f>
        <v>7261671</v>
      </c>
      <c r="Z88" s="457">
        <v>0</v>
      </c>
      <c r="AA88" s="20">
        <f>SUM(Y88:Z88)</f>
        <v>7261671</v>
      </c>
      <c r="AB88" s="21">
        <f>ENERO!AD88</f>
        <v>7261671</v>
      </c>
      <c r="AC88" s="457">
        <v>0</v>
      </c>
      <c r="AD88" s="18">
        <f>SUM(AB88:AC88)</f>
        <v>7261671</v>
      </c>
      <c r="AE88" s="21">
        <f>ENERO!AG88</f>
        <v>6852671</v>
      </c>
      <c r="AF88" s="457">
        <v>409000</v>
      </c>
      <c r="AG88" s="18">
        <f>SUM(AE88:AF88)</f>
        <v>7261671</v>
      </c>
      <c r="AH88" s="21">
        <f>X88-AA88</f>
        <v>0</v>
      </c>
      <c r="AI88" s="17">
        <f>X88-AD88</f>
        <v>0</v>
      </c>
      <c r="AJ88" s="18">
        <f>X88-AG88</f>
        <v>0</v>
      </c>
      <c r="AK88" s="10"/>
      <c r="AL88" s="455">
        <v>0</v>
      </c>
      <c r="AM88" s="458">
        <v>0</v>
      </c>
      <c r="AN88" s="10"/>
      <c r="AO88" s="365"/>
      <c r="AP88" s="365"/>
      <c r="AQ88" s="365"/>
      <c r="AR88" s="365"/>
      <c r="AS88" s="365"/>
      <c r="AT88" s="365"/>
      <c r="AU88" s="365"/>
      <c r="AV88" s="365"/>
      <c r="AW88" s="365"/>
      <c r="AX88" s="365"/>
      <c r="AY88" s="365"/>
      <c r="AZ88" s="365"/>
      <c r="BN88" s="10"/>
      <c r="BO88" s="10"/>
      <c r="BP88" s="10"/>
      <c r="BQ88" s="10"/>
      <c r="BR88" s="10"/>
    </row>
    <row r="89" spans="1:70" s="467" customFormat="1" ht="15.75" x14ac:dyDescent="0.2">
      <c r="A89" s="46">
        <f>+IF(ENERO!A89=0,"",ENERO!A89)</f>
        <v>1130204</v>
      </c>
      <c r="B89" s="55" t="str">
        <f>+IF(ENERO!B89=0,"",ENERO!B89)</f>
        <v>CONVENIOS CON EL DEPARTAMENTO LIGADOS A LA VTA SERVICIOS</v>
      </c>
      <c r="C89" s="456">
        <f>+ENERO!C89</f>
        <v>70000000</v>
      </c>
      <c r="D89" s="456">
        <f>ENERO!D89+FEBRERO!P89</f>
        <v>0</v>
      </c>
      <c r="E89" s="456">
        <f>ENERO!E89+FEBRERO!Q89</f>
        <v>0</v>
      </c>
      <c r="F89" s="170">
        <f t="shared" si="89"/>
        <v>70000000</v>
      </c>
      <c r="G89" s="283">
        <f>ENERO!I89</f>
        <v>0</v>
      </c>
      <c r="H89" s="457">
        <v>0</v>
      </c>
      <c r="I89" s="170">
        <f t="shared" si="90"/>
        <v>0</v>
      </c>
      <c r="J89" s="283">
        <f>ENERO!L89</f>
        <v>0</v>
      </c>
      <c r="K89" s="457">
        <v>0</v>
      </c>
      <c r="L89" s="170">
        <f t="shared" si="91"/>
        <v>0</v>
      </c>
      <c r="M89" s="283">
        <f t="shared" si="92"/>
        <v>70000000</v>
      </c>
      <c r="N89" s="170">
        <f t="shared" si="93"/>
        <v>70000000</v>
      </c>
      <c r="P89" s="455">
        <v>0</v>
      </c>
      <c r="Q89" s="458">
        <v>0</v>
      </c>
      <c r="R89" s="10"/>
      <c r="S89" s="448" t="str">
        <f>+IF(ENERO!S89=0,"",ENERO!S89)</f>
        <v/>
      </c>
      <c r="T89" s="649" t="str">
        <f>+IF(ENERO!T89=0,"",ENERO!T89)</f>
        <v/>
      </c>
      <c r="U89" s="450"/>
      <c r="V89" s="193"/>
      <c r="W89" s="193"/>
      <c r="X89" s="207"/>
      <c r="Y89" s="450"/>
      <c r="Z89" s="193"/>
      <c r="AA89" s="193"/>
      <c r="AB89" s="450"/>
      <c r="AC89" s="193"/>
      <c r="AD89" s="207"/>
      <c r="AE89" s="450"/>
      <c r="AF89" s="193"/>
      <c r="AG89" s="207"/>
      <c r="AH89" s="450"/>
      <c r="AI89" s="193"/>
      <c r="AJ89" s="207"/>
      <c r="AK89" s="10"/>
      <c r="AL89" s="213"/>
      <c r="AM89" s="214"/>
      <c r="AN89" s="10"/>
      <c r="AO89" s="365"/>
      <c r="AP89" s="365"/>
      <c r="AQ89" s="365"/>
      <c r="AR89" s="365"/>
      <c r="AS89" s="365"/>
      <c r="AT89" s="365"/>
      <c r="AU89" s="365"/>
      <c r="AV89" s="365"/>
      <c r="AW89" s="365"/>
      <c r="AX89" s="365"/>
      <c r="AY89" s="365"/>
      <c r="AZ89" s="365"/>
      <c r="BM89" s="10"/>
    </row>
    <row r="90" spans="1:70" s="562" customFormat="1" ht="15" x14ac:dyDescent="0.2">
      <c r="A90" s="46">
        <f>+IF(ENERO!A90=0,"",ENERO!A90)</f>
        <v>1130205</v>
      </c>
      <c r="B90" s="55" t="str">
        <f>+IF(ENERO!B90=0,"",ENERO!B90)</f>
        <v>CONVENIOS CON EL MUNICIPIO LIGADOS A LA VTA DE SERVICIOS</v>
      </c>
      <c r="C90" s="456">
        <f>+ENERO!C90</f>
        <v>94000000</v>
      </c>
      <c r="D90" s="456">
        <f>ENERO!D90+FEBRERO!P90</f>
        <v>0</v>
      </c>
      <c r="E90" s="456">
        <f>ENERO!E90+FEBRERO!Q90</f>
        <v>0</v>
      </c>
      <c r="F90" s="170">
        <f t="shared" si="89"/>
        <v>94000000</v>
      </c>
      <c r="G90" s="283">
        <f>ENERO!I90</f>
        <v>2250000</v>
      </c>
      <c r="H90" s="457">
        <v>0</v>
      </c>
      <c r="I90" s="170">
        <f t="shared" si="90"/>
        <v>2250000</v>
      </c>
      <c r="J90" s="283">
        <f>ENERO!L90</f>
        <v>2250000</v>
      </c>
      <c r="K90" s="457">
        <v>0</v>
      </c>
      <c r="L90" s="170">
        <f t="shared" si="91"/>
        <v>2250000</v>
      </c>
      <c r="M90" s="283">
        <f t="shared" si="92"/>
        <v>91750000</v>
      </c>
      <c r="N90" s="170">
        <f t="shared" si="93"/>
        <v>91750000</v>
      </c>
      <c r="O90" s="467"/>
      <c r="P90" s="455">
        <v>0</v>
      </c>
      <c r="Q90" s="458">
        <v>0</v>
      </c>
      <c r="R90" s="32"/>
      <c r="S90" s="34">
        <f>+IF(ENERO!S90=0,"",ENERO!S90)</f>
        <v>1020300</v>
      </c>
      <c r="T90" s="237" t="str">
        <f>+IF(ENERO!T90=0,"",ENERO!T90)</f>
        <v>Contribuciones Inherentes nómina al Sector Privado</v>
      </c>
      <c r="U90" s="151">
        <f t="shared" ref="U90:AJ90" si="94">U91+U96+U102</f>
        <v>338359465</v>
      </c>
      <c r="V90" s="144">
        <f t="shared" si="94"/>
        <v>0</v>
      </c>
      <c r="W90" s="144">
        <f t="shared" si="94"/>
        <v>58780867</v>
      </c>
      <c r="X90" s="153">
        <f t="shared" si="94"/>
        <v>397140332</v>
      </c>
      <c r="Y90" s="151">
        <f t="shared" si="94"/>
        <v>75799367</v>
      </c>
      <c r="Z90" s="144">
        <f t="shared" si="94"/>
        <v>15670898</v>
      </c>
      <c r="AA90" s="152">
        <f t="shared" si="94"/>
        <v>91470265</v>
      </c>
      <c r="AB90" s="151">
        <f t="shared" si="94"/>
        <v>75799367</v>
      </c>
      <c r="AC90" s="144">
        <f t="shared" si="94"/>
        <v>15670898</v>
      </c>
      <c r="AD90" s="153">
        <f t="shared" si="94"/>
        <v>91470265</v>
      </c>
      <c r="AE90" s="151">
        <f t="shared" si="94"/>
        <v>16362921</v>
      </c>
      <c r="AF90" s="144">
        <f t="shared" si="94"/>
        <v>51729810</v>
      </c>
      <c r="AG90" s="153">
        <f t="shared" si="94"/>
        <v>68092731</v>
      </c>
      <c r="AH90" s="151">
        <f t="shared" si="94"/>
        <v>305670067</v>
      </c>
      <c r="AI90" s="144">
        <f t="shared" si="94"/>
        <v>305670067</v>
      </c>
      <c r="AJ90" s="153">
        <f t="shared" si="94"/>
        <v>329047601</v>
      </c>
      <c r="AK90" s="10"/>
      <c r="AL90" s="151">
        <f>AL91+AL96+AL102</f>
        <v>0</v>
      </c>
      <c r="AM90" s="153">
        <f>AM91+AM96+AM102</f>
        <v>0</v>
      </c>
      <c r="AN90" s="32"/>
      <c r="AO90" s="561"/>
      <c r="AP90" s="561"/>
      <c r="AQ90" s="561"/>
      <c r="AR90" s="561"/>
      <c r="AS90" s="561"/>
      <c r="AT90" s="561"/>
      <c r="AU90" s="561"/>
      <c r="AV90" s="561"/>
      <c r="AW90" s="561"/>
      <c r="AX90" s="561"/>
      <c r="AY90" s="561"/>
      <c r="AZ90" s="561"/>
      <c r="BM90" s="467"/>
      <c r="BN90" s="467"/>
      <c r="BO90" s="467"/>
      <c r="BP90" s="467"/>
      <c r="BQ90" s="467"/>
      <c r="BR90" s="467"/>
    </row>
    <row r="91" spans="1:70" s="562" customFormat="1" x14ac:dyDescent="0.2">
      <c r="A91" s="46">
        <f>+IF(ENERO!A91=0,"",ENERO!A91)</f>
        <v>1130206</v>
      </c>
      <c r="B91" s="55" t="str">
        <f>+IF(ENERO!B91=0,"",ENERO!B91)</f>
        <v>OTROS CONVENIOS LIGADOS A LA VTA DE SERVICIOS</v>
      </c>
      <c r="C91" s="456">
        <f>+ENERO!C91</f>
        <v>23000000</v>
      </c>
      <c r="D91" s="456">
        <f>ENERO!D91+FEBRERO!P91</f>
        <v>0</v>
      </c>
      <c r="E91" s="456">
        <f>ENERO!E91+FEBRERO!Q91</f>
        <v>0</v>
      </c>
      <c r="F91" s="170">
        <f t="shared" si="89"/>
        <v>23000000</v>
      </c>
      <c r="G91" s="283">
        <f>ENERO!I91</f>
        <v>0</v>
      </c>
      <c r="H91" s="457">
        <v>0</v>
      </c>
      <c r="I91" s="170">
        <f t="shared" si="90"/>
        <v>0</v>
      </c>
      <c r="J91" s="283">
        <f>ENERO!L91</f>
        <v>0</v>
      </c>
      <c r="K91" s="457">
        <v>0</v>
      </c>
      <c r="L91" s="170">
        <f t="shared" si="91"/>
        <v>0</v>
      </c>
      <c r="M91" s="283">
        <f t="shared" si="92"/>
        <v>23000000</v>
      </c>
      <c r="N91" s="170">
        <f t="shared" si="93"/>
        <v>23000000</v>
      </c>
      <c r="O91" s="467"/>
      <c r="P91" s="455">
        <v>0</v>
      </c>
      <c r="Q91" s="458">
        <v>0</v>
      </c>
      <c r="R91" s="32"/>
      <c r="S91" s="155">
        <f>+IF(ENERO!S91=0,"",ENERO!S91)</f>
        <v>1020301</v>
      </c>
      <c r="T91" s="238" t="str">
        <f>+IF(ENERO!T91=0,"",ENERO!T91)</f>
        <v>Contribuciones - Sin Situación de Fondos</v>
      </c>
      <c r="U91" s="31">
        <f t="shared" ref="U91:AJ91" si="95">SUM(U92:U95)</f>
        <v>267353877</v>
      </c>
      <c r="V91" s="17">
        <f t="shared" si="95"/>
        <v>0</v>
      </c>
      <c r="W91" s="17">
        <f t="shared" si="95"/>
        <v>0</v>
      </c>
      <c r="X91" s="18">
        <f t="shared" si="95"/>
        <v>267353877</v>
      </c>
      <c r="Y91" s="21">
        <f t="shared" si="95"/>
        <v>13845963</v>
      </c>
      <c r="Z91" s="169">
        <f t="shared" si="95"/>
        <v>12901502</v>
      </c>
      <c r="AA91" s="20">
        <f t="shared" si="95"/>
        <v>26747465</v>
      </c>
      <c r="AB91" s="21">
        <f t="shared" si="95"/>
        <v>13845963</v>
      </c>
      <c r="AC91" s="169">
        <f t="shared" si="95"/>
        <v>12901502</v>
      </c>
      <c r="AD91" s="18">
        <f t="shared" si="95"/>
        <v>26747465</v>
      </c>
      <c r="AE91" s="21">
        <f t="shared" si="95"/>
        <v>13845963</v>
      </c>
      <c r="AF91" s="169">
        <f t="shared" si="95"/>
        <v>12901502</v>
      </c>
      <c r="AG91" s="18">
        <f t="shared" si="95"/>
        <v>26747465</v>
      </c>
      <c r="AH91" s="21">
        <f t="shared" si="95"/>
        <v>240606412</v>
      </c>
      <c r="AI91" s="17">
        <f t="shared" si="95"/>
        <v>240606412</v>
      </c>
      <c r="AJ91" s="18">
        <f t="shared" si="95"/>
        <v>240606412</v>
      </c>
      <c r="AK91" s="10"/>
      <c r="AL91" s="31">
        <f>SUM(AL92:AL95)</f>
        <v>0</v>
      </c>
      <c r="AM91" s="28">
        <f>SUM(AM92:AM95)</f>
        <v>0</v>
      </c>
      <c r="AN91" s="32"/>
      <c r="AO91" s="561"/>
      <c r="AP91" s="561"/>
      <c r="AQ91" s="561"/>
      <c r="AR91" s="561"/>
      <c r="AS91" s="561"/>
      <c r="AT91" s="561"/>
      <c r="AU91" s="561"/>
      <c r="AV91" s="561"/>
      <c r="AW91" s="561"/>
      <c r="AX91" s="561"/>
      <c r="AY91" s="561"/>
      <c r="AZ91" s="561"/>
      <c r="BL91" s="32"/>
      <c r="BM91" s="467"/>
      <c r="BN91" s="467"/>
      <c r="BO91" s="467"/>
      <c r="BP91" s="467"/>
      <c r="BQ91" s="467"/>
      <c r="BR91" s="467"/>
    </row>
    <row r="92" spans="1:70" s="562" customFormat="1" ht="14.25" x14ac:dyDescent="0.2">
      <c r="A92" s="46">
        <f>+IF(ENERO!A92=0,"",ENERO!A92)</f>
        <v>1130207</v>
      </c>
      <c r="B92" s="563" t="s">
        <v>482</v>
      </c>
      <c r="C92" s="456">
        <f>+ENERO!C92</f>
        <v>0</v>
      </c>
      <c r="D92" s="456">
        <f>ENERO!D92+FEBRERO!P92</f>
        <v>0</v>
      </c>
      <c r="E92" s="456">
        <f>ENERO!E92+FEBRERO!Q92</f>
        <v>1687500</v>
      </c>
      <c r="F92" s="170">
        <f t="shared" si="89"/>
        <v>1687500</v>
      </c>
      <c r="G92" s="283">
        <f>ENERO!I92</f>
        <v>0</v>
      </c>
      <c r="H92" s="457">
        <v>0</v>
      </c>
      <c r="I92" s="170">
        <f t="shared" si="90"/>
        <v>0</v>
      </c>
      <c r="J92" s="283">
        <f>ENERO!L92</f>
        <v>0</v>
      </c>
      <c r="K92" s="457">
        <v>0</v>
      </c>
      <c r="L92" s="170">
        <f t="shared" si="91"/>
        <v>0</v>
      </c>
      <c r="M92" s="283">
        <f t="shared" si="92"/>
        <v>1687500</v>
      </c>
      <c r="N92" s="170">
        <f t="shared" si="93"/>
        <v>1687500</v>
      </c>
      <c r="O92" s="467"/>
      <c r="P92" s="455">
        <v>0</v>
      </c>
      <c r="Q92" s="458">
        <v>0</v>
      </c>
      <c r="R92" s="32"/>
      <c r="S92" s="156" t="str">
        <f>+IF(ENERO!S92=0,"",ENERO!S92)</f>
        <v>1020301-1</v>
      </c>
      <c r="T92" s="251" t="str">
        <f>+IF(ENERO!T92=0,"",ENERO!T92)</f>
        <v>Aportes a E.P.S.- Sin sit. Fondos</v>
      </c>
      <c r="U92" s="31">
        <f>+ENERO!U92</f>
        <v>71284628</v>
      </c>
      <c r="V92" s="17">
        <f>ENERO!V92+FEBRERO!AL92</f>
        <v>0</v>
      </c>
      <c r="W92" s="17">
        <f>ENERO!W92+FEBRERO!AM92</f>
        <v>0</v>
      </c>
      <c r="X92" s="18">
        <f>SUM(U92:W92)</f>
        <v>71284628</v>
      </c>
      <c r="Y92" s="21">
        <f>ENERO!AA92</f>
        <v>5143855</v>
      </c>
      <c r="Z92" s="457">
        <v>4806997</v>
      </c>
      <c r="AA92" s="20">
        <f>SUM(Y92:Z92)</f>
        <v>9950852</v>
      </c>
      <c r="AB92" s="21">
        <f>ENERO!AD92</f>
        <v>5143855</v>
      </c>
      <c r="AC92" s="457">
        <v>4806997</v>
      </c>
      <c r="AD92" s="18">
        <f>SUM(AB92:AC92)</f>
        <v>9950852</v>
      </c>
      <c r="AE92" s="21">
        <f>ENERO!AG92</f>
        <v>5143855</v>
      </c>
      <c r="AF92" s="457">
        <v>4806997</v>
      </c>
      <c r="AG92" s="18">
        <f>SUM(AE92:AF92)</f>
        <v>9950852</v>
      </c>
      <c r="AH92" s="21">
        <f>X92-AA92</f>
        <v>61333776</v>
      </c>
      <c r="AI92" s="17">
        <f>X92-AD92</f>
        <v>61333776</v>
      </c>
      <c r="AJ92" s="18">
        <f>X92-AG92</f>
        <v>61333776</v>
      </c>
      <c r="AK92" s="10"/>
      <c r="AL92" s="455">
        <v>0</v>
      </c>
      <c r="AM92" s="458">
        <v>0</v>
      </c>
      <c r="AN92" s="32"/>
      <c r="AO92" s="561"/>
      <c r="AP92" s="561"/>
      <c r="AQ92" s="561"/>
      <c r="AR92" s="561"/>
      <c r="AS92" s="561"/>
      <c r="AT92" s="561"/>
      <c r="AU92" s="561"/>
      <c r="AV92" s="561"/>
      <c r="AW92" s="561"/>
      <c r="AX92" s="561"/>
      <c r="AY92" s="561"/>
      <c r="AZ92" s="561"/>
      <c r="BL92" s="32"/>
    </row>
    <row r="93" spans="1:70" s="562" customFormat="1" x14ac:dyDescent="0.2">
      <c r="A93" s="61">
        <f>+IF(ENERO!A93=0,"",ENERO!A93)</f>
        <v>1130209</v>
      </c>
      <c r="B93" s="170" t="str">
        <f>+IF(ENERO!B93=0,"",ENERO!B93)</f>
        <v>OTROS</v>
      </c>
      <c r="C93" s="172">
        <f t="shared" ref="C93:N93" si="96">SUM(C94:C97)</f>
        <v>8000000</v>
      </c>
      <c r="D93" s="172">
        <f t="shared" si="96"/>
        <v>0</v>
      </c>
      <c r="E93" s="172">
        <f t="shared" si="96"/>
        <v>0</v>
      </c>
      <c r="F93" s="173">
        <f t="shared" si="96"/>
        <v>8000000</v>
      </c>
      <c r="G93" s="171">
        <f t="shared" si="96"/>
        <v>8500</v>
      </c>
      <c r="H93" s="172">
        <f t="shared" si="96"/>
        <v>35197</v>
      </c>
      <c r="I93" s="173">
        <f t="shared" si="96"/>
        <v>43697</v>
      </c>
      <c r="J93" s="171">
        <f t="shared" si="96"/>
        <v>8500</v>
      </c>
      <c r="K93" s="172">
        <f t="shared" si="96"/>
        <v>35197</v>
      </c>
      <c r="L93" s="173">
        <f t="shared" si="96"/>
        <v>43697</v>
      </c>
      <c r="M93" s="171">
        <f t="shared" si="96"/>
        <v>7956303</v>
      </c>
      <c r="N93" s="173">
        <f t="shared" si="96"/>
        <v>7956303</v>
      </c>
      <c r="O93" s="467"/>
      <c r="P93" s="171">
        <f>SUM(P94:P97)</f>
        <v>0</v>
      </c>
      <c r="Q93" s="173">
        <f>SUM(Q94:Q97)</f>
        <v>0</v>
      </c>
      <c r="R93" s="32"/>
      <c r="S93" s="156" t="str">
        <f>+IF(ENERO!S93=0,"",ENERO!S93)</f>
        <v>1020301-2</v>
      </c>
      <c r="T93" s="251" t="str">
        <f>+IF(ENERO!T93=0,"",ENERO!T93)</f>
        <v>Aportes Fondos Pensionales - Sin Sit. Fondos</v>
      </c>
      <c r="U93" s="31">
        <f>+ENERO!U93</f>
        <v>100560974</v>
      </c>
      <c r="V93" s="17">
        <f>ENERO!V93+FEBRERO!AL93</f>
        <v>0</v>
      </c>
      <c r="W93" s="17">
        <f>ENERO!W93+FEBRERO!AM93</f>
        <v>0</v>
      </c>
      <c r="X93" s="18">
        <f>SUM(U93:W93)</f>
        <v>100560974</v>
      </c>
      <c r="Y93" s="21">
        <f>ENERO!AA93</f>
        <v>7261914</v>
      </c>
      <c r="Z93" s="457">
        <v>6786348</v>
      </c>
      <c r="AA93" s="20">
        <f>SUM(Y93:Z93)</f>
        <v>14048262</v>
      </c>
      <c r="AB93" s="21">
        <f>ENERO!AD93</f>
        <v>7261914</v>
      </c>
      <c r="AC93" s="457">
        <v>6786348</v>
      </c>
      <c r="AD93" s="18">
        <f>SUM(AB93:AC93)</f>
        <v>14048262</v>
      </c>
      <c r="AE93" s="21">
        <f>ENERO!AG93</f>
        <v>7261914</v>
      </c>
      <c r="AF93" s="457">
        <v>6786348</v>
      </c>
      <c r="AG93" s="18">
        <f>SUM(AE93:AF93)</f>
        <v>14048262</v>
      </c>
      <c r="AH93" s="21">
        <f>X93-AA93</f>
        <v>86512712</v>
      </c>
      <c r="AI93" s="17">
        <f>X93-AD93</f>
        <v>86512712</v>
      </c>
      <c r="AJ93" s="18">
        <f>X93-AG93</f>
        <v>86512712</v>
      </c>
      <c r="AK93" s="10"/>
      <c r="AL93" s="455">
        <v>0</v>
      </c>
      <c r="AM93" s="458">
        <v>0</v>
      </c>
      <c r="AN93" s="32"/>
      <c r="AO93" s="561"/>
      <c r="AP93" s="561"/>
      <c r="AQ93" s="561"/>
      <c r="AR93" s="561"/>
      <c r="AS93" s="561"/>
      <c r="AT93" s="561"/>
      <c r="AU93" s="561"/>
      <c r="AV93" s="561"/>
      <c r="AW93" s="561"/>
      <c r="AX93" s="561"/>
      <c r="AY93" s="561"/>
      <c r="AZ93" s="561"/>
      <c r="BL93" s="32"/>
    </row>
    <row r="94" spans="1:70" s="562" customFormat="1" x14ac:dyDescent="0.2">
      <c r="A94" s="11" t="str">
        <f>+IF(ENERO!A94=0,"",ENERO!A94)</f>
        <v>1130209 - 1</v>
      </c>
      <c r="B94" s="58" t="str">
        <f>+IF(ENERO!B94=0,"",ENERO!B94)</f>
        <v>Bienestar Social</v>
      </c>
      <c r="C94" s="456">
        <f>+ENERO!C94</f>
        <v>0</v>
      </c>
      <c r="D94" s="456">
        <f>ENERO!D94+FEBRERO!P94</f>
        <v>0</v>
      </c>
      <c r="E94" s="456">
        <f>ENERO!E94+FEBRERO!Q94</f>
        <v>0</v>
      </c>
      <c r="F94" s="170">
        <f>SUM(C94:E94)</f>
        <v>0</v>
      </c>
      <c r="G94" s="283">
        <f>ENERO!I94</f>
        <v>0</v>
      </c>
      <c r="H94" s="457">
        <v>0</v>
      </c>
      <c r="I94" s="170">
        <f>SUM(G94:H94)</f>
        <v>0</v>
      </c>
      <c r="J94" s="283">
        <f>ENERO!L94</f>
        <v>0</v>
      </c>
      <c r="K94" s="457">
        <v>0</v>
      </c>
      <c r="L94" s="170">
        <f>SUM(J94:K94)</f>
        <v>0</v>
      </c>
      <c r="M94" s="283">
        <f>F94-I94</f>
        <v>0</v>
      </c>
      <c r="N94" s="170">
        <f>F94-L94</f>
        <v>0</v>
      </c>
      <c r="O94" s="467"/>
      <c r="P94" s="455">
        <v>0</v>
      </c>
      <c r="Q94" s="458">
        <v>0</v>
      </c>
      <c r="R94" s="32"/>
      <c r="S94" s="156" t="str">
        <f>+IF(ENERO!S94=0,"",ENERO!S94)</f>
        <v>1020301-3</v>
      </c>
      <c r="T94" s="251" t="str">
        <f>+IF(ENERO!T94=0,"",ENERO!T94)</f>
        <v xml:space="preserve">Aportes a Fondos de Cesantia - Sin Sit. de Fondos </v>
      </c>
      <c r="U94" s="31">
        <f>+ENERO!U94</f>
        <v>77231977</v>
      </c>
      <c r="V94" s="17">
        <f>ENERO!V94+FEBRERO!AL94</f>
        <v>0</v>
      </c>
      <c r="W94" s="17">
        <f>ENERO!W94+FEBRERO!AM94</f>
        <v>0</v>
      </c>
      <c r="X94" s="18">
        <f>SUM(U94:W94)</f>
        <v>77231977</v>
      </c>
      <c r="Y94" s="21">
        <f>ENERO!AA94</f>
        <v>0</v>
      </c>
      <c r="Z94" s="457">
        <v>0</v>
      </c>
      <c r="AA94" s="20">
        <f>SUM(Y94:Z94)</f>
        <v>0</v>
      </c>
      <c r="AB94" s="21">
        <f>ENERO!AD94</f>
        <v>0</v>
      </c>
      <c r="AC94" s="457">
        <v>0</v>
      </c>
      <c r="AD94" s="18">
        <f>SUM(AB94:AC94)</f>
        <v>0</v>
      </c>
      <c r="AE94" s="21">
        <f>ENERO!AG94</f>
        <v>0</v>
      </c>
      <c r="AF94" s="457">
        <v>0</v>
      </c>
      <c r="AG94" s="18">
        <f>SUM(AE94:AF94)</f>
        <v>0</v>
      </c>
      <c r="AH94" s="21">
        <f>X94-AA94</f>
        <v>77231977</v>
      </c>
      <c r="AI94" s="17">
        <f>X94-AD94</f>
        <v>77231977</v>
      </c>
      <c r="AJ94" s="18">
        <f>X94-AG94</f>
        <v>77231977</v>
      </c>
      <c r="AK94" s="10"/>
      <c r="AL94" s="455">
        <v>0</v>
      </c>
      <c r="AM94" s="458">
        <v>0</v>
      </c>
      <c r="AN94" s="32"/>
      <c r="AO94" s="561"/>
      <c r="AP94" s="561"/>
      <c r="AQ94" s="561"/>
      <c r="AR94" s="561"/>
      <c r="AS94" s="561"/>
      <c r="AT94" s="561"/>
      <c r="AU94" s="561"/>
      <c r="AV94" s="561"/>
      <c r="AW94" s="561"/>
      <c r="AX94" s="561"/>
      <c r="AY94" s="561"/>
      <c r="AZ94" s="561"/>
      <c r="BL94" s="32"/>
    </row>
    <row r="95" spans="1:70" s="562" customFormat="1" x14ac:dyDescent="0.2">
      <c r="A95" s="11" t="str">
        <f>+IF(ENERO!A95=0,"",ENERO!A95)</f>
        <v>1130209 - 2</v>
      </c>
      <c r="B95" s="58" t="str">
        <f>+IF(ENERO!B95=0,"",ENERO!B95)</f>
        <v>Fondo de la Vivienda</v>
      </c>
      <c r="C95" s="456">
        <f>+ENERO!C95</f>
        <v>0</v>
      </c>
      <c r="D95" s="456">
        <f>ENERO!D95+FEBRERO!P95</f>
        <v>0</v>
      </c>
      <c r="E95" s="456">
        <f>ENERO!E95+FEBRERO!Q95</f>
        <v>0</v>
      </c>
      <c r="F95" s="170">
        <f>SUM(C95:E95)</f>
        <v>0</v>
      </c>
      <c r="G95" s="283">
        <f>ENERO!I95</f>
        <v>0</v>
      </c>
      <c r="H95" s="457">
        <v>0</v>
      </c>
      <c r="I95" s="170">
        <f>SUM(G95:H95)</f>
        <v>0</v>
      </c>
      <c r="J95" s="283">
        <f>ENERO!L95</f>
        <v>0</v>
      </c>
      <c r="K95" s="457">
        <v>0</v>
      </c>
      <c r="L95" s="170">
        <f>SUM(J95:K95)</f>
        <v>0</v>
      </c>
      <c r="M95" s="283">
        <f>F95-I95</f>
        <v>0</v>
      </c>
      <c r="N95" s="170">
        <f>F95-L95</f>
        <v>0</v>
      </c>
      <c r="O95" s="467"/>
      <c r="P95" s="455">
        <v>0</v>
      </c>
      <c r="Q95" s="458">
        <v>0</v>
      </c>
      <c r="R95" s="32"/>
      <c r="S95" s="156" t="str">
        <f>+IF(ENERO!S95=0,"",ENERO!S95)</f>
        <v>1020301-4</v>
      </c>
      <c r="T95" s="251" t="str">
        <f>+IF(ENERO!T95=0,"",ENERO!T95)</f>
        <v>Aporte a ARL. - Sin Sit. de Fondos</v>
      </c>
      <c r="U95" s="31">
        <f>+ENERO!U95</f>
        <v>18276298</v>
      </c>
      <c r="V95" s="17">
        <f>ENERO!V95+FEBRERO!AL95</f>
        <v>0</v>
      </c>
      <c r="W95" s="17">
        <f>ENERO!W95+FEBRERO!AM95</f>
        <v>0</v>
      </c>
      <c r="X95" s="18">
        <f>SUM(U95:W95)</f>
        <v>18276298</v>
      </c>
      <c r="Y95" s="21">
        <f>ENERO!AA95</f>
        <v>1440194</v>
      </c>
      <c r="Z95" s="457">
        <v>1308157</v>
      </c>
      <c r="AA95" s="20">
        <f>SUM(Y95:Z95)</f>
        <v>2748351</v>
      </c>
      <c r="AB95" s="21">
        <f>ENERO!AD95</f>
        <v>1440194</v>
      </c>
      <c r="AC95" s="457">
        <v>1308157</v>
      </c>
      <c r="AD95" s="18">
        <f>SUM(AB95:AC95)</f>
        <v>2748351</v>
      </c>
      <c r="AE95" s="21">
        <f>ENERO!AG95</f>
        <v>1440194</v>
      </c>
      <c r="AF95" s="457">
        <v>1308157</v>
      </c>
      <c r="AG95" s="18">
        <f>SUM(AE95:AF95)</f>
        <v>2748351</v>
      </c>
      <c r="AH95" s="21">
        <f>X95-AA95</f>
        <v>15527947</v>
      </c>
      <c r="AI95" s="17">
        <f>X95-AD95</f>
        <v>15527947</v>
      </c>
      <c r="AJ95" s="18">
        <f>X95-AG95</f>
        <v>15527947</v>
      </c>
      <c r="AK95" s="10"/>
      <c r="AL95" s="455">
        <v>0</v>
      </c>
      <c r="AM95" s="458">
        <v>0</v>
      </c>
      <c r="AN95" s="32"/>
      <c r="AO95" s="561"/>
      <c r="AP95" s="561"/>
      <c r="AQ95" s="561"/>
      <c r="AR95" s="561"/>
      <c r="AS95" s="561"/>
      <c r="AT95" s="561"/>
      <c r="AU95" s="561"/>
      <c r="AV95" s="561"/>
      <c r="AW95" s="561"/>
      <c r="AX95" s="561"/>
      <c r="AY95" s="561"/>
      <c r="AZ95" s="561"/>
      <c r="BL95" s="32"/>
    </row>
    <row r="96" spans="1:70" s="32" customFormat="1" x14ac:dyDescent="0.2">
      <c r="A96" s="11" t="str">
        <f>+IF(ENERO!A96=0,"",ENERO!A96)</f>
        <v>1130209 - 3</v>
      </c>
      <c r="B96" s="58" t="str">
        <f>+IF(ENERO!B96=0,"",ENERO!B96)</f>
        <v xml:space="preserve">Aprovechamientos </v>
      </c>
      <c r="C96" s="456">
        <f>+ENERO!C96</f>
        <v>8000000</v>
      </c>
      <c r="D96" s="456">
        <f>ENERO!D96+FEBRERO!P96</f>
        <v>0</v>
      </c>
      <c r="E96" s="456">
        <f>ENERO!E96+FEBRERO!Q96</f>
        <v>0</v>
      </c>
      <c r="F96" s="170">
        <f>SUM(C96:E96)</f>
        <v>8000000</v>
      </c>
      <c r="G96" s="283">
        <f>ENERO!I96</f>
        <v>8500</v>
      </c>
      <c r="H96" s="457">
        <f>29950+5247</f>
        <v>35197</v>
      </c>
      <c r="I96" s="170">
        <f>SUM(G96:H96)</f>
        <v>43697</v>
      </c>
      <c r="J96" s="283">
        <f>ENERO!L96</f>
        <v>8500</v>
      </c>
      <c r="K96" s="457">
        <f>29950+5247</f>
        <v>35197</v>
      </c>
      <c r="L96" s="170">
        <f>SUM(J96:K96)</f>
        <v>43697</v>
      </c>
      <c r="M96" s="283">
        <f>F96-I96</f>
        <v>7956303</v>
      </c>
      <c r="N96" s="170">
        <f>F96-L96</f>
        <v>7956303</v>
      </c>
      <c r="O96" s="467"/>
      <c r="P96" s="455">
        <v>0</v>
      </c>
      <c r="Q96" s="458">
        <v>0</v>
      </c>
      <c r="S96" s="155">
        <f>+IF(ENERO!S96=0,"",ENERO!S96)</f>
        <v>1020302</v>
      </c>
      <c r="T96" s="238" t="str">
        <f>+IF(ENERO!T96=0,"",ENERO!T96)</f>
        <v>Contribuciones - Otros</v>
      </c>
      <c r="U96" s="31">
        <f t="shared" ref="U96:AJ96" si="97">SUM(U97:U101)</f>
        <v>71005588</v>
      </c>
      <c r="V96" s="17">
        <f t="shared" si="97"/>
        <v>0</v>
      </c>
      <c r="W96" s="17">
        <f t="shared" si="97"/>
        <v>0</v>
      </c>
      <c r="X96" s="18">
        <f t="shared" si="97"/>
        <v>71005588</v>
      </c>
      <c r="Y96" s="21">
        <f t="shared" si="97"/>
        <v>3172537</v>
      </c>
      <c r="Z96" s="169">
        <f t="shared" si="97"/>
        <v>2769396</v>
      </c>
      <c r="AA96" s="20">
        <f t="shared" si="97"/>
        <v>5941933</v>
      </c>
      <c r="AB96" s="21">
        <f t="shared" si="97"/>
        <v>3172537</v>
      </c>
      <c r="AC96" s="169">
        <f t="shared" si="97"/>
        <v>2769396</v>
      </c>
      <c r="AD96" s="18">
        <f t="shared" si="97"/>
        <v>5941933</v>
      </c>
      <c r="AE96" s="21">
        <f t="shared" si="97"/>
        <v>0</v>
      </c>
      <c r="AF96" s="169">
        <f t="shared" si="97"/>
        <v>3172537</v>
      </c>
      <c r="AG96" s="18">
        <f t="shared" si="97"/>
        <v>3172537</v>
      </c>
      <c r="AH96" s="21">
        <f t="shared" si="97"/>
        <v>65063655</v>
      </c>
      <c r="AI96" s="17">
        <f t="shared" si="97"/>
        <v>65063655</v>
      </c>
      <c r="AJ96" s="18">
        <f t="shared" si="97"/>
        <v>67833051</v>
      </c>
      <c r="AL96" s="36">
        <f>SUM(AL97:AL101)</f>
        <v>0</v>
      </c>
      <c r="AM96" s="37">
        <f>SUM(AM97:AM101)</f>
        <v>0</v>
      </c>
      <c r="AO96" s="561"/>
      <c r="AP96" s="561"/>
      <c r="AQ96" s="561"/>
      <c r="AR96" s="561"/>
      <c r="AS96" s="561"/>
      <c r="AT96" s="561"/>
      <c r="AU96" s="561"/>
      <c r="AV96" s="561"/>
      <c r="AW96" s="561"/>
      <c r="AX96" s="561"/>
      <c r="AY96" s="561"/>
      <c r="AZ96" s="561"/>
      <c r="BA96" s="562"/>
      <c r="BC96" s="562"/>
      <c r="BD96" s="562"/>
      <c r="BE96" s="562"/>
      <c r="BL96" s="562"/>
      <c r="BM96" s="562"/>
      <c r="BN96" s="562"/>
      <c r="BO96" s="562"/>
      <c r="BP96" s="562"/>
      <c r="BQ96" s="562"/>
      <c r="BR96" s="562"/>
    </row>
    <row r="97" spans="1:70" s="562" customFormat="1" ht="13.5" thickBot="1" x14ac:dyDescent="0.25">
      <c r="A97" s="218" t="str">
        <f>+IF(ENERO!A97=0,"",ENERO!A97)</f>
        <v>1130209 - 4</v>
      </c>
      <c r="B97" s="219" t="str">
        <f>+IF(ENERO!B97=0,"",ENERO!B97)</f>
        <v>Otros</v>
      </c>
      <c r="C97" s="564">
        <f>+ENERO!C97</f>
        <v>0</v>
      </c>
      <c r="D97" s="564">
        <f>ENERO!D97+FEBRERO!P97</f>
        <v>0</v>
      </c>
      <c r="E97" s="564">
        <f>ENERO!E97+FEBRERO!Q97</f>
        <v>0</v>
      </c>
      <c r="F97" s="565">
        <f>SUM(C97:E97)</f>
        <v>0</v>
      </c>
      <c r="G97" s="566">
        <f>ENERO!I97</f>
        <v>0</v>
      </c>
      <c r="H97" s="475">
        <v>0</v>
      </c>
      <c r="I97" s="565">
        <f>SUM(G97:H97)</f>
        <v>0</v>
      </c>
      <c r="J97" s="566">
        <f>ENERO!L97</f>
        <v>0</v>
      </c>
      <c r="K97" s="475">
        <v>0</v>
      </c>
      <c r="L97" s="565">
        <f>SUM(J97:K97)</f>
        <v>0</v>
      </c>
      <c r="M97" s="566">
        <f>F97-I97</f>
        <v>0</v>
      </c>
      <c r="N97" s="565">
        <f>F97-L97</f>
        <v>0</v>
      </c>
      <c r="O97" s="467"/>
      <c r="P97" s="471">
        <v>0</v>
      </c>
      <c r="Q97" s="476">
        <v>0</v>
      </c>
      <c r="R97" s="32"/>
      <c r="S97" s="156" t="str">
        <f>+IF(ENERO!S97=0,"",ENERO!S97)</f>
        <v>1020302-1</v>
      </c>
      <c r="T97" s="251" t="str">
        <f>+IF(ENERO!T97=0,"",ENERO!T97)</f>
        <v>Aportes a E.P.S.- Con sit. Fondos</v>
      </c>
      <c r="U97" s="31">
        <f>+ENERO!U97</f>
        <v>9531764</v>
      </c>
      <c r="V97" s="17">
        <f>ENERO!V97+FEBRERO!AL97</f>
        <v>0</v>
      </c>
      <c r="W97" s="17">
        <f>ENERO!W97+FEBRERO!AM97</f>
        <v>0</v>
      </c>
      <c r="X97" s="18">
        <f t="shared" ref="X97:X102" si="98">SUM(U97:W97)</f>
        <v>9531764</v>
      </c>
      <c r="Y97" s="21">
        <f>ENERO!AA97</f>
        <v>751900</v>
      </c>
      <c r="Z97" s="457">
        <v>205400</v>
      </c>
      <c r="AA97" s="20">
        <f t="shared" ref="AA97:AA102" si="99">SUM(Y97:Z97)</f>
        <v>957300</v>
      </c>
      <c r="AB97" s="21">
        <f>ENERO!AD97</f>
        <v>751900</v>
      </c>
      <c r="AC97" s="457">
        <v>205400</v>
      </c>
      <c r="AD97" s="18">
        <f t="shared" ref="AD97:AD102" si="100">SUM(AB97:AC97)</f>
        <v>957300</v>
      </c>
      <c r="AE97" s="21">
        <f>ENERO!AG97</f>
        <v>0</v>
      </c>
      <c r="AF97" s="457">
        <v>751900</v>
      </c>
      <c r="AG97" s="18">
        <f t="shared" ref="AG97:AG102" si="101">SUM(AE97:AF97)</f>
        <v>751900</v>
      </c>
      <c r="AH97" s="21">
        <f t="shared" ref="AH97:AH102" si="102">X97-AA97</f>
        <v>8574464</v>
      </c>
      <c r="AI97" s="17">
        <f t="shared" ref="AI97:AI102" si="103">X97-AD97</f>
        <v>8574464</v>
      </c>
      <c r="AJ97" s="18">
        <f t="shared" ref="AJ97:AJ102" si="104">X97-AG97</f>
        <v>8779864</v>
      </c>
      <c r="AK97" s="32"/>
      <c r="AL97" s="455">
        <v>0</v>
      </c>
      <c r="AM97" s="458">
        <v>0</v>
      </c>
      <c r="AN97" s="32"/>
      <c r="AO97" s="561"/>
      <c r="AP97" s="561"/>
      <c r="AQ97" s="561"/>
      <c r="AR97" s="561"/>
      <c r="AS97" s="561"/>
      <c r="AT97" s="561"/>
      <c r="AU97" s="561"/>
      <c r="AV97" s="561"/>
      <c r="AW97" s="561"/>
      <c r="AX97" s="561"/>
      <c r="AY97" s="561"/>
      <c r="AZ97" s="561"/>
      <c r="BC97" s="32"/>
      <c r="BD97" s="32"/>
      <c r="BE97" s="32"/>
    </row>
    <row r="98" spans="1:70" s="562" customFormat="1" ht="13.5" thickBot="1" x14ac:dyDescent="0.25">
      <c r="A98" s="217"/>
      <c r="B98" s="554"/>
      <c r="C98" s="365"/>
      <c r="D98" s="365"/>
      <c r="E98" s="365"/>
      <c r="F98" s="365"/>
      <c r="G98" s="365"/>
      <c r="H98" s="365"/>
      <c r="I98" s="365"/>
      <c r="J98" s="365"/>
      <c r="K98" s="365"/>
      <c r="L98" s="365"/>
      <c r="M98" s="365"/>
      <c r="N98" s="567"/>
      <c r="O98" s="467"/>
      <c r="P98" s="568"/>
      <c r="Q98" s="567"/>
      <c r="R98" s="32"/>
      <c r="S98" s="156" t="str">
        <f>+IF(ENERO!S98=0,"",ENERO!S98)</f>
        <v>1020302-2</v>
      </c>
      <c r="T98" s="251" t="str">
        <f>+IF(ENERO!T98=0,"",ENERO!T98)</f>
        <v>Aportes Fondos Pensionales - Con Sit. Fondos</v>
      </c>
      <c r="U98" s="31">
        <f>+ENERO!U98</f>
        <v>10473878</v>
      </c>
      <c r="V98" s="17">
        <f>ENERO!V98+FEBRERO!AL98</f>
        <v>0</v>
      </c>
      <c r="W98" s="17">
        <f>ENERO!W98+FEBRERO!AM98</f>
        <v>0</v>
      </c>
      <c r="X98" s="18">
        <f t="shared" si="98"/>
        <v>10473878</v>
      </c>
      <c r="Y98" s="21">
        <f>ENERO!AA98</f>
        <v>0</v>
      </c>
      <c r="Z98" s="457">
        <v>249200</v>
      </c>
      <c r="AA98" s="20">
        <f t="shared" si="99"/>
        <v>249200</v>
      </c>
      <c r="AB98" s="21">
        <f>ENERO!AD98</f>
        <v>0</v>
      </c>
      <c r="AC98" s="457">
        <v>249200</v>
      </c>
      <c r="AD98" s="18">
        <f t="shared" si="100"/>
        <v>249200</v>
      </c>
      <c r="AE98" s="21">
        <f>ENERO!AG98</f>
        <v>0</v>
      </c>
      <c r="AF98" s="457">
        <v>0</v>
      </c>
      <c r="AG98" s="18">
        <f t="shared" si="101"/>
        <v>0</v>
      </c>
      <c r="AH98" s="21">
        <f t="shared" si="102"/>
        <v>10224678</v>
      </c>
      <c r="AI98" s="17">
        <f t="shared" si="103"/>
        <v>10224678</v>
      </c>
      <c r="AJ98" s="18">
        <f t="shared" si="104"/>
        <v>10473878</v>
      </c>
      <c r="AK98" s="32"/>
      <c r="AL98" s="455">
        <v>0</v>
      </c>
      <c r="AM98" s="458">
        <v>0</v>
      </c>
      <c r="AN98" s="32"/>
      <c r="AO98" s="561"/>
      <c r="AP98" s="561"/>
      <c r="AQ98" s="561"/>
      <c r="AR98" s="561"/>
      <c r="AS98" s="561"/>
      <c r="AT98" s="561"/>
      <c r="AU98" s="561"/>
      <c r="AV98" s="561"/>
      <c r="AW98" s="561"/>
      <c r="AX98" s="561"/>
      <c r="AY98" s="561"/>
      <c r="AZ98" s="561"/>
      <c r="BN98" s="32"/>
      <c r="BO98" s="32"/>
      <c r="BP98" s="32"/>
      <c r="BQ98" s="32"/>
      <c r="BR98" s="32"/>
    </row>
    <row r="99" spans="1:70" s="562" customFormat="1" ht="15.75" x14ac:dyDescent="0.2">
      <c r="A99" s="569">
        <f>+IF(ENERO!A99=0,"",ENERO!A99)</f>
        <v>11303</v>
      </c>
      <c r="B99" s="570" t="str">
        <f>+IF(ENERO!B99=0,"",ENERO!B99)</f>
        <v>Aportes no ligados a venta servicios de salud</v>
      </c>
      <c r="C99" s="572">
        <f t="shared" ref="C99:N99" si="105">SUM(C100:C106)</f>
        <v>331695000</v>
      </c>
      <c r="D99" s="572">
        <f t="shared" si="105"/>
        <v>0</v>
      </c>
      <c r="E99" s="572">
        <f t="shared" si="105"/>
        <v>20000000</v>
      </c>
      <c r="F99" s="573">
        <f t="shared" si="105"/>
        <v>351695000</v>
      </c>
      <c r="G99" s="571">
        <f t="shared" si="105"/>
        <v>43939463</v>
      </c>
      <c r="H99" s="572">
        <f t="shared" si="105"/>
        <v>23939463</v>
      </c>
      <c r="I99" s="573">
        <f t="shared" si="105"/>
        <v>67878926</v>
      </c>
      <c r="J99" s="571">
        <f t="shared" si="105"/>
        <v>43939463</v>
      </c>
      <c r="K99" s="572">
        <f t="shared" si="105"/>
        <v>23939463</v>
      </c>
      <c r="L99" s="573">
        <f t="shared" si="105"/>
        <v>67878926</v>
      </c>
      <c r="M99" s="571">
        <f t="shared" si="105"/>
        <v>283816074</v>
      </c>
      <c r="N99" s="573">
        <f t="shared" si="105"/>
        <v>283816074</v>
      </c>
      <c r="P99" s="215">
        <f>SUM(P100:P106)</f>
        <v>0</v>
      </c>
      <c r="Q99" s="216">
        <f>SUM(Q100:Q106)</f>
        <v>0</v>
      </c>
      <c r="R99" s="32"/>
      <c r="S99" s="156" t="str">
        <f>+IF(ENERO!S99=0,"",ENERO!S99)</f>
        <v>1020302-3</v>
      </c>
      <c r="T99" s="251" t="str">
        <f>+IF(ENERO!T99=0,"",ENERO!T99)</f>
        <v xml:space="preserve">Aportes a Fondos de Cesantia - Con Sit. de Fondos </v>
      </c>
      <c r="U99" s="31">
        <f>+ENERO!U99</f>
        <v>10246285</v>
      </c>
      <c r="V99" s="17">
        <f>ENERO!V99+FEBRERO!AL99</f>
        <v>0</v>
      </c>
      <c r="W99" s="17">
        <f>ENERO!W99+FEBRERO!AM99</f>
        <v>0</v>
      </c>
      <c r="X99" s="18">
        <f t="shared" si="98"/>
        <v>10246285</v>
      </c>
      <c r="Y99" s="21">
        <f>ENERO!AA99</f>
        <v>0</v>
      </c>
      <c r="Z99" s="457">
        <v>0</v>
      </c>
      <c r="AA99" s="20">
        <f t="shared" si="99"/>
        <v>0</v>
      </c>
      <c r="AB99" s="21">
        <f>ENERO!AD99</f>
        <v>0</v>
      </c>
      <c r="AC99" s="457">
        <v>0</v>
      </c>
      <c r="AD99" s="18">
        <f t="shared" si="100"/>
        <v>0</v>
      </c>
      <c r="AE99" s="21">
        <f>ENERO!AG99</f>
        <v>0</v>
      </c>
      <c r="AF99" s="457">
        <v>0</v>
      </c>
      <c r="AG99" s="18">
        <f t="shared" si="101"/>
        <v>0</v>
      </c>
      <c r="AH99" s="21">
        <f t="shared" si="102"/>
        <v>10246285</v>
      </c>
      <c r="AI99" s="17">
        <f t="shared" si="103"/>
        <v>10246285</v>
      </c>
      <c r="AJ99" s="18">
        <f t="shared" si="104"/>
        <v>10246285</v>
      </c>
      <c r="AK99" s="32"/>
      <c r="AL99" s="455">
        <v>0</v>
      </c>
      <c r="AM99" s="458">
        <v>0</v>
      </c>
      <c r="AN99" s="32"/>
      <c r="AO99" s="561"/>
      <c r="AP99" s="561"/>
      <c r="AQ99" s="561"/>
      <c r="AR99" s="561"/>
      <c r="AS99" s="561"/>
      <c r="AT99" s="561"/>
      <c r="AU99" s="561"/>
      <c r="AV99" s="561"/>
      <c r="AW99" s="561"/>
      <c r="AX99" s="561"/>
      <c r="AY99" s="561"/>
      <c r="AZ99" s="561"/>
      <c r="BM99" s="32"/>
    </row>
    <row r="100" spans="1:70" s="467" customFormat="1" x14ac:dyDescent="0.2">
      <c r="A100" s="33" t="str">
        <f>+IF(ENERO!A100=0,"",ENERO!A100)</f>
        <v>11303-1</v>
      </c>
      <c r="B100" s="59" t="str">
        <f>+IF(ENERO!B100=0,"",ENERO!B100)</f>
        <v xml:space="preserve">NACION </v>
      </c>
      <c r="C100" s="574">
        <f>+ENERO!C100</f>
        <v>0</v>
      </c>
      <c r="D100" s="574">
        <f>ENERO!D100+FEBRERO!P100</f>
        <v>0</v>
      </c>
      <c r="E100" s="574">
        <f>ENERO!E100+FEBRERO!Q100</f>
        <v>0</v>
      </c>
      <c r="F100" s="575">
        <f t="shared" ref="F100:F106" si="106">SUM(C100:E100)</f>
        <v>0</v>
      </c>
      <c r="G100" s="576">
        <f>ENERO!I100</f>
        <v>0</v>
      </c>
      <c r="H100" s="457">
        <v>0</v>
      </c>
      <c r="I100" s="575">
        <f t="shared" ref="I100:I106" si="107">SUM(G100:H100)</f>
        <v>0</v>
      </c>
      <c r="J100" s="576">
        <f>ENERO!L100</f>
        <v>0</v>
      </c>
      <c r="K100" s="457">
        <v>0</v>
      </c>
      <c r="L100" s="575">
        <f t="shared" ref="L100:L106" si="108">SUM(J100:K100)</f>
        <v>0</v>
      </c>
      <c r="M100" s="576">
        <f t="shared" ref="M100:M106" si="109">F100-I100</f>
        <v>0</v>
      </c>
      <c r="N100" s="575">
        <f t="shared" ref="N100:N106" si="110">F100-L100</f>
        <v>0</v>
      </c>
      <c r="O100" s="562"/>
      <c r="P100" s="455">
        <v>0</v>
      </c>
      <c r="Q100" s="458">
        <v>0</v>
      </c>
      <c r="R100" s="10"/>
      <c r="S100" s="156" t="str">
        <f>+IF(ENERO!S100=0,"",ENERO!S100)</f>
        <v>1020302-4</v>
      </c>
      <c r="T100" s="251" t="str">
        <f>+IF(ENERO!T100=0,"",ENERO!T100)</f>
        <v>Aporte a ARL. - Con Sit. de Fondos</v>
      </c>
      <c r="U100" s="31">
        <f>+ENERO!U100</f>
        <v>1811777</v>
      </c>
      <c r="V100" s="17">
        <f>ENERO!V100+FEBRERO!AL100</f>
        <v>0</v>
      </c>
      <c r="W100" s="17">
        <f>ENERO!W100+FEBRERO!AM100</f>
        <v>0</v>
      </c>
      <c r="X100" s="18">
        <f t="shared" si="98"/>
        <v>1811777</v>
      </c>
      <c r="Y100" s="21">
        <f>ENERO!AA100</f>
        <v>0</v>
      </c>
      <c r="Z100" s="457">
        <v>0</v>
      </c>
      <c r="AA100" s="20">
        <f t="shared" si="99"/>
        <v>0</v>
      </c>
      <c r="AB100" s="21">
        <f>ENERO!AD100</f>
        <v>0</v>
      </c>
      <c r="AC100" s="457">
        <v>0</v>
      </c>
      <c r="AD100" s="18">
        <f t="shared" si="100"/>
        <v>0</v>
      </c>
      <c r="AE100" s="21">
        <f>ENERO!AG100</f>
        <v>0</v>
      </c>
      <c r="AF100" s="457">
        <v>0</v>
      </c>
      <c r="AG100" s="18">
        <f t="shared" si="101"/>
        <v>0</v>
      </c>
      <c r="AH100" s="21">
        <f t="shared" si="102"/>
        <v>1811777</v>
      </c>
      <c r="AI100" s="17">
        <f t="shared" si="103"/>
        <v>1811777</v>
      </c>
      <c r="AJ100" s="18">
        <f t="shared" si="104"/>
        <v>1811777</v>
      </c>
      <c r="AK100" s="32"/>
      <c r="AL100" s="455">
        <v>0</v>
      </c>
      <c r="AM100" s="458">
        <v>0</v>
      </c>
      <c r="AN100" s="10"/>
      <c r="AO100" s="365"/>
      <c r="AP100" s="365"/>
      <c r="AQ100" s="365"/>
      <c r="AR100" s="365"/>
      <c r="AS100" s="365"/>
      <c r="AT100" s="365"/>
      <c r="AU100" s="365"/>
      <c r="AV100" s="365"/>
      <c r="AW100" s="365"/>
      <c r="AX100" s="365"/>
      <c r="AY100" s="365"/>
      <c r="AZ100" s="365"/>
      <c r="BM100" s="562"/>
      <c r="BN100" s="562"/>
      <c r="BO100" s="562"/>
      <c r="BP100" s="562"/>
      <c r="BQ100" s="562"/>
      <c r="BR100" s="562"/>
    </row>
    <row r="101" spans="1:70" s="467" customFormat="1" x14ac:dyDescent="0.2">
      <c r="A101" s="33" t="str">
        <f>+IF(ENERO!A101=0,"",ENERO!A101)</f>
        <v>11303-2</v>
      </c>
      <c r="B101" s="59" t="str">
        <f>+IF(ENERO!B101=0,"",ENERO!B101)</f>
        <v>DEPARTAMENTO</v>
      </c>
      <c r="C101" s="574">
        <f>+ENERO!C101</f>
        <v>0</v>
      </c>
      <c r="D101" s="574">
        <f>ENERO!D101+FEBRERO!P101</f>
        <v>0</v>
      </c>
      <c r="E101" s="574">
        <f>ENERO!E101+FEBRERO!Q101</f>
        <v>0</v>
      </c>
      <c r="F101" s="575">
        <f t="shared" si="106"/>
        <v>0</v>
      </c>
      <c r="G101" s="576">
        <f>ENERO!I101</f>
        <v>0</v>
      </c>
      <c r="H101" s="457">
        <v>0</v>
      </c>
      <c r="I101" s="575">
        <f t="shared" si="107"/>
        <v>0</v>
      </c>
      <c r="J101" s="576">
        <f>ENERO!L101</f>
        <v>0</v>
      </c>
      <c r="K101" s="457">
        <v>0</v>
      </c>
      <c r="L101" s="575">
        <f t="shared" si="108"/>
        <v>0</v>
      </c>
      <c r="M101" s="576">
        <f t="shared" si="109"/>
        <v>0</v>
      </c>
      <c r="N101" s="575">
        <f t="shared" si="110"/>
        <v>0</v>
      </c>
      <c r="O101" s="562"/>
      <c r="P101" s="455">
        <v>0</v>
      </c>
      <c r="Q101" s="458">
        <v>0</v>
      </c>
      <c r="R101" s="10"/>
      <c r="S101" s="156" t="str">
        <f>+IF(ENERO!S101=0,"",ENERO!S101)</f>
        <v>1020302-5</v>
      </c>
      <c r="T101" s="251" t="str">
        <f>+IF(ENERO!T101=0,"",ENERO!T101)</f>
        <v>Aporte a Caja Compensación Familiar</v>
      </c>
      <c r="U101" s="31">
        <f>+ENERO!U101</f>
        <v>38941884</v>
      </c>
      <c r="V101" s="17">
        <f>ENERO!V101+FEBRERO!AL101</f>
        <v>0</v>
      </c>
      <c r="W101" s="17">
        <f>ENERO!W101+FEBRERO!AM101</f>
        <v>0</v>
      </c>
      <c r="X101" s="18">
        <f t="shared" si="98"/>
        <v>38941884</v>
      </c>
      <c r="Y101" s="21">
        <f>ENERO!AA101</f>
        <v>2420637</v>
      </c>
      <c r="Z101" s="457">
        <v>2314796</v>
      </c>
      <c r="AA101" s="20">
        <f t="shared" si="99"/>
        <v>4735433</v>
      </c>
      <c r="AB101" s="21">
        <f>ENERO!AD101</f>
        <v>2420637</v>
      </c>
      <c r="AC101" s="457">
        <v>2314796</v>
      </c>
      <c r="AD101" s="18">
        <f t="shared" si="100"/>
        <v>4735433</v>
      </c>
      <c r="AE101" s="21">
        <f>ENERO!AG101</f>
        <v>0</v>
      </c>
      <c r="AF101" s="457">
        <v>2420637</v>
      </c>
      <c r="AG101" s="18">
        <f t="shared" si="101"/>
        <v>2420637</v>
      </c>
      <c r="AH101" s="21">
        <f t="shared" si="102"/>
        <v>34206451</v>
      </c>
      <c r="AI101" s="17">
        <f t="shared" si="103"/>
        <v>34206451</v>
      </c>
      <c r="AJ101" s="18">
        <f t="shared" si="104"/>
        <v>36521247</v>
      </c>
      <c r="AK101" s="32"/>
      <c r="AL101" s="455">
        <v>0</v>
      </c>
      <c r="AM101" s="458">
        <v>0</v>
      </c>
      <c r="AN101" s="10"/>
      <c r="AO101" s="365"/>
      <c r="AP101" s="365"/>
      <c r="AQ101" s="365"/>
      <c r="AR101" s="365"/>
      <c r="AS101" s="365"/>
      <c r="AT101" s="365"/>
      <c r="AU101" s="365"/>
      <c r="AV101" s="365"/>
      <c r="AW101" s="365"/>
      <c r="AX101" s="365"/>
      <c r="AY101" s="365"/>
      <c r="AZ101" s="365"/>
      <c r="BM101" s="562"/>
      <c r="BN101" s="562"/>
      <c r="BO101" s="562"/>
      <c r="BP101" s="562"/>
      <c r="BQ101" s="562"/>
      <c r="BR101" s="562"/>
    </row>
    <row r="102" spans="1:70" s="467" customFormat="1" x14ac:dyDescent="0.2">
      <c r="A102" s="33" t="str">
        <f>+IF(ENERO!A102=0,"",ENERO!A102)</f>
        <v>11303-3</v>
      </c>
      <c r="B102" s="59" t="str">
        <f>+IF(ENERO!B102=0,"",ENERO!B102)</f>
        <v>MUNICIPIO</v>
      </c>
      <c r="C102" s="574">
        <f>+ENERO!C102</f>
        <v>0</v>
      </c>
      <c r="D102" s="574">
        <f>ENERO!D102+FEBRERO!P102</f>
        <v>0</v>
      </c>
      <c r="E102" s="574">
        <f>ENERO!E102+FEBRERO!Q102</f>
        <v>20000000</v>
      </c>
      <c r="F102" s="575">
        <f t="shared" si="106"/>
        <v>20000000</v>
      </c>
      <c r="G102" s="576">
        <f>ENERO!I102</f>
        <v>20000000</v>
      </c>
      <c r="H102" s="457">
        <v>0</v>
      </c>
      <c r="I102" s="575">
        <f t="shared" si="107"/>
        <v>20000000</v>
      </c>
      <c r="J102" s="576">
        <f>ENERO!L102</f>
        <v>20000000</v>
      </c>
      <c r="K102" s="457">
        <v>0</v>
      </c>
      <c r="L102" s="575">
        <f t="shared" si="108"/>
        <v>20000000</v>
      </c>
      <c r="M102" s="576">
        <f t="shared" si="109"/>
        <v>0</v>
      </c>
      <c r="N102" s="575">
        <f t="shared" si="110"/>
        <v>0</v>
      </c>
      <c r="O102" s="562"/>
      <c r="P102" s="455">
        <v>0</v>
      </c>
      <c r="Q102" s="458">
        <v>0</v>
      </c>
      <c r="R102" s="10"/>
      <c r="S102" s="155">
        <f>+IF(ENERO!S102=0,"",ENERO!S102)</f>
        <v>1020399</v>
      </c>
      <c r="T102" s="238" t="str">
        <f>+IF(ENERO!T102=0,"",ENERO!T102)</f>
        <v>Vigencias Anteriores</v>
      </c>
      <c r="U102" s="31">
        <f>+ENERO!U102</f>
        <v>0</v>
      </c>
      <c r="V102" s="17">
        <f>ENERO!V102+FEBRERO!AL102</f>
        <v>0</v>
      </c>
      <c r="W102" s="17">
        <f>ENERO!W102+FEBRERO!AM102</f>
        <v>58780867</v>
      </c>
      <c r="X102" s="18">
        <f t="shared" si="98"/>
        <v>58780867</v>
      </c>
      <c r="Y102" s="21">
        <f>ENERO!AA102</f>
        <v>58780867</v>
      </c>
      <c r="Z102" s="457">
        <v>0</v>
      </c>
      <c r="AA102" s="20">
        <f t="shared" si="99"/>
        <v>58780867</v>
      </c>
      <c r="AB102" s="21">
        <f>ENERO!AD102</f>
        <v>58780867</v>
      </c>
      <c r="AC102" s="457">
        <v>0</v>
      </c>
      <c r="AD102" s="18">
        <f t="shared" si="100"/>
        <v>58780867</v>
      </c>
      <c r="AE102" s="21">
        <f>ENERO!AG102</f>
        <v>2516958</v>
      </c>
      <c r="AF102" s="457">
        <v>35655771</v>
      </c>
      <c r="AG102" s="18">
        <f t="shared" si="101"/>
        <v>38172729</v>
      </c>
      <c r="AH102" s="21">
        <f t="shared" si="102"/>
        <v>0</v>
      </c>
      <c r="AI102" s="17">
        <f t="shared" si="103"/>
        <v>0</v>
      </c>
      <c r="AJ102" s="18">
        <f t="shared" si="104"/>
        <v>20608138</v>
      </c>
      <c r="AK102" s="10"/>
      <c r="AL102" s="455">
        <v>0</v>
      </c>
      <c r="AM102" s="458">
        <v>0</v>
      </c>
      <c r="AN102" s="10"/>
      <c r="AO102" s="365"/>
      <c r="AP102" s="365"/>
      <c r="AQ102" s="365"/>
      <c r="AR102" s="365"/>
      <c r="AS102" s="365"/>
      <c r="AT102" s="365"/>
      <c r="AU102" s="365"/>
      <c r="AV102" s="365"/>
      <c r="AW102" s="365"/>
      <c r="AX102" s="365"/>
      <c r="AY102" s="365"/>
      <c r="AZ102" s="365"/>
    </row>
    <row r="103" spans="1:70" s="467" customFormat="1" ht="15.75" x14ac:dyDescent="0.2">
      <c r="A103" s="33" t="str">
        <f>+IF(ENERO!A103=0,"",ENERO!A103)</f>
        <v>11303-4</v>
      </c>
      <c r="B103" s="59" t="str">
        <f>+IF(ENERO!B103=0,"",ENERO!B103)</f>
        <v>CONVENIOS (EMPRESTITO)</v>
      </c>
      <c r="C103" s="574">
        <f>+ENERO!C103</f>
        <v>0</v>
      </c>
      <c r="D103" s="574">
        <f>ENERO!D103+FEBRERO!P103</f>
        <v>0</v>
      </c>
      <c r="E103" s="574">
        <f>ENERO!E103+FEBRERO!Q103</f>
        <v>0</v>
      </c>
      <c r="F103" s="575">
        <f t="shared" si="106"/>
        <v>0</v>
      </c>
      <c r="G103" s="576">
        <f>ENERO!I103</f>
        <v>0</v>
      </c>
      <c r="H103" s="457">
        <v>0</v>
      </c>
      <c r="I103" s="575">
        <f t="shared" si="107"/>
        <v>0</v>
      </c>
      <c r="J103" s="576">
        <f>ENERO!L103</f>
        <v>0</v>
      </c>
      <c r="K103" s="457">
        <v>0</v>
      </c>
      <c r="L103" s="575">
        <f t="shared" si="108"/>
        <v>0</v>
      </c>
      <c r="M103" s="576">
        <f t="shared" si="109"/>
        <v>0</v>
      </c>
      <c r="N103" s="575">
        <f t="shared" si="110"/>
        <v>0</v>
      </c>
      <c r="O103" s="562"/>
      <c r="P103" s="455">
        <v>0</v>
      </c>
      <c r="Q103" s="458">
        <v>0</v>
      </c>
      <c r="R103" s="10"/>
      <c r="S103" s="448" t="str">
        <f>+IF(ENERO!S103=0,"",ENERO!S103)</f>
        <v/>
      </c>
      <c r="T103" s="649" t="str">
        <f>+IF(ENERO!T103=0,"",ENERO!T103)</f>
        <v/>
      </c>
      <c r="U103" s="450"/>
      <c r="V103" s="193"/>
      <c r="W103" s="193"/>
      <c r="X103" s="207"/>
      <c r="Y103" s="450"/>
      <c r="Z103" s="193"/>
      <c r="AA103" s="193"/>
      <c r="AB103" s="450"/>
      <c r="AC103" s="193"/>
      <c r="AD103" s="207"/>
      <c r="AE103" s="450"/>
      <c r="AF103" s="193"/>
      <c r="AG103" s="207"/>
      <c r="AH103" s="450"/>
      <c r="AI103" s="193"/>
      <c r="AJ103" s="207"/>
      <c r="AK103" s="10"/>
      <c r="AL103" s="213"/>
      <c r="AM103" s="214"/>
      <c r="AN103" s="10"/>
      <c r="AO103" s="365"/>
      <c r="AP103" s="365"/>
      <c r="AQ103" s="365"/>
      <c r="AR103" s="365"/>
      <c r="AS103" s="365"/>
      <c r="AT103" s="365"/>
      <c r="AU103" s="365"/>
      <c r="AV103" s="365"/>
      <c r="AW103" s="365"/>
      <c r="AX103" s="365"/>
      <c r="AY103" s="365"/>
      <c r="AZ103" s="365"/>
    </row>
    <row r="104" spans="1:70" s="467" customFormat="1" ht="15" x14ac:dyDescent="0.2">
      <c r="A104" s="33" t="str">
        <f>+IF(ENERO!A104=0,"",ENERO!A104)</f>
        <v>11303-5</v>
      </c>
      <c r="B104" s="59" t="str">
        <f>+IF(ENERO!B104=0,"",ENERO!B104)</f>
        <v>OTROS CONVENIOS</v>
      </c>
      <c r="C104" s="574">
        <f>+ENERO!C104</f>
        <v>0</v>
      </c>
      <c r="D104" s="574">
        <f>ENERO!D104+FEBRERO!P104</f>
        <v>0</v>
      </c>
      <c r="E104" s="574">
        <f>ENERO!E104+FEBRERO!Q104</f>
        <v>0</v>
      </c>
      <c r="F104" s="575">
        <f t="shared" si="106"/>
        <v>0</v>
      </c>
      <c r="G104" s="576">
        <f>ENERO!I104</f>
        <v>0</v>
      </c>
      <c r="H104" s="457">
        <v>0</v>
      </c>
      <c r="I104" s="575">
        <f t="shared" si="107"/>
        <v>0</v>
      </c>
      <c r="J104" s="576">
        <f>ENERO!L104</f>
        <v>0</v>
      </c>
      <c r="K104" s="457">
        <v>0</v>
      </c>
      <c r="L104" s="575">
        <f t="shared" si="108"/>
        <v>0</v>
      </c>
      <c r="M104" s="576">
        <f t="shared" si="109"/>
        <v>0</v>
      </c>
      <c r="N104" s="575">
        <f t="shared" si="110"/>
        <v>0</v>
      </c>
      <c r="O104" s="562"/>
      <c r="P104" s="455">
        <v>0</v>
      </c>
      <c r="Q104" s="458">
        <v>0</v>
      </c>
      <c r="R104" s="10"/>
      <c r="S104" s="34">
        <f>+IF(ENERO!S104=0,"",ENERO!S104)</f>
        <v>1020400</v>
      </c>
      <c r="T104" s="237" t="str">
        <f>+IF(ENERO!T104=0,"",ENERO!T104)</f>
        <v>Contribuciones Inherentes nómina del Sector Publico</v>
      </c>
      <c r="U104" s="151">
        <f t="shared" ref="U104:AJ104" si="111">U105+U108</f>
        <v>98677355</v>
      </c>
      <c r="V104" s="144">
        <f t="shared" si="111"/>
        <v>0</v>
      </c>
      <c r="W104" s="144">
        <f t="shared" si="111"/>
        <v>2947323</v>
      </c>
      <c r="X104" s="153">
        <f t="shared" si="111"/>
        <v>101624678</v>
      </c>
      <c r="Y104" s="151">
        <f t="shared" si="111"/>
        <v>5973120</v>
      </c>
      <c r="Z104" s="144">
        <f t="shared" si="111"/>
        <v>2893495</v>
      </c>
      <c r="AA104" s="152">
        <f t="shared" si="111"/>
        <v>8866615</v>
      </c>
      <c r="AB104" s="151">
        <f t="shared" si="111"/>
        <v>5973120</v>
      </c>
      <c r="AC104" s="144">
        <f t="shared" si="111"/>
        <v>2893495</v>
      </c>
      <c r="AD104" s="153">
        <f t="shared" si="111"/>
        <v>8866615</v>
      </c>
      <c r="AE104" s="151">
        <f t="shared" si="111"/>
        <v>2947323</v>
      </c>
      <c r="AF104" s="144">
        <f t="shared" si="111"/>
        <v>3025797</v>
      </c>
      <c r="AG104" s="153">
        <f t="shared" si="111"/>
        <v>5973120</v>
      </c>
      <c r="AH104" s="151">
        <f t="shared" si="111"/>
        <v>92758063</v>
      </c>
      <c r="AI104" s="144">
        <f t="shared" si="111"/>
        <v>92758063</v>
      </c>
      <c r="AJ104" s="153">
        <f t="shared" si="111"/>
        <v>95651558</v>
      </c>
      <c r="AK104" s="10"/>
      <c r="AL104" s="151">
        <f>AL105+AL108</f>
        <v>0</v>
      </c>
      <c r="AM104" s="153">
        <f>AM105+AM108</f>
        <v>0</v>
      </c>
      <c r="AN104" s="10"/>
      <c r="AO104" s="365"/>
      <c r="AP104" s="365"/>
      <c r="AQ104" s="365"/>
      <c r="AR104" s="365"/>
      <c r="AS104" s="365"/>
      <c r="AT104" s="365"/>
      <c r="AU104" s="365"/>
      <c r="AV104" s="365"/>
      <c r="AW104" s="365"/>
      <c r="AX104" s="365"/>
      <c r="AY104" s="365"/>
      <c r="AZ104" s="365"/>
    </row>
    <row r="105" spans="1:70" s="467" customFormat="1" x14ac:dyDescent="0.2">
      <c r="A105" s="33" t="str">
        <f>+IF(ENERO!A105=0,"",ENERO!A105)</f>
        <v>11303-6</v>
      </c>
      <c r="B105" s="59" t="str">
        <f>+IF(ENERO!B105=0,"",ENERO!B105)</f>
        <v>APORTES PATRONALES MUNICIPIO / DEPARTAMENTO</v>
      </c>
      <c r="C105" s="574">
        <f>+ENERO!C105</f>
        <v>331695000</v>
      </c>
      <c r="D105" s="574">
        <f>ENERO!D105+FEBRERO!P105</f>
        <v>0</v>
      </c>
      <c r="E105" s="574">
        <f>ENERO!E105+FEBRERO!Q105</f>
        <v>0</v>
      </c>
      <c r="F105" s="575">
        <f t="shared" si="106"/>
        <v>331695000</v>
      </c>
      <c r="G105" s="576">
        <f>ENERO!I105</f>
        <v>23939463</v>
      </c>
      <c r="H105" s="457">
        <v>23939463</v>
      </c>
      <c r="I105" s="575">
        <f t="shared" si="107"/>
        <v>47878926</v>
      </c>
      <c r="J105" s="576">
        <f>ENERO!L105</f>
        <v>23939463</v>
      </c>
      <c r="K105" s="457">
        <v>23939463</v>
      </c>
      <c r="L105" s="575">
        <f t="shared" si="108"/>
        <v>47878926</v>
      </c>
      <c r="M105" s="576">
        <f t="shared" si="109"/>
        <v>283816074</v>
      </c>
      <c r="N105" s="575">
        <f t="shared" si="110"/>
        <v>283816074</v>
      </c>
      <c r="O105" s="562"/>
      <c r="P105" s="455">
        <v>0</v>
      </c>
      <c r="Q105" s="458">
        <v>0</v>
      </c>
      <c r="R105" s="10"/>
      <c r="S105" s="155">
        <f>+IF(ENERO!S105=0,"",ENERO!S105)</f>
        <v>1020402</v>
      </c>
      <c r="T105" s="238" t="str">
        <f>+IF(ENERO!T105=0,"",ENERO!T105)</f>
        <v>Contribuciones - Otros</v>
      </c>
      <c r="U105" s="31">
        <f t="shared" ref="U105:AJ105" si="112">SUM(U106:U107)</f>
        <v>98677355</v>
      </c>
      <c r="V105" s="17">
        <f t="shared" si="112"/>
        <v>0</v>
      </c>
      <c r="W105" s="17">
        <f t="shared" si="112"/>
        <v>0</v>
      </c>
      <c r="X105" s="18">
        <f t="shared" si="112"/>
        <v>98677355</v>
      </c>
      <c r="Y105" s="21">
        <f t="shared" si="112"/>
        <v>3025797</v>
      </c>
      <c r="Z105" s="169">
        <f t="shared" si="112"/>
        <v>2893495</v>
      </c>
      <c r="AA105" s="20">
        <f t="shared" si="112"/>
        <v>5919292</v>
      </c>
      <c r="AB105" s="21">
        <f t="shared" si="112"/>
        <v>3025797</v>
      </c>
      <c r="AC105" s="169">
        <f t="shared" si="112"/>
        <v>2893495</v>
      </c>
      <c r="AD105" s="18">
        <f t="shared" si="112"/>
        <v>5919292</v>
      </c>
      <c r="AE105" s="21">
        <f t="shared" si="112"/>
        <v>0</v>
      </c>
      <c r="AF105" s="169">
        <f t="shared" si="112"/>
        <v>3025797</v>
      </c>
      <c r="AG105" s="18">
        <f t="shared" si="112"/>
        <v>3025797</v>
      </c>
      <c r="AH105" s="21">
        <f t="shared" si="112"/>
        <v>92758063</v>
      </c>
      <c r="AI105" s="17">
        <f t="shared" si="112"/>
        <v>92758063</v>
      </c>
      <c r="AJ105" s="18">
        <f t="shared" si="112"/>
        <v>95651558</v>
      </c>
      <c r="AK105" s="12"/>
      <c r="AL105" s="31">
        <f>SUM(AL106:AL107)</f>
        <v>0</v>
      </c>
      <c r="AM105" s="28">
        <f>SUM(AM106:AM107)</f>
        <v>0</v>
      </c>
      <c r="AN105" s="10"/>
      <c r="AO105" s="365"/>
      <c r="AP105" s="365"/>
      <c r="AQ105" s="365"/>
      <c r="AR105" s="365"/>
      <c r="AS105" s="365"/>
      <c r="AT105" s="365"/>
      <c r="AU105" s="365"/>
      <c r="AV105" s="365"/>
      <c r="AW105" s="365"/>
      <c r="AX105" s="365"/>
      <c r="AY105" s="365"/>
      <c r="AZ105" s="365"/>
    </row>
    <row r="106" spans="1:70" s="467" customFormat="1" ht="15.75" thickBot="1" x14ac:dyDescent="0.25">
      <c r="A106" s="577" t="str">
        <f>+IF(ENERO!A106=0,"",ENERO!A106)</f>
        <v>11303-5</v>
      </c>
      <c r="B106" s="578" t="str">
        <f>+IF(ENERO!B106=0,"",ENERO!B106)</f>
        <v>Vigencias Anteriores</v>
      </c>
      <c r="C106" s="564">
        <f>+ENERO!C106</f>
        <v>0</v>
      </c>
      <c r="D106" s="564">
        <f>ENERO!D106+FEBRERO!P106</f>
        <v>0</v>
      </c>
      <c r="E106" s="564">
        <f>ENERO!E106+FEBRERO!Q106</f>
        <v>0</v>
      </c>
      <c r="F106" s="565">
        <f t="shared" si="106"/>
        <v>0</v>
      </c>
      <c r="G106" s="566">
        <f>ENERO!I106</f>
        <v>0</v>
      </c>
      <c r="H106" s="475">
        <v>0</v>
      </c>
      <c r="I106" s="565">
        <f t="shared" si="107"/>
        <v>0</v>
      </c>
      <c r="J106" s="566">
        <f>ENERO!L106</f>
        <v>0</v>
      </c>
      <c r="K106" s="475">
        <v>0</v>
      </c>
      <c r="L106" s="565">
        <f t="shared" si="108"/>
        <v>0</v>
      </c>
      <c r="M106" s="566">
        <f t="shared" si="109"/>
        <v>0</v>
      </c>
      <c r="N106" s="565">
        <f t="shared" si="110"/>
        <v>0</v>
      </c>
      <c r="O106" s="562"/>
      <c r="P106" s="471">
        <v>0</v>
      </c>
      <c r="Q106" s="476">
        <v>0</v>
      </c>
      <c r="R106" s="10"/>
      <c r="S106" s="156" t="str">
        <f>+IF(ENERO!S106=0,"",ENERO!S106)</f>
        <v>1020402-1</v>
      </c>
      <c r="T106" s="238" t="str">
        <f>+IF(ENERO!T106=0,"",ENERO!T106)</f>
        <v>S.E.N.A.</v>
      </c>
      <c r="U106" s="31">
        <f>+ENERO!U106</f>
        <v>39470942</v>
      </c>
      <c r="V106" s="17">
        <f>ENERO!V106+FEBRERO!AL106</f>
        <v>0</v>
      </c>
      <c r="W106" s="17">
        <f>ENERO!W106+FEBRERO!AM106</f>
        <v>0</v>
      </c>
      <c r="X106" s="18">
        <f>SUM(U106:W106)</f>
        <v>39470942</v>
      </c>
      <c r="Y106" s="21">
        <f>ENERO!AA106</f>
        <v>1210319</v>
      </c>
      <c r="Z106" s="457">
        <v>1157398</v>
      </c>
      <c r="AA106" s="20">
        <f>SUM(Y106:Z106)</f>
        <v>2367717</v>
      </c>
      <c r="AB106" s="21">
        <f>ENERO!AD106</f>
        <v>1210319</v>
      </c>
      <c r="AC106" s="457">
        <v>1157398</v>
      </c>
      <c r="AD106" s="18">
        <f>SUM(AB106:AC106)</f>
        <v>2367717</v>
      </c>
      <c r="AE106" s="21">
        <f>ENERO!AG106</f>
        <v>0</v>
      </c>
      <c r="AF106" s="457">
        <v>1210319</v>
      </c>
      <c r="AG106" s="18">
        <f>SUM(AE106:AF106)</f>
        <v>1210319</v>
      </c>
      <c r="AH106" s="21">
        <f>X106-AA106</f>
        <v>37103225</v>
      </c>
      <c r="AI106" s="17">
        <f>X106-AD106</f>
        <v>37103225</v>
      </c>
      <c r="AJ106" s="18">
        <f>X106-AG106</f>
        <v>38260623</v>
      </c>
      <c r="AK106" s="10"/>
      <c r="AL106" s="455">
        <v>0</v>
      </c>
      <c r="AM106" s="458">
        <v>0</v>
      </c>
      <c r="AN106" s="10"/>
      <c r="AO106" s="365"/>
      <c r="AP106" s="365"/>
      <c r="AQ106" s="365"/>
      <c r="AR106" s="365"/>
      <c r="AS106" s="365"/>
      <c r="AT106" s="365"/>
      <c r="AU106" s="365"/>
      <c r="AV106" s="365"/>
      <c r="AW106" s="365"/>
      <c r="AX106" s="365"/>
      <c r="AY106" s="365"/>
      <c r="AZ106" s="365"/>
    </row>
    <row r="107" spans="1:70" s="467" customFormat="1" ht="13.5" thickBot="1" x14ac:dyDescent="0.25">
      <c r="A107" s="217"/>
      <c r="B107" s="554"/>
      <c r="C107" s="365"/>
      <c r="D107" s="365"/>
      <c r="E107" s="365"/>
      <c r="F107" s="365"/>
      <c r="G107" s="365"/>
      <c r="H107" s="365"/>
      <c r="I107" s="365"/>
      <c r="J107" s="365"/>
      <c r="K107" s="365"/>
      <c r="L107" s="365"/>
      <c r="M107" s="365"/>
      <c r="N107" s="567"/>
      <c r="O107" s="562"/>
      <c r="P107" s="579"/>
      <c r="Q107" s="479"/>
      <c r="R107" s="10"/>
      <c r="S107" s="156" t="str">
        <f>+IF(ENERO!S107=0,"",ENERO!S107)</f>
        <v>1020402-2</v>
      </c>
      <c r="T107" s="238" t="str">
        <f>+IF(ENERO!T107=0,"",ENERO!T107)</f>
        <v>I.C.B.F.</v>
      </c>
      <c r="U107" s="31">
        <f>+ENERO!U107</f>
        <v>59206413</v>
      </c>
      <c r="V107" s="17">
        <f>ENERO!V107+FEBRERO!AL107</f>
        <v>0</v>
      </c>
      <c r="W107" s="17">
        <f>ENERO!W107+FEBRERO!AM107</f>
        <v>0</v>
      </c>
      <c r="X107" s="18">
        <f>SUM(U107:W107)</f>
        <v>59206413</v>
      </c>
      <c r="Y107" s="21">
        <f>ENERO!AA107</f>
        <v>1815478</v>
      </c>
      <c r="Z107" s="457">
        <v>1736097</v>
      </c>
      <c r="AA107" s="20">
        <f>SUM(Y107:Z107)</f>
        <v>3551575</v>
      </c>
      <c r="AB107" s="21">
        <f>ENERO!AD107</f>
        <v>1815478</v>
      </c>
      <c r="AC107" s="457">
        <v>1736097</v>
      </c>
      <c r="AD107" s="18">
        <f>SUM(AB107:AC107)</f>
        <v>3551575</v>
      </c>
      <c r="AE107" s="21">
        <f>ENERO!AG107</f>
        <v>0</v>
      </c>
      <c r="AF107" s="457">
        <v>1815478</v>
      </c>
      <c r="AG107" s="18">
        <f>SUM(AE107:AF107)</f>
        <v>1815478</v>
      </c>
      <c r="AH107" s="21">
        <f>X107-AA107</f>
        <v>55654838</v>
      </c>
      <c r="AI107" s="17">
        <f>X107-AD107</f>
        <v>55654838</v>
      </c>
      <c r="AJ107" s="18">
        <f>X107-AG107</f>
        <v>57390935</v>
      </c>
      <c r="AK107" s="10"/>
      <c r="AL107" s="455">
        <v>0</v>
      </c>
      <c r="AM107" s="458">
        <v>0</v>
      </c>
      <c r="AN107" s="10"/>
      <c r="AO107" s="365"/>
      <c r="AP107" s="365"/>
      <c r="AQ107" s="365"/>
      <c r="AR107" s="365"/>
      <c r="AS107" s="365"/>
      <c r="AT107" s="365"/>
      <c r="AU107" s="365"/>
      <c r="AV107" s="365"/>
      <c r="AW107" s="365"/>
      <c r="AX107" s="365"/>
      <c r="AY107" s="365"/>
      <c r="AZ107" s="365"/>
    </row>
    <row r="108" spans="1:70" s="467" customFormat="1" ht="16.5" x14ac:dyDescent="0.2">
      <c r="A108" s="433">
        <f>+IF(ENERO!A108=0,"",ENERO!A108)</f>
        <v>2000</v>
      </c>
      <c r="B108" s="439" t="str">
        <f>+IF(ENERO!B108=0,"",ENERO!B108)</f>
        <v>INGRESOS DE CAPITAL</v>
      </c>
      <c r="C108" s="215">
        <f t="shared" ref="C108:N108" si="113">SUM(C109:C117)</f>
        <v>10400000</v>
      </c>
      <c r="D108" s="435">
        <f t="shared" si="113"/>
        <v>0</v>
      </c>
      <c r="E108" s="435">
        <f t="shared" si="113"/>
        <v>110315337</v>
      </c>
      <c r="F108" s="437">
        <f t="shared" si="113"/>
        <v>120715337</v>
      </c>
      <c r="G108" s="215">
        <f t="shared" si="113"/>
        <v>5011578</v>
      </c>
      <c r="H108" s="435">
        <f t="shared" si="113"/>
        <v>42833550</v>
      </c>
      <c r="I108" s="437">
        <f t="shared" si="113"/>
        <v>47845128</v>
      </c>
      <c r="J108" s="215">
        <f t="shared" si="113"/>
        <v>5011578</v>
      </c>
      <c r="K108" s="435">
        <f t="shared" si="113"/>
        <v>42833550</v>
      </c>
      <c r="L108" s="216">
        <f t="shared" si="113"/>
        <v>47845128</v>
      </c>
      <c r="M108" s="436">
        <f t="shared" si="113"/>
        <v>72870209</v>
      </c>
      <c r="N108" s="216">
        <f t="shared" si="113"/>
        <v>72870209</v>
      </c>
      <c r="O108" s="562"/>
      <c r="P108" s="215">
        <f>SUM(P109:P117)</f>
        <v>0</v>
      </c>
      <c r="Q108" s="216">
        <f>SUM(Q109:Q117)</f>
        <v>0</v>
      </c>
      <c r="R108" s="10"/>
      <c r="S108" s="155">
        <f>+IF(ENERO!S108=0,"",ENERO!S108)</f>
        <v>1020499</v>
      </c>
      <c r="T108" s="238" t="str">
        <f>+IF(ENERO!T108=0,"",ENERO!T108)</f>
        <v>Vigencias Anteriores</v>
      </c>
      <c r="U108" s="31">
        <f>+ENERO!U108</f>
        <v>0</v>
      </c>
      <c r="V108" s="17">
        <f>ENERO!V108+FEBRERO!AL108</f>
        <v>0</v>
      </c>
      <c r="W108" s="17">
        <f>ENERO!W108+FEBRERO!AM108</f>
        <v>2947323</v>
      </c>
      <c r="X108" s="18">
        <f>SUM(U108:W108)</f>
        <v>2947323</v>
      </c>
      <c r="Y108" s="21">
        <f>ENERO!AA108</f>
        <v>2947323</v>
      </c>
      <c r="Z108" s="457">
        <v>0</v>
      </c>
      <c r="AA108" s="20">
        <f>SUM(Y108:Z108)</f>
        <v>2947323</v>
      </c>
      <c r="AB108" s="21">
        <f>ENERO!AD108</f>
        <v>2947323</v>
      </c>
      <c r="AC108" s="457">
        <v>0</v>
      </c>
      <c r="AD108" s="18">
        <f>SUM(AB108:AC108)</f>
        <v>2947323</v>
      </c>
      <c r="AE108" s="21">
        <f>ENERO!AG108</f>
        <v>2947323</v>
      </c>
      <c r="AF108" s="457">
        <v>0</v>
      </c>
      <c r="AG108" s="18">
        <f>SUM(AE108:AF108)</f>
        <v>2947323</v>
      </c>
      <c r="AH108" s="21">
        <f>X108-AA108</f>
        <v>0</v>
      </c>
      <c r="AI108" s="17">
        <f>X108-AD108</f>
        <v>0</v>
      </c>
      <c r="AJ108" s="18">
        <f>X108-AG108</f>
        <v>0</v>
      </c>
      <c r="AK108" s="10"/>
      <c r="AL108" s="455">
        <v>0</v>
      </c>
      <c r="AM108" s="458">
        <v>0</v>
      </c>
      <c r="AN108" s="10"/>
      <c r="AO108" s="365"/>
      <c r="AP108" s="365"/>
      <c r="AQ108" s="365"/>
      <c r="AR108" s="365"/>
      <c r="AS108" s="365"/>
      <c r="AT108" s="365"/>
      <c r="AU108" s="365"/>
      <c r="AV108" s="365"/>
      <c r="AW108" s="365"/>
      <c r="AX108" s="365"/>
      <c r="AY108" s="365"/>
      <c r="AZ108" s="365"/>
    </row>
    <row r="109" spans="1:70" s="467" customFormat="1" ht="15.75" x14ac:dyDescent="0.2">
      <c r="A109" s="47">
        <f>+IF(ENERO!A109=0,"",ENERO!A109)</f>
        <v>2100</v>
      </c>
      <c r="B109" s="56" t="str">
        <f>+IF(ENERO!B109=0,"",ENERO!B109)</f>
        <v>CREDITO INTERNO</v>
      </c>
      <c r="C109" s="576">
        <f>+ENERO!C109</f>
        <v>0</v>
      </c>
      <c r="D109" s="574">
        <f>ENERO!D109+FEBRERO!P109</f>
        <v>0</v>
      </c>
      <c r="E109" s="574">
        <f>ENERO!E109+FEBRERO!Q109</f>
        <v>0</v>
      </c>
      <c r="F109" s="584">
        <f t="shared" ref="F109:F116" si="114">SUM(C109:E109)</f>
        <v>0</v>
      </c>
      <c r="G109" s="576">
        <f>ENERO!I109</f>
        <v>0</v>
      </c>
      <c r="H109" s="457">
        <v>0</v>
      </c>
      <c r="I109" s="584">
        <f t="shared" ref="I109:I116" si="115">SUM(G109:H109)</f>
        <v>0</v>
      </c>
      <c r="J109" s="576">
        <f>ENERO!L109</f>
        <v>0</v>
      </c>
      <c r="K109" s="457">
        <v>0</v>
      </c>
      <c r="L109" s="575">
        <f t="shared" ref="L109:L116" si="116">SUM(J109:K109)</f>
        <v>0</v>
      </c>
      <c r="M109" s="585">
        <f t="shared" ref="M109:M116" si="117">F109-I109</f>
        <v>0</v>
      </c>
      <c r="N109" s="575">
        <f t="shared" ref="N109:N116" si="118">F109-L109</f>
        <v>0</v>
      </c>
      <c r="O109" s="562"/>
      <c r="P109" s="455">
        <v>0</v>
      </c>
      <c r="Q109" s="458">
        <v>0</v>
      </c>
      <c r="R109" s="10"/>
      <c r="S109" s="448" t="str">
        <f>+IF(ENERO!S109=0,"",ENERO!S109)</f>
        <v/>
      </c>
      <c r="T109" s="649" t="str">
        <f>+IF(ENERO!T109=0,"",ENERO!T109)</f>
        <v/>
      </c>
      <c r="U109" s="450"/>
      <c r="V109" s="193"/>
      <c r="W109" s="193"/>
      <c r="X109" s="207"/>
      <c r="Y109" s="450"/>
      <c r="Z109" s="193"/>
      <c r="AA109" s="193"/>
      <c r="AB109" s="450"/>
      <c r="AC109" s="193"/>
      <c r="AD109" s="207"/>
      <c r="AE109" s="450"/>
      <c r="AF109" s="193"/>
      <c r="AG109" s="207"/>
      <c r="AH109" s="450"/>
      <c r="AI109" s="193"/>
      <c r="AJ109" s="207"/>
      <c r="AK109" s="12"/>
      <c r="AL109" s="213"/>
      <c r="AM109" s="214"/>
      <c r="AN109" s="10"/>
      <c r="AO109" s="365"/>
      <c r="AP109" s="365"/>
      <c r="AQ109" s="365"/>
      <c r="AR109" s="365"/>
      <c r="AS109" s="365"/>
      <c r="AT109" s="365"/>
      <c r="AU109" s="365"/>
      <c r="AV109" s="365"/>
      <c r="AW109" s="365"/>
      <c r="AX109" s="365"/>
      <c r="AY109" s="365"/>
      <c r="AZ109" s="365"/>
    </row>
    <row r="110" spans="1:70" s="467" customFormat="1" ht="15.75" x14ac:dyDescent="0.2">
      <c r="A110" s="586" t="str">
        <f>+IF(ENERO!A110=0,"",ENERO!A110)</f>
        <v>2100-1</v>
      </c>
      <c r="B110" s="563" t="s">
        <v>482</v>
      </c>
      <c r="C110" s="576">
        <f>+ENERO!C110</f>
        <v>0</v>
      </c>
      <c r="D110" s="574">
        <f>ENERO!D110+FEBRERO!P110</f>
        <v>0</v>
      </c>
      <c r="E110" s="574">
        <f>ENERO!E110+FEBRERO!Q110</f>
        <v>0</v>
      </c>
      <c r="F110" s="584">
        <f t="shared" si="114"/>
        <v>0</v>
      </c>
      <c r="G110" s="576">
        <f>ENERO!I110</f>
        <v>0</v>
      </c>
      <c r="H110" s="457">
        <v>0</v>
      </c>
      <c r="I110" s="584">
        <f t="shared" si="115"/>
        <v>0</v>
      </c>
      <c r="J110" s="576">
        <f>ENERO!L110</f>
        <v>0</v>
      </c>
      <c r="K110" s="457">
        <v>0</v>
      </c>
      <c r="L110" s="575">
        <f t="shared" si="116"/>
        <v>0</v>
      </c>
      <c r="M110" s="585">
        <f t="shared" si="117"/>
        <v>0</v>
      </c>
      <c r="N110" s="575">
        <f t="shared" si="118"/>
        <v>0</v>
      </c>
      <c r="O110" s="562"/>
      <c r="P110" s="455">
        <v>0</v>
      </c>
      <c r="Q110" s="458">
        <v>0</v>
      </c>
      <c r="R110" s="10"/>
      <c r="S110" s="469">
        <f>+IF(ENERO!S110=0,"",ENERO!S110)</f>
        <v>2000000</v>
      </c>
      <c r="T110" s="680" t="str">
        <f>+IF(ENERO!T110=0,"",ENERO!T110)</f>
        <v>GASTOS GENERALES</v>
      </c>
      <c r="U110" s="464">
        <f t="shared" ref="U110:AJ110" si="119">U112+U145</f>
        <v>529227966</v>
      </c>
      <c r="V110" s="590">
        <f t="shared" si="119"/>
        <v>0</v>
      </c>
      <c r="W110" s="590">
        <f t="shared" si="119"/>
        <v>184207610</v>
      </c>
      <c r="X110" s="465">
        <f t="shared" si="119"/>
        <v>713435576</v>
      </c>
      <c r="Y110" s="464">
        <f t="shared" si="119"/>
        <v>219690927</v>
      </c>
      <c r="Z110" s="590">
        <f t="shared" si="119"/>
        <v>54634335</v>
      </c>
      <c r="AA110" s="591">
        <f t="shared" si="119"/>
        <v>274325262</v>
      </c>
      <c r="AB110" s="464">
        <f t="shared" si="119"/>
        <v>115275698</v>
      </c>
      <c r="AC110" s="590">
        <f t="shared" si="119"/>
        <v>76228460</v>
      </c>
      <c r="AD110" s="465">
        <f t="shared" si="119"/>
        <v>191504158</v>
      </c>
      <c r="AE110" s="464">
        <f t="shared" si="119"/>
        <v>48447571</v>
      </c>
      <c r="AF110" s="590">
        <f t="shared" si="119"/>
        <v>55771972</v>
      </c>
      <c r="AG110" s="465">
        <f t="shared" si="119"/>
        <v>104219543</v>
      </c>
      <c r="AH110" s="464">
        <f t="shared" si="119"/>
        <v>439110314</v>
      </c>
      <c r="AI110" s="590">
        <f t="shared" si="119"/>
        <v>521931418</v>
      </c>
      <c r="AJ110" s="465">
        <f t="shared" si="119"/>
        <v>609216033</v>
      </c>
      <c r="AK110" s="12"/>
      <c r="AL110" s="151">
        <f>AL112+AL145</f>
        <v>0</v>
      </c>
      <c r="AM110" s="153">
        <f>AM112+AM145</f>
        <v>0</v>
      </c>
      <c r="AN110" s="10"/>
      <c r="AO110" s="365"/>
      <c r="AP110" s="365"/>
      <c r="AQ110" s="365"/>
      <c r="AR110" s="365"/>
      <c r="AS110" s="365"/>
      <c r="AT110" s="365"/>
      <c r="AU110" s="365"/>
      <c r="AV110" s="365"/>
      <c r="AW110" s="365"/>
      <c r="AX110" s="365"/>
      <c r="AY110" s="365"/>
      <c r="AZ110" s="365"/>
    </row>
    <row r="111" spans="1:70" s="467" customFormat="1" ht="15.75" x14ac:dyDescent="0.2">
      <c r="A111" s="47">
        <f>+IF(ENERO!A111=0,"",ENERO!A111)</f>
        <v>2200</v>
      </c>
      <c r="B111" s="56" t="str">
        <f>+IF(ENERO!B111=0,"",ENERO!B111)</f>
        <v>CREDITO EXTERNO</v>
      </c>
      <c r="C111" s="576">
        <f>+ENERO!C111</f>
        <v>0</v>
      </c>
      <c r="D111" s="574">
        <f>ENERO!D111+FEBRERO!P111</f>
        <v>0</v>
      </c>
      <c r="E111" s="574">
        <f>ENERO!E111+FEBRERO!Q111</f>
        <v>0</v>
      </c>
      <c r="F111" s="584">
        <f t="shared" si="114"/>
        <v>0</v>
      </c>
      <c r="G111" s="576">
        <f>ENERO!I111</f>
        <v>0</v>
      </c>
      <c r="H111" s="457">
        <v>0</v>
      </c>
      <c r="I111" s="584">
        <f t="shared" si="115"/>
        <v>0</v>
      </c>
      <c r="J111" s="576">
        <f>ENERO!L111</f>
        <v>0</v>
      </c>
      <c r="K111" s="457">
        <v>0</v>
      </c>
      <c r="L111" s="575">
        <f t="shared" si="116"/>
        <v>0</v>
      </c>
      <c r="M111" s="585">
        <f t="shared" si="117"/>
        <v>0</v>
      </c>
      <c r="N111" s="575">
        <f t="shared" si="118"/>
        <v>0</v>
      </c>
      <c r="O111" s="562"/>
      <c r="P111" s="455">
        <v>0</v>
      </c>
      <c r="Q111" s="458">
        <v>0</v>
      </c>
      <c r="R111" s="10"/>
      <c r="S111" s="448" t="str">
        <f>+IF(ENERO!S111=0,"",ENERO!S111)</f>
        <v/>
      </c>
      <c r="T111" s="649" t="str">
        <f>+IF(ENERO!T111=0,"",ENERO!T111)</f>
        <v/>
      </c>
      <c r="U111" s="450"/>
      <c r="V111" s="193"/>
      <c r="W111" s="193"/>
      <c r="X111" s="207"/>
      <c r="Y111" s="450"/>
      <c r="Z111" s="193"/>
      <c r="AA111" s="193"/>
      <c r="AB111" s="450"/>
      <c r="AC111" s="193"/>
      <c r="AD111" s="207"/>
      <c r="AE111" s="450"/>
      <c r="AF111" s="193"/>
      <c r="AG111" s="207"/>
      <c r="AH111" s="450"/>
      <c r="AI111" s="193"/>
      <c r="AJ111" s="207"/>
      <c r="AK111" s="10"/>
      <c r="AL111" s="451"/>
      <c r="AM111" s="452"/>
      <c r="AN111" s="10"/>
      <c r="AO111" s="365"/>
      <c r="AP111" s="365"/>
      <c r="AQ111" s="365"/>
      <c r="AR111" s="365"/>
      <c r="AS111" s="365"/>
      <c r="AT111" s="365"/>
      <c r="AU111" s="365"/>
      <c r="AV111" s="365"/>
      <c r="AW111" s="365"/>
      <c r="AX111" s="365"/>
      <c r="AY111" s="365"/>
      <c r="AZ111" s="365"/>
    </row>
    <row r="112" spans="1:70" s="467" customFormat="1" ht="15.75" x14ac:dyDescent="0.2">
      <c r="A112" s="592" t="str">
        <f>+IF(ENERO!A112=0,"",ENERO!A112)</f>
        <v>2200-1</v>
      </c>
      <c r="B112" s="563" t="s">
        <v>482</v>
      </c>
      <c r="C112" s="576">
        <f>+ENERO!C112</f>
        <v>0</v>
      </c>
      <c r="D112" s="574">
        <f>ENERO!D112+FEBRERO!P112</f>
        <v>0</v>
      </c>
      <c r="E112" s="574">
        <f>ENERO!E112+FEBRERO!Q112</f>
        <v>0</v>
      </c>
      <c r="F112" s="584">
        <f t="shared" si="114"/>
        <v>0</v>
      </c>
      <c r="G112" s="576">
        <f>ENERO!I112</f>
        <v>0</v>
      </c>
      <c r="H112" s="457">
        <v>0</v>
      </c>
      <c r="I112" s="584">
        <f t="shared" si="115"/>
        <v>0</v>
      </c>
      <c r="J112" s="576">
        <f>ENERO!L112</f>
        <v>0</v>
      </c>
      <c r="K112" s="457">
        <v>0</v>
      </c>
      <c r="L112" s="575">
        <f t="shared" si="116"/>
        <v>0</v>
      </c>
      <c r="M112" s="585">
        <f t="shared" si="117"/>
        <v>0</v>
      </c>
      <c r="N112" s="575">
        <f t="shared" si="118"/>
        <v>0</v>
      </c>
      <c r="O112" s="562"/>
      <c r="P112" s="455">
        <v>0</v>
      </c>
      <c r="Q112" s="458">
        <v>0</v>
      </c>
      <c r="R112" s="10"/>
      <c r="S112" s="469">
        <f>+IF(ENERO!S112=0,"",ENERO!S112)</f>
        <v>2010000</v>
      </c>
      <c r="T112" s="676" t="str">
        <f>+IF(ENERO!T112=0,"",ENERO!T112)</f>
        <v>Gastos de Administración</v>
      </c>
      <c r="U112" s="151">
        <f t="shared" ref="U112:AJ112" si="120">U114+U123+U141</f>
        <v>200148216</v>
      </c>
      <c r="V112" s="144">
        <f t="shared" si="120"/>
        <v>0</v>
      </c>
      <c r="W112" s="144">
        <f t="shared" si="120"/>
        <v>75163401</v>
      </c>
      <c r="X112" s="153">
        <f t="shared" si="120"/>
        <v>275311617</v>
      </c>
      <c r="Y112" s="151">
        <f t="shared" si="120"/>
        <v>43400104</v>
      </c>
      <c r="Z112" s="144">
        <f t="shared" si="120"/>
        <v>18527045</v>
      </c>
      <c r="AA112" s="152">
        <f t="shared" si="120"/>
        <v>61927149</v>
      </c>
      <c r="AB112" s="151">
        <f t="shared" si="120"/>
        <v>40125435</v>
      </c>
      <c r="AC112" s="144">
        <f t="shared" si="120"/>
        <v>18527045</v>
      </c>
      <c r="AD112" s="153">
        <f t="shared" si="120"/>
        <v>58652480</v>
      </c>
      <c r="AE112" s="151">
        <f t="shared" si="120"/>
        <v>27617568</v>
      </c>
      <c r="AF112" s="144">
        <f t="shared" si="120"/>
        <v>10561079</v>
      </c>
      <c r="AG112" s="153">
        <f t="shared" si="120"/>
        <v>38178647</v>
      </c>
      <c r="AH112" s="151">
        <f t="shared" si="120"/>
        <v>213384468</v>
      </c>
      <c r="AI112" s="144">
        <f t="shared" si="120"/>
        <v>216659137</v>
      </c>
      <c r="AJ112" s="153">
        <f t="shared" si="120"/>
        <v>237132970</v>
      </c>
      <c r="AK112" s="10"/>
      <c r="AL112" s="151">
        <f>AL114+AL123+AL141</f>
        <v>0</v>
      </c>
      <c r="AM112" s="153">
        <f>AM114+AM123+AM141</f>
        <v>0</v>
      </c>
      <c r="AN112" s="10"/>
      <c r="AO112" s="365"/>
      <c r="AP112" s="365"/>
      <c r="AQ112" s="365"/>
      <c r="AR112" s="365"/>
      <c r="AS112" s="365"/>
      <c r="AT112" s="365"/>
      <c r="AU112" s="365"/>
      <c r="AV112" s="365"/>
      <c r="AW112" s="365"/>
      <c r="AX112" s="365"/>
      <c r="AY112" s="365"/>
      <c r="AZ112" s="365"/>
    </row>
    <row r="113" spans="1:52" s="467" customFormat="1" ht="15.75" x14ac:dyDescent="0.2">
      <c r="A113" s="47">
        <f>+IF(ENERO!A113=0,"",ENERO!A113)</f>
        <v>2300</v>
      </c>
      <c r="B113" s="56" t="str">
        <f>+IF(ENERO!B113=0,"",ENERO!B113)</f>
        <v>RENDIMIENTOS FINANCIEROS</v>
      </c>
      <c r="C113" s="576">
        <f>+ENERO!C113</f>
        <v>2000000</v>
      </c>
      <c r="D113" s="574">
        <f>ENERO!D113+FEBRERO!P113</f>
        <v>0</v>
      </c>
      <c r="E113" s="574">
        <f>ENERO!E113+FEBRERO!Q113</f>
        <v>0</v>
      </c>
      <c r="F113" s="584">
        <f t="shared" si="114"/>
        <v>2000000</v>
      </c>
      <c r="G113" s="576">
        <f>ENERO!I113</f>
        <v>5175</v>
      </c>
      <c r="H113" s="457">
        <v>38740</v>
      </c>
      <c r="I113" s="584">
        <f t="shared" si="115"/>
        <v>43915</v>
      </c>
      <c r="J113" s="576">
        <f>ENERO!L113</f>
        <v>5175</v>
      </c>
      <c r="K113" s="457">
        <v>38740</v>
      </c>
      <c r="L113" s="575">
        <f t="shared" si="116"/>
        <v>43915</v>
      </c>
      <c r="M113" s="585">
        <f t="shared" si="117"/>
        <v>1956085</v>
      </c>
      <c r="N113" s="575">
        <f t="shared" si="118"/>
        <v>1956085</v>
      </c>
      <c r="O113" s="562"/>
      <c r="P113" s="455">
        <v>0</v>
      </c>
      <c r="Q113" s="458">
        <v>0</v>
      </c>
      <c r="R113" s="10"/>
      <c r="S113" s="448" t="str">
        <f>+IF(ENERO!S113=0,"",ENERO!S113)</f>
        <v/>
      </c>
      <c r="T113" s="649" t="str">
        <f>+IF(ENERO!T113=0,"",ENERO!T113)</f>
        <v/>
      </c>
      <c r="U113" s="450"/>
      <c r="V113" s="193"/>
      <c r="W113" s="193"/>
      <c r="X113" s="207"/>
      <c r="Y113" s="450"/>
      <c r="Z113" s="193"/>
      <c r="AA113" s="193"/>
      <c r="AB113" s="450"/>
      <c r="AC113" s="193"/>
      <c r="AD113" s="207"/>
      <c r="AE113" s="450"/>
      <c r="AF113" s="193"/>
      <c r="AG113" s="207"/>
      <c r="AH113" s="450"/>
      <c r="AI113" s="193"/>
      <c r="AJ113" s="207"/>
      <c r="AK113" s="10"/>
      <c r="AL113" s="451"/>
      <c r="AM113" s="452"/>
      <c r="AN113" s="10"/>
      <c r="AO113" s="365"/>
      <c r="AP113" s="365"/>
      <c r="AQ113" s="365"/>
      <c r="AR113" s="365"/>
      <c r="AS113" s="365"/>
      <c r="AT113" s="365"/>
      <c r="AU113" s="365"/>
      <c r="AV113" s="365"/>
      <c r="AW113" s="365"/>
      <c r="AX113" s="365"/>
      <c r="AY113" s="365"/>
      <c r="AZ113" s="365"/>
    </row>
    <row r="114" spans="1:52" s="467" customFormat="1" ht="15" x14ac:dyDescent="0.2">
      <c r="A114" s="48">
        <f>+IF(ENERO!A114=0,"",ENERO!A114)</f>
        <v>2400</v>
      </c>
      <c r="B114" s="55" t="str">
        <f>+IF(ENERO!B114=0,"",ENERO!B114)</f>
        <v>VENTA DE ACTIVOS</v>
      </c>
      <c r="C114" s="283">
        <f>+ENERO!C114</f>
        <v>0</v>
      </c>
      <c r="D114" s="456">
        <f>ENERO!D114+FEBRERO!P114</f>
        <v>0</v>
      </c>
      <c r="E114" s="456">
        <f>ENERO!E114+FEBRERO!Q114</f>
        <v>0</v>
      </c>
      <c r="F114" s="593">
        <f t="shared" si="114"/>
        <v>0</v>
      </c>
      <c r="G114" s="283">
        <f>ENERO!I114</f>
        <v>0</v>
      </c>
      <c r="H114" s="457">
        <v>14000000</v>
      </c>
      <c r="I114" s="593">
        <f t="shared" si="115"/>
        <v>14000000</v>
      </c>
      <c r="J114" s="283">
        <f>ENERO!L114</f>
        <v>0</v>
      </c>
      <c r="K114" s="457">
        <v>14000000</v>
      </c>
      <c r="L114" s="170">
        <f t="shared" si="116"/>
        <v>14000000</v>
      </c>
      <c r="M114" s="535">
        <f t="shared" si="117"/>
        <v>-14000000</v>
      </c>
      <c r="N114" s="170">
        <f t="shared" si="118"/>
        <v>-14000000</v>
      </c>
      <c r="O114" s="562"/>
      <c r="P114" s="455">
        <v>0</v>
      </c>
      <c r="Q114" s="458">
        <v>0</v>
      </c>
      <c r="R114" s="10"/>
      <c r="S114" s="34">
        <f>+IF(ENERO!S114=0,"",ENERO!S114)</f>
        <v>2010100</v>
      </c>
      <c r="T114" s="237" t="str">
        <f>+IF(ENERO!T114=0,"",ENERO!T114)</f>
        <v>Adquisición de bienes</v>
      </c>
      <c r="U114" s="151">
        <f t="shared" ref="U114:AJ114" si="121">SUM(U115:U121)</f>
        <v>32720788</v>
      </c>
      <c r="V114" s="144">
        <f t="shared" si="121"/>
        <v>0</v>
      </c>
      <c r="W114" s="144">
        <f t="shared" si="121"/>
        <v>41335011</v>
      </c>
      <c r="X114" s="153">
        <f t="shared" si="121"/>
        <v>74055799</v>
      </c>
      <c r="Y114" s="151">
        <f t="shared" si="121"/>
        <v>12553681</v>
      </c>
      <c r="Z114" s="144">
        <f t="shared" si="121"/>
        <v>10461785</v>
      </c>
      <c r="AA114" s="152">
        <f t="shared" si="121"/>
        <v>23015466</v>
      </c>
      <c r="AB114" s="151">
        <f t="shared" si="121"/>
        <v>12553681</v>
      </c>
      <c r="AC114" s="144">
        <f t="shared" si="121"/>
        <v>10461785</v>
      </c>
      <c r="AD114" s="153">
        <f t="shared" si="121"/>
        <v>23015466</v>
      </c>
      <c r="AE114" s="151">
        <f t="shared" si="121"/>
        <v>7145404</v>
      </c>
      <c r="AF114" s="144">
        <f t="shared" si="121"/>
        <v>1167023</v>
      </c>
      <c r="AG114" s="153">
        <f t="shared" si="121"/>
        <v>8312427</v>
      </c>
      <c r="AH114" s="151">
        <f t="shared" si="121"/>
        <v>51040333</v>
      </c>
      <c r="AI114" s="144">
        <f t="shared" si="121"/>
        <v>51040333</v>
      </c>
      <c r="AJ114" s="153">
        <f t="shared" si="121"/>
        <v>65743372</v>
      </c>
      <c r="AK114" s="10"/>
      <c r="AL114" s="151">
        <f>SUM(AL115:AL121)</f>
        <v>0</v>
      </c>
      <c r="AM114" s="153">
        <f>SUM(AM115:AM121)</f>
        <v>0</v>
      </c>
      <c r="AN114" s="10"/>
      <c r="AO114" s="365"/>
      <c r="AP114" s="365"/>
      <c r="AQ114" s="365"/>
      <c r="AR114" s="365"/>
      <c r="AS114" s="365"/>
      <c r="AT114" s="365"/>
      <c r="AU114" s="365"/>
      <c r="AV114" s="365"/>
      <c r="AW114" s="365"/>
      <c r="AX114" s="365"/>
      <c r="AY114" s="365"/>
      <c r="AZ114" s="365"/>
    </row>
    <row r="115" spans="1:52" s="467" customFormat="1" x14ac:dyDescent="0.2">
      <c r="A115" s="48">
        <f>+IF(ENERO!A115=0,"",ENERO!A115)</f>
        <v>2500</v>
      </c>
      <c r="B115" s="55" t="str">
        <f>+IF(ENERO!B115=0,"",ENERO!B115)</f>
        <v>DONACIONES</v>
      </c>
      <c r="C115" s="283">
        <f>+ENERO!C115</f>
        <v>400000</v>
      </c>
      <c r="D115" s="456">
        <f>ENERO!D115+FEBRERO!P115</f>
        <v>0</v>
      </c>
      <c r="E115" s="456">
        <f>ENERO!E115+FEBRERO!Q115</f>
        <v>0</v>
      </c>
      <c r="F115" s="593">
        <f t="shared" si="114"/>
        <v>400000</v>
      </c>
      <c r="G115" s="283">
        <f>ENERO!I115</f>
        <v>0</v>
      </c>
      <c r="H115" s="457">
        <v>0</v>
      </c>
      <c r="I115" s="593">
        <f t="shared" si="115"/>
        <v>0</v>
      </c>
      <c r="J115" s="283">
        <f>ENERO!L115</f>
        <v>0</v>
      </c>
      <c r="K115" s="457">
        <v>0</v>
      </c>
      <c r="L115" s="170">
        <f t="shared" si="116"/>
        <v>0</v>
      </c>
      <c r="M115" s="535">
        <f t="shared" si="117"/>
        <v>400000</v>
      </c>
      <c r="N115" s="170">
        <f t="shared" si="118"/>
        <v>400000</v>
      </c>
      <c r="P115" s="455">
        <v>0</v>
      </c>
      <c r="Q115" s="458">
        <v>0</v>
      </c>
      <c r="R115" s="10"/>
      <c r="S115" s="155" t="str">
        <f>+IF(ENERO!S115=0,"",ENERO!S115)</f>
        <v>2010100-1</v>
      </c>
      <c r="T115" s="238" t="str">
        <f>+IF(ENERO!T115=0,"",ENERO!T115)</f>
        <v>Compra de Equipos</v>
      </c>
      <c r="U115" s="31">
        <f>+ENERO!U115</f>
        <v>15475371</v>
      </c>
      <c r="V115" s="17">
        <f>ENERO!V115+FEBRERO!AL115</f>
        <v>0</v>
      </c>
      <c r="W115" s="17">
        <f>ENERO!W115+FEBRERO!AM115</f>
        <v>30000000</v>
      </c>
      <c r="X115" s="18">
        <f t="shared" ref="X115:X121" si="122">SUM(U115:W115)</f>
        <v>45475371</v>
      </c>
      <c r="Y115" s="21">
        <f>ENERO!AA115</f>
        <v>0</v>
      </c>
      <c r="Z115" s="457">
        <v>5473286</v>
      </c>
      <c r="AA115" s="20">
        <f t="shared" ref="AA115:AA121" si="123">SUM(Y115:Z115)</f>
        <v>5473286</v>
      </c>
      <c r="AB115" s="21">
        <f>ENERO!AD115</f>
        <v>0</v>
      </c>
      <c r="AC115" s="457">
        <v>5473286</v>
      </c>
      <c r="AD115" s="18">
        <f t="shared" ref="AD115:AD121" si="124">SUM(AB115:AC115)</f>
        <v>5473286</v>
      </c>
      <c r="AE115" s="21">
        <f>ENERO!AG115</f>
        <v>0</v>
      </c>
      <c r="AF115" s="457">
        <v>0</v>
      </c>
      <c r="AG115" s="18">
        <f t="shared" ref="AG115:AG121" si="125">SUM(AE115:AF115)</f>
        <v>0</v>
      </c>
      <c r="AH115" s="21">
        <f t="shared" ref="AH115:AH121" si="126">X115-AA115</f>
        <v>40002085</v>
      </c>
      <c r="AI115" s="17">
        <f t="shared" ref="AI115:AI121" si="127">X115-AD115</f>
        <v>40002085</v>
      </c>
      <c r="AJ115" s="18">
        <f t="shared" ref="AJ115:AJ121" si="128">X115-AG115</f>
        <v>45475371</v>
      </c>
      <c r="AK115" s="10"/>
      <c r="AL115" s="455">
        <v>0</v>
      </c>
      <c r="AM115" s="458">
        <v>0</v>
      </c>
      <c r="AN115" s="10"/>
      <c r="AO115" s="365"/>
      <c r="AP115" s="365"/>
      <c r="AQ115" s="365"/>
      <c r="AR115" s="365"/>
      <c r="AS115" s="365"/>
      <c r="AT115" s="365"/>
      <c r="AU115" s="365"/>
      <c r="AV115" s="365"/>
      <c r="AW115" s="365"/>
      <c r="AX115" s="365"/>
      <c r="AY115" s="365"/>
      <c r="AZ115" s="365"/>
    </row>
    <row r="116" spans="1:52" s="467" customFormat="1" x14ac:dyDescent="0.2">
      <c r="A116" s="48">
        <f>+IF(ENERO!A116=0,"",ENERO!A116)</f>
        <v>2600</v>
      </c>
      <c r="B116" s="55" t="str">
        <f>+IF(ENERO!B116=0,"",ENERO!B116)</f>
        <v>RECUPERACIÓN DE CARTERA (AÑO 2012 Y ANTERIORES)</v>
      </c>
      <c r="C116" s="283">
        <f>+ENERO!C116</f>
        <v>0</v>
      </c>
      <c r="D116" s="456">
        <f>ENERO!D116+FEBRERO!P116</f>
        <v>0</v>
      </c>
      <c r="E116" s="456">
        <f>ENERO!E116+FEBRERO!Q116</f>
        <v>110315337</v>
      </c>
      <c r="F116" s="593">
        <f t="shared" si="114"/>
        <v>110315337</v>
      </c>
      <c r="G116" s="283">
        <f>ENERO!I116</f>
        <v>842403</v>
      </c>
      <c r="H116" s="457">
        <v>28794810</v>
      </c>
      <c r="I116" s="593">
        <f t="shared" si="115"/>
        <v>29637213</v>
      </c>
      <c r="J116" s="283">
        <f>ENERO!L116</f>
        <v>842403</v>
      </c>
      <c r="K116" s="457">
        <v>28794810</v>
      </c>
      <c r="L116" s="170">
        <f t="shared" si="116"/>
        <v>29637213</v>
      </c>
      <c r="M116" s="535">
        <f t="shared" si="117"/>
        <v>80678124</v>
      </c>
      <c r="N116" s="170">
        <f t="shared" si="118"/>
        <v>80678124</v>
      </c>
      <c r="P116" s="455">
        <v>0</v>
      </c>
      <c r="Q116" s="458">
        <v>0</v>
      </c>
      <c r="R116" s="10"/>
      <c r="S116" s="155" t="str">
        <f>+IF(ENERO!S116=0,"",ENERO!S116)</f>
        <v>2010100-2</v>
      </c>
      <c r="T116" s="238" t="str">
        <f>+IF(ENERO!T116=0,"",ENERO!T116)</f>
        <v>Materiales</v>
      </c>
      <c r="U116" s="31">
        <f>+ENERO!U116</f>
        <v>12245417</v>
      </c>
      <c r="V116" s="17">
        <f>ENERO!V116+FEBRERO!AL116</f>
        <v>0</v>
      </c>
      <c r="W116" s="17">
        <f>ENERO!W116+FEBRERO!AM116</f>
        <v>0</v>
      </c>
      <c r="X116" s="18">
        <f t="shared" si="122"/>
        <v>12245417</v>
      </c>
      <c r="Y116" s="21">
        <f>ENERO!AA116</f>
        <v>1218670</v>
      </c>
      <c r="Z116" s="457">
        <v>4988499</v>
      </c>
      <c r="AA116" s="20">
        <f t="shared" si="123"/>
        <v>6207169</v>
      </c>
      <c r="AB116" s="21">
        <f>ENERO!AD116</f>
        <v>1218670</v>
      </c>
      <c r="AC116" s="457">
        <v>4988499</v>
      </c>
      <c r="AD116" s="18">
        <f t="shared" si="124"/>
        <v>6207169</v>
      </c>
      <c r="AE116" s="21">
        <f>ENERO!AG116</f>
        <v>0</v>
      </c>
      <c r="AF116" s="457">
        <v>108000</v>
      </c>
      <c r="AG116" s="18">
        <f t="shared" si="125"/>
        <v>108000</v>
      </c>
      <c r="AH116" s="21">
        <f t="shared" si="126"/>
        <v>6038248</v>
      </c>
      <c r="AI116" s="17">
        <f t="shared" si="127"/>
        <v>6038248</v>
      </c>
      <c r="AJ116" s="18">
        <f t="shared" si="128"/>
        <v>12137417</v>
      </c>
      <c r="AK116" s="10"/>
      <c r="AL116" s="455">
        <v>0</v>
      </c>
      <c r="AM116" s="458">
        <v>0</v>
      </c>
      <c r="AN116" s="10"/>
      <c r="AO116" s="365"/>
      <c r="AP116" s="365"/>
      <c r="AQ116" s="365"/>
      <c r="AR116" s="365"/>
      <c r="AS116" s="365"/>
      <c r="AT116" s="365"/>
      <c r="AU116" s="365"/>
      <c r="AV116" s="365"/>
      <c r="AW116" s="365"/>
      <c r="AX116" s="365"/>
      <c r="AY116" s="365"/>
      <c r="AZ116" s="365"/>
    </row>
    <row r="117" spans="1:52" s="467" customFormat="1" x14ac:dyDescent="0.2">
      <c r="A117" s="48">
        <f>+IF(ENERO!A117=0,"",ENERO!A117)</f>
        <v>2700</v>
      </c>
      <c r="B117" s="55" t="str">
        <f>+IF(ENERO!B117=0,"",ENERO!B117)</f>
        <v>OTROS INGRESOS DE CAPITAL</v>
      </c>
      <c r="C117" s="283">
        <f>SUM(C118:C119)</f>
        <v>8000000</v>
      </c>
      <c r="D117" s="456">
        <f t="shared" ref="D117:Q117" si="129">SUM(D118:D119)</f>
        <v>0</v>
      </c>
      <c r="E117" s="456">
        <f t="shared" si="129"/>
        <v>0</v>
      </c>
      <c r="F117" s="593">
        <f t="shared" si="129"/>
        <v>8000000</v>
      </c>
      <c r="G117" s="283">
        <f t="shared" si="129"/>
        <v>4164000</v>
      </c>
      <c r="H117" s="456">
        <f t="shared" si="129"/>
        <v>0</v>
      </c>
      <c r="I117" s="593">
        <f t="shared" si="129"/>
        <v>4164000</v>
      </c>
      <c r="J117" s="283">
        <f t="shared" si="129"/>
        <v>4164000</v>
      </c>
      <c r="K117" s="456">
        <f t="shared" si="129"/>
        <v>0</v>
      </c>
      <c r="L117" s="170">
        <f t="shared" si="129"/>
        <v>4164000</v>
      </c>
      <c r="M117" s="535">
        <f t="shared" si="129"/>
        <v>3836000</v>
      </c>
      <c r="N117" s="170">
        <f t="shared" si="129"/>
        <v>3836000</v>
      </c>
      <c r="P117" s="283">
        <f t="shared" si="129"/>
        <v>0</v>
      </c>
      <c r="Q117" s="170">
        <f t="shared" si="129"/>
        <v>0</v>
      </c>
      <c r="R117" s="10"/>
      <c r="S117" s="155" t="str">
        <f>+IF(ENERO!S117=0,"",ENERO!S117)</f>
        <v>2010100-3</v>
      </c>
      <c r="T117" s="238" t="str">
        <f>+IF(ENERO!T117=0,"",ENERO!T117)</f>
        <v>Salud Ocupacional</v>
      </c>
      <c r="U117" s="31">
        <f>+ENERO!U117</f>
        <v>5000000</v>
      </c>
      <c r="V117" s="17">
        <f>ENERO!V117+FEBRERO!AL117</f>
        <v>0</v>
      </c>
      <c r="W117" s="17">
        <f>ENERO!W117+FEBRERO!AM117</f>
        <v>0</v>
      </c>
      <c r="X117" s="18">
        <f t="shared" si="122"/>
        <v>5000000</v>
      </c>
      <c r="Y117" s="21">
        <f>ENERO!AA117</f>
        <v>0</v>
      </c>
      <c r="Z117" s="457">
        <v>0</v>
      </c>
      <c r="AA117" s="20">
        <f t="shared" si="123"/>
        <v>0</v>
      </c>
      <c r="AB117" s="21">
        <f>ENERO!AD117</f>
        <v>0</v>
      </c>
      <c r="AC117" s="457">
        <v>0</v>
      </c>
      <c r="AD117" s="18">
        <f t="shared" si="124"/>
        <v>0</v>
      </c>
      <c r="AE117" s="21">
        <f>ENERO!AG117</f>
        <v>0</v>
      </c>
      <c r="AF117" s="457">
        <v>0</v>
      </c>
      <c r="AG117" s="18">
        <f t="shared" si="125"/>
        <v>0</v>
      </c>
      <c r="AH117" s="21">
        <f t="shared" si="126"/>
        <v>5000000</v>
      </c>
      <c r="AI117" s="17">
        <f t="shared" si="127"/>
        <v>5000000</v>
      </c>
      <c r="AJ117" s="18">
        <f t="shared" si="128"/>
        <v>5000000</v>
      </c>
      <c r="AK117" s="10"/>
      <c r="AL117" s="455">
        <v>0</v>
      </c>
      <c r="AM117" s="458">
        <v>0</v>
      </c>
      <c r="AN117" s="10"/>
      <c r="AO117" s="365"/>
      <c r="AP117" s="365"/>
      <c r="AQ117" s="365"/>
      <c r="AR117" s="365"/>
      <c r="AS117" s="365"/>
      <c r="AT117" s="365"/>
      <c r="AU117" s="365"/>
      <c r="AV117" s="365"/>
      <c r="AW117" s="365"/>
      <c r="AX117" s="365"/>
      <c r="AY117" s="365"/>
      <c r="AZ117" s="365"/>
    </row>
    <row r="118" spans="1:52" s="467" customFormat="1" x14ac:dyDescent="0.2">
      <c r="A118" s="48" t="str">
        <f>+IF(ENERO!A118=0,"",ENERO!A118)</f>
        <v>2700-1</v>
      </c>
      <c r="B118" s="58" t="str">
        <f>+IF(ENERO!B118=0,"",ENERO!B118)</f>
        <v>Descuentos por pronto pago</v>
      </c>
      <c r="C118" s="283">
        <f>+ENERO!C118</f>
        <v>0</v>
      </c>
      <c r="D118" s="456">
        <f>ENERO!D118+FEBRERO!P118</f>
        <v>0</v>
      </c>
      <c r="E118" s="456">
        <f>ENERO!E118+FEBRERO!Q118</f>
        <v>0</v>
      </c>
      <c r="F118" s="593">
        <f>SUM(C118:E118)</f>
        <v>0</v>
      </c>
      <c r="G118" s="283">
        <f>ENERO!I118</f>
        <v>0</v>
      </c>
      <c r="H118" s="457">
        <v>0</v>
      </c>
      <c r="I118" s="593">
        <f>SUM(G118:H118)</f>
        <v>0</v>
      </c>
      <c r="J118" s="283">
        <f>ENERO!L118</f>
        <v>0</v>
      </c>
      <c r="K118" s="457">
        <v>0</v>
      </c>
      <c r="L118" s="170">
        <f>SUM(J118:K118)</f>
        <v>0</v>
      </c>
      <c r="M118" s="535">
        <f>F118-I118</f>
        <v>0</v>
      </c>
      <c r="N118" s="170">
        <f>F118-L118</f>
        <v>0</v>
      </c>
      <c r="P118" s="455">
        <v>0</v>
      </c>
      <c r="Q118" s="458">
        <v>0</v>
      </c>
      <c r="R118" s="10"/>
      <c r="S118" s="155" t="str">
        <f>+IF(ENERO!S118=0,"",ENERO!S118)</f>
        <v>2010100-4</v>
      </c>
      <c r="T118" s="238" t="str">
        <f>+IF(ENERO!T118=0,"",ENERO!T118)</f>
        <v/>
      </c>
      <c r="U118" s="31">
        <f>+ENERO!U118</f>
        <v>0</v>
      </c>
      <c r="V118" s="17">
        <f>ENERO!V118+FEBRERO!AL118</f>
        <v>0</v>
      </c>
      <c r="W118" s="17">
        <f>ENERO!W118+FEBRERO!AM118</f>
        <v>0</v>
      </c>
      <c r="X118" s="18">
        <f t="shared" si="122"/>
        <v>0</v>
      </c>
      <c r="Y118" s="21">
        <f>ENERO!AA118</f>
        <v>0</v>
      </c>
      <c r="Z118" s="457">
        <v>0</v>
      </c>
      <c r="AA118" s="20">
        <f t="shared" si="123"/>
        <v>0</v>
      </c>
      <c r="AB118" s="21">
        <f>ENERO!AD118</f>
        <v>0</v>
      </c>
      <c r="AC118" s="457">
        <v>0</v>
      </c>
      <c r="AD118" s="18">
        <f t="shared" si="124"/>
        <v>0</v>
      </c>
      <c r="AE118" s="21">
        <f>ENERO!AG118</f>
        <v>0</v>
      </c>
      <c r="AF118" s="457">
        <v>0</v>
      </c>
      <c r="AG118" s="18">
        <f t="shared" si="125"/>
        <v>0</v>
      </c>
      <c r="AH118" s="21">
        <f t="shared" si="126"/>
        <v>0</v>
      </c>
      <c r="AI118" s="17">
        <f t="shared" si="127"/>
        <v>0</v>
      </c>
      <c r="AJ118" s="18">
        <f t="shared" si="128"/>
        <v>0</v>
      </c>
      <c r="AK118" s="10"/>
      <c r="AL118" s="455">
        <v>0</v>
      </c>
      <c r="AM118" s="458">
        <v>0</v>
      </c>
      <c r="AN118" s="10"/>
      <c r="AO118" s="365"/>
      <c r="AP118" s="365"/>
      <c r="AQ118" s="365"/>
      <c r="AR118" s="365"/>
      <c r="AS118" s="365"/>
      <c r="AT118" s="365"/>
      <c r="AU118" s="365"/>
      <c r="AV118" s="365"/>
      <c r="AW118" s="365"/>
      <c r="AX118" s="365"/>
      <c r="AY118" s="365"/>
      <c r="AZ118" s="365"/>
    </row>
    <row r="119" spans="1:52" s="467" customFormat="1" ht="13.5" thickBot="1" x14ac:dyDescent="0.25">
      <c r="A119" s="49" t="str">
        <f>+IF(ENERO!A119=0,"",ENERO!A119)</f>
        <v>2700-2</v>
      </c>
      <c r="B119" s="249" t="str">
        <f>+IF(ENERO!B119=0,"",ENERO!B119)</f>
        <v>Otros</v>
      </c>
      <c r="C119" s="474">
        <f>+ENERO!C119</f>
        <v>8000000</v>
      </c>
      <c r="D119" s="472">
        <f>ENERO!D119+FEBRERO!P119</f>
        <v>0</v>
      </c>
      <c r="E119" s="472">
        <f>ENERO!E119+FEBRERO!Q119</f>
        <v>0</v>
      </c>
      <c r="F119" s="596">
        <f>SUM(C119:E119)</f>
        <v>8000000</v>
      </c>
      <c r="G119" s="474">
        <f>ENERO!I119</f>
        <v>4164000</v>
      </c>
      <c r="H119" s="475">
        <v>0</v>
      </c>
      <c r="I119" s="596">
        <f>SUM(G119:H119)</f>
        <v>4164000</v>
      </c>
      <c r="J119" s="474">
        <f>ENERO!L119</f>
        <v>4164000</v>
      </c>
      <c r="K119" s="475">
        <v>0</v>
      </c>
      <c r="L119" s="473">
        <f>SUM(J119:K119)</f>
        <v>4164000</v>
      </c>
      <c r="M119" s="597">
        <f>F119-I119</f>
        <v>3836000</v>
      </c>
      <c r="N119" s="473">
        <f>F119-L119</f>
        <v>3836000</v>
      </c>
      <c r="P119" s="471">
        <v>0</v>
      </c>
      <c r="Q119" s="476">
        <v>0</v>
      </c>
      <c r="R119" s="10"/>
      <c r="S119" s="155" t="str">
        <f>+IF(ENERO!S119=0,"",ENERO!S119)</f>
        <v>2010100-5</v>
      </c>
      <c r="T119" s="238" t="str">
        <f>+IF(ENERO!T119=0,"",ENERO!T119)</f>
        <v/>
      </c>
      <c r="U119" s="31">
        <f>+ENERO!U119</f>
        <v>0</v>
      </c>
      <c r="V119" s="17">
        <f>ENERO!V119+FEBRERO!AL119</f>
        <v>0</v>
      </c>
      <c r="W119" s="17">
        <f>ENERO!W119+FEBRERO!AM119</f>
        <v>0</v>
      </c>
      <c r="X119" s="18">
        <f t="shared" si="122"/>
        <v>0</v>
      </c>
      <c r="Y119" s="21">
        <f>ENERO!AA119</f>
        <v>0</v>
      </c>
      <c r="Z119" s="457">
        <v>0</v>
      </c>
      <c r="AA119" s="20">
        <f t="shared" si="123"/>
        <v>0</v>
      </c>
      <c r="AB119" s="21">
        <f>ENERO!AD119</f>
        <v>0</v>
      </c>
      <c r="AC119" s="457">
        <v>0</v>
      </c>
      <c r="AD119" s="18">
        <f t="shared" si="124"/>
        <v>0</v>
      </c>
      <c r="AE119" s="21">
        <f>ENERO!AG119</f>
        <v>0</v>
      </c>
      <c r="AF119" s="457">
        <v>0</v>
      </c>
      <c r="AG119" s="18">
        <f t="shared" si="125"/>
        <v>0</v>
      </c>
      <c r="AH119" s="21">
        <f t="shared" si="126"/>
        <v>0</v>
      </c>
      <c r="AI119" s="17">
        <f t="shared" si="127"/>
        <v>0</v>
      </c>
      <c r="AJ119" s="18">
        <f t="shared" si="128"/>
        <v>0</v>
      </c>
      <c r="AK119" s="10"/>
      <c r="AL119" s="455">
        <v>0</v>
      </c>
      <c r="AM119" s="458">
        <v>0</v>
      </c>
      <c r="AN119" s="10"/>
      <c r="AO119" s="365"/>
      <c r="AP119" s="365"/>
      <c r="AQ119" s="365"/>
      <c r="AR119" s="365"/>
      <c r="AS119" s="365"/>
      <c r="AT119" s="365"/>
      <c r="AU119" s="365"/>
      <c r="AV119" s="365"/>
      <c r="AW119" s="365"/>
      <c r="AX119" s="365"/>
      <c r="AY119" s="365"/>
      <c r="AZ119" s="365"/>
    </row>
    <row r="120" spans="1:52" s="467" customFormat="1" ht="13.5" thickBot="1" x14ac:dyDescent="0.25">
      <c r="A120" s="199"/>
      <c r="B120" s="681"/>
      <c r="C120" s="363"/>
      <c r="D120" s="363"/>
      <c r="E120" s="363"/>
      <c r="F120" s="363"/>
      <c r="G120" s="363"/>
      <c r="H120" s="363"/>
      <c r="I120" s="363"/>
      <c r="J120" s="363"/>
      <c r="K120" s="363"/>
      <c r="L120" s="363"/>
      <c r="M120" s="363"/>
      <c r="N120" s="599"/>
      <c r="P120" s="547"/>
      <c r="Q120" s="599"/>
      <c r="R120" s="10"/>
      <c r="S120" s="155" t="str">
        <f>+IF(ENERO!S120=0,"",ENERO!S120)</f>
        <v>2010100-6</v>
      </c>
      <c r="T120" s="238" t="str">
        <f>+IF(ENERO!T120=0,"",ENERO!T120)</f>
        <v/>
      </c>
      <c r="U120" s="31">
        <f>+ENERO!U120</f>
        <v>0</v>
      </c>
      <c r="V120" s="17">
        <f>ENERO!V120+FEBRERO!AL120</f>
        <v>0</v>
      </c>
      <c r="W120" s="17">
        <f>ENERO!W120+FEBRERO!AM120</f>
        <v>0</v>
      </c>
      <c r="X120" s="18">
        <f t="shared" si="122"/>
        <v>0</v>
      </c>
      <c r="Y120" s="21">
        <f>ENERO!AA120</f>
        <v>0</v>
      </c>
      <c r="Z120" s="457">
        <v>0</v>
      </c>
      <c r="AA120" s="20">
        <f t="shared" si="123"/>
        <v>0</v>
      </c>
      <c r="AB120" s="21">
        <f>ENERO!AD120</f>
        <v>0</v>
      </c>
      <c r="AC120" s="457">
        <v>0</v>
      </c>
      <c r="AD120" s="18">
        <f t="shared" si="124"/>
        <v>0</v>
      </c>
      <c r="AE120" s="21">
        <f>ENERO!AG120</f>
        <v>0</v>
      </c>
      <c r="AF120" s="457">
        <v>0</v>
      </c>
      <c r="AG120" s="18">
        <f t="shared" si="125"/>
        <v>0</v>
      </c>
      <c r="AH120" s="21">
        <f t="shared" si="126"/>
        <v>0</v>
      </c>
      <c r="AI120" s="17">
        <f t="shared" si="127"/>
        <v>0</v>
      </c>
      <c r="AJ120" s="18">
        <f t="shared" si="128"/>
        <v>0</v>
      </c>
      <c r="AK120" s="10"/>
      <c r="AL120" s="455">
        <v>0</v>
      </c>
      <c r="AM120" s="458">
        <v>0</v>
      </c>
      <c r="AN120" s="10"/>
      <c r="AO120" s="365"/>
      <c r="AP120" s="365"/>
      <c r="AQ120" s="365"/>
      <c r="AR120" s="365"/>
      <c r="AS120" s="365"/>
      <c r="AT120" s="365"/>
      <c r="AU120" s="365"/>
      <c r="AV120" s="365"/>
      <c r="AW120" s="365"/>
      <c r="AX120" s="365"/>
      <c r="AY120" s="365"/>
      <c r="AZ120" s="365"/>
    </row>
    <row r="121" spans="1:52" s="467" customFormat="1" ht="16.5" thickBot="1" x14ac:dyDescent="0.25">
      <c r="A121" s="600" t="str">
        <f>+IF(ENERO!A121=0,"",ENERO!A121)</f>
        <v>TOTAL INGRESOS DIFERENTES A CUENTAS POR COBRAR</v>
      </c>
      <c r="B121" s="682"/>
      <c r="C121" s="605">
        <f t="shared" ref="C121:N121" si="130">C8-C123</f>
        <v>3181595000</v>
      </c>
      <c r="D121" s="603">
        <f t="shared" si="130"/>
        <v>0</v>
      </c>
      <c r="E121" s="603">
        <f t="shared" si="130"/>
        <v>146569855</v>
      </c>
      <c r="F121" s="604">
        <f t="shared" si="130"/>
        <v>3328164855</v>
      </c>
      <c r="G121" s="602">
        <f t="shared" si="130"/>
        <v>448118615</v>
      </c>
      <c r="H121" s="603">
        <f t="shared" si="130"/>
        <v>246506970</v>
      </c>
      <c r="I121" s="604">
        <f t="shared" si="130"/>
        <v>694625585</v>
      </c>
      <c r="J121" s="602">
        <f t="shared" si="130"/>
        <v>334902524</v>
      </c>
      <c r="K121" s="603">
        <f t="shared" si="130"/>
        <v>104994993</v>
      </c>
      <c r="L121" s="604">
        <f t="shared" si="130"/>
        <v>439897517</v>
      </c>
      <c r="M121" s="602">
        <f t="shared" si="130"/>
        <v>2633539270</v>
      </c>
      <c r="N121" s="604">
        <f t="shared" si="130"/>
        <v>2888267338</v>
      </c>
      <c r="P121" s="605">
        <f>P8-P123</f>
        <v>0</v>
      </c>
      <c r="Q121" s="606">
        <f>Q8-Q123</f>
        <v>0</v>
      </c>
      <c r="R121" s="10"/>
      <c r="S121" s="155">
        <f>+IF(ENERO!S121=0,"",ENERO!S121)</f>
        <v>2010199</v>
      </c>
      <c r="T121" s="238" t="str">
        <f>+IF(ENERO!T121=0,"",ENERO!T121)</f>
        <v>Vigencias Anteriores</v>
      </c>
      <c r="U121" s="31">
        <f>+ENERO!U121</f>
        <v>0</v>
      </c>
      <c r="V121" s="17">
        <f>ENERO!V121+FEBRERO!AL121</f>
        <v>0</v>
      </c>
      <c r="W121" s="17">
        <f>ENERO!W121+FEBRERO!AM121</f>
        <v>11335011</v>
      </c>
      <c r="X121" s="18">
        <f t="shared" si="122"/>
        <v>11335011</v>
      </c>
      <c r="Y121" s="21">
        <f>ENERO!AA121</f>
        <v>11335011</v>
      </c>
      <c r="Z121" s="457">
        <v>0</v>
      </c>
      <c r="AA121" s="20">
        <f t="shared" si="123"/>
        <v>11335011</v>
      </c>
      <c r="AB121" s="21">
        <f>ENERO!AD121</f>
        <v>11335011</v>
      </c>
      <c r="AC121" s="457">
        <v>0</v>
      </c>
      <c r="AD121" s="18">
        <f t="shared" si="124"/>
        <v>11335011</v>
      </c>
      <c r="AE121" s="21">
        <f>ENERO!AG121</f>
        <v>7145404</v>
      </c>
      <c r="AF121" s="457">
        <v>1059023</v>
      </c>
      <c r="AG121" s="18">
        <f t="shared" si="125"/>
        <v>8204427</v>
      </c>
      <c r="AH121" s="21">
        <f t="shared" si="126"/>
        <v>0</v>
      </c>
      <c r="AI121" s="17">
        <f t="shared" si="127"/>
        <v>0</v>
      </c>
      <c r="AJ121" s="18">
        <f t="shared" si="128"/>
        <v>3130584</v>
      </c>
      <c r="AK121" s="10"/>
      <c r="AL121" s="455">
        <v>0</v>
      </c>
      <c r="AM121" s="458">
        <v>0</v>
      </c>
      <c r="AN121" s="10"/>
      <c r="AO121" s="365"/>
      <c r="AP121" s="365"/>
      <c r="AQ121" s="365"/>
      <c r="AR121" s="365"/>
      <c r="AS121" s="365"/>
      <c r="AT121" s="365"/>
      <c r="AU121" s="365"/>
      <c r="AV121" s="365"/>
      <c r="AW121" s="365"/>
      <c r="AX121" s="365"/>
      <c r="AY121" s="365"/>
      <c r="AZ121" s="365"/>
    </row>
    <row r="122" spans="1:52" s="467" customFormat="1" ht="16.5" thickBot="1" x14ac:dyDescent="0.25">
      <c r="A122" s="607"/>
      <c r="B122" s="617"/>
      <c r="C122" s="609"/>
      <c r="D122" s="609"/>
      <c r="E122" s="609"/>
      <c r="F122" s="609"/>
      <c r="G122" s="609"/>
      <c r="H122" s="609"/>
      <c r="I122" s="609"/>
      <c r="J122" s="609"/>
      <c r="K122" s="609"/>
      <c r="L122" s="609"/>
      <c r="M122" s="609"/>
      <c r="N122" s="610"/>
      <c r="P122" s="611"/>
      <c r="Q122" s="610"/>
      <c r="R122" s="10"/>
      <c r="S122" s="448" t="str">
        <f>+IF(ENERO!S122=0,"",ENERO!S122)</f>
        <v/>
      </c>
      <c r="T122" s="649" t="str">
        <f>+IF(ENERO!T122=0,"",ENERO!T122)</f>
        <v/>
      </c>
      <c r="U122" s="450"/>
      <c r="V122" s="193"/>
      <c r="W122" s="193"/>
      <c r="X122" s="207"/>
      <c r="Y122" s="450"/>
      <c r="Z122" s="193"/>
      <c r="AA122" s="193"/>
      <c r="AB122" s="450"/>
      <c r="AC122" s="193"/>
      <c r="AD122" s="207"/>
      <c r="AE122" s="450"/>
      <c r="AF122" s="193"/>
      <c r="AG122" s="207"/>
      <c r="AH122" s="450"/>
      <c r="AI122" s="193"/>
      <c r="AJ122" s="207"/>
      <c r="AK122" s="10"/>
      <c r="AL122" s="213"/>
      <c r="AM122" s="214"/>
      <c r="AN122" s="10"/>
      <c r="AO122" s="365"/>
      <c r="AP122" s="365"/>
      <c r="AQ122" s="365"/>
      <c r="AR122" s="365"/>
      <c r="AS122" s="365"/>
      <c r="AT122" s="365"/>
      <c r="AU122" s="365"/>
      <c r="AV122" s="365"/>
      <c r="AW122" s="365"/>
      <c r="AX122" s="365"/>
      <c r="AY122" s="365"/>
      <c r="AZ122" s="365"/>
    </row>
    <row r="123" spans="1:52" s="467" customFormat="1" ht="16.5" thickBot="1" x14ac:dyDescent="0.25">
      <c r="A123" s="683" t="str">
        <f>+IF(ENERO!A123=0,"",ENERO!A123)</f>
        <v>TOTAL INGRESOS DE VIGENCIAS ANTERIORES</v>
      </c>
      <c r="B123" s="684"/>
      <c r="C123" s="605">
        <f>SUMIF($B8:$B$117,$B$24,C8:C117)+C116</f>
        <v>0</v>
      </c>
      <c r="D123" s="685">
        <f>SUMIF($B8:$B$117,$B$24,D8:D117)+D116</f>
        <v>0</v>
      </c>
      <c r="E123" s="685">
        <f>SUMIF($B8:$B$117,$B$24,E8:E117)+E116</f>
        <v>735142918</v>
      </c>
      <c r="F123" s="686">
        <f>SUMIF($B8:$B$117,$B$24,F8:F117)+F116</f>
        <v>735142918</v>
      </c>
      <c r="G123" s="687">
        <f>SUMIF($B8:$B$117,$B$24,G8:G117)+G116</f>
        <v>150671816</v>
      </c>
      <c r="H123" s="685">
        <f>SUMIF($B8:$B$117,$B$24,H8:H117)+H116</f>
        <v>93966714</v>
      </c>
      <c r="I123" s="686">
        <f>SUMIF($B8:$B$117,$B$24,I8:I117)+I116</f>
        <v>244638530</v>
      </c>
      <c r="J123" s="687">
        <f>SUMIF($B8:$B$117,$B$24,J8:J117)+J116</f>
        <v>150671816</v>
      </c>
      <c r="K123" s="685">
        <f>SUMIF($B8:$B$117,$B$24,K8:K117)+K116</f>
        <v>93966714</v>
      </c>
      <c r="L123" s="686">
        <f>SUMIF($B8:$B$117,$B$24,L8:L117)+L116</f>
        <v>244638530</v>
      </c>
      <c r="M123" s="687">
        <f>SUMIF($B8:$B$117,$B$24,M8:M117)+M116</f>
        <v>490504388</v>
      </c>
      <c r="N123" s="686">
        <f>SUMIF($B8:$B$117,$B$24,N8:N117)+N116</f>
        <v>490504388</v>
      </c>
      <c r="P123" s="614">
        <f>SUMIF($B8:$B$117,$B$24,P8:P117)+P116</f>
        <v>0</v>
      </c>
      <c r="Q123" s="616">
        <f>SUMIF($B8:$B$117,$B$24,Q8:Q117)+Q116</f>
        <v>0</v>
      </c>
      <c r="R123" s="10"/>
      <c r="S123" s="34">
        <f>+IF(ENERO!S123=0,"",ENERO!S123)</f>
        <v>2010200</v>
      </c>
      <c r="T123" s="237" t="str">
        <f>+IF(ENERO!T123=0,"",ENERO!T123)</f>
        <v>Adquisición de Servicios</v>
      </c>
      <c r="U123" s="151">
        <f t="shared" ref="U123:AJ123" si="131">SUM(U124:U139)</f>
        <v>157427428</v>
      </c>
      <c r="V123" s="144">
        <f t="shared" si="131"/>
        <v>0</v>
      </c>
      <c r="W123" s="144">
        <f t="shared" si="131"/>
        <v>25641138</v>
      </c>
      <c r="X123" s="153">
        <f t="shared" si="131"/>
        <v>183068566</v>
      </c>
      <c r="Y123" s="151">
        <f t="shared" si="131"/>
        <v>20938566</v>
      </c>
      <c r="Z123" s="144">
        <f t="shared" si="131"/>
        <v>8065260</v>
      </c>
      <c r="AA123" s="152">
        <f t="shared" si="131"/>
        <v>29003826</v>
      </c>
      <c r="AB123" s="151">
        <f t="shared" si="131"/>
        <v>17663897</v>
      </c>
      <c r="AC123" s="144">
        <f t="shared" si="131"/>
        <v>8065260</v>
      </c>
      <c r="AD123" s="153">
        <f t="shared" si="131"/>
        <v>25729157</v>
      </c>
      <c r="AE123" s="151">
        <f t="shared" si="131"/>
        <v>12008912</v>
      </c>
      <c r="AF123" s="144">
        <f t="shared" si="131"/>
        <v>9394056</v>
      </c>
      <c r="AG123" s="153">
        <f t="shared" si="131"/>
        <v>21402968</v>
      </c>
      <c r="AH123" s="151">
        <f t="shared" si="131"/>
        <v>154064740</v>
      </c>
      <c r="AI123" s="144">
        <f t="shared" si="131"/>
        <v>157339409</v>
      </c>
      <c r="AJ123" s="153">
        <f t="shared" si="131"/>
        <v>161665598</v>
      </c>
      <c r="AK123" s="10"/>
      <c r="AL123" s="151">
        <f>SUM(AL124:AL139)</f>
        <v>0</v>
      </c>
      <c r="AM123" s="153">
        <f>SUM(AM124:AM139)</f>
        <v>0</v>
      </c>
      <c r="AN123" s="10"/>
      <c r="AO123" s="365"/>
      <c r="AP123" s="365"/>
      <c r="AQ123" s="365"/>
      <c r="AR123" s="365"/>
      <c r="AS123" s="365"/>
      <c r="AT123" s="365"/>
      <c r="AU123" s="365"/>
      <c r="AV123" s="365"/>
      <c r="AW123" s="365"/>
      <c r="AX123" s="365"/>
      <c r="AY123" s="365"/>
      <c r="AZ123" s="365"/>
    </row>
    <row r="124" spans="1:52" s="467" customFormat="1" ht="16.5" thickBot="1" x14ac:dyDescent="0.25">
      <c r="A124" s="607"/>
      <c r="B124" s="617"/>
      <c r="C124" s="609"/>
      <c r="D124" s="609"/>
      <c r="E124" s="609"/>
      <c r="F124" s="609"/>
      <c r="G124" s="609"/>
      <c r="H124" s="609"/>
      <c r="I124" s="609"/>
      <c r="J124" s="609"/>
      <c r="K124" s="609"/>
      <c r="L124" s="609"/>
      <c r="M124" s="609"/>
      <c r="N124" s="610"/>
      <c r="P124" s="611"/>
      <c r="Q124" s="610"/>
      <c r="R124" s="10"/>
      <c r="S124" s="155" t="str">
        <f>+IF(ENERO!S124=0,"",ENERO!S124)</f>
        <v>2010200-1</v>
      </c>
      <c r="T124" s="238" t="str">
        <f>+IF(ENERO!T124=0,"",ENERO!T124)</f>
        <v>Seguros</v>
      </c>
      <c r="U124" s="31">
        <f>+ENERO!U124</f>
        <v>20000000</v>
      </c>
      <c r="V124" s="17">
        <f>ENERO!V124+FEBRERO!AL124</f>
        <v>0</v>
      </c>
      <c r="W124" s="17">
        <f>ENERO!W124+FEBRERO!AM124</f>
        <v>0</v>
      </c>
      <c r="X124" s="18">
        <f t="shared" ref="X124:X139" si="132">SUM(U124:W124)</f>
        <v>20000000</v>
      </c>
      <c r="Y124" s="21">
        <f>ENERO!AA124</f>
        <v>0</v>
      </c>
      <c r="Z124" s="457">
        <v>0</v>
      </c>
      <c r="AA124" s="20">
        <f t="shared" ref="AA124:AA139" si="133">SUM(Y124:Z124)</f>
        <v>0</v>
      </c>
      <c r="AB124" s="21">
        <f>ENERO!AD124</f>
        <v>0</v>
      </c>
      <c r="AC124" s="457">
        <v>0</v>
      </c>
      <c r="AD124" s="18">
        <f t="shared" ref="AD124:AD139" si="134">SUM(AB124:AC124)</f>
        <v>0</v>
      </c>
      <c r="AE124" s="21">
        <f>ENERO!AG124</f>
        <v>0</v>
      </c>
      <c r="AF124" s="457">
        <v>0</v>
      </c>
      <c r="AG124" s="18">
        <f t="shared" ref="AG124:AG139" si="135">SUM(AE124:AF124)</f>
        <v>0</v>
      </c>
      <c r="AH124" s="21">
        <f t="shared" ref="AH124:AH139" si="136">X124-AA124</f>
        <v>20000000</v>
      </c>
      <c r="AI124" s="17">
        <f t="shared" ref="AI124:AI139" si="137">X124-AD124</f>
        <v>20000000</v>
      </c>
      <c r="AJ124" s="18">
        <f t="shared" ref="AJ124:AJ139" si="138">X124-AG124</f>
        <v>20000000</v>
      </c>
      <c r="AK124" s="10"/>
      <c r="AL124" s="455">
        <v>0</v>
      </c>
      <c r="AM124" s="458">
        <v>0</v>
      </c>
      <c r="AN124" s="10"/>
      <c r="AO124" s="365"/>
      <c r="AP124" s="365"/>
      <c r="AQ124" s="365"/>
      <c r="AR124" s="365"/>
      <c r="AS124" s="365"/>
      <c r="AT124" s="365"/>
      <c r="AU124" s="365"/>
      <c r="AV124" s="365"/>
      <c r="AW124" s="365"/>
      <c r="AX124" s="365"/>
      <c r="AY124" s="365"/>
      <c r="AZ124" s="365"/>
    </row>
    <row r="125" spans="1:52" s="467" customFormat="1" ht="16.5" thickBot="1" x14ac:dyDescent="0.25">
      <c r="A125" s="618" t="str">
        <f>+IF(ENERO!A125=0,"",ENERO!A125)</f>
        <v xml:space="preserve">TOTAL PRESUPUESTO DE INGRESOS </v>
      </c>
      <c r="B125" s="619"/>
      <c r="C125" s="605">
        <f t="shared" ref="C125:N125" si="139">C123+C121</f>
        <v>3181595000</v>
      </c>
      <c r="D125" s="621">
        <f t="shared" si="139"/>
        <v>0</v>
      </c>
      <c r="E125" s="621">
        <f t="shared" si="139"/>
        <v>881712773</v>
      </c>
      <c r="F125" s="622">
        <f t="shared" si="139"/>
        <v>4063307773</v>
      </c>
      <c r="G125" s="620">
        <f t="shared" si="139"/>
        <v>598790431</v>
      </c>
      <c r="H125" s="621">
        <f t="shared" si="139"/>
        <v>340473684</v>
      </c>
      <c r="I125" s="622">
        <f t="shared" si="139"/>
        <v>939264115</v>
      </c>
      <c r="J125" s="620">
        <f t="shared" si="139"/>
        <v>485574340</v>
      </c>
      <c r="K125" s="621">
        <f t="shared" si="139"/>
        <v>198961707</v>
      </c>
      <c r="L125" s="622">
        <f t="shared" si="139"/>
        <v>684536047</v>
      </c>
      <c r="M125" s="620">
        <f t="shared" si="139"/>
        <v>3124043658</v>
      </c>
      <c r="N125" s="622">
        <f t="shared" si="139"/>
        <v>3378771726</v>
      </c>
      <c r="P125" s="605">
        <f>P123+P121</f>
        <v>0</v>
      </c>
      <c r="Q125" s="606">
        <f>Q123+Q121</f>
        <v>0</v>
      </c>
      <c r="R125" s="10"/>
      <c r="S125" s="155" t="str">
        <f>+IF(ENERO!S125=0,"",ENERO!S125)</f>
        <v>2010200-2</v>
      </c>
      <c r="T125" s="238" t="str">
        <f>+IF(ENERO!T125=0,"",ENERO!T125)</f>
        <v>Impresos y Publicaciones</v>
      </c>
      <c r="U125" s="31">
        <f>+ENERO!U125</f>
        <v>1618455</v>
      </c>
      <c r="V125" s="17">
        <f>ENERO!V125+FEBRERO!AL125</f>
        <v>0</v>
      </c>
      <c r="W125" s="17">
        <f>ENERO!W125+FEBRERO!AM125</f>
        <v>0</v>
      </c>
      <c r="X125" s="18">
        <f t="shared" si="132"/>
        <v>1618455</v>
      </c>
      <c r="Y125" s="21">
        <f>ENERO!AA125</f>
        <v>143616</v>
      </c>
      <c r="Z125" s="457">
        <v>5100</v>
      </c>
      <c r="AA125" s="20">
        <f t="shared" si="133"/>
        <v>148716</v>
      </c>
      <c r="AB125" s="21">
        <f>ENERO!AD125</f>
        <v>143616</v>
      </c>
      <c r="AC125" s="457">
        <v>5100</v>
      </c>
      <c r="AD125" s="18">
        <f t="shared" si="134"/>
        <v>148716</v>
      </c>
      <c r="AE125" s="21">
        <f>ENERO!AG125</f>
        <v>143616</v>
      </c>
      <c r="AF125" s="457">
        <v>5100</v>
      </c>
      <c r="AG125" s="18">
        <f t="shared" si="135"/>
        <v>148716</v>
      </c>
      <c r="AH125" s="21">
        <f t="shared" si="136"/>
        <v>1469739</v>
      </c>
      <c r="AI125" s="17">
        <f t="shared" si="137"/>
        <v>1469739</v>
      </c>
      <c r="AJ125" s="18">
        <f t="shared" si="138"/>
        <v>1469739</v>
      </c>
      <c r="AK125" s="10"/>
      <c r="AL125" s="455">
        <v>0</v>
      </c>
      <c r="AM125" s="458">
        <v>0</v>
      </c>
      <c r="AN125" s="10"/>
      <c r="AO125" s="365"/>
      <c r="AP125" s="365"/>
      <c r="AQ125" s="365"/>
      <c r="AR125" s="365"/>
      <c r="AS125" s="365"/>
      <c r="AT125" s="365"/>
      <c r="AU125" s="365"/>
      <c r="AV125" s="365"/>
      <c r="AW125" s="365"/>
      <c r="AX125" s="365"/>
      <c r="AY125" s="365"/>
      <c r="AZ125" s="365"/>
    </row>
    <row r="126" spans="1:52" s="467" customFormat="1" x14ac:dyDescent="0.2">
      <c r="A126" s="623"/>
      <c r="N126" s="10"/>
      <c r="R126" s="10"/>
      <c r="S126" s="155" t="str">
        <f>+IF(ENERO!S126=0,"",ENERO!S126)</f>
        <v>2010200-3</v>
      </c>
      <c r="T126" s="238" t="str">
        <f>+IF(ENERO!T126=0,"",ENERO!T126)</f>
        <v xml:space="preserve">Servicios Públicos </v>
      </c>
      <c r="U126" s="31">
        <f>+ENERO!U126</f>
        <v>59412000</v>
      </c>
      <c r="V126" s="17">
        <f>ENERO!V126+FEBRERO!AL126</f>
        <v>0</v>
      </c>
      <c r="W126" s="17">
        <f>ENERO!W126+FEBRERO!AM126</f>
        <v>0</v>
      </c>
      <c r="X126" s="18">
        <f t="shared" si="132"/>
        <v>59412000</v>
      </c>
      <c r="Y126" s="21">
        <f>ENERO!AA126</f>
        <v>3475962</v>
      </c>
      <c r="Z126" s="457">
        <v>3934914</v>
      </c>
      <c r="AA126" s="20">
        <f t="shared" si="133"/>
        <v>7410876</v>
      </c>
      <c r="AB126" s="21">
        <f>ENERO!AD126</f>
        <v>3475962</v>
      </c>
      <c r="AC126" s="457">
        <v>3934914</v>
      </c>
      <c r="AD126" s="18">
        <f t="shared" si="134"/>
        <v>7410876</v>
      </c>
      <c r="AE126" s="21">
        <f>ENERO!AG126</f>
        <v>0</v>
      </c>
      <c r="AF126" s="457">
        <v>5256210</v>
      </c>
      <c r="AG126" s="18">
        <f t="shared" si="135"/>
        <v>5256210</v>
      </c>
      <c r="AH126" s="21">
        <f t="shared" si="136"/>
        <v>52001124</v>
      </c>
      <c r="AI126" s="17">
        <f t="shared" si="137"/>
        <v>52001124</v>
      </c>
      <c r="AJ126" s="18">
        <f t="shared" si="138"/>
        <v>54155790</v>
      </c>
      <c r="AK126" s="10"/>
      <c r="AL126" s="455">
        <v>0</v>
      </c>
      <c r="AM126" s="458">
        <v>0</v>
      </c>
      <c r="AN126" s="10"/>
      <c r="AO126" s="365"/>
      <c r="AP126" s="365"/>
      <c r="AQ126" s="365"/>
      <c r="AR126" s="365"/>
      <c r="AS126" s="365"/>
      <c r="AT126" s="365"/>
      <c r="AU126" s="365"/>
      <c r="AV126" s="365"/>
      <c r="AW126" s="365"/>
      <c r="AX126" s="365"/>
      <c r="AY126" s="365"/>
      <c r="AZ126" s="365"/>
    </row>
    <row r="127" spans="1:52" s="467" customFormat="1" x14ac:dyDescent="0.2">
      <c r="A127" s="623"/>
      <c r="D127" s="562"/>
      <c r="N127" s="10"/>
      <c r="R127" s="10"/>
      <c r="S127" s="155" t="str">
        <f>+IF(ENERO!S127=0,"",ENERO!S127)</f>
        <v>2010200-4</v>
      </c>
      <c r="T127" s="238" t="str">
        <f>+IF(ENERO!T127=0,"",ENERO!T127)</f>
        <v>Comunicaciones y Transportes</v>
      </c>
      <c r="U127" s="31">
        <f>+ENERO!U127</f>
        <v>12125984</v>
      </c>
      <c r="V127" s="17">
        <f>ENERO!V127+FEBRERO!AL127</f>
        <v>0</v>
      </c>
      <c r="W127" s="17">
        <f>ENERO!W127+FEBRERO!AM127</f>
        <v>0</v>
      </c>
      <c r="X127" s="18">
        <f t="shared" si="132"/>
        <v>12125984</v>
      </c>
      <c r="Y127" s="21">
        <f>ENERO!AA127</f>
        <v>3294669</v>
      </c>
      <c r="Z127" s="457">
        <v>2101400</v>
      </c>
      <c r="AA127" s="20">
        <f t="shared" si="133"/>
        <v>5396069</v>
      </c>
      <c r="AB127" s="21">
        <f>ENERO!AD127</f>
        <v>20000</v>
      </c>
      <c r="AC127" s="457">
        <v>2101400</v>
      </c>
      <c r="AD127" s="18">
        <f t="shared" si="134"/>
        <v>2121400</v>
      </c>
      <c r="AE127" s="21">
        <f>ENERO!AG127</f>
        <v>0</v>
      </c>
      <c r="AF127" s="457">
        <v>1982400</v>
      </c>
      <c r="AG127" s="18">
        <f t="shared" si="135"/>
        <v>1982400</v>
      </c>
      <c r="AH127" s="21">
        <f t="shared" si="136"/>
        <v>6729915</v>
      </c>
      <c r="AI127" s="17">
        <f t="shared" si="137"/>
        <v>10004584</v>
      </c>
      <c r="AJ127" s="18">
        <f t="shared" si="138"/>
        <v>10143584</v>
      </c>
      <c r="AK127" s="10"/>
      <c r="AL127" s="455">
        <v>0</v>
      </c>
      <c r="AM127" s="458">
        <v>0</v>
      </c>
      <c r="AN127" s="10"/>
      <c r="AO127" s="365"/>
      <c r="AP127" s="365"/>
      <c r="AQ127" s="365"/>
      <c r="AR127" s="365"/>
      <c r="AS127" s="365"/>
      <c r="AT127" s="365"/>
      <c r="AU127" s="365"/>
      <c r="AV127" s="365"/>
      <c r="AW127" s="365"/>
      <c r="AX127" s="365"/>
      <c r="AY127" s="365"/>
      <c r="AZ127" s="365"/>
    </row>
    <row r="128" spans="1:52" s="467" customFormat="1" x14ac:dyDescent="0.2">
      <c r="A128" s="623"/>
      <c r="N128" s="10"/>
      <c r="R128" s="10"/>
      <c r="S128" s="155" t="str">
        <f>+IF(ENERO!S128=0,"",ENERO!S128)</f>
        <v>2010200-5</v>
      </c>
      <c r="T128" s="238" t="str">
        <f>+IF(ENERO!T128=0,"",ENERO!T128)</f>
        <v>Viáticos y Gastos de Viaje</v>
      </c>
      <c r="U128" s="31">
        <f>+ENERO!U128</f>
        <v>10866029</v>
      </c>
      <c r="V128" s="17">
        <f>ENERO!V128+FEBRERO!AL128</f>
        <v>0</v>
      </c>
      <c r="W128" s="17">
        <f>ENERO!W128+FEBRERO!AM128</f>
        <v>0</v>
      </c>
      <c r="X128" s="18">
        <f t="shared" si="132"/>
        <v>10866029</v>
      </c>
      <c r="Y128" s="21">
        <f>ENERO!AA128</f>
        <v>276867</v>
      </c>
      <c r="Z128" s="457">
        <v>1293597</v>
      </c>
      <c r="AA128" s="20">
        <f t="shared" si="133"/>
        <v>1570464</v>
      </c>
      <c r="AB128" s="21">
        <f>ENERO!AD128</f>
        <v>276867</v>
      </c>
      <c r="AC128" s="457">
        <v>1293597</v>
      </c>
      <c r="AD128" s="18">
        <f t="shared" si="134"/>
        <v>1570464</v>
      </c>
      <c r="AE128" s="21">
        <f>ENERO!AG128</f>
        <v>276867</v>
      </c>
      <c r="AF128" s="457">
        <v>1293597</v>
      </c>
      <c r="AG128" s="18">
        <f t="shared" si="135"/>
        <v>1570464</v>
      </c>
      <c r="AH128" s="21">
        <f t="shared" si="136"/>
        <v>9295565</v>
      </c>
      <c r="AI128" s="17">
        <f t="shared" si="137"/>
        <v>9295565</v>
      </c>
      <c r="AJ128" s="18">
        <f t="shared" si="138"/>
        <v>9295565</v>
      </c>
      <c r="AK128" s="10"/>
      <c r="AL128" s="455">
        <v>0</v>
      </c>
      <c r="AM128" s="458">
        <v>0</v>
      </c>
      <c r="AN128" s="10"/>
      <c r="AO128" s="365"/>
      <c r="AP128" s="365"/>
      <c r="AQ128" s="365"/>
      <c r="AR128" s="365"/>
      <c r="AS128" s="365"/>
      <c r="AT128" s="365"/>
      <c r="AU128" s="365"/>
      <c r="AV128" s="365"/>
      <c r="AW128" s="365"/>
      <c r="AX128" s="365"/>
      <c r="AY128" s="365"/>
      <c r="AZ128" s="365"/>
    </row>
    <row r="129" spans="1:52" s="467" customFormat="1" x14ac:dyDescent="0.2">
      <c r="A129" s="623"/>
      <c r="N129" s="10"/>
      <c r="R129" s="10"/>
      <c r="S129" s="155" t="str">
        <f>+IF(ENERO!S129=0,"",ENERO!S129)</f>
        <v>2010200-6</v>
      </c>
      <c r="T129" s="238" t="str">
        <f>+IF(ENERO!T129=0,"",ENERO!T129)</f>
        <v>Arrendamientos</v>
      </c>
      <c r="U129" s="31">
        <f>+ENERO!U129</f>
        <v>0</v>
      </c>
      <c r="V129" s="17">
        <f>ENERO!V129+FEBRERO!AL129</f>
        <v>0</v>
      </c>
      <c r="W129" s="17">
        <f>ENERO!W129+FEBRERO!AM129</f>
        <v>0</v>
      </c>
      <c r="X129" s="18">
        <f t="shared" si="132"/>
        <v>0</v>
      </c>
      <c r="Y129" s="21">
        <f>ENERO!AA129</f>
        <v>0</v>
      </c>
      <c r="Z129" s="457">
        <v>0</v>
      </c>
      <c r="AA129" s="20">
        <f t="shared" si="133"/>
        <v>0</v>
      </c>
      <c r="AB129" s="21">
        <f>ENERO!AD129</f>
        <v>0</v>
      </c>
      <c r="AC129" s="457">
        <v>0</v>
      </c>
      <c r="AD129" s="18">
        <f t="shared" si="134"/>
        <v>0</v>
      </c>
      <c r="AE129" s="21">
        <f>ENERO!AG129</f>
        <v>0</v>
      </c>
      <c r="AF129" s="457">
        <v>0</v>
      </c>
      <c r="AG129" s="18">
        <f t="shared" si="135"/>
        <v>0</v>
      </c>
      <c r="AH129" s="21">
        <f t="shared" si="136"/>
        <v>0</v>
      </c>
      <c r="AI129" s="17">
        <f t="shared" si="137"/>
        <v>0</v>
      </c>
      <c r="AJ129" s="18">
        <f t="shared" si="138"/>
        <v>0</v>
      </c>
      <c r="AK129" s="10"/>
      <c r="AL129" s="455">
        <v>0</v>
      </c>
      <c r="AM129" s="458">
        <v>0</v>
      </c>
      <c r="AN129" s="10"/>
      <c r="AO129" s="365"/>
      <c r="AP129" s="365"/>
      <c r="AQ129" s="365"/>
      <c r="AR129" s="365"/>
      <c r="AS129" s="365"/>
      <c r="AT129" s="365"/>
      <c r="AU129" s="365"/>
      <c r="AV129" s="365"/>
      <c r="AW129" s="365"/>
      <c r="AX129" s="365"/>
      <c r="AY129" s="365"/>
      <c r="AZ129" s="365"/>
    </row>
    <row r="130" spans="1:52" s="467" customFormat="1" x14ac:dyDescent="0.2">
      <c r="A130" s="623"/>
      <c r="N130" s="10"/>
      <c r="R130" s="10"/>
      <c r="S130" s="155" t="str">
        <f>+IF(ENERO!S130=0,"",ENERO!S130)</f>
        <v>2010200-7</v>
      </c>
      <c r="T130" s="238" t="str">
        <f>+IF(ENERO!T130=0,"",ENERO!T130)</f>
        <v>Vigilancia y Aseo</v>
      </c>
      <c r="U130" s="31">
        <f>+ENERO!U130</f>
        <v>3000000</v>
      </c>
      <c r="V130" s="17">
        <f>ENERO!V130+FEBRERO!AL130</f>
        <v>0</v>
      </c>
      <c r="W130" s="17">
        <f>ENERO!W130+FEBRERO!AM130</f>
        <v>0</v>
      </c>
      <c r="X130" s="18">
        <f t="shared" si="132"/>
        <v>3000000</v>
      </c>
      <c r="Y130" s="21">
        <f>ENERO!AA130</f>
        <v>0</v>
      </c>
      <c r="Z130" s="457">
        <v>0</v>
      </c>
      <c r="AA130" s="20">
        <f t="shared" si="133"/>
        <v>0</v>
      </c>
      <c r="AB130" s="21">
        <f>ENERO!AD130</f>
        <v>0</v>
      </c>
      <c r="AC130" s="457">
        <v>0</v>
      </c>
      <c r="AD130" s="18">
        <f t="shared" si="134"/>
        <v>0</v>
      </c>
      <c r="AE130" s="21">
        <f>ENERO!AG130</f>
        <v>0</v>
      </c>
      <c r="AF130" s="457">
        <v>0</v>
      </c>
      <c r="AG130" s="18">
        <f t="shared" si="135"/>
        <v>0</v>
      </c>
      <c r="AH130" s="21">
        <f t="shared" si="136"/>
        <v>3000000</v>
      </c>
      <c r="AI130" s="17">
        <f t="shared" si="137"/>
        <v>3000000</v>
      </c>
      <c r="AJ130" s="18">
        <f t="shared" si="138"/>
        <v>3000000</v>
      </c>
      <c r="AK130" s="10"/>
      <c r="AL130" s="455">
        <v>0</v>
      </c>
      <c r="AM130" s="458">
        <v>0</v>
      </c>
      <c r="AN130" s="10"/>
      <c r="AO130" s="365"/>
      <c r="AP130" s="365"/>
      <c r="AQ130" s="365"/>
      <c r="AR130" s="365"/>
      <c r="AS130" s="365"/>
      <c r="AT130" s="365"/>
      <c r="AU130" s="365"/>
      <c r="AV130" s="365"/>
      <c r="AW130" s="365"/>
      <c r="AX130" s="365"/>
      <c r="AY130" s="365"/>
      <c r="AZ130" s="365"/>
    </row>
    <row r="131" spans="1:52" s="467" customFormat="1" x14ac:dyDescent="0.2">
      <c r="A131" s="623"/>
      <c r="N131" s="10"/>
      <c r="R131" s="10"/>
      <c r="S131" s="155" t="str">
        <f>+IF(ENERO!S131=0,"",ENERO!S131)</f>
        <v>2010200-8</v>
      </c>
      <c r="T131" s="238" t="str">
        <f>+IF(ENERO!T131=0,"",ENERO!T131)</f>
        <v>Bienestar Social</v>
      </c>
      <c r="U131" s="31">
        <f>+ENERO!U131</f>
        <v>27404960</v>
      </c>
      <c r="V131" s="17">
        <f>ENERO!V131+FEBRERO!AL131</f>
        <v>0</v>
      </c>
      <c r="W131" s="17">
        <f>ENERO!W131+FEBRERO!AM131</f>
        <v>81553</v>
      </c>
      <c r="X131" s="18">
        <f t="shared" si="132"/>
        <v>27486513</v>
      </c>
      <c r="Y131" s="21">
        <f>ENERO!AA131</f>
        <v>999323</v>
      </c>
      <c r="Z131" s="457">
        <v>171200</v>
      </c>
      <c r="AA131" s="20">
        <f t="shared" si="133"/>
        <v>1170523</v>
      </c>
      <c r="AB131" s="21">
        <f>ENERO!AD131</f>
        <v>999323</v>
      </c>
      <c r="AC131" s="457">
        <v>171200</v>
      </c>
      <c r="AD131" s="18">
        <f t="shared" si="134"/>
        <v>1170523</v>
      </c>
      <c r="AE131" s="21">
        <f>ENERO!AG131</f>
        <v>0</v>
      </c>
      <c r="AF131" s="457">
        <v>0</v>
      </c>
      <c r="AG131" s="18">
        <f t="shared" si="135"/>
        <v>0</v>
      </c>
      <c r="AH131" s="21">
        <f t="shared" si="136"/>
        <v>26315990</v>
      </c>
      <c r="AI131" s="17">
        <f t="shared" si="137"/>
        <v>26315990</v>
      </c>
      <c r="AJ131" s="18">
        <f t="shared" si="138"/>
        <v>27486513</v>
      </c>
      <c r="AK131" s="10"/>
      <c r="AL131" s="455">
        <v>0</v>
      </c>
      <c r="AM131" s="458">
        <v>0</v>
      </c>
      <c r="AN131" s="10"/>
      <c r="AO131" s="365"/>
      <c r="AP131" s="365"/>
      <c r="AQ131" s="365"/>
      <c r="AR131" s="365"/>
      <c r="AS131" s="365"/>
      <c r="AT131" s="365"/>
      <c r="AU131" s="365"/>
      <c r="AV131" s="365"/>
      <c r="AW131" s="365"/>
      <c r="AX131" s="365"/>
      <c r="AY131" s="365"/>
      <c r="AZ131" s="365"/>
    </row>
    <row r="132" spans="1:52" s="467" customFormat="1" x14ac:dyDescent="0.2">
      <c r="A132" s="623"/>
      <c r="N132" s="10"/>
      <c r="R132" s="10"/>
      <c r="S132" s="155" t="str">
        <f>+IF(ENERO!S132=0,"",ENERO!S132)</f>
        <v>2010200-9</v>
      </c>
      <c r="T132" s="238" t="str">
        <f>+IF(ENERO!T132=0,"",ENERO!T132)</f>
        <v>Capacitación, estimulos, incentivos, programa de calidad</v>
      </c>
      <c r="U132" s="31">
        <f>+ENERO!U132</f>
        <v>9000000</v>
      </c>
      <c r="V132" s="17">
        <f>ENERO!V132+FEBRERO!AL132</f>
        <v>0</v>
      </c>
      <c r="W132" s="17">
        <f>ENERO!W132+FEBRERO!AM132</f>
        <v>0</v>
      </c>
      <c r="X132" s="18">
        <f t="shared" si="132"/>
        <v>9000000</v>
      </c>
      <c r="Y132" s="21">
        <f>ENERO!AA132</f>
        <v>0</v>
      </c>
      <c r="Z132" s="457">
        <v>0</v>
      </c>
      <c r="AA132" s="20">
        <f t="shared" si="133"/>
        <v>0</v>
      </c>
      <c r="AB132" s="21">
        <f>ENERO!AD132</f>
        <v>0</v>
      </c>
      <c r="AC132" s="457">
        <v>0</v>
      </c>
      <c r="AD132" s="18">
        <f t="shared" si="134"/>
        <v>0</v>
      </c>
      <c r="AE132" s="21">
        <f>ENERO!AG132</f>
        <v>0</v>
      </c>
      <c r="AF132" s="457">
        <v>0</v>
      </c>
      <c r="AG132" s="18">
        <f t="shared" si="135"/>
        <v>0</v>
      </c>
      <c r="AH132" s="21">
        <f t="shared" si="136"/>
        <v>9000000</v>
      </c>
      <c r="AI132" s="17">
        <f t="shared" si="137"/>
        <v>9000000</v>
      </c>
      <c r="AJ132" s="18">
        <f t="shared" si="138"/>
        <v>9000000</v>
      </c>
      <c r="AK132" s="10"/>
      <c r="AL132" s="455">
        <v>0</v>
      </c>
      <c r="AM132" s="458">
        <v>0</v>
      </c>
      <c r="AN132" s="10"/>
      <c r="AO132" s="365"/>
      <c r="AP132" s="365"/>
      <c r="AQ132" s="365"/>
      <c r="AR132" s="365"/>
      <c r="AS132" s="365"/>
      <c r="AT132" s="365"/>
      <c r="AU132" s="365"/>
      <c r="AV132" s="365"/>
      <c r="AW132" s="365"/>
      <c r="AX132" s="365"/>
      <c r="AY132" s="365"/>
      <c r="AZ132" s="365"/>
    </row>
    <row r="133" spans="1:52" s="467" customFormat="1" x14ac:dyDescent="0.2">
      <c r="A133" s="623"/>
      <c r="N133" s="10"/>
      <c r="R133" s="10"/>
      <c r="S133" s="155" t="str">
        <f>+IF(ENERO!S133=0,"",ENERO!S133)</f>
        <v>2010200-10</v>
      </c>
      <c r="T133" s="238" t="str">
        <f>+IF(ENERO!T133=0,"",ENERO!T133)</f>
        <v>Pagos otras IPS</v>
      </c>
      <c r="U133" s="31">
        <f>+ENERO!U133</f>
        <v>1000000</v>
      </c>
      <c r="V133" s="17">
        <f>ENERO!V133+FEBRERO!AL133</f>
        <v>0</v>
      </c>
      <c r="W133" s="17">
        <f>ENERO!W133+FEBRERO!AM133</f>
        <v>0</v>
      </c>
      <c r="X133" s="18">
        <f t="shared" si="132"/>
        <v>1000000</v>
      </c>
      <c r="Y133" s="21">
        <f>ENERO!AA133</f>
        <v>0</v>
      </c>
      <c r="Z133" s="457">
        <v>0</v>
      </c>
      <c r="AA133" s="20">
        <f t="shared" si="133"/>
        <v>0</v>
      </c>
      <c r="AB133" s="21">
        <f>ENERO!AD133</f>
        <v>0</v>
      </c>
      <c r="AC133" s="457">
        <v>0</v>
      </c>
      <c r="AD133" s="18">
        <f t="shared" si="134"/>
        <v>0</v>
      </c>
      <c r="AE133" s="21">
        <f>ENERO!AG133</f>
        <v>0</v>
      </c>
      <c r="AF133" s="457">
        <v>0</v>
      </c>
      <c r="AG133" s="18">
        <f t="shared" si="135"/>
        <v>0</v>
      </c>
      <c r="AH133" s="21">
        <f t="shared" si="136"/>
        <v>1000000</v>
      </c>
      <c r="AI133" s="17">
        <f t="shared" si="137"/>
        <v>1000000</v>
      </c>
      <c r="AJ133" s="18">
        <f t="shared" si="138"/>
        <v>1000000</v>
      </c>
      <c r="AK133" s="10"/>
      <c r="AL133" s="455">
        <v>0</v>
      </c>
      <c r="AM133" s="458">
        <v>0</v>
      </c>
      <c r="AN133" s="10"/>
      <c r="AO133" s="365"/>
      <c r="AP133" s="365"/>
      <c r="AQ133" s="365"/>
      <c r="AR133" s="365"/>
      <c r="AS133" s="365"/>
      <c r="AT133" s="365"/>
      <c r="AU133" s="365"/>
      <c r="AV133" s="365"/>
      <c r="AW133" s="365"/>
      <c r="AX133" s="365"/>
      <c r="AY133" s="365"/>
      <c r="AZ133" s="365"/>
    </row>
    <row r="134" spans="1:52" s="467" customFormat="1" x14ac:dyDescent="0.2">
      <c r="A134" s="623"/>
      <c r="N134" s="10"/>
      <c r="R134" s="10"/>
      <c r="S134" s="155" t="str">
        <f>+IF(ENERO!S134=0,"",ENERO!S134)</f>
        <v>2010200-11</v>
      </c>
      <c r="T134" s="238" t="str">
        <f>+IF(ENERO!T134=0,"",ENERO!T134)</f>
        <v>Gastos financieros</v>
      </c>
      <c r="U134" s="31">
        <f>+ENERO!U134</f>
        <v>8000000</v>
      </c>
      <c r="V134" s="17">
        <f>ENERO!V134+FEBRERO!AL134</f>
        <v>0</v>
      </c>
      <c r="W134" s="17">
        <f>ENERO!W134+FEBRERO!AM134</f>
        <v>0</v>
      </c>
      <c r="X134" s="18">
        <f t="shared" si="132"/>
        <v>8000000</v>
      </c>
      <c r="Y134" s="21">
        <f>ENERO!AA134</f>
        <v>1059105</v>
      </c>
      <c r="Z134" s="457">
        <v>559049</v>
      </c>
      <c r="AA134" s="20">
        <f t="shared" si="133"/>
        <v>1618154</v>
      </c>
      <c r="AB134" s="21">
        <f>ENERO!AD134</f>
        <v>1059105</v>
      </c>
      <c r="AC134" s="457">
        <v>559049</v>
      </c>
      <c r="AD134" s="18">
        <f t="shared" si="134"/>
        <v>1618154</v>
      </c>
      <c r="AE134" s="21">
        <f>ENERO!AG134</f>
        <v>1059105</v>
      </c>
      <c r="AF134" s="457">
        <v>559049</v>
      </c>
      <c r="AG134" s="18">
        <f t="shared" si="135"/>
        <v>1618154</v>
      </c>
      <c r="AH134" s="21">
        <f t="shared" si="136"/>
        <v>6381846</v>
      </c>
      <c r="AI134" s="17">
        <f t="shared" si="137"/>
        <v>6381846</v>
      </c>
      <c r="AJ134" s="18">
        <f t="shared" si="138"/>
        <v>6381846</v>
      </c>
      <c r="AK134" s="10"/>
      <c r="AL134" s="455">
        <v>0</v>
      </c>
      <c r="AM134" s="458">
        <v>0</v>
      </c>
      <c r="AN134" s="10"/>
      <c r="AO134" s="365"/>
      <c r="AP134" s="365"/>
      <c r="AQ134" s="365"/>
      <c r="AR134" s="365"/>
      <c r="AS134" s="365"/>
      <c r="AT134" s="365"/>
      <c r="AU134" s="365"/>
      <c r="AV134" s="365"/>
      <c r="AW134" s="365"/>
      <c r="AX134" s="365"/>
      <c r="AY134" s="365"/>
      <c r="AZ134" s="365"/>
    </row>
    <row r="135" spans="1:52" s="467" customFormat="1" x14ac:dyDescent="0.2">
      <c r="A135" s="623"/>
      <c r="N135" s="10"/>
      <c r="R135" s="10"/>
      <c r="S135" s="155" t="str">
        <f>+IF(ENERO!S135=0,"",ENERO!S135)</f>
        <v>2010200-12</v>
      </c>
      <c r="T135" s="238" t="str">
        <f>+IF(ENERO!T135=0,"",ENERO!T135)</f>
        <v>Salud Ocupacional</v>
      </c>
      <c r="U135" s="31">
        <f>+ENERO!U135</f>
        <v>5000000</v>
      </c>
      <c r="V135" s="17">
        <f>ENERO!V135+FEBRERO!AL135</f>
        <v>0</v>
      </c>
      <c r="W135" s="17">
        <f>ENERO!W135+FEBRERO!AM135</f>
        <v>0</v>
      </c>
      <c r="X135" s="18">
        <f t="shared" si="132"/>
        <v>5000000</v>
      </c>
      <c r="Y135" s="21">
        <f>ENERO!AA135</f>
        <v>0</v>
      </c>
      <c r="Z135" s="457">
        <v>0</v>
      </c>
      <c r="AA135" s="20">
        <f t="shared" si="133"/>
        <v>0</v>
      </c>
      <c r="AB135" s="21">
        <f>ENERO!AD135</f>
        <v>0</v>
      </c>
      <c r="AC135" s="457">
        <v>0</v>
      </c>
      <c r="AD135" s="18">
        <f t="shared" si="134"/>
        <v>0</v>
      </c>
      <c r="AE135" s="21">
        <f>ENERO!AG135</f>
        <v>0</v>
      </c>
      <c r="AF135" s="457">
        <v>0</v>
      </c>
      <c r="AG135" s="18">
        <f t="shared" si="135"/>
        <v>0</v>
      </c>
      <c r="AH135" s="21">
        <f t="shared" si="136"/>
        <v>5000000</v>
      </c>
      <c r="AI135" s="17">
        <f t="shared" si="137"/>
        <v>5000000</v>
      </c>
      <c r="AJ135" s="18">
        <f t="shared" si="138"/>
        <v>5000000</v>
      </c>
      <c r="AK135" s="10"/>
      <c r="AL135" s="455">
        <v>0</v>
      </c>
      <c r="AM135" s="458">
        <v>0</v>
      </c>
      <c r="AN135" s="10"/>
      <c r="AO135" s="365"/>
      <c r="AP135" s="365"/>
      <c r="AQ135" s="365"/>
      <c r="AR135" s="365"/>
      <c r="AS135" s="365"/>
      <c r="AT135" s="365"/>
      <c r="AU135" s="365"/>
      <c r="AV135" s="365"/>
      <c r="AW135" s="365"/>
      <c r="AX135" s="365"/>
      <c r="AY135" s="365"/>
      <c r="AZ135" s="365"/>
    </row>
    <row r="136" spans="1:52" s="467" customFormat="1" x14ac:dyDescent="0.2">
      <c r="A136" s="623"/>
      <c r="N136" s="10"/>
      <c r="R136" s="10"/>
      <c r="S136" s="155" t="str">
        <f>+IF(ENERO!S136=0,"",ENERO!S136)</f>
        <v>2010200-13</v>
      </c>
      <c r="T136" s="238" t="str">
        <f>+IF(ENERO!T136=0,"",ENERO!T136)</f>
        <v>Liquidacion de Convenios</v>
      </c>
      <c r="U136" s="31">
        <f>+ENERO!U136</f>
        <v>0</v>
      </c>
      <c r="V136" s="17">
        <f>ENERO!V136+FEBRERO!AL136</f>
        <v>0</v>
      </c>
      <c r="W136" s="17">
        <f>ENERO!W136+FEBRERO!AM136</f>
        <v>13870561</v>
      </c>
      <c r="X136" s="18">
        <f t="shared" si="132"/>
        <v>13870561</v>
      </c>
      <c r="Y136" s="21">
        <f>ENERO!AA136</f>
        <v>0</v>
      </c>
      <c r="Z136" s="457">
        <v>0</v>
      </c>
      <c r="AA136" s="20">
        <f t="shared" si="133"/>
        <v>0</v>
      </c>
      <c r="AB136" s="21">
        <f>ENERO!AD136</f>
        <v>0</v>
      </c>
      <c r="AC136" s="457">
        <v>0</v>
      </c>
      <c r="AD136" s="18">
        <f t="shared" si="134"/>
        <v>0</v>
      </c>
      <c r="AE136" s="21">
        <f>ENERO!AG136</f>
        <v>0</v>
      </c>
      <c r="AF136" s="457">
        <v>0</v>
      </c>
      <c r="AG136" s="18">
        <f t="shared" si="135"/>
        <v>0</v>
      </c>
      <c r="AH136" s="21">
        <f t="shared" si="136"/>
        <v>13870561</v>
      </c>
      <c r="AI136" s="17">
        <f t="shared" si="137"/>
        <v>13870561</v>
      </c>
      <c r="AJ136" s="18">
        <f t="shared" si="138"/>
        <v>13870561</v>
      </c>
      <c r="AK136" s="10"/>
      <c r="AL136" s="455">
        <v>0</v>
      </c>
      <c r="AM136" s="458">
        <v>0</v>
      </c>
      <c r="AN136" s="10"/>
      <c r="AO136" s="365"/>
      <c r="AP136" s="365"/>
      <c r="AQ136" s="365"/>
      <c r="AR136" s="365"/>
      <c r="AS136" s="365"/>
      <c r="AT136" s="365"/>
      <c r="AU136" s="365"/>
      <c r="AV136" s="365"/>
      <c r="AW136" s="365"/>
      <c r="AX136" s="365"/>
      <c r="AY136" s="365"/>
      <c r="AZ136" s="365"/>
    </row>
    <row r="137" spans="1:52" s="467" customFormat="1" x14ac:dyDescent="0.2">
      <c r="A137" s="623"/>
      <c r="N137" s="10"/>
      <c r="R137" s="10"/>
      <c r="S137" s="155" t="str">
        <f>+IF(ENERO!S137=0,"",ENERO!S137)</f>
        <v>2010020-14</v>
      </c>
      <c r="T137" s="238" t="str">
        <f>+IF(ENERO!T137=0,"",ENERO!T137)</f>
        <v/>
      </c>
      <c r="U137" s="31">
        <f>+ENERO!U137</f>
        <v>0</v>
      </c>
      <c r="V137" s="17">
        <f>ENERO!V137+FEBRERO!AL137</f>
        <v>0</v>
      </c>
      <c r="W137" s="17">
        <f>ENERO!W137+FEBRERO!AM137</f>
        <v>0</v>
      </c>
      <c r="X137" s="18">
        <f t="shared" si="132"/>
        <v>0</v>
      </c>
      <c r="Y137" s="21">
        <f>ENERO!AA137</f>
        <v>0</v>
      </c>
      <c r="Z137" s="457">
        <v>0</v>
      </c>
      <c r="AA137" s="20">
        <f t="shared" si="133"/>
        <v>0</v>
      </c>
      <c r="AB137" s="21">
        <f>ENERO!AD137</f>
        <v>0</v>
      </c>
      <c r="AC137" s="457">
        <v>0</v>
      </c>
      <c r="AD137" s="18">
        <f t="shared" si="134"/>
        <v>0</v>
      </c>
      <c r="AE137" s="21">
        <f>ENERO!AG137</f>
        <v>0</v>
      </c>
      <c r="AF137" s="457">
        <v>0</v>
      </c>
      <c r="AG137" s="18">
        <f t="shared" si="135"/>
        <v>0</v>
      </c>
      <c r="AH137" s="21">
        <f t="shared" si="136"/>
        <v>0</v>
      </c>
      <c r="AI137" s="17">
        <f t="shared" si="137"/>
        <v>0</v>
      </c>
      <c r="AJ137" s="18">
        <f t="shared" si="138"/>
        <v>0</v>
      </c>
      <c r="AK137" s="10"/>
      <c r="AL137" s="455">
        <v>0</v>
      </c>
      <c r="AM137" s="458">
        <v>0</v>
      </c>
      <c r="AN137" s="10"/>
      <c r="AO137" s="365"/>
      <c r="AP137" s="365"/>
      <c r="AQ137" s="365"/>
      <c r="AR137" s="365"/>
      <c r="AS137" s="365"/>
      <c r="AT137" s="365"/>
      <c r="AU137" s="365"/>
      <c r="AV137" s="365"/>
      <c r="AW137" s="365"/>
      <c r="AX137" s="365"/>
      <c r="AY137" s="365"/>
      <c r="AZ137" s="365"/>
    </row>
    <row r="138" spans="1:52" s="467" customFormat="1" x14ac:dyDescent="0.2">
      <c r="A138" s="623"/>
      <c r="N138" s="10"/>
      <c r="R138" s="10"/>
      <c r="S138" s="155" t="str">
        <f>+IF(ENERO!S138=0,"",ENERO!S138)</f>
        <v>2010200-15</v>
      </c>
      <c r="T138" s="238" t="str">
        <f>+IF(ENERO!T138=0,"",ENERO!T138)</f>
        <v/>
      </c>
      <c r="U138" s="31">
        <f>+ENERO!U138</f>
        <v>0</v>
      </c>
      <c r="V138" s="17">
        <f>ENERO!V138+FEBRERO!AL138</f>
        <v>0</v>
      </c>
      <c r="W138" s="17">
        <f>ENERO!W138+FEBRERO!AM138</f>
        <v>0</v>
      </c>
      <c r="X138" s="18">
        <f t="shared" si="132"/>
        <v>0</v>
      </c>
      <c r="Y138" s="21">
        <f>ENERO!AA138</f>
        <v>0</v>
      </c>
      <c r="Z138" s="457">
        <v>0</v>
      </c>
      <c r="AA138" s="20">
        <f t="shared" si="133"/>
        <v>0</v>
      </c>
      <c r="AB138" s="21">
        <f>ENERO!AD138</f>
        <v>0</v>
      </c>
      <c r="AC138" s="457">
        <v>0</v>
      </c>
      <c r="AD138" s="18">
        <f t="shared" si="134"/>
        <v>0</v>
      </c>
      <c r="AE138" s="21">
        <f>ENERO!AG138</f>
        <v>0</v>
      </c>
      <c r="AF138" s="457">
        <v>0</v>
      </c>
      <c r="AG138" s="18">
        <f t="shared" si="135"/>
        <v>0</v>
      </c>
      <c r="AH138" s="21">
        <f t="shared" si="136"/>
        <v>0</v>
      </c>
      <c r="AI138" s="17">
        <f t="shared" si="137"/>
        <v>0</v>
      </c>
      <c r="AJ138" s="18">
        <f t="shared" si="138"/>
        <v>0</v>
      </c>
      <c r="AK138" s="10"/>
      <c r="AL138" s="455">
        <v>0</v>
      </c>
      <c r="AM138" s="458">
        <v>0</v>
      </c>
      <c r="AN138" s="10"/>
      <c r="AO138" s="365"/>
      <c r="AP138" s="365"/>
      <c r="AQ138" s="365"/>
      <c r="AR138" s="365"/>
      <c r="AS138" s="365"/>
      <c r="AT138" s="365"/>
      <c r="AU138" s="365"/>
      <c r="AV138" s="365"/>
      <c r="AW138" s="365"/>
      <c r="AX138" s="365"/>
      <c r="AY138" s="365"/>
      <c r="AZ138" s="365"/>
    </row>
    <row r="139" spans="1:52" s="467" customFormat="1" x14ac:dyDescent="0.2">
      <c r="A139" s="623"/>
      <c r="N139" s="10"/>
      <c r="R139" s="10"/>
      <c r="S139" s="155">
        <f>+IF(ENERO!S139=0,"",ENERO!S139)</f>
        <v>2010299</v>
      </c>
      <c r="T139" s="238" t="str">
        <f>+IF(ENERO!T139=0,"",ENERO!T139)</f>
        <v>Vigencias Anteriores</v>
      </c>
      <c r="U139" s="31">
        <f>+ENERO!U139</f>
        <v>0</v>
      </c>
      <c r="V139" s="17">
        <f>ENERO!V139+FEBRERO!AL139</f>
        <v>0</v>
      </c>
      <c r="W139" s="17">
        <f>ENERO!W139+FEBRERO!AM139</f>
        <v>11689024</v>
      </c>
      <c r="X139" s="18">
        <f t="shared" si="132"/>
        <v>11689024</v>
      </c>
      <c r="Y139" s="21">
        <f>ENERO!AA139</f>
        <v>11689024</v>
      </c>
      <c r="Z139" s="457">
        <v>0</v>
      </c>
      <c r="AA139" s="20">
        <f t="shared" si="133"/>
        <v>11689024</v>
      </c>
      <c r="AB139" s="21">
        <f>ENERO!AD139</f>
        <v>11689024</v>
      </c>
      <c r="AC139" s="457">
        <v>0</v>
      </c>
      <c r="AD139" s="18">
        <f t="shared" si="134"/>
        <v>11689024</v>
      </c>
      <c r="AE139" s="21">
        <f>ENERO!AG139</f>
        <v>10529324</v>
      </c>
      <c r="AF139" s="457">
        <v>297700</v>
      </c>
      <c r="AG139" s="18">
        <f t="shared" si="135"/>
        <v>10827024</v>
      </c>
      <c r="AH139" s="21">
        <f t="shared" si="136"/>
        <v>0</v>
      </c>
      <c r="AI139" s="17">
        <f t="shared" si="137"/>
        <v>0</v>
      </c>
      <c r="AJ139" s="18">
        <f t="shared" si="138"/>
        <v>862000</v>
      </c>
      <c r="AK139" s="10"/>
      <c r="AL139" s="455">
        <v>0</v>
      </c>
      <c r="AM139" s="458">
        <v>0</v>
      </c>
      <c r="AN139" s="10"/>
      <c r="AO139" s="365"/>
      <c r="AP139" s="365"/>
      <c r="AQ139" s="365"/>
    </row>
    <row r="140" spans="1:52" s="467" customFormat="1" ht="15.75" x14ac:dyDescent="0.2">
      <c r="A140" s="623"/>
      <c r="N140" s="10"/>
      <c r="R140" s="10"/>
      <c r="S140" s="448" t="str">
        <f>+IF(ENERO!S140=0,"",ENERO!S140)</f>
        <v/>
      </c>
      <c r="T140" s="649" t="str">
        <f>+IF(ENERO!T140=0,"",ENERO!T140)</f>
        <v/>
      </c>
      <c r="U140" s="450"/>
      <c r="V140" s="193"/>
      <c r="W140" s="193"/>
      <c r="X140" s="207"/>
      <c r="Y140" s="450"/>
      <c r="Z140" s="193"/>
      <c r="AA140" s="193"/>
      <c r="AB140" s="450"/>
      <c r="AC140" s="193"/>
      <c r="AD140" s="207"/>
      <c r="AE140" s="450"/>
      <c r="AF140" s="193"/>
      <c r="AG140" s="207"/>
      <c r="AH140" s="450"/>
      <c r="AI140" s="193"/>
      <c r="AJ140" s="207"/>
      <c r="AK140" s="12"/>
      <c r="AL140" s="213"/>
      <c r="AM140" s="214"/>
      <c r="AN140" s="10"/>
    </row>
    <row r="141" spans="1:52" s="467" customFormat="1" ht="15" x14ac:dyDescent="0.2">
      <c r="A141" s="623"/>
      <c r="N141" s="10"/>
      <c r="R141" s="10"/>
      <c r="S141" s="34">
        <f>+IF(ENERO!S141=0,"",ENERO!S141)</f>
        <v>2010300</v>
      </c>
      <c r="T141" s="237" t="str">
        <f>+IF(ENERO!T141=0,"",ENERO!T141)</f>
        <v>Impuestos y Multas</v>
      </c>
      <c r="U141" s="151">
        <f t="shared" ref="U141:AJ141" si="140">U142+U143</f>
        <v>10000000</v>
      </c>
      <c r="V141" s="144">
        <f t="shared" si="140"/>
        <v>0</v>
      </c>
      <c r="W141" s="144">
        <f t="shared" si="140"/>
        <v>8187252</v>
      </c>
      <c r="X141" s="153">
        <f t="shared" si="140"/>
        <v>18187252</v>
      </c>
      <c r="Y141" s="151">
        <f t="shared" si="140"/>
        <v>9907857</v>
      </c>
      <c r="Z141" s="144">
        <f t="shared" si="140"/>
        <v>0</v>
      </c>
      <c r="AA141" s="152">
        <f t="shared" si="140"/>
        <v>9907857</v>
      </c>
      <c r="AB141" s="151">
        <f t="shared" si="140"/>
        <v>9907857</v>
      </c>
      <c r="AC141" s="144">
        <f t="shared" si="140"/>
        <v>0</v>
      </c>
      <c r="AD141" s="153">
        <f t="shared" si="140"/>
        <v>9907857</v>
      </c>
      <c r="AE141" s="151">
        <f t="shared" si="140"/>
        <v>8463252</v>
      </c>
      <c r="AF141" s="144">
        <f t="shared" si="140"/>
        <v>0</v>
      </c>
      <c r="AG141" s="153">
        <f t="shared" si="140"/>
        <v>8463252</v>
      </c>
      <c r="AH141" s="151">
        <f t="shared" si="140"/>
        <v>8279395</v>
      </c>
      <c r="AI141" s="144">
        <f t="shared" si="140"/>
        <v>8279395</v>
      </c>
      <c r="AJ141" s="153">
        <f t="shared" si="140"/>
        <v>9724000</v>
      </c>
      <c r="AK141" s="12"/>
      <c r="AL141" s="151">
        <f>AL142+AL143</f>
        <v>0</v>
      </c>
      <c r="AM141" s="153">
        <f>AM142+AM143</f>
        <v>0</v>
      </c>
      <c r="AN141" s="10"/>
    </row>
    <row r="142" spans="1:52" s="467" customFormat="1" x14ac:dyDescent="0.2">
      <c r="A142" s="623"/>
      <c r="N142" s="10"/>
      <c r="R142" s="10"/>
      <c r="S142" s="155" t="str">
        <f>+IF(ENERO!S142=0,"",ENERO!S142)</f>
        <v>2010300-1</v>
      </c>
      <c r="T142" s="238" t="str">
        <f>+IF(ENERO!T142=0,"",ENERO!T142)</f>
        <v>Impuestos (Predial, Vehiculos, Otros)</v>
      </c>
      <c r="U142" s="31">
        <f>+ENERO!U142</f>
        <v>10000000</v>
      </c>
      <c r="V142" s="17">
        <f>ENERO!V142+FEBRERO!AL142</f>
        <v>0</v>
      </c>
      <c r="W142" s="17">
        <f>ENERO!W142+FEBRERO!AM142</f>
        <v>0</v>
      </c>
      <c r="X142" s="18">
        <f>SUM(U142:W142)</f>
        <v>10000000</v>
      </c>
      <c r="Y142" s="21">
        <f>ENERO!AA142</f>
        <v>1720605</v>
      </c>
      <c r="Z142" s="457">
        <v>0</v>
      </c>
      <c r="AA142" s="20">
        <f>SUM(Y142:Z142)</f>
        <v>1720605</v>
      </c>
      <c r="AB142" s="21">
        <f>ENERO!AD142</f>
        <v>1720605</v>
      </c>
      <c r="AC142" s="457">
        <v>0</v>
      </c>
      <c r="AD142" s="18">
        <f>SUM(AB142:AC142)</f>
        <v>1720605</v>
      </c>
      <c r="AE142" s="21">
        <f>ENERO!AG142</f>
        <v>276000</v>
      </c>
      <c r="AF142" s="457">
        <v>0</v>
      </c>
      <c r="AG142" s="18">
        <f>SUM(AE142:AF142)</f>
        <v>276000</v>
      </c>
      <c r="AH142" s="21">
        <f>X142-AA142</f>
        <v>8279395</v>
      </c>
      <c r="AI142" s="17">
        <f>X142-AD142</f>
        <v>8279395</v>
      </c>
      <c r="AJ142" s="18">
        <f>X142-AG142</f>
        <v>9724000</v>
      </c>
      <c r="AK142" s="10"/>
      <c r="AL142" s="455">
        <v>0</v>
      </c>
      <c r="AM142" s="458">
        <v>0</v>
      </c>
      <c r="AN142" s="10"/>
    </row>
    <row r="143" spans="1:52" s="467" customFormat="1" x14ac:dyDescent="0.2">
      <c r="A143" s="623"/>
      <c r="N143" s="10"/>
      <c r="R143" s="10"/>
      <c r="S143" s="155">
        <f>+IF(ENERO!S143=0,"",ENERO!S143)</f>
        <v>2010399</v>
      </c>
      <c r="T143" s="238" t="str">
        <f>+IF(ENERO!T143=0,"",ENERO!T143)</f>
        <v>Vigencias Anteriores</v>
      </c>
      <c r="U143" s="31">
        <f>+ENERO!U143</f>
        <v>0</v>
      </c>
      <c r="V143" s="17">
        <f>ENERO!V143+FEBRERO!AL143</f>
        <v>0</v>
      </c>
      <c r="W143" s="17">
        <f>ENERO!W143+FEBRERO!AM143</f>
        <v>8187252</v>
      </c>
      <c r="X143" s="18">
        <f>SUM(U143:W143)</f>
        <v>8187252</v>
      </c>
      <c r="Y143" s="21">
        <f>ENERO!AA143</f>
        <v>8187252</v>
      </c>
      <c r="Z143" s="457">
        <v>0</v>
      </c>
      <c r="AA143" s="20">
        <f>SUM(Y143:Z143)</f>
        <v>8187252</v>
      </c>
      <c r="AB143" s="21">
        <f>ENERO!AD143</f>
        <v>8187252</v>
      </c>
      <c r="AC143" s="457">
        <v>0</v>
      </c>
      <c r="AD143" s="18">
        <f>SUM(AB143:AC143)</f>
        <v>8187252</v>
      </c>
      <c r="AE143" s="21">
        <f>ENERO!AG143</f>
        <v>8187252</v>
      </c>
      <c r="AF143" s="457">
        <v>0</v>
      </c>
      <c r="AG143" s="18">
        <f>SUM(AE143:AF143)</f>
        <v>8187252</v>
      </c>
      <c r="AH143" s="21">
        <f>X143-AA143</f>
        <v>0</v>
      </c>
      <c r="AI143" s="17">
        <f>X143-AD143</f>
        <v>0</v>
      </c>
      <c r="AJ143" s="18">
        <f>X143-AG143</f>
        <v>0</v>
      </c>
      <c r="AK143" s="10"/>
      <c r="AL143" s="455">
        <v>0</v>
      </c>
      <c r="AM143" s="458">
        <v>0</v>
      </c>
      <c r="AN143" s="10"/>
    </row>
    <row r="144" spans="1:52" s="467" customFormat="1" ht="15.75" x14ac:dyDescent="0.2">
      <c r="A144" s="623"/>
      <c r="N144" s="10"/>
      <c r="R144" s="10"/>
      <c r="S144" s="448" t="str">
        <f>+IF(ENERO!S144=0,"",ENERO!S144)</f>
        <v/>
      </c>
      <c r="T144" s="649" t="str">
        <f>+IF(ENERO!T144=0,"",ENERO!T144)</f>
        <v/>
      </c>
      <c r="U144" s="450"/>
      <c r="V144" s="193"/>
      <c r="W144" s="193"/>
      <c r="X144" s="207"/>
      <c r="Y144" s="450"/>
      <c r="Z144" s="193"/>
      <c r="AA144" s="193"/>
      <c r="AB144" s="450"/>
      <c r="AC144" s="193"/>
      <c r="AD144" s="207"/>
      <c r="AE144" s="450"/>
      <c r="AF144" s="193"/>
      <c r="AG144" s="207"/>
      <c r="AH144" s="450"/>
      <c r="AI144" s="193"/>
      <c r="AJ144" s="207"/>
      <c r="AK144" s="10"/>
      <c r="AL144" s="213"/>
      <c r="AM144" s="214"/>
      <c r="AN144" s="10"/>
    </row>
    <row r="145" spans="1:40" s="467" customFormat="1" ht="15.75" x14ac:dyDescent="0.2">
      <c r="A145" s="623"/>
      <c r="N145" s="10"/>
      <c r="R145" s="10"/>
      <c r="S145" s="469">
        <f>+IF(ENERO!S145=0,"",ENERO!S145)</f>
        <v>2020010</v>
      </c>
      <c r="T145" s="676" t="str">
        <f>+IF(ENERO!T145=0,"",ENERO!T145)</f>
        <v>Gastos de Operación</v>
      </c>
      <c r="U145" s="151">
        <f t="shared" ref="U145:AJ145" si="141">U147+U155</f>
        <v>329079750</v>
      </c>
      <c r="V145" s="144">
        <f t="shared" si="141"/>
        <v>0</v>
      </c>
      <c r="W145" s="144">
        <f t="shared" si="141"/>
        <v>109044209</v>
      </c>
      <c r="X145" s="153">
        <f t="shared" si="141"/>
        <v>438123959</v>
      </c>
      <c r="Y145" s="151">
        <f t="shared" si="141"/>
        <v>176290823</v>
      </c>
      <c r="Z145" s="144">
        <f t="shared" si="141"/>
        <v>36107290</v>
      </c>
      <c r="AA145" s="152">
        <f t="shared" si="141"/>
        <v>212398113</v>
      </c>
      <c r="AB145" s="151">
        <f t="shared" si="141"/>
        <v>75150263</v>
      </c>
      <c r="AC145" s="144">
        <f t="shared" si="141"/>
        <v>57701415</v>
      </c>
      <c r="AD145" s="153">
        <f t="shared" si="141"/>
        <v>132851678</v>
      </c>
      <c r="AE145" s="151">
        <f t="shared" si="141"/>
        <v>20830003</v>
      </c>
      <c r="AF145" s="144">
        <f t="shared" si="141"/>
        <v>45210893</v>
      </c>
      <c r="AG145" s="153">
        <f t="shared" si="141"/>
        <v>66040896</v>
      </c>
      <c r="AH145" s="151">
        <f t="shared" si="141"/>
        <v>225725846</v>
      </c>
      <c r="AI145" s="144">
        <f t="shared" si="141"/>
        <v>305272281</v>
      </c>
      <c r="AJ145" s="153">
        <f t="shared" si="141"/>
        <v>372083063</v>
      </c>
      <c r="AK145" s="12"/>
      <c r="AL145" s="151">
        <f>AL147+AL155</f>
        <v>0</v>
      </c>
      <c r="AM145" s="153">
        <f>AM147+AM155</f>
        <v>0</v>
      </c>
      <c r="AN145" s="10"/>
    </row>
    <row r="146" spans="1:40" s="467" customFormat="1" x14ac:dyDescent="0.2">
      <c r="A146" s="623"/>
      <c r="N146" s="10"/>
      <c r="R146" s="10"/>
      <c r="S146" s="11" t="str">
        <f>+IF(ENERO!S146=0,"",ENERO!S146)</f>
        <v/>
      </c>
      <c r="T146" s="251" t="str">
        <f>+IF(ENERO!T146=0,"",ENERO!T146)</f>
        <v/>
      </c>
      <c r="U146" s="21"/>
      <c r="V146" s="17"/>
      <c r="W146" s="17"/>
      <c r="X146" s="18"/>
      <c r="Y146" s="21"/>
      <c r="Z146" s="17"/>
      <c r="AA146" s="20"/>
      <c r="AB146" s="21"/>
      <c r="AC146" s="17"/>
      <c r="AD146" s="18"/>
      <c r="AE146" s="21"/>
      <c r="AF146" s="17"/>
      <c r="AG146" s="18"/>
      <c r="AH146" s="21"/>
      <c r="AI146" s="17"/>
      <c r="AJ146" s="18"/>
      <c r="AK146" s="10"/>
      <c r="AL146" s="213"/>
      <c r="AM146" s="214"/>
      <c r="AN146" s="10"/>
    </row>
    <row r="147" spans="1:40" s="467" customFormat="1" ht="15" x14ac:dyDescent="0.2">
      <c r="A147" s="623"/>
      <c r="N147" s="10"/>
      <c r="R147" s="10"/>
      <c r="S147" s="34">
        <f>+IF(ENERO!S147=0,"",ENERO!S147)</f>
        <v>2020100</v>
      </c>
      <c r="T147" s="237" t="str">
        <f>+IF(ENERO!T147=0,"",ENERO!T147)</f>
        <v>Adquisición de bienes</v>
      </c>
      <c r="U147" s="151">
        <f t="shared" ref="U147:AJ147" si="142">SUM(U148:U149)+U153</f>
        <v>126079750</v>
      </c>
      <c r="V147" s="144">
        <f t="shared" si="142"/>
        <v>0</v>
      </c>
      <c r="W147" s="144">
        <f t="shared" si="142"/>
        <v>52587439</v>
      </c>
      <c r="X147" s="153">
        <f t="shared" si="142"/>
        <v>178667189</v>
      </c>
      <c r="Y147" s="151">
        <f t="shared" si="142"/>
        <v>31850054</v>
      </c>
      <c r="Z147" s="144">
        <f t="shared" si="142"/>
        <v>26807960</v>
      </c>
      <c r="AA147" s="152">
        <f t="shared" si="142"/>
        <v>58658014</v>
      </c>
      <c r="AB147" s="151">
        <f t="shared" si="142"/>
        <v>26650054</v>
      </c>
      <c r="AC147" s="144">
        <f t="shared" si="142"/>
        <v>32007960</v>
      </c>
      <c r="AD147" s="153">
        <f t="shared" si="142"/>
        <v>58658014</v>
      </c>
      <c r="AE147" s="151">
        <f t="shared" si="142"/>
        <v>9273049</v>
      </c>
      <c r="AF147" s="144">
        <f t="shared" si="142"/>
        <v>18168796</v>
      </c>
      <c r="AG147" s="153">
        <f t="shared" si="142"/>
        <v>27441845</v>
      </c>
      <c r="AH147" s="151">
        <f t="shared" si="142"/>
        <v>120009175</v>
      </c>
      <c r="AI147" s="144">
        <f t="shared" si="142"/>
        <v>120009175</v>
      </c>
      <c r="AJ147" s="153">
        <f t="shared" si="142"/>
        <v>151225344</v>
      </c>
      <c r="AK147" s="10"/>
      <c r="AL147" s="151">
        <f>SUM(AL148:AL149)+AL153</f>
        <v>0</v>
      </c>
      <c r="AM147" s="153">
        <f>SUM(AM148:AM149)+AM153</f>
        <v>0</v>
      </c>
      <c r="AN147" s="10"/>
    </row>
    <row r="148" spans="1:40" s="467" customFormat="1" x14ac:dyDescent="0.2">
      <c r="A148" s="623"/>
      <c r="N148" s="10"/>
      <c r="R148" s="10"/>
      <c r="S148" s="155">
        <f>+IF(ENERO!S148=0,"",ENERO!S148)</f>
        <v>2020101</v>
      </c>
      <c r="T148" s="238" t="str">
        <f>+IF(ENERO!T148=0,"",ENERO!T148)</f>
        <v>Mantenimiento Hospitalario</v>
      </c>
      <c r="U148" s="31">
        <f>+ENERO!U148</f>
        <v>79079750</v>
      </c>
      <c r="V148" s="17">
        <f>ENERO!V148+FEBRERO!AL148</f>
        <v>0</v>
      </c>
      <c r="W148" s="17">
        <f>ENERO!W148+FEBRERO!AM148</f>
        <v>0</v>
      </c>
      <c r="X148" s="18">
        <f>SUM(U148:W148)</f>
        <v>79079750</v>
      </c>
      <c r="Y148" s="21">
        <f>ENERO!AA148</f>
        <v>7172253</v>
      </c>
      <c r="Z148" s="457">
        <v>6110679</v>
      </c>
      <c r="AA148" s="20">
        <f>SUM(Y148:Z148)</f>
        <v>13282932</v>
      </c>
      <c r="AB148" s="21">
        <f>ENERO!AD148</f>
        <v>1972253</v>
      </c>
      <c r="AC148" s="457">
        <v>11310679</v>
      </c>
      <c r="AD148" s="18">
        <f>SUM(AB148:AC148)</f>
        <v>13282932</v>
      </c>
      <c r="AE148" s="21">
        <f>ENERO!AG148</f>
        <v>0</v>
      </c>
      <c r="AF148" s="457">
        <v>7601779</v>
      </c>
      <c r="AG148" s="18">
        <f>SUM(AE148:AF148)</f>
        <v>7601779</v>
      </c>
      <c r="AH148" s="21">
        <f>X148-AA148</f>
        <v>65796818</v>
      </c>
      <c r="AI148" s="17">
        <f>X148-AD148</f>
        <v>65796818</v>
      </c>
      <c r="AJ148" s="18">
        <f>X148-AG148</f>
        <v>71477971</v>
      </c>
      <c r="AK148" s="10"/>
      <c r="AL148" s="455">
        <v>0</v>
      </c>
      <c r="AM148" s="458">
        <v>0</v>
      </c>
      <c r="AN148" s="10"/>
    </row>
    <row r="149" spans="1:40" s="467" customFormat="1" x14ac:dyDescent="0.2">
      <c r="A149" s="623"/>
      <c r="N149" s="10"/>
      <c r="R149" s="10"/>
      <c r="S149" s="155">
        <f>+IF(ENERO!S149=0,"",ENERO!S149)</f>
        <v>2020102</v>
      </c>
      <c r="T149" s="238" t="str">
        <f>+IF(ENERO!T149=0,"",ENERO!T149)</f>
        <v>Otros</v>
      </c>
      <c r="U149" s="31">
        <f t="shared" ref="U149:AJ149" si="143">SUM(U150:U152)</f>
        <v>47000000</v>
      </c>
      <c r="V149" s="17">
        <f t="shared" si="143"/>
        <v>0</v>
      </c>
      <c r="W149" s="17">
        <f t="shared" si="143"/>
        <v>30000000</v>
      </c>
      <c r="X149" s="18">
        <f t="shared" si="143"/>
        <v>77000000</v>
      </c>
      <c r="Y149" s="21">
        <f t="shared" si="143"/>
        <v>2090362</v>
      </c>
      <c r="Z149" s="169">
        <f t="shared" si="143"/>
        <v>20697281</v>
      </c>
      <c r="AA149" s="20">
        <f t="shared" si="143"/>
        <v>22787643</v>
      </c>
      <c r="AB149" s="21">
        <f t="shared" si="143"/>
        <v>2090362</v>
      </c>
      <c r="AC149" s="169">
        <f t="shared" si="143"/>
        <v>20697281</v>
      </c>
      <c r="AD149" s="18">
        <f t="shared" si="143"/>
        <v>22787643</v>
      </c>
      <c r="AE149" s="21">
        <f t="shared" si="143"/>
        <v>0</v>
      </c>
      <c r="AF149" s="169">
        <f t="shared" si="143"/>
        <v>10567017</v>
      </c>
      <c r="AG149" s="18">
        <f t="shared" si="143"/>
        <v>10567017</v>
      </c>
      <c r="AH149" s="21">
        <f t="shared" si="143"/>
        <v>54212357</v>
      </c>
      <c r="AI149" s="17">
        <f t="shared" si="143"/>
        <v>54212357</v>
      </c>
      <c r="AJ149" s="18">
        <f t="shared" si="143"/>
        <v>66432983</v>
      </c>
      <c r="AK149" s="10"/>
      <c r="AL149" s="31">
        <f>SUM(AL150:AL152)</f>
        <v>0</v>
      </c>
      <c r="AM149" s="28">
        <f>SUM(AM150:AM152)</f>
        <v>0</v>
      </c>
      <c r="AN149" s="10"/>
    </row>
    <row r="150" spans="1:40" s="467" customFormat="1" x14ac:dyDescent="0.2">
      <c r="A150" s="623"/>
      <c r="N150" s="10"/>
      <c r="R150" s="10"/>
      <c r="S150" s="156" t="str">
        <f>+IF(ENERO!S150=0,"",ENERO!S150)</f>
        <v>2020102-1</v>
      </c>
      <c r="T150" s="238" t="str">
        <f>+IF(ENERO!T150=0,"",ENERO!T150)</f>
        <v>Compra de Equipo e Instr. Mco. y Laborat.</v>
      </c>
      <c r="U150" s="31">
        <f>+ENERO!U150</f>
        <v>15000000</v>
      </c>
      <c r="V150" s="17">
        <f>ENERO!V150+FEBRERO!AL150</f>
        <v>0</v>
      </c>
      <c r="W150" s="17">
        <f>ENERO!W150+FEBRERO!AM150</f>
        <v>30000000</v>
      </c>
      <c r="X150" s="18">
        <f>SUM(U150:W150)</f>
        <v>45000000</v>
      </c>
      <c r="Y150" s="21">
        <f>ENERO!AA150</f>
        <v>0</v>
      </c>
      <c r="Z150" s="457">
        <v>18000000</v>
      </c>
      <c r="AA150" s="20">
        <f>SUM(Y150:Z150)</f>
        <v>18000000</v>
      </c>
      <c r="AB150" s="21">
        <f>ENERO!AD150</f>
        <v>0</v>
      </c>
      <c r="AC150" s="457">
        <v>18000000</v>
      </c>
      <c r="AD150" s="18">
        <f>SUM(AB150:AC150)</f>
        <v>18000000</v>
      </c>
      <c r="AE150" s="21">
        <f>ENERO!AG150</f>
        <v>0</v>
      </c>
      <c r="AF150" s="457">
        <v>10567017</v>
      </c>
      <c r="AG150" s="18">
        <f>SUM(AE150:AF150)</f>
        <v>10567017</v>
      </c>
      <c r="AH150" s="21">
        <f>X150-AA150</f>
        <v>27000000</v>
      </c>
      <c r="AI150" s="17">
        <f>X150-AD150</f>
        <v>27000000</v>
      </c>
      <c r="AJ150" s="18">
        <f>X150-AG150</f>
        <v>34432983</v>
      </c>
      <c r="AK150" s="10"/>
      <c r="AL150" s="455">
        <v>0</v>
      </c>
      <c r="AM150" s="458">
        <v>0</v>
      </c>
      <c r="AN150" s="10"/>
    </row>
    <row r="151" spans="1:40" s="467" customFormat="1" x14ac:dyDescent="0.2">
      <c r="A151" s="623"/>
      <c r="N151" s="10"/>
      <c r="R151" s="10"/>
      <c r="S151" s="156" t="str">
        <f>+IF(ENERO!S151=0,"",ENERO!S151)</f>
        <v>2020102-2</v>
      </c>
      <c r="T151" s="238" t="str">
        <f>+IF(ENERO!T151=0,"",ENERO!T151)</f>
        <v>Materiales</v>
      </c>
      <c r="U151" s="31">
        <f>+ENERO!U151</f>
        <v>12000000</v>
      </c>
      <c r="V151" s="17">
        <f>ENERO!V151+FEBRERO!AL151</f>
        <v>0</v>
      </c>
      <c r="W151" s="17">
        <f>ENERO!W151+FEBRERO!AM151</f>
        <v>0</v>
      </c>
      <c r="X151" s="18">
        <f>SUM(U151:W151)</f>
        <v>12000000</v>
      </c>
      <c r="Y151" s="21">
        <f>ENERO!AA151</f>
        <v>860720</v>
      </c>
      <c r="Z151" s="457">
        <v>807360</v>
      </c>
      <c r="AA151" s="20">
        <f>SUM(Y151:Z151)</f>
        <v>1668080</v>
      </c>
      <c r="AB151" s="21">
        <f>ENERO!AD151</f>
        <v>860720</v>
      </c>
      <c r="AC151" s="457">
        <v>807360</v>
      </c>
      <c r="AD151" s="18">
        <f>SUM(AB151:AC151)</f>
        <v>1668080</v>
      </c>
      <c r="AE151" s="21">
        <f>ENERO!AG151</f>
        <v>0</v>
      </c>
      <c r="AF151" s="457">
        <v>0</v>
      </c>
      <c r="AG151" s="18">
        <f>SUM(AE151:AF151)</f>
        <v>0</v>
      </c>
      <c r="AH151" s="21">
        <f>X151-AA151</f>
        <v>10331920</v>
      </c>
      <c r="AI151" s="17">
        <f>X151-AD151</f>
        <v>10331920</v>
      </c>
      <c r="AJ151" s="18">
        <f>X151-AG151</f>
        <v>12000000</v>
      </c>
      <c r="AK151" s="10"/>
      <c r="AL151" s="455">
        <v>0</v>
      </c>
      <c r="AM151" s="458">
        <v>0</v>
      </c>
      <c r="AN151" s="10"/>
    </row>
    <row r="152" spans="1:40" s="467" customFormat="1" x14ac:dyDescent="0.2">
      <c r="A152" s="623"/>
      <c r="N152" s="10"/>
      <c r="R152" s="10"/>
      <c r="S152" s="156" t="str">
        <f>+IF(ENERO!S152=0,"",ENERO!S152)</f>
        <v>2020102-3</v>
      </c>
      <c r="T152" s="238" t="str">
        <f>+IF(ENERO!T152=0,"",ENERO!T152)</f>
        <v>Combustible</v>
      </c>
      <c r="U152" s="31">
        <f>+ENERO!U152</f>
        <v>20000000</v>
      </c>
      <c r="V152" s="17">
        <f>ENERO!V152+FEBRERO!AL152</f>
        <v>0</v>
      </c>
      <c r="W152" s="17">
        <f>ENERO!W152+FEBRERO!AM152</f>
        <v>0</v>
      </c>
      <c r="X152" s="18">
        <f>SUM(U152:W152)</f>
        <v>20000000</v>
      </c>
      <c r="Y152" s="21">
        <f>ENERO!AA152</f>
        <v>1229642</v>
      </c>
      <c r="Z152" s="457">
        <v>1889921</v>
      </c>
      <c r="AA152" s="20">
        <f>SUM(Y152:Z152)</f>
        <v>3119563</v>
      </c>
      <c r="AB152" s="21">
        <f>ENERO!AD152</f>
        <v>1229642</v>
      </c>
      <c r="AC152" s="457">
        <v>1889921</v>
      </c>
      <c r="AD152" s="18">
        <f>SUM(AB152:AC152)</f>
        <v>3119563</v>
      </c>
      <c r="AE152" s="21">
        <f>ENERO!AG152</f>
        <v>0</v>
      </c>
      <c r="AF152" s="457">
        <v>0</v>
      </c>
      <c r="AG152" s="18">
        <f>SUM(AE152:AF152)</f>
        <v>0</v>
      </c>
      <c r="AH152" s="21">
        <f>X152-AA152</f>
        <v>16880437</v>
      </c>
      <c r="AI152" s="17">
        <f>X152-AD152</f>
        <v>16880437</v>
      </c>
      <c r="AJ152" s="18">
        <f>X152-AG152</f>
        <v>20000000</v>
      </c>
      <c r="AK152" s="10"/>
      <c r="AL152" s="455">
        <v>0</v>
      </c>
      <c r="AM152" s="458">
        <v>0</v>
      </c>
      <c r="AN152" s="10"/>
    </row>
    <row r="153" spans="1:40" s="467" customFormat="1" x14ac:dyDescent="0.2">
      <c r="A153" s="623"/>
      <c r="N153" s="10"/>
      <c r="R153" s="10"/>
      <c r="S153" s="155">
        <f>+IF(ENERO!S153=0,"",ENERO!S153)</f>
        <v>2020199</v>
      </c>
      <c r="T153" s="238" t="str">
        <f>+IF(ENERO!T153=0,"",ENERO!T153)</f>
        <v>Vigencias Anteriores</v>
      </c>
      <c r="U153" s="31">
        <f>+ENERO!U153</f>
        <v>0</v>
      </c>
      <c r="V153" s="17">
        <f>ENERO!V153+FEBRERO!AL153</f>
        <v>0</v>
      </c>
      <c r="W153" s="17">
        <f>ENERO!W153+FEBRERO!AM153</f>
        <v>22587439</v>
      </c>
      <c r="X153" s="18">
        <f>SUM(U153:W153)</f>
        <v>22587439</v>
      </c>
      <c r="Y153" s="21">
        <f>ENERO!AA153</f>
        <v>22587439</v>
      </c>
      <c r="Z153" s="457">
        <v>0</v>
      </c>
      <c r="AA153" s="20">
        <f>SUM(Y153:Z153)</f>
        <v>22587439</v>
      </c>
      <c r="AB153" s="21">
        <f>ENERO!AD153</f>
        <v>22587439</v>
      </c>
      <c r="AC153" s="457">
        <v>0</v>
      </c>
      <c r="AD153" s="18">
        <f>SUM(AB153:AC153)</f>
        <v>22587439</v>
      </c>
      <c r="AE153" s="21">
        <f>ENERO!AG153</f>
        <v>9273049</v>
      </c>
      <c r="AF153" s="457">
        <v>0</v>
      </c>
      <c r="AG153" s="18">
        <f>SUM(AE153:AF153)</f>
        <v>9273049</v>
      </c>
      <c r="AH153" s="21">
        <f>X153-AA153</f>
        <v>0</v>
      </c>
      <c r="AI153" s="17">
        <f>X153-AD153</f>
        <v>0</v>
      </c>
      <c r="AJ153" s="18">
        <f>X153-AG153</f>
        <v>13314390</v>
      </c>
      <c r="AK153" s="10"/>
      <c r="AL153" s="455">
        <v>0</v>
      </c>
      <c r="AM153" s="458">
        <v>0</v>
      </c>
      <c r="AN153" s="10"/>
    </row>
    <row r="154" spans="1:40" s="467" customFormat="1" ht="15.75" x14ac:dyDescent="0.2">
      <c r="A154" s="623"/>
      <c r="N154" s="10"/>
      <c r="R154" s="10"/>
      <c r="S154" s="448" t="str">
        <f>+IF(ENERO!S154=0,"",ENERO!S154)</f>
        <v/>
      </c>
      <c r="T154" s="649" t="str">
        <f>+IF(ENERO!T154=0,"",ENERO!T154)</f>
        <v/>
      </c>
      <c r="U154" s="450"/>
      <c r="V154" s="193"/>
      <c r="W154" s="193"/>
      <c r="X154" s="207"/>
      <c r="Y154" s="450"/>
      <c r="Z154" s="193"/>
      <c r="AA154" s="193"/>
      <c r="AB154" s="450"/>
      <c r="AC154" s="193"/>
      <c r="AD154" s="207"/>
      <c r="AE154" s="450"/>
      <c r="AF154" s="193"/>
      <c r="AG154" s="207"/>
      <c r="AH154" s="450"/>
      <c r="AI154" s="193"/>
      <c r="AJ154" s="207"/>
      <c r="AK154" s="10"/>
      <c r="AL154" s="213"/>
      <c r="AM154" s="214"/>
      <c r="AN154" s="10"/>
    </row>
    <row r="155" spans="1:40" s="467" customFormat="1" ht="15" x14ac:dyDescent="0.2">
      <c r="A155" s="623"/>
      <c r="N155" s="10"/>
      <c r="R155" s="10"/>
      <c r="S155" s="34">
        <f>+IF(ENERO!S155=0,"",ENERO!S155)</f>
        <v>2020200</v>
      </c>
      <c r="T155" s="237" t="str">
        <f>+IF(ENERO!T155=0,"",ENERO!T155)</f>
        <v>Adquisición de Servicios</v>
      </c>
      <c r="U155" s="151">
        <f t="shared" ref="U155:AJ155" si="144">SUM(U156:U157)+U168</f>
        <v>203000000</v>
      </c>
      <c r="V155" s="144">
        <f t="shared" si="144"/>
        <v>0</v>
      </c>
      <c r="W155" s="144">
        <f t="shared" si="144"/>
        <v>56456770</v>
      </c>
      <c r="X155" s="153">
        <f t="shared" si="144"/>
        <v>259456770</v>
      </c>
      <c r="Y155" s="151">
        <f t="shared" si="144"/>
        <v>144440769</v>
      </c>
      <c r="Z155" s="144">
        <f t="shared" si="144"/>
        <v>9299330</v>
      </c>
      <c r="AA155" s="152">
        <f t="shared" si="144"/>
        <v>153740099</v>
      </c>
      <c r="AB155" s="151">
        <f t="shared" si="144"/>
        <v>48500209</v>
      </c>
      <c r="AC155" s="144">
        <f t="shared" si="144"/>
        <v>25693455</v>
      </c>
      <c r="AD155" s="153">
        <f t="shared" si="144"/>
        <v>74193664</v>
      </c>
      <c r="AE155" s="151">
        <f t="shared" si="144"/>
        <v>11556954</v>
      </c>
      <c r="AF155" s="144">
        <f t="shared" si="144"/>
        <v>27042097</v>
      </c>
      <c r="AG155" s="153">
        <f t="shared" si="144"/>
        <v>38599051</v>
      </c>
      <c r="AH155" s="151">
        <f t="shared" si="144"/>
        <v>105716671</v>
      </c>
      <c r="AI155" s="144">
        <f t="shared" si="144"/>
        <v>185263106</v>
      </c>
      <c r="AJ155" s="153">
        <f t="shared" si="144"/>
        <v>220857719</v>
      </c>
      <c r="AK155" s="10"/>
      <c r="AL155" s="151">
        <f>SUM(AL156:AL157)+AL168</f>
        <v>0</v>
      </c>
      <c r="AM155" s="153">
        <f>SUM(AM156:AM157)+AM168</f>
        <v>0</v>
      </c>
      <c r="AN155" s="10"/>
    </row>
    <row r="156" spans="1:40" s="467" customFormat="1" x14ac:dyDescent="0.2">
      <c r="A156" s="623"/>
      <c r="N156" s="10"/>
      <c r="P156" s="10"/>
      <c r="Q156" s="10"/>
      <c r="R156" s="10"/>
      <c r="S156" s="155">
        <f>+IF(ENERO!S156=0,"",ENERO!S156)</f>
        <v>2020201</v>
      </c>
      <c r="T156" s="238" t="str">
        <f>+IF(ENERO!T156=0,"",ENERO!T156)</f>
        <v>Mantenimiento Hospitalario</v>
      </c>
      <c r="U156" s="31">
        <f>+ENERO!U156</f>
        <v>80000000</v>
      </c>
      <c r="V156" s="17">
        <f>ENERO!V156+FEBRERO!AL156</f>
        <v>0</v>
      </c>
      <c r="W156" s="17">
        <f>ENERO!W156+FEBRERO!AM156</f>
        <v>17500000</v>
      </c>
      <c r="X156" s="18">
        <f>SUM(U156:W156)</f>
        <v>97500000</v>
      </c>
      <c r="Y156" s="21">
        <f>ENERO!AA156</f>
        <v>42913474</v>
      </c>
      <c r="Z156" s="457">
        <v>6666850</v>
      </c>
      <c r="AA156" s="20">
        <f>SUM(Y156:Z156)</f>
        <v>49580324</v>
      </c>
      <c r="AB156" s="21">
        <f>ENERO!AD156</f>
        <v>2932914</v>
      </c>
      <c r="AC156" s="457">
        <v>20511500</v>
      </c>
      <c r="AD156" s="18">
        <f>SUM(AB156:AC156)</f>
        <v>23444414</v>
      </c>
      <c r="AE156" s="21">
        <f>ENERO!AG156</f>
        <v>2587000</v>
      </c>
      <c r="AF156" s="457">
        <v>19762200</v>
      </c>
      <c r="AG156" s="18">
        <f>SUM(AE156:AF156)</f>
        <v>22349200</v>
      </c>
      <c r="AH156" s="21">
        <f>X156-AA156</f>
        <v>47919676</v>
      </c>
      <c r="AI156" s="17">
        <f>X156-AD156</f>
        <v>74055586</v>
      </c>
      <c r="AJ156" s="18">
        <f>X156-AG156</f>
        <v>75150800</v>
      </c>
      <c r="AK156" s="10"/>
      <c r="AL156" s="455">
        <v>0</v>
      </c>
      <c r="AM156" s="458">
        <v>0</v>
      </c>
      <c r="AN156" s="10"/>
    </row>
    <row r="157" spans="1:40" s="467" customFormat="1" x14ac:dyDescent="0.2">
      <c r="A157" s="623"/>
      <c r="N157" s="10"/>
      <c r="P157" s="10"/>
      <c r="Q157" s="10"/>
      <c r="R157" s="10"/>
      <c r="S157" s="155">
        <f>+IF(ENERO!S157=0,"",ENERO!S157)</f>
        <v>2020202</v>
      </c>
      <c r="T157" s="238" t="str">
        <f>+IF(ENERO!T157=0,"",ENERO!T157)</f>
        <v>Otros</v>
      </c>
      <c r="U157" s="31">
        <f>SUM(U158:U167)</f>
        <v>123000000</v>
      </c>
      <c r="V157" s="17">
        <f>SUM(V158:V167)</f>
        <v>0</v>
      </c>
      <c r="W157" s="17">
        <f t="shared" ref="W157:AJ157" si="145">SUM(W158:W167)</f>
        <v>0</v>
      </c>
      <c r="X157" s="18">
        <f t="shared" si="145"/>
        <v>123000000</v>
      </c>
      <c r="Y157" s="21">
        <f t="shared" si="145"/>
        <v>62570525</v>
      </c>
      <c r="Z157" s="17">
        <f t="shared" si="145"/>
        <v>2632480</v>
      </c>
      <c r="AA157" s="20">
        <f t="shared" si="145"/>
        <v>65203005</v>
      </c>
      <c r="AB157" s="21">
        <f t="shared" si="145"/>
        <v>6610525</v>
      </c>
      <c r="AC157" s="17">
        <f t="shared" si="145"/>
        <v>5181955</v>
      </c>
      <c r="AD157" s="18">
        <f t="shared" si="145"/>
        <v>11792480</v>
      </c>
      <c r="AE157" s="21">
        <f t="shared" si="145"/>
        <v>0</v>
      </c>
      <c r="AF157" s="17">
        <f t="shared" si="145"/>
        <v>774200</v>
      </c>
      <c r="AG157" s="18">
        <f t="shared" si="145"/>
        <v>774200</v>
      </c>
      <c r="AH157" s="21">
        <f t="shared" si="145"/>
        <v>57796995</v>
      </c>
      <c r="AI157" s="17">
        <f t="shared" si="145"/>
        <v>111207520</v>
      </c>
      <c r="AJ157" s="18">
        <f t="shared" si="145"/>
        <v>122225800</v>
      </c>
      <c r="AK157" s="12"/>
      <c r="AL157" s="31">
        <f>SUM(AL158:AL167)</f>
        <v>0</v>
      </c>
      <c r="AM157" s="28">
        <f>SUM(AM158:AM167)</f>
        <v>0</v>
      </c>
      <c r="AN157" s="10"/>
    </row>
    <row r="158" spans="1:40" s="467" customFormat="1" x14ac:dyDescent="0.2">
      <c r="A158" s="623"/>
      <c r="N158" s="10"/>
      <c r="P158" s="10"/>
      <c r="Q158" s="10"/>
      <c r="R158" s="10"/>
      <c r="S158" s="156" t="str">
        <f>+IF(ENERO!S158=0,"",ENERO!S158)</f>
        <v>2020202-1</v>
      </c>
      <c r="T158" s="251" t="str">
        <f>+IF(ENERO!T158=0,"",ENERO!T158)</f>
        <v>Seguros</v>
      </c>
      <c r="U158" s="31">
        <f>+ENERO!U158</f>
        <v>12000000</v>
      </c>
      <c r="V158" s="17">
        <f>ENERO!V158+FEBRERO!AL158</f>
        <v>0</v>
      </c>
      <c r="W158" s="17">
        <f>ENERO!W158+FEBRERO!AM158</f>
        <v>0</v>
      </c>
      <c r="X158" s="18">
        <f t="shared" ref="X158:X168" si="146">SUM(U158:W158)</f>
        <v>12000000</v>
      </c>
      <c r="Y158" s="21">
        <f>ENERO!AA158</f>
        <v>659328</v>
      </c>
      <c r="Z158" s="457">
        <v>782400</v>
      </c>
      <c r="AA158" s="20">
        <f t="shared" ref="AA158:AA168" si="147">SUM(Y158:Z158)</f>
        <v>1441728</v>
      </c>
      <c r="AB158" s="21">
        <f>ENERO!AD158</f>
        <v>659328</v>
      </c>
      <c r="AC158" s="457">
        <v>782400</v>
      </c>
      <c r="AD158" s="18">
        <f t="shared" ref="AD158:AD168" si="148">SUM(AB158:AC158)</f>
        <v>1441728</v>
      </c>
      <c r="AE158" s="21">
        <f>ENERO!AG158</f>
        <v>0</v>
      </c>
      <c r="AF158" s="457">
        <v>0</v>
      </c>
      <c r="AG158" s="18">
        <f t="shared" ref="AG158:AG168" si="149">SUM(AE158:AF158)</f>
        <v>0</v>
      </c>
      <c r="AH158" s="21">
        <f t="shared" ref="AH158:AH168" si="150">X158-AA158</f>
        <v>10558272</v>
      </c>
      <c r="AI158" s="17">
        <f t="shared" ref="AI158:AI168" si="151">X158-AD158</f>
        <v>10558272</v>
      </c>
      <c r="AJ158" s="18">
        <f t="shared" ref="AJ158:AJ168" si="152">X158-AG158</f>
        <v>12000000</v>
      </c>
      <c r="AK158" s="10"/>
      <c r="AL158" s="455">
        <v>0</v>
      </c>
      <c r="AM158" s="458">
        <v>0</v>
      </c>
      <c r="AN158" s="10"/>
    </row>
    <row r="159" spans="1:40" s="467" customFormat="1" x14ac:dyDescent="0.2">
      <c r="A159" s="623"/>
      <c r="N159" s="10"/>
      <c r="P159" s="10"/>
      <c r="Q159" s="10"/>
      <c r="R159" s="10"/>
      <c r="S159" s="156" t="str">
        <f>+IF(ENERO!S159=0,"",ENERO!S159)</f>
        <v>2020202-2</v>
      </c>
      <c r="T159" s="251" t="str">
        <f>+IF(ENERO!T159=0,"",ENERO!T159)</f>
        <v>Impresos y Publicaciones</v>
      </c>
      <c r="U159" s="31">
        <f>+ENERO!U159</f>
        <v>1000000</v>
      </c>
      <c r="V159" s="17">
        <f>ENERO!V159+FEBRERO!AL159</f>
        <v>0</v>
      </c>
      <c r="W159" s="17">
        <f>ENERO!W159+FEBRERO!AM159</f>
        <v>0</v>
      </c>
      <c r="X159" s="18">
        <f t="shared" si="146"/>
        <v>1000000</v>
      </c>
      <c r="Y159" s="21">
        <f>ENERO!AA159</f>
        <v>0</v>
      </c>
      <c r="Z159" s="457">
        <v>0</v>
      </c>
      <c r="AA159" s="20">
        <f t="shared" si="147"/>
        <v>0</v>
      </c>
      <c r="AB159" s="21">
        <f>ENERO!AD159</f>
        <v>0</v>
      </c>
      <c r="AC159" s="457">
        <v>0</v>
      </c>
      <c r="AD159" s="18">
        <f t="shared" si="148"/>
        <v>0</v>
      </c>
      <c r="AE159" s="21">
        <f>ENERO!AG159</f>
        <v>0</v>
      </c>
      <c r="AF159" s="457">
        <v>0</v>
      </c>
      <c r="AG159" s="18">
        <f t="shared" si="149"/>
        <v>0</v>
      </c>
      <c r="AH159" s="21">
        <f t="shared" si="150"/>
        <v>1000000</v>
      </c>
      <c r="AI159" s="17">
        <f t="shared" si="151"/>
        <v>1000000</v>
      </c>
      <c r="AJ159" s="18">
        <f t="shared" si="152"/>
        <v>1000000</v>
      </c>
      <c r="AK159" s="10"/>
      <c r="AL159" s="455">
        <v>0</v>
      </c>
      <c r="AM159" s="458">
        <v>0</v>
      </c>
      <c r="AN159" s="10"/>
    </row>
    <row r="160" spans="1:40" s="467" customFormat="1" x14ac:dyDescent="0.2">
      <c r="A160" s="623"/>
      <c r="N160" s="10"/>
      <c r="P160" s="10"/>
      <c r="Q160" s="10"/>
      <c r="R160" s="10"/>
      <c r="S160" s="156" t="str">
        <f>+IF(ENERO!S160=0,"",ENERO!S160)</f>
        <v>2020202-3</v>
      </c>
      <c r="T160" s="251" t="str">
        <f>+IF(ENERO!T160=0,"",ENERO!T160)</f>
        <v>Pago a otras IPS</v>
      </c>
      <c r="U160" s="31">
        <f>+ENERO!U160</f>
        <v>2000000</v>
      </c>
      <c r="V160" s="17">
        <f>ENERO!V160+FEBRERO!AL160</f>
        <v>0</v>
      </c>
      <c r="W160" s="17">
        <f>ENERO!W160+FEBRERO!AM160</f>
        <v>0</v>
      </c>
      <c r="X160" s="18">
        <f t="shared" si="146"/>
        <v>2000000</v>
      </c>
      <c r="Y160" s="21">
        <f>ENERO!AA160</f>
        <v>0</v>
      </c>
      <c r="Z160" s="457">
        <v>49800</v>
      </c>
      <c r="AA160" s="20">
        <f t="shared" si="147"/>
        <v>49800</v>
      </c>
      <c r="AB160" s="21">
        <f>ENERO!AD160</f>
        <v>0</v>
      </c>
      <c r="AC160" s="457">
        <v>49800</v>
      </c>
      <c r="AD160" s="18">
        <f t="shared" si="148"/>
        <v>49800</v>
      </c>
      <c r="AE160" s="21">
        <f>ENERO!AG160</f>
        <v>0</v>
      </c>
      <c r="AF160" s="457">
        <v>0</v>
      </c>
      <c r="AG160" s="18">
        <f t="shared" si="149"/>
        <v>0</v>
      </c>
      <c r="AH160" s="21">
        <f t="shared" si="150"/>
        <v>1950200</v>
      </c>
      <c r="AI160" s="17">
        <f t="shared" si="151"/>
        <v>1950200</v>
      </c>
      <c r="AJ160" s="18">
        <f t="shared" si="152"/>
        <v>2000000</v>
      </c>
      <c r="AK160" s="10"/>
      <c r="AL160" s="455">
        <v>0</v>
      </c>
      <c r="AM160" s="458">
        <v>0</v>
      </c>
      <c r="AN160" s="10"/>
    </row>
    <row r="161" spans="1:40" s="467" customFormat="1" x14ac:dyDescent="0.2">
      <c r="A161" s="623"/>
      <c r="N161" s="10"/>
      <c r="P161" s="10"/>
      <c r="Q161" s="10"/>
      <c r="R161" s="10"/>
      <c r="S161" s="156" t="str">
        <f>+IF(ENERO!S161=0,"",ENERO!S161)</f>
        <v>2020202-4</v>
      </c>
      <c r="T161" s="251" t="str">
        <f>+IF(ENERO!T161=0,"",ENERO!T161)</f>
        <v>Comunicaciones y Transportes</v>
      </c>
      <c r="U161" s="31">
        <f>+ENERO!U161</f>
        <v>15000000</v>
      </c>
      <c r="V161" s="17">
        <f>ENERO!V161+FEBRERO!AL161</f>
        <v>0</v>
      </c>
      <c r="W161" s="17">
        <f>ENERO!W161+FEBRERO!AM161</f>
        <v>0</v>
      </c>
      <c r="X161" s="18">
        <f t="shared" si="146"/>
        <v>15000000</v>
      </c>
      <c r="Y161" s="21">
        <f>ENERO!AA161</f>
        <v>408200</v>
      </c>
      <c r="Z161" s="457">
        <v>988400</v>
      </c>
      <c r="AA161" s="20">
        <f t="shared" si="147"/>
        <v>1396600</v>
      </c>
      <c r="AB161" s="21">
        <f>ENERO!AD161</f>
        <v>408200</v>
      </c>
      <c r="AC161" s="457">
        <v>988400</v>
      </c>
      <c r="AD161" s="18">
        <f t="shared" si="148"/>
        <v>1396600</v>
      </c>
      <c r="AE161" s="21">
        <f>ENERO!AG161</f>
        <v>0</v>
      </c>
      <c r="AF161" s="457">
        <v>651000</v>
      </c>
      <c r="AG161" s="18">
        <f t="shared" si="149"/>
        <v>651000</v>
      </c>
      <c r="AH161" s="21">
        <f t="shared" si="150"/>
        <v>13603400</v>
      </c>
      <c r="AI161" s="17">
        <f t="shared" si="151"/>
        <v>13603400</v>
      </c>
      <c r="AJ161" s="18">
        <f t="shared" si="152"/>
        <v>14349000</v>
      </c>
      <c r="AK161" s="10"/>
      <c r="AL161" s="455">
        <v>0</v>
      </c>
      <c r="AM161" s="458">
        <v>0</v>
      </c>
      <c r="AN161" s="10"/>
    </row>
    <row r="162" spans="1:40" s="467" customFormat="1" x14ac:dyDescent="0.2">
      <c r="A162" s="623"/>
      <c r="N162" s="10"/>
      <c r="P162" s="10"/>
      <c r="Q162" s="10"/>
      <c r="R162" s="10"/>
      <c r="S162" s="156" t="str">
        <f>+IF(ENERO!S162=0,"",ENERO!S162)</f>
        <v>2020202-5</v>
      </c>
      <c r="T162" s="251" t="str">
        <f>+IF(ENERO!T162=0,"",ENERO!T162)</f>
        <v>Viáticos y Gastos de Viaje</v>
      </c>
      <c r="U162" s="31">
        <f>+ENERO!U162</f>
        <v>4000000</v>
      </c>
      <c r="V162" s="17">
        <f>ENERO!V162+FEBRERO!AL162</f>
        <v>0</v>
      </c>
      <c r="W162" s="17">
        <f>ENERO!W162+FEBRERO!AM162</f>
        <v>0</v>
      </c>
      <c r="X162" s="18">
        <f t="shared" si="146"/>
        <v>4000000</v>
      </c>
      <c r="Y162" s="21">
        <f>ENERO!AA162</f>
        <v>0</v>
      </c>
      <c r="Z162" s="457">
        <v>123200</v>
      </c>
      <c r="AA162" s="20">
        <f t="shared" si="147"/>
        <v>123200</v>
      </c>
      <c r="AB162" s="21">
        <f>ENERO!AD162</f>
        <v>0</v>
      </c>
      <c r="AC162" s="457">
        <v>123200</v>
      </c>
      <c r="AD162" s="18">
        <f t="shared" si="148"/>
        <v>123200</v>
      </c>
      <c r="AE162" s="21">
        <f>ENERO!AG162</f>
        <v>0</v>
      </c>
      <c r="AF162" s="457">
        <v>123200</v>
      </c>
      <c r="AG162" s="18">
        <f t="shared" si="149"/>
        <v>123200</v>
      </c>
      <c r="AH162" s="21">
        <f t="shared" si="150"/>
        <v>3876800</v>
      </c>
      <c r="AI162" s="17">
        <f t="shared" si="151"/>
        <v>3876800</v>
      </c>
      <c r="AJ162" s="18">
        <f t="shared" si="152"/>
        <v>3876800</v>
      </c>
      <c r="AK162" s="10"/>
      <c r="AL162" s="455">
        <v>0</v>
      </c>
      <c r="AM162" s="458">
        <v>0</v>
      </c>
      <c r="AN162" s="10"/>
    </row>
    <row r="163" spans="1:40" s="467" customFormat="1" x14ac:dyDescent="0.2">
      <c r="A163" s="623"/>
      <c r="N163" s="10"/>
      <c r="P163" s="10"/>
      <c r="Q163" s="10"/>
      <c r="R163" s="10"/>
      <c r="S163" s="156" t="str">
        <f>+IF(ENERO!S163=0,"",ENERO!S163)</f>
        <v>2020202-6</v>
      </c>
      <c r="T163" s="251" t="str">
        <f>+IF(ENERO!T163=0,"",ENERO!T163)</f>
        <v>Plan Integral de Manejo de Residuos Sólidos Hospitalarios</v>
      </c>
      <c r="U163" s="31">
        <f>+ENERO!U163</f>
        <v>13000000</v>
      </c>
      <c r="V163" s="17">
        <f>ENERO!V163+FEBRERO!AL163</f>
        <v>0</v>
      </c>
      <c r="W163" s="17">
        <f>ENERO!W163+FEBRERO!AM163</f>
        <v>0</v>
      </c>
      <c r="X163" s="18">
        <f t="shared" si="146"/>
        <v>13000000</v>
      </c>
      <c r="Y163" s="21">
        <f>ENERO!AA163</f>
        <v>9000000</v>
      </c>
      <c r="Z163" s="457">
        <v>176680</v>
      </c>
      <c r="AA163" s="20">
        <f t="shared" si="147"/>
        <v>9176680</v>
      </c>
      <c r="AB163" s="21">
        <f>ENERO!AD163</f>
        <v>0</v>
      </c>
      <c r="AC163" s="457">
        <v>1476155</v>
      </c>
      <c r="AD163" s="18">
        <f t="shared" si="148"/>
        <v>1476155</v>
      </c>
      <c r="AE163" s="21">
        <f>ENERO!AG163</f>
        <v>0</v>
      </c>
      <c r="AF163" s="457">
        <v>0</v>
      </c>
      <c r="AG163" s="18">
        <f t="shared" si="149"/>
        <v>0</v>
      </c>
      <c r="AH163" s="21">
        <f t="shared" si="150"/>
        <v>3823320</v>
      </c>
      <c r="AI163" s="17">
        <f t="shared" si="151"/>
        <v>11523845</v>
      </c>
      <c r="AJ163" s="18">
        <f t="shared" si="152"/>
        <v>13000000</v>
      </c>
      <c r="AK163" s="10"/>
      <c r="AL163" s="455">
        <v>0</v>
      </c>
      <c r="AM163" s="458">
        <v>0</v>
      </c>
      <c r="AN163" s="10"/>
    </row>
    <row r="164" spans="1:40" s="467" customFormat="1" x14ac:dyDescent="0.2">
      <c r="A164" s="623"/>
      <c r="N164" s="10"/>
      <c r="P164" s="10"/>
      <c r="Q164" s="10"/>
      <c r="R164" s="10"/>
      <c r="S164" s="156" t="str">
        <f>+IF(ENERO!S164=0,"",ENERO!S164)</f>
        <v>2020202-7</v>
      </c>
      <c r="T164" s="251" t="str">
        <f>+IF(ENERO!T164=0,"",ENERO!T164)</f>
        <v>Servicios de Laboratorio contratados con terceros</v>
      </c>
      <c r="U164" s="31">
        <f>+ENERO!U164</f>
        <v>18000000</v>
      </c>
      <c r="V164" s="17">
        <f>ENERO!V164+FEBRERO!AL164</f>
        <v>0</v>
      </c>
      <c r="W164" s="17">
        <f>ENERO!W164+FEBRERO!AM164</f>
        <v>0</v>
      </c>
      <c r="X164" s="18">
        <f t="shared" si="146"/>
        <v>18000000</v>
      </c>
      <c r="Y164" s="21">
        <f>ENERO!AA164</f>
        <v>11110000</v>
      </c>
      <c r="Z164" s="457">
        <v>332000</v>
      </c>
      <c r="AA164" s="20">
        <f t="shared" si="147"/>
        <v>11442000</v>
      </c>
      <c r="AB164" s="21">
        <f>ENERO!AD164</f>
        <v>1110000</v>
      </c>
      <c r="AC164" s="457">
        <v>1582000</v>
      </c>
      <c r="AD164" s="18">
        <f t="shared" si="148"/>
        <v>2692000</v>
      </c>
      <c r="AE164" s="21">
        <f>ENERO!AG164</f>
        <v>0</v>
      </c>
      <c r="AF164" s="457">
        <v>0</v>
      </c>
      <c r="AG164" s="18">
        <f t="shared" si="149"/>
        <v>0</v>
      </c>
      <c r="AH164" s="21">
        <f t="shared" si="150"/>
        <v>6558000</v>
      </c>
      <c r="AI164" s="17">
        <f t="shared" si="151"/>
        <v>15308000</v>
      </c>
      <c r="AJ164" s="18">
        <f t="shared" si="152"/>
        <v>18000000</v>
      </c>
      <c r="AK164" s="10"/>
      <c r="AL164" s="455">
        <v>0</v>
      </c>
      <c r="AM164" s="458">
        <v>0</v>
      </c>
      <c r="AN164" s="10"/>
    </row>
    <row r="165" spans="1:40" s="467" customFormat="1" x14ac:dyDescent="0.2">
      <c r="A165" s="623"/>
      <c r="N165" s="10"/>
      <c r="P165" s="10"/>
      <c r="Q165" s="10"/>
      <c r="R165" s="10"/>
      <c r="S165" s="156" t="str">
        <f>+IF(ENERO!S165=0,"",ENERO!S165)</f>
        <v>2020202-8</v>
      </c>
      <c r="T165" s="251" t="str">
        <f>+IF(ENERO!T165=0,"",ENERO!T165)</f>
        <v>Servicios de Rayos X e Imaginología contratado con terceros</v>
      </c>
      <c r="U165" s="31">
        <f>+ENERO!U165</f>
        <v>0</v>
      </c>
      <c r="V165" s="17">
        <f>ENERO!V165+FEBRERO!AL165</f>
        <v>0</v>
      </c>
      <c r="W165" s="17">
        <f>ENERO!W165+FEBRERO!AM165</f>
        <v>0</v>
      </c>
      <c r="X165" s="18">
        <f t="shared" si="146"/>
        <v>0</v>
      </c>
      <c r="Y165" s="21">
        <f>ENERO!AA165</f>
        <v>0</v>
      </c>
      <c r="Z165" s="457">
        <v>0</v>
      </c>
      <c r="AA165" s="20">
        <f t="shared" si="147"/>
        <v>0</v>
      </c>
      <c r="AB165" s="21">
        <f>ENERO!AD165</f>
        <v>0</v>
      </c>
      <c r="AC165" s="457">
        <v>0</v>
      </c>
      <c r="AD165" s="18">
        <f t="shared" si="148"/>
        <v>0</v>
      </c>
      <c r="AE165" s="21">
        <f>ENERO!AG165</f>
        <v>0</v>
      </c>
      <c r="AF165" s="457">
        <v>0</v>
      </c>
      <c r="AG165" s="18">
        <f t="shared" si="149"/>
        <v>0</v>
      </c>
      <c r="AH165" s="21">
        <f t="shared" si="150"/>
        <v>0</v>
      </c>
      <c r="AI165" s="17">
        <f t="shared" si="151"/>
        <v>0</v>
      </c>
      <c r="AJ165" s="18">
        <f t="shared" si="152"/>
        <v>0</v>
      </c>
      <c r="AK165" s="10"/>
      <c r="AL165" s="455">
        <v>0</v>
      </c>
      <c r="AM165" s="458">
        <v>0</v>
      </c>
      <c r="AN165" s="10"/>
    </row>
    <row r="166" spans="1:40" s="467" customFormat="1" x14ac:dyDescent="0.2">
      <c r="A166" s="623"/>
      <c r="N166" s="10"/>
      <c r="P166" s="10"/>
      <c r="Q166" s="10"/>
      <c r="R166" s="10"/>
      <c r="S166" s="156" t="str">
        <f>+IF(ENERO!S166=0,"",ENERO!S166)</f>
        <v>2020202-9</v>
      </c>
      <c r="T166" s="251" t="str">
        <f>+IF(ENERO!T166=0,"",ENERO!T166)</f>
        <v>Arrendamientos</v>
      </c>
      <c r="U166" s="31">
        <f>+ENERO!U166</f>
        <v>58000000</v>
      </c>
      <c r="V166" s="17">
        <f>ENERO!V166+FEBRERO!AL166</f>
        <v>0</v>
      </c>
      <c r="W166" s="17">
        <f>ENERO!W166+FEBRERO!AM166</f>
        <v>0</v>
      </c>
      <c r="X166" s="18">
        <f t="shared" si="146"/>
        <v>58000000</v>
      </c>
      <c r="Y166" s="21">
        <f>ENERO!AA166</f>
        <v>41392997</v>
      </c>
      <c r="Z166" s="457">
        <v>180000</v>
      </c>
      <c r="AA166" s="20">
        <f t="shared" si="147"/>
        <v>41572997</v>
      </c>
      <c r="AB166" s="21">
        <f>ENERO!AD166</f>
        <v>4432997</v>
      </c>
      <c r="AC166" s="457">
        <v>180000</v>
      </c>
      <c r="AD166" s="18">
        <f t="shared" si="148"/>
        <v>4612997</v>
      </c>
      <c r="AE166" s="21">
        <f>ENERO!AG166</f>
        <v>0</v>
      </c>
      <c r="AF166" s="457">
        <v>0</v>
      </c>
      <c r="AG166" s="18">
        <f t="shared" si="149"/>
        <v>0</v>
      </c>
      <c r="AH166" s="21">
        <f t="shared" si="150"/>
        <v>16427003</v>
      </c>
      <c r="AI166" s="17">
        <f t="shared" si="151"/>
        <v>53387003</v>
      </c>
      <c r="AJ166" s="18">
        <f t="shared" si="152"/>
        <v>58000000</v>
      </c>
      <c r="AK166" s="10"/>
      <c r="AL166" s="455">
        <v>0</v>
      </c>
      <c r="AM166" s="458">
        <v>0</v>
      </c>
      <c r="AN166" s="10"/>
    </row>
    <row r="167" spans="1:40" s="467" customFormat="1" x14ac:dyDescent="0.2">
      <c r="A167" s="623"/>
      <c r="N167" s="10"/>
      <c r="P167" s="10"/>
      <c r="Q167" s="10"/>
      <c r="R167" s="10"/>
      <c r="S167" s="156" t="str">
        <f>+IF(ENERO!S167=0,"",ENERO!S167)</f>
        <v>2020202-10</v>
      </c>
      <c r="T167" s="251" t="str">
        <f>+IF(ENERO!T167=0,"",ENERO!T167)</f>
        <v>Servicios Públicos</v>
      </c>
      <c r="U167" s="31">
        <f>+ENERO!U167</f>
        <v>0</v>
      </c>
      <c r="V167" s="17">
        <f>ENERO!V167+FEBRERO!AL167</f>
        <v>0</v>
      </c>
      <c r="W167" s="17">
        <f>ENERO!W167+FEBRERO!AM167</f>
        <v>0</v>
      </c>
      <c r="X167" s="18">
        <f t="shared" si="146"/>
        <v>0</v>
      </c>
      <c r="Y167" s="21">
        <f>ENERO!AA167</f>
        <v>0</v>
      </c>
      <c r="Z167" s="457">
        <v>0</v>
      </c>
      <c r="AA167" s="20">
        <f t="shared" si="147"/>
        <v>0</v>
      </c>
      <c r="AB167" s="21">
        <f>ENERO!AD167</f>
        <v>0</v>
      </c>
      <c r="AC167" s="457">
        <v>0</v>
      </c>
      <c r="AD167" s="18">
        <f t="shared" si="148"/>
        <v>0</v>
      </c>
      <c r="AE167" s="21">
        <f>ENERO!AG167</f>
        <v>0</v>
      </c>
      <c r="AF167" s="457">
        <v>0</v>
      </c>
      <c r="AG167" s="18">
        <f t="shared" si="149"/>
        <v>0</v>
      </c>
      <c r="AH167" s="21">
        <f t="shared" si="150"/>
        <v>0</v>
      </c>
      <c r="AI167" s="17">
        <f t="shared" si="151"/>
        <v>0</v>
      </c>
      <c r="AJ167" s="18">
        <f t="shared" si="152"/>
        <v>0</v>
      </c>
      <c r="AK167" s="10"/>
      <c r="AL167" s="455">
        <v>0</v>
      </c>
      <c r="AM167" s="458">
        <v>0</v>
      </c>
      <c r="AN167" s="10"/>
    </row>
    <row r="168" spans="1:40" s="467" customFormat="1" x14ac:dyDescent="0.2">
      <c r="A168" s="623"/>
      <c r="N168" s="10"/>
      <c r="P168" s="10"/>
      <c r="Q168" s="10"/>
      <c r="R168" s="10"/>
      <c r="S168" s="155">
        <f>+IF(ENERO!S168=0,"",ENERO!S168)</f>
        <v>2020299</v>
      </c>
      <c r="T168" s="238" t="str">
        <f>+IF(ENERO!T168=0,"",ENERO!T168)</f>
        <v>Vigencias Anteriores</v>
      </c>
      <c r="U168" s="31">
        <f>+ENERO!U168</f>
        <v>0</v>
      </c>
      <c r="V168" s="17">
        <f>ENERO!V168+FEBRERO!AL168</f>
        <v>0</v>
      </c>
      <c r="W168" s="17">
        <f>ENERO!W168+FEBRERO!AM168</f>
        <v>38956770</v>
      </c>
      <c r="X168" s="18">
        <f t="shared" si="146"/>
        <v>38956770</v>
      </c>
      <c r="Y168" s="21">
        <f>ENERO!AA168</f>
        <v>38956770</v>
      </c>
      <c r="Z168" s="457">
        <v>0</v>
      </c>
      <c r="AA168" s="20">
        <f t="shared" si="147"/>
        <v>38956770</v>
      </c>
      <c r="AB168" s="21">
        <f>ENERO!AD168</f>
        <v>38956770</v>
      </c>
      <c r="AC168" s="457">
        <v>0</v>
      </c>
      <c r="AD168" s="18">
        <f t="shared" si="148"/>
        <v>38956770</v>
      </c>
      <c r="AE168" s="21">
        <f>ENERO!AG168</f>
        <v>8969954</v>
      </c>
      <c r="AF168" s="457">
        <v>6505697</v>
      </c>
      <c r="AG168" s="18">
        <f t="shared" si="149"/>
        <v>15475651</v>
      </c>
      <c r="AH168" s="21">
        <f t="shared" si="150"/>
        <v>0</v>
      </c>
      <c r="AI168" s="17">
        <f t="shared" si="151"/>
        <v>0</v>
      </c>
      <c r="AJ168" s="18">
        <f t="shared" si="152"/>
        <v>23481119</v>
      </c>
      <c r="AK168" s="10"/>
      <c r="AL168" s="455">
        <v>0</v>
      </c>
      <c r="AM168" s="458">
        <v>0</v>
      </c>
      <c r="AN168" s="10"/>
    </row>
    <row r="169" spans="1:40" s="467" customFormat="1" ht="15.75" x14ac:dyDescent="0.2">
      <c r="A169" s="623"/>
      <c r="N169" s="10"/>
      <c r="P169" s="10"/>
      <c r="Q169" s="10"/>
      <c r="R169" s="10"/>
      <c r="S169" s="448" t="str">
        <f>+IF(ENERO!S169=0,"",ENERO!S169)</f>
        <v/>
      </c>
      <c r="T169" s="649" t="str">
        <f>+IF(ENERO!T169=0,"",ENERO!T169)</f>
        <v/>
      </c>
      <c r="U169" s="450"/>
      <c r="V169" s="193"/>
      <c r="W169" s="193"/>
      <c r="X169" s="207"/>
      <c r="Y169" s="450"/>
      <c r="Z169" s="193"/>
      <c r="AA169" s="193"/>
      <c r="AB169" s="450"/>
      <c r="AC169" s="193"/>
      <c r="AD169" s="207"/>
      <c r="AE169" s="450"/>
      <c r="AF169" s="193">
        <v>0</v>
      </c>
      <c r="AG169" s="207"/>
      <c r="AH169" s="450"/>
      <c r="AI169" s="193"/>
      <c r="AJ169" s="207"/>
      <c r="AK169" s="10"/>
      <c r="AL169" s="213"/>
      <c r="AM169" s="214"/>
      <c r="AN169" s="10"/>
    </row>
    <row r="170" spans="1:40" s="467" customFormat="1" ht="15.75" x14ac:dyDescent="0.2">
      <c r="A170" s="623"/>
      <c r="N170" s="10"/>
      <c r="P170" s="10"/>
      <c r="Q170" s="10"/>
      <c r="R170" s="10"/>
      <c r="S170" s="469">
        <f>+IF(ENERO!S170=0,"",ENERO!S170)</f>
        <v>3000000</v>
      </c>
      <c r="T170" s="680" t="str">
        <f>+IF(ENERO!T170=0,"",ENERO!T170)</f>
        <v>TRANSFERENCIAS CORRIENTES</v>
      </c>
      <c r="U170" s="464">
        <f t="shared" ref="U170:AJ170" si="153">U172+U176+U185</f>
        <v>55451506</v>
      </c>
      <c r="V170" s="590">
        <f t="shared" si="153"/>
        <v>0</v>
      </c>
      <c r="W170" s="590">
        <f t="shared" si="153"/>
        <v>14388253</v>
      </c>
      <c r="X170" s="465">
        <f t="shared" si="153"/>
        <v>69839759</v>
      </c>
      <c r="Y170" s="464">
        <f t="shared" si="153"/>
        <v>19974715</v>
      </c>
      <c r="Z170" s="590">
        <f t="shared" si="153"/>
        <v>2824555</v>
      </c>
      <c r="AA170" s="591">
        <f t="shared" si="153"/>
        <v>22799270</v>
      </c>
      <c r="AB170" s="464">
        <f t="shared" si="153"/>
        <v>19974715</v>
      </c>
      <c r="AC170" s="590">
        <f t="shared" si="153"/>
        <v>2824555</v>
      </c>
      <c r="AD170" s="465">
        <f t="shared" si="153"/>
        <v>22799270</v>
      </c>
      <c r="AE170" s="464">
        <f t="shared" si="153"/>
        <v>17352291</v>
      </c>
      <c r="AF170" s="590">
        <f t="shared" si="153"/>
        <v>2824555</v>
      </c>
      <c r="AG170" s="465">
        <f t="shared" si="153"/>
        <v>20176846</v>
      </c>
      <c r="AH170" s="464">
        <f t="shared" si="153"/>
        <v>47040489</v>
      </c>
      <c r="AI170" s="590">
        <f t="shared" si="153"/>
        <v>47040489</v>
      </c>
      <c r="AJ170" s="465">
        <f t="shared" si="153"/>
        <v>49662913</v>
      </c>
      <c r="AK170" s="10"/>
      <c r="AL170" s="151">
        <f>AL172+AL176+AL185</f>
        <v>0</v>
      </c>
      <c r="AM170" s="153">
        <f>AM172+AM176+AM185</f>
        <v>0</v>
      </c>
      <c r="AN170" s="10"/>
    </row>
    <row r="171" spans="1:40" s="467" customFormat="1" ht="15.75" x14ac:dyDescent="0.2">
      <c r="A171" s="623"/>
      <c r="N171" s="10"/>
      <c r="P171" s="10"/>
      <c r="Q171" s="10"/>
      <c r="R171" s="10"/>
      <c r="S171" s="448" t="str">
        <f>+IF(ENERO!S171=0,"",ENERO!S171)</f>
        <v/>
      </c>
      <c r="T171" s="649" t="str">
        <f>+IF(ENERO!T171=0,"",ENERO!T171)</f>
        <v/>
      </c>
      <c r="U171" s="450"/>
      <c r="V171" s="193"/>
      <c r="W171" s="193"/>
      <c r="X171" s="207"/>
      <c r="Y171" s="450"/>
      <c r="Z171" s="193"/>
      <c r="AA171" s="193"/>
      <c r="AB171" s="450"/>
      <c r="AC171" s="193"/>
      <c r="AD171" s="207"/>
      <c r="AE171" s="450"/>
      <c r="AF171" s="193"/>
      <c r="AG171" s="207"/>
      <c r="AH171" s="450"/>
      <c r="AI171" s="193"/>
      <c r="AJ171" s="207"/>
      <c r="AK171" s="10"/>
      <c r="AL171" s="213"/>
      <c r="AM171" s="214"/>
      <c r="AN171" s="10"/>
    </row>
    <row r="172" spans="1:40" s="467" customFormat="1" ht="15" x14ac:dyDescent="0.2">
      <c r="A172" s="623"/>
      <c r="N172" s="10"/>
      <c r="P172" s="10"/>
      <c r="Q172" s="10"/>
      <c r="R172" s="10"/>
      <c r="S172" s="34">
        <f>+IF(ENERO!S172=0,"",ENERO!S172)</f>
        <v>3100000</v>
      </c>
      <c r="T172" s="237" t="str">
        <f>+IF(ENERO!T172=0,"",ENERO!T172)</f>
        <v>Transferencias al Sector Público</v>
      </c>
      <c r="U172" s="151">
        <f t="shared" ref="U172:AJ172" si="154">SUM(U173:U174)</f>
        <v>4000000</v>
      </c>
      <c r="V172" s="144">
        <f t="shared" si="154"/>
        <v>0</v>
      </c>
      <c r="W172" s="144">
        <f t="shared" si="154"/>
        <v>868270</v>
      </c>
      <c r="X172" s="153">
        <f t="shared" si="154"/>
        <v>4868270</v>
      </c>
      <c r="Y172" s="151">
        <f t="shared" si="154"/>
        <v>1532625</v>
      </c>
      <c r="Z172" s="144">
        <f t="shared" si="154"/>
        <v>0</v>
      </c>
      <c r="AA172" s="152">
        <f t="shared" si="154"/>
        <v>1532625</v>
      </c>
      <c r="AB172" s="151">
        <f t="shared" si="154"/>
        <v>1532625</v>
      </c>
      <c r="AC172" s="144">
        <f t="shared" si="154"/>
        <v>0</v>
      </c>
      <c r="AD172" s="153">
        <f t="shared" si="154"/>
        <v>1532625</v>
      </c>
      <c r="AE172" s="151">
        <f t="shared" si="154"/>
        <v>1532625</v>
      </c>
      <c r="AF172" s="144">
        <f t="shared" si="154"/>
        <v>0</v>
      </c>
      <c r="AG172" s="153">
        <f t="shared" si="154"/>
        <v>1532625</v>
      </c>
      <c r="AH172" s="151">
        <f t="shared" si="154"/>
        <v>3335645</v>
      </c>
      <c r="AI172" s="144">
        <f t="shared" si="154"/>
        <v>3335645</v>
      </c>
      <c r="AJ172" s="153">
        <f t="shared" si="154"/>
        <v>3335645</v>
      </c>
      <c r="AK172" s="10"/>
      <c r="AL172" s="151">
        <f>SUM(AL173:AL174)</f>
        <v>0</v>
      </c>
      <c r="AM172" s="153">
        <f>SUM(AM173:AM174)</f>
        <v>0</v>
      </c>
      <c r="AN172" s="10"/>
    </row>
    <row r="173" spans="1:40" s="467" customFormat="1" x14ac:dyDescent="0.2">
      <c r="A173" s="623"/>
      <c r="N173" s="10"/>
      <c r="P173" s="10"/>
      <c r="Q173" s="10"/>
      <c r="R173" s="10"/>
      <c r="S173" s="155">
        <f>+IF(ENERO!S173=0,"",ENERO!S173)</f>
        <v>3100003</v>
      </c>
      <c r="T173" s="238" t="str">
        <f>+IF(ENERO!T173=0,"",ENERO!T173)</f>
        <v>Entidades Públicas (Contraloria, Supersalud,…)</v>
      </c>
      <c r="U173" s="31">
        <f>+ENERO!U173</f>
        <v>4000000</v>
      </c>
      <c r="V173" s="17">
        <f>ENERO!V173+FEBRERO!AL173</f>
        <v>0</v>
      </c>
      <c r="W173" s="17">
        <f>ENERO!W173+FEBRERO!AM173</f>
        <v>0</v>
      </c>
      <c r="X173" s="18">
        <f>SUM(U173:W173)</f>
        <v>4000000</v>
      </c>
      <c r="Y173" s="21">
        <f>ENERO!AA173</f>
        <v>664355</v>
      </c>
      <c r="Z173" s="457">
        <v>0</v>
      </c>
      <c r="AA173" s="20">
        <f>SUM(Y173:Z173)</f>
        <v>664355</v>
      </c>
      <c r="AB173" s="21">
        <f>ENERO!AD173</f>
        <v>664355</v>
      </c>
      <c r="AC173" s="457">
        <v>0</v>
      </c>
      <c r="AD173" s="18">
        <f>SUM(AB173:AC173)</f>
        <v>664355</v>
      </c>
      <c r="AE173" s="21">
        <f>ENERO!AG173</f>
        <v>664355</v>
      </c>
      <c r="AF173" s="457">
        <v>0</v>
      </c>
      <c r="AG173" s="18">
        <f>SUM(AE173:AF173)</f>
        <v>664355</v>
      </c>
      <c r="AH173" s="21">
        <f>X173-AA173</f>
        <v>3335645</v>
      </c>
      <c r="AI173" s="17">
        <f>X173-AD173</f>
        <v>3335645</v>
      </c>
      <c r="AJ173" s="18">
        <f>X173-AG173</f>
        <v>3335645</v>
      </c>
      <c r="AK173" s="10"/>
      <c r="AL173" s="455">
        <v>0</v>
      </c>
      <c r="AM173" s="458">
        <v>0</v>
      </c>
      <c r="AN173" s="10"/>
    </row>
    <row r="174" spans="1:40" s="467" customFormat="1" x14ac:dyDescent="0.2">
      <c r="A174" s="623"/>
      <c r="N174" s="10"/>
      <c r="P174" s="10"/>
      <c r="Q174" s="10"/>
      <c r="R174" s="10"/>
      <c r="S174" s="155">
        <f>+IF(ENERO!S174=0,"",ENERO!S174)</f>
        <v>3199999</v>
      </c>
      <c r="T174" s="238" t="str">
        <f>+IF(ENERO!T174=0,"",ENERO!T174)</f>
        <v>Vigencias Anteriores</v>
      </c>
      <c r="U174" s="31">
        <f>+ENERO!U174</f>
        <v>0</v>
      </c>
      <c r="V174" s="17">
        <f>ENERO!V174+FEBRERO!AL174</f>
        <v>0</v>
      </c>
      <c r="W174" s="17">
        <f>ENERO!W174+FEBRERO!AM174</f>
        <v>868270</v>
      </c>
      <c r="X174" s="18">
        <f>SUM(U174:W174)</f>
        <v>868270</v>
      </c>
      <c r="Y174" s="21">
        <f>ENERO!AA174</f>
        <v>868270</v>
      </c>
      <c r="Z174" s="457">
        <v>0</v>
      </c>
      <c r="AA174" s="20">
        <f>SUM(Y174:Z174)</f>
        <v>868270</v>
      </c>
      <c r="AB174" s="21">
        <f>ENERO!AD174</f>
        <v>868270</v>
      </c>
      <c r="AC174" s="457">
        <v>0</v>
      </c>
      <c r="AD174" s="18">
        <f>SUM(AB174:AC174)</f>
        <v>868270</v>
      </c>
      <c r="AE174" s="21">
        <f>ENERO!AG174</f>
        <v>868270</v>
      </c>
      <c r="AF174" s="457">
        <v>0</v>
      </c>
      <c r="AG174" s="18">
        <f>SUM(AE174:AF174)</f>
        <v>868270</v>
      </c>
      <c r="AH174" s="21">
        <f>X174-AA174</f>
        <v>0</v>
      </c>
      <c r="AI174" s="17">
        <f>X174-AD174</f>
        <v>0</v>
      </c>
      <c r="AJ174" s="18">
        <f>X174-AG174</f>
        <v>0</v>
      </c>
      <c r="AK174" s="10"/>
      <c r="AL174" s="455">
        <v>0</v>
      </c>
      <c r="AM174" s="458">
        <v>0</v>
      </c>
      <c r="AN174" s="10"/>
    </row>
    <row r="175" spans="1:40" s="467" customFormat="1" ht="15.75" x14ac:dyDescent="0.2">
      <c r="A175" s="623"/>
      <c r="N175" s="10"/>
      <c r="P175" s="10"/>
      <c r="Q175" s="10"/>
      <c r="R175" s="10"/>
      <c r="S175" s="448" t="str">
        <f>+IF(ENERO!S175=0,"",ENERO!S175)</f>
        <v/>
      </c>
      <c r="T175" s="649" t="str">
        <f>+IF(ENERO!T175=0,"",ENERO!T175)</f>
        <v/>
      </c>
      <c r="U175" s="450"/>
      <c r="V175" s="193"/>
      <c r="W175" s="193"/>
      <c r="X175" s="207"/>
      <c r="Y175" s="450"/>
      <c r="Z175" s="193"/>
      <c r="AA175" s="193"/>
      <c r="AB175" s="450"/>
      <c r="AC175" s="193"/>
      <c r="AD175" s="207"/>
      <c r="AE175" s="450"/>
      <c r="AF175" s="193"/>
      <c r="AG175" s="207"/>
      <c r="AH175" s="450"/>
      <c r="AI175" s="193"/>
      <c r="AJ175" s="207"/>
      <c r="AK175" s="12"/>
      <c r="AL175" s="213"/>
      <c r="AM175" s="214"/>
      <c r="AN175" s="10"/>
    </row>
    <row r="176" spans="1:40" s="467" customFormat="1" ht="15" x14ac:dyDescent="0.2">
      <c r="A176" s="623"/>
      <c r="N176" s="10"/>
      <c r="P176" s="10"/>
      <c r="Q176" s="10"/>
      <c r="R176" s="10"/>
      <c r="S176" s="34">
        <f>+IF(ENERO!S176=0,"",ENERO!S176)</f>
        <v>320000</v>
      </c>
      <c r="T176" s="237" t="str">
        <f>+IF(ENERO!T176=0,"",ENERO!T176)</f>
        <v>Transf. Previsión y Seguridad Social</v>
      </c>
      <c r="U176" s="151">
        <f t="shared" ref="U176:AJ176" si="155">SUM(U177:U183)</f>
        <v>46951506</v>
      </c>
      <c r="V176" s="144">
        <f t="shared" si="155"/>
        <v>0</v>
      </c>
      <c r="W176" s="144">
        <f t="shared" si="155"/>
        <v>11003667</v>
      </c>
      <c r="X176" s="153">
        <f t="shared" si="155"/>
        <v>57955173</v>
      </c>
      <c r="Y176" s="151">
        <f t="shared" si="155"/>
        <v>13461666</v>
      </c>
      <c r="Z176" s="144">
        <f t="shared" si="155"/>
        <v>2824555</v>
      </c>
      <c r="AA176" s="152">
        <f t="shared" si="155"/>
        <v>16286221</v>
      </c>
      <c r="AB176" s="151">
        <f t="shared" si="155"/>
        <v>13461666</v>
      </c>
      <c r="AC176" s="144">
        <f t="shared" si="155"/>
        <v>2824555</v>
      </c>
      <c r="AD176" s="153">
        <f t="shared" si="155"/>
        <v>16286221</v>
      </c>
      <c r="AE176" s="151">
        <f t="shared" si="155"/>
        <v>13461666</v>
      </c>
      <c r="AF176" s="144">
        <f t="shared" si="155"/>
        <v>2824555</v>
      </c>
      <c r="AG176" s="153">
        <f t="shared" si="155"/>
        <v>16286221</v>
      </c>
      <c r="AH176" s="151">
        <f t="shared" si="155"/>
        <v>41668952</v>
      </c>
      <c r="AI176" s="144">
        <f t="shared" si="155"/>
        <v>41668952</v>
      </c>
      <c r="AJ176" s="153">
        <f t="shared" si="155"/>
        <v>41668952</v>
      </c>
      <c r="AK176" s="10"/>
      <c r="AL176" s="151">
        <f>SUM(AL177:AL183)</f>
        <v>0</v>
      </c>
      <c r="AM176" s="153">
        <f>SUM(AM177:AM183)</f>
        <v>0</v>
      </c>
      <c r="AN176" s="10"/>
    </row>
    <row r="177" spans="1:40" s="467" customFormat="1" x14ac:dyDescent="0.2">
      <c r="A177" s="623"/>
      <c r="N177" s="10"/>
      <c r="P177" s="10"/>
      <c r="Q177" s="10"/>
      <c r="R177" s="10"/>
      <c r="S177" s="155">
        <f>+IF(ENERO!S177=0,"",ENERO!S177)</f>
        <v>3200100</v>
      </c>
      <c r="T177" s="238" t="str">
        <f>+IF(ENERO!T177=0,"",ENERO!T177)</f>
        <v>Pensiones y Jubilaciones (Pago Directo)</v>
      </c>
      <c r="U177" s="31">
        <f>+ENERO!U177</f>
        <v>37951506</v>
      </c>
      <c r="V177" s="17">
        <f>ENERO!V177+FEBRERO!AL177</f>
        <v>0</v>
      </c>
      <c r="W177" s="17">
        <f>ENERO!W177+FEBRERO!AM177</f>
        <v>0</v>
      </c>
      <c r="X177" s="18">
        <f t="shared" ref="X177:X183" si="156">SUM(U177:W177)</f>
        <v>37951506</v>
      </c>
      <c r="Y177" s="21">
        <f>ENERO!AA177</f>
        <v>2457999</v>
      </c>
      <c r="Z177" s="457">
        <v>2457999</v>
      </c>
      <c r="AA177" s="20">
        <f t="shared" ref="AA177:AA183" si="157">SUM(Y177:Z177)</f>
        <v>4915998</v>
      </c>
      <c r="AB177" s="21">
        <f>ENERO!AD177</f>
        <v>2457999</v>
      </c>
      <c r="AC177" s="457">
        <v>2457999</v>
      </c>
      <c r="AD177" s="18">
        <f t="shared" ref="AD177:AD183" si="158">SUM(AB177:AC177)</f>
        <v>4915998</v>
      </c>
      <c r="AE177" s="21">
        <f>ENERO!AG177</f>
        <v>2457999</v>
      </c>
      <c r="AF177" s="457">
        <v>2457999</v>
      </c>
      <c r="AG177" s="18">
        <f t="shared" ref="AG177:AG183" si="159">SUM(AE177:AF177)</f>
        <v>4915998</v>
      </c>
      <c r="AH177" s="21">
        <f t="shared" ref="AH177:AH183" si="160">X177-AA177</f>
        <v>33035508</v>
      </c>
      <c r="AI177" s="17">
        <f t="shared" ref="AI177:AI183" si="161">X177-AD177</f>
        <v>33035508</v>
      </c>
      <c r="AJ177" s="18">
        <f t="shared" ref="AJ177:AJ183" si="162">X177-AG177</f>
        <v>33035508</v>
      </c>
      <c r="AK177" s="10"/>
      <c r="AL177" s="455">
        <v>0</v>
      </c>
      <c r="AM177" s="458">
        <v>0</v>
      </c>
      <c r="AN177" s="10"/>
    </row>
    <row r="178" spans="1:40" s="467" customFormat="1" x14ac:dyDescent="0.2">
      <c r="A178" s="623"/>
      <c r="N178" s="10"/>
      <c r="P178" s="10"/>
      <c r="Q178" s="10"/>
      <c r="R178" s="10"/>
      <c r="S178" s="155">
        <f>+IF(ENERO!S178=0,"",ENERO!S178)</f>
        <v>3200200</v>
      </c>
      <c r="T178" s="238" t="str">
        <f>+IF(ENERO!T178=0,"",ENERO!T178)</f>
        <v>Cesantías Pago Directo (Pago Directo)</v>
      </c>
      <c r="U178" s="31">
        <f>+ENERO!U178</f>
        <v>0</v>
      </c>
      <c r="V178" s="17">
        <f>ENERO!V178+FEBRERO!AL178</f>
        <v>0</v>
      </c>
      <c r="W178" s="17">
        <f>ENERO!W178+FEBRERO!AM178</f>
        <v>0</v>
      </c>
      <c r="X178" s="18">
        <f t="shared" si="156"/>
        <v>0</v>
      </c>
      <c r="Y178" s="21">
        <f>ENERO!AA178</f>
        <v>0</v>
      </c>
      <c r="Z178" s="457">
        <v>0</v>
      </c>
      <c r="AA178" s="20">
        <f t="shared" si="157"/>
        <v>0</v>
      </c>
      <c r="AB178" s="21">
        <f>ENERO!AD178</f>
        <v>0</v>
      </c>
      <c r="AC178" s="457">
        <v>0</v>
      </c>
      <c r="AD178" s="18">
        <f t="shared" si="158"/>
        <v>0</v>
      </c>
      <c r="AE178" s="21">
        <f>ENERO!AG178</f>
        <v>0</v>
      </c>
      <c r="AF178" s="457">
        <v>0</v>
      </c>
      <c r="AG178" s="18">
        <f t="shared" si="159"/>
        <v>0</v>
      </c>
      <c r="AH178" s="21">
        <f t="shared" si="160"/>
        <v>0</v>
      </c>
      <c r="AI178" s="17">
        <f t="shared" si="161"/>
        <v>0</v>
      </c>
      <c r="AJ178" s="18">
        <f t="shared" si="162"/>
        <v>0</v>
      </c>
      <c r="AK178" s="10"/>
      <c r="AL178" s="455">
        <v>0</v>
      </c>
      <c r="AM178" s="458">
        <v>0</v>
      </c>
      <c r="AN178" s="10"/>
    </row>
    <row r="179" spans="1:40" s="467" customFormat="1" x14ac:dyDescent="0.2">
      <c r="A179" s="623"/>
      <c r="N179" s="10"/>
      <c r="P179" s="10"/>
      <c r="Q179" s="10"/>
      <c r="R179" s="10"/>
      <c r="S179" s="155">
        <f>+IF(ENERO!S179=0,"",ENERO!S179)</f>
        <v>3200300</v>
      </c>
      <c r="T179" s="238" t="str">
        <f>+IF(ENERO!T179=0,"",ENERO!T179)</f>
        <v>Bonos, Cuotas de Bonos y cuotas partes jubilatorias</v>
      </c>
      <c r="U179" s="31">
        <f>+ENERO!U179</f>
        <v>0</v>
      </c>
      <c r="V179" s="17">
        <f>ENERO!V179+FEBRERO!AL179</f>
        <v>0</v>
      </c>
      <c r="W179" s="17">
        <f>ENERO!W179+FEBRERO!AM179</f>
        <v>0</v>
      </c>
      <c r="X179" s="18">
        <f t="shared" si="156"/>
        <v>0</v>
      </c>
      <c r="Y179" s="21">
        <f>ENERO!AA179</f>
        <v>0</v>
      </c>
      <c r="Z179" s="457">
        <v>0</v>
      </c>
      <c r="AA179" s="20">
        <f t="shared" si="157"/>
        <v>0</v>
      </c>
      <c r="AB179" s="21">
        <f>ENERO!AD179</f>
        <v>0</v>
      </c>
      <c r="AC179" s="457">
        <v>0</v>
      </c>
      <c r="AD179" s="18">
        <f t="shared" si="158"/>
        <v>0</v>
      </c>
      <c r="AE179" s="21">
        <f>ENERO!AG179</f>
        <v>0</v>
      </c>
      <c r="AF179" s="457">
        <v>0</v>
      </c>
      <c r="AG179" s="18">
        <f t="shared" si="159"/>
        <v>0</v>
      </c>
      <c r="AH179" s="21">
        <f t="shared" si="160"/>
        <v>0</v>
      </c>
      <c r="AI179" s="17">
        <f t="shared" si="161"/>
        <v>0</v>
      </c>
      <c r="AJ179" s="18">
        <f t="shared" si="162"/>
        <v>0</v>
      </c>
      <c r="AK179" s="10"/>
      <c r="AL179" s="455">
        <v>0</v>
      </c>
      <c r="AM179" s="458">
        <v>0</v>
      </c>
      <c r="AN179" s="10"/>
    </row>
    <row r="180" spans="1:40" s="467" customFormat="1" x14ac:dyDescent="0.2">
      <c r="A180" s="623"/>
      <c r="N180" s="10"/>
      <c r="P180" s="10"/>
      <c r="Q180" s="10"/>
      <c r="R180" s="10"/>
      <c r="S180" s="155">
        <f>+IF(ENERO!S180=0,"",ENERO!S180)</f>
        <v>3200400</v>
      </c>
      <c r="T180" s="238" t="str">
        <f>+IF(ENERO!T180=0,"",ENERO!T180)</f>
        <v>Intereses a las cesantias</v>
      </c>
      <c r="U180" s="31">
        <f>+ENERO!U180</f>
        <v>9000000</v>
      </c>
      <c r="V180" s="17">
        <f>ENERO!V180+FEBRERO!AL180</f>
        <v>0</v>
      </c>
      <c r="W180" s="17">
        <f>ENERO!W180+FEBRERO!AM180</f>
        <v>0</v>
      </c>
      <c r="X180" s="18">
        <f t="shared" si="156"/>
        <v>9000000</v>
      </c>
      <c r="Y180" s="21">
        <f>ENERO!AA180</f>
        <v>0</v>
      </c>
      <c r="Z180" s="457">
        <v>366556</v>
      </c>
      <c r="AA180" s="20">
        <f t="shared" si="157"/>
        <v>366556</v>
      </c>
      <c r="AB180" s="21">
        <f>ENERO!AD180</f>
        <v>0</v>
      </c>
      <c r="AC180" s="457">
        <v>366556</v>
      </c>
      <c r="AD180" s="18">
        <f t="shared" si="158"/>
        <v>366556</v>
      </c>
      <c r="AE180" s="21">
        <f>ENERO!AG180</f>
        <v>0</v>
      </c>
      <c r="AF180" s="457">
        <v>366556</v>
      </c>
      <c r="AG180" s="18">
        <f t="shared" si="159"/>
        <v>366556</v>
      </c>
      <c r="AH180" s="21">
        <f t="shared" si="160"/>
        <v>8633444</v>
      </c>
      <c r="AI180" s="17">
        <f t="shared" si="161"/>
        <v>8633444</v>
      </c>
      <c r="AJ180" s="18">
        <f t="shared" si="162"/>
        <v>8633444</v>
      </c>
      <c r="AK180" s="10"/>
      <c r="AL180" s="455">
        <v>0</v>
      </c>
      <c r="AM180" s="458">
        <v>0</v>
      </c>
      <c r="AN180" s="10"/>
    </row>
    <row r="181" spans="1:40" s="467" customFormat="1" x14ac:dyDescent="0.2">
      <c r="A181" s="623"/>
      <c r="N181" s="10"/>
      <c r="P181" s="10"/>
      <c r="Q181" s="10"/>
      <c r="R181" s="10"/>
      <c r="S181" s="155" t="str">
        <f>+IF(ENERO!S181=0,"",ENERO!S181)</f>
        <v/>
      </c>
      <c r="T181" s="238" t="str">
        <f>+IF(ENERO!T181=0,"",ENERO!T181)</f>
        <v/>
      </c>
      <c r="U181" s="31">
        <f>+ENERO!U181</f>
        <v>0</v>
      </c>
      <c r="V181" s="17">
        <f>ENERO!V181+FEBRERO!AL181</f>
        <v>0</v>
      </c>
      <c r="W181" s="17">
        <f>ENERO!W181+FEBRERO!AM181</f>
        <v>0</v>
      </c>
      <c r="X181" s="18">
        <f t="shared" si="156"/>
        <v>0</v>
      </c>
      <c r="Y181" s="21">
        <f>ENERO!AA181</f>
        <v>0</v>
      </c>
      <c r="Z181" s="457">
        <v>0</v>
      </c>
      <c r="AA181" s="20">
        <f t="shared" si="157"/>
        <v>0</v>
      </c>
      <c r="AB181" s="21">
        <f>ENERO!AD181</f>
        <v>0</v>
      </c>
      <c r="AC181" s="457">
        <v>0</v>
      </c>
      <c r="AD181" s="18">
        <f t="shared" si="158"/>
        <v>0</v>
      </c>
      <c r="AE181" s="21">
        <f>ENERO!AG181</f>
        <v>0</v>
      </c>
      <c r="AF181" s="457">
        <v>0</v>
      </c>
      <c r="AG181" s="18">
        <f t="shared" si="159"/>
        <v>0</v>
      </c>
      <c r="AH181" s="21">
        <f t="shared" si="160"/>
        <v>0</v>
      </c>
      <c r="AI181" s="17">
        <f t="shared" si="161"/>
        <v>0</v>
      </c>
      <c r="AJ181" s="18">
        <f t="shared" si="162"/>
        <v>0</v>
      </c>
      <c r="AK181" s="10"/>
      <c r="AL181" s="455">
        <v>0</v>
      </c>
      <c r="AM181" s="458">
        <v>0</v>
      </c>
      <c r="AN181" s="10"/>
    </row>
    <row r="182" spans="1:40" s="467" customFormat="1" x14ac:dyDescent="0.2">
      <c r="A182" s="623"/>
      <c r="N182" s="10"/>
      <c r="P182" s="10"/>
      <c r="Q182" s="10"/>
      <c r="R182" s="10"/>
      <c r="S182" s="155" t="str">
        <f>+IF(ENERO!S182=0,"",ENERO!S182)</f>
        <v/>
      </c>
      <c r="T182" s="238" t="str">
        <f>+IF(ENERO!T182=0,"",ENERO!T182)</f>
        <v/>
      </c>
      <c r="U182" s="31">
        <f>+ENERO!U182</f>
        <v>0</v>
      </c>
      <c r="V182" s="17">
        <f>ENERO!V182+FEBRERO!AL182</f>
        <v>0</v>
      </c>
      <c r="W182" s="17">
        <f>ENERO!W182+FEBRERO!AM182</f>
        <v>0</v>
      </c>
      <c r="X182" s="18">
        <f t="shared" si="156"/>
        <v>0</v>
      </c>
      <c r="Y182" s="21">
        <f>ENERO!AA182</f>
        <v>0</v>
      </c>
      <c r="Z182" s="457">
        <v>0</v>
      </c>
      <c r="AA182" s="20">
        <f t="shared" si="157"/>
        <v>0</v>
      </c>
      <c r="AB182" s="21">
        <f>ENERO!AD182</f>
        <v>0</v>
      </c>
      <c r="AC182" s="457">
        <v>0</v>
      </c>
      <c r="AD182" s="18">
        <f t="shared" si="158"/>
        <v>0</v>
      </c>
      <c r="AE182" s="21">
        <f>ENERO!AG182</f>
        <v>0</v>
      </c>
      <c r="AF182" s="457">
        <v>0</v>
      </c>
      <c r="AG182" s="18">
        <f t="shared" si="159"/>
        <v>0</v>
      </c>
      <c r="AH182" s="21">
        <f t="shared" si="160"/>
        <v>0</v>
      </c>
      <c r="AI182" s="17">
        <f t="shared" si="161"/>
        <v>0</v>
      </c>
      <c r="AJ182" s="18">
        <f t="shared" si="162"/>
        <v>0</v>
      </c>
      <c r="AK182" s="10"/>
      <c r="AL182" s="455">
        <v>0</v>
      </c>
      <c r="AM182" s="458">
        <v>0</v>
      </c>
      <c r="AN182" s="10"/>
    </row>
    <row r="183" spans="1:40" s="467" customFormat="1" x14ac:dyDescent="0.2">
      <c r="A183" s="623"/>
      <c r="N183" s="10"/>
      <c r="P183" s="10"/>
      <c r="Q183" s="10"/>
      <c r="R183" s="10"/>
      <c r="S183" s="155">
        <f>+IF(ENERO!S183=0,"",ENERO!S183)</f>
        <v>3299999</v>
      </c>
      <c r="T183" s="238" t="str">
        <f>+IF(ENERO!T183=0,"",ENERO!T183)</f>
        <v>Vigencias Anteriores</v>
      </c>
      <c r="U183" s="31">
        <f>+ENERO!U183</f>
        <v>0</v>
      </c>
      <c r="V183" s="17">
        <f>ENERO!V183+FEBRERO!AL183</f>
        <v>0</v>
      </c>
      <c r="W183" s="17">
        <f>ENERO!W183+FEBRERO!AM183</f>
        <v>11003667</v>
      </c>
      <c r="X183" s="18">
        <f t="shared" si="156"/>
        <v>11003667</v>
      </c>
      <c r="Y183" s="21">
        <f>ENERO!AA183</f>
        <v>11003667</v>
      </c>
      <c r="Z183" s="457">
        <v>0</v>
      </c>
      <c r="AA183" s="20">
        <f t="shared" si="157"/>
        <v>11003667</v>
      </c>
      <c r="AB183" s="21">
        <f>ENERO!AD183</f>
        <v>11003667</v>
      </c>
      <c r="AC183" s="457">
        <v>0</v>
      </c>
      <c r="AD183" s="18">
        <f t="shared" si="158"/>
        <v>11003667</v>
      </c>
      <c r="AE183" s="21">
        <f>ENERO!AG183</f>
        <v>11003667</v>
      </c>
      <c r="AF183" s="457">
        <v>0</v>
      </c>
      <c r="AG183" s="18">
        <f t="shared" si="159"/>
        <v>11003667</v>
      </c>
      <c r="AH183" s="21">
        <f t="shared" si="160"/>
        <v>0</v>
      </c>
      <c r="AI183" s="17">
        <f t="shared" si="161"/>
        <v>0</v>
      </c>
      <c r="AJ183" s="18">
        <f t="shared" si="162"/>
        <v>0</v>
      </c>
      <c r="AK183" s="10"/>
      <c r="AL183" s="455">
        <v>0</v>
      </c>
      <c r="AM183" s="458">
        <v>0</v>
      </c>
      <c r="AN183" s="10"/>
    </row>
    <row r="184" spans="1:40" s="467" customFormat="1" ht="15.75" x14ac:dyDescent="0.2">
      <c r="A184" s="623"/>
      <c r="N184" s="10"/>
      <c r="P184" s="10"/>
      <c r="Q184" s="10"/>
      <c r="R184" s="10"/>
      <c r="S184" s="448" t="str">
        <f>+IF(ENERO!S184=0,"",ENERO!S184)</f>
        <v/>
      </c>
      <c r="T184" s="649" t="str">
        <f>+IF(ENERO!T184=0,"",ENERO!T184)</f>
        <v/>
      </c>
      <c r="U184" s="450"/>
      <c r="V184" s="193"/>
      <c r="W184" s="193"/>
      <c r="X184" s="207"/>
      <c r="Y184" s="450"/>
      <c r="Z184" s="193"/>
      <c r="AA184" s="193"/>
      <c r="AB184" s="450"/>
      <c r="AC184" s="193"/>
      <c r="AD184" s="207"/>
      <c r="AE184" s="450"/>
      <c r="AF184" s="193"/>
      <c r="AG184" s="207"/>
      <c r="AH184" s="450"/>
      <c r="AI184" s="193"/>
      <c r="AJ184" s="207"/>
      <c r="AK184" s="10"/>
      <c r="AL184" s="213"/>
      <c r="AM184" s="214"/>
      <c r="AN184" s="10"/>
    </row>
    <row r="185" spans="1:40" s="467" customFormat="1" ht="15" x14ac:dyDescent="0.2">
      <c r="A185" s="623"/>
      <c r="N185" s="10"/>
      <c r="P185" s="10"/>
      <c r="Q185" s="10"/>
      <c r="R185" s="10"/>
      <c r="S185" s="34">
        <f>+IF(ENERO!S185=0,"",ENERO!S185)</f>
        <v>3300000</v>
      </c>
      <c r="T185" s="237" t="str">
        <f>+IF(ENERO!T185=0,"",ENERO!T185)</f>
        <v>Otras Transferencias</v>
      </c>
      <c r="U185" s="151">
        <f t="shared" ref="U185:AJ185" si="163">U186+U187+U191</f>
        <v>4500000</v>
      </c>
      <c r="V185" s="144">
        <f t="shared" si="163"/>
        <v>0</v>
      </c>
      <c r="W185" s="144">
        <f t="shared" si="163"/>
        <v>2516316</v>
      </c>
      <c r="X185" s="153">
        <f t="shared" si="163"/>
        <v>7016316</v>
      </c>
      <c r="Y185" s="151">
        <f t="shared" si="163"/>
        <v>4980424</v>
      </c>
      <c r="Z185" s="144">
        <f t="shared" si="163"/>
        <v>0</v>
      </c>
      <c r="AA185" s="152">
        <f t="shared" si="163"/>
        <v>4980424</v>
      </c>
      <c r="AB185" s="151">
        <f t="shared" si="163"/>
        <v>4980424</v>
      </c>
      <c r="AC185" s="144">
        <f t="shared" si="163"/>
        <v>0</v>
      </c>
      <c r="AD185" s="153">
        <f t="shared" si="163"/>
        <v>4980424</v>
      </c>
      <c r="AE185" s="151">
        <f t="shared" si="163"/>
        <v>2358000</v>
      </c>
      <c r="AF185" s="144">
        <f t="shared" si="163"/>
        <v>0</v>
      </c>
      <c r="AG185" s="153">
        <f t="shared" si="163"/>
        <v>2358000</v>
      </c>
      <c r="AH185" s="151">
        <f t="shared" si="163"/>
        <v>2035892</v>
      </c>
      <c r="AI185" s="144">
        <f t="shared" si="163"/>
        <v>2035892</v>
      </c>
      <c r="AJ185" s="153">
        <f t="shared" si="163"/>
        <v>4658316</v>
      </c>
      <c r="AK185" s="10"/>
      <c r="AL185" s="151">
        <f>AL186+AL187+AL191</f>
        <v>0</v>
      </c>
      <c r="AM185" s="153">
        <f>AM186+AM187+AM191</f>
        <v>0</v>
      </c>
      <c r="AN185" s="10"/>
    </row>
    <row r="186" spans="1:40" s="467" customFormat="1" x14ac:dyDescent="0.2">
      <c r="A186" s="623"/>
      <c r="N186" s="10"/>
      <c r="P186" s="10"/>
      <c r="Q186" s="10"/>
      <c r="R186" s="10"/>
      <c r="S186" s="155">
        <f>+IF(ENERO!S186=0,"",ENERO!S186)</f>
        <v>3300100</v>
      </c>
      <c r="T186" s="238" t="str">
        <f>+IF(ENERO!T186=0,"",ENERO!T186)</f>
        <v>Sentencias y Conciliaciones</v>
      </c>
      <c r="U186" s="31">
        <f>+ENERO!U186</f>
        <v>0</v>
      </c>
      <c r="V186" s="17">
        <f>ENERO!V186+FEBRERO!AL186</f>
        <v>0</v>
      </c>
      <c r="W186" s="17">
        <f>ENERO!W186+FEBRERO!AM186</f>
        <v>0</v>
      </c>
      <c r="X186" s="18">
        <f>SUM(U186:W186)</f>
        <v>0</v>
      </c>
      <c r="Y186" s="21">
        <f>ENERO!AA186</f>
        <v>0</v>
      </c>
      <c r="Z186" s="457">
        <v>0</v>
      </c>
      <c r="AA186" s="20">
        <f>SUM(Y186:Z186)</f>
        <v>0</v>
      </c>
      <c r="AB186" s="21">
        <f>ENERO!AD186</f>
        <v>0</v>
      </c>
      <c r="AC186" s="457">
        <v>0</v>
      </c>
      <c r="AD186" s="18">
        <f>SUM(AB186:AC186)</f>
        <v>0</v>
      </c>
      <c r="AE186" s="21">
        <f>ENERO!AG186</f>
        <v>0</v>
      </c>
      <c r="AF186" s="457">
        <v>0</v>
      </c>
      <c r="AG186" s="18">
        <f>SUM(AE186:AF186)</f>
        <v>0</v>
      </c>
      <c r="AH186" s="21">
        <f>X186-AA186</f>
        <v>0</v>
      </c>
      <c r="AI186" s="17">
        <f>X186-AD186</f>
        <v>0</v>
      </c>
      <c r="AJ186" s="18">
        <f>X186-AG186</f>
        <v>0</v>
      </c>
      <c r="AK186" s="10"/>
      <c r="AL186" s="455">
        <v>0</v>
      </c>
      <c r="AM186" s="458">
        <v>0</v>
      </c>
      <c r="AN186" s="10"/>
    </row>
    <row r="187" spans="1:40" s="467" customFormat="1" x14ac:dyDescent="0.2">
      <c r="A187" s="623"/>
      <c r="N187" s="10"/>
      <c r="P187" s="10"/>
      <c r="Q187" s="10"/>
      <c r="R187" s="10"/>
      <c r="S187" s="155">
        <f>+IF(ENERO!S187=0,"",ENERO!S187)</f>
        <v>3300200</v>
      </c>
      <c r="T187" s="238" t="str">
        <f>+IF(ENERO!T187=0,"",ENERO!T187)</f>
        <v>Destinatarios de otras transferencias</v>
      </c>
      <c r="U187" s="31">
        <f t="shared" ref="U187:AM187" si="164">SUM(U188:U190)</f>
        <v>4500000</v>
      </c>
      <c r="V187" s="17">
        <f t="shared" si="164"/>
        <v>0</v>
      </c>
      <c r="W187" s="17">
        <f t="shared" si="164"/>
        <v>0</v>
      </c>
      <c r="X187" s="18">
        <f t="shared" si="164"/>
        <v>4500000</v>
      </c>
      <c r="Y187" s="21">
        <f t="shared" si="164"/>
        <v>2464108</v>
      </c>
      <c r="Z187" s="169">
        <f t="shared" si="164"/>
        <v>0</v>
      </c>
      <c r="AA187" s="20">
        <f t="shared" si="164"/>
        <v>2464108</v>
      </c>
      <c r="AB187" s="21">
        <f t="shared" si="164"/>
        <v>2464108</v>
      </c>
      <c r="AC187" s="169">
        <f t="shared" si="164"/>
        <v>0</v>
      </c>
      <c r="AD187" s="18">
        <f t="shared" si="164"/>
        <v>2464108</v>
      </c>
      <c r="AE187" s="21">
        <f t="shared" si="164"/>
        <v>0</v>
      </c>
      <c r="AF187" s="169">
        <f t="shared" si="164"/>
        <v>0</v>
      </c>
      <c r="AG187" s="18">
        <f t="shared" si="164"/>
        <v>0</v>
      </c>
      <c r="AH187" s="21">
        <f t="shared" si="164"/>
        <v>2035892</v>
      </c>
      <c r="AI187" s="17">
        <f t="shared" si="164"/>
        <v>2035892</v>
      </c>
      <c r="AJ187" s="18">
        <f t="shared" si="164"/>
        <v>4500000</v>
      </c>
      <c r="AK187" s="10"/>
      <c r="AL187" s="31">
        <f t="shared" si="164"/>
        <v>0</v>
      </c>
      <c r="AM187" s="28">
        <f t="shared" si="164"/>
        <v>0</v>
      </c>
      <c r="AN187" s="10"/>
    </row>
    <row r="188" spans="1:40" s="467" customFormat="1" x14ac:dyDescent="0.2">
      <c r="A188" s="623"/>
      <c r="B188" s="554"/>
      <c r="N188" s="10"/>
      <c r="P188" s="10"/>
      <c r="Q188" s="10"/>
      <c r="R188" s="10"/>
      <c r="S188" s="156" t="str">
        <f>+IF(ENERO!S188=0,"",ENERO!S188)</f>
        <v>3300200-1</v>
      </c>
      <c r="T188" s="238" t="str">
        <f>+IF(ENERO!T188=0,"",ENERO!T188)</f>
        <v>COHAN</v>
      </c>
      <c r="U188" s="31">
        <f>+ENERO!U188</f>
        <v>2000000</v>
      </c>
      <c r="V188" s="17">
        <f>ENERO!V188+FEBRERO!AL188</f>
        <v>0</v>
      </c>
      <c r="W188" s="17">
        <f>ENERO!W188+FEBRERO!AM188</f>
        <v>0</v>
      </c>
      <c r="X188" s="18">
        <f>SUM(U188:W188)</f>
        <v>2000000</v>
      </c>
      <c r="Y188" s="21">
        <f>ENERO!AA188</f>
        <v>0</v>
      </c>
      <c r="Z188" s="457">
        <v>0</v>
      </c>
      <c r="AA188" s="20">
        <f>SUM(Y188:Z188)</f>
        <v>0</v>
      </c>
      <c r="AB188" s="21">
        <f>ENERO!AD188</f>
        <v>0</v>
      </c>
      <c r="AC188" s="457">
        <v>0</v>
      </c>
      <c r="AD188" s="18">
        <f>SUM(AB188:AC188)</f>
        <v>0</v>
      </c>
      <c r="AE188" s="21">
        <f>ENERO!AG188</f>
        <v>0</v>
      </c>
      <c r="AF188" s="457">
        <v>0</v>
      </c>
      <c r="AG188" s="18">
        <f>SUM(AE188:AF188)</f>
        <v>0</v>
      </c>
      <c r="AH188" s="21">
        <f>X188-AA188</f>
        <v>2000000</v>
      </c>
      <c r="AI188" s="17">
        <f>X188-AD188</f>
        <v>2000000</v>
      </c>
      <c r="AJ188" s="18">
        <f>X188-AG188</f>
        <v>2000000</v>
      </c>
      <c r="AK188" s="10"/>
      <c r="AL188" s="455">
        <v>0</v>
      </c>
      <c r="AM188" s="458">
        <v>0</v>
      </c>
      <c r="AN188" s="10"/>
    </row>
    <row r="189" spans="1:40" s="467" customFormat="1" x14ac:dyDescent="0.2">
      <c r="A189" s="623"/>
      <c r="B189" s="554"/>
      <c r="N189" s="10"/>
      <c r="P189" s="10"/>
      <c r="Q189" s="10"/>
      <c r="R189" s="10"/>
      <c r="S189" s="156" t="str">
        <f>+IF(ENERO!S189=0,"",ENERO!S189)</f>
        <v>3300200-2</v>
      </c>
      <c r="T189" s="238" t="str">
        <f>+IF(ENERO!T189=0,"",ENERO!T189)</f>
        <v>AESA</v>
      </c>
      <c r="U189" s="31">
        <f>+ENERO!U189</f>
        <v>2500000</v>
      </c>
      <c r="V189" s="17">
        <f>ENERO!V189+FEBRERO!AL189</f>
        <v>0</v>
      </c>
      <c r="W189" s="17">
        <f>ENERO!W189+FEBRERO!AM189</f>
        <v>0</v>
      </c>
      <c r="X189" s="18">
        <f>SUM(U189:W189)</f>
        <v>2500000</v>
      </c>
      <c r="Y189" s="21">
        <f>ENERO!AA189</f>
        <v>2464108</v>
      </c>
      <c r="Z189" s="457">
        <v>0</v>
      </c>
      <c r="AA189" s="20">
        <f>SUM(Y189:Z189)</f>
        <v>2464108</v>
      </c>
      <c r="AB189" s="21">
        <f>ENERO!AD189</f>
        <v>2464108</v>
      </c>
      <c r="AC189" s="457">
        <v>0</v>
      </c>
      <c r="AD189" s="18">
        <f>SUM(AB189:AC189)</f>
        <v>2464108</v>
      </c>
      <c r="AE189" s="21">
        <f>ENERO!AG189</f>
        <v>0</v>
      </c>
      <c r="AF189" s="457">
        <v>0</v>
      </c>
      <c r="AG189" s="18">
        <f>SUM(AE189:AF189)</f>
        <v>0</v>
      </c>
      <c r="AH189" s="21">
        <f>X189-AA189</f>
        <v>35892</v>
      </c>
      <c r="AI189" s="17">
        <f>X189-AD189</f>
        <v>35892</v>
      </c>
      <c r="AJ189" s="18">
        <f>X189-AG189</f>
        <v>2500000</v>
      </c>
      <c r="AK189" s="10"/>
      <c r="AL189" s="455">
        <v>0</v>
      </c>
      <c r="AM189" s="458">
        <v>0</v>
      </c>
      <c r="AN189" s="10"/>
    </row>
    <row r="190" spans="1:40" s="467" customFormat="1" x14ac:dyDescent="0.2">
      <c r="A190" s="623"/>
      <c r="B190" s="554"/>
      <c r="N190" s="10"/>
      <c r="P190" s="10"/>
      <c r="Q190" s="10"/>
      <c r="R190" s="10"/>
      <c r="S190" s="156" t="str">
        <f>+IF(ENERO!S190=0,"",ENERO!S190)</f>
        <v>3300200-3</v>
      </c>
      <c r="T190" s="238" t="str">
        <f>+IF(ENERO!T190=0,"",ENERO!T190)</f>
        <v xml:space="preserve">OTRAS </v>
      </c>
      <c r="U190" s="31">
        <f>+ENERO!U190</f>
        <v>0</v>
      </c>
      <c r="V190" s="17">
        <f>ENERO!V190+FEBRERO!AL190</f>
        <v>0</v>
      </c>
      <c r="W190" s="17">
        <f>ENERO!W190+FEBRERO!AM190</f>
        <v>0</v>
      </c>
      <c r="X190" s="18">
        <f>SUM(U190:W190)</f>
        <v>0</v>
      </c>
      <c r="Y190" s="21">
        <f>ENERO!AA190</f>
        <v>0</v>
      </c>
      <c r="Z190" s="457">
        <v>0</v>
      </c>
      <c r="AA190" s="20">
        <f>SUM(Y190:Z190)</f>
        <v>0</v>
      </c>
      <c r="AB190" s="21">
        <f>ENERO!AD190</f>
        <v>0</v>
      </c>
      <c r="AC190" s="457">
        <v>0</v>
      </c>
      <c r="AD190" s="18">
        <f>SUM(AB190:AC190)</f>
        <v>0</v>
      </c>
      <c r="AE190" s="21">
        <f>ENERO!AG190</f>
        <v>0</v>
      </c>
      <c r="AF190" s="457">
        <v>0</v>
      </c>
      <c r="AG190" s="18">
        <f>SUM(AE190:AF190)</f>
        <v>0</v>
      </c>
      <c r="AH190" s="21">
        <f>X190-AA190</f>
        <v>0</v>
      </c>
      <c r="AI190" s="17">
        <f>X190-AD190</f>
        <v>0</v>
      </c>
      <c r="AJ190" s="18">
        <f>X190-AG190</f>
        <v>0</v>
      </c>
      <c r="AK190" s="10"/>
      <c r="AL190" s="455">
        <v>0</v>
      </c>
      <c r="AM190" s="458">
        <v>0</v>
      </c>
      <c r="AN190" s="10"/>
    </row>
    <row r="191" spans="1:40" s="467" customFormat="1" x14ac:dyDescent="0.2">
      <c r="A191" s="623"/>
      <c r="B191" s="554"/>
      <c r="N191" s="10"/>
      <c r="P191" s="10"/>
      <c r="Q191" s="10"/>
      <c r="R191" s="10"/>
      <c r="S191" s="155">
        <f>+IF(ENERO!S191=0,"",ENERO!S191)</f>
        <v>3399999</v>
      </c>
      <c r="T191" s="238" t="str">
        <f>+IF(ENERO!T191=0,"",ENERO!T191)</f>
        <v>Vigencias Anteriores</v>
      </c>
      <c r="U191" s="31">
        <f>+ENERO!U191</f>
        <v>0</v>
      </c>
      <c r="V191" s="17">
        <f>ENERO!V191+FEBRERO!AL191</f>
        <v>0</v>
      </c>
      <c r="W191" s="17">
        <f>ENERO!W191+FEBRERO!AM191</f>
        <v>2516316</v>
      </c>
      <c r="X191" s="18">
        <f>SUM(U191:W191)</f>
        <v>2516316</v>
      </c>
      <c r="Y191" s="21">
        <f>ENERO!AA191</f>
        <v>2516316</v>
      </c>
      <c r="Z191" s="457">
        <v>0</v>
      </c>
      <c r="AA191" s="20">
        <f>SUM(Y191:Z191)</f>
        <v>2516316</v>
      </c>
      <c r="AB191" s="21">
        <f>ENERO!AD191</f>
        <v>2516316</v>
      </c>
      <c r="AC191" s="457">
        <v>0</v>
      </c>
      <c r="AD191" s="18">
        <f>SUM(AB191:AC191)</f>
        <v>2516316</v>
      </c>
      <c r="AE191" s="21">
        <f>ENERO!AG191</f>
        <v>2358000</v>
      </c>
      <c r="AF191" s="457">
        <v>0</v>
      </c>
      <c r="AG191" s="18">
        <f>SUM(AE191:AF191)</f>
        <v>2358000</v>
      </c>
      <c r="AH191" s="21">
        <f>X191-AA191</f>
        <v>0</v>
      </c>
      <c r="AI191" s="17">
        <f>X191-AD191</f>
        <v>0</v>
      </c>
      <c r="AJ191" s="18">
        <f>X191-AG191</f>
        <v>158316</v>
      </c>
      <c r="AK191" s="10"/>
      <c r="AL191" s="455">
        <v>0</v>
      </c>
      <c r="AM191" s="458">
        <v>0</v>
      </c>
      <c r="AN191" s="10"/>
    </row>
    <row r="192" spans="1:40" s="467" customFormat="1" ht="15.75" x14ac:dyDescent="0.2">
      <c r="A192" s="623"/>
      <c r="B192" s="554"/>
      <c r="N192" s="10"/>
      <c r="P192" s="10"/>
      <c r="Q192" s="10"/>
      <c r="R192" s="10"/>
      <c r="S192" s="448" t="str">
        <f>+IF(ENERO!S192=0,"",ENERO!S192)</f>
        <v/>
      </c>
      <c r="T192" s="649" t="str">
        <f>+IF(ENERO!T192=0,"",ENERO!T192)</f>
        <v/>
      </c>
      <c r="U192" s="450"/>
      <c r="V192" s="193"/>
      <c r="W192" s="193"/>
      <c r="X192" s="207"/>
      <c r="Y192" s="450"/>
      <c r="Z192" s="193"/>
      <c r="AA192" s="193"/>
      <c r="AB192" s="450"/>
      <c r="AC192" s="193"/>
      <c r="AD192" s="207"/>
      <c r="AE192" s="450"/>
      <c r="AF192" s="193"/>
      <c r="AG192" s="207"/>
      <c r="AH192" s="450"/>
      <c r="AI192" s="193"/>
      <c r="AJ192" s="207"/>
      <c r="AK192" s="10"/>
      <c r="AL192" s="213"/>
      <c r="AM192" s="214"/>
      <c r="AN192" s="10"/>
    </row>
    <row r="193" spans="1:40" s="467" customFormat="1" ht="15.75" x14ac:dyDescent="0.2">
      <c r="A193" s="623"/>
      <c r="B193" s="554"/>
      <c r="N193" s="10"/>
      <c r="P193" s="10"/>
      <c r="Q193" s="10"/>
      <c r="R193" s="10"/>
      <c r="S193" s="469">
        <f>+IF(ENERO!S193=0,"",ENERO!S193)</f>
        <v>4000000</v>
      </c>
      <c r="T193" s="680" t="str">
        <f>+IF(ENERO!T193=0,"",ENERO!T193)</f>
        <v>GASTOS  DE PRESTACION DE SERVICIOS</v>
      </c>
      <c r="U193" s="464">
        <f t="shared" ref="U193:AJ193" si="165">U194</f>
        <v>235026726</v>
      </c>
      <c r="V193" s="590">
        <f t="shared" si="165"/>
        <v>0</v>
      </c>
      <c r="W193" s="590">
        <f t="shared" si="165"/>
        <v>187811448</v>
      </c>
      <c r="X193" s="465">
        <f t="shared" si="165"/>
        <v>422838174</v>
      </c>
      <c r="Y193" s="464">
        <f t="shared" si="165"/>
        <v>132873558</v>
      </c>
      <c r="Z193" s="590">
        <f t="shared" si="165"/>
        <v>28306466</v>
      </c>
      <c r="AA193" s="591">
        <f t="shared" si="165"/>
        <v>161180024</v>
      </c>
      <c r="AB193" s="464">
        <f t="shared" si="165"/>
        <v>110360850</v>
      </c>
      <c r="AC193" s="590">
        <f t="shared" si="165"/>
        <v>29627618</v>
      </c>
      <c r="AD193" s="465">
        <f t="shared" si="165"/>
        <v>139988468</v>
      </c>
      <c r="AE193" s="464">
        <f t="shared" si="165"/>
        <v>23707147</v>
      </c>
      <c r="AF193" s="590">
        <f t="shared" si="165"/>
        <v>6866424</v>
      </c>
      <c r="AG193" s="465">
        <f t="shared" si="165"/>
        <v>30573571</v>
      </c>
      <c r="AH193" s="464">
        <f t="shared" si="165"/>
        <v>261658150</v>
      </c>
      <c r="AI193" s="590">
        <f t="shared" si="165"/>
        <v>282849706</v>
      </c>
      <c r="AJ193" s="465">
        <f t="shared" si="165"/>
        <v>392264603</v>
      </c>
      <c r="AK193" s="10"/>
      <c r="AL193" s="151">
        <f>AL194</f>
        <v>0</v>
      </c>
      <c r="AM193" s="153">
        <f>AM194</f>
        <v>0</v>
      </c>
      <c r="AN193" s="10"/>
    </row>
    <row r="194" spans="1:40" s="467" customFormat="1" ht="15" x14ac:dyDescent="0.2">
      <c r="A194" s="623"/>
      <c r="B194" s="554"/>
      <c r="N194" s="10"/>
      <c r="P194" s="10"/>
      <c r="Q194" s="10"/>
      <c r="R194" s="10"/>
      <c r="S194" s="34">
        <f>+IF(ENERO!S194=0,"",ENERO!S194)</f>
        <v>4100000</v>
      </c>
      <c r="T194" s="237" t="str">
        <f>+IF(ENERO!T194=0,"",ENERO!T194)</f>
        <v>Insumos y Suministros Hospitalarios</v>
      </c>
      <c r="U194" s="151">
        <f t="shared" ref="U194:AJ194" si="166">U195+U203+U205</f>
        <v>235026726</v>
      </c>
      <c r="V194" s="144">
        <f t="shared" si="166"/>
        <v>0</v>
      </c>
      <c r="W194" s="144">
        <f t="shared" si="166"/>
        <v>187811448</v>
      </c>
      <c r="X194" s="153">
        <f t="shared" si="166"/>
        <v>422838174</v>
      </c>
      <c r="Y194" s="151">
        <f t="shared" si="166"/>
        <v>132873558</v>
      </c>
      <c r="Z194" s="144">
        <f t="shared" si="166"/>
        <v>28306466</v>
      </c>
      <c r="AA194" s="152">
        <f t="shared" si="166"/>
        <v>161180024</v>
      </c>
      <c r="AB194" s="151">
        <f t="shared" si="166"/>
        <v>110360850</v>
      </c>
      <c r="AC194" s="144">
        <f t="shared" si="166"/>
        <v>29627618</v>
      </c>
      <c r="AD194" s="153">
        <f t="shared" si="166"/>
        <v>139988468</v>
      </c>
      <c r="AE194" s="151">
        <f t="shared" si="166"/>
        <v>23707147</v>
      </c>
      <c r="AF194" s="144">
        <f t="shared" si="166"/>
        <v>6866424</v>
      </c>
      <c r="AG194" s="153">
        <f t="shared" si="166"/>
        <v>30573571</v>
      </c>
      <c r="AH194" s="151">
        <f t="shared" si="166"/>
        <v>261658150</v>
      </c>
      <c r="AI194" s="144">
        <f t="shared" si="166"/>
        <v>282849706</v>
      </c>
      <c r="AJ194" s="153">
        <f t="shared" si="166"/>
        <v>392264603</v>
      </c>
      <c r="AK194" s="12"/>
      <c r="AL194" s="151">
        <f>AL195+AL203+AL205</f>
        <v>0</v>
      </c>
      <c r="AM194" s="153">
        <f>AM195+AM203+AM205</f>
        <v>0</v>
      </c>
      <c r="AN194" s="10"/>
    </row>
    <row r="195" spans="1:40" s="467" customFormat="1" x14ac:dyDescent="0.2">
      <c r="A195" s="623"/>
      <c r="B195" s="554"/>
      <c r="N195" s="10"/>
      <c r="P195" s="10"/>
      <c r="Q195" s="10"/>
      <c r="R195" s="10"/>
      <c r="S195" s="155">
        <f>+IF(ENERO!S195=0,"",ENERO!S195)</f>
        <v>4100100</v>
      </c>
      <c r="T195" s="238" t="str">
        <f>+IF(ENERO!T195=0,"",ENERO!T195)</f>
        <v>Compra de Bienes para la Prestacion de servicios</v>
      </c>
      <c r="U195" s="31">
        <f t="shared" ref="U195:AJ195" si="167">SUM(U196:U202)</f>
        <v>198421389</v>
      </c>
      <c r="V195" s="17">
        <f t="shared" si="167"/>
        <v>0</v>
      </c>
      <c r="W195" s="17">
        <f t="shared" si="167"/>
        <v>100000000</v>
      </c>
      <c r="X195" s="18">
        <f t="shared" si="167"/>
        <v>298421389</v>
      </c>
      <c r="Y195" s="21">
        <f t="shared" si="167"/>
        <v>44831310</v>
      </c>
      <c r="Z195" s="169">
        <f t="shared" si="167"/>
        <v>25571466</v>
      </c>
      <c r="AA195" s="20">
        <f t="shared" si="167"/>
        <v>70402776</v>
      </c>
      <c r="AB195" s="21">
        <f t="shared" si="167"/>
        <v>22318602</v>
      </c>
      <c r="AC195" s="169">
        <f t="shared" si="167"/>
        <v>26892618</v>
      </c>
      <c r="AD195" s="18">
        <f t="shared" si="167"/>
        <v>49211220</v>
      </c>
      <c r="AE195" s="21">
        <f t="shared" si="167"/>
        <v>275000</v>
      </c>
      <c r="AF195" s="169">
        <f t="shared" si="167"/>
        <v>216000</v>
      </c>
      <c r="AG195" s="18">
        <f t="shared" si="167"/>
        <v>491000</v>
      </c>
      <c r="AH195" s="21">
        <f t="shared" si="167"/>
        <v>228018613</v>
      </c>
      <c r="AI195" s="17">
        <f t="shared" si="167"/>
        <v>249210169</v>
      </c>
      <c r="AJ195" s="18">
        <f t="shared" si="167"/>
        <v>297930389</v>
      </c>
      <c r="AK195" s="10"/>
      <c r="AL195" s="31">
        <f>SUM(AL196:AL202)</f>
        <v>0</v>
      </c>
      <c r="AM195" s="28">
        <f>SUM(AM196:AM202)</f>
        <v>0</v>
      </c>
      <c r="AN195" s="10"/>
    </row>
    <row r="196" spans="1:40" s="467" customFormat="1" x14ac:dyDescent="0.2">
      <c r="A196" s="623"/>
      <c r="B196" s="554"/>
      <c r="N196" s="10"/>
      <c r="P196" s="10"/>
      <c r="Q196" s="10"/>
      <c r="R196" s="10"/>
      <c r="S196" s="156" t="str">
        <f>+IF(ENERO!S196=0,"",ENERO!S196)</f>
        <v>4100100-1</v>
      </c>
      <c r="T196" s="251" t="str">
        <f>+IF(ENERO!T196=0,"",ENERO!T196)</f>
        <v>Productos Farmaceuticos</v>
      </c>
      <c r="U196" s="31">
        <f>+ENERO!U196</f>
        <v>100589698</v>
      </c>
      <c r="V196" s="17">
        <f>ENERO!V196+FEBRERO!AL196</f>
        <v>0</v>
      </c>
      <c r="W196" s="17">
        <f>ENERO!W196+FEBRERO!AM196</f>
        <v>100000000</v>
      </c>
      <c r="X196" s="18">
        <f t="shared" ref="X196:X202" si="168">SUM(U196:W196)</f>
        <v>200589698</v>
      </c>
      <c r="Y196" s="21">
        <f>ENERO!AA196</f>
        <v>38308921</v>
      </c>
      <c r="Z196" s="457">
        <v>16532627</v>
      </c>
      <c r="AA196" s="20">
        <f t="shared" ref="AA196:AA202" si="169">SUM(Y196:Z196)</f>
        <v>54841548</v>
      </c>
      <c r="AB196" s="21">
        <f>ENERO!AD196</f>
        <v>15796213</v>
      </c>
      <c r="AC196" s="457">
        <v>17853779</v>
      </c>
      <c r="AD196" s="18">
        <f t="shared" ref="AD196:AD202" si="170">SUM(AB196:AC196)</f>
        <v>33649992</v>
      </c>
      <c r="AE196" s="21">
        <f>ENERO!AG196</f>
        <v>275000</v>
      </c>
      <c r="AF196" s="457">
        <v>0</v>
      </c>
      <c r="AG196" s="18">
        <f t="shared" ref="AG196:AG202" si="171">SUM(AE196:AF196)</f>
        <v>275000</v>
      </c>
      <c r="AH196" s="21">
        <f t="shared" ref="AH196:AH202" si="172">X196-AA196</f>
        <v>145748150</v>
      </c>
      <c r="AI196" s="17">
        <f t="shared" ref="AI196:AI202" si="173">X196-AD196</f>
        <v>166939706</v>
      </c>
      <c r="AJ196" s="18">
        <f t="shared" ref="AJ196:AJ202" si="174">X196-AG196</f>
        <v>200314698</v>
      </c>
      <c r="AK196" s="10"/>
      <c r="AL196" s="455">
        <v>0</v>
      </c>
      <c r="AM196" s="458">
        <v>0</v>
      </c>
      <c r="AN196" s="10"/>
    </row>
    <row r="197" spans="1:40" s="467" customFormat="1" x14ac:dyDescent="0.2">
      <c r="A197" s="623"/>
      <c r="B197" s="554"/>
      <c r="N197" s="10"/>
      <c r="P197" s="10"/>
      <c r="Q197" s="10"/>
      <c r="R197" s="10"/>
      <c r="S197" s="156" t="str">
        <f>+IF(ENERO!S197=0,"",ENERO!S197)</f>
        <v>4100100-2</v>
      </c>
      <c r="T197" s="251" t="str">
        <f>+IF(ENERO!T197=0,"",ENERO!T197)</f>
        <v>Material Médico Quirúrgico</v>
      </c>
      <c r="U197" s="31">
        <f>+ENERO!U197</f>
        <v>54520540</v>
      </c>
      <c r="V197" s="17">
        <f>ENERO!V197+FEBRERO!AL197</f>
        <v>0</v>
      </c>
      <c r="W197" s="17">
        <f>ENERO!W197+FEBRERO!AM197</f>
        <v>0</v>
      </c>
      <c r="X197" s="18">
        <f t="shared" si="168"/>
        <v>54520540</v>
      </c>
      <c r="Y197" s="21">
        <f>ENERO!AA197</f>
        <v>3341261</v>
      </c>
      <c r="Z197" s="457">
        <v>5074927</v>
      </c>
      <c r="AA197" s="20">
        <f t="shared" si="169"/>
        <v>8416188</v>
      </c>
      <c r="AB197" s="21">
        <f>ENERO!AD197</f>
        <v>3341261</v>
      </c>
      <c r="AC197" s="457">
        <v>5074927</v>
      </c>
      <c r="AD197" s="18">
        <f t="shared" si="170"/>
        <v>8416188</v>
      </c>
      <c r="AE197" s="21">
        <f>ENERO!AG197</f>
        <v>0</v>
      </c>
      <c r="AF197" s="457">
        <v>0</v>
      </c>
      <c r="AG197" s="18">
        <f t="shared" si="171"/>
        <v>0</v>
      </c>
      <c r="AH197" s="21">
        <f t="shared" si="172"/>
        <v>46104352</v>
      </c>
      <c r="AI197" s="17">
        <f t="shared" si="173"/>
        <v>46104352</v>
      </c>
      <c r="AJ197" s="18">
        <f t="shared" si="174"/>
        <v>54520540</v>
      </c>
      <c r="AK197" s="10"/>
      <c r="AL197" s="455">
        <v>0</v>
      </c>
      <c r="AM197" s="458">
        <v>0</v>
      </c>
      <c r="AN197" s="10"/>
    </row>
    <row r="198" spans="1:40" s="467" customFormat="1" x14ac:dyDescent="0.2">
      <c r="A198" s="623"/>
      <c r="B198" s="554"/>
      <c r="N198" s="10"/>
      <c r="P198" s="10"/>
      <c r="Q198" s="10"/>
      <c r="R198" s="10"/>
      <c r="S198" s="156" t="str">
        <f>+IF(ENERO!S198=0,"",ENERO!S198)</f>
        <v>4100100-3</v>
      </c>
      <c r="T198" s="251" t="str">
        <f>+IF(ENERO!T198=0,"",ENERO!T198)</f>
        <v>Material de Laboratorio</v>
      </c>
      <c r="U198" s="31">
        <f>+ENERO!U198</f>
        <v>15745580</v>
      </c>
      <c r="V198" s="17">
        <f>ENERO!V198+FEBRERO!AL198</f>
        <v>0</v>
      </c>
      <c r="W198" s="17">
        <f>ENERO!W198+FEBRERO!AM198</f>
        <v>0</v>
      </c>
      <c r="X198" s="18">
        <f t="shared" si="168"/>
        <v>15745580</v>
      </c>
      <c r="Y198" s="21">
        <f>ENERO!AA198</f>
        <v>1421190</v>
      </c>
      <c r="Z198" s="457">
        <v>1875430</v>
      </c>
      <c r="AA198" s="20">
        <f t="shared" si="169"/>
        <v>3296620</v>
      </c>
      <c r="AB198" s="21">
        <f>ENERO!AD198</f>
        <v>1421190</v>
      </c>
      <c r="AC198" s="457">
        <v>1875430</v>
      </c>
      <c r="AD198" s="18">
        <f t="shared" si="170"/>
        <v>3296620</v>
      </c>
      <c r="AE198" s="21">
        <f>ENERO!AG198</f>
        <v>0</v>
      </c>
      <c r="AF198" s="457">
        <v>0</v>
      </c>
      <c r="AG198" s="18">
        <f t="shared" si="171"/>
        <v>0</v>
      </c>
      <c r="AH198" s="21">
        <f t="shared" si="172"/>
        <v>12448960</v>
      </c>
      <c r="AI198" s="17">
        <f t="shared" si="173"/>
        <v>12448960</v>
      </c>
      <c r="AJ198" s="18">
        <f t="shared" si="174"/>
        <v>15745580</v>
      </c>
      <c r="AK198" s="10"/>
      <c r="AL198" s="455">
        <v>0</v>
      </c>
      <c r="AM198" s="458">
        <v>0</v>
      </c>
      <c r="AN198" s="10"/>
    </row>
    <row r="199" spans="1:40" s="467" customFormat="1" x14ac:dyDescent="0.2">
      <c r="A199" s="623"/>
      <c r="B199" s="554"/>
      <c r="N199" s="10"/>
      <c r="P199" s="10"/>
      <c r="Q199" s="10"/>
      <c r="R199" s="10"/>
      <c r="S199" s="156" t="str">
        <f>+IF(ENERO!S199=0,"",ENERO!S199)</f>
        <v>4100100-4</v>
      </c>
      <c r="T199" s="251" t="str">
        <f>+IF(ENERO!T199=0,"",ENERO!T199)</f>
        <v>Material para Odontologia</v>
      </c>
      <c r="U199" s="31">
        <f>+ENERO!U199</f>
        <v>19604413</v>
      </c>
      <c r="V199" s="17">
        <f>ENERO!V199+FEBRERO!AL199</f>
        <v>0</v>
      </c>
      <c r="W199" s="17">
        <f>ENERO!W199+FEBRERO!AM199</f>
        <v>0</v>
      </c>
      <c r="X199" s="18">
        <f t="shared" si="168"/>
        <v>19604413</v>
      </c>
      <c r="Y199" s="21">
        <f>ENERO!AA199</f>
        <v>416658</v>
      </c>
      <c r="Z199" s="457">
        <v>2088482</v>
      </c>
      <c r="AA199" s="20">
        <f t="shared" si="169"/>
        <v>2505140</v>
      </c>
      <c r="AB199" s="21">
        <f>ENERO!AD199</f>
        <v>416658</v>
      </c>
      <c r="AC199" s="457">
        <v>2088482</v>
      </c>
      <c r="AD199" s="18">
        <f t="shared" si="170"/>
        <v>2505140</v>
      </c>
      <c r="AE199" s="21">
        <f>ENERO!AG199</f>
        <v>0</v>
      </c>
      <c r="AF199" s="457">
        <v>216000</v>
      </c>
      <c r="AG199" s="18">
        <f t="shared" si="171"/>
        <v>216000</v>
      </c>
      <c r="AH199" s="21">
        <f t="shared" si="172"/>
        <v>17099273</v>
      </c>
      <c r="AI199" s="17">
        <f t="shared" si="173"/>
        <v>17099273</v>
      </c>
      <c r="AJ199" s="18">
        <f t="shared" si="174"/>
        <v>19388413</v>
      </c>
      <c r="AK199" s="10"/>
      <c r="AL199" s="455">
        <v>0</v>
      </c>
      <c r="AM199" s="458">
        <v>0</v>
      </c>
      <c r="AN199" s="10"/>
    </row>
    <row r="200" spans="1:40" s="467" customFormat="1" x14ac:dyDescent="0.2">
      <c r="A200" s="623"/>
      <c r="B200" s="554"/>
      <c r="N200" s="10"/>
      <c r="P200" s="10"/>
      <c r="Q200" s="10"/>
      <c r="R200" s="10"/>
      <c r="S200" s="156" t="str">
        <f>+IF(ENERO!S200=0,"",ENERO!S200)</f>
        <v>4100100-5</v>
      </c>
      <c r="T200" s="251" t="str">
        <f>+IF(ENERO!T200=0,"",ENERO!T200)</f>
        <v>Material para Rayos X</v>
      </c>
      <c r="U200" s="31">
        <f>+ENERO!U200</f>
        <v>7961158</v>
      </c>
      <c r="V200" s="17">
        <f>ENERO!V200+FEBRERO!AL200</f>
        <v>0</v>
      </c>
      <c r="W200" s="17">
        <f>ENERO!W200+FEBRERO!AM200</f>
        <v>0</v>
      </c>
      <c r="X200" s="18">
        <f t="shared" si="168"/>
        <v>7961158</v>
      </c>
      <c r="Y200" s="21">
        <f>ENERO!AA200</f>
        <v>1343280</v>
      </c>
      <c r="Z200" s="457">
        <v>0</v>
      </c>
      <c r="AA200" s="20">
        <f t="shared" si="169"/>
        <v>1343280</v>
      </c>
      <c r="AB200" s="21">
        <f>ENERO!AD200</f>
        <v>1343280</v>
      </c>
      <c r="AC200" s="457">
        <v>0</v>
      </c>
      <c r="AD200" s="18">
        <f t="shared" si="170"/>
        <v>1343280</v>
      </c>
      <c r="AE200" s="21">
        <f>ENERO!AG200</f>
        <v>0</v>
      </c>
      <c r="AF200" s="457">
        <v>0</v>
      </c>
      <c r="AG200" s="18">
        <f t="shared" si="171"/>
        <v>0</v>
      </c>
      <c r="AH200" s="21">
        <f t="shared" si="172"/>
        <v>6617878</v>
      </c>
      <c r="AI200" s="17">
        <f t="shared" si="173"/>
        <v>6617878</v>
      </c>
      <c r="AJ200" s="18">
        <f t="shared" si="174"/>
        <v>7961158</v>
      </c>
      <c r="AK200" s="10"/>
      <c r="AL200" s="455">
        <v>0</v>
      </c>
      <c r="AM200" s="458">
        <v>0</v>
      </c>
      <c r="AN200" s="10"/>
    </row>
    <row r="201" spans="1:40" s="467" customFormat="1" x14ac:dyDescent="0.2">
      <c r="A201" s="623"/>
      <c r="B201" s="554"/>
      <c r="N201" s="10"/>
      <c r="P201" s="10"/>
      <c r="Q201" s="10"/>
      <c r="R201" s="10"/>
      <c r="S201" s="156" t="str">
        <f>+IF(ENERO!S201=0,"",ENERO!S201)</f>
        <v/>
      </c>
      <c r="T201" s="251" t="str">
        <f>+IF(ENERO!T201=0,"",ENERO!T201)</f>
        <v/>
      </c>
      <c r="U201" s="31">
        <f>+ENERO!U201</f>
        <v>0</v>
      </c>
      <c r="V201" s="17">
        <f>ENERO!V201+FEBRERO!AL201</f>
        <v>0</v>
      </c>
      <c r="W201" s="17">
        <f>ENERO!W201+FEBRERO!AM201</f>
        <v>0</v>
      </c>
      <c r="X201" s="18">
        <f t="shared" si="168"/>
        <v>0</v>
      </c>
      <c r="Y201" s="21">
        <f>ENERO!AA201</f>
        <v>0</v>
      </c>
      <c r="Z201" s="457">
        <v>0</v>
      </c>
      <c r="AA201" s="20">
        <f t="shared" si="169"/>
        <v>0</v>
      </c>
      <c r="AB201" s="21">
        <f>ENERO!AD201</f>
        <v>0</v>
      </c>
      <c r="AC201" s="457">
        <v>0</v>
      </c>
      <c r="AD201" s="18">
        <f t="shared" si="170"/>
        <v>0</v>
      </c>
      <c r="AE201" s="21">
        <f>ENERO!AG201</f>
        <v>0</v>
      </c>
      <c r="AF201" s="457">
        <v>0</v>
      </c>
      <c r="AG201" s="18">
        <f t="shared" si="171"/>
        <v>0</v>
      </c>
      <c r="AH201" s="21">
        <f t="shared" si="172"/>
        <v>0</v>
      </c>
      <c r="AI201" s="17">
        <f t="shared" si="173"/>
        <v>0</v>
      </c>
      <c r="AJ201" s="18">
        <f t="shared" si="174"/>
        <v>0</v>
      </c>
      <c r="AK201" s="10"/>
      <c r="AL201" s="455">
        <v>0</v>
      </c>
      <c r="AM201" s="458">
        <v>0</v>
      </c>
      <c r="AN201" s="10"/>
    </row>
    <row r="202" spans="1:40" s="467" customFormat="1" x14ac:dyDescent="0.2">
      <c r="A202" s="623"/>
      <c r="B202" s="554"/>
      <c r="N202" s="10"/>
      <c r="P202" s="10"/>
      <c r="Q202" s="10"/>
      <c r="R202" s="10"/>
      <c r="S202" s="156" t="str">
        <f>+IF(ENERO!S202=0,"",ENERO!S202)</f>
        <v/>
      </c>
      <c r="T202" s="251" t="str">
        <f>+IF(ENERO!T202=0,"",ENERO!T202)</f>
        <v/>
      </c>
      <c r="U202" s="31">
        <f>+ENERO!U202</f>
        <v>0</v>
      </c>
      <c r="V202" s="17">
        <f>ENERO!V202+FEBRERO!AL202</f>
        <v>0</v>
      </c>
      <c r="W202" s="17">
        <f>ENERO!W202+FEBRERO!AM202</f>
        <v>0</v>
      </c>
      <c r="X202" s="18">
        <f t="shared" si="168"/>
        <v>0</v>
      </c>
      <c r="Y202" s="21">
        <f>ENERO!AA202</f>
        <v>0</v>
      </c>
      <c r="Z202" s="457">
        <v>0</v>
      </c>
      <c r="AA202" s="20">
        <f t="shared" si="169"/>
        <v>0</v>
      </c>
      <c r="AB202" s="21">
        <f>ENERO!AD202</f>
        <v>0</v>
      </c>
      <c r="AC202" s="457">
        <v>0</v>
      </c>
      <c r="AD202" s="18">
        <f t="shared" si="170"/>
        <v>0</v>
      </c>
      <c r="AE202" s="21">
        <f>ENERO!AG202</f>
        <v>0</v>
      </c>
      <c r="AF202" s="457">
        <v>0</v>
      </c>
      <c r="AG202" s="18">
        <f t="shared" si="171"/>
        <v>0</v>
      </c>
      <c r="AH202" s="21">
        <f t="shared" si="172"/>
        <v>0</v>
      </c>
      <c r="AI202" s="17">
        <f t="shared" si="173"/>
        <v>0</v>
      </c>
      <c r="AJ202" s="18">
        <f t="shared" si="174"/>
        <v>0</v>
      </c>
      <c r="AK202" s="10"/>
      <c r="AL202" s="455">
        <v>0</v>
      </c>
      <c r="AM202" s="458">
        <v>0</v>
      </c>
      <c r="AN202" s="10"/>
    </row>
    <row r="203" spans="1:40" s="467" customFormat="1" x14ac:dyDescent="0.2">
      <c r="A203" s="623"/>
      <c r="B203" s="554"/>
      <c r="N203" s="10"/>
      <c r="P203" s="10"/>
      <c r="Q203" s="10"/>
      <c r="R203" s="10"/>
      <c r="S203" s="155">
        <f>+IF(ENERO!S203=0,"",ENERO!S203)</f>
        <v>4100200</v>
      </c>
      <c r="T203" s="238" t="str">
        <f>+IF(ENERO!T203=0,"",ENERO!T203)</f>
        <v>Gastos Complementarios e Intermedios</v>
      </c>
      <c r="U203" s="31">
        <f t="shared" ref="U203:AJ203" si="175">U204</f>
        <v>36605337</v>
      </c>
      <c r="V203" s="17">
        <f t="shared" si="175"/>
        <v>0</v>
      </c>
      <c r="W203" s="17">
        <f t="shared" si="175"/>
        <v>0</v>
      </c>
      <c r="X203" s="18">
        <f t="shared" si="175"/>
        <v>36605337</v>
      </c>
      <c r="Y203" s="21">
        <f t="shared" si="175"/>
        <v>230800</v>
      </c>
      <c r="Z203" s="169">
        <f t="shared" si="175"/>
        <v>2735000</v>
      </c>
      <c r="AA203" s="20">
        <f t="shared" si="175"/>
        <v>2965800</v>
      </c>
      <c r="AB203" s="21">
        <f t="shared" si="175"/>
        <v>230800</v>
      </c>
      <c r="AC203" s="169">
        <f t="shared" si="175"/>
        <v>2735000</v>
      </c>
      <c r="AD203" s="18">
        <f t="shared" si="175"/>
        <v>2965800</v>
      </c>
      <c r="AE203" s="21">
        <f t="shared" si="175"/>
        <v>0</v>
      </c>
      <c r="AF203" s="169">
        <f t="shared" si="175"/>
        <v>2488200</v>
      </c>
      <c r="AG203" s="18">
        <f t="shared" si="175"/>
        <v>2488200</v>
      </c>
      <c r="AH203" s="21">
        <f t="shared" si="175"/>
        <v>33639537</v>
      </c>
      <c r="AI203" s="17">
        <f t="shared" si="175"/>
        <v>33639537</v>
      </c>
      <c r="AJ203" s="18">
        <f t="shared" si="175"/>
        <v>34117137</v>
      </c>
      <c r="AK203" s="10"/>
      <c r="AL203" s="31">
        <f>AL204</f>
        <v>0</v>
      </c>
      <c r="AM203" s="28">
        <f>AM204</f>
        <v>0</v>
      </c>
      <c r="AN203" s="10"/>
    </row>
    <row r="204" spans="1:40" s="467" customFormat="1" x14ac:dyDescent="0.2">
      <c r="A204" s="623"/>
      <c r="B204" s="554"/>
      <c r="N204" s="10"/>
      <c r="P204" s="10"/>
      <c r="Q204" s="10"/>
      <c r="R204" s="10"/>
      <c r="S204" s="156" t="str">
        <f>+IF(ENERO!S204=0,"",ENERO!S204)</f>
        <v>4100200-1</v>
      </c>
      <c r="T204" s="251" t="str">
        <f>+IF(ENERO!T204=0,"",ENERO!T204)</f>
        <v>Alimentación</v>
      </c>
      <c r="U204" s="31">
        <f>+ENERO!U204</f>
        <v>36605337</v>
      </c>
      <c r="V204" s="17">
        <f>ENERO!V204+FEBRERO!AL204</f>
        <v>0</v>
      </c>
      <c r="W204" s="17">
        <f>ENERO!W204+FEBRERO!AM204</f>
        <v>0</v>
      </c>
      <c r="X204" s="18">
        <f>SUM(U204:W204)</f>
        <v>36605337</v>
      </c>
      <c r="Y204" s="21">
        <f>ENERO!AA204</f>
        <v>230800</v>
      </c>
      <c r="Z204" s="457">
        <v>2735000</v>
      </c>
      <c r="AA204" s="20">
        <f>SUM(Y204:Z204)</f>
        <v>2965800</v>
      </c>
      <c r="AB204" s="21">
        <f>ENERO!AD204</f>
        <v>230800</v>
      </c>
      <c r="AC204" s="457">
        <v>2735000</v>
      </c>
      <c r="AD204" s="18">
        <f>SUM(AB204:AC204)</f>
        <v>2965800</v>
      </c>
      <c r="AE204" s="21">
        <f>ENERO!AG204</f>
        <v>0</v>
      </c>
      <c r="AF204" s="457">
        <v>2488200</v>
      </c>
      <c r="AG204" s="18">
        <f>SUM(AE204:AF204)</f>
        <v>2488200</v>
      </c>
      <c r="AH204" s="21">
        <f>X204-AA204</f>
        <v>33639537</v>
      </c>
      <c r="AI204" s="17">
        <f>X204-AD204</f>
        <v>33639537</v>
      </c>
      <c r="AJ204" s="18">
        <f>X204-AG204</f>
        <v>34117137</v>
      </c>
      <c r="AK204" s="10"/>
      <c r="AL204" s="455">
        <v>0</v>
      </c>
      <c r="AM204" s="458">
        <v>0</v>
      </c>
      <c r="AN204" s="10"/>
    </row>
    <row r="205" spans="1:40" s="467" customFormat="1" ht="13.5" thickBot="1" x14ac:dyDescent="0.25">
      <c r="A205" s="623"/>
      <c r="B205" s="554"/>
      <c r="N205" s="10"/>
      <c r="P205" s="10"/>
      <c r="Q205" s="10"/>
      <c r="R205" s="10"/>
      <c r="S205" s="624">
        <f>+IF(ENERO!S205=0,"",ENERO!S205)</f>
        <v>4199999</v>
      </c>
      <c r="T205" s="688" t="str">
        <f>+IF(ENERO!T205=0,"",ENERO!T205)</f>
        <v>Vigencias Anteriores</v>
      </c>
      <c r="U205" s="241">
        <f>+ENERO!U205</f>
        <v>0</v>
      </c>
      <c r="V205" s="143">
        <f>ENERO!V205+FEBRERO!AL205</f>
        <v>0</v>
      </c>
      <c r="W205" s="143">
        <f>ENERO!W205+FEBRERO!AM205</f>
        <v>87811448</v>
      </c>
      <c r="X205" s="148">
        <f>SUM(U205:W205)</f>
        <v>87811448</v>
      </c>
      <c r="Y205" s="147">
        <f>ENERO!AA205</f>
        <v>87811448</v>
      </c>
      <c r="Z205" s="475">
        <v>0</v>
      </c>
      <c r="AA205" s="149">
        <f>SUM(Y205:Z205)</f>
        <v>87811448</v>
      </c>
      <c r="AB205" s="147">
        <f>ENERO!AD205</f>
        <v>87811448</v>
      </c>
      <c r="AC205" s="475">
        <v>0</v>
      </c>
      <c r="AD205" s="148">
        <f>SUM(AB205:AC205)</f>
        <v>87811448</v>
      </c>
      <c r="AE205" s="147">
        <f>ENERO!AG205</f>
        <v>23432147</v>
      </c>
      <c r="AF205" s="475">
        <v>4162224</v>
      </c>
      <c r="AG205" s="148">
        <f>SUM(AE205:AF205)</f>
        <v>27594371</v>
      </c>
      <c r="AH205" s="147">
        <f>X205-AA205</f>
        <v>0</v>
      </c>
      <c r="AI205" s="143">
        <f>X205-AD205</f>
        <v>0</v>
      </c>
      <c r="AJ205" s="148">
        <f>X205-AG205</f>
        <v>60217077</v>
      </c>
      <c r="AK205" s="10"/>
      <c r="AL205" s="471">
        <v>0</v>
      </c>
      <c r="AM205" s="476">
        <v>0</v>
      </c>
      <c r="AN205" s="10"/>
    </row>
    <row r="206" spans="1:40" s="467" customFormat="1" ht="15.75" x14ac:dyDescent="0.2">
      <c r="A206" s="623"/>
      <c r="B206" s="554"/>
      <c r="N206" s="10"/>
      <c r="P206" s="10"/>
      <c r="Q206" s="10"/>
      <c r="R206" s="10"/>
      <c r="S206" s="627" t="str">
        <f>+IF(ENERO!S206=0,"",ENERO!S206)</f>
        <v/>
      </c>
      <c r="T206" s="628" t="str">
        <f>+IF(ENERO!T206=0,"",ENERO!T206)</f>
        <v/>
      </c>
      <c r="U206" s="208"/>
      <c r="V206" s="208"/>
      <c r="W206" s="208"/>
      <c r="X206" s="208"/>
      <c r="Y206" s="208"/>
      <c r="Z206" s="208"/>
      <c r="AA206" s="208"/>
      <c r="AB206" s="629"/>
      <c r="AC206" s="208"/>
      <c r="AD206" s="209"/>
      <c r="AE206" s="629"/>
      <c r="AF206" s="208"/>
      <c r="AG206" s="209"/>
      <c r="AH206" s="629"/>
      <c r="AI206" s="208"/>
      <c r="AJ206" s="209"/>
      <c r="AK206" s="10"/>
      <c r="AL206" s="630"/>
      <c r="AM206" s="631"/>
      <c r="AN206" s="10"/>
    </row>
    <row r="207" spans="1:40" s="467" customFormat="1" ht="19.5" x14ac:dyDescent="0.2">
      <c r="A207" s="623"/>
      <c r="B207" s="554"/>
      <c r="N207" s="10"/>
      <c r="P207" s="10"/>
      <c r="Q207" s="10"/>
      <c r="R207" s="10"/>
      <c r="S207" s="654" t="str">
        <f>+IF(ENERO!S207=0,"",ENERO!S207)</f>
        <v>B</v>
      </c>
      <c r="T207" s="655" t="str">
        <f>+IF(ENERO!T207=0,"",ENERO!T207)</f>
        <v>GASTOS DE OPERACION COMERCIAL</v>
      </c>
      <c r="U207" s="589">
        <f t="shared" ref="U207:AJ207" si="176">U209</f>
        <v>0</v>
      </c>
      <c r="V207" s="590">
        <f t="shared" si="176"/>
        <v>0</v>
      </c>
      <c r="W207" s="590">
        <f t="shared" si="176"/>
        <v>20000000</v>
      </c>
      <c r="X207" s="591">
        <f t="shared" si="176"/>
        <v>20000000</v>
      </c>
      <c r="Y207" s="464">
        <f t="shared" si="176"/>
        <v>0</v>
      </c>
      <c r="Z207" s="590">
        <f t="shared" si="176"/>
        <v>0</v>
      </c>
      <c r="AA207" s="591">
        <f t="shared" si="176"/>
        <v>0</v>
      </c>
      <c r="AB207" s="464">
        <f t="shared" si="176"/>
        <v>0</v>
      </c>
      <c r="AC207" s="590">
        <f t="shared" si="176"/>
        <v>0</v>
      </c>
      <c r="AD207" s="465">
        <f t="shared" si="176"/>
        <v>0</v>
      </c>
      <c r="AE207" s="464">
        <f t="shared" si="176"/>
        <v>0</v>
      </c>
      <c r="AF207" s="590">
        <f t="shared" si="176"/>
        <v>0</v>
      </c>
      <c r="AG207" s="465">
        <f t="shared" si="176"/>
        <v>0</v>
      </c>
      <c r="AH207" s="464">
        <f t="shared" si="176"/>
        <v>20000000</v>
      </c>
      <c r="AI207" s="590">
        <f t="shared" si="176"/>
        <v>20000000</v>
      </c>
      <c r="AJ207" s="465">
        <f t="shared" si="176"/>
        <v>20000000</v>
      </c>
      <c r="AK207" s="10"/>
      <c r="AL207" s="464">
        <f>AL209</f>
        <v>0</v>
      </c>
      <c r="AM207" s="465">
        <f>AM209</f>
        <v>0</v>
      </c>
      <c r="AN207" s="10"/>
    </row>
    <row r="208" spans="1:40" s="467" customFormat="1" ht="15.75" x14ac:dyDescent="0.2">
      <c r="A208" s="623"/>
      <c r="B208" s="554"/>
      <c r="N208" s="10"/>
      <c r="P208" s="10"/>
      <c r="Q208" s="10"/>
      <c r="R208" s="10"/>
      <c r="S208" s="448"/>
      <c r="T208" s="649"/>
      <c r="U208" s="193"/>
      <c r="V208" s="193"/>
      <c r="W208" s="193"/>
      <c r="X208" s="193"/>
      <c r="Y208" s="193"/>
      <c r="Z208" s="193"/>
      <c r="AA208" s="193"/>
      <c r="AB208" s="450"/>
      <c r="AC208" s="193"/>
      <c r="AD208" s="207"/>
      <c r="AE208" s="450"/>
      <c r="AF208" s="193"/>
      <c r="AG208" s="207"/>
      <c r="AH208" s="450"/>
      <c r="AI208" s="193"/>
      <c r="AJ208" s="207"/>
      <c r="AK208" s="10"/>
      <c r="AL208" s="637"/>
      <c r="AM208" s="638"/>
      <c r="AN208" s="10"/>
    </row>
    <row r="209" spans="1:40" s="467" customFormat="1" ht="15.75" x14ac:dyDescent="0.2">
      <c r="A209" s="623"/>
      <c r="B209" s="554"/>
      <c r="N209" s="10"/>
      <c r="P209" s="10"/>
      <c r="Q209" s="10"/>
      <c r="R209" s="10"/>
      <c r="S209" s="469">
        <f>+IF(ENERO!S209=0,"",ENERO!S209)</f>
        <v>5000000</v>
      </c>
      <c r="T209" s="469" t="str">
        <f>+IF(ENERO!T209=0,"",ENERO!T209)</f>
        <v>GASTOS DE COMERCIALIZACION</v>
      </c>
      <c r="U209" s="589">
        <f t="shared" ref="U209:AJ209" si="177">U210</f>
        <v>0</v>
      </c>
      <c r="V209" s="590">
        <f t="shared" si="177"/>
        <v>0</v>
      </c>
      <c r="W209" s="590">
        <f t="shared" si="177"/>
        <v>20000000</v>
      </c>
      <c r="X209" s="591">
        <f t="shared" si="177"/>
        <v>20000000</v>
      </c>
      <c r="Y209" s="464">
        <f t="shared" si="177"/>
        <v>0</v>
      </c>
      <c r="Z209" s="590">
        <f t="shared" si="177"/>
        <v>0</v>
      </c>
      <c r="AA209" s="591">
        <f t="shared" si="177"/>
        <v>0</v>
      </c>
      <c r="AB209" s="464">
        <f t="shared" si="177"/>
        <v>0</v>
      </c>
      <c r="AC209" s="590">
        <f t="shared" si="177"/>
        <v>0</v>
      </c>
      <c r="AD209" s="465">
        <f t="shared" si="177"/>
        <v>0</v>
      </c>
      <c r="AE209" s="464">
        <f t="shared" si="177"/>
        <v>0</v>
      </c>
      <c r="AF209" s="590">
        <f t="shared" si="177"/>
        <v>0</v>
      </c>
      <c r="AG209" s="465">
        <f t="shared" si="177"/>
        <v>0</v>
      </c>
      <c r="AH209" s="464">
        <f t="shared" si="177"/>
        <v>20000000</v>
      </c>
      <c r="AI209" s="590">
        <f t="shared" si="177"/>
        <v>20000000</v>
      </c>
      <c r="AJ209" s="465">
        <f t="shared" si="177"/>
        <v>20000000</v>
      </c>
      <c r="AK209" s="10"/>
      <c r="AL209" s="151">
        <f>AL210</f>
        <v>0</v>
      </c>
      <c r="AM209" s="153">
        <f>AM210</f>
        <v>0</v>
      </c>
      <c r="AN209" s="10"/>
    </row>
    <row r="210" spans="1:40" s="467" customFormat="1" ht="15" x14ac:dyDescent="0.2">
      <c r="A210" s="623"/>
      <c r="B210" s="554"/>
      <c r="N210" s="10"/>
      <c r="P210" s="10"/>
      <c r="Q210" s="10"/>
      <c r="R210" s="10"/>
      <c r="S210" s="34">
        <f>+IF(ENERO!S210=0,"",ENERO!S210)</f>
        <v>5100000</v>
      </c>
      <c r="T210" s="158" t="str">
        <f>+IF(ENERO!T210=0,"",ENERO!T210)</f>
        <v>Insumos y Suministros para Venta al Público</v>
      </c>
      <c r="U210" s="157">
        <f t="shared" ref="U210:AJ210" si="178">U211+U218</f>
        <v>0</v>
      </c>
      <c r="V210" s="144">
        <f t="shared" si="178"/>
        <v>0</v>
      </c>
      <c r="W210" s="144">
        <f t="shared" si="178"/>
        <v>20000000</v>
      </c>
      <c r="X210" s="152">
        <f t="shared" si="178"/>
        <v>20000000</v>
      </c>
      <c r="Y210" s="151">
        <f t="shared" si="178"/>
        <v>0</v>
      </c>
      <c r="Z210" s="144">
        <f t="shared" si="178"/>
        <v>0</v>
      </c>
      <c r="AA210" s="152">
        <f t="shared" si="178"/>
        <v>0</v>
      </c>
      <c r="AB210" s="151">
        <f t="shared" si="178"/>
        <v>0</v>
      </c>
      <c r="AC210" s="144">
        <f t="shared" si="178"/>
        <v>0</v>
      </c>
      <c r="AD210" s="153">
        <f t="shared" si="178"/>
        <v>0</v>
      </c>
      <c r="AE210" s="151">
        <f t="shared" si="178"/>
        <v>0</v>
      </c>
      <c r="AF210" s="144">
        <f t="shared" si="178"/>
        <v>0</v>
      </c>
      <c r="AG210" s="153">
        <f t="shared" si="178"/>
        <v>0</v>
      </c>
      <c r="AH210" s="151">
        <f t="shared" si="178"/>
        <v>20000000</v>
      </c>
      <c r="AI210" s="144">
        <f t="shared" si="178"/>
        <v>20000000</v>
      </c>
      <c r="AJ210" s="153">
        <f t="shared" si="178"/>
        <v>20000000</v>
      </c>
      <c r="AK210" s="10"/>
      <c r="AL210" s="151">
        <f>AL211+AL218</f>
        <v>0</v>
      </c>
      <c r="AM210" s="153">
        <f>AM211+AM218</f>
        <v>0</v>
      </c>
      <c r="AN210" s="10"/>
    </row>
    <row r="211" spans="1:40" s="467" customFormat="1" x14ac:dyDescent="0.2">
      <c r="A211" s="623"/>
      <c r="B211" s="554"/>
      <c r="N211" s="10"/>
      <c r="P211" s="10"/>
      <c r="Q211" s="10"/>
      <c r="R211" s="10"/>
      <c r="S211" s="155">
        <f>+IF(ENERO!S211=0,"",ENERO!S211)</f>
        <v>5100100</v>
      </c>
      <c r="T211" s="159" t="str">
        <f>+IF(ENERO!T211=0,"",ENERO!T211)</f>
        <v>Compra de Bienes para la venta</v>
      </c>
      <c r="U211" s="29">
        <f t="shared" ref="U211:AJ211" si="179">SUM(U212:U217)</f>
        <v>0</v>
      </c>
      <c r="V211" s="17">
        <f t="shared" si="179"/>
        <v>0</v>
      </c>
      <c r="W211" s="17">
        <f t="shared" si="179"/>
        <v>20000000</v>
      </c>
      <c r="X211" s="20">
        <f t="shared" si="179"/>
        <v>20000000</v>
      </c>
      <c r="Y211" s="21">
        <f t="shared" si="179"/>
        <v>0</v>
      </c>
      <c r="Z211" s="169">
        <f t="shared" si="179"/>
        <v>0</v>
      </c>
      <c r="AA211" s="20">
        <f t="shared" si="179"/>
        <v>0</v>
      </c>
      <c r="AB211" s="21">
        <f t="shared" si="179"/>
        <v>0</v>
      </c>
      <c r="AC211" s="169">
        <f t="shared" si="179"/>
        <v>0</v>
      </c>
      <c r="AD211" s="18">
        <f t="shared" si="179"/>
        <v>0</v>
      </c>
      <c r="AE211" s="21">
        <f t="shared" si="179"/>
        <v>0</v>
      </c>
      <c r="AF211" s="169">
        <f t="shared" si="179"/>
        <v>0</v>
      </c>
      <c r="AG211" s="18">
        <f t="shared" si="179"/>
        <v>0</v>
      </c>
      <c r="AH211" s="21">
        <f t="shared" si="179"/>
        <v>20000000</v>
      </c>
      <c r="AI211" s="17">
        <f t="shared" si="179"/>
        <v>20000000</v>
      </c>
      <c r="AJ211" s="18">
        <f t="shared" si="179"/>
        <v>20000000</v>
      </c>
      <c r="AK211" s="12"/>
      <c r="AL211" s="31">
        <f>SUM(AL212:AL217)</f>
        <v>0</v>
      </c>
      <c r="AM211" s="28">
        <f>SUM(AM212:AM217)</f>
        <v>0</v>
      </c>
      <c r="AN211" s="10"/>
    </row>
    <row r="212" spans="1:40" s="467" customFormat="1" x14ac:dyDescent="0.2">
      <c r="A212" s="623"/>
      <c r="B212" s="554"/>
      <c r="N212" s="10"/>
      <c r="P212" s="10"/>
      <c r="Q212" s="10"/>
      <c r="R212" s="10"/>
      <c r="S212" s="156" t="str">
        <f>+IF(ENERO!S212=0,"",ENERO!S212)</f>
        <v>5100100-1</v>
      </c>
      <c r="T212" s="55" t="str">
        <f>+IF(ENERO!T212=0,"",ENERO!T212)</f>
        <v>Productos Farmaceuticos</v>
      </c>
      <c r="U212" s="29">
        <f>+ENERO!U212</f>
        <v>0</v>
      </c>
      <c r="V212" s="17">
        <f>ENERO!V212+FEBRERO!AL212</f>
        <v>0</v>
      </c>
      <c r="W212" s="17">
        <f>ENERO!W212+FEBRERO!AM212</f>
        <v>20000000</v>
      </c>
      <c r="X212" s="20">
        <f t="shared" ref="X212:X218" si="180">SUM(U212:W212)</f>
        <v>20000000</v>
      </c>
      <c r="Y212" s="21">
        <f>ENERO!AA212</f>
        <v>0</v>
      </c>
      <c r="Z212" s="457">
        <v>0</v>
      </c>
      <c r="AA212" s="20">
        <f t="shared" ref="AA212:AA218" si="181">SUM(Y212:Z212)</f>
        <v>0</v>
      </c>
      <c r="AB212" s="21">
        <f>ENERO!AD212</f>
        <v>0</v>
      </c>
      <c r="AC212" s="457">
        <v>0</v>
      </c>
      <c r="AD212" s="18">
        <f t="shared" ref="AD212:AD218" si="182">SUM(AB212:AC212)</f>
        <v>0</v>
      </c>
      <c r="AE212" s="21">
        <f>ENERO!AG212</f>
        <v>0</v>
      </c>
      <c r="AF212" s="457">
        <v>0</v>
      </c>
      <c r="AG212" s="18">
        <f t="shared" ref="AG212:AG218" si="183">SUM(AE212:AF212)</f>
        <v>0</v>
      </c>
      <c r="AH212" s="21">
        <f t="shared" ref="AH212:AH218" si="184">X212-AA212</f>
        <v>20000000</v>
      </c>
      <c r="AI212" s="17">
        <f t="shared" ref="AI212:AI218" si="185">X212-AD212</f>
        <v>20000000</v>
      </c>
      <c r="AJ212" s="18">
        <f t="shared" ref="AJ212:AJ218" si="186">X212-AG212</f>
        <v>20000000</v>
      </c>
      <c r="AK212" s="10"/>
      <c r="AL212" s="455">
        <v>0</v>
      </c>
      <c r="AM212" s="458">
        <v>0</v>
      </c>
      <c r="AN212" s="10"/>
    </row>
    <row r="213" spans="1:40" s="467" customFormat="1" x14ac:dyDescent="0.2">
      <c r="A213" s="623"/>
      <c r="B213" s="554"/>
      <c r="N213" s="10"/>
      <c r="P213" s="10"/>
      <c r="Q213" s="10"/>
      <c r="R213" s="10"/>
      <c r="S213" s="156" t="str">
        <f>+IF(ENERO!S213=0,"",ENERO!S213)</f>
        <v>5100100-2</v>
      </c>
      <c r="T213" s="55" t="str">
        <f>+IF(ENERO!T213=0,"",ENERO!T213)</f>
        <v>Material Médico Quirúrgico</v>
      </c>
      <c r="U213" s="29">
        <f>+ENERO!U213</f>
        <v>0</v>
      </c>
      <c r="V213" s="17">
        <f>ENERO!V213+FEBRERO!AL213</f>
        <v>0</v>
      </c>
      <c r="W213" s="17">
        <f>ENERO!W213+FEBRERO!AM213</f>
        <v>0</v>
      </c>
      <c r="X213" s="20">
        <f t="shared" si="180"/>
        <v>0</v>
      </c>
      <c r="Y213" s="21">
        <f>ENERO!AA213</f>
        <v>0</v>
      </c>
      <c r="Z213" s="457">
        <v>0</v>
      </c>
      <c r="AA213" s="20">
        <f t="shared" si="181"/>
        <v>0</v>
      </c>
      <c r="AB213" s="21">
        <f>ENERO!AD213</f>
        <v>0</v>
      </c>
      <c r="AC213" s="457">
        <v>0</v>
      </c>
      <c r="AD213" s="18">
        <f t="shared" si="182"/>
        <v>0</v>
      </c>
      <c r="AE213" s="21">
        <f>ENERO!AG213</f>
        <v>0</v>
      </c>
      <c r="AF213" s="457">
        <v>0</v>
      </c>
      <c r="AG213" s="18">
        <f t="shared" si="183"/>
        <v>0</v>
      </c>
      <c r="AH213" s="21">
        <f t="shared" si="184"/>
        <v>0</v>
      </c>
      <c r="AI213" s="17">
        <f t="shared" si="185"/>
        <v>0</v>
      </c>
      <c r="AJ213" s="18">
        <f t="shared" si="186"/>
        <v>0</v>
      </c>
      <c r="AK213" s="10"/>
      <c r="AL213" s="455">
        <v>0</v>
      </c>
      <c r="AM213" s="458">
        <v>0</v>
      </c>
      <c r="AN213" s="10"/>
    </row>
    <row r="214" spans="1:40" s="467" customFormat="1" x14ac:dyDescent="0.2">
      <c r="A214" s="623"/>
      <c r="B214" s="554"/>
      <c r="N214" s="10"/>
      <c r="P214" s="10"/>
      <c r="Q214" s="10"/>
      <c r="R214" s="10"/>
      <c r="S214" s="156" t="str">
        <f>+IF(ENERO!S214=0,"",ENERO!S214)</f>
        <v>5100100-3</v>
      </c>
      <c r="T214" s="55" t="str">
        <f>+IF(ENERO!T214=0,"",ENERO!T214)</f>
        <v>Material de Laboratorio</v>
      </c>
      <c r="U214" s="29">
        <f>+ENERO!U214</f>
        <v>0</v>
      </c>
      <c r="V214" s="17">
        <f>ENERO!V214+FEBRERO!AL214</f>
        <v>0</v>
      </c>
      <c r="W214" s="17">
        <f>ENERO!W214+FEBRERO!AM214</f>
        <v>0</v>
      </c>
      <c r="X214" s="20">
        <f t="shared" si="180"/>
        <v>0</v>
      </c>
      <c r="Y214" s="21">
        <f>ENERO!AA214</f>
        <v>0</v>
      </c>
      <c r="Z214" s="457">
        <v>0</v>
      </c>
      <c r="AA214" s="20">
        <f t="shared" si="181"/>
        <v>0</v>
      </c>
      <c r="AB214" s="21">
        <f>ENERO!AD214</f>
        <v>0</v>
      </c>
      <c r="AC214" s="457">
        <v>0</v>
      </c>
      <c r="AD214" s="18">
        <f t="shared" si="182"/>
        <v>0</v>
      </c>
      <c r="AE214" s="21">
        <f>ENERO!AG214</f>
        <v>0</v>
      </c>
      <c r="AF214" s="457">
        <v>0</v>
      </c>
      <c r="AG214" s="18">
        <f t="shared" si="183"/>
        <v>0</v>
      </c>
      <c r="AH214" s="21">
        <f t="shared" si="184"/>
        <v>0</v>
      </c>
      <c r="AI214" s="17">
        <f t="shared" si="185"/>
        <v>0</v>
      </c>
      <c r="AJ214" s="18">
        <f t="shared" si="186"/>
        <v>0</v>
      </c>
      <c r="AK214" s="10"/>
      <c r="AL214" s="455">
        <v>0</v>
      </c>
      <c r="AM214" s="458">
        <v>0</v>
      </c>
      <c r="AN214" s="10"/>
    </row>
    <row r="215" spans="1:40" s="467" customFormat="1" x14ac:dyDescent="0.2">
      <c r="A215" s="623"/>
      <c r="B215" s="554"/>
      <c r="N215" s="10"/>
      <c r="P215" s="10"/>
      <c r="Q215" s="10"/>
      <c r="R215" s="10"/>
      <c r="S215" s="156" t="str">
        <f>+IF(ENERO!S215=0,"",ENERO!S215)</f>
        <v>5100100-4</v>
      </c>
      <c r="T215" s="55" t="str">
        <f>+IF(ENERO!T215=0,"",ENERO!T215)</f>
        <v>Material para Odontologia</v>
      </c>
      <c r="U215" s="29">
        <f>+ENERO!U215</f>
        <v>0</v>
      </c>
      <c r="V215" s="17">
        <f>ENERO!V215+FEBRERO!AL215</f>
        <v>0</v>
      </c>
      <c r="W215" s="17">
        <f>ENERO!W215+FEBRERO!AM215</f>
        <v>0</v>
      </c>
      <c r="X215" s="20">
        <f t="shared" si="180"/>
        <v>0</v>
      </c>
      <c r="Y215" s="21">
        <f>ENERO!AA215</f>
        <v>0</v>
      </c>
      <c r="Z215" s="457">
        <v>0</v>
      </c>
      <c r="AA215" s="20">
        <f t="shared" si="181"/>
        <v>0</v>
      </c>
      <c r="AB215" s="21">
        <f>ENERO!AD215</f>
        <v>0</v>
      </c>
      <c r="AC215" s="457">
        <v>0</v>
      </c>
      <c r="AD215" s="18">
        <f t="shared" si="182"/>
        <v>0</v>
      </c>
      <c r="AE215" s="21">
        <f>ENERO!AG215</f>
        <v>0</v>
      </c>
      <c r="AF215" s="457">
        <v>0</v>
      </c>
      <c r="AG215" s="18">
        <f t="shared" si="183"/>
        <v>0</v>
      </c>
      <c r="AH215" s="21">
        <f t="shared" si="184"/>
        <v>0</v>
      </c>
      <c r="AI215" s="17">
        <f t="shared" si="185"/>
        <v>0</v>
      </c>
      <c r="AJ215" s="18">
        <f t="shared" si="186"/>
        <v>0</v>
      </c>
      <c r="AK215" s="10"/>
      <c r="AL215" s="455">
        <v>0</v>
      </c>
      <c r="AM215" s="458">
        <v>0</v>
      </c>
      <c r="AN215" s="10"/>
    </row>
    <row r="216" spans="1:40" s="467" customFormat="1" x14ac:dyDescent="0.2">
      <c r="A216" s="623"/>
      <c r="B216" s="554"/>
      <c r="N216" s="10"/>
      <c r="P216" s="10"/>
      <c r="Q216" s="10"/>
      <c r="R216" s="10"/>
      <c r="S216" s="156" t="str">
        <f>+IF(ENERO!S216=0,"",ENERO!S216)</f>
        <v>5100100-5</v>
      </c>
      <c r="T216" s="55" t="str">
        <f>+IF(ENERO!T216=0,"",ENERO!T216)</f>
        <v>Material para Rayos X</v>
      </c>
      <c r="U216" s="29">
        <f>+ENERO!U216</f>
        <v>0</v>
      </c>
      <c r="V216" s="17">
        <f>ENERO!V216+FEBRERO!AL216</f>
        <v>0</v>
      </c>
      <c r="W216" s="17">
        <f>ENERO!W216+FEBRERO!AM216</f>
        <v>0</v>
      </c>
      <c r="X216" s="20">
        <f t="shared" si="180"/>
        <v>0</v>
      </c>
      <c r="Y216" s="21">
        <f>ENERO!AA216</f>
        <v>0</v>
      </c>
      <c r="Z216" s="457">
        <v>0</v>
      </c>
      <c r="AA216" s="20">
        <f t="shared" si="181"/>
        <v>0</v>
      </c>
      <c r="AB216" s="21">
        <f>ENERO!AD216</f>
        <v>0</v>
      </c>
      <c r="AC216" s="457">
        <v>0</v>
      </c>
      <c r="AD216" s="18">
        <f t="shared" si="182"/>
        <v>0</v>
      </c>
      <c r="AE216" s="21">
        <f>ENERO!AG216</f>
        <v>0</v>
      </c>
      <c r="AF216" s="457">
        <v>0</v>
      </c>
      <c r="AG216" s="18">
        <f t="shared" si="183"/>
        <v>0</v>
      </c>
      <c r="AH216" s="21">
        <f t="shared" si="184"/>
        <v>0</v>
      </c>
      <c r="AI216" s="17">
        <f t="shared" si="185"/>
        <v>0</v>
      </c>
      <c r="AJ216" s="18">
        <f t="shared" si="186"/>
        <v>0</v>
      </c>
      <c r="AK216" s="10"/>
      <c r="AL216" s="455">
        <v>0</v>
      </c>
      <c r="AM216" s="458">
        <v>0</v>
      </c>
      <c r="AN216" s="10"/>
    </row>
    <row r="217" spans="1:40" s="467" customFormat="1" x14ac:dyDescent="0.2">
      <c r="A217" s="623"/>
      <c r="B217" s="554"/>
      <c r="N217" s="10"/>
      <c r="P217" s="10"/>
      <c r="Q217" s="10"/>
      <c r="R217" s="10"/>
      <c r="S217" s="156" t="str">
        <f>+IF(ENERO!S217=0,"",ENERO!S217)</f>
        <v>5100100-6</v>
      </c>
      <c r="T217" s="55" t="str">
        <f>+IF(ENERO!T217=0,"",ENERO!T217)</f>
        <v>Material aseo personal, etc.</v>
      </c>
      <c r="U217" s="29">
        <f>+ENERO!U217</f>
        <v>0</v>
      </c>
      <c r="V217" s="17">
        <f>ENERO!V217+FEBRERO!AL217</f>
        <v>0</v>
      </c>
      <c r="W217" s="17">
        <f>ENERO!W217+FEBRERO!AM217</f>
        <v>0</v>
      </c>
      <c r="X217" s="20">
        <f t="shared" si="180"/>
        <v>0</v>
      </c>
      <c r="Y217" s="21">
        <f>ENERO!AA217</f>
        <v>0</v>
      </c>
      <c r="Z217" s="457">
        <v>0</v>
      </c>
      <c r="AA217" s="20">
        <f t="shared" si="181"/>
        <v>0</v>
      </c>
      <c r="AB217" s="21">
        <f>ENERO!AD217</f>
        <v>0</v>
      </c>
      <c r="AC217" s="457">
        <v>0</v>
      </c>
      <c r="AD217" s="18">
        <f t="shared" si="182"/>
        <v>0</v>
      </c>
      <c r="AE217" s="21">
        <f>ENERO!AG217</f>
        <v>0</v>
      </c>
      <c r="AF217" s="457">
        <v>0</v>
      </c>
      <c r="AG217" s="18">
        <f t="shared" si="183"/>
        <v>0</v>
      </c>
      <c r="AH217" s="21">
        <f t="shared" si="184"/>
        <v>0</v>
      </c>
      <c r="AI217" s="17">
        <f t="shared" si="185"/>
        <v>0</v>
      </c>
      <c r="AJ217" s="18">
        <f t="shared" si="186"/>
        <v>0</v>
      </c>
      <c r="AK217" s="10"/>
      <c r="AL217" s="455">
        <v>0</v>
      </c>
      <c r="AM217" s="458">
        <v>0</v>
      </c>
      <c r="AN217" s="10"/>
    </row>
    <row r="218" spans="1:40" s="467" customFormat="1" ht="15" thickBot="1" x14ac:dyDescent="0.25">
      <c r="A218" s="623"/>
      <c r="B218" s="554"/>
      <c r="N218" s="10"/>
      <c r="P218" s="10"/>
      <c r="Q218" s="10"/>
      <c r="R218" s="10"/>
      <c r="S218" s="657">
        <f>+IF(ENERO!S218=0,"",ENERO!S218)</f>
        <v>5199999</v>
      </c>
      <c r="T218" s="658" t="str">
        <f>+IF(ENERO!T218=0,"",ENERO!T218)</f>
        <v>Vigencias Anteriores</v>
      </c>
      <c r="U218" s="160">
        <f>+ENERO!U218</f>
        <v>0</v>
      </c>
      <c r="V218" s="143">
        <f>ENERO!V218+FEBRERO!AL218</f>
        <v>0</v>
      </c>
      <c r="W218" s="143">
        <f>ENERO!W218+FEBRERO!AM218</f>
        <v>0</v>
      </c>
      <c r="X218" s="149">
        <f t="shared" si="180"/>
        <v>0</v>
      </c>
      <c r="Y218" s="147">
        <f>ENERO!AA218</f>
        <v>0</v>
      </c>
      <c r="Z218" s="475">
        <v>0</v>
      </c>
      <c r="AA218" s="149">
        <f t="shared" si="181"/>
        <v>0</v>
      </c>
      <c r="AB218" s="147">
        <f>ENERO!AD218</f>
        <v>0</v>
      </c>
      <c r="AC218" s="475">
        <v>0</v>
      </c>
      <c r="AD218" s="148">
        <f t="shared" si="182"/>
        <v>0</v>
      </c>
      <c r="AE218" s="147">
        <f>ENERO!AG218</f>
        <v>0</v>
      </c>
      <c r="AF218" s="475">
        <v>0</v>
      </c>
      <c r="AG218" s="148">
        <f t="shared" si="183"/>
        <v>0</v>
      </c>
      <c r="AH218" s="147">
        <f t="shared" si="184"/>
        <v>0</v>
      </c>
      <c r="AI218" s="143">
        <f t="shared" si="185"/>
        <v>0</v>
      </c>
      <c r="AJ218" s="148">
        <f t="shared" si="186"/>
        <v>0</v>
      </c>
      <c r="AK218" s="10"/>
      <c r="AL218" s="650">
        <v>0</v>
      </c>
      <c r="AM218" s="651">
        <v>0</v>
      </c>
      <c r="AN218" s="10"/>
    </row>
    <row r="219" spans="1:40" s="467" customFormat="1" ht="16.5" thickBot="1" x14ac:dyDescent="0.25">
      <c r="A219" s="623"/>
      <c r="B219" s="554"/>
      <c r="N219" s="10"/>
      <c r="P219" s="10"/>
      <c r="Q219" s="10"/>
      <c r="R219" s="10"/>
      <c r="S219" s="643" t="str">
        <f>+IF(ENERO!S219=0,"",ENERO!S219)</f>
        <v/>
      </c>
      <c r="T219" s="357" t="str">
        <f>+IF(ENERO!T219=0,"",ENERO!T219)</f>
        <v/>
      </c>
      <c r="U219" s="192"/>
      <c r="V219" s="192"/>
      <c r="W219" s="192"/>
      <c r="X219" s="192"/>
      <c r="Y219" s="192"/>
      <c r="Z219" s="192"/>
      <c r="AA219" s="192"/>
      <c r="AB219" s="192"/>
      <c r="AC219" s="192"/>
      <c r="AD219" s="192"/>
      <c r="AE219" s="192"/>
      <c r="AF219" s="192"/>
      <c r="AG219" s="192"/>
      <c r="AH219" s="192"/>
      <c r="AI219" s="192"/>
      <c r="AJ219" s="210"/>
      <c r="AK219" s="12"/>
      <c r="AL219" s="645"/>
      <c r="AM219" s="646"/>
      <c r="AN219" s="10"/>
    </row>
    <row r="220" spans="1:40" s="467" customFormat="1" ht="19.5" x14ac:dyDescent="0.2">
      <c r="A220" s="623"/>
      <c r="B220" s="554"/>
      <c r="N220" s="10"/>
      <c r="P220" s="10"/>
      <c r="Q220" s="10"/>
      <c r="R220" s="10"/>
      <c r="S220" s="438" t="str">
        <f>+IF(ENERO!S220=0,"",ENERO!S220)</f>
        <v>C</v>
      </c>
      <c r="T220" s="439" t="str">
        <f>+IF(ENERO!T220=0,"",ENERO!T220)</f>
        <v xml:space="preserve">SERVICIO DE LA DEUDA </v>
      </c>
      <c r="U220" s="440">
        <f t="shared" ref="U220:AJ220" si="187">U222+U227</f>
        <v>0</v>
      </c>
      <c r="V220" s="441">
        <f t="shared" si="187"/>
        <v>0</v>
      </c>
      <c r="W220" s="441">
        <f t="shared" si="187"/>
        <v>0</v>
      </c>
      <c r="X220" s="444">
        <f t="shared" si="187"/>
        <v>0</v>
      </c>
      <c r="Y220" s="443">
        <f t="shared" si="187"/>
        <v>0</v>
      </c>
      <c r="Z220" s="441">
        <f t="shared" si="187"/>
        <v>0</v>
      </c>
      <c r="AA220" s="444">
        <f t="shared" si="187"/>
        <v>0</v>
      </c>
      <c r="AB220" s="443">
        <f t="shared" si="187"/>
        <v>0</v>
      </c>
      <c r="AC220" s="441">
        <f t="shared" si="187"/>
        <v>0</v>
      </c>
      <c r="AD220" s="444">
        <f t="shared" si="187"/>
        <v>0</v>
      </c>
      <c r="AE220" s="443">
        <f t="shared" si="187"/>
        <v>0</v>
      </c>
      <c r="AF220" s="441">
        <f t="shared" si="187"/>
        <v>0</v>
      </c>
      <c r="AG220" s="444">
        <f t="shared" si="187"/>
        <v>0</v>
      </c>
      <c r="AH220" s="443">
        <f t="shared" si="187"/>
        <v>0</v>
      </c>
      <c r="AI220" s="441">
        <f t="shared" si="187"/>
        <v>0</v>
      </c>
      <c r="AJ220" s="442">
        <f t="shared" si="187"/>
        <v>0</v>
      </c>
      <c r="AK220" s="648"/>
      <c r="AL220" s="443">
        <f>AL222+AL227</f>
        <v>0</v>
      </c>
      <c r="AM220" s="442">
        <f>AM222+AM227</f>
        <v>0</v>
      </c>
      <c r="AN220" s="10"/>
    </row>
    <row r="221" spans="1:40" s="467" customFormat="1" ht="15.75" x14ac:dyDescent="0.2">
      <c r="A221" s="623"/>
      <c r="B221" s="554"/>
      <c r="N221" s="10"/>
      <c r="P221" s="10"/>
      <c r="Q221" s="10"/>
      <c r="R221" s="10"/>
      <c r="S221" s="448" t="str">
        <f>+IF(ENERO!S221=0,"",ENERO!S221)</f>
        <v/>
      </c>
      <c r="T221" s="649" t="str">
        <f>+IF(ENERO!T221=0,"",ENERO!T221)</f>
        <v/>
      </c>
      <c r="U221" s="193"/>
      <c r="V221" s="193"/>
      <c r="W221" s="193"/>
      <c r="X221" s="193"/>
      <c r="Y221" s="193"/>
      <c r="Z221" s="193"/>
      <c r="AA221" s="193"/>
      <c r="AB221" s="193"/>
      <c r="AC221" s="193"/>
      <c r="AD221" s="193"/>
      <c r="AE221" s="193"/>
      <c r="AF221" s="193"/>
      <c r="AG221" s="193"/>
      <c r="AH221" s="193"/>
      <c r="AI221" s="193"/>
      <c r="AJ221" s="207"/>
      <c r="AK221" s="10"/>
      <c r="AL221" s="213"/>
      <c r="AM221" s="214"/>
      <c r="AN221" s="10"/>
    </row>
    <row r="222" spans="1:40" s="467" customFormat="1" ht="15" x14ac:dyDescent="0.2">
      <c r="A222" s="623"/>
      <c r="B222" s="554"/>
      <c r="N222" s="10"/>
      <c r="P222" s="10"/>
      <c r="Q222" s="10"/>
      <c r="R222" s="10"/>
      <c r="S222" s="34">
        <f>+IF(ENERO!S222=0,"",ENERO!S222)</f>
        <v>7001000</v>
      </c>
      <c r="T222" s="158" t="str">
        <f>+IF(ENERO!T222=0,"",ENERO!T222)</f>
        <v>SERVICIO DE LA DEUDA INTERNA</v>
      </c>
      <c r="U222" s="157">
        <f t="shared" ref="U222:AJ222" si="188">SUM(U223:U225)</f>
        <v>0</v>
      </c>
      <c r="V222" s="144">
        <f t="shared" si="188"/>
        <v>0</v>
      </c>
      <c r="W222" s="144">
        <f t="shared" si="188"/>
        <v>0</v>
      </c>
      <c r="X222" s="152">
        <f t="shared" si="188"/>
        <v>0</v>
      </c>
      <c r="Y222" s="151">
        <f t="shared" si="188"/>
        <v>0</v>
      </c>
      <c r="Z222" s="144">
        <f t="shared" si="188"/>
        <v>0</v>
      </c>
      <c r="AA222" s="152">
        <f t="shared" si="188"/>
        <v>0</v>
      </c>
      <c r="AB222" s="151">
        <f t="shared" si="188"/>
        <v>0</v>
      </c>
      <c r="AC222" s="144">
        <f t="shared" si="188"/>
        <v>0</v>
      </c>
      <c r="AD222" s="152">
        <f t="shared" si="188"/>
        <v>0</v>
      </c>
      <c r="AE222" s="151">
        <f t="shared" si="188"/>
        <v>0</v>
      </c>
      <c r="AF222" s="144">
        <f t="shared" si="188"/>
        <v>0</v>
      </c>
      <c r="AG222" s="152">
        <f t="shared" si="188"/>
        <v>0</v>
      </c>
      <c r="AH222" s="151">
        <f t="shared" si="188"/>
        <v>0</v>
      </c>
      <c r="AI222" s="144">
        <f t="shared" si="188"/>
        <v>0</v>
      </c>
      <c r="AJ222" s="153">
        <f t="shared" si="188"/>
        <v>0</v>
      </c>
      <c r="AK222" s="10"/>
      <c r="AL222" s="151">
        <f>SUM(AL223:AL225)</f>
        <v>0</v>
      </c>
      <c r="AM222" s="153">
        <f>SUM(AM223:AM225)</f>
        <v>0</v>
      </c>
      <c r="AN222" s="10"/>
    </row>
    <row r="223" spans="1:40" s="467" customFormat="1" x14ac:dyDescent="0.2">
      <c r="A223" s="623"/>
      <c r="B223" s="554"/>
      <c r="N223" s="10"/>
      <c r="P223" s="10"/>
      <c r="Q223" s="10"/>
      <c r="R223" s="10"/>
      <c r="S223" s="155">
        <f>+IF(ENERO!S223=0,"",ENERO!S223)</f>
        <v>7001100</v>
      </c>
      <c r="T223" s="159" t="str">
        <f>+IF(ENERO!T223=0,"",ENERO!T223)</f>
        <v>Amortización deuda Pública Interna</v>
      </c>
      <c r="U223" s="29">
        <f>+ENERO!U223</f>
        <v>0</v>
      </c>
      <c r="V223" s="17">
        <f>ENERO!V223+FEBRERO!AL223</f>
        <v>0</v>
      </c>
      <c r="W223" s="17">
        <f>ENERO!W223+FEBRERO!AM223</f>
        <v>0</v>
      </c>
      <c r="X223" s="20">
        <f>SUM(U223:W223)</f>
        <v>0</v>
      </c>
      <c r="Y223" s="21">
        <f>ENERO!AA223</f>
        <v>0</v>
      </c>
      <c r="Z223" s="457">
        <v>0</v>
      </c>
      <c r="AA223" s="20">
        <f>SUM(Y223:Z223)</f>
        <v>0</v>
      </c>
      <c r="AB223" s="21">
        <f>ENERO!AD223</f>
        <v>0</v>
      </c>
      <c r="AC223" s="457">
        <v>0</v>
      </c>
      <c r="AD223" s="20">
        <f>SUM(AB223:AC223)</f>
        <v>0</v>
      </c>
      <c r="AE223" s="21">
        <f>ENERO!AG223</f>
        <v>0</v>
      </c>
      <c r="AF223" s="457">
        <v>0</v>
      </c>
      <c r="AG223" s="20">
        <f>SUM(AE223:AF223)</f>
        <v>0</v>
      </c>
      <c r="AH223" s="21">
        <f>X223-AA223</f>
        <v>0</v>
      </c>
      <c r="AI223" s="17">
        <f>X223-AD223</f>
        <v>0</v>
      </c>
      <c r="AJ223" s="18">
        <f>X223-AG223</f>
        <v>0</v>
      </c>
      <c r="AK223" s="10"/>
      <c r="AL223" s="455">
        <v>0</v>
      </c>
      <c r="AM223" s="458">
        <v>0</v>
      </c>
      <c r="AN223" s="10"/>
    </row>
    <row r="224" spans="1:40" s="467" customFormat="1" x14ac:dyDescent="0.2">
      <c r="A224" s="623"/>
      <c r="B224" s="554"/>
      <c r="N224" s="10"/>
      <c r="P224" s="10"/>
      <c r="Q224" s="10"/>
      <c r="R224" s="10"/>
      <c r="S224" s="155">
        <f>+IF(ENERO!S224=0,"",ENERO!S224)</f>
        <v>7001200</v>
      </c>
      <c r="T224" s="159" t="str">
        <f>+IF(ENERO!T224=0,"",ENERO!T224)</f>
        <v>Intereses Comisiones y gastos de la Deuda Pública</v>
      </c>
      <c r="U224" s="29">
        <f>+ENERO!U224</f>
        <v>0</v>
      </c>
      <c r="V224" s="17">
        <f>ENERO!V224+FEBRERO!AL224</f>
        <v>0</v>
      </c>
      <c r="W224" s="17">
        <f>ENERO!W224+FEBRERO!AM224</f>
        <v>0</v>
      </c>
      <c r="X224" s="20">
        <f>SUM(U224:W224)</f>
        <v>0</v>
      </c>
      <c r="Y224" s="21">
        <f>ENERO!AA224</f>
        <v>0</v>
      </c>
      <c r="Z224" s="457">
        <v>0</v>
      </c>
      <c r="AA224" s="20">
        <f>SUM(Y224:Z224)</f>
        <v>0</v>
      </c>
      <c r="AB224" s="21">
        <f>ENERO!AD224</f>
        <v>0</v>
      </c>
      <c r="AC224" s="457">
        <v>0</v>
      </c>
      <c r="AD224" s="20">
        <f>SUM(AB224:AC224)</f>
        <v>0</v>
      </c>
      <c r="AE224" s="21">
        <f>ENERO!AG224</f>
        <v>0</v>
      </c>
      <c r="AF224" s="457">
        <v>0</v>
      </c>
      <c r="AG224" s="20">
        <f>SUM(AE224:AF224)</f>
        <v>0</v>
      </c>
      <c r="AH224" s="21">
        <f>X224-AA224</f>
        <v>0</v>
      </c>
      <c r="AI224" s="17">
        <f>X224-AD224</f>
        <v>0</v>
      </c>
      <c r="AJ224" s="18">
        <f>X224-AG224</f>
        <v>0</v>
      </c>
      <c r="AK224" s="10"/>
      <c r="AL224" s="455">
        <v>0</v>
      </c>
      <c r="AM224" s="458">
        <v>0</v>
      </c>
      <c r="AN224" s="10"/>
    </row>
    <row r="225" spans="1:64" s="467" customFormat="1" x14ac:dyDescent="0.2">
      <c r="A225" s="623"/>
      <c r="B225" s="554"/>
      <c r="N225" s="10"/>
      <c r="P225" s="10"/>
      <c r="Q225" s="10"/>
      <c r="R225" s="10"/>
      <c r="S225" s="155">
        <f>+IF(ENERO!S225=0,"",ENERO!S225)</f>
        <v>7001999</v>
      </c>
      <c r="T225" s="159" t="str">
        <f>+IF(ENERO!T225=0,"",ENERO!T225)</f>
        <v>Vigencias Anteriores</v>
      </c>
      <c r="U225" s="29">
        <f>+ENERO!U225</f>
        <v>0</v>
      </c>
      <c r="V225" s="17">
        <f>ENERO!V225+FEBRERO!AL225</f>
        <v>0</v>
      </c>
      <c r="W225" s="17">
        <f>ENERO!W225+FEBRERO!AM225</f>
        <v>0</v>
      </c>
      <c r="X225" s="20">
        <f>SUM(U225:W225)</f>
        <v>0</v>
      </c>
      <c r="Y225" s="21">
        <f>ENERO!AA225</f>
        <v>0</v>
      </c>
      <c r="Z225" s="457">
        <v>0</v>
      </c>
      <c r="AA225" s="20">
        <f>SUM(Y225:Z225)</f>
        <v>0</v>
      </c>
      <c r="AB225" s="21">
        <f>ENERO!AD225</f>
        <v>0</v>
      </c>
      <c r="AC225" s="457">
        <v>0</v>
      </c>
      <c r="AD225" s="20">
        <f>SUM(AB225:AC225)</f>
        <v>0</v>
      </c>
      <c r="AE225" s="21">
        <f>ENERO!AG225</f>
        <v>0</v>
      </c>
      <c r="AF225" s="457">
        <v>0</v>
      </c>
      <c r="AG225" s="20">
        <f>SUM(AE225:AF225)</f>
        <v>0</v>
      </c>
      <c r="AH225" s="21">
        <f>X225-AA225</f>
        <v>0</v>
      </c>
      <c r="AI225" s="17">
        <f>X225-AD225</f>
        <v>0</v>
      </c>
      <c r="AJ225" s="18">
        <f>X225-AG225</f>
        <v>0</v>
      </c>
      <c r="AK225" s="10"/>
      <c r="AL225" s="455">
        <v>0</v>
      </c>
      <c r="AM225" s="458">
        <v>0</v>
      </c>
      <c r="AN225" s="10"/>
    </row>
    <row r="226" spans="1:64" s="467" customFormat="1" ht="15.75" x14ac:dyDescent="0.2">
      <c r="A226" s="623"/>
      <c r="B226" s="554"/>
      <c r="N226" s="10"/>
      <c r="P226" s="10"/>
      <c r="Q226" s="10"/>
      <c r="R226" s="10"/>
      <c r="S226" s="448" t="str">
        <f>+IF(ENERO!S226=0,"",ENERO!S226)</f>
        <v/>
      </c>
      <c r="T226" s="649" t="str">
        <f>+IF(ENERO!T226=0,"",ENERO!T226)</f>
        <v/>
      </c>
      <c r="U226" s="193"/>
      <c r="V226" s="193"/>
      <c r="W226" s="193"/>
      <c r="X226" s="193"/>
      <c r="Y226" s="193"/>
      <c r="Z226" s="193"/>
      <c r="AA226" s="193"/>
      <c r="AB226" s="193"/>
      <c r="AC226" s="193"/>
      <c r="AD226" s="193"/>
      <c r="AE226" s="193"/>
      <c r="AF226" s="193"/>
      <c r="AG226" s="193"/>
      <c r="AH226" s="193"/>
      <c r="AI226" s="193"/>
      <c r="AJ226" s="207"/>
      <c r="AK226" s="12"/>
      <c r="AL226" s="213"/>
      <c r="AM226" s="214"/>
      <c r="AN226" s="10"/>
    </row>
    <row r="227" spans="1:64" s="467" customFormat="1" ht="15" x14ac:dyDescent="0.2">
      <c r="A227" s="623"/>
      <c r="B227" s="554"/>
      <c r="N227" s="10"/>
      <c r="P227" s="10"/>
      <c r="Q227" s="10"/>
      <c r="R227" s="10"/>
      <c r="S227" s="34">
        <f>+IF(ENERO!S227=0,"",ENERO!S227)</f>
        <v>7002001</v>
      </c>
      <c r="T227" s="158" t="str">
        <f>+IF(ENERO!T227=0,"",ENERO!T227)</f>
        <v>SERVICIO DE LA DEUDA EXTERNA</v>
      </c>
      <c r="U227" s="157">
        <f t="shared" ref="U227:AJ227" si="189">SUM(U228:U230)</f>
        <v>0</v>
      </c>
      <c r="V227" s="144">
        <f t="shared" si="189"/>
        <v>0</v>
      </c>
      <c r="W227" s="144">
        <f t="shared" si="189"/>
        <v>0</v>
      </c>
      <c r="X227" s="152">
        <f t="shared" si="189"/>
        <v>0</v>
      </c>
      <c r="Y227" s="151">
        <f t="shared" si="189"/>
        <v>0</v>
      </c>
      <c r="Z227" s="144">
        <f t="shared" si="189"/>
        <v>0</v>
      </c>
      <c r="AA227" s="152">
        <f t="shared" si="189"/>
        <v>0</v>
      </c>
      <c r="AB227" s="151">
        <f t="shared" si="189"/>
        <v>0</v>
      </c>
      <c r="AC227" s="144">
        <f t="shared" si="189"/>
        <v>0</v>
      </c>
      <c r="AD227" s="152">
        <f t="shared" si="189"/>
        <v>0</v>
      </c>
      <c r="AE227" s="151">
        <f t="shared" si="189"/>
        <v>0</v>
      </c>
      <c r="AF227" s="144">
        <f t="shared" si="189"/>
        <v>0</v>
      </c>
      <c r="AG227" s="152">
        <f t="shared" si="189"/>
        <v>0</v>
      </c>
      <c r="AH227" s="151">
        <f t="shared" si="189"/>
        <v>0</v>
      </c>
      <c r="AI227" s="144">
        <f t="shared" si="189"/>
        <v>0</v>
      </c>
      <c r="AJ227" s="153">
        <f t="shared" si="189"/>
        <v>0</v>
      </c>
      <c r="AK227" s="12"/>
      <c r="AL227" s="151">
        <f>SUM(AL228:AL230)</f>
        <v>0</v>
      </c>
      <c r="AM227" s="153">
        <f>SUM(AM228:AM230)</f>
        <v>0</v>
      </c>
      <c r="AN227" s="10"/>
    </row>
    <row r="228" spans="1:64" s="467" customFormat="1" x14ac:dyDescent="0.2">
      <c r="A228" s="623"/>
      <c r="B228" s="554"/>
      <c r="N228" s="10"/>
      <c r="P228" s="10"/>
      <c r="Q228" s="10"/>
      <c r="R228" s="10"/>
      <c r="S228" s="155">
        <f>+IF(ENERO!S228=0,"",ENERO!S228)</f>
        <v>7002100</v>
      </c>
      <c r="T228" s="159" t="str">
        <f>+IF(ENERO!T228=0,"",ENERO!T228)</f>
        <v>Amortización deuda Pública Externa</v>
      </c>
      <c r="U228" s="29">
        <f>+ENERO!U228</f>
        <v>0</v>
      </c>
      <c r="V228" s="17">
        <f>ENERO!V228+FEBRERO!AL228</f>
        <v>0</v>
      </c>
      <c r="W228" s="17">
        <f>ENERO!W228+FEBRERO!AM228</f>
        <v>0</v>
      </c>
      <c r="X228" s="20">
        <f>SUM(U228:W228)</f>
        <v>0</v>
      </c>
      <c r="Y228" s="21">
        <f>ENERO!AA228</f>
        <v>0</v>
      </c>
      <c r="Z228" s="457">
        <v>0</v>
      </c>
      <c r="AA228" s="20">
        <f>SUM(Y228:Z228)</f>
        <v>0</v>
      </c>
      <c r="AB228" s="21">
        <f>ENERO!AD228</f>
        <v>0</v>
      </c>
      <c r="AC228" s="457">
        <v>0</v>
      </c>
      <c r="AD228" s="20">
        <f>SUM(AB228:AC228)</f>
        <v>0</v>
      </c>
      <c r="AE228" s="21">
        <f>ENERO!AG228</f>
        <v>0</v>
      </c>
      <c r="AF228" s="457">
        <v>0</v>
      </c>
      <c r="AG228" s="20">
        <f>SUM(AE228:AF228)</f>
        <v>0</v>
      </c>
      <c r="AH228" s="21">
        <f>X228-AA228</f>
        <v>0</v>
      </c>
      <c r="AI228" s="17">
        <f>X228-AD228</f>
        <v>0</v>
      </c>
      <c r="AJ228" s="18">
        <f>X228-AG228</f>
        <v>0</v>
      </c>
      <c r="AK228" s="10"/>
      <c r="AL228" s="455">
        <v>0</v>
      </c>
      <c r="AM228" s="458">
        <v>0</v>
      </c>
      <c r="AN228" s="10"/>
    </row>
    <row r="229" spans="1:64" s="467" customFormat="1" x14ac:dyDescent="0.2">
      <c r="A229" s="623"/>
      <c r="B229" s="554"/>
      <c r="N229" s="10"/>
      <c r="P229" s="10"/>
      <c r="Q229" s="10"/>
      <c r="R229" s="10"/>
      <c r="S229" s="155">
        <f>+IF(ENERO!S229=0,"",ENERO!S229)</f>
        <v>7002200</v>
      </c>
      <c r="T229" s="159" t="str">
        <f>+IF(ENERO!T229=0,"",ENERO!T229)</f>
        <v>Intereses Comisiones y gastos de la Deuda Pública</v>
      </c>
      <c r="U229" s="29">
        <f>+ENERO!U229</f>
        <v>0</v>
      </c>
      <c r="V229" s="17">
        <f>ENERO!V229+FEBRERO!AL229</f>
        <v>0</v>
      </c>
      <c r="W229" s="17">
        <f>ENERO!W229+FEBRERO!AM229</f>
        <v>0</v>
      </c>
      <c r="X229" s="20">
        <f>SUM(U229:W229)</f>
        <v>0</v>
      </c>
      <c r="Y229" s="21">
        <f>ENERO!AA229</f>
        <v>0</v>
      </c>
      <c r="Z229" s="457">
        <v>0</v>
      </c>
      <c r="AA229" s="20">
        <f>SUM(Y229:Z229)</f>
        <v>0</v>
      </c>
      <c r="AB229" s="21">
        <f>ENERO!AD229</f>
        <v>0</v>
      </c>
      <c r="AC229" s="457">
        <v>0</v>
      </c>
      <c r="AD229" s="20">
        <f>SUM(AB229:AC229)</f>
        <v>0</v>
      </c>
      <c r="AE229" s="21">
        <f>ENERO!AG229</f>
        <v>0</v>
      </c>
      <c r="AF229" s="457">
        <v>0</v>
      </c>
      <c r="AG229" s="20">
        <f>SUM(AE229:AF229)</f>
        <v>0</v>
      </c>
      <c r="AH229" s="21">
        <f>X229-AA229</f>
        <v>0</v>
      </c>
      <c r="AI229" s="17">
        <f>X229-AD229</f>
        <v>0</v>
      </c>
      <c r="AJ229" s="18">
        <f>X229-AG229</f>
        <v>0</v>
      </c>
      <c r="AK229" s="10"/>
      <c r="AL229" s="455">
        <v>0</v>
      </c>
      <c r="AM229" s="458">
        <v>0</v>
      </c>
      <c r="AN229" s="10"/>
    </row>
    <row r="230" spans="1:64" s="467" customFormat="1" ht="13.5" thickBot="1" x14ac:dyDescent="0.25">
      <c r="A230" s="623"/>
      <c r="B230" s="554"/>
      <c r="N230" s="10"/>
      <c r="P230" s="10"/>
      <c r="Q230" s="10"/>
      <c r="R230" s="10"/>
      <c r="S230" s="624">
        <f>+IF(ENERO!S230=0,"",ENERO!S230)</f>
        <v>7002999</v>
      </c>
      <c r="T230" s="625" t="str">
        <f>+IF(ENERO!T230=0,"",ENERO!T230)</f>
        <v>Vigencias Anteriores</v>
      </c>
      <c r="U230" s="160">
        <f>+ENERO!U230</f>
        <v>0</v>
      </c>
      <c r="V230" s="143">
        <f>ENERO!V230+FEBRERO!AL230</f>
        <v>0</v>
      </c>
      <c r="W230" s="143">
        <f>ENERO!W230+FEBRERO!AM230</f>
        <v>0</v>
      </c>
      <c r="X230" s="149">
        <f>SUM(U230:W230)</f>
        <v>0</v>
      </c>
      <c r="Y230" s="147">
        <f>ENERO!AA230</f>
        <v>0</v>
      </c>
      <c r="Z230" s="475">
        <v>0</v>
      </c>
      <c r="AA230" s="149">
        <f>SUM(Y230:Z230)</f>
        <v>0</v>
      </c>
      <c r="AB230" s="147">
        <f>ENERO!AD230</f>
        <v>0</v>
      </c>
      <c r="AC230" s="475">
        <v>0</v>
      </c>
      <c r="AD230" s="149">
        <f>SUM(AB230:AC230)</f>
        <v>0</v>
      </c>
      <c r="AE230" s="147">
        <f>ENERO!AG230</f>
        <v>0</v>
      </c>
      <c r="AF230" s="475">
        <v>0</v>
      </c>
      <c r="AG230" s="149">
        <f>SUM(AE230:AF230)</f>
        <v>0</v>
      </c>
      <c r="AH230" s="147">
        <f>X230-AA230</f>
        <v>0</v>
      </c>
      <c r="AI230" s="143">
        <f>X230-AD230</f>
        <v>0</v>
      </c>
      <c r="AJ230" s="148">
        <f>X230-AG230</f>
        <v>0</v>
      </c>
      <c r="AK230" s="10"/>
      <c r="AL230" s="650">
        <v>0</v>
      </c>
      <c r="AM230" s="651">
        <v>0</v>
      </c>
      <c r="AN230" s="10"/>
    </row>
    <row r="231" spans="1:64" s="467" customFormat="1" ht="15.75" x14ac:dyDescent="0.2">
      <c r="A231" s="623"/>
      <c r="B231" s="554"/>
      <c r="N231" s="10"/>
      <c r="P231" s="10"/>
      <c r="Q231" s="10"/>
      <c r="R231" s="10"/>
      <c r="S231" s="627" t="str">
        <f>+IF(ENERO!S231=0,"",ENERO!S231)</f>
        <v/>
      </c>
      <c r="T231" s="628" t="str">
        <f>+IF(ENERO!T231=0,"",ENERO!T231)</f>
        <v/>
      </c>
      <c r="U231" s="208"/>
      <c r="V231" s="208"/>
      <c r="W231" s="208"/>
      <c r="X231" s="208"/>
      <c r="Y231" s="208"/>
      <c r="Z231" s="208"/>
      <c r="AA231" s="208"/>
      <c r="AB231" s="208"/>
      <c r="AC231" s="208"/>
      <c r="AD231" s="208"/>
      <c r="AE231" s="208"/>
      <c r="AF231" s="208"/>
      <c r="AG231" s="208"/>
      <c r="AH231" s="208"/>
      <c r="AI231" s="208"/>
      <c r="AJ231" s="209"/>
      <c r="AK231" s="10"/>
      <c r="AL231" s="652"/>
      <c r="AM231" s="653"/>
      <c r="AN231" s="10"/>
    </row>
    <row r="232" spans="1:64" s="467" customFormat="1" ht="19.5" x14ac:dyDescent="0.2">
      <c r="A232" s="623"/>
      <c r="B232" s="554"/>
      <c r="N232" s="10"/>
      <c r="P232" s="10"/>
      <c r="Q232" s="10"/>
      <c r="R232" s="10"/>
      <c r="S232" s="654" t="str">
        <f>+IF(ENERO!S232=0,"",ENERO!S232)</f>
        <v>D</v>
      </c>
      <c r="T232" s="655" t="str">
        <f>+IF(ENERO!T232=0,"",ENERO!T232)</f>
        <v>INVERSION</v>
      </c>
      <c r="U232" s="589">
        <f t="shared" ref="U232:AJ232" si="190">U234</f>
        <v>331500000</v>
      </c>
      <c r="V232" s="590">
        <f t="shared" si="190"/>
        <v>0</v>
      </c>
      <c r="W232" s="590">
        <f t="shared" si="190"/>
        <v>212807480</v>
      </c>
      <c r="X232" s="591">
        <f t="shared" si="190"/>
        <v>544307480</v>
      </c>
      <c r="Y232" s="464">
        <f t="shared" si="190"/>
        <v>85202472</v>
      </c>
      <c r="Z232" s="590">
        <f t="shared" si="190"/>
        <v>120000000</v>
      </c>
      <c r="AA232" s="591">
        <f t="shared" si="190"/>
        <v>205202472</v>
      </c>
      <c r="AB232" s="464">
        <f t="shared" si="190"/>
        <v>85202472</v>
      </c>
      <c r="AC232" s="590">
        <f t="shared" si="190"/>
        <v>120000000</v>
      </c>
      <c r="AD232" s="591">
        <f t="shared" si="190"/>
        <v>205202472</v>
      </c>
      <c r="AE232" s="464">
        <f t="shared" si="190"/>
        <v>46611341</v>
      </c>
      <c r="AF232" s="590">
        <f t="shared" si="190"/>
        <v>77571349</v>
      </c>
      <c r="AG232" s="591">
        <f t="shared" si="190"/>
        <v>124182690</v>
      </c>
      <c r="AH232" s="464">
        <f t="shared" si="190"/>
        <v>339105008</v>
      </c>
      <c r="AI232" s="590">
        <f t="shared" si="190"/>
        <v>339105008</v>
      </c>
      <c r="AJ232" s="465">
        <f t="shared" si="190"/>
        <v>420124790</v>
      </c>
      <c r="AK232" s="648"/>
      <c r="AL232" s="464">
        <f>AL234</f>
        <v>0</v>
      </c>
      <c r="AM232" s="465">
        <f>AM234</f>
        <v>0</v>
      </c>
      <c r="AN232" s="10"/>
    </row>
    <row r="233" spans="1:64" s="467" customFormat="1" ht="15.75" x14ac:dyDescent="0.2">
      <c r="A233" s="623"/>
      <c r="B233" s="554"/>
      <c r="N233" s="10"/>
      <c r="P233" s="10"/>
      <c r="Q233" s="10"/>
      <c r="R233" s="10"/>
      <c r="S233" s="448" t="str">
        <f>+IF(ENERO!S233=0,"",ENERO!S233)</f>
        <v/>
      </c>
      <c r="T233" s="649" t="str">
        <f>+IF(ENERO!T233=0,"",ENERO!T233)</f>
        <v/>
      </c>
      <c r="U233" s="193"/>
      <c r="V233" s="193"/>
      <c r="W233" s="193"/>
      <c r="X233" s="193"/>
      <c r="Y233" s="193"/>
      <c r="Z233" s="193"/>
      <c r="AA233" s="193"/>
      <c r="AB233" s="193"/>
      <c r="AC233" s="193"/>
      <c r="AD233" s="193"/>
      <c r="AE233" s="193"/>
      <c r="AF233" s="193"/>
      <c r="AG233" s="193"/>
      <c r="AH233" s="193"/>
      <c r="AI233" s="193"/>
      <c r="AJ233" s="207"/>
      <c r="AK233" s="10"/>
      <c r="AL233" s="213"/>
      <c r="AM233" s="214"/>
      <c r="AN233" s="10"/>
    </row>
    <row r="234" spans="1:64" s="467" customFormat="1" ht="15" x14ac:dyDescent="0.2">
      <c r="A234" s="623"/>
      <c r="B234" s="554"/>
      <c r="N234" s="10"/>
      <c r="P234" s="10"/>
      <c r="Q234" s="10"/>
      <c r="R234" s="10"/>
      <c r="S234" s="34">
        <f>+IF(ENERO!S234=0,"",ENERO!S234)</f>
        <v>8000000</v>
      </c>
      <c r="T234" s="158" t="str">
        <f>+IF(ENERO!T234=0,"",ENERO!T234)</f>
        <v>Programas de Inversión</v>
      </c>
      <c r="U234" s="157">
        <f t="shared" ref="U234:AJ234" si="191">U235+U243</f>
        <v>331500000</v>
      </c>
      <c r="V234" s="144">
        <f t="shared" si="191"/>
        <v>0</v>
      </c>
      <c r="W234" s="144">
        <f t="shared" si="191"/>
        <v>212807480</v>
      </c>
      <c r="X234" s="152">
        <f t="shared" si="191"/>
        <v>544307480</v>
      </c>
      <c r="Y234" s="151">
        <f t="shared" si="191"/>
        <v>85202472</v>
      </c>
      <c r="Z234" s="144">
        <f t="shared" si="191"/>
        <v>120000000</v>
      </c>
      <c r="AA234" s="152">
        <f t="shared" si="191"/>
        <v>205202472</v>
      </c>
      <c r="AB234" s="151">
        <f t="shared" si="191"/>
        <v>85202472</v>
      </c>
      <c r="AC234" s="144">
        <f t="shared" si="191"/>
        <v>120000000</v>
      </c>
      <c r="AD234" s="152">
        <f t="shared" si="191"/>
        <v>205202472</v>
      </c>
      <c r="AE234" s="151">
        <f t="shared" si="191"/>
        <v>46611341</v>
      </c>
      <c r="AF234" s="144">
        <f t="shared" si="191"/>
        <v>77571349</v>
      </c>
      <c r="AG234" s="152">
        <f t="shared" si="191"/>
        <v>124182690</v>
      </c>
      <c r="AH234" s="151">
        <f t="shared" si="191"/>
        <v>339105008</v>
      </c>
      <c r="AI234" s="144">
        <f t="shared" si="191"/>
        <v>339105008</v>
      </c>
      <c r="AJ234" s="153">
        <f t="shared" si="191"/>
        <v>420124790</v>
      </c>
      <c r="AK234" s="10"/>
      <c r="AL234" s="151">
        <f>AL235+AL243</f>
        <v>0</v>
      </c>
      <c r="AM234" s="153">
        <f>AM235+AM243</f>
        <v>0</v>
      </c>
      <c r="AN234" s="10"/>
    </row>
    <row r="235" spans="1:64" s="467" customFormat="1" x14ac:dyDescent="0.2">
      <c r="A235" s="623"/>
      <c r="B235" s="554"/>
      <c r="N235" s="10"/>
      <c r="P235" s="10"/>
      <c r="Q235" s="10"/>
      <c r="R235" s="10"/>
      <c r="S235" s="155">
        <f>+IF(ENERO!S235=0,"",ENERO!S235)</f>
        <v>8001000</v>
      </c>
      <c r="T235" s="159" t="str">
        <f>+IF(ENERO!T235=0,"",ENERO!T235)</f>
        <v>Formación Bruta del Capital</v>
      </c>
      <c r="U235" s="29">
        <f t="shared" ref="U235:AJ235" si="192">SUM(U236:U241)</f>
        <v>50000000</v>
      </c>
      <c r="V235" s="17">
        <f t="shared" si="192"/>
        <v>0</v>
      </c>
      <c r="W235" s="17">
        <f t="shared" si="192"/>
        <v>173060726</v>
      </c>
      <c r="X235" s="20">
        <f t="shared" si="192"/>
        <v>223060726</v>
      </c>
      <c r="Y235" s="21">
        <f t="shared" si="192"/>
        <v>75455718</v>
      </c>
      <c r="Z235" s="169">
        <f t="shared" si="192"/>
        <v>0</v>
      </c>
      <c r="AA235" s="20">
        <f t="shared" si="192"/>
        <v>75455718</v>
      </c>
      <c r="AB235" s="21">
        <f t="shared" si="192"/>
        <v>75455718</v>
      </c>
      <c r="AC235" s="169">
        <f t="shared" si="192"/>
        <v>0</v>
      </c>
      <c r="AD235" s="20">
        <f t="shared" si="192"/>
        <v>75455718</v>
      </c>
      <c r="AE235" s="21">
        <f t="shared" si="192"/>
        <v>37611341</v>
      </c>
      <c r="AF235" s="169">
        <f t="shared" si="192"/>
        <v>6377905</v>
      </c>
      <c r="AG235" s="20">
        <f t="shared" si="192"/>
        <v>43989246</v>
      </c>
      <c r="AH235" s="21">
        <f t="shared" si="192"/>
        <v>147605008</v>
      </c>
      <c r="AI235" s="17">
        <f t="shared" si="192"/>
        <v>147605008</v>
      </c>
      <c r="AJ235" s="18">
        <f t="shared" si="192"/>
        <v>179071480</v>
      </c>
      <c r="AK235" s="10"/>
      <c r="AL235" s="31">
        <f>SUM(AL236:AL241)</f>
        <v>0</v>
      </c>
      <c r="AM235" s="28">
        <f>SUM(AM236:AM241)</f>
        <v>0</v>
      </c>
      <c r="AN235" s="10"/>
    </row>
    <row r="236" spans="1:64" s="467" customFormat="1" x14ac:dyDescent="0.2">
      <c r="A236" s="623"/>
      <c r="B236" s="554"/>
      <c r="N236" s="10"/>
      <c r="P236" s="10"/>
      <c r="Q236" s="10"/>
      <c r="R236" s="10"/>
      <c r="S236" s="156" t="str">
        <f>+IF(ENERO!S236=0,"",ENERO!S236)</f>
        <v>8001000-1</v>
      </c>
      <c r="T236" s="55" t="str">
        <f>+IF(ENERO!T236=0,"",ENERO!T236)</f>
        <v>Subprogr.Construc. Remodelac. Adecuación y Apliac.1</v>
      </c>
      <c r="U236" s="29">
        <f>+ENERO!U236</f>
        <v>50000000</v>
      </c>
      <c r="V236" s="17">
        <f>ENERO!V236+FEBRERO!AL236</f>
        <v>0</v>
      </c>
      <c r="W236" s="17">
        <f>ENERO!W236+FEBRERO!AM236</f>
        <v>100000000</v>
      </c>
      <c r="X236" s="20">
        <f t="shared" ref="X236:X241" si="193">SUM(U236:W236)</f>
        <v>150000000</v>
      </c>
      <c r="Y236" s="21">
        <f>ENERO!AA236</f>
        <v>2394992</v>
      </c>
      <c r="Z236" s="457">
        <v>0</v>
      </c>
      <c r="AA236" s="20">
        <f t="shared" ref="AA236:AA241" si="194">SUM(Y236:Z236)</f>
        <v>2394992</v>
      </c>
      <c r="AB236" s="21">
        <f>ENERO!AD236</f>
        <v>2394992</v>
      </c>
      <c r="AC236" s="457">
        <v>0</v>
      </c>
      <c r="AD236" s="20">
        <f t="shared" ref="AD236:AD241" si="195">SUM(AB236:AC236)</f>
        <v>2394992</v>
      </c>
      <c r="AE236" s="21">
        <f>ENERO!AG236</f>
        <v>2394992</v>
      </c>
      <c r="AF236" s="457">
        <v>0</v>
      </c>
      <c r="AG236" s="20">
        <f t="shared" ref="AG236:AG241" si="196">SUM(AE236:AF236)</f>
        <v>2394992</v>
      </c>
      <c r="AH236" s="21">
        <f t="shared" ref="AH236:AH241" si="197">X236-AA236</f>
        <v>147605008</v>
      </c>
      <c r="AI236" s="17">
        <f t="shared" ref="AI236:AI241" si="198">X236-AD236</f>
        <v>147605008</v>
      </c>
      <c r="AJ236" s="18">
        <f t="shared" ref="AJ236:AJ241" si="199">X236-AG236</f>
        <v>147605008</v>
      </c>
      <c r="AK236" s="10"/>
      <c r="AL236" s="455">
        <v>0</v>
      </c>
      <c r="AM236" s="458">
        <v>0</v>
      </c>
      <c r="AN236" s="10"/>
    </row>
    <row r="237" spans="1:64" s="467" customFormat="1" x14ac:dyDescent="0.2">
      <c r="A237" s="623"/>
      <c r="B237" s="554"/>
      <c r="N237" s="10"/>
      <c r="P237" s="10"/>
      <c r="Q237" s="10"/>
      <c r="R237" s="10"/>
      <c r="S237" s="156" t="str">
        <f>+IF(ENERO!S237=0,"",ENERO!S237)</f>
        <v>8001000-2</v>
      </c>
      <c r="T237" s="55" t="str">
        <f>+IF(ENERO!T237=0,"",ENERO!T237)</f>
        <v>Subprogr.Construc. Remodelac. Adecuación y Apliac.2</v>
      </c>
      <c r="U237" s="29">
        <f>+ENERO!U237</f>
        <v>0</v>
      </c>
      <c r="V237" s="17">
        <f>ENERO!V237+FEBRERO!AL237</f>
        <v>0</v>
      </c>
      <c r="W237" s="17">
        <f>ENERO!W237+FEBRERO!AM237</f>
        <v>0</v>
      </c>
      <c r="X237" s="20">
        <f t="shared" si="193"/>
        <v>0</v>
      </c>
      <c r="Y237" s="21">
        <f>ENERO!AA237</f>
        <v>0</v>
      </c>
      <c r="Z237" s="457">
        <v>0</v>
      </c>
      <c r="AA237" s="20">
        <f t="shared" si="194"/>
        <v>0</v>
      </c>
      <c r="AB237" s="21">
        <f>ENERO!AD237</f>
        <v>0</v>
      </c>
      <c r="AC237" s="457">
        <v>0</v>
      </c>
      <c r="AD237" s="20">
        <f t="shared" si="195"/>
        <v>0</v>
      </c>
      <c r="AE237" s="21">
        <f>ENERO!AG237</f>
        <v>0</v>
      </c>
      <c r="AF237" s="457">
        <v>0</v>
      </c>
      <c r="AG237" s="20">
        <f t="shared" si="196"/>
        <v>0</v>
      </c>
      <c r="AH237" s="21">
        <f t="shared" si="197"/>
        <v>0</v>
      </c>
      <c r="AI237" s="17">
        <f t="shared" si="198"/>
        <v>0</v>
      </c>
      <c r="AJ237" s="18">
        <f t="shared" si="199"/>
        <v>0</v>
      </c>
      <c r="AK237" s="10"/>
      <c r="AL237" s="455">
        <v>0</v>
      </c>
      <c r="AM237" s="458">
        <v>0</v>
      </c>
      <c r="AN237" s="10"/>
    </row>
    <row r="238" spans="1:64" s="467" customFormat="1" x14ac:dyDescent="0.2">
      <c r="A238" s="623"/>
      <c r="B238" s="554"/>
      <c r="N238" s="10"/>
      <c r="P238" s="10"/>
      <c r="Q238" s="10"/>
      <c r="R238" s="10"/>
      <c r="S238" s="156" t="str">
        <f>+IF(ENERO!S238=0,"",ENERO!S238)</f>
        <v>8001000-3</v>
      </c>
      <c r="T238" s="55" t="str">
        <f>+IF(ENERO!T238=0,"",ENERO!T238)</f>
        <v>Subprogr.Construc. Remodelac. Adecuación y Apliac.3</v>
      </c>
      <c r="U238" s="29">
        <f>+ENERO!U238</f>
        <v>0</v>
      </c>
      <c r="V238" s="17">
        <f>ENERO!V238+FEBRERO!AL238</f>
        <v>0</v>
      </c>
      <c r="W238" s="17">
        <f>ENERO!W238+FEBRERO!AM238</f>
        <v>0</v>
      </c>
      <c r="X238" s="20">
        <f t="shared" si="193"/>
        <v>0</v>
      </c>
      <c r="Y238" s="21">
        <f>ENERO!AA238</f>
        <v>0</v>
      </c>
      <c r="Z238" s="457">
        <v>0</v>
      </c>
      <c r="AA238" s="20">
        <f t="shared" si="194"/>
        <v>0</v>
      </c>
      <c r="AB238" s="21">
        <f>ENERO!AD238</f>
        <v>0</v>
      </c>
      <c r="AC238" s="457">
        <v>0</v>
      </c>
      <c r="AD238" s="20">
        <f t="shared" si="195"/>
        <v>0</v>
      </c>
      <c r="AE238" s="21">
        <f>ENERO!AG238</f>
        <v>0</v>
      </c>
      <c r="AF238" s="457">
        <v>0</v>
      </c>
      <c r="AG238" s="20">
        <f t="shared" si="196"/>
        <v>0</v>
      </c>
      <c r="AH238" s="21">
        <f t="shared" si="197"/>
        <v>0</v>
      </c>
      <c r="AI238" s="17">
        <f t="shared" si="198"/>
        <v>0</v>
      </c>
      <c r="AJ238" s="18">
        <f t="shared" si="199"/>
        <v>0</v>
      </c>
      <c r="AK238" s="10"/>
      <c r="AL238" s="455">
        <v>0</v>
      </c>
      <c r="AM238" s="458">
        <v>0</v>
      </c>
      <c r="AN238" s="10"/>
    </row>
    <row r="239" spans="1:64" s="467" customFormat="1" x14ac:dyDescent="0.2">
      <c r="A239" s="623"/>
      <c r="B239" s="554"/>
      <c r="N239" s="10"/>
      <c r="P239" s="10"/>
      <c r="Q239" s="10"/>
      <c r="S239" s="156" t="str">
        <f>+IF(ENERO!S239=0,"",ENERO!S239)</f>
        <v>8001000-4</v>
      </c>
      <c r="T239" s="55" t="str">
        <f>+IF(ENERO!T239=0,"",ENERO!T239)</f>
        <v>Subprogr.Construc. Remodelac. Adecuación y Apliac.4</v>
      </c>
      <c r="U239" s="29">
        <f>+ENERO!U239</f>
        <v>0</v>
      </c>
      <c r="V239" s="17">
        <f>ENERO!V239+FEBRERO!AL239</f>
        <v>0</v>
      </c>
      <c r="W239" s="17">
        <f>ENERO!W239+FEBRERO!AM239</f>
        <v>0</v>
      </c>
      <c r="X239" s="20">
        <f t="shared" si="193"/>
        <v>0</v>
      </c>
      <c r="Y239" s="21">
        <f>ENERO!AA239</f>
        <v>0</v>
      </c>
      <c r="Z239" s="457">
        <v>0</v>
      </c>
      <c r="AA239" s="20">
        <f t="shared" si="194"/>
        <v>0</v>
      </c>
      <c r="AB239" s="21">
        <f>ENERO!AD239</f>
        <v>0</v>
      </c>
      <c r="AC239" s="457">
        <v>0</v>
      </c>
      <c r="AD239" s="20">
        <f t="shared" si="195"/>
        <v>0</v>
      </c>
      <c r="AE239" s="21">
        <f>ENERO!AG239</f>
        <v>0</v>
      </c>
      <c r="AF239" s="457">
        <v>0</v>
      </c>
      <c r="AG239" s="20">
        <f t="shared" si="196"/>
        <v>0</v>
      </c>
      <c r="AH239" s="21">
        <f t="shared" si="197"/>
        <v>0</v>
      </c>
      <c r="AI239" s="17">
        <f t="shared" si="198"/>
        <v>0</v>
      </c>
      <c r="AJ239" s="18">
        <f t="shared" si="199"/>
        <v>0</v>
      </c>
      <c r="AK239" s="10"/>
      <c r="AL239" s="455">
        <v>0</v>
      </c>
      <c r="AM239" s="458">
        <v>0</v>
      </c>
      <c r="AN239" s="10"/>
    </row>
    <row r="240" spans="1:64" s="467" customFormat="1" x14ac:dyDescent="0.2">
      <c r="A240" s="623"/>
      <c r="B240" s="554"/>
      <c r="N240" s="10"/>
      <c r="P240" s="10"/>
      <c r="Q240" s="10"/>
      <c r="S240" s="156" t="str">
        <f>+IF(ENERO!S240=0,"",ENERO!S240)</f>
        <v>8001000-7</v>
      </c>
      <c r="T240" s="55" t="str">
        <f>+IF(ENERO!T240=0,"",ENERO!T240)</f>
        <v>Subprogr.Construc. Remodelac. Adecuación y Apliac.5</v>
      </c>
      <c r="U240" s="29">
        <f>+ENERO!U240</f>
        <v>0</v>
      </c>
      <c r="V240" s="17">
        <f>ENERO!V240+FEBRERO!AL240</f>
        <v>0</v>
      </c>
      <c r="W240" s="17">
        <f>ENERO!W240+FEBRERO!AM240</f>
        <v>0</v>
      </c>
      <c r="X240" s="20">
        <f t="shared" si="193"/>
        <v>0</v>
      </c>
      <c r="Y240" s="21">
        <f>ENERO!AA240</f>
        <v>0</v>
      </c>
      <c r="Z240" s="457">
        <v>0</v>
      </c>
      <c r="AA240" s="20">
        <f t="shared" si="194"/>
        <v>0</v>
      </c>
      <c r="AB240" s="21">
        <f>ENERO!AD240</f>
        <v>0</v>
      </c>
      <c r="AC240" s="457">
        <v>0</v>
      </c>
      <c r="AD240" s="20">
        <f t="shared" si="195"/>
        <v>0</v>
      </c>
      <c r="AE240" s="21">
        <f>ENERO!AG240</f>
        <v>0</v>
      </c>
      <c r="AF240" s="457">
        <v>0</v>
      </c>
      <c r="AG240" s="20">
        <f t="shared" si="196"/>
        <v>0</v>
      </c>
      <c r="AH240" s="21">
        <f t="shared" si="197"/>
        <v>0</v>
      </c>
      <c r="AI240" s="17">
        <f t="shared" si="198"/>
        <v>0</v>
      </c>
      <c r="AJ240" s="18">
        <f t="shared" si="199"/>
        <v>0</v>
      </c>
      <c r="AK240" s="10"/>
      <c r="AL240" s="455">
        <v>0</v>
      </c>
      <c r="AM240" s="458">
        <v>0</v>
      </c>
      <c r="AN240" s="10"/>
      <c r="BB240" s="339"/>
      <c r="BC240" s="339"/>
      <c r="BD240" s="339"/>
      <c r="BE240" s="339"/>
      <c r="BF240" s="339"/>
      <c r="BG240" s="339"/>
      <c r="BH240" s="339"/>
      <c r="BI240" s="339"/>
      <c r="BJ240" s="339"/>
      <c r="BK240" s="339"/>
      <c r="BL240" s="339"/>
    </row>
    <row r="241" spans="1:70" s="467" customFormat="1" ht="14.25" x14ac:dyDescent="0.2">
      <c r="A241" s="623"/>
      <c r="B241" s="554"/>
      <c r="N241" s="10"/>
      <c r="P241" s="10"/>
      <c r="Q241" s="10"/>
      <c r="S241" s="656">
        <f>+IF(ENERO!S241=0,"",ENERO!S241)</f>
        <v>8001999</v>
      </c>
      <c r="T241" s="55" t="str">
        <f>+IF(ENERO!T241=0,"",ENERO!T241)</f>
        <v>Vigencias Anteriores</v>
      </c>
      <c r="U241" s="29">
        <f>+ENERO!U241</f>
        <v>0</v>
      </c>
      <c r="V241" s="17">
        <f>ENERO!V241+FEBRERO!AL241</f>
        <v>0</v>
      </c>
      <c r="W241" s="17">
        <f>ENERO!W241+FEBRERO!AM241</f>
        <v>73060726</v>
      </c>
      <c r="X241" s="20">
        <f t="shared" si="193"/>
        <v>73060726</v>
      </c>
      <c r="Y241" s="21">
        <f>ENERO!AA241</f>
        <v>73060726</v>
      </c>
      <c r="Z241" s="457">
        <v>0</v>
      </c>
      <c r="AA241" s="20">
        <f t="shared" si="194"/>
        <v>73060726</v>
      </c>
      <c r="AB241" s="21">
        <f>ENERO!AD241</f>
        <v>73060726</v>
      </c>
      <c r="AC241" s="457">
        <v>0</v>
      </c>
      <c r="AD241" s="20">
        <f t="shared" si="195"/>
        <v>73060726</v>
      </c>
      <c r="AE241" s="21">
        <f>ENERO!AG241</f>
        <v>35216349</v>
      </c>
      <c r="AF241" s="457">
        <v>6377905</v>
      </c>
      <c r="AG241" s="20">
        <f t="shared" si="196"/>
        <v>41594254</v>
      </c>
      <c r="AH241" s="21">
        <f t="shared" si="197"/>
        <v>0</v>
      </c>
      <c r="AI241" s="17">
        <f t="shared" si="198"/>
        <v>0</v>
      </c>
      <c r="AJ241" s="18">
        <f t="shared" si="199"/>
        <v>31466472</v>
      </c>
      <c r="AK241" s="10"/>
      <c r="AL241" s="455">
        <v>0</v>
      </c>
      <c r="AM241" s="458">
        <v>0</v>
      </c>
      <c r="AN241" s="10"/>
      <c r="BB241" s="339"/>
      <c r="BC241" s="339"/>
      <c r="BD241" s="339"/>
      <c r="BE241" s="339"/>
      <c r="BF241" s="339"/>
      <c r="BG241" s="339"/>
      <c r="BH241" s="339"/>
      <c r="BI241" s="339"/>
      <c r="BJ241" s="339"/>
      <c r="BK241" s="339"/>
      <c r="BL241" s="339"/>
    </row>
    <row r="242" spans="1:70" ht="15.75" x14ac:dyDescent="0.2">
      <c r="A242" s="623"/>
      <c r="B242" s="554"/>
      <c r="C242" s="467"/>
      <c r="D242" s="467"/>
      <c r="E242" s="467"/>
      <c r="F242" s="467"/>
      <c r="G242" s="467"/>
      <c r="H242" s="467"/>
      <c r="I242" s="467"/>
      <c r="J242" s="467"/>
      <c r="K242" s="467"/>
      <c r="L242" s="467"/>
      <c r="M242" s="467"/>
      <c r="N242" s="10"/>
      <c r="O242" s="467"/>
      <c r="P242" s="10"/>
      <c r="Q242" s="10"/>
      <c r="S242" s="448" t="str">
        <f>+IF(ENERO!S242=0,"",ENERO!S242)</f>
        <v/>
      </c>
      <c r="T242" s="649" t="str">
        <f>+IF(ENERO!T242=0,"",ENERO!T242)</f>
        <v/>
      </c>
      <c r="U242" s="193"/>
      <c r="V242" s="193"/>
      <c r="W242" s="193"/>
      <c r="X242" s="193"/>
      <c r="Y242" s="193"/>
      <c r="Z242" s="193"/>
      <c r="AA242" s="193"/>
      <c r="AB242" s="193"/>
      <c r="AC242" s="193"/>
      <c r="AD242" s="193"/>
      <c r="AE242" s="193"/>
      <c r="AF242" s="193"/>
      <c r="AG242" s="193"/>
      <c r="AH242" s="193"/>
      <c r="AI242" s="193"/>
      <c r="AJ242" s="207"/>
      <c r="AK242" s="10"/>
      <c r="AL242" s="213"/>
      <c r="AM242" s="214"/>
      <c r="BR242" s="467"/>
    </row>
    <row r="243" spans="1:70" x14ac:dyDescent="0.2">
      <c r="A243" s="623"/>
      <c r="B243" s="554"/>
      <c r="C243" s="467"/>
      <c r="D243" s="467"/>
      <c r="E243" s="467"/>
      <c r="F243" s="467"/>
      <c r="G243" s="467"/>
      <c r="H243" s="467"/>
      <c r="I243" s="467"/>
      <c r="J243" s="467"/>
      <c r="K243" s="467"/>
      <c r="L243" s="467"/>
      <c r="M243" s="467"/>
      <c r="N243" s="10"/>
      <c r="O243" s="467"/>
      <c r="P243" s="10"/>
      <c r="Q243" s="10"/>
      <c r="S243" s="155">
        <f>+IF(ENERO!S243=0,"",ENERO!S243)</f>
        <v>8002001</v>
      </c>
      <c r="T243" s="159" t="str">
        <f>+IF(ENERO!T243=0,"",ENERO!T243)</f>
        <v>Gastos Operativos de Inversion   (Programas Especiales)</v>
      </c>
      <c r="U243" s="29">
        <f t="shared" ref="U243:AJ243" si="200">SUM(U244:U256)</f>
        <v>281500000</v>
      </c>
      <c r="V243" s="17">
        <f t="shared" si="200"/>
        <v>0</v>
      </c>
      <c r="W243" s="17">
        <f t="shared" si="200"/>
        <v>39746754</v>
      </c>
      <c r="X243" s="20">
        <f t="shared" si="200"/>
        <v>321246754</v>
      </c>
      <c r="Y243" s="21">
        <f t="shared" si="200"/>
        <v>9746754</v>
      </c>
      <c r="Z243" s="169">
        <f t="shared" si="200"/>
        <v>120000000</v>
      </c>
      <c r="AA243" s="20">
        <f t="shared" si="200"/>
        <v>129746754</v>
      </c>
      <c r="AB243" s="21">
        <f t="shared" si="200"/>
        <v>9746754</v>
      </c>
      <c r="AC243" s="169">
        <f t="shared" si="200"/>
        <v>120000000</v>
      </c>
      <c r="AD243" s="20">
        <f t="shared" si="200"/>
        <v>129746754</v>
      </c>
      <c r="AE243" s="21">
        <f t="shared" si="200"/>
        <v>9000000</v>
      </c>
      <c r="AF243" s="169">
        <f t="shared" si="200"/>
        <v>71193444</v>
      </c>
      <c r="AG243" s="20">
        <f t="shared" si="200"/>
        <v>80193444</v>
      </c>
      <c r="AH243" s="21">
        <f t="shared" si="200"/>
        <v>191500000</v>
      </c>
      <c r="AI243" s="17">
        <f t="shared" si="200"/>
        <v>191500000</v>
      </c>
      <c r="AJ243" s="18">
        <f t="shared" si="200"/>
        <v>241053310</v>
      </c>
      <c r="AK243" s="10"/>
      <c r="AL243" s="21">
        <f>SUM(AL244:AL256)</f>
        <v>0</v>
      </c>
      <c r="AM243" s="18">
        <f>SUM(AM244:AM256)</f>
        <v>0</v>
      </c>
      <c r="BR243" s="467"/>
    </row>
    <row r="244" spans="1:70" x14ac:dyDescent="0.2">
      <c r="A244" s="623"/>
      <c r="B244" s="554"/>
      <c r="C244" s="467"/>
      <c r="D244" s="467"/>
      <c r="E244" s="467"/>
      <c r="F244" s="467"/>
      <c r="G244" s="467"/>
      <c r="H244" s="467"/>
      <c r="I244" s="467"/>
      <c r="J244" s="467"/>
      <c r="K244" s="467"/>
      <c r="L244" s="467"/>
      <c r="M244" s="467"/>
      <c r="N244" s="10"/>
      <c r="O244" s="467"/>
      <c r="P244" s="10"/>
      <c r="Q244" s="10"/>
      <c r="S244" s="156" t="str">
        <f>+IF(ENERO!S244=0,"",ENERO!S244)</f>
        <v>8002100-1</v>
      </c>
      <c r="T244" s="55" t="str">
        <f>+IF(ENERO!T244=0,"",ENERO!T244)</f>
        <v>Fondo de la Vivienda</v>
      </c>
      <c r="U244" s="29">
        <f>+ENERO!U244</f>
        <v>0</v>
      </c>
      <c r="V244" s="17">
        <f>ENERO!V244+FEBRERO!AL244</f>
        <v>0</v>
      </c>
      <c r="W244" s="17">
        <f>ENERO!W244+FEBRERO!AM244</f>
        <v>0</v>
      </c>
      <c r="X244" s="20">
        <f t="shared" ref="X244:X256" si="201">SUM(U244:W244)</f>
        <v>0</v>
      </c>
      <c r="Y244" s="21">
        <f>ENERO!AA244</f>
        <v>0</v>
      </c>
      <c r="Z244" s="457">
        <v>0</v>
      </c>
      <c r="AA244" s="20">
        <f t="shared" ref="AA244:AA256" si="202">SUM(Y244:Z244)</f>
        <v>0</v>
      </c>
      <c r="AB244" s="21">
        <f>ENERO!AD244</f>
        <v>0</v>
      </c>
      <c r="AC244" s="457">
        <v>0</v>
      </c>
      <c r="AD244" s="20">
        <f t="shared" ref="AD244:AD256" si="203">SUM(AB244:AC244)</f>
        <v>0</v>
      </c>
      <c r="AE244" s="21">
        <f>ENERO!AG244</f>
        <v>0</v>
      </c>
      <c r="AF244" s="457">
        <v>0</v>
      </c>
      <c r="AG244" s="20">
        <f t="shared" ref="AG244:AG256" si="204">SUM(AE244:AF244)</f>
        <v>0</v>
      </c>
      <c r="AH244" s="21">
        <f t="shared" ref="AH244:AH256" si="205">X244-AA244</f>
        <v>0</v>
      </c>
      <c r="AI244" s="17">
        <f t="shared" ref="AI244:AI256" si="206">X244-AD244</f>
        <v>0</v>
      </c>
      <c r="AJ244" s="18">
        <f t="shared" ref="AJ244:AJ256" si="207">X244-AG244</f>
        <v>0</v>
      </c>
      <c r="AK244" s="10"/>
      <c r="AL244" s="455">
        <v>0</v>
      </c>
      <c r="AM244" s="458">
        <v>0</v>
      </c>
    </row>
    <row r="245" spans="1:70" x14ac:dyDescent="0.2">
      <c r="A245" s="623"/>
      <c r="B245" s="554"/>
      <c r="C245" s="467"/>
      <c r="D245" s="467"/>
      <c r="E245" s="467"/>
      <c r="F245" s="467"/>
      <c r="G245" s="467"/>
      <c r="H245" s="467"/>
      <c r="I245" s="467"/>
      <c r="J245" s="467"/>
      <c r="K245" s="467"/>
      <c r="L245" s="467"/>
      <c r="M245" s="467"/>
      <c r="N245" s="10"/>
      <c r="O245" s="467"/>
      <c r="P245" s="10"/>
      <c r="Q245" s="10"/>
      <c r="S245" s="156" t="str">
        <f>+IF(ENERO!S245=0,"",ENERO!S245)</f>
        <v>8002100-2</v>
      </c>
      <c r="T245" s="55" t="str">
        <f>+IF(ENERO!T245=0,"",ENERO!T245)</f>
        <v>Programas Especial 01 Convenio APS Municipio</v>
      </c>
      <c r="U245" s="29">
        <f>+ENERO!U245</f>
        <v>103500000</v>
      </c>
      <c r="V245" s="17">
        <f>ENERO!V245+FEBRERO!AL245</f>
        <v>0</v>
      </c>
      <c r="W245" s="17">
        <f>ENERO!W245+FEBRERO!AM245</f>
        <v>4000000</v>
      </c>
      <c r="X245" s="20">
        <f t="shared" si="201"/>
        <v>107500000</v>
      </c>
      <c r="Y245" s="21">
        <f>ENERO!AA245</f>
        <v>0</v>
      </c>
      <c r="Z245" s="457">
        <v>0</v>
      </c>
      <c r="AA245" s="20">
        <f t="shared" si="202"/>
        <v>0</v>
      </c>
      <c r="AB245" s="21">
        <f>ENERO!AD245</f>
        <v>0</v>
      </c>
      <c r="AC245" s="457">
        <v>0</v>
      </c>
      <c r="AD245" s="20">
        <f t="shared" si="203"/>
        <v>0</v>
      </c>
      <c r="AE245" s="21">
        <f>ENERO!AG245</f>
        <v>0</v>
      </c>
      <c r="AF245" s="457">
        <v>0</v>
      </c>
      <c r="AG245" s="20">
        <f t="shared" si="204"/>
        <v>0</v>
      </c>
      <c r="AH245" s="21">
        <f t="shared" si="205"/>
        <v>107500000</v>
      </c>
      <c r="AI245" s="17">
        <f t="shared" si="206"/>
        <v>107500000</v>
      </c>
      <c r="AJ245" s="18">
        <f t="shared" si="207"/>
        <v>107500000</v>
      </c>
      <c r="AK245" s="10"/>
      <c r="AL245" s="455">
        <v>0</v>
      </c>
      <c r="AM245" s="458">
        <v>0</v>
      </c>
    </row>
    <row r="246" spans="1:70" x14ac:dyDescent="0.2">
      <c r="A246" s="623"/>
      <c r="B246" s="554"/>
      <c r="C246" s="467"/>
      <c r="D246" s="467"/>
      <c r="E246" s="467"/>
      <c r="F246" s="467"/>
      <c r="G246" s="467"/>
      <c r="H246" s="467"/>
      <c r="I246" s="467"/>
      <c r="J246" s="467"/>
      <c r="K246" s="467"/>
      <c r="L246" s="467"/>
      <c r="M246" s="467"/>
      <c r="N246" s="10"/>
      <c r="O246" s="467"/>
      <c r="P246" s="10"/>
      <c r="Q246" s="10"/>
      <c r="S246" s="156" t="str">
        <f>+IF(ENERO!S246=0,"",ENERO!S246)</f>
        <v>8002100-3</v>
      </c>
      <c r="T246" s="55" t="str">
        <f>+IF(ENERO!T246=0,"",ENERO!T246)</f>
        <v>Programas Especial 02Convenio Gobernacion</v>
      </c>
      <c r="U246" s="29">
        <f>+ENERO!U246</f>
        <v>55000000</v>
      </c>
      <c r="V246" s="17">
        <f>ENERO!V246+FEBRERO!AL246</f>
        <v>0</v>
      </c>
      <c r="W246" s="17">
        <f>ENERO!W246+FEBRERO!AM246</f>
        <v>0</v>
      </c>
      <c r="X246" s="20">
        <f t="shared" si="201"/>
        <v>55000000</v>
      </c>
      <c r="Y246" s="21">
        <f>ENERO!AA246</f>
        <v>0</v>
      </c>
      <c r="Z246" s="457">
        <v>0</v>
      </c>
      <c r="AA246" s="20">
        <f t="shared" si="202"/>
        <v>0</v>
      </c>
      <c r="AB246" s="21">
        <f>ENERO!AD246</f>
        <v>0</v>
      </c>
      <c r="AC246" s="457">
        <v>0</v>
      </c>
      <c r="AD246" s="20">
        <f t="shared" si="203"/>
        <v>0</v>
      </c>
      <c r="AE246" s="21">
        <f>ENERO!AG246</f>
        <v>0</v>
      </c>
      <c r="AF246" s="457">
        <v>0</v>
      </c>
      <c r="AG246" s="20">
        <f t="shared" si="204"/>
        <v>0</v>
      </c>
      <c r="AH246" s="21">
        <f t="shared" si="205"/>
        <v>55000000</v>
      </c>
      <c r="AI246" s="17">
        <f t="shared" si="206"/>
        <v>55000000</v>
      </c>
      <c r="AJ246" s="18">
        <f t="shared" si="207"/>
        <v>55000000</v>
      </c>
      <c r="AK246" s="10"/>
      <c r="AL246" s="455">
        <v>0</v>
      </c>
      <c r="AM246" s="458">
        <v>0</v>
      </c>
    </row>
    <row r="247" spans="1:70" x14ac:dyDescent="0.2">
      <c r="A247" s="623"/>
      <c r="B247" s="554"/>
      <c r="C247" s="467"/>
      <c r="D247" s="467"/>
      <c r="E247" s="467"/>
      <c r="F247" s="467"/>
      <c r="G247" s="467"/>
      <c r="H247" s="467"/>
      <c r="I247" s="467"/>
      <c r="J247" s="467"/>
      <c r="K247" s="467"/>
      <c r="L247" s="467"/>
      <c r="M247" s="467"/>
      <c r="N247" s="10"/>
      <c r="O247" s="467"/>
      <c r="P247" s="10"/>
      <c r="Q247" s="10"/>
      <c r="S247" s="156" t="str">
        <f>+IF(ENERO!S247=0,"",ENERO!S247)</f>
        <v>8002100-4</v>
      </c>
      <c r="T247" s="55" t="str">
        <f>+IF(ENERO!T247=0,"",ENERO!T247)</f>
        <v>Programas Especial 03 Adquisicion Equipo Rayos x - Convenio Ministerio</v>
      </c>
      <c r="U247" s="29">
        <f>+ENERO!U247</f>
        <v>100000000</v>
      </c>
      <c r="V247" s="17">
        <f>ENERO!V247+FEBRERO!AL247</f>
        <v>0</v>
      </c>
      <c r="W247" s="17">
        <f>ENERO!W247+FEBRERO!AM247</f>
        <v>20000000</v>
      </c>
      <c r="X247" s="20">
        <f t="shared" si="201"/>
        <v>120000000</v>
      </c>
      <c r="Y247" s="21">
        <f>ENERO!AA247</f>
        <v>0</v>
      </c>
      <c r="Z247" s="457">
        <v>120000000</v>
      </c>
      <c r="AA247" s="20">
        <f t="shared" si="202"/>
        <v>120000000</v>
      </c>
      <c r="AB247" s="21">
        <f>ENERO!AD247</f>
        <v>0</v>
      </c>
      <c r="AC247" s="457">
        <v>120000000</v>
      </c>
      <c r="AD247" s="20">
        <f t="shared" si="203"/>
        <v>120000000</v>
      </c>
      <c r="AE247" s="21">
        <f>ENERO!AG247</f>
        <v>0</v>
      </c>
      <c r="AF247" s="457">
        <v>70446780</v>
      </c>
      <c r="AG247" s="20">
        <f t="shared" si="204"/>
        <v>70446780</v>
      </c>
      <c r="AH247" s="21">
        <f t="shared" si="205"/>
        <v>0</v>
      </c>
      <c r="AI247" s="17">
        <f t="shared" si="206"/>
        <v>0</v>
      </c>
      <c r="AJ247" s="18">
        <f t="shared" si="207"/>
        <v>49553220</v>
      </c>
      <c r="AK247" s="10"/>
      <c r="AL247" s="455">
        <v>0</v>
      </c>
      <c r="AM247" s="458">
        <v>0</v>
      </c>
    </row>
    <row r="248" spans="1:70" x14ac:dyDescent="0.2">
      <c r="A248" s="623"/>
      <c r="B248" s="554"/>
      <c r="C248" s="467"/>
      <c r="D248" s="467"/>
      <c r="E248" s="467"/>
      <c r="F248" s="467"/>
      <c r="G248" s="467"/>
      <c r="H248" s="467"/>
      <c r="I248" s="467"/>
      <c r="J248" s="467"/>
      <c r="K248" s="467"/>
      <c r="L248" s="467"/>
      <c r="M248" s="467"/>
      <c r="N248" s="10"/>
      <c r="O248" s="467"/>
      <c r="P248" s="10"/>
      <c r="Q248" s="10"/>
      <c r="S248" s="156" t="str">
        <f>+IF(ENERO!S248=0,"",ENERO!S248)</f>
        <v>8002100-5</v>
      </c>
      <c r="T248" s="55" t="str">
        <f>+IF(ENERO!T248=0,"",ENERO!T248)</f>
        <v xml:space="preserve">Programas Especial 04 Convenio Puestos de Salud </v>
      </c>
      <c r="U248" s="29">
        <f>+ENERO!U248</f>
        <v>23000000</v>
      </c>
      <c r="V248" s="17">
        <f>ENERO!V248+FEBRERO!AL248</f>
        <v>0</v>
      </c>
      <c r="W248" s="17">
        <f>ENERO!W248+FEBRERO!AM248</f>
        <v>6000000</v>
      </c>
      <c r="X248" s="20">
        <f t="shared" si="201"/>
        <v>29000000</v>
      </c>
      <c r="Y248" s="21">
        <f>ENERO!AA248</f>
        <v>0</v>
      </c>
      <c r="Z248" s="457">
        <v>0</v>
      </c>
      <c r="AA248" s="20">
        <f t="shared" si="202"/>
        <v>0</v>
      </c>
      <c r="AB248" s="21">
        <f>ENERO!AD248</f>
        <v>0</v>
      </c>
      <c r="AC248" s="457">
        <v>0</v>
      </c>
      <c r="AD248" s="20">
        <f t="shared" si="203"/>
        <v>0</v>
      </c>
      <c r="AE248" s="21">
        <f>ENERO!AG248</f>
        <v>0</v>
      </c>
      <c r="AF248" s="457">
        <v>0</v>
      </c>
      <c r="AG248" s="20">
        <f t="shared" si="204"/>
        <v>0</v>
      </c>
      <c r="AH248" s="21">
        <f t="shared" si="205"/>
        <v>29000000</v>
      </c>
      <c r="AI248" s="17">
        <f t="shared" si="206"/>
        <v>29000000</v>
      </c>
      <c r="AJ248" s="18">
        <f t="shared" si="207"/>
        <v>29000000</v>
      </c>
      <c r="AK248" s="10"/>
      <c r="AL248" s="455">
        <v>0</v>
      </c>
      <c r="AM248" s="458">
        <v>0</v>
      </c>
    </row>
    <row r="249" spans="1:70" x14ac:dyDescent="0.2">
      <c r="A249" s="623"/>
      <c r="B249" s="554"/>
      <c r="C249" s="467"/>
      <c r="D249" s="467"/>
      <c r="E249" s="467"/>
      <c r="F249" s="467"/>
      <c r="G249" s="467"/>
      <c r="H249" s="467"/>
      <c r="I249" s="467"/>
      <c r="J249" s="467"/>
      <c r="K249" s="467"/>
      <c r="L249" s="467"/>
      <c r="M249" s="467"/>
      <c r="N249" s="10"/>
      <c r="O249" s="467"/>
      <c r="P249" s="10"/>
      <c r="Q249" s="10"/>
      <c r="S249" s="156" t="str">
        <f>+IF(ENERO!S249=0,"",ENERO!S249)</f>
        <v>8002100-6</v>
      </c>
      <c r="T249" s="55" t="str">
        <f>+IF(ENERO!T249=0,"",ENERO!T249)</f>
        <v>Programas Especial 05</v>
      </c>
      <c r="U249" s="29">
        <f>+ENERO!U249</f>
        <v>0</v>
      </c>
      <c r="V249" s="17">
        <f>ENERO!V249+FEBRERO!AL249</f>
        <v>0</v>
      </c>
      <c r="W249" s="17">
        <f>ENERO!W249+FEBRERO!AM249</f>
        <v>0</v>
      </c>
      <c r="X249" s="20">
        <f t="shared" si="201"/>
        <v>0</v>
      </c>
      <c r="Y249" s="21">
        <f>ENERO!AA249</f>
        <v>0</v>
      </c>
      <c r="Z249" s="457">
        <v>0</v>
      </c>
      <c r="AA249" s="20">
        <f t="shared" si="202"/>
        <v>0</v>
      </c>
      <c r="AB249" s="21">
        <f>ENERO!AD249</f>
        <v>0</v>
      </c>
      <c r="AC249" s="457">
        <v>0</v>
      </c>
      <c r="AD249" s="20">
        <f t="shared" si="203"/>
        <v>0</v>
      </c>
      <c r="AE249" s="21">
        <f>ENERO!AG249</f>
        <v>0</v>
      </c>
      <c r="AF249" s="457">
        <v>0</v>
      </c>
      <c r="AG249" s="20">
        <f t="shared" si="204"/>
        <v>0</v>
      </c>
      <c r="AH249" s="21">
        <f t="shared" si="205"/>
        <v>0</v>
      </c>
      <c r="AI249" s="17">
        <f t="shared" si="206"/>
        <v>0</v>
      </c>
      <c r="AJ249" s="18">
        <f t="shared" si="207"/>
        <v>0</v>
      </c>
      <c r="AK249" s="10"/>
      <c r="AL249" s="455">
        <v>0</v>
      </c>
      <c r="AM249" s="458">
        <v>0</v>
      </c>
    </row>
    <row r="250" spans="1:70" x14ac:dyDescent="0.2">
      <c r="A250" s="623"/>
      <c r="B250" s="554"/>
      <c r="C250" s="467"/>
      <c r="D250" s="467"/>
      <c r="E250" s="467"/>
      <c r="F250" s="467"/>
      <c r="G250" s="467"/>
      <c r="H250" s="467"/>
      <c r="I250" s="467"/>
      <c r="J250" s="467"/>
      <c r="K250" s="467"/>
      <c r="L250" s="467"/>
      <c r="M250" s="467"/>
      <c r="N250" s="10"/>
      <c r="O250" s="467"/>
      <c r="P250" s="10"/>
      <c r="Q250" s="10"/>
      <c r="S250" s="156" t="str">
        <f>+IF(ENERO!S250=0,"",ENERO!S250)</f>
        <v>8002100-7</v>
      </c>
      <c r="T250" s="55" t="str">
        <f>+IF(ENERO!T250=0,"",ENERO!T250)</f>
        <v>Programas Especial 06</v>
      </c>
      <c r="U250" s="29">
        <f>+ENERO!U250</f>
        <v>0</v>
      </c>
      <c r="V250" s="17">
        <f>ENERO!V250+FEBRERO!AL250</f>
        <v>0</v>
      </c>
      <c r="W250" s="17">
        <f>ENERO!W250+FEBRERO!AM250</f>
        <v>0</v>
      </c>
      <c r="X250" s="20">
        <f>SUM(U250:W250)</f>
        <v>0</v>
      </c>
      <c r="Y250" s="21">
        <f>ENERO!AA250</f>
        <v>0</v>
      </c>
      <c r="Z250" s="457">
        <v>0</v>
      </c>
      <c r="AA250" s="20">
        <f>SUM(Y250:Z250)</f>
        <v>0</v>
      </c>
      <c r="AB250" s="21">
        <f>ENERO!AD250</f>
        <v>0</v>
      </c>
      <c r="AC250" s="457">
        <v>0</v>
      </c>
      <c r="AD250" s="20">
        <f>SUM(AB250:AC250)</f>
        <v>0</v>
      </c>
      <c r="AE250" s="21">
        <f>ENERO!AG250</f>
        <v>0</v>
      </c>
      <c r="AF250" s="457">
        <v>0</v>
      </c>
      <c r="AG250" s="20">
        <f>SUM(AE250:AF250)</f>
        <v>0</v>
      </c>
      <c r="AH250" s="21">
        <f>X250-AA250</f>
        <v>0</v>
      </c>
      <c r="AI250" s="17">
        <f>X250-AD250</f>
        <v>0</v>
      </c>
      <c r="AJ250" s="18">
        <f>X250-AG250</f>
        <v>0</v>
      </c>
      <c r="AK250" s="10"/>
      <c r="AL250" s="455">
        <v>0</v>
      </c>
      <c r="AM250" s="458">
        <v>0</v>
      </c>
    </row>
    <row r="251" spans="1:70" x14ac:dyDescent="0.2">
      <c r="A251" s="623"/>
      <c r="B251" s="554"/>
      <c r="C251" s="467"/>
      <c r="D251" s="467"/>
      <c r="E251" s="467"/>
      <c r="F251" s="467"/>
      <c r="G251" s="467"/>
      <c r="H251" s="467"/>
      <c r="I251" s="467"/>
      <c r="J251" s="467"/>
      <c r="K251" s="467"/>
      <c r="L251" s="467"/>
      <c r="M251" s="467"/>
      <c r="N251" s="10"/>
      <c r="O251" s="467"/>
      <c r="P251" s="10"/>
      <c r="Q251" s="10"/>
      <c r="S251" s="156" t="str">
        <f>+IF(ENERO!S251=0,"",ENERO!S251)</f>
        <v>8002100-8</v>
      </c>
      <c r="T251" s="55" t="str">
        <f>+IF(ENERO!T251=0,"",ENERO!T251)</f>
        <v>Programas Especial 07</v>
      </c>
      <c r="U251" s="29">
        <f>+ENERO!U251</f>
        <v>0</v>
      </c>
      <c r="V251" s="17">
        <f>ENERO!V251+FEBRERO!AL251</f>
        <v>0</v>
      </c>
      <c r="W251" s="17">
        <f>ENERO!W251+FEBRERO!AM251</f>
        <v>0</v>
      </c>
      <c r="X251" s="20">
        <f>SUM(U251:W251)</f>
        <v>0</v>
      </c>
      <c r="Y251" s="21">
        <f>ENERO!AA251</f>
        <v>0</v>
      </c>
      <c r="Z251" s="457">
        <v>0</v>
      </c>
      <c r="AA251" s="20">
        <f>SUM(Y251:Z251)</f>
        <v>0</v>
      </c>
      <c r="AB251" s="21">
        <f>ENERO!AD251</f>
        <v>0</v>
      </c>
      <c r="AC251" s="457">
        <v>0</v>
      </c>
      <c r="AD251" s="20">
        <f>SUM(AB251:AC251)</f>
        <v>0</v>
      </c>
      <c r="AE251" s="21">
        <f>ENERO!AG251</f>
        <v>0</v>
      </c>
      <c r="AF251" s="457">
        <v>0</v>
      </c>
      <c r="AG251" s="20">
        <f>SUM(AE251:AF251)</f>
        <v>0</v>
      </c>
      <c r="AH251" s="21">
        <f>X251-AA251</f>
        <v>0</v>
      </c>
      <c r="AI251" s="17">
        <f>X251-AD251</f>
        <v>0</v>
      </c>
      <c r="AJ251" s="18">
        <f>X251-AG251</f>
        <v>0</v>
      </c>
      <c r="AK251" s="10"/>
      <c r="AL251" s="455">
        <v>0</v>
      </c>
      <c r="AM251" s="458">
        <v>0</v>
      </c>
    </row>
    <row r="252" spans="1:70" x14ac:dyDescent="0.2">
      <c r="A252" s="623"/>
      <c r="B252" s="554"/>
      <c r="C252" s="467"/>
      <c r="D252" s="467"/>
      <c r="E252" s="467"/>
      <c r="F252" s="467"/>
      <c r="G252" s="467"/>
      <c r="H252" s="467"/>
      <c r="I252" s="467"/>
      <c r="J252" s="467"/>
      <c r="K252" s="467"/>
      <c r="L252" s="467"/>
      <c r="M252" s="467"/>
      <c r="N252" s="10"/>
      <c r="O252" s="467"/>
      <c r="P252" s="10"/>
      <c r="Q252" s="10"/>
      <c r="S252" s="156" t="str">
        <f>+IF(ENERO!S252=0,"",ENERO!S252)</f>
        <v>8002100-9</v>
      </c>
      <c r="T252" s="55" t="str">
        <f>+IF(ENERO!T252=0,"",ENERO!T252)</f>
        <v>Programas Especial 08</v>
      </c>
      <c r="U252" s="29">
        <f>+ENERO!U252</f>
        <v>0</v>
      </c>
      <c r="V252" s="17">
        <f>ENERO!V252+FEBRERO!AL252</f>
        <v>0</v>
      </c>
      <c r="W252" s="17">
        <f>ENERO!W252+FEBRERO!AM252</f>
        <v>0</v>
      </c>
      <c r="X252" s="20">
        <f>SUM(U252:W252)</f>
        <v>0</v>
      </c>
      <c r="Y252" s="21">
        <f>ENERO!AA252</f>
        <v>0</v>
      </c>
      <c r="Z252" s="457">
        <v>0</v>
      </c>
      <c r="AA252" s="20">
        <f>SUM(Y252:Z252)</f>
        <v>0</v>
      </c>
      <c r="AB252" s="21">
        <f>ENERO!AD252</f>
        <v>0</v>
      </c>
      <c r="AC252" s="457">
        <v>0</v>
      </c>
      <c r="AD252" s="20">
        <f>SUM(AB252:AC252)</f>
        <v>0</v>
      </c>
      <c r="AE252" s="21">
        <f>ENERO!AG252</f>
        <v>0</v>
      </c>
      <c r="AF252" s="457">
        <v>0</v>
      </c>
      <c r="AG252" s="20">
        <f>SUM(AE252:AF252)</f>
        <v>0</v>
      </c>
      <c r="AH252" s="21">
        <f>X252-AA252</f>
        <v>0</v>
      </c>
      <c r="AI252" s="17">
        <f>X252-AD252</f>
        <v>0</v>
      </c>
      <c r="AJ252" s="18">
        <f>X252-AG252</f>
        <v>0</v>
      </c>
      <c r="AK252" s="10"/>
      <c r="AL252" s="455">
        <v>0</v>
      </c>
      <c r="AM252" s="458">
        <v>0</v>
      </c>
    </row>
    <row r="253" spans="1:70" x14ac:dyDescent="0.2">
      <c r="A253" s="623"/>
      <c r="B253" s="554"/>
      <c r="C253" s="467"/>
      <c r="D253" s="467"/>
      <c r="E253" s="467"/>
      <c r="F253" s="467"/>
      <c r="G253" s="467"/>
      <c r="H253" s="467"/>
      <c r="I253" s="467"/>
      <c r="J253" s="467"/>
      <c r="K253" s="467"/>
      <c r="L253" s="467"/>
      <c r="M253" s="467"/>
      <c r="N253" s="10"/>
      <c r="O253" s="467"/>
      <c r="P253" s="10"/>
      <c r="Q253" s="10"/>
      <c r="S253" s="156" t="str">
        <f>+IF(ENERO!S253=0,"",ENERO!S253)</f>
        <v>8002100-10</v>
      </c>
      <c r="T253" s="55" t="str">
        <f>+IF(ENERO!T253=0,"",ENERO!T253)</f>
        <v>Programas Especial 09</v>
      </c>
      <c r="U253" s="29">
        <f>+ENERO!U253</f>
        <v>0</v>
      </c>
      <c r="V253" s="17">
        <f>ENERO!V253+FEBRERO!AL253</f>
        <v>0</v>
      </c>
      <c r="W253" s="17">
        <f>ENERO!W253+FEBRERO!AM253</f>
        <v>0</v>
      </c>
      <c r="X253" s="20">
        <f>SUM(U253:W253)</f>
        <v>0</v>
      </c>
      <c r="Y253" s="21">
        <f>ENERO!AA253</f>
        <v>0</v>
      </c>
      <c r="Z253" s="457">
        <v>0</v>
      </c>
      <c r="AA253" s="20">
        <f>SUM(Y253:Z253)</f>
        <v>0</v>
      </c>
      <c r="AB253" s="21">
        <f>ENERO!AD253</f>
        <v>0</v>
      </c>
      <c r="AC253" s="457">
        <v>0</v>
      </c>
      <c r="AD253" s="20">
        <f>SUM(AB253:AC253)</f>
        <v>0</v>
      </c>
      <c r="AE253" s="21">
        <f>ENERO!AG253</f>
        <v>0</v>
      </c>
      <c r="AF253" s="457">
        <v>0</v>
      </c>
      <c r="AG253" s="20">
        <f>SUM(AE253:AF253)</f>
        <v>0</v>
      </c>
      <c r="AH253" s="21">
        <f>X253-AA253</f>
        <v>0</v>
      </c>
      <c r="AI253" s="17">
        <f>X253-AD253</f>
        <v>0</v>
      </c>
      <c r="AJ253" s="18">
        <f>X253-AG253</f>
        <v>0</v>
      </c>
      <c r="AK253" s="10"/>
      <c r="AL253" s="455">
        <v>0</v>
      </c>
      <c r="AM253" s="458">
        <v>0</v>
      </c>
    </row>
    <row r="254" spans="1:70" x14ac:dyDescent="0.2">
      <c r="A254" s="623"/>
      <c r="B254" s="554"/>
      <c r="C254" s="467"/>
      <c r="D254" s="467"/>
      <c r="E254" s="467"/>
      <c r="F254" s="467"/>
      <c r="G254" s="467"/>
      <c r="H254" s="467"/>
      <c r="I254" s="467"/>
      <c r="J254" s="467"/>
      <c r="K254" s="467"/>
      <c r="L254" s="467"/>
      <c r="M254" s="467"/>
      <c r="N254" s="10"/>
      <c r="O254" s="467"/>
      <c r="P254" s="10"/>
      <c r="Q254" s="10"/>
      <c r="S254" s="156" t="str">
        <f>+IF(ENERO!S254=0,"",ENERO!S254)</f>
        <v>8002100-11</v>
      </c>
      <c r="T254" s="55" t="str">
        <f>+IF(ENERO!T254=0,"",ENERO!T254)</f>
        <v>Programas Especial 10</v>
      </c>
      <c r="U254" s="29">
        <f>+ENERO!U254</f>
        <v>0</v>
      </c>
      <c r="V254" s="17">
        <f>ENERO!V254+FEBRERO!AL254</f>
        <v>0</v>
      </c>
      <c r="W254" s="17">
        <f>ENERO!W254+FEBRERO!AM254</f>
        <v>0</v>
      </c>
      <c r="X254" s="20">
        <f>SUM(U254:W254)</f>
        <v>0</v>
      </c>
      <c r="Y254" s="21">
        <f>ENERO!AA254</f>
        <v>0</v>
      </c>
      <c r="Z254" s="457">
        <v>0</v>
      </c>
      <c r="AA254" s="20">
        <f>SUM(Y254:Z254)</f>
        <v>0</v>
      </c>
      <c r="AB254" s="21">
        <f>ENERO!AD254</f>
        <v>0</v>
      </c>
      <c r="AC254" s="457">
        <v>0</v>
      </c>
      <c r="AD254" s="20">
        <f>SUM(AB254:AC254)</f>
        <v>0</v>
      </c>
      <c r="AE254" s="21">
        <f>ENERO!AG254</f>
        <v>0</v>
      </c>
      <c r="AF254" s="457">
        <v>0</v>
      </c>
      <c r="AG254" s="20">
        <f>SUM(AE254:AF254)</f>
        <v>0</v>
      </c>
      <c r="AH254" s="21">
        <f>X254-AA254</f>
        <v>0</v>
      </c>
      <c r="AI254" s="17">
        <f>X254-AD254</f>
        <v>0</v>
      </c>
      <c r="AJ254" s="18">
        <f>X254-AG254</f>
        <v>0</v>
      </c>
      <c r="AK254" s="10"/>
      <c r="AL254" s="455">
        <v>0</v>
      </c>
      <c r="AM254" s="458">
        <v>0</v>
      </c>
    </row>
    <row r="255" spans="1:70" x14ac:dyDescent="0.2">
      <c r="A255" s="623"/>
      <c r="B255" s="554"/>
      <c r="C255" s="467"/>
      <c r="D255" s="467"/>
      <c r="E255" s="467"/>
      <c r="F255" s="467"/>
      <c r="G255" s="467"/>
      <c r="H255" s="467"/>
      <c r="I255" s="467"/>
      <c r="J255" s="467"/>
      <c r="K255" s="467"/>
      <c r="L255" s="467"/>
      <c r="M255" s="467"/>
      <c r="N255" s="10"/>
      <c r="O255" s="467"/>
      <c r="P255" s="10"/>
      <c r="Q255" s="10"/>
      <c r="S255" s="156" t="str">
        <f>+IF(ENERO!S255=0,"",ENERO!S255)</f>
        <v>8002100-12</v>
      </c>
      <c r="T255" s="55" t="str">
        <f>+IF(ENERO!T255=0,"",ENERO!T255)</f>
        <v>Programas Especial 11</v>
      </c>
      <c r="U255" s="29">
        <f>+ENERO!U255</f>
        <v>0</v>
      </c>
      <c r="V255" s="17">
        <f>ENERO!V255+FEBRERO!AL255</f>
        <v>0</v>
      </c>
      <c r="W255" s="17">
        <f>ENERO!W255+FEBRERO!AM255</f>
        <v>0</v>
      </c>
      <c r="X255" s="20">
        <f t="shared" si="201"/>
        <v>0</v>
      </c>
      <c r="Y255" s="21">
        <f>ENERO!AA255</f>
        <v>0</v>
      </c>
      <c r="Z255" s="457">
        <v>0</v>
      </c>
      <c r="AA255" s="20">
        <f t="shared" si="202"/>
        <v>0</v>
      </c>
      <c r="AB255" s="21">
        <f>ENERO!AD255</f>
        <v>0</v>
      </c>
      <c r="AC255" s="457">
        <v>0</v>
      </c>
      <c r="AD255" s="20">
        <f t="shared" si="203"/>
        <v>0</v>
      </c>
      <c r="AE255" s="21">
        <f>ENERO!AG255</f>
        <v>0</v>
      </c>
      <c r="AF255" s="457">
        <v>0</v>
      </c>
      <c r="AG255" s="20">
        <f t="shared" si="204"/>
        <v>0</v>
      </c>
      <c r="AH255" s="21">
        <f t="shared" si="205"/>
        <v>0</v>
      </c>
      <c r="AI255" s="17">
        <f t="shared" si="206"/>
        <v>0</v>
      </c>
      <c r="AJ255" s="18">
        <f t="shared" si="207"/>
        <v>0</v>
      </c>
      <c r="AK255" s="10"/>
      <c r="AL255" s="455">
        <v>0</v>
      </c>
      <c r="AM255" s="458">
        <v>0</v>
      </c>
    </row>
    <row r="256" spans="1:70" ht="15" thickBot="1" x14ac:dyDescent="0.25">
      <c r="A256" s="623"/>
      <c r="B256" s="554"/>
      <c r="C256" s="467"/>
      <c r="D256" s="467"/>
      <c r="E256" s="467"/>
      <c r="F256" s="467"/>
      <c r="G256" s="467"/>
      <c r="H256" s="467"/>
      <c r="I256" s="467"/>
      <c r="J256" s="467"/>
      <c r="K256" s="467"/>
      <c r="L256" s="467"/>
      <c r="M256" s="467"/>
      <c r="N256" s="10"/>
      <c r="O256" s="467"/>
      <c r="P256" s="10"/>
      <c r="Q256" s="10"/>
      <c r="S256" s="657">
        <f>+IF(ENERO!S256=0,"",ENERO!S256)</f>
        <v>8002999</v>
      </c>
      <c r="T256" s="658" t="str">
        <f>+IF(ENERO!T256=0,"",ENERO!T256)</f>
        <v>Vigencias Anteriores</v>
      </c>
      <c r="U256" s="160">
        <f>+ENERO!U256</f>
        <v>0</v>
      </c>
      <c r="V256" s="143">
        <f>ENERO!V256+FEBRERO!AL256</f>
        <v>0</v>
      </c>
      <c r="W256" s="143">
        <f>ENERO!W256+FEBRERO!AM256</f>
        <v>9746754</v>
      </c>
      <c r="X256" s="149">
        <f t="shared" si="201"/>
        <v>9746754</v>
      </c>
      <c r="Y256" s="147">
        <f>ENERO!AA256</f>
        <v>9746754</v>
      </c>
      <c r="Z256" s="475">
        <v>0</v>
      </c>
      <c r="AA256" s="149">
        <f t="shared" si="202"/>
        <v>9746754</v>
      </c>
      <c r="AB256" s="147">
        <f>ENERO!AD256</f>
        <v>9746754</v>
      </c>
      <c r="AC256" s="475">
        <v>0</v>
      </c>
      <c r="AD256" s="149">
        <f t="shared" si="203"/>
        <v>9746754</v>
      </c>
      <c r="AE256" s="147">
        <f>ENERO!AG256</f>
        <v>9000000</v>
      </c>
      <c r="AF256" s="475">
        <v>746664</v>
      </c>
      <c r="AG256" s="149">
        <f t="shared" si="204"/>
        <v>9746664</v>
      </c>
      <c r="AH256" s="147">
        <f t="shared" si="205"/>
        <v>0</v>
      </c>
      <c r="AI256" s="143">
        <f t="shared" si="206"/>
        <v>0</v>
      </c>
      <c r="AJ256" s="148">
        <f t="shared" si="207"/>
        <v>90</v>
      </c>
      <c r="AK256" s="10"/>
      <c r="AL256" s="471">
        <v>0</v>
      </c>
      <c r="AM256" s="476">
        <v>0</v>
      </c>
    </row>
    <row r="257" spans="1:39" ht="16.5" thickBot="1" x14ac:dyDescent="0.25">
      <c r="A257" s="623"/>
      <c r="B257" s="554"/>
      <c r="C257" s="467"/>
      <c r="D257" s="467"/>
      <c r="E257" s="467"/>
      <c r="F257" s="467"/>
      <c r="G257" s="467"/>
      <c r="H257" s="467"/>
      <c r="I257" s="467"/>
      <c r="J257" s="467"/>
      <c r="K257" s="467"/>
      <c r="L257" s="467"/>
      <c r="M257" s="467"/>
      <c r="N257" s="10"/>
      <c r="O257" s="467"/>
      <c r="P257" s="10"/>
      <c r="Q257" s="10"/>
      <c r="S257" s="643" t="str">
        <f>+IF(ENERO!S257=0,"",ENERO!S257)</f>
        <v/>
      </c>
      <c r="T257" s="357" t="str">
        <f>+IF(ENERO!T257=0,"",ENERO!T257)</f>
        <v/>
      </c>
      <c r="U257" s="192"/>
      <c r="V257" s="192"/>
      <c r="W257" s="192"/>
      <c r="X257" s="192"/>
      <c r="Y257" s="192"/>
      <c r="Z257" s="192"/>
      <c r="AA257" s="192"/>
      <c r="AB257" s="192"/>
      <c r="AC257" s="192"/>
      <c r="AD257" s="192"/>
      <c r="AE257" s="192"/>
      <c r="AF257" s="192"/>
      <c r="AG257" s="192"/>
      <c r="AH257" s="192"/>
      <c r="AI257" s="192"/>
      <c r="AJ257" s="210"/>
      <c r="AK257" s="12"/>
      <c r="AL257" s="661"/>
      <c r="AM257" s="662"/>
    </row>
    <row r="258" spans="1:39" ht="20.25" thickBot="1" x14ac:dyDescent="0.25">
      <c r="A258" s="623"/>
      <c r="B258" s="554"/>
      <c r="C258" s="467"/>
      <c r="D258" s="467"/>
      <c r="E258" s="467"/>
      <c r="F258" s="467"/>
      <c r="G258" s="467"/>
      <c r="H258" s="467"/>
      <c r="I258" s="467"/>
      <c r="J258" s="467"/>
      <c r="K258" s="467"/>
      <c r="L258" s="467"/>
      <c r="M258" s="467"/>
      <c r="N258" s="10"/>
      <c r="O258" s="467"/>
      <c r="P258" s="10"/>
      <c r="Q258" s="10"/>
      <c r="S258" s="663" t="str">
        <f>+IF(ENERO!S258=0,"",ENERO!S258)</f>
        <v>E</v>
      </c>
      <c r="T258" s="664" t="str">
        <f>+IF(ENERO!T258=0,"",ENERO!T258)</f>
        <v>DISPONIBILIDAD FINAL</v>
      </c>
      <c r="U258" s="415">
        <f>+(C10+C17+C108)-(U10+U207+U220+U232)</f>
        <v>0</v>
      </c>
      <c r="V258" s="415">
        <f t="shared" ref="V258:AJ258" si="208">+(D10+D17+D108)-(V10+V207+V220+V232)</f>
        <v>0</v>
      </c>
      <c r="W258" s="415">
        <f t="shared" si="208"/>
        <v>0</v>
      </c>
      <c r="X258" s="415">
        <f t="shared" si="208"/>
        <v>0</v>
      </c>
      <c r="Y258" s="415">
        <f t="shared" si="208"/>
        <v>-423366315</v>
      </c>
      <c r="Z258" s="415">
        <f t="shared" si="208"/>
        <v>24154899</v>
      </c>
      <c r="AA258" s="415">
        <f t="shared" si="208"/>
        <v>-399211416</v>
      </c>
      <c r="AB258" s="415">
        <f t="shared" si="208"/>
        <v>-163074352</v>
      </c>
      <c r="AC258" s="415">
        <f t="shared" si="208"/>
        <v>-160132966</v>
      </c>
      <c r="AD258" s="415">
        <f t="shared" si="208"/>
        <v>-323207318</v>
      </c>
      <c r="AE258" s="415">
        <f t="shared" si="208"/>
        <v>2845869720</v>
      </c>
      <c r="AF258" s="415">
        <f t="shared" si="208"/>
        <v>3038287442</v>
      </c>
      <c r="AG258" s="415">
        <f t="shared" si="208"/>
        <v>-618658222</v>
      </c>
      <c r="AH258" s="415">
        <f t="shared" si="208"/>
        <v>-2724832242</v>
      </c>
      <c r="AI258" s="415">
        <f t="shared" si="208"/>
        <v>-3055564408</v>
      </c>
      <c r="AJ258" s="415">
        <f t="shared" si="208"/>
        <v>-3444649551</v>
      </c>
      <c r="AK258" s="10"/>
      <c r="AL258" s="415">
        <v>0</v>
      </c>
      <c r="AM258" s="416">
        <v>0</v>
      </c>
    </row>
    <row r="259" spans="1:39" ht="17.25" thickBot="1" x14ac:dyDescent="0.25">
      <c r="S259" s="968" t="str">
        <f>+IF(ENERO!S259=0,"",ENERO!S259)</f>
        <v>TOTAL VIGENCIAS ANTERIORES</v>
      </c>
      <c r="T259" s="969"/>
      <c r="U259" s="145">
        <f t="shared" ref="U259:AJ259" si="209">+SUMIF($T$8:$T$256,$T$33,U8:U256)</f>
        <v>0</v>
      </c>
      <c r="V259" s="133">
        <f t="shared" si="209"/>
        <v>0</v>
      </c>
      <c r="W259" s="133">
        <f t="shared" si="209"/>
        <v>465253815</v>
      </c>
      <c r="X259" s="146">
        <f t="shared" si="209"/>
        <v>465253815</v>
      </c>
      <c r="Y259" s="145">
        <f t="shared" si="209"/>
        <v>465253815</v>
      </c>
      <c r="Z259" s="133">
        <f t="shared" si="209"/>
        <v>0</v>
      </c>
      <c r="AA259" s="146">
        <f t="shared" si="209"/>
        <v>465253815</v>
      </c>
      <c r="AB259" s="145">
        <f t="shared" si="209"/>
        <v>465253815</v>
      </c>
      <c r="AC259" s="133">
        <f t="shared" si="209"/>
        <v>0</v>
      </c>
      <c r="AD259" s="146">
        <f t="shared" si="209"/>
        <v>465253815</v>
      </c>
      <c r="AE259" s="145">
        <f t="shared" si="209"/>
        <v>153942857</v>
      </c>
      <c r="AF259" s="133">
        <f t="shared" si="209"/>
        <v>89201420</v>
      </c>
      <c r="AG259" s="146">
        <f t="shared" si="209"/>
        <v>243144277</v>
      </c>
      <c r="AH259" s="145">
        <f t="shared" si="209"/>
        <v>0</v>
      </c>
      <c r="AI259" s="133">
        <f t="shared" si="209"/>
        <v>0</v>
      </c>
      <c r="AJ259" s="134">
        <f t="shared" si="209"/>
        <v>222109538</v>
      </c>
      <c r="AK259" s="12"/>
      <c r="AL259" s="145">
        <f>+SUMIF(AK8:AK256,AK33,AL8:AL256)</f>
        <v>0</v>
      </c>
      <c r="AM259" s="134">
        <f>+SUMIF(AL8:AL256,AL33,AM8:AM256)</f>
        <v>0</v>
      </c>
    </row>
    <row r="260" spans="1:39" x14ac:dyDescent="0.2">
      <c r="U260" s="140"/>
      <c r="V260" s="467"/>
      <c r="W260" s="467"/>
      <c r="X260" s="467"/>
      <c r="Y260" s="467"/>
      <c r="Z260" s="467"/>
      <c r="AA260" s="467"/>
      <c r="AB260" s="467"/>
      <c r="AC260" s="467"/>
      <c r="AD260" s="467"/>
      <c r="AE260" s="467"/>
      <c r="AF260" s="467"/>
      <c r="AG260" s="467"/>
      <c r="AH260" s="467"/>
      <c r="AI260" s="467"/>
      <c r="AJ260" s="467"/>
      <c r="AK260" s="12"/>
      <c r="AL260" s="467"/>
      <c r="AM260" s="467"/>
    </row>
    <row r="261" spans="1:39" x14ac:dyDescent="0.2">
      <c r="U261" s="140"/>
      <c r="V261" s="467"/>
      <c r="W261" s="467"/>
      <c r="X261" s="467"/>
      <c r="Y261" s="467"/>
      <c r="Z261" s="467"/>
      <c r="AA261" s="467"/>
      <c r="AB261" s="467"/>
      <c r="AC261" s="467"/>
      <c r="AD261" s="467"/>
      <c r="AE261" s="467"/>
      <c r="AF261" s="467"/>
      <c r="AG261" s="467"/>
      <c r="AH261" s="467"/>
      <c r="AI261" s="467"/>
      <c r="AJ261" s="467"/>
      <c r="AK261" s="12"/>
      <c r="AL261" s="467"/>
      <c r="AM261" s="467"/>
    </row>
  </sheetData>
  <sheetProtection password="C637" sheet="1" objects="1" scenarios="1" formatCells="0"/>
  <mergeCells count="47">
    <mergeCell ref="S259:T259"/>
    <mergeCell ref="BM5:BM6"/>
    <mergeCell ref="AW19:AZ19"/>
    <mergeCell ref="T3:T4"/>
    <mergeCell ref="S5:S6"/>
    <mergeCell ref="T5:T6"/>
    <mergeCell ref="BG5:BG6"/>
    <mergeCell ref="AB5:AD5"/>
    <mergeCell ref="BH5:BK5"/>
    <mergeCell ref="AJ3:AJ4"/>
    <mergeCell ref="BM3:BO3"/>
    <mergeCell ref="AL3:AL5"/>
    <mergeCell ref="AW4:AZ4"/>
    <mergeCell ref="BG3:BI3"/>
    <mergeCell ref="AH3:AI4"/>
    <mergeCell ref="BB2:BC2"/>
    <mergeCell ref="BG2:BI2"/>
    <mergeCell ref="AL2:AM2"/>
    <mergeCell ref="AM3:AM5"/>
    <mergeCell ref="BB3:BC3"/>
    <mergeCell ref="A1:B1"/>
    <mergeCell ref="C1:J1"/>
    <mergeCell ref="K1:N1"/>
    <mergeCell ref="V2:X2"/>
    <mergeCell ref="D2:E2"/>
    <mergeCell ref="BM2:BO2"/>
    <mergeCell ref="F3:K4"/>
    <mergeCell ref="D3:E4"/>
    <mergeCell ref="J5:L5"/>
    <mergeCell ref="L3:M4"/>
    <mergeCell ref="M5:N5"/>
    <mergeCell ref="L2:M2"/>
    <mergeCell ref="AE5:AG5"/>
    <mergeCell ref="AH5:AJ5"/>
    <mergeCell ref="Y3:AG4"/>
    <mergeCell ref="P3:P5"/>
    <mergeCell ref="Q3:Q5"/>
    <mergeCell ref="V3:X4"/>
    <mergeCell ref="N3:N4"/>
    <mergeCell ref="AH2:AI2"/>
    <mergeCell ref="P2:Q2"/>
    <mergeCell ref="Y2:AG2"/>
    <mergeCell ref="A5:A6"/>
    <mergeCell ref="B5:B6"/>
    <mergeCell ref="C5:F5"/>
    <mergeCell ref="G5:I5"/>
    <mergeCell ref="B3:B4"/>
  </mergeCells>
  <phoneticPr fontId="1" type="noConversion"/>
  <conditionalFormatting sqref="B5:B7">
    <cfRule type="expression" dxfId="10" priority="1" stopIfTrue="1">
      <formula>$B$5="OJO - RECUERDE RECAUDAR LA DISPONIBLIDAD INICIAL EN ESTE TRIMESTRE, haga clik en H9 para ampliar la información"</formula>
    </cfRule>
  </conditionalFormatting>
  <dataValidations count="5">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 allowBlank="1" showInputMessage="1" showErrorMessage="1" promptTitle="MANEJO DE DISPONIBILIDAD INCIAL" prompt="Al realizar el estimativo del presupuesto, se usó para la disponibilidad inicial un valor tentativo. Ese valor debe ser adicionado o modificado en este trimestre para dejar el valor real que quedó como disponible efectivamente al finalizar la vigencia." sqref="B10:B11"/>
  </dataValidations>
  <printOptions horizontalCentered="1" verticalCentered="1"/>
  <pageMargins left="0.59055118110236227" right="0.59055118110236227" top="0.43307086614173229" bottom="0.39370078740157483" header="0.23622047244094491" footer="0.23622047244094491"/>
  <pageSetup paperSize="14" scale="48" orientation="landscape" blackAndWhite="1" horizontalDpi="300" verticalDpi="300" r:id="rId1"/>
  <headerFooter alignWithMargins="0">
    <oddFooter>&amp;CPágina &amp;P de &amp;N&amp;RDireccion Financiera y Administrativa DSSA</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BS261"/>
  <sheetViews>
    <sheetView showGridLines="0" topLeftCell="AC253" zoomScale="90" zoomScaleNormal="90" workbookViewId="0">
      <selection activeCell="AN99" sqref="AN99"/>
    </sheetView>
  </sheetViews>
  <sheetFormatPr baseColWidth="10" defaultColWidth="0" defaultRowHeight="12.75" zeroHeight="1" x14ac:dyDescent="0.2"/>
  <cols>
    <col min="1" max="1" width="11.7109375" style="659" customWidth="1"/>
    <col min="2" max="2" width="55.85546875" style="660" customWidth="1"/>
    <col min="3" max="3" width="14.42578125" style="339" customWidth="1"/>
    <col min="4" max="4" width="16.140625" style="339" customWidth="1"/>
    <col min="5" max="12" width="14.42578125" style="339" customWidth="1"/>
    <col min="13" max="13" width="16.7109375" style="339" customWidth="1"/>
    <col min="14" max="14" width="16.7109375" style="35" customWidth="1"/>
    <col min="15" max="15" width="2.85546875" style="339" customWidth="1"/>
    <col min="16" max="17" width="23.7109375" style="35" customWidth="1"/>
    <col min="18" max="18" width="5.42578125" style="339" customWidth="1"/>
    <col min="19" max="19" width="17.42578125" style="1" customWidth="1"/>
    <col min="20" max="20" width="60.140625" style="339" customWidth="1"/>
    <col min="21" max="33" width="14.7109375" style="339" customWidth="1"/>
    <col min="34" max="36" width="16.7109375" style="339" customWidth="1"/>
    <col min="37" max="37" width="8.85546875" style="2" customWidth="1"/>
    <col min="38" max="39" width="23.7109375" style="339" customWidth="1"/>
    <col min="40" max="40" width="4.85546875" style="339" customWidth="1"/>
    <col min="41" max="41" width="12.28515625" style="339" customWidth="1"/>
    <col min="42" max="42" width="50.28515625" style="339" customWidth="1"/>
    <col min="43" max="45" width="16.85546875" style="339" customWidth="1"/>
    <col min="46" max="46" width="12.7109375" style="339" customWidth="1"/>
    <col min="47" max="47" width="27.42578125" style="339" customWidth="1"/>
    <col min="48" max="48" width="25" style="339" customWidth="1"/>
    <col min="49" max="52" width="16.85546875" style="339" customWidth="1"/>
    <col min="53" max="53" width="11" style="339" customWidth="1"/>
    <col min="54" max="54" width="65.140625" style="339" customWidth="1"/>
    <col min="55" max="57" width="18.85546875" style="339" customWidth="1"/>
    <col min="58" max="58" width="31.7109375" style="339" customWidth="1"/>
    <col min="59" max="59" width="72.7109375" style="339" customWidth="1"/>
    <col min="60" max="63" width="17.5703125" style="339" customWidth="1"/>
    <col min="64" max="64" width="35.42578125" style="339" customWidth="1"/>
    <col min="65" max="65" width="76" style="339" customWidth="1"/>
    <col min="66" max="66" width="17.28515625" style="339" customWidth="1"/>
    <col min="67" max="67" width="17" style="339" customWidth="1"/>
    <col min="68" max="68" width="18.28515625" style="339" customWidth="1"/>
    <col min="69" max="69" width="17.7109375" style="339" customWidth="1"/>
    <col min="70" max="70" width="11" style="339" customWidth="1"/>
    <col min="71" max="71" width="2.28515625" style="339" customWidth="1"/>
    <col min="72" max="16384" width="11" style="339" hidden="1"/>
  </cols>
  <sheetData>
    <row r="1" spans="1:69" ht="39.75" customHeight="1" thickBot="1" x14ac:dyDescent="0.3">
      <c r="A1" s="940" t="str">
        <f>IF($F$8-$X$8=0," ","OJO: PRESUPUESTO DESEQUILIBRADO")</f>
        <v xml:space="preserve"> </v>
      </c>
      <c r="B1" s="940"/>
      <c r="C1" s="978"/>
      <c r="D1" s="978"/>
      <c r="E1" s="978"/>
      <c r="F1" s="978"/>
      <c r="G1" s="978"/>
      <c r="H1" s="978"/>
      <c r="I1" s="978"/>
      <c r="J1" s="978"/>
      <c r="K1" s="941" t="str">
        <f>+IF(L8&gt;I8,"OJO - SUS RECAUDOS SON SUPERIORES A SUS RECONOCIMIENTOS, VERIFIQUE","")</f>
        <v/>
      </c>
      <c r="L1" s="941"/>
      <c r="M1" s="941"/>
      <c r="N1" s="941"/>
      <c r="U1" s="340" t="str">
        <f>+IF(AA8&gt;X8,"OJO - HA COMPROMETIDO MUCHO MAS DE LO QUE TIENE PRESUPUESTADO","")</f>
        <v/>
      </c>
      <c r="X1" s="340"/>
      <c r="Y1" s="340" t="str">
        <f>+IF(AD8&gt;AA8,"OJO - SUS OBLIGACIONES SUPERAN SUS COMPROMISOS, VERIFIQUE","")</f>
        <v/>
      </c>
      <c r="AC1" s="340" t="str">
        <f>+IF(AG8&gt;AD8,"OJO - SUS PAGOS NO PUEDEN SUPERAR SUS OBLIGACIONES, VERIFIQUE","")</f>
        <v/>
      </c>
    </row>
    <row r="2" spans="1:69" ht="15" customHeight="1" thickBot="1" x14ac:dyDescent="0.3">
      <c r="A2" s="341"/>
      <c r="B2" s="342" t="s">
        <v>515</v>
      </c>
      <c r="C2" s="343"/>
      <c r="D2" s="950" t="str">
        <f>+IF(F2="","","MUNICIPIO:")</f>
        <v>MUNICIPIO:</v>
      </c>
      <c r="E2" s="950"/>
      <c r="F2" s="344" t="str">
        <f>IF(INSTRUCCIONES!B3=0,"",INSTRUCCIONES!B3)</f>
        <v>TITIRIBI</v>
      </c>
      <c r="G2" s="345"/>
      <c r="H2" s="345"/>
      <c r="I2" s="345"/>
      <c r="J2" s="345"/>
      <c r="K2" s="346"/>
      <c r="L2" s="954" t="s">
        <v>409</v>
      </c>
      <c r="M2" s="907"/>
      <c r="N2" s="347" t="s">
        <v>410</v>
      </c>
      <c r="P2" s="916" t="s">
        <v>501</v>
      </c>
      <c r="Q2" s="917"/>
      <c r="R2" s="348"/>
      <c r="S2" s="63"/>
      <c r="T2" s="342" t="s">
        <v>515</v>
      </c>
      <c r="U2" s="343"/>
      <c r="V2" s="906" t="str">
        <f>+IF(Y2="","","M U N I C I P I O:")</f>
        <v>M U N I C I P I O:</v>
      </c>
      <c r="W2" s="906"/>
      <c r="X2" s="906"/>
      <c r="Y2" s="904" t="str">
        <f>IF(INSTRUCCIONES!B3=0,"",INSTRUCCIONES!B3)</f>
        <v>TITIRIBI</v>
      </c>
      <c r="Z2" s="904"/>
      <c r="AA2" s="904"/>
      <c r="AB2" s="904"/>
      <c r="AC2" s="904"/>
      <c r="AD2" s="904"/>
      <c r="AE2" s="904"/>
      <c r="AF2" s="904"/>
      <c r="AG2" s="905"/>
      <c r="AH2" s="907" t="s">
        <v>409</v>
      </c>
      <c r="AI2" s="908"/>
      <c r="AJ2" s="347" t="s">
        <v>410</v>
      </c>
      <c r="AL2" s="916" t="s">
        <v>501</v>
      </c>
      <c r="AM2" s="917"/>
      <c r="AO2" s="3">
        <v>3</v>
      </c>
      <c r="AP2" s="349" t="s">
        <v>8</v>
      </c>
      <c r="AQ2" s="350"/>
      <c r="AR2" s="4"/>
      <c r="AS2" s="4"/>
      <c r="AT2" s="4"/>
      <c r="AU2" s="4"/>
      <c r="AV2" s="4"/>
      <c r="AW2" s="4"/>
      <c r="AX2" s="4"/>
      <c r="AY2" s="4"/>
      <c r="AZ2" s="5"/>
      <c r="BB2" s="916" t="s">
        <v>423</v>
      </c>
      <c r="BC2" s="951"/>
      <c r="BD2" s="69" t="s">
        <v>409</v>
      </c>
      <c r="BE2" s="347" t="str">
        <f>+L3</f>
        <v>MARZO</v>
      </c>
      <c r="BF2" s="340"/>
      <c r="BG2" s="916" t="s">
        <v>424</v>
      </c>
      <c r="BH2" s="951"/>
      <c r="BI2" s="951"/>
      <c r="BJ2" s="69" t="s">
        <v>409</v>
      </c>
      <c r="BK2" s="347" t="str">
        <f>+BE2</f>
        <v>MARZO</v>
      </c>
      <c r="BM2" s="916" t="s">
        <v>424</v>
      </c>
      <c r="BN2" s="951"/>
      <c r="BO2" s="951"/>
      <c r="BP2" s="69" t="s">
        <v>409</v>
      </c>
      <c r="BQ2" s="347" t="str">
        <f>+BK2</f>
        <v>MARZO</v>
      </c>
    </row>
    <row r="3" spans="1:69" ht="15" customHeight="1" thickBot="1" x14ac:dyDescent="0.3">
      <c r="A3" s="351"/>
      <c r="B3" s="946" t="s">
        <v>9</v>
      </c>
      <c r="C3" s="352"/>
      <c r="D3" s="936" t="str">
        <f>+IF(F3="","","INSTITUCION:")</f>
        <v>INSTITUCION:</v>
      </c>
      <c r="E3" s="936"/>
      <c r="F3" s="942" t="str">
        <f>IF(INSTRUCCIONES!B5=0,"",INSTRUCCIONES!B5)</f>
        <v>ESE HOSPITAL SAN JUAN DE DIOS</v>
      </c>
      <c r="G3" s="942"/>
      <c r="H3" s="942"/>
      <c r="I3" s="942"/>
      <c r="J3" s="942"/>
      <c r="K3" s="943"/>
      <c r="L3" s="924" t="s">
        <v>385</v>
      </c>
      <c r="M3" s="925"/>
      <c r="N3" s="948">
        <f>+INSTRUCCIONES!F3</f>
        <v>2014</v>
      </c>
      <c r="P3" s="918" t="s">
        <v>570</v>
      </c>
      <c r="Q3" s="921" t="s">
        <v>577</v>
      </c>
      <c r="R3" s="348"/>
      <c r="S3" s="64"/>
      <c r="T3" s="946" t="s">
        <v>11</v>
      </c>
      <c r="U3" s="353"/>
      <c r="V3" s="898" t="str">
        <f>+IF(Y3="","","E.S.E. H O S P I T A L:")</f>
        <v>E.S.E. H O S P I T A L:</v>
      </c>
      <c r="W3" s="898"/>
      <c r="X3" s="898"/>
      <c r="Y3" s="900" t="str">
        <f>IF(INSTRUCCIONES!B5=0,"",INSTRUCCIONES!B5)</f>
        <v>ESE HOSPITAL SAN JUAN DE DIOS</v>
      </c>
      <c r="Z3" s="900"/>
      <c r="AA3" s="900"/>
      <c r="AB3" s="900"/>
      <c r="AC3" s="900"/>
      <c r="AD3" s="900"/>
      <c r="AE3" s="900"/>
      <c r="AF3" s="900"/>
      <c r="AG3" s="901"/>
      <c r="AH3" s="974" t="str">
        <f>+L3</f>
        <v>MARZO</v>
      </c>
      <c r="AI3" s="975"/>
      <c r="AJ3" s="955">
        <f>+N3</f>
        <v>2014</v>
      </c>
      <c r="AL3" s="918" t="s">
        <v>578</v>
      </c>
      <c r="AM3" s="921" t="s">
        <v>577</v>
      </c>
      <c r="AO3" s="6"/>
      <c r="AP3" s="354" t="s">
        <v>13</v>
      </c>
      <c r="AQ3" s="355"/>
      <c r="AR3" s="355"/>
      <c r="AS3" s="355"/>
      <c r="AT3" s="355"/>
      <c r="AU3" s="355"/>
      <c r="AV3" s="355"/>
      <c r="AW3" s="355"/>
      <c r="AX3" s="355"/>
      <c r="AY3" s="355"/>
      <c r="AZ3" s="356"/>
      <c r="BB3" s="952" t="str">
        <f>+CONCATENATE(INSTRUCCIONES!B5, " - ", INSTRUCCIONES!B3)</f>
        <v>ESE HOSPITAL SAN JUAN DE DIOS - TITIRIBI</v>
      </c>
      <c r="BC3" s="953"/>
      <c r="BD3" s="70" t="s">
        <v>410</v>
      </c>
      <c r="BE3" s="68">
        <f>+N3</f>
        <v>2014</v>
      </c>
      <c r="BF3" s="7" t="s">
        <v>14</v>
      </c>
      <c r="BG3" s="952" t="str">
        <f>+CONCATENATE(INSTRUCCIONES!B5, " - ", INSTRUCCIONES!B3)</f>
        <v>ESE HOSPITAL SAN JUAN DE DIOS - TITIRIBI</v>
      </c>
      <c r="BH3" s="953"/>
      <c r="BI3" s="953"/>
      <c r="BJ3" s="70" t="s">
        <v>410</v>
      </c>
      <c r="BK3" s="68">
        <f>+BE3</f>
        <v>2014</v>
      </c>
      <c r="BM3" s="952" t="str">
        <f>+CONCATENATE(INSTRUCCIONES!B5, " - ", INSTRUCCIONES!B3)</f>
        <v>ESE HOSPITAL SAN JUAN DE DIOS - TITIRIBI</v>
      </c>
      <c r="BN3" s="953"/>
      <c r="BO3" s="953"/>
      <c r="BP3" s="70" t="s">
        <v>410</v>
      </c>
      <c r="BQ3" s="68">
        <f>+BK3</f>
        <v>2014</v>
      </c>
    </row>
    <row r="4" spans="1:69" ht="15" customHeight="1" thickBot="1" x14ac:dyDescent="0.25">
      <c r="A4" s="351"/>
      <c r="B4" s="947"/>
      <c r="C4" s="358"/>
      <c r="D4" s="937"/>
      <c r="E4" s="937"/>
      <c r="F4" s="944"/>
      <c r="G4" s="944"/>
      <c r="H4" s="944"/>
      <c r="I4" s="944"/>
      <c r="J4" s="944"/>
      <c r="K4" s="945"/>
      <c r="L4" s="926"/>
      <c r="M4" s="927"/>
      <c r="N4" s="949"/>
      <c r="P4" s="919"/>
      <c r="Q4" s="922"/>
      <c r="R4" s="348"/>
      <c r="S4" s="64"/>
      <c r="T4" s="946"/>
      <c r="U4" s="358"/>
      <c r="V4" s="899"/>
      <c r="W4" s="899"/>
      <c r="X4" s="899"/>
      <c r="Y4" s="902"/>
      <c r="Z4" s="902"/>
      <c r="AA4" s="902"/>
      <c r="AB4" s="902"/>
      <c r="AC4" s="902"/>
      <c r="AD4" s="902"/>
      <c r="AE4" s="902"/>
      <c r="AF4" s="902"/>
      <c r="AG4" s="903"/>
      <c r="AH4" s="976"/>
      <c r="AI4" s="977"/>
      <c r="AJ4" s="956"/>
      <c r="AL4" s="919"/>
      <c r="AM4" s="922"/>
      <c r="AO4" s="6"/>
      <c r="AP4" s="359"/>
      <c r="AQ4" s="360" t="s">
        <v>15</v>
      </c>
      <c r="AR4" s="360" t="s">
        <v>16</v>
      </c>
      <c r="AS4" s="360" t="s">
        <v>17</v>
      </c>
      <c r="AT4" s="360" t="s">
        <v>18</v>
      </c>
      <c r="AU4" s="360" t="s">
        <v>18</v>
      </c>
      <c r="AV4" s="361" t="s">
        <v>18</v>
      </c>
      <c r="AW4" s="960" t="str">
        <f>+CONCATENATE("PROYECCION A DICIEMBRE 31 DEL ",N3)</f>
        <v>PROYECCION A DICIEMBRE 31 DEL 2014</v>
      </c>
      <c r="AX4" s="961"/>
      <c r="AY4" s="961"/>
      <c r="AZ4" s="962"/>
      <c r="BB4" s="362"/>
      <c r="BC4" s="363"/>
      <c r="BD4" s="363"/>
      <c r="BE4" s="65"/>
      <c r="BF4" s="8"/>
      <c r="BG4" s="362"/>
      <c r="BH4" s="363"/>
      <c r="BI4" s="363"/>
      <c r="BJ4" s="66"/>
      <c r="BK4" s="364"/>
      <c r="BL4" s="9"/>
      <c r="BM4" s="362"/>
      <c r="BN4" s="365"/>
      <c r="BO4" s="365"/>
      <c r="BP4" s="67"/>
      <c r="BQ4" s="366"/>
    </row>
    <row r="5" spans="1:69" ht="50.25" customHeight="1" thickTop="1" thickBot="1" x14ac:dyDescent="0.3">
      <c r="A5" s="909" t="s">
        <v>19</v>
      </c>
      <c r="B5" s="911" t="str">
        <f>IF(SUM(C8:N125)=0,"DESCRIPCIÓN",IF(I10&gt;0,"DESCRIPCIÓN",IF(MARZO!I10=0,"OJO - RECUERDE RECAUDAR LA DISPONIBLIDAD INICIAL EN ESTE TRIMESTRE, haga clik en H9 para ampliar la información","")))</f>
        <v>DESCRIPCIÓN</v>
      </c>
      <c r="C5" s="913" t="s">
        <v>21</v>
      </c>
      <c r="D5" s="914"/>
      <c r="E5" s="914"/>
      <c r="F5" s="915"/>
      <c r="G5" s="928" t="s">
        <v>574</v>
      </c>
      <c r="H5" s="929"/>
      <c r="I5" s="930"/>
      <c r="J5" s="931" t="str">
        <f>+IF(L8&gt;I8,"OJO - RECAUDOS MAYORES QUE RECONOCIMIENTOS","RECAUDO")</f>
        <v>RECAUDO</v>
      </c>
      <c r="K5" s="932"/>
      <c r="L5" s="933"/>
      <c r="M5" s="934" t="s">
        <v>23</v>
      </c>
      <c r="N5" s="935"/>
      <c r="P5" s="920"/>
      <c r="Q5" s="923"/>
      <c r="R5" s="348"/>
      <c r="S5" s="970" t="s">
        <v>516</v>
      </c>
      <c r="T5" s="972" t="s">
        <v>20</v>
      </c>
      <c r="U5" s="367" t="s">
        <v>21</v>
      </c>
      <c r="V5" s="368"/>
      <c r="W5" s="368"/>
      <c r="X5" s="369"/>
      <c r="Y5" s="370" t="s">
        <v>575</v>
      </c>
      <c r="Z5" s="368"/>
      <c r="AA5" s="368"/>
      <c r="AB5" s="895" t="s">
        <v>576</v>
      </c>
      <c r="AC5" s="896"/>
      <c r="AD5" s="897"/>
      <c r="AE5" s="895" t="s">
        <v>24</v>
      </c>
      <c r="AF5" s="896"/>
      <c r="AG5" s="897"/>
      <c r="AH5" s="895" t="s">
        <v>25</v>
      </c>
      <c r="AI5" s="896"/>
      <c r="AJ5" s="897"/>
      <c r="AL5" s="920"/>
      <c r="AM5" s="923"/>
      <c r="AO5" s="371"/>
      <c r="AP5" s="372" t="s">
        <v>26</v>
      </c>
      <c r="AQ5" s="360"/>
      <c r="AR5" s="360" t="s">
        <v>27</v>
      </c>
      <c r="AS5" s="360" t="s">
        <v>27</v>
      </c>
      <c r="AT5" s="360" t="s">
        <v>28</v>
      </c>
      <c r="AU5" s="360" t="s">
        <v>29</v>
      </c>
      <c r="AV5" s="360" t="s">
        <v>29</v>
      </c>
      <c r="AW5" s="360" t="s">
        <v>30</v>
      </c>
      <c r="AX5" s="360" t="s">
        <v>31</v>
      </c>
      <c r="AY5" s="360" t="s">
        <v>32</v>
      </c>
      <c r="AZ5" s="373" t="s">
        <v>32</v>
      </c>
      <c r="BB5" s="374" t="s">
        <v>33</v>
      </c>
      <c r="BC5" s="666" t="str">
        <f>+CONCATENATE("ACUMULADO ",N3)</f>
        <v>ACUMULADO 2014</v>
      </c>
      <c r="BD5" s="376"/>
      <c r="BE5" s="667"/>
      <c r="BF5" s="981" t="s">
        <v>386</v>
      </c>
      <c r="BG5" s="689" t="s">
        <v>34</v>
      </c>
      <c r="BH5" s="963" t="str">
        <f>+CONCATENATE("ACUMULADO ",N3)</f>
        <v>ACUMULADO 2014</v>
      </c>
      <c r="BI5" s="964"/>
      <c r="BJ5" s="964"/>
      <c r="BK5" s="983"/>
      <c r="BL5" s="979" t="s">
        <v>387</v>
      </c>
      <c r="BM5" s="938" t="s">
        <v>34</v>
      </c>
      <c r="BN5" s="379" t="str">
        <f>+CONCATENATE("ACUMULADO ",BQ3)</f>
        <v>ACUMULADO 2014</v>
      </c>
      <c r="BO5" s="380"/>
      <c r="BP5" s="381"/>
      <c r="BQ5" s="690"/>
    </row>
    <row r="6" spans="1:69" ht="16.5" customHeight="1" thickBot="1" x14ac:dyDescent="0.25">
      <c r="A6" s="910"/>
      <c r="B6" s="912"/>
      <c r="C6" s="150" t="s">
        <v>35</v>
      </c>
      <c r="D6" s="141" t="s">
        <v>36</v>
      </c>
      <c r="E6" s="141" t="s">
        <v>37</v>
      </c>
      <c r="F6" s="142" t="s">
        <v>38</v>
      </c>
      <c r="G6" s="150" t="s">
        <v>39</v>
      </c>
      <c r="H6" s="141" t="s">
        <v>40</v>
      </c>
      <c r="I6" s="142" t="s">
        <v>41</v>
      </c>
      <c r="J6" s="150" t="s">
        <v>39</v>
      </c>
      <c r="K6" s="141" t="s">
        <v>40</v>
      </c>
      <c r="L6" s="142" t="s">
        <v>41</v>
      </c>
      <c r="M6" s="150" t="s">
        <v>42</v>
      </c>
      <c r="N6" s="142" t="s">
        <v>22</v>
      </c>
      <c r="P6" s="191" t="s">
        <v>43</v>
      </c>
      <c r="Q6" s="190" t="s">
        <v>502</v>
      </c>
      <c r="R6" s="348"/>
      <c r="S6" s="971" t="s">
        <v>44</v>
      </c>
      <c r="T6" s="973"/>
      <c r="U6" s="383" t="s">
        <v>35</v>
      </c>
      <c r="V6" s="50" t="s">
        <v>36</v>
      </c>
      <c r="W6" s="50" t="s">
        <v>37</v>
      </c>
      <c r="X6" s="51" t="s">
        <v>38</v>
      </c>
      <c r="Y6" s="384" t="s">
        <v>39</v>
      </c>
      <c r="Z6" s="50" t="s">
        <v>40</v>
      </c>
      <c r="AA6" s="50" t="s">
        <v>41</v>
      </c>
      <c r="AB6" s="384" t="s">
        <v>39</v>
      </c>
      <c r="AC6" s="50" t="s">
        <v>40</v>
      </c>
      <c r="AD6" s="50" t="s">
        <v>41</v>
      </c>
      <c r="AE6" s="384" t="s">
        <v>39</v>
      </c>
      <c r="AF6" s="50" t="s">
        <v>40</v>
      </c>
      <c r="AG6" s="50" t="s">
        <v>41</v>
      </c>
      <c r="AH6" s="384" t="s">
        <v>45</v>
      </c>
      <c r="AI6" s="50" t="s">
        <v>46</v>
      </c>
      <c r="AJ6" s="51" t="s">
        <v>24</v>
      </c>
      <c r="AL6" s="150" t="s">
        <v>43</v>
      </c>
      <c r="AM6" s="142" t="s">
        <v>502</v>
      </c>
      <c r="AO6" s="385"/>
      <c r="AP6" s="386"/>
      <c r="AQ6" s="387" t="s">
        <v>38</v>
      </c>
      <c r="AR6" s="387" t="str">
        <f>+L3</f>
        <v>MARZO</v>
      </c>
      <c r="AS6" s="387" t="str">
        <f>AR6</f>
        <v>MARZO</v>
      </c>
      <c r="AT6" s="387" t="str">
        <f>AR6</f>
        <v>MARZO</v>
      </c>
      <c r="AU6" s="387" t="s">
        <v>16</v>
      </c>
      <c r="AV6" s="387" t="s">
        <v>31</v>
      </c>
      <c r="AW6" s="387"/>
      <c r="AX6" s="387"/>
      <c r="AY6" s="387" t="s">
        <v>16</v>
      </c>
      <c r="AZ6" s="388" t="s">
        <v>31</v>
      </c>
      <c r="BB6" s="389"/>
      <c r="BC6" s="390" t="s">
        <v>47</v>
      </c>
      <c r="BD6" s="391" t="s">
        <v>48</v>
      </c>
      <c r="BE6" s="392" t="s">
        <v>49</v>
      </c>
      <c r="BF6" s="982"/>
      <c r="BG6" s="691"/>
      <c r="BH6" s="692" t="s">
        <v>47</v>
      </c>
      <c r="BI6" s="692" t="s">
        <v>50</v>
      </c>
      <c r="BJ6" s="692" t="s">
        <v>51</v>
      </c>
      <c r="BK6" s="693" t="s">
        <v>52</v>
      </c>
      <c r="BL6" s="980"/>
      <c r="BM6" s="939"/>
      <c r="BN6" s="396" t="s">
        <v>47</v>
      </c>
      <c r="BO6" s="394" t="s">
        <v>50</v>
      </c>
      <c r="BP6" s="394" t="s">
        <v>51</v>
      </c>
      <c r="BQ6" s="395" t="s">
        <v>52</v>
      </c>
    </row>
    <row r="7" spans="1:69" s="10" customFormat="1" ht="16.5" thickBot="1" x14ac:dyDescent="0.3">
      <c r="A7" s="668"/>
      <c r="B7" s="669"/>
      <c r="C7" s="196"/>
      <c r="D7" s="196"/>
      <c r="E7" s="196"/>
      <c r="F7" s="196"/>
      <c r="G7" s="196"/>
      <c r="H7" s="196"/>
      <c r="I7" s="196"/>
      <c r="J7" s="196"/>
      <c r="K7" s="196"/>
      <c r="L7" s="196"/>
      <c r="M7" s="196"/>
      <c r="N7" s="195"/>
      <c r="O7" s="348"/>
      <c r="P7" s="194"/>
      <c r="Q7" s="195"/>
      <c r="S7" s="399"/>
      <c r="T7" s="400"/>
      <c r="U7" s="196"/>
      <c r="V7" s="196"/>
      <c r="W7" s="196"/>
      <c r="X7" s="196"/>
      <c r="Y7" s="196"/>
      <c r="Z7" s="196"/>
      <c r="AA7" s="196"/>
      <c r="AB7" s="196"/>
      <c r="AC7" s="196"/>
      <c r="AD7" s="196"/>
      <c r="AE7" s="196"/>
      <c r="AF7" s="196"/>
      <c r="AG7" s="196"/>
      <c r="AH7" s="196"/>
      <c r="AI7" s="196"/>
      <c r="AJ7" s="195"/>
      <c r="AK7" s="2"/>
      <c r="AL7" s="226"/>
      <c r="AM7" s="227"/>
      <c r="AO7" s="23"/>
      <c r="AP7" s="13" t="s">
        <v>54</v>
      </c>
      <c r="AQ7" s="401">
        <f>F22</f>
        <v>1802063549</v>
      </c>
      <c r="AR7" s="401">
        <f>I22</f>
        <v>658752376</v>
      </c>
      <c r="AS7" s="401">
        <f>L22</f>
        <v>341708296</v>
      </c>
      <c r="AT7" s="15"/>
      <c r="AU7" s="402">
        <f>IF(AQ7=0," ",AR7/AQ7)</f>
        <v>0.36555446469440794</v>
      </c>
      <c r="AV7" s="402">
        <f>IF(AQ7=0," ",AS7/AQ7)</f>
        <v>0.18962055815935047</v>
      </c>
      <c r="AW7" s="401">
        <f>I23/AO$2*12+I24</f>
        <v>1613331763</v>
      </c>
      <c r="AX7" s="401">
        <f>L23/AO$2*12+L24</f>
        <v>345155443</v>
      </c>
      <c r="AY7" s="401">
        <f t="shared" ref="AY7:AY16" si="0">AW7-AQ7</f>
        <v>-188731786</v>
      </c>
      <c r="AZ7" s="403">
        <f>AX7-AQ7</f>
        <v>-1456908106</v>
      </c>
      <c r="BB7" s="404" t="s">
        <v>55</v>
      </c>
      <c r="BC7" s="72">
        <f>F10</f>
        <v>226569855</v>
      </c>
      <c r="BD7" s="73">
        <f>I10</f>
        <v>226569855</v>
      </c>
      <c r="BE7" s="74">
        <f>K10</f>
        <v>0</v>
      </c>
      <c r="BF7" s="71">
        <f>+ENERO!BE7+FEBRERO!BE7+MARZO!BE7</f>
        <v>226569855</v>
      </c>
      <c r="BG7" s="109" t="s">
        <v>56</v>
      </c>
      <c r="BH7" s="135">
        <f>+SUM(BH8:BH11)</f>
        <v>2781527232</v>
      </c>
      <c r="BI7" s="135">
        <f>+SUM(BI8:BI11)</f>
        <v>831573940</v>
      </c>
      <c r="BJ7" s="135">
        <f>+SUM(BJ8:BJ11)</f>
        <v>541209598</v>
      </c>
      <c r="BK7" s="135">
        <f>+SUM(BK8:BK11)</f>
        <v>159196048</v>
      </c>
      <c r="BL7" s="44">
        <f>+ENERO!BK7+FEBRERO!BK7+MARZO!BK7</f>
        <v>458889021</v>
      </c>
      <c r="BM7" s="79" t="s">
        <v>56</v>
      </c>
      <c r="BN7" s="80">
        <f>BN8+BN15+BN22</f>
        <v>2781527232</v>
      </c>
      <c r="BO7" s="81">
        <f>BO8+BO15+BO22</f>
        <v>831573940</v>
      </c>
      <c r="BP7" s="81">
        <f>BP8+BP15+BP22</f>
        <v>541209598</v>
      </c>
      <c r="BQ7" s="82">
        <f>BQ8+BQ15+BQ22</f>
        <v>159196048</v>
      </c>
    </row>
    <row r="8" spans="1:69" s="10" customFormat="1" ht="24" thickBot="1" x14ac:dyDescent="0.3">
      <c r="A8" s="405">
        <f>+IF(FEBRERO!A8=0,"",FEBRERO!A8)</f>
        <v>1</v>
      </c>
      <c r="B8" s="670" t="str">
        <f>+IF(FEBRERO!B8=0,"",FEBRERO!B8)</f>
        <v>INGRESOS</v>
      </c>
      <c r="C8" s="407">
        <f>C10+C17+C108</f>
        <v>3181595000</v>
      </c>
      <c r="D8" s="407">
        <f t="shared" ref="D8:N8" si="1">D10+D17+D108</f>
        <v>0</v>
      </c>
      <c r="E8" s="407">
        <f t="shared" si="1"/>
        <v>881712773</v>
      </c>
      <c r="F8" s="407">
        <f t="shared" si="1"/>
        <v>4063307773</v>
      </c>
      <c r="G8" s="407">
        <f t="shared" si="1"/>
        <v>939264115</v>
      </c>
      <c r="H8" s="407">
        <f t="shared" si="1"/>
        <v>468412739</v>
      </c>
      <c r="I8" s="407">
        <f t="shared" si="1"/>
        <v>1407676854</v>
      </c>
      <c r="J8" s="407">
        <f t="shared" si="1"/>
        <v>684536047</v>
      </c>
      <c r="K8" s="407">
        <f t="shared" si="1"/>
        <v>291331841</v>
      </c>
      <c r="L8" s="407">
        <f t="shared" si="1"/>
        <v>975867888</v>
      </c>
      <c r="M8" s="407">
        <f t="shared" si="1"/>
        <v>2655630919</v>
      </c>
      <c r="N8" s="408">
        <f t="shared" si="1"/>
        <v>3087439885</v>
      </c>
      <c r="O8" s="409"/>
      <c r="P8" s="410">
        <f>P10+P17+P108</f>
        <v>0</v>
      </c>
      <c r="Q8" s="408">
        <f>Q10+Q17+Q108</f>
        <v>0</v>
      </c>
      <c r="S8" s="206" t="str">
        <f>+IF(FEBRERO!S8=0,"",FEBRERO!S8)</f>
        <v/>
      </c>
      <c r="T8" s="411" t="str">
        <f>+IF(FEBRERO!T8=0,"",FEBRERO!T8)</f>
        <v>GASTOS</v>
      </c>
      <c r="U8" s="412">
        <f t="shared" ref="U8:AM8" si="2">U10+U207+U220+U232</f>
        <v>3181595000</v>
      </c>
      <c r="V8" s="413">
        <f t="shared" si="2"/>
        <v>0</v>
      </c>
      <c r="W8" s="413">
        <f t="shared" si="2"/>
        <v>881712773</v>
      </c>
      <c r="X8" s="414">
        <f t="shared" si="2"/>
        <v>4063307773</v>
      </c>
      <c r="Y8" s="415">
        <f t="shared" si="2"/>
        <v>1338475531</v>
      </c>
      <c r="Z8" s="413">
        <f t="shared" si="2"/>
        <v>271479216</v>
      </c>
      <c r="AA8" s="414">
        <f t="shared" si="2"/>
        <v>1609954747</v>
      </c>
      <c r="AB8" s="415">
        <f t="shared" si="2"/>
        <v>1007743365</v>
      </c>
      <c r="AC8" s="413">
        <f t="shared" si="2"/>
        <v>210943036</v>
      </c>
      <c r="AD8" s="414">
        <f t="shared" si="2"/>
        <v>1218686401</v>
      </c>
      <c r="AE8" s="415">
        <f t="shared" si="2"/>
        <v>618658222</v>
      </c>
      <c r="AF8" s="413">
        <f t="shared" si="2"/>
        <v>228489516</v>
      </c>
      <c r="AG8" s="414">
        <f t="shared" si="2"/>
        <v>847147738</v>
      </c>
      <c r="AH8" s="415">
        <f t="shared" si="2"/>
        <v>2453353026</v>
      </c>
      <c r="AI8" s="413">
        <f t="shared" si="2"/>
        <v>2844621372</v>
      </c>
      <c r="AJ8" s="416">
        <f t="shared" si="2"/>
        <v>3216160035</v>
      </c>
      <c r="AL8" s="417">
        <f t="shared" si="2"/>
        <v>0</v>
      </c>
      <c r="AM8" s="418">
        <f t="shared" si="2"/>
        <v>0</v>
      </c>
      <c r="AO8" s="23"/>
      <c r="AP8" s="13" t="s">
        <v>58</v>
      </c>
      <c r="AQ8" s="14">
        <f>F25</f>
        <v>847466466</v>
      </c>
      <c r="AR8" s="14">
        <f>I25</f>
        <v>228535564</v>
      </c>
      <c r="AS8" s="14">
        <f>L25</f>
        <v>160908466</v>
      </c>
      <c r="AT8" s="15"/>
      <c r="AU8" s="419">
        <f>IF(AQ8=0," ",AR8/AQ8)</f>
        <v>0.26966915290309551</v>
      </c>
      <c r="AV8" s="419">
        <f>IF(AQ8=0," ",AS8/AQ8)</f>
        <v>0.18987000955858471</v>
      </c>
      <c r="AW8" s="14">
        <f>I26/AO$2*12+I27</f>
        <v>864403018</v>
      </c>
      <c r="AX8" s="14">
        <f>L26/AO$2*12+L27</f>
        <v>593894626</v>
      </c>
      <c r="AY8" s="14">
        <f t="shared" si="0"/>
        <v>16936552</v>
      </c>
      <c r="AZ8" s="420">
        <f>AX8-AQ8</f>
        <v>-253571840</v>
      </c>
      <c r="BB8" s="167" t="s">
        <v>59</v>
      </c>
      <c r="BC8" s="83">
        <f>BC9+BC19</f>
        <v>3091195000</v>
      </c>
      <c r="BD8" s="84">
        <f>BD9+BD19</f>
        <v>746475382</v>
      </c>
      <c r="BE8" s="85">
        <f>BE9+BE19</f>
        <v>119546669</v>
      </c>
      <c r="BF8" s="71">
        <f>+ENERO!BE8+FEBRERO!BE8+MARZO!BE8</f>
        <v>314666416</v>
      </c>
      <c r="BG8" s="86" t="s">
        <v>60</v>
      </c>
      <c r="BH8" s="87">
        <f>BN9+BN13</f>
        <v>1746552802</v>
      </c>
      <c r="BI8" s="87">
        <f>BO9+BO13</f>
        <v>345372590</v>
      </c>
      <c r="BJ8" s="87">
        <f>BP9+BP13</f>
        <v>345372590</v>
      </c>
      <c r="BK8" s="87">
        <f>BQ9+BQ13</f>
        <v>116331998</v>
      </c>
      <c r="BL8" s="44">
        <f>+ENERO!BK8+FEBRERO!BK8+MARZO!BK8</f>
        <v>337621051</v>
      </c>
      <c r="BM8" s="89" t="s">
        <v>61</v>
      </c>
      <c r="BN8" s="90">
        <f>BN9+BN14+BN13</f>
        <v>2105395646</v>
      </c>
      <c r="BO8" s="87">
        <f>BO9+BO14+BO13</f>
        <v>623105740</v>
      </c>
      <c r="BP8" s="87">
        <f>BP9+BP14+BP13</f>
        <v>403678574</v>
      </c>
      <c r="BQ8" s="88">
        <f>BQ9+BQ14+BQ13</f>
        <v>130543609</v>
      </c>
    </row>
    <row r="9" spans="1:69" s="10" customFormat="1" ht="20.25" thickBot="1" x14ac:dyDescent="0.3">
      <c r="A9" s="671"/>
      <c r="B9" s="672"/>
      <c r="C9" s="673"/>
      <c r="D9" s="673"/>
      <c r="E9" s="673"/>
      <c r="F9" s="673"/>
      <c r="G9" s="673"/>
      <c r="H9" s="673"/>
      <c r="I9" s="673"/>
      <c r="J9" s="673"/>
      <c r="K9" s="673"/>
      <c r="L9" s="673"/>
      <c r="M9" s="673"/>
      <c r="N9" s="674"/>
      <c r="O9" s="409"/>
      <c r="P9" s="425"/>
      <c r="Q9" s="424"/>
      <c r="S9" s="399"/>
      <c r="T9" s="400"/>
      <c r="U9" s="196"/>
      <c r="V9" s="196"/>
      <c r="W9" s="196"/>
      <c r="X9" s="196"/>
      <c r="Y9" s="196"/>
      <c r="Z9" s="196"/>
      <c r="AA9" s="196"/>
      <c r="AB9" s="196"/>
      <c r="AC9" s="196"/>
      <c r="AD9" s="196"/>
      <c r="AE9" s="196"/>
      <c r="AF9" s="196"/>
      <c r="AG9" s="196"/>
      <c r="AH9" s="196"/>
      <c r="AI9" s="196"/>
      <c r="AJ9" s="195"/>
      <c r="AL9" s="426"/>
      <c r="AM9" s="427"/>
      <c r="AO9" s="428"/>
      <c r="AP9" s="13" t="s">
        <v>63</v>
      </c>
      <c r="AQ9" s="14">
        <f>F28+F75</f>
        <v>0</v>
      </c>
      <c r="AR9" s="14">
        <f>I28+I75</f>
        <v>9256592</v>
      </c>
      <c r="AS9" s="14">
        <f>L28+L75</f>
        <v>0</v>
      </c>
      <c r="AT9" s="15"/>
      <c r="AU9" s="429" t="str">
        <f>IF(AQ9=0," ",AR9/AQ9)</f>
        <v xml:space="preserve"> </v>
      </c>
      <c r="AV9" s="429" t="str">
        <f>IF(AQ9=0," ",AS9/AQ9)</f>
        <v xml:space="preserve"> </v>
      </c>
      <c r="AW9" s="430">
        <f>(I30+I33+I36+I76)/AO$2*12+I31+I34+I37+I38+I39+I40+I77</f>
        <v>37026368</v>
      </c>
      <c r="AX9" s="430">
        <f>(L30+L33+L36+L76)/AO$2*12+L31+L34+L37+L38+L39+L40+L77</f>
        <v>0</v>
      </c>
      <c r="AY9" s="430">
        <f t="shared" si="0"/>
        <v>37026368</v>
      </c>
      <c r="AZ9" s="431">
        <f>AX9-AQ9</f>
        <v>0</v>
      </c>
      <c r="BB9" s="432" t="s">
        <v>456</v>
      </c>
      <c r="BC9" s="91">
        <f>BC10+BC18</f>
        <v>2971495000</v>
      </c>
      <c r="BD9" s="92">
        <f>BD10+BD18</f>
        <v>724356085</v>
      </c>
      <c r="BE9" s="93">
        <f>BE10+BE18</f>
        <v>108677869</v>
      </c>
      <c r="BF9" s="71">
        <f>+ENERO!BE9+FEBRERO!BE9+MARZO!BE9</f>
        <v>292627119</v>
      </c>
      <c r="BG9" s="95" t="s">
        <v>64</v>
      </c>
      <c r="BH9" s="96">
        <f t="shared" ref="BH9:BK10" si="3">BN14</f>
        <v>358842844</v>
      </c>
      <c r="BI9" s="96">
        <f t="shared" si="3"/>
        <v>277733150</v>
      </c>
      <c r="BJ9" s="96">
        <f t="shared" si="3"/>
        <v>58305984</v>
      </c>
      <c r="BK9" s="96">
        <f t="shared" si="3"/>
        <v>14211611</v>
      </c>
      <c r="BL9" s="44">
        <f>+ENERO!BK9+FEBRERO!BK9+MARZO!BK9</f>
        <v>34416482</v>
      </c>
      <c r="BM9" s="164" t="s">
        <v>65</v>
      </c>
      <c r="BN9" s="98">
        <f>SUM(BN10:BN12)</f>
        <v>1151999780</v>
      </c>
      <c r="BO9" s="96">
        <f>SUM(BO10:BO12)</f>
        <v>264321190</v>
      </c>
      <c r="BP9" s="96">
        <f>SUM(BP10:BP12)</f>
        <v>264321190</v>
      </c>
      <c r="BQ9" s="97">
        <f>SUM(BQ10:BQ12)</f>
        <v>89391358</v>
      </c>
    </row>
    <row r="10" spans="1:69" s="10" customFormat="1" ht="20.25" customHeight="1" x14ac:dyDescent="0.25">
      <c r="A10" s="433">
        <f>+IF(FEBRERO!A10=0,"",FEBRERO!A10)</f>
        <v>10</v>
      </c>
      <c r="B10" s="434" t="str">
        <f>+IF(FEBRERO!B10=0,"",FEBRERO!B10)</f>
        <v>DISPONIBILIDAD INICIAL</v>
      </c>
      <c r="C10" s="215">
        <f t="shared" ref="C10:N10" si="4">SUM(C12:C15)</f>
        <v>100000000</v>
      </c>
      <c r="D10" s="435">
        <f t="shared" si="4"/>
        <v>0</v>
      </c>
      <c r="E10" s="435">
        <f t="shared" si="4"/>
        <v>126569855</v>
      </c>
      <c r="F10" s="216">
        <f t="shared" si="4"/>
        <v>226569855</v>
      </c>
      <c r="G10" s="436">
        <f t="shared" si="4"/>
        <v>226569855</v>
      </c>
      <c r="H10" s="435">
        <f t="shared" si="4"/>
        <v>0</v>
      </c>
      <c r="I10" s="437">
        <f t="shared" si="4"/>
        <v>226569855</v>
      </c>
      <c r="J10" s="215">
        <f t="shared" si="4"/>
        <v>226569855</v>
      </c>
      <c r="K10" s="435">
        <f t="shared" si="4"/>
        <v>0</v>
      </c>
      <c r="L10" s="216">
        <f t="shared" si="4"/>
        <v>226569855</v>
      </c>
      <c r="M10" s="215">
        <f t="shared" si="4"/>
        <v>0</v>
      </c>
      <c r="N10" s="216">
        <f t="shared" si="4"/>
        <v>0</v>
      </c>
      <c r="O10" s="15"/>
      <c r="P10" s="215">
        <f>SUM(P12:P15)</f>
        <v>0</v>
      </c>
      <c r="Q10" s="216">
        <f>SUM(Q12:Q15)</f>
        <v>0</v>
      </c>
      <c r="S10" s="438" t="str">
        <f>+IF(FEBRERO!S10=0,"",FEBRERO!S10)</f>
        <v>A</v>
      </c>
      <c r="T10" s="434" t="str">
        <f>+IF(FEBRERO!T10=0,"",FEBRERO!T10)</f>
        <v>GASTOS DE FUNCIONAMIENTO</v>
      </c>
      <c r="U10" s="443">
        <f t="shared" ref="U10:AJ10" si="5">U12+U110+U170+U193</f>
        <v>2850095000</v>
      </c>
      <c r="V10" s="441">
        <f t="shared" si="5"/>
        <v>0</v>
      </c>
      <c r="W10" s="441">
        <f t="shared" si="5"/>
        <v>648905293</v>
      </c>
      <c r="X10" s="444">
        <f t="shared" si="5"/>
        <v>3499000293</v>
      </c>
      <c r="Y10" s="443">
        <f t="shared" si="5"/>
        <v>1133273059</v>
      </c>
      <c r="Z10" s="441">
        <f t="shared" si="5"/>
        <v>178807945</v>
      </c>
      <c r="AA10" s="442">
        <f t="shared" si="5"/>
        <v>1312081004</v>
      </c>
      <c r="AB10" s="443">
        <f t="shared" si="5"/>
        <v>802540893</v>
      </c>
      <c r="AC10" s="441">
        <f t="shared" si="5"/>
        <v>200105105</v>
      </c>
      <c r="AD10" s="442">
        <f t="shared" si="5"/>
        <v>1002645998</v>
      </c>
      <c r="AE10" s="443">
        <f t="shared" si="5"/>
        <v>494475532</v>
      </c>
      <c r="AF10" s="441">
        <f t="shared" si="5"/>
        <v>228489516</v>
      </c>
      <c r="AG10" s="442">
        <f t="shared" si="5"/>
        <v>722965048</v>
      </c>
      <c r="AH10" s="443">
        <f t="shared" si="5"/>
        <v>2186919289</v>
      </c>
      <c r="AI10" s="441">
        <f t="shared" si="5"/>
        <v>2496354295</v>
      </c>
      <c r="AJ10" s="442">
        <f t="shared" si="5"/>
        <v>2776035245</v>
      </c>
      <c r="AL10" s="445">
        <f>AL12+AL110+AL170+AL193</f>
        <v>0</v>
      </c>
      <c r="AM10" s="446">
        <f>AM12+AM110+AM170+AM193</f>
        <v>0</v>
      </c>
      <c r="AO10" s="428"/>
      <c r="AP10" s="13" t="s">
        <v>67</v>
      </c>
      <c r="AQ10" s="14">
        <f>F42</f>
        <v>115073169</v>
      </c>
      <c r="AR10" s="14">
        <f>I42</f>
        <v>26054269</v>
      </c>
      <c r="AS10" s="14">
        <f>L42</f>
        <v>15073169</v>
      </c>
      <c r="AT10" s="15"/>
      <c r="AU10" s="429">
        <f>IF(AQ10=0," ",AR10/AQ10)</f>
        <v>0.22641480395834063</v>
      </c>
      <c r="AV10" s="429">
        <f>IF(AQ10=0," ",AS10/AQ10)</f>
        <v>0.13098769357781395</v>
      </c>
      <c r="AW10" s="430">
        <f>I43/AO$2*12+I44</f>
        <v>58997569</v>
      </c>
      <c r="AX10" s="430">
        <f>L43/AO$2*12+L44</f>
        <v>15073169</v>
      </c>
      <c r="AY10" s="430">
        <f t="shared" si="0"/>
        <v>-56075600</v>
      </c>
      <c r="AZ10" s="431">
        <f>AX10-AQ10</f>
        <v>-100000000</v>
      </c>
      <c r="BB10" s="447" t="s">
        <v>457</v>
      </c>
      <c r="BC10" s="91">
        <f>BC11+BC12+BC13+BC14+BC16+BC17+BC15</f>
        <v>2619800000</v>
      </c>
      <c r="BD10" s="92">
        <f>BD11+BD12+BD13+BD14+BD16+BD17+BD15</f>
        <v>632537696</v>
      </c>
      <c r="BE10" s="93">
        <f>BE11+BE12+BE13+BE14+BE16+BE17+BE15</f>
        <v>84738406</v>
      </c>
      <c r="BF10" s="71">
        <f>+ENERO!BE10+FEBRERO!BE10+MARZO!BE10</f>
        <v>200808730</v>
      </c>
      <c r="BG10" s="86" t="s">
        <v>68</v>
      </c>
      <c r="BH10" s="99">
        <f t="shared" si="3"/>
        <v>620680080</v>
      </c>
      <c r="BI10" s="99">
        <f t="shared" si="3"/>
        <v>197216970</v>
      </c>
      <c r="BJ10" s="99">
        <f t="shared" si="3"/>
        <v>126279794</v>
      </c>
      <c r="BK10" s="99">
        <f t="shared" si="3"/>
        <v>26012574</v>
      </c>
      <c r="BL10" s="44">
        <f>+ENERO!BK10+FEBRERO!BK10+MARZO!BK10</f>
        <v>78264714</v>
      </c>
      <c r="BM10" s="161" t="s">
        <v>470</v>
      </c>
      <c r="BN10" s="101">
        <f>X17+X66</f>
        <v>913498656</v>
      </c>
      <c r="BO10" s="99">
        <f>AA17+AA66</f>
        <v>228552503</v>
      </c>
      <c r="BP10" s="99">
        <f>AD17+AD66</f>
        <v>228552503</v>
      </c>
      <c r="BQ10" s="100">
        <f>AF17+AF66</f>
        <v>76302725</v>
      </c>
    </row>
    <row r="11" spans="1:69" s="10" customFormat="1" ht="25.5" x14ac:dyDescent="0.25">
      <c r="A11" s="421"/>
      <c r="B11" s="422"/>
      <c r="C11" s="423"/>
      <c r="D11" s="423"/>
      <c r="E11" s="423"/>
      <c r="F11" s="423"/>
      <c r="G11" s="423"/>
      <c r="H11" s="423"/>
      <c r="I11" s="423"/>
      <c r="J11" s="423"/>
      <c r="K11" s="423"/>
      <c r="L11" s="423"/>
      <c r="M11" s="423"/>
      <c r="N11" s="424"/>
      <c r="O11" s="409"/>
      <c r="P11" s="425"/>
      <c r="Q11" s="424"/>
      <c r="S11" s="448"/>
      <c r="T11" s="649"/>
      <c r="U11" s="450"/>
      <c r="V11" s="193"/>
      <c r="W11" s="193"/>
      <c r="X11" s="193"/>
      <c r="Y11" s="450"/>
      <c r="Z11" s="193"/>
      <c r="AA11" s="207"/>
      <c r="AB11" s="450"/>
      <c r="AC11" s="193"/>
      <c r="AD11" s="207"/>
      <c r="AE11" s="450"/>
      <c r="AF11" s="193"/>
      <c r="AG11" s="207"/>
      <c r="AH11" s="450"/>
      <c r="AI11" s="193"/>
      <c r="AJ11" s="207"/>
      <c r="AL11" s="451"/>
      <c r="AM11" s="452"/>
      <c r="AO11" s="453" t="s">
        <v>13</v>
      </c>
      <c r="AP11" s="717" t="s">
        <v>588</v>
      </c>
      <c r="AQ11" s="14">
        <f>F88</f>
        <v>0</v>
      </c>
      <c r="AR11" s="14">
        <f>I88</f>
        <v>0</v>
      </c>
      <c r="AS11" s="14">
        <f>L88</f>
        <v>0</v>
      </c>
      <c r="AT11" s="454">
        <f>AO2/12</f>
        <v>0.25</v>
      </c>
      <c r="AU11" s="429" t="str">
        <f>IF(AQ11=0," ",AR11/AQ11)</f>
        <v xml:space="preserve"> </v>
      </c>
      <c r="AV11" s="429" t="str">
        <f>IF(AQ11=0," ",AS11/AQ11)</f>
        <v xml:space="preserve"> </v>
      </c>
      <c r="AW11" s="430">
        <f>I88</f>
        <v>0</v>
      </c>
      <c r="AX11" s="430">
        <f>L88</f>
        <v>0</v>
      </c>
      <c r="AY11" s="430">
        <f t="shared" si="0"/>
        <v>0</v>
      </c>
      <c r="AZ11" s="431">
        <f>AX11-AQ11</f>
        <v>0</v>
      </c>
      <c r="BB11" s="447" t="s">
        <v>458</v>
      </c>
      <c r="BC11" s="91">
        <f>F26</f>
        <v>785000000</v>
      </c>
      <c r="BD11" s="92">
        <f>I26</f>
        <v>211955818</v>
      </c>
      <c r="BE11" s="93">
        <f>K26</f>
        <v>47757565</v>
      </c>
      <c r="BF11" s="71">
        <f>+ENERO!BE11+FEBRERO!BE11+MARZO!BE11</f>
        <v>144328720</v>
      </c>
      <c r="BG11" s="86" t="s">
        <v>69</v>
      </c>
      <c r="BH11" s="102">
        <f>BN22</f>
        <v>55451506</v>
      </c>
      <c r="BI11" s="102">
        <f>BO22</f>
        <v>11251230</v>
      </c>
      <c r="BJ11" s="102">
        <f>BP22</f>
        <v>11251230</v>
      </c>
      <c r="BK11" s="102">
        <f>BQ22</f>
        <v>2639865</v>
      </c>
      <c r="BL11" s="44">
        <f>+ENERO!BK11+FEBRERO!BK11+MARZO!BK11</f>
        <v>8586774</v>
      </c>
      <c r="BM11" s="162" t="s">
        <v>471</v>
      </c>
      <c r="BN11" s="104">
        <f>X18+X67</f>
        <v>101766927</v>
      </c>
      <c r="BO11" s="102">
        <f>AA18+AA67</f>
        <v>27669750</v>
      </c>
      <c r="BP11" s="102">
        <f>AD18+AD67</f>
        <v>27669750</v>
      </c>
      <c r="BQ11" s="103">
        <f>AF18+AF67</f>
        <v>11775943</v>
      </c>
    </row>
    <row r="12" spans="1:69" s="10" customFormat="1" ht="25.5" x14ac:dyDescent="0.25">
      <c r="A12" s="203">
        <f>+IF(FEBRERO!A12=0,"",FEBRERO!A12)</f>
        <v>1001</v>
      </c>
      <c r="B12" s="251" t="str">
        <f>+IF(FEBRERO!B12=0,"",FEBRERO!B12)</f>
        <v>Bienestar Social (Caja, Bancos, Inversiones Tempor.) a Dic-31-2013</v>
      </c>
      <c r="C12" s="283">
        <f>+ENERO!C12</f>
        <v>0</v>
      </c>
      <c r="D12" s="456">
        <f>FEBRERO!D12+MARZO!P12</f>
        <v>0</v>
      </c>
      <c r="E12" s="456">
        <f>FEBRERO!E12+MARZO!Q12</f>
        <v>81553</v>
      </c>
      <c r="F12" s="170">
        <f>SUM(C12:E12)</f>
        <v>81553</v>
      </c>
      <c r="G12" s="283">
        <f>FEBRERO!I12</f>
        <v>81553</v>
      </c>
      <c r="H12" s="457">
        <v>0</v>
      </c>
      <c r="I12" s="170">
        <f>SUM(G12:H12)</f>
        <v>81553</v>
      </c>
      <c r="J12" s="283">
        <f>FEBRERO!L12</f>
        <v>81553</v>
      </c>
      <c r="K12" s="154">
        <f>+H12</f>
        <v>0</v>
      </c>
      <c r="L12" s="170">
        <f>SUM(J12:K12)</f>
        <v>81553</v>
      </c>
      <c r="M12" s="283">
        <f>F12-I12</f>
        <v>0</v>
      </c>
      <c r="N12" s="170">
        <f>F12-L12</f>
        <v>0</v>
      </c>
      <c r="O12" s="365"/>
      <c r="P12" s="455">
        <v>0</v>
      </c>
      <c r="Q12" s="458">
        <v>0</v>
      </c>
      <c r="S12" s="459">
        <f>+IF(FEBRERO!S12=0,"",FEBRERO!S12)</f>
        <v>1000000</v>
      </c>
      <c r="T12" s="675" t="str">
        <f>+IF(FEBRERO!T12=0,"",FEBRERO!T12)</f>
        <v>GASTOS DE PERSONAL</v>
      </c>
      <c r="U12" s="445">
        <f t="shared" ref="U12:AJ12" si="6">U14+U63</f>
        <v>2030388802</v>
      </c>
      <c r="V12" s="462">
        <f t="shared" si="6"/>
        <v>0</v>
      </c>
      <c r="W12" s="462">
        <f t="shared" si="6"/>
        <v>262497982</v>
      </c>
      <c r="X12" s="463">
        <f t="shared" si="6"/>
        <v>2292886784</v>
      </c>
      <c r="Y12" s="445">
        <f t="shared" si="6"/>
        <v>674968503</v>
      </c>
      <c r="Z12" s="462">
        <f t="shared" si="6"/>
        <v>135628375</v>
      </c>
      <c r="AA12" s="446">
        <f t="shared" si="6"/>
        <v>810596878</v>
      </c>
      <c r="AB12" s="445">
        <f t="shared" si="6"/>
        <v>448248997</v>
      </c>
      <c r="AC12" s="462">
        <f t="shared" si="6"/>
        <v>142920715</v>
      </c>
      <c r="AD12" s="446">
        <f t="shared" si="6"/>
        <v>591169712</v>
      </c>
      <c r="AE12" s="445">
        <f t="shared" si="6"/>
        <v>339505572</v>
      </c>
      <c r="AF12" s="462">
        <f t="shared" si="6"/>
        <v>150863753</v>
      </c>
      <c r="AG12" s="446">
        <f t="shared" si="6"/>
        <v>490369325</v>
      </c>
      <c r="AH12" s="445">
        <f t="shared" si="6"/>
        <v>1482289906</v>
      </c>
      <c r="AI12" s="462">
        <f t="shared" si="6"/>
        <v>1701717072</v>
      </c>
      <c r="AJ12" s="446">
        <f t="shared" si="6"/>
        <v>1802517459</v>
      </c>
      <c r="AK12" s="12"/>
      <c r="AL12" s="464">
        <f>AL14+AL63</f>
        <v>0</v>
      </c>
      <c r="AM12" s="465">
        <f>AM14+AM63</f>
        <v>0</v>
      </c>
      <c r="AO12" s="453"/>
      <c r="AP12" s="717" t="s">
        <v>589</v>
      </c>
      <c r="AQ12" s="14">
        <f>F89</f>
        <v>70000000</v>
      </c>
      <c r="AR12" s="14">
        <f>I89</f>
        <v>0</v>
      </c>
      <c r="AS12" s="14">
        <f>L89</f>
        <v>0</v>
      </c>
      <c r="AT12" s="15"/>
      <c r="AU12" s="429"/>
      <c r="AV12" s="429"/>
      <c r="AW12" s="430">
        <f>I89</f>
        <v>0</v>
      </c>
      <c r="AX12" s="430">
        <f>L89</f>
        <v>0</v>
      </c>
      <c r="AY12" s="430">
        <f t="shared" si="0"/>
        <v>-70000000</v>
      </c>
      <c r="AZ12" s="431"/>
      <c r="BB12" s="447" t="s">
        <v>459</v>
      </c>
      <c r="BC12" s="91">
        <f>F23</f>
        <v>1295000000</v>
      </c>
      <c r="BD12" s="92">
        <f>I23</f>
        <v>318193129</v>
      </c>
      <c r="BE12" s="93">
        <f>K23</f>
        <v>1143834</v>
      </c>
      <c r="BF12" s="71">
        <f>+ENERO!BE12+FEBRERO!BE12+MARZO!BE12</f>
        <v>1149049</v>
      </c>
      <c r="BG12" s="466" t="s">
        <v>412</v>
      </c>
      <c r="BH12" s="102">
        <f>BN25</f>
        <v>355026726</v>
      </c>
      <c r="BI12" s="102">
        <f>BO25</f>
        <v>100298660</v>
      </c>
      <c r="BJ12" s="102">
        <f>BP25</f>
        <v>81227996</v>
      </c>
      <c r="BK12" s="102">
        <f>BQ25</f>
        <v>5318725</v>
      </c>
      <c r="BL12" s="44">
        <f>+ENERO!BK12+FEBRERO!BK12+MARZO!BK12</f>
        <v>8297925</v>
      </c>
      <c r="BM12" s="163" t="s">
        <v>472</v>
      </c>
      <c r="BN12" s="104">
        <f>X16+X65-X81-X33-BN10-BN11</f>
        <v>136734197</v>
      </c>
      <c r="BO12" s="102">
        <f>AA16+AA65-AA81-AA33-BO10-BO11</f>
        <v>8098937</v>
      </c>
      <c r="BP12" s="102">
        <f>AD16+AD65-AD81-AD33-BP10-BP11</f>
        <v>8098937</v>
      </c>
      <c r="BQ12" s="103">
        <f>AF16+AF65-AF81-AF33-BQ10-BQ11</f>
        <v>1312690</v>
      </c>
    </row>
    <row r="13" spans="1:69" s="10" customFormat="1" ht="25.5" x14ac:dyDescent="0.25">
      <c r="A13" s="203">
        <f>+IF(FEBRERO!A13=0,"",FEBRERO!A13)</f>
        <v>1002</v>
      </c>
      <c r="B13" s="251" t="str">
        <f>+IF(FEBRERO!B13=0,"",FEBRERO!B13)</f>
        <v>Fondo Vivienda (Caja, Bancos, Inversiones Tempor.) a Dic-31-2013</v>
      </c>
      <c r="C13" s="283">
        <f>+ENERO!C13</f>
        <v>0</v>
      </c>
      <c r="D13" s="456">
        <f>FEBRERO!D13+MARZO!P13</f>
        <v>0</v>
      </c>
      <c r="E13" s="456">
        <f>FEBRERO!E13+MARZO!Q13</f>
        <v>0</v>
      </c>
      <c r="F13" s="170">
        <f>SUM(C13:E13)</f>
        <v>0</v>
      </c>
      <c r="G13" s="283">
        <f>FEBRERO!I13</f>
        <v>0</v>
      </c>
      <c r="H13" s="457">
        <v>0</v>
      </c>
      <c r="I13" s="170">
        <f>SUM(G13:H13)</f>
        <v>0</v>
      </c>
      <c r="J13" s="283">
        <f>FEBRERO!L13</f>
        <v>0</v>
      </c>
      <c r="K13" s="154">
        <f>+H13</f>
        <v>0</v>
      </c>
      <c r="L13" s="170">
        <f>SUM(J13:K13)</f>
        <v>0</v>
      </c>
      <c r="M13" s="283">
        <f>F13-I13</f>
        <v>0</v>
      </c>
      <c r="N13" s="170">
        <f>F13-L13</f>
        <v>0</v>
      </c>
      <c r="O13" s="467"/>
      <c r="P13" s="455">
        <v>0</v>
      </c>
      <c r="Q13" s="458">
        <v>0</v>
      </c>
      <c r="S13" s="448"/>
      <c r="T13" s="649"/>
      <c r="U13" s="450"/>
      <c r="V13" s="193"/>
      <c r="W13" s="193"/>
      <c r="X13" s="193"/>
      <c r="Y13" s="450"/>
      <c r="Z13" s="193"/>
      <c r="AA13" s="207"/>
      <c r="AB13" s="450"/>
      <c r="AC13" s="193"/>
      <c r="AD13" s="207"/>
      <c r="AE13" s="450"/>
      <c r="AF13" s="193"/>
      <c r="AG13" s="207"/>
      <c r="AH13" s="450"/>
      <c r="AI13" s="193"/>
      <c r="AJ13" s="207"/>
      <c r="AK13" s="12"/>
      <c r="AL13" s="451"/>
      <c r="AM13" s="452"/>
      <c r="AO13" s="22"/>
      <c r="AP13" s="717" t="s">
        <v>590</v>
      </c>
      <c r="AQ13" s="14">
        <f>F90</f>
        <v>94000000</v>
      </c>
      <c r="AR13" s="14">
        <f>I90</f>
        <v>2250000</v>
      </c>
      <c r="AS13" s="14">
        <f>L90</f>
        <v>2250000</v>
      </c>
      <c r="AT13" s="15"/>
      <c r="AU13" s="429"/>
      <c r="AV13" s="429"/>
      <c r="AW13" s="430">
        <f>I90</f>
        <v>2250000</v>
      </c>
      <c r="AX13" s="430">
        <f>L90</f>
        <v>2250000</v>
      </c>
      <c r="AY13" s="430">
        <f t="shared" si="0"/>
        <v>-91750000</v>
      </c>
      <c r="AZ13" s="431"/>
      <c r="BA13" s="467"/>
      <c r="BB13" s="468" t="s">
        <v>460</v>
      </c>
      <c r="BC13" s="105">
        <f>+F30+F33+F36+F38+F39+F40</f>
        <v>0</v>
      </c>
      <c r="BD13" s="106">
        <f>+I30+I33+I36+I38+I39+I40</f>
        <v>9256592</v>
      </c>
      <c r="BE13" s="107">
        <f>+K30+K33+K36+K38+K39+K40</f>
        <v>0</v>
      </c>
      <c r="BF13" s="71">
        <f>+ENERO!BE13+FEBRERO!BE13+MARZO!BE13</f>
        <v>0</v>
      </c>
      <c r="BG13" s="109" t="s">
        <v>72</v>
      </c>
      <c r="BH13" s="102">
        <f t="shared" ref="BH13:BK15" si="7">BN29</f>
        <v>461500000</v>
      </c>
      <c r="BI13" s="102">
        <f t="shared" si="7"/>
        <v>212828332</v>
      </c>
      <c r="BJ13" s="102">
        <f t="shared" si="7"/>
        <v>130994992</v>
      </c>
      <c r="BK13" s="102">
        <f t="shared" si="7"/>
        <v>0</v>
      </c>
      <c r="BL13" s="44">
        <f>+ENERO!BK13+FEBRERO!BK13+MARZO!BK13</f>
        <v>72841772</v>
      </c>
      <c r="BM13" s="166" t="s">
        <v>473</v>
      </c>
      <c r="BN13" s="101">
        <f>X43-X55+X57-X61+X90-X102+X104-X108</f>
        <v>594553022</v>
      </c>
      <c r="BO13" s="99">
        <f>AA43-AA55+AA57-AA61+AA90-AA102+AA104-AA108</f>
        <v>81051400</v>
      </c>
      <c r="BP13" s="99">
        <f>AD43-AD55+AD57-AD61+AD90-AD102+AD104-AD108</f>
        <v>81051400</v>
      </c>
      <c r="BQ13" s="100">
        <f>AF43-AF55+AF57-AF61+AF90-AF102+AF104-AF108</f>
        <v>26940640</v>
      </c>
    </row>
    <row r="14" spans="1:69" s="10" customFormat="1" ht="18" customHeight="1" x14ac:dyDescent="0.25">
      <c r="A14" s="203">
        <f>+IF(FEBRERO!A14=0,"",FEBRERO!A14)</f>
        <v>1003</v>
      </c>
      <c r="B14" s="251" t="str">
        <f>+IF(FEBRERO!B14=0,"",FEBRERO!B14)</f>
        <v>Fondos Comunes y Especiales (Caja, Bancos, Invers. Tempor.) a Dic-31-2013</v>
      </c>
      <c r="C14" s="283">
        <f>+ENERO!C14</f>
        <v>100000000</v>
      </c>
      <c r="D14" s="456">
        <f>FEBRERO!D14+MARZO!P14</f>
        <v>0</v>
      </c>
      <c r="E14" s="456">
        <f>FEBRERO!E14+MARZO!Q14</f>
        <v>3640555</v>
      </c>
      <c r="F14" s="170">
        <f>SUM(C14:E14)</f>
        <v>103640555</v>
      </c>
      <c r="G14" s="283">
        <f>FEBRERO!I14</f>
        <v>103640555</v>
      </c>
      <c r="H14" s="457">
        <v>0</v>
      </c>
      <c r="I14" s="170">
        <f>SUM(G14:H14)</f>
        <v>103640555</v>
      </c>
      <c r="J14" s="283">
        <f>FEBRERO!L14</f>
        <v>103640555</v>
      </c>
      <c r="K14" s="154">
        <f>+H14</f>
        <v>0</v>
      </c>
      <c r="L14" s="170">
        <f>SUM(J14:K14)</f>
        <v>103640555</v>
      </c>
      <c r="M14" s="283">
        <f>F14-I14</f>
        <v>0</v>
      </c>
      <c r="N14" s="170">
        <f>F14-L14</f>
        <v>0</v>
      </c>
      <c r="O14" s="467"/>
      <c r="P14" s="455">
        <v>0</v>
      </c>
      <c r="Q14" s="458">
        <v>0</v>
      </c>
      <c r="S14" s="469">
        <f>+IF(FEBRERO!S14=0,"",FEBRERO!S14)</f>
        <v>1010000</v>
      </c>
      <c r="T14" s="676" t="str">
        <f>+IF(FEBRERO!T14=0,"",FEBRERO!T14)</f>
        <v>Gastos de Administración</v>
      </c>
      <c r="U14" s="151">
        <f t="shared" ref="U14:AJ14" si="8">U16+U35+U43+U57</f>
        <v>692714475</v>
      </c>
      <c r="V14" s="144">
        <f t="shared" si="8"/>
        <v>-20000000</v>
      </c>
      <c r="W14" s="144">
        <f t="shared" si="8"/>
        <v>125107618</v>
      </c>
      <c r="X14" s="152">
        <f t="shared" si="8"/>
        <v>797822093</v>
      </c>
      <c r="Y14" s="151">
        <f t="shared" si="8"/>
        <v>302714198</v>
      </c>
      <c r="Z14" s="144">
        <f t="shared" si="8"/>
        <v>33614089</v>
      </c>
      <c r="AA14" s="153">
        <f t="shared" si="8"/>
        <v>336328287</v>
      </c>
      <c r="AB14" s="151">
        <f t="shared" si="8"/>
        <v>151804692</v>
      </c>
      <c r="AC14" s="144">
        <f t="shared" si="8"/>
        <v>47875089</v>
      </c>
      <c r="AD14" s="153">
        <f t="shared" si="8"/>
        <v>199679781</v>
      </c>
      <c r="AE14" s="151">
        <f t="shared" si="8"/>
        <v>113622637</v>
      </c>
      <c r="AF14" s="144">
        <f t="shared" si="8"/>
        <v>51846917</v>
      </c>
      <c r="AG14" s="153">
        <f t="shared" si="8"/>
        <v>165469554</v>
      </c>
      <c r="AH14" s="151">
        <f t="shared" si="8"/>
        <v>461493806</v>
      </c>
      <c r="AI14" s="144">
        <f t="shared" si="8"/>
        <v>598142312</v>
      </c>
      <c r="AJ14" s="153">
        <f t="shared" si="8"/>
        <v>632352539</v>
      </c>
      <c r="AK14" s="12"/>
      <c r="AL14" s="151">
        <f>AL16+AL35+AL43+AL57</f>
        <v>-20000000</v>
      </c>
      <c r="AM14" s="153">
        <f>AM16+AM35+AM43+AM57</f>
        <v>0</v>
      </c>
      <c r="AO14" s="23"/>
      <c r="AP14" s="13" t="s">
        <v>75</v>
      </c>
      <c r="AQ14" s="14">
        <f>F19-AQ7-AQ8-AQ9-AQ10-AQ11-AQ12-AQ13</f>
        <v>435724397</v>
      </c>
      <c r="AR14" s="14">
        <f>I19-AR7-AR8-AR9-AR10-AR11-AR12-AR13</f>
        <v>116551662</v>
      </c>
      <c r="AS14" s="14">
        <f>L19-AS7-AS8-AS9-AS10-AS11-AS12-AS13</f>
        <v>89651566</v>
      </c>
      <c r="AT14" s="467"/>
      <c r="AU14" s="429">
        <f>IF(AQ14=0," ",AR14/AQ14)</f>
        <v>0.26748941028427198</v>
      </c>
      <c r="AV14" s="429">
        <f>IF(AQ14=0," ",AS14/AQ14)</f>
        <v>0.20575291770958604</v>
      </c>
      <c r="AW14" s="430">
        <f>(I41+I46+I49+I52+I55+I58+I61+I64+I67+I70+I73+I78+I81+I82+I83+I86+I87+I93)/AO$2*12+I47+I50+I53+I56+I59+I62+I65+I68+I71+I74</f>
        <v>422612724</v>
      </c>
      <c r="AX14" s="430">
        <f>(L41+L46+L49+L52+L55+L58+L61+L64+L67+L70+L73+L78+L81+L82+L83+L86+L87+L93)/AO$2*12+L47+L50+L53+L56+L59+L62+L65+L68+L71+L74</f>
        <v>315012340</v>
      </c>
      <c r="AY14" s="430">
        <f t="shared" si="0"/>
        <v>-13111673</v>
      </c>
      <c r="AZ14" s="431">
        <f>AX14-AQ14</f>
        <v>-120712057</v>
      </c>
      <c r="BB14" s="468" t="s">
        <v>461</v>
      </c>
      <c r="BC14" s="110">
        <f>+F64</f>
        <v>22000000</v>
      </c>
      <c r="BD14" s="111">
        <f>+I64</f>
        <v>5933827</v>
      </c>
      <c r="BE14" s="112">
        <f>K64</f>
        <v>636177</v>
      </c>
      <c r="BF14" s="71">
        <f>+ENERO!BE14+FEBRERO!BE14+MARZO!BE14</f>
        <v>1158813</v>
      </c>
      <c r="BG14" s="109" t="s">
        <v>76</v>
      </c>
      <c r="BH14" s="99">
        <f t="shared" si="7"/>
        <v>0</v>
      </c>
      <c r="BI14" s="99">
        <f t="shared" si="7"/>
        <v>0</v>
      </c>
      <c r="BJ14" s="99">
        <f t="shared" si="7"/>
        <v>0</v>
      </c>
      <c r="BK14" s="99">
        <f t="shared" si="7"/>
        <v>0</v>
      </c>
      <c r="BL14" s="44">
        <f>+ENERO!BK14+FEBRERO!BK14+MARZO!BK14</f>
        <v>0</v>
      </c>
      <c r="BM14" s="165" t="s">
        <v>469</v>
      </c>
      <c r="BN14" s="104">
        <f>X35-X41+X83-X88</f>
        <v>358842844</v>
      </c>
      <c r="BO14" s="102">
        <f>AA35-AA41+AA83-AA88</f>
        <v>277733150</v>
      </c>
      <c r="BP14" s="102">
        <f>AD35-AD41+AD83-AD88</f>
        <v>58305984</v>
      </c>
      <c r="BQ14" s="103">
        <f>AF35-AF41+AF83-AF88</f>
        <v>14211611</v>
      </c>
    </row>
    <row r="15" spans="1:69" s="10" customFormat="1" ht="18" customHeight="1" thickBot="1" x14ac:dyDescent="0.3">
      <c r="A15" s="204">
        <f>+IF(FEBRERO!A15=0,"",FEBRERO!A15)</f>
        <v>1004</v>
      </c>
      <c r="B15" s="677" t="str">
        <f>+IF(FEBRERO!B15=0,"",FEBRERO!B15)</f>
        <v>Cesantias Ley 50/1990 a Dic-31-2013</v>
      </c>
      <c r="C15" s="474">
        <f>+ENERO!C15</f>
        <v>0</v>
      </c>
      <c r="D15" s="472">
        <f>FEBRERO!D15+MARZO!P15</f>
        <v>0</v>
      </c>
      <c r="E15" s="472">
        <f>FEBRERO!E15+MARZO!Q15</f>
        <v>122847747</v>
      </c>
      <c r="F15" s="473">
        <f>SUM(C15:E15)</f>
        <v>122847747</v>
      </c>
      <c r="G15" s="474">
        <f>FEBRERO!I15</f>
        <v>122847747</v>
      </c>
      <c r="H15" s="475">
        <v>0</v>
      </c>
      <c r="I15" s="473">
        <f>SUM(G15:H15)</f>
        <v>122847747</v>
      </c>
      <c r="J15" s="474">
        <f>FEBRERO!L15</f>
        <v>122847747</v>
      </c>
      <c r="K15" s="197">
        <f>+H15</f>
        <v>0</v>
      </c>
      <c r="L15" s="473">
        <f>SUM(J15:K15)</f>
        <v>122847747</v>
      </c>
      <c r="M15" s="474">
        <f>F15-I15</f>
        <v>0</v>
      </c>
      <c r="N15" s="473">
        <f>F15-L15</f>
        <v>0</v>
      </c>
      <c r="O15" s="467"/>
      <c r="P15" s="471">
        <v>0</v>
      </c>
      <c r="Q15" s="476">
        <v>0</v>
      </c>
      <c r="S15" s="448" t="str">
        <f>+IF(FEBRERO!S15=0,"",FEBRERO!S15)</f>
        <v/>
      </c>
      <c r="T15" s="649" t="str">
        <f>+IF(FEBRERO!T15=0,"",FEBRERO!T15)</f>
        <v xml:space="preserve"> </v>
      </c>
      <c r="U15" s="450"/>
      <c r="V15" s="193"/>
      <c r="W15" s="193"/>
      <c r="X15" s="193"/>
      <c r="Y15" s="450"/>
      <c r="Z15" s="193"/>
      <c r="AA15" s="207"/>
      <c r="AB15" s="450"/>
      <c r="AC15" s="193"/>
      <c r="AD15" s="207"/>
      <c r="AE15" s="450"/>
      <c r="AF15" s="193"/>
      <c r="AG15" s="207"/>
      <c r="AH15" s="450"/>
      <c r="AI15" s="193"/>
      <c r="AJ15" s="207"/>
      <c r="AK15" s="12"/>
      <c r="AL15" s="211"/>
      <c r="AM15" s="212"/>
      <c r="AO15" s="22"/>
      <c r="AP15" s="13" t="s">
        <v>78</v>
      </c>
      <c r="AQ15" s="14">
        <f>F108</f>
        <v>120715337</v>
      </c>
      <c r="AR15" s="14">
        <f>I108</f>
        <v>47888147</v>
      </c>
      <c r="AS15" s="14">
        <f>L108</f>
        <v>47888147</v>
      </c>
      <c r="AT15" s="15"/>
      <c r="AU15" s="419">
        <f>IF(AQ15=0," ",AR15/AQ15)</f>
        <v>0.39670308835736423</v>
      </c>
      <c r="AV15" s="419">
        <f>IF(AQ15=0," ",AS15/AQ15)</f>
        <v>0.39670308835736423</v>
      </c>
      <c r="AW15" s="14">
        <f>AQ15</f>
        <v>120715337</v>
      </c>
      <c r="AX15" s="14">
        <f>AR15</f>
        <v>47888147</v>
      </c>
      <c r="AY15" s="14">
        <f t="shared" si="0"/>
        <v>0</v>
      </c>
      <c r="AZ15" s="420">
        <f>AX15-AQ15</f>
        <v>-72827190</v>
      </c>
      <c r="BA15" s="467"/>
      <c r="BB15" s="468" t="s">
        <v>79</v>
      </c>
      <c r="BC15" s="110">
        <f>F46+F49</f>
        <v>0</v>
      </c>
      <c r="BD15" s="111">
        <f>I46+I49</f>
        <v>0</v>
      </c>
      <c r="BE15" s="112">
        <f>K46+K49</f>
        <v>0</v>
      </c>
      <c r="BF15" s="71">
        <f>+ENERO!BE15+FEBRERO!BE15+MARZO!BE15</f>
        <v>0</v>
      </c>
      <c r="BG15" s="109" t="s">
        <v>80</v>
      </c>
      <c r="BH15" s="99">
        <f t="shared" si="7"/>
        <v>465253815</v>
      </c>
      <c r="BI15" s="99">
        <f t="shared" si="7"/>
        <v>465253815</v>
      </c>
      <c r="BJ15" s="99">
        <f t="shared" si="7"/>
        <v>465253815</v>
      </c>
      <c r="BK15" s="99">
        <f t="shared" si="7"/>
        <v>63974743</v>
      </c>
      <c r="BL15" s="44">
        <f>+ENERO!BK15+FEBRERO!BK15+MARZO!BK15</f>
        <v>307119020</v>
      </c>
      <c r="BM15" s="89" t="s">
        <v>68</v>
      </c>
      <c r="BN15" s="101">
        <f>SUM(BN16:BN21)</f>
        <v>620680080</v>
      </c>
      <c r="BO15" s="99">
        <f>SUM(BO16:BO21)</f>
        <v>197216970</v>
      </c>
      <c r="BP15" s="99">
        <f>SUM(BP16:BP21)</f>
        <v>126279794</v>
      </c>
      <c r="BQ15" s="100">
        <f>SUM(BQ16:BQ21)</f>
        <v>26012574</v>
      </c>
    </row>
    <row r="16" spans="1:69" s="10" customFormat="1" ht="15.75" thickBot="1" x14ac:dyDescent="0.3">
      <c r="A16" s="198" t="str">
        <f>+IF(FEBRERO!A16=0,"",FEBRERO!A16)</f>
        <v/>
      </c>
      <c r="B16" s="477" t="str">
        <f>+IF(FEBRERO!B16=0,"",FEBRERO!B16)</f>
        <v/>
      </c>
      <c r="C16" s="478"/>
      <c r="D16" s="478"/>
      <c r="E16" s="478"/>
      <c r="F16" s="478"/>
      <c r="G16" s="478"/>
      <c r="H16" s="478"/>
      <c r="I16" s="478"/>
      <c r="J16" s="478"/>
      <c r="K16" s="478"/>
      <c r="L16" s="478"/>
      <c r="M16" s="478"/>
      <c r="N16" s="479"/>
      <c r="O16" s="467"/>
      <c r="P16" s="480"/>
      <c r="Q16" s="481"/>
      <c r="S16" s="34">
        <f>+IF(FEBRERO!S16=0,"",FEBRERO!S16)</f>
        <v>1010100</v>
      </c>
      <c r="T16" s="237" t="str">
        <f>+IF(FEBRERO!T16=0,"",FEBRERO!T16)</f>
        <v>Servicios Personales Asociados a Nómina</v>
      </c>
      <c r="U16" s="151">
        <f t="shared" ref="U16:AJ16" si="9">SUM(U17:U20)+U33</f>
        <v>343362273</v>
      </c>
      <c r="V16" s="144">
        <f t="shared" si="9"/>
        <v>0</v>
      </c>
      <c r="W16" s="144">
        <f t="shared" si="9"/>
        <v>1568593</v>
      </c>
      <c r="X16" s="152">
        <f t="shared" si="9"/>
        <v>344930866</v>
      </c>
      <c r="Y16" s="151">
        <f t="shared" si="9"/>
        <v>57801383</v>
      </c>
      <c r="Z16" s="144">
        <f t="shared" si="9"/>
        <v>25868273</v>
      </c>
      <c r="AA16" s="153">
        <f t="shared" si="9"/>
        <v>83669656</v>
      </c>
      <c r="AB16" s="151">
        <f t="shared" si="9"/>
        <v>57801383</v>
      </c>
      <c r="AC16" s="144">
        <f t="shared" si="9"/>
        <v>25868273</v>
      </c>
      <c r="AD16" s="153">
        <f t="shared" si="9"/>
        <v>83669656</v>
      </c>
      <c r="AE16" s="151">
        <f t="shared" si="9"/>
        <v>57793833</v>
      </c>
      <c r="AF16" s="144">
        <f t="shared" si="9"/>
        <v>25868273</v>
      </c>
      <c r="AG16" s="153">
        <f t="shared" si="9"/>
        <v>83662106</v>
      </c>
      <c r="AH16" s="151">
        <f t="shared" si="9"/>
        <v>261261210</v>
      </c>
      <c r="AI16" s="144">
        <f t="shared" si="9"/>
        <v>261261210</v>
      </c>
      <c r="AJ16" s="153">
        <f t="shared" si="9"/>
        <v>261268760</v>
      </c>
      <c r="AK16" s="12"/>
      <c r="AL16" s="151">
        <f>SUM(AL17:AL20)+AL33</f>
        <v>0</v>
      </c>
      <c r="AM16" s="153">
        <f>SUM(AM17:AM20)+AM33</f>
        <v>0</v>
      </c>
      <c r="AO16" s="23"/>
      <c r="AP16" s="482" t="s">
        <v>83</v>
      </c>
      <c r="AQ16" s="483">
        <f>F10</f>
        <v>226569855</v>
      </c>
      <c r="AR16" s="483">
        <f>I10</f>
        <v>226569855</v>
      </c>
      <c r="AS16" s="483">
        <f>L10</f>
        <v>226569855</v>
      </c>
      <c r="AT16" s="467"/>
      <c r="AU16" s="484">
        <f>IF(AQ16=0," ",AR16/AQ16)</f>
        <v>1</v>
      </c>
      <c r="AV16" s="484">
        <f>IF(AQ16=0," ",AS16/AQ16)</f>
        <v>1</v>
      </c>
      <c r="AW16" s="483">
        <f>AQ16</f>
        <v>226569855</v>
      </c>
      <c r="AX16" s="483">
        <f>AR16</f>
        <v>226569855</v>
      </c>
      <c r="AY16" s="14">
        <f t="shared" si="0"/>
        <v>0</v>
      </c>
      <c r="AZ16" s="485">
        <f>AX16-AQ16</f>
        <v>0</v>
      </c>
      <c r="BA16" s="467"/>
      <c r="BB16" s="447" t="s">
        <v>462</v>
      </c>
      <c r="BC16" s="91">
        <f>F43</f>
        <v>100000000</v>
      </c>
      <c r="BD16" s="92">
        <f>I43</f>
        <v>10981100</v>
      </c>
      <c r="BE16" s="93">
        <f>K43</f>
        <v>0</v>
      </c>
      <c r="BF16" s="71">
        <f>+ENERO!BE16+FEBRERO!BE16+MARZO!BE16</f>
        <v>0</v>
      </c>
      <c r="BG16" s="109" t="s">
        <v>84</v>
      </c>
      <c r="BH16" s="114">
        <f>BH7+BH12+BH13+BH14+BH15</f>
        <v>4063307773</v>
      </c>
      <c r="BI16" s="114">
        <f>BI7+BI12+BI13+BI14+BI15</f>
        <v>1609954747</v>
      </c>
      <c r="BJ16" s="114">
        <f>BJ7+BJ12+BJ13+BJ14+BJ15</f>
        <v>1218686401</v>
      </c>
      <c r="BK16" s="114">
        <f>BK7+BK12+BK13+BK14+BK15</f>
        <v>228489516</v>
      </c>
      <c r="BL16" s="44">
        <f>+ENERO!BK16+FEBRERO!BK16+MARZO!BK16</f>
        <v>847147738</v>
      </c>
      <c r="BM16" s="164" t="s">
        <v>85</v>
      </c>
      <c r="BN16" s="101">
        <f>X114-X121+X147-X148-X153</f>
        <v>139720788</v>
      </c>
      <c r="BO16" s="99">
        <f>AA114-AA121+AA147-AA148-AA153</f>
        <v>38117656</v>
      </c>
      <c r="BP16" s="99">
        <f>AD114-AD121+AD147-AD148-AD153</f>
        <v>38117655</v>
      </c>
      <c r="BQ16" s="100">
        <f>AF114-AF121+AF147-AF148-AF153</f>
        <v>2792602</v>
      </c>
    </row>
    <row r="17" spans="1:70" s="467" customFormat="1" ht="17.25" thickBot="1" x14ac:dyDescent="0.3">
      <c r="A17" s="433">
        <f>+IF(FEBRERO!A17=0,"",FEBRERO!A17)</f>
        <v>11</v>
      </c>
      <c r="B17" s="439" t="str">
        <f>+IF(FEBRERO!B17=0,"",FEBRERO!B17)</f>
        <v>INGRESOS  CORRIENTES</v>
      </c>
      <c r="C17" s="435">
        <f>C19+C99</f>
        <v>3071195000</v>
      </c>
      <c r="D17" s="435">
        <f t="shared" ref="D17:N17" si="10">D19+D99</f>
        <v>0</v>
      </c>
      <c r="E17" s="435">
        <f t="shared" si="10"/>
        <v>644827581</v>
      </c>
      <c r="F17" s="435">
        <f t="shared" si="10"/>
        <v>3716022581</v>
      </c>
      <c r="G17" s="435">
        <f t="shared" si="10"/>
        <v>664849132</v>
      </c>
      <c r="H17" s="435">
        <f t="shared" si="10"/>
        <v>468369720</v>
      </c>
      <c r="I17" s="435">
        <f t="shared" si="10"/>
        <v>1133218852</v>
      </c>
      <c r="J17" s="435">
        <f t="shared" si="10"/>
        <v>410121064</v>
      </c>
      <c r="K17" s="435">
        <f t="shared" si="10"/>
        <v>291288822</v>
      </c>
      <c r="L17" s="435">
        <f t="shared" si="10"/>
        <v>701409886</v>
      </c>
      <c r="M17" s="435">
        <f t="shared" si="10"/>
        <v>2582803729</v>
      </c>
      <c r="N17" s="216">
        <f t="shared" si="10"/>
        <v>3014612695</v>
      </c>
      <c r="P17" s="215">
        <f>P19+P99</f>
        <v>0</v>
      </c>
      <c r="Q17" s="216">
        <f>Q19+Q99</f>
        <v>0</v>
      </c>
      <c r="R17" s="10"/>
      <c r="S17" s="155">
        <f>+IF(FEBRERO!S17=0,"",FEBRERO!S17)</f>
        <v>1010101</v>
      </c>
      <c r="T17" s="238" t="str">
        <f>+IF(FEBRERO!T17=0,"",FEBRERO!T17)</f>
        <v>Sueldos del Personal de nómina</v>
      </c>
      <c r="U17" s="31">
        <f>+ENERO!U17</f>
        <v>294111900</v>
      </c>
      <c r="V17" s="17">
        <f>FEBRERO!V17+MARZO!AL17</f>
        <v>0</v>
      </c>
      <c r="W17" s="17">
        <f>FEBRERO!W17+MARZO!AM17</f>
        <v>0</v>
      </c>
      <c r="X17" s="20">
        <f>SUM(U17:W17)</f>
        <v>294111900</v>
      </c>
      <c r="Y17" s="21">
        <f>FEBRERO!AA17</f>
        <v>49018651</v>
      </c>
      <c r="Z17" s="457">
        <v>24509325</v>
      </c>
      <c r="AA17" s="18">
        <f>SUM(Y17:Z17)</f>
        <v>73527976</v>
      </c>
      <c r="AB17" s="21">
        <f>FEBRERO!AD17</f>
        <v>49018651</v>
      </c>
      <c r="AC17" s="457">
        <v>24509325</v>
      </c>
      <c r="AD17" s="18">
        <f>SUM(AB17:AC17)</f>
        <v>73527976</v>
      </c>
      <c r="AE17" s="21">
        <f>FEBRERO!AG17</f>
        <v>49018651</v>
      </c>
      <c r="AF17" s="457">
        <v>24509325</v>
      </c>
      <c r="AG17" s="18">
        <f>SUM(AE17:AF17)</f>
        <v>73527976</v>
      </c>
      <c r="AH17" s="21">
        <f>X17-AA17</f>
        <v>220583924</v>
      </c>
      <c r="AI17" s="17">
        <f>X17-AD17</f>
        <v>220583924</v>
      </c>
      <c r="AJ17" s="18">
        <f>X17-AG17</f>
        <v>220583924</v>
      </c>
      <c r="AK17" s="10"/>
      <c r="AL17" s="455">
        <v>0</v>
      </c>
      <c r="AM17" s="458">
        <v>0</v>
      </c>
      <c r="AN17" s="10"/>
      <c r="AO17" s="428"/>
      <c r="AP17" s="488" t="s">
        <v>87</v>
      </c>
      <c r="AQ17" s="489">
        <f>SUM(AQ7:AQ16)</f>
        <v>3711612773</v>
      </c>
      <c r="AR17" s="490">
        <f>SUM(AR7:AR16)</f>
        <v>1315858465</v>
      </c>
      <c r="AS17" s="491">
        <f>SUM(AS7:AS16)</f>
        <v>884049499</v>
      </c>
      <c r="AT17" s="492"/>
      <c r="AU17" s="490">
        <f>IF(AQ17=0," ",AR17/AQ17)</f>
        <v>0.35452471620212306</v>
      </c>
      <c r="AV17" s="490">
        <f>IF(AQ17=0," ",AS17/AQ17)</f>
        <v>0.23818473344821631</v>
      </c>
      <c r="AW17" s="493">
        <f>SUM(AX7:AX16)</f>
        <v>1545843580</v>
      </c>
      <c r="AX17" s="493">
        <f>SUM(AX7:AX16)</f>
        <v>1545843580</v>
      </c>
      <c r="AY17" s="493">
        <f>SUM(AY7:AY16)</f>
        <v>-365706139</v>
      </c>
      <c r="AZ17" s="494">
        <f>SUM(AZ7:AZ16)</f>
        <v>-2004019193</v>
      </c>
      <c r="BA17" s="10"/>
      <c r="BB17" s="468" t="s">
        <v>463</v>
      </c>
      <c r="BC17" s="91">
        <f>F41+F52+F55+F58+F61+F67+F70+F73+F76+F79+F82+F88+F89+F90+F91</f>
        <v>417800000</v>
      </c>
      <c r="BD17" s="92">
        <f>I41+I52+I55+I58+I61+I67+I70+I73+I76+I79+I82+I88+I89+I90+I91</f>
        <v>76217230</v>
      </c>
      <c r="BE17" s="93">
        <f>K41+K52+K55+K58+K61+K67+K70+K73+K76+K79+K82+K88+K89+K90+K91</f>
        <v>35200830</v>
      </c>
      <c r="BF17" s="71">
        <f>+ENERO!BE17+FEBRERO!BE17+MARZO!BE17</f>
        <v>54172148</v>
      </c>
      <c r="BG17" s="116" t="s">
        <v>88</v>
      </c>
      <c r="BH17" s="117">
        <f>BC23-BH16</f>
        <v>0</v>
      </c>
      <c r="BI17" s="117"/>
      <c r="BJ17" s="117"/>
      <c r="BK17" s="117"/>
      <c r="BL17" s="44">
        <f>+ENERO!BK17+FEBRERO!BK17+MARZO!BK17</f>
        <v>0</v>
      </c>
      <c r="BM17" s="164" t="s">
        <v>479</v>
      </c>
      <c r="BN17" s="101">
        <f>X123-X126-X139+X155-X156-X167-X168</f>
        <v>234967542</v>
      </c>
      <c r="BO17" s="99">
        <f>AA123-AA126-AA139+AA155-AA156-AA167-AA168</f>
        <v>79143826</v>
      </c>
      <c r="BP17" s="99">
        <f>AD123-AD126-AD139+AD155-AD156-AD167-AD168</f>
        <v>33564010</v>
      </c>
      <c r="BQ17" s="100">
        <f>AF123-AF126-AF139+AF155-AF156-AF167-AF168</f>
        <v>14123417</v>
      </c>
      <c r="BR17" s="10"/>
    </row>
    <row r="18" spans="1:70" s="10" customFormat="1" ht="15.75" thickBot="1" x14ac:dyDescent="0.3">
      <c r="A18" s="202" t="str">
        <f>+IF(FEBRERO!A18=0,"",FEBRERO!A18)</f>
        <v/>
      </c>
      <c r="B18" s="201" t="str">
        <f>+IF(FEBRERO!B18=0,"",FEBRERO!B18)</f>
        <v/>
      </c>
      <c r="C18" s="495"/>
      <c r="D18" s="495"/>
      <c r="E18" s="495"/>
      <c r="F18" s="495"/>
      <c r="G18" s="495"/>
      <c r="H18" s="495"/>
      <c r="I18" s="495"/>
      <c r="J18" s="495"/>
      <c r="K18" s="495"/>
      <c r="L18" s="495"/>
      <c r="M18" s="495"/>
      <c r="N18" s="496"/>
      <c r="P18" s="497"/>
      <c r="Q18" s="496"/>
      <c r="S18" s="155">
        <f>+IF(FEBRERO!S18=0,"",FEBRERO!S18)</f>
        <v>1010102</v>
      </c>
      <c r="T18" s="238" t="str">
        <f>+IF(FEBRERO!T18=0,"",FEBRERO!T18)</f>
        <v>Horas Extras,Dominic.,Festivos y Rec. Nocturnos</v>
      </c>
      <c r="U18" s="31">
        <f>+ENERO!U18</f>
        <v>8931208</v>
      </c>
      <c r="V18" s="17">
        <f>FEBRERO!V18+MARZO!AL18</f>
        <v>0</v>
      </c>
      <c r="W18" s="17">
        <f>FEBRERO!W18+MARZO!AM18</f>
        <v>0</v>
      </c>
      <c r="X18" s="20">
        <f>SUM(U18:W18)</f>
        <v>8931208</v>
      </c>
      <c r="Y18" s="21">
        <f>FEBRERO!AA18</f>
        <v>2056081</v>
      </c>
      <c r="Z18" s="457">
        <v>1291148</v>
      </c>
      <c r="AA18" s="18">
        <f>SUM(Y18:Z18)</f>
        <v>3347229</v>
      </c>
      <c r="AB18" s="21">
        <f>FEBRERO!AD18</f>
        <v>2056081</v>
      </c>
      <c r="AC18" s="457">
        <v>1291148</v>
      </c>
      <c r="AD18" s="18">
        <f>SUM(AB18:AC18)</f>
        <v>3347229</v>
      </c>
      <c r="AE18" s="21">
        <f>FEBRERO!AG18</f>
        <v>2056081</v>
      </c>
      <c r="AF18" s="457">
        <v>1291148</v>
      </c>
      <c r="AG18" s="18">
        <f>SUM(AE18:AF18)</f>
        <v>3347229</v>
      </c>
      <c r="AH18" s="21">
        <f>X18-AA18</f>
        <v>5583979</v>
      </c>
      <c r="AI18" s="17">
        <f>X18-AD18</f>
        <v>5583979</v>
      </c>
      <c r="AJ18" s="18">
        <f>X18-AG18</f>
        <v>5583979</v>
      </c>
      <c r="AL18" s="455">
        <v>0</v>
      </c>
      <c r="AM18" s="458">
        <v>0</v>
      </c>
      <c r="AO18" s="23"/>
      <c r="AP18" s="365" t="s">
        <v>53</v>
      </c>
      <c r="AQ18" s="365"/>
      <c r="AR18" s="365"/>
      <c r="AS18" s="365"/>
      <c r="AT18" s="365"/>
      <c r="AU18" s="365"/>
      <c r="AV18" s="365"/>
      <c r="AW18" s="365"/>
      <c r="AX18" s="365"/>
      <c r="AY18" s="365"/>
      <c r="AZ18" s="365"/>
      <c r="BA18" s="467"/>
      <c r="BB18" s="506" t="s">
        <v>464</v>
      </c>
      <c r="BC18" s="91">
        <f>F100+F101+F102+F105</f>
        <v>351695000</v>
      </c>
      <c r="BD18" s="92">
        <f>I100+I101+I102+I105</f>
        <v>91818389</v>
      </c>
      <c r="BE18" s="93">
        <f>K100+K101+K102+K105</f>
        <v>23939463</v>
      </c>
      <c r="BF18" s="71">
        <f>+ENERO!BE18+FEBRERO!BE18+MARZO!BE18</f>
        <v>91818389</v>
      </c>
      <c r="BM18" s="164" t="s">
        <v>89</v>
      </c>
      <c r="BN18" s="101">
        <f>X148+X156</f>
        <v>176579750</v>
      </c>
      <c r="BO18" s="99">
        <f>AA148+AA156</f>
        <v>65824105</v>
      </c>
      <c r="BP18" s="99">
        <f>AD148+AD156</f>
        <v>40466746</v>
      </c>
      <c r="BQ18" s="100">
        <f>AF148+AF156</f>
        <v>4997847</v>
      </c>
      <c r="BR18" s="467"/>
    </row>
    <row r="19" spans="1:70" s="10" customFormat="1" ht="15.75" x14ac:dyDescent="0.25">
      <c r="A19" s="498">
        <f>+IF(FEBRERO!A19=0,"",FEBRERO!A19)</f>
        <v>113</v>
      </c>
      <c r="B19" s="499" t="str">
        <f>+IF(FEBRERO!B19=0,"",FEBRERO!B19)</f>
        <v>VENTA DE SERVICIOS</v>
      </c>
      <c r="C19" s="53">
        <f t="shared" ref="C19:N19" si="11">C21+C85</f>
        <v>2739500000</v>
      </c>
      <c r="D19" s="53">
        <f t="shared" si="11"/>
        <v>0</v>
      </c>
      <c r="E19" s="53">
        <f t="shared" si="11"/>
        <v>624827581</v>
      </c>
      <c r="F19" s="54">
        <f t="shared" si="11"/>
        <v>3364327581</v>
      </c>
      <c r="G19" s="52">
        <f t="shared" si="11"/>
        <v>596970206</v>
      </c>
      <c r="H19" s="53">
        <f t="shared" si="11"/>
        <v>444430257</v>
      </c>
      <c r="I19" s="54">
        <f t="shared" si="11"/>
        <v>1041400463</v>
      </c>
      <c r="J19" s="52">
        <f t="shared" si="11"/>
        <v>342242138</v>
      </c>
      <c r="K19" s="53">
        <f t="shared" si="11"/>
        <v>267349359</v>
      </c>
      <c r="L19" s="54">
        <f t="shared" si="11"/>
        <v>609591497</v>
      </c>
      <c r="M19" s="52">
        <f t="shared" si="11"/>
        <v>2322927118</v>
      </c>
      <c r="N19" s="54">
        <f t="shared" si="11"/>
        <v>2754736084</v>
      </c>
      <c r="O19" s="467"/>
      <c r="P19" s="52">
        <f>P21+P85</f>
        <v>0</v>
      </c>
      <c r="Q19" s="54">
        <f>Q21+Q85</f>
        <v>0</v>
      </c>
      <c r="S19" s="155">
        <f>+IF(FEBRERO!S19=0,"",FEBRERO!S19)</f>
        <v>1010103</v>
      </c>
      <c r="T19" s="238" t="str">
        <f>+IF(FEBRERO!T19=0,"",FEBRERO!T19)</f>
        <v>Prima Técnica</v>
      </c>
      <c r="U19" s="31">
        <f>+ENERO!U19</f>
        <v>0</v>
      </c>
      <c r="V19" s="17">
        <f>FEBRERO!V19+MARZO!AL19</f>
        <v>0</v>
      </c>
      <c r="W19" s="17">
        <f>FEBRERO!W19+MARZO!AM19</f>
        <v>0</v>
      </c>
      <c r="X19" s="20">
        <f>SUM(U19:W19)</f>
        <v>0</v>
      </c>
      <c r="Y19" s="21">
        <f>FEBRERO!AA19</f>
        <v>0</v>
      </c>
      <c r="Z19" s="457">
        <v>0</v>
      </c>
      <c r="AA19" s="18">
        <f>SUM(Y19:Z19)</f>
        <v>0</v>
      </c>
      <c r="AB19" s="21">
        <f>FEBRERO!AD19</f>
        <v>0</v>
      </c>
      <c r="AC19" s="457">
        <v>0</v>
      </c>
      <c r="AD19" s="18">
        <f>SUM(AB19:AC19)</f>
        <v>0</v>
      </c>
      <c r="AE19" s="21">
        <f>FEBRERO!AG19</f>
        <v>0</v>
      </c>
      <c r="AF19" s="457">
        <v>0</v>
      </c>
      <c r="AG19" s="18">
        <f>SUM(AE19:AF19)</f>
        <v>0</v>
      </c>
      <c r="AH19" s="21">
        <f>X19-AA19</f>
        <v>0</v>
      </c>
      <c r="AI19" s="17">
        <f>X19-AD19</f>
        <v>0</v>
      </c>
      <c r="AJ19" s="18">
        <f>X19-AG19</f>
        <v>0</v>
      </c>
      <c r="AL19" s="455">
        <v>0</v>
      </c>
      <c r="AM19" s="458">
        <v>0</v>
      </c>
      <c r="AO19" s="23"/>
      <c r="AP19" s="500"/>
      <c r="AQ19" s="501" t="s">
        <v>15</v>
      </c>
      <c r="AR19" s="502" t="s">
        <v>46</v>
      </c>
      <c r="AS19" s="503" t="s">
        <v>94</v>
      </c>
      <c r="AT19" s="502" t="s">
        <v>18</v>
      </c>
      <c r="AU19" s="504" t="s">
        <v>18</v>
      </c>
      <c r="AV19" s="505" t="s">
        <v>18</v>
      </c>
      <c r="AW19" s="957" t="str">
        <f>+CONCATENATE("PROYECCION A DICIEMBRE 31 DEL ",N3)</f>
        <v>PROYECCION A DICIEMBRE 31 DEL 2014</v>
      </c>
      <c r="AX19" s="958"/>
      <c r="AY19" s="958"/>
      <c r="AZ19" s="959"/>
      <c r="BA19" s="467"/>
      <c r="BB19" s="119" t="s">
        <v>95</v>
      </c>
      <c r="BC19" s="110">
        <f>F86+F87+F93+F103+F104</f>
        <v>119700000</v>
      </c>
      <c r="BD19" s="111">
        <f>I86+I87+I93+I103+I104</f>
        <v>22119297</v>
      </c>
      <c r="BE19" s="112">
        <f>K86+K87+K93+K103+K104</f>
        <v>10868800</v>
      </c>
      <c r="BF19" s="71">
        <f>+ENERO!BE19+FEBRERO!BE19+MARZO!BE19</f>
        <v>22039297</v>
      </c>
      <c r="BG19" s="467"/>
      <c r="BH19" s="467"/>
      <c r="BI19" s="467"/>
      <c r="BJ19" s="467"/>
      <c r="BK19" s="467"/>
      <c r="BM19" s="164" t="s">
        <v>96</v>
      </c>
      <c r="BN19" s="101">
        <f>X126+X167</f>
        <v>59412000</v>
      </c>
      <c r="BO19" s="99">
        <f>AA126+AA167</f>
        <v>12410778</v>
      </c>
      <c r="BP19" s="99">
        <f>AD126+AD167</f>
        <v>12410778</v>
      </c>
      <c r="BQ19" s="100">
        <f>AF126+AF167</f>
        <v>4098708</v>
      </c>
    </row>
    <row r="20" spans="1:70" s="514" customFormat="1" ht="15" x14ac:dyDescent="0.25">
      <c r="A20" s="202" t="str">
        <f>+IF(FEBRERO!A20=0,"",FEBRERO!A20)</f>
        <v/>
      </c>
      <c r="B20" s="201" t="str">
        <f>+IF(FEBRERO!B20=0,"",FEBRERO!B20)</f>
        <v/>
      </c>
      <c r="C20" s="495"/>
      <c r="D20" s="495"/>
      <c r="E20" s="495"/>
      <c r="F20" s="495"/>
      <c r="G20" s="495"/>
      <c r="H20" s="495"/>
      <c r="I20" s="495"/>
      <c r="J20" s="495"/>
      <c r="K20" s="495"/>
      <c r="L20" s="495"/>
      <c r="M20" s="495"/>
      <c r="N20" s="496"/>
      <c r="O20" s="10"/>
      <c r="P20" s="497"/>
      <c r="Q20" s="496"/>
      <c r="R20" s="10"/>
      <c r="S20" s="155">
        <f>+IF(FEBRERO!S20=0,"",FEBRERO!S20)</f>
        <v>1010104</v>
      </c>
      <c r="T20" s="238" t="str">
        <f>+IF(FEBRERO!T20=0,"",FEBRERO!T20)</f>
        <v>Otros</v>
      </c>
      <c r="U20" s="31">
        <f t="shared" ref="U20:AJ20" si="12">SUM(U21:U32)</f>
        <v>40319165</v>
      </c>
      <c r="V20" s="17">
        <f t="shared" si="12"/>
        <v>0</v>
      </c>
      <c r="W20" s="17">
        <f t="shared" si="12"/>
        <v>0</v>
      </c>
      <c r="X20" s="20">
        <f t="shared" si="12"/>
        <v>40319165</v>
      </c>
      <c r="Y20" s="21">
        <f t="shared" si="12"/>
        <v>5158058</v>
      </c>
      <c r="Z20" s="169">
        <f t="shared" si="12"/>
        <v>67800</v>
      </c>
      <c r="AA20" s="18">
        <f t="shared" si="12"/>
        <v>5225858</v>
      </c>
      <c r="AB20" s="21">
        <f t="shared" si="12"/>
        <v>5158058</v>
      </c>
      <c r="AC20" s="169">
        <f t="shared" si="12"/>
        <v>67800</v>
      </c>
      <c r="AD20" s="18">
        <f t="shared" si="12"/>
        <v>5225858</v>
      </c>
      <c r="AE20" s="21">
        <f t="shared" si="12"/>
        <v>5158058</v>
      </c>
      <c r="AF20" s="169">
        <f t="shared" si="12"/>
        <v>67800</v>
      </c>
      <c r="AG20" s="18">
        <f t="shared" si="12"/>
        <v>5225858</v>
      </c>
      <c r="AH20" s="21">
        <f t="shared" si="12"/>
        <v>35093307</v>
      </c>
      <c r="AI20" s="17">
        <f t="shared" si="12"/>
        <v>35093307</v>
      </c>
      <c r="AJ20" s="18">
        <f t="shared" si="12"/>
        <v>35093307</v>
      </c>
      <c r="AK20" s="10"/>
      <c r="AL20" s="31">
        <f>SUM(AL21:AL32)</f>
        <v>0</v>
      </c>
      <c r="AM20" s="28">
        <f>SUM(AM21:AM32)</f>
        <v>0</v>
      </c>
      <c r="AN20" s="10"/>
      <c r="AO20" s="428"/>
      <c r="AP20" s="507" t="s">
        <v>26</v>
      </c>
      <c r="AQ20" s="508" t="s">
        <v>38</v>
      </c>
      <c r="AR20" s="509" t="s">
        <v>27</v>
      </c>
      <c r="AS20" s="510" t="s">
        <v>27</v>
      </c>
      <c r="AT20" s="509" t="s">
        <v>28</v>
      </c>
      <c r="AU20" s="511" t="s">
        <v>29</v>
      </c>
      <c r="AV20" s="511" t="s">
        <v>29</v>
      </c>
      <c r="AW20" s="512" t="s">
        <v>46</v>
      </c>
      <c r="AX20" s="512" t="s">
        <v>24</v>
      </c>
      <c r="AY20" s="511" t="s">
        <v>99</v>
      </c>
      <c r="AZ20" s="513" t="s">
        <v>99</v>
      </c>
      <c r="BA20" s="467"/>
      <c r="BB20" s="119" t="s">
        <v>465</v>
      </c>
      <c r="BC20" s="83">
        <f>+F109+F111+F113+F114+F115</f>
        <v>2400000</v>
      </c>
      <c r="BD20" s="84">
        <f>+I109+I111+I113+I114+I115</f>
        <v>14086934</v>
      </c>
      <c r="BE20" s="85">
        <f>+K109+K111+K113+K114+K115</f>
        <v>43019</v>
      </c>
      <c r="BF20" s="71">
        <f>+ENERO!BE20+FEBRERO!BE20+MARZO!BE20</f>
        <v>14086934</v>
      </c>
      <c r="BG20" s="467"/>
      <c r="BH20" s="467"/>
      <c r="BI20" s="467"/>
      <c r="BJ20" s="467"/>
      <c r="BK20" s="467"/>
      <c r="BL20" s="467"/>
      <c r="BM20" s="166" t="s">
        <v>474</v>
      </c>
      <c r="BN20" s="101">
        <f>+X141-X143</f>
        <v>10000000</v>
      </c>
      <c r="BO20" s="99">
        <f>+AA141-AA143</f>
        <v>1720605</v>
      </c>
      <c r="BP20" s="99">
        <f>+AD141-AD143</f>
        <v>1720605</v>
      </c>
      <c r="BQ20" s="100">
        <f>+AF141-AF143</f>
        <v>0</v>
      </c>
      <c r="BR20" s="10"/>
    </row>
    <row r="21" spans="1:70" s="514" customFormat="1" ht="16.5" thickBot="1" x14ac:dyDescent="0.3">
      <c r="A21" s="515">
        <f>+IF(FEBRERO!A21=0,"",FEBRERO!A21)</f>
        <v>11301</v>
      </c>
      <c r="B21" s="516" t="str">
        <f>+IF(FEBRERO!B21=0,"",FEBRERO!B21)</f>
        <v>Venta de Servicios de Salud</v>
      </c>
      <c r="C21" s="518">
        <f t="shared" ref="C21:N21" si="13">C22+C25+C28+C41+C42+C45+C48+C51+C54+C57+C60+C63+C66+C69+C72+C75+C78+C81</f>
        <v>2432800000</v>
      </c>
      <c r="D21" s="518">
        <f t="shared" si="13"/>
        <v>0</v>
      </c>
      <c r="E21" s="518">
        <f t="shared" si="13"/>
        <v>623140081</v>
      </c>
      <c r="F21" s="519">
        <f t="shared" si="13"/>
        <v>3055940081</v>
      </c>
      <c r="G21" s="517">
        <f t="shared" si="13"/>
        <v>583389709</v>
      </c>
      <c r="H21" s="518">
        <f t="shared" si="13"/>
        <v>433641457</v>
      </c>
      <c r="I21" s="519">
        <f t="shared" si="13"/>
        <v>1017031166</v>
      </c>
      <c r="J21" s="517">
        <f t="shared" si="13"/>
        <v>328821641</v>
      </c>
      <c r="K21" s="518">
        <f t="shared" si="13"/>
        <v>256480559</v>
      </c>
      <c r="L21" s="519">
        <f t="shared" si="13"/>
        <v>585302200</v>
      </c>
      <c r="M21" s="517">
        <f t="shared" si="13"/>
        <v>2038908915</v>
      </c>
      <c r="N21" s="519">
        <f t="shared" si="13"/>
        <v>2470637881</v>
      </c>
      <c r="O21" s="467"/>
      <c r="P21" s="52">
        <f>P22+P25+P28+P41+P42+P45+P48+P51+P54+P57+P60+P63+P66+P69+P72+P75+P78+P81</f>
        <v>0</v>
      </c>
      <c r="Q21" s="54">
        <f>Q22+Q25+Q28+Q41+Q42+Q45+Q48+Q51+Q54+Q57+Q60+Q63+Q66+Q69+Q72+Q75+Q78+Q81</f>
        <v>0</v>
      </c>
      <c r="R21" s="10"/>
      <c r="S21" s="156" t="str">
        <f>+IF(FEBRERO!S21=0,"",FEBRERO!S21)</f>
        <v>1010104-1</v>
      </c>
      <c r="T21" s="251" t="str">
        <f>+IF(FEBRERO!T21=0,"",FEBRERO!T21)</f>
        <v xml:space="preserve">Prima de Navidad </v>
      </c>
      <c r="U21" s="31">
        <f>+ENERO!U21</f>
        <v>25530547</v>
      </c>
      <c r="V21" s="17">
        <f>FEBRERO!V21+MARZO!AL21</f>
        <v>0</v>
      </c>
      <c r="W21" s="17">
        <f>FEBRERO!W21+MARZO!AM21</f>
        <v>0</v>
      </c>
      <c r="X21" s="20">
        <f t="shared" ref="X21:X33" si="14">SUM(U21:W21)</f>
        <v>25530547</v>
      </c>
      <c r="Y21" s="21">
        <f>FEBRERO!AA21</f>
        <v>0</v>
      </c>
      <c r="Z21" s="457">
        <v>0</v>
      </c>
      <c r="AA21" s="18">
        <f t="shared" ref="AA21:AA33" si="15">SUM(Y21:Z21)</f>
        <v>0</v>
      </c>
      <c r="AB21" s="21">
        <f>FEBRERO!AD21</f>
        <v>0</v>
      </c>
      <c r="AC21" s="457">
        <v>0</v>
      </c>
      <c r="AD21" s="18">
        <f t="shared" ref="AD21:AD33" si="16">SUM(AB21:AC21)</f>
        <v>0</v>
      </c>
      <c r="AE21" s="21">
        <f>FEBRERO!AG21</f>
        <v>0</v>
      </c>
      <c r="AF21" s="457">
        <v>0</v>
      </c>
      <c r="AG21" s="18">
        <f t="shared" ref="AG21:AG33" si="17">SUM(AE21:AF21)</f>
        <v>0</v>
      </c>
      <c r="AH21" s="21">
        <f t="shared" ref="AH21:AH33" si="18">X21-AA21</f>
        <v>25530547</v>
      </c>
      <c r="AI21" s="17">
        <f t="shared" ref="AI21:AI33" si="19">X21-AD21</f>
        <v>25530547</v>
      </c>
      <c r="AJ21" s="18">
        <f t="shared" ref="AJ21:AJ33" si="20">X21-AG21</f>
        <v>25530547</v>
      </c>
      <c r="AK21" s="10"/>
      <c r="AL21" s="455">
        <v>0</v>
      </c>
      <c r="AM21" s="458">
        <v>0</v>
      </c>
      <c r="AN21" s="10"/>
      <c r="AO21" s="428"/>
      <c r="AP21" s="520"/>
      <c r="AQ21" s="521"/>
      <c r="AR21" s="522" t="str">
        <f>AR6</f>
        <v>MARZO</v>
      </c>
      <c r="AS21" s="523" t="str">
        <f>AR6</f>
        <v>MARZO</v>
      </c>
      <c r="AT21" s="522" t="str">
        <f>AR6</f>
        <v>MARZO</v>
      </c>
      <c r="AU21" s="522" t="s">
        <v>46</v>
      </c>
      <c r="AV21" s="522" t="s">
        <v>24</v>
      </c>
      <c r="AW21" s="524"/>
      <c r="AX21" s="524"/>
      <c r="AY21" s="522" t="s">
        <v>46</v>
      </c>
      <c r="AZ21" s="525" t="s">
        <v>24</v>
      </c>
      <c r="BA21" s="10"/>
      <c r="BB21" s="119" t="s">
        <v>466</v>
      </c>
      <c r="BC21" s="83">
        <f>+F117</f>
        <v>8000000</v>
      </c>
      <c r="BD21" s="84">
        <f>I117</f>
        <v>4164000</v>
      </c>
      <c r="BE21" s="85">
        <f>K117</f>
        <v>0</v>
      </c>
      <c r="BF21" s="71">
        <f>+ENERO!BE21+FEBRERO!BE21+MARZO!BE21</f>
        <v>4164000</v>
      </c>
      <c r="BG21" s="467"/>
      <c r="BH21" s="467"/>
      <c r="BI21" s="467"/>
      <c r="BJ21" s="467"/>
      <c r="BK21" s="467"/>
      <c r="BL21" s="467"/>
      <c r="BM21" s="164" t="s">
        <v>101</v>
      </c>
      <c r="BN21" s="101">
        <v>0</v>
      </c>
      <c r="BO21" s="99">
        <v>0</v>
      </c>
      <c r="BP21" s="99">
        <v>0</v>
      </c>
      <c r="BQ21" s="100">
        <v>0</v>
      </c>
      <c r="BR21" s="467"/>
    </row>
    <row r="22" spans="1:70" s="10" customFormat="1" ht="15" x14ac:dyDescent="0.25">
      <c r="A22" s="57">
        <f>+IF(FEBRERO!A22=0,"",FEBRERO!A22)</f>
        <v>1130101</v>
      </c>
      <c r="B22" s="45" t="str">
        <f>+IF(FEBRERO!B22=0,"",FEBRERO!B22)</f>
        <v>EPS - REGIMEN CONTRIBUTIVO</v>
      </c>
      <c r="C22" s="53">
        <f t="shared" ref="C22:N22" si="21">SUM(C23:C24)</f>
        <v>1295000000</v>
      </c>
      <c r="D22" s="53">
        <f t="shared" si="21"/>
        <v>0</v>
      </c>
      <c r="E22" s="53">
        <f t="shared" si="21"/>
        <v>507063549</v>
      </c>
      <c r="F22" s="54">
        <f t="shared" si="21"/>
        <v>1802063549</v>
      </c>
      <c r="G22" s="52">
        <f t="shared" si="21"/>
        <v>366795810</v>
      </c>
      <c r="H22" s="53">
        <f t="shared" si="21"/>
        <v>291956566</v>
      </c>
      <c r="I22" s="54">
        <f t="shared" si="21"/>
        <v>658752376</v>
      </c>
      <c r="J22" s="52">
        <f t="shared" si="21"/>
        <v>171181072</v>
      </c>
      <c r="K22" s="53">
        <f t="shared" si="21"/>
        <v>170527224</v>
      </c>
      <c r="L22" s="54">
        <f t="shared" si="21"/>
        <v>341708296</v>
      </c>
      <c r="M22" s="52">
        <f t="shared" si="21"/>
        <v>1143311173</v>
      </c>
      <c r="N22" s="54">
        <f t="shared" si="21"/>
        <v>1460355253</v>
      </c>
      <c r="P22" s="52">
        <f>SUM(P23:P24)</f>
        <v>0</v>
      </c>
      <c r="Q22" s="54">
        <f>SUM(Q23:Q24)</f>
        <v>0</v>
      </c>
      <c r="S22" s="156" t="str">
        <f>+IF(FEBRERO!S22=0,"",FEBRERO!S22)</f>
        <v>1010104-2</v>
      </c>
      <c r="T22" s="251" t="str">
        <f>+IF(FEBRERO!T22=0,"",FEBRERO!T22)</f>
        <v>Prima Vida Cara</v>
      </c>
      <c r="U22" s="31">
        <f>+ENERO!U22</f>
        <v>0</v>
      </c>
      <c r="V22" s="17">
        <f>FEBRERO!V22+MARZO!AL22</f>
        <v>0</v>
      </c>
      <c r="W22" s="17">
        <f>FEBRERO!W22+MARZO!AM22</f>
        <v>0</v>
      </c>
      <c r="X22" s="20">
        <f t="shared" si="14"/>
        <v>0</v>
      </c>
      <c r="Y22" s="21">
        <f>FEBRERO!AA22</f>
        <v>0</v>
      </c>
      <c r="Z22" s="457">
        <v>0</v>
      </c>
      <c r="AA22" s="18">
        <f t="shared" si="15"/>
        <v>0</v>
      </c>
      <c r="AB22" s="21">
        <f>FEBRERO!AD22</f>
        <v>0</v>
      </c>
      <c r="AC22" s="457">
        <v>0</v>
      </c>
      <c r="AD22" s="18">
        <f t="shared" si="16"/>
        <v>0</v>
      </c>
      <c r="AE22" s="21">
        <f>FEBRERO!AG22</f>
        <v>0</v>
      </c>
      <c r="AF22" s="457">
        <v>0</v>
      </c>
      <c r="AG22" s="18">
        <f t="shared" si="17"/>
        <v>0</v>
      </c>
      <c r="AH22" s="21">
        <f t="shared" si="18"/>
        <v>0</v>
      </c>
      <c r="AI22" s="17">
        <f t="shared" si="19"/>
        <v>0</v>
      </c>
      <c r="AJ22" s="18">
        <f t="shared" si="20"/>
        <v>0</v>
      </c>
      <c r="AL22" s="455">
        <v>0</v>
      </c>
      <c r="AM22" s="458">
        <v>0</v>
      </c>
      <c r="AO22" s="23"/>
      <c r="AP22" s="526" t="s">
        <v>106</v>
      </c>
      <c r="AQ22" s="527">
        <f>X17+X66</f>
        <v>913498656</v>
      </c>
      <c r="AR22" s="527">
        <f>AD17+AD66</f>
        <v>228552503</v>
      </c>
      <c r="AS22" s="527">
        <f>AG17+AG66</f>
        <v>228552502</v>
      </c>
      <c r="AT22" s="528"/>
      <c r="AU22" s="529">
        <f t="shared" ref="AU22:AU32" si="22">IF(AQ22=0," ",AR22/AQ22)</f>
        <v>0.25019467899468917</v>
      </c>
      <c r="AV22" s="529">
        <f t="shared" ref="AV22:AV32" si="23">IF(AQ22=0," ",AS22/AQ22)</f>
        <v>0.25019467789999683</v>
      </c>
      <c r="AW22" s="530">
        <f>AR22/$AO$2*12</f>
        <v>914210012</v>
      </c>
      <c r="AX22" s="530">
        <f>AS22/$AO$2*12</f>
        <v>914210008</v>
      </c>
      <c r="AY22" s="530">
        <f t="shared" ref="AY22:AY31" si="24">AQ22-AW22</f>
        <v>-711356</v>
      </c>
      <c r="AZ22" s="531">
        <f t="shared" ref="AZ22:AZ31" si="25">AQ22-AX22</f>
        <v>-711352</v>
      </c>
      <c r="BA22" s="467"/>
      <c r="BB22" s="119" t="s">
        <v>467</v>
      </c>
      <c r="BC22" s="83">
        <f>SUMIF($B8:B117,$B24,F8:F117)+F116</f>
        <v>735142918</v>
      </c>
      <c r="BD22" s="84">
        <f>SUMIF($B8:B117,$B24,I8:I117)+I116</f>
        <v>416380683</v>
      </c>
      <c r="BE22" s="85">
        <f>SUMIF($B8:B117,$B24,K8:K117)+K116</f>
        <v>171742153</v>
      </c>
      <c r="BF22" s="71">
        <f>+ENERO!BE22+FEBRERO!BE22+MARZO!BE22</f>
        <v>416380683</v>
      </c>
      <c r="BG22" s="467"/>
      <c r="BH22" s="467"/>
      <c r="BI22" s="467"/>
      <c r="BJ22" s="467"/>
      <c r="BK22" s="467"/>
      <c r="BM22" s="89" t="s">
        <v>69</v>
      </c>
      <c r="BN22" s="101">
        <f>BN23+BN24</f>
        <v>55451506</v>
      </c>
      <c r="BO22" s="99">
        <f>BO23+BO24</f>
        <v>11251230</v>
      </c>
      <c r="BP22" s="99">
        <f>BP23+BP24</f>
        <v>11251230</v>
      </c>
      <c r="BQ22" s="100">
        <f>BQ23+BQ24</f>
        <v>2639865</v>
      </c>
      <c r="BR22" s="467"/>
    </row>
    <row r="23" spans="1:70" s="514" customFormat="1" ht="15.75" thickBot="1" x14ac:dyDescent="0.25">
      <c r="A23" s="188" t="str">
        <f>+IF(FEBRERO!A23=0,"",FEBRERO!A23)</f>
        <v>1130101-1</v>
      </c>
      <c r="B23" s="189" t="str">
        <f>+CONCATENATE("Vigencia ",INSTRUCCIONES!$F$3)</f>
        <v>Vigencia 2014</v>
      </c>
      <c r="C23" s="456">
        <f>+ENERO!C23</f>
        <v>1295000000</v>
      </c>
      <c r="D23" s="456">
        <f>FEBRERO!D23+MARZO!P23</f>
        <v>0</v>
      </c>
      <c r="E23" s="456">
        <f>FEBRERO!E23+MARZO!Q23</f>
        <v>0</v>
      </c>
      <c r="F23" s="170">
        <f>SUM(C23:E23)</f>
        <v>1295000000</v>
      </c>
      <c r="G23" s="283">
        <f>FEBRERO!I23</f>
        <v>195619953</v>
      </c>
      <c r="H23" s="457">
        <v>122573176</v>
      </c>
      <c r="I23" s="170">
        <f>SUM(G23:H23)</f>
        <v>318193129</v>
      </c>
      <c r="J23" s="283">
        <f>FEBRERO!L23</f>
        <v>5215</v>
      </c>
      <c r="K23" s="457">
        <v>1143834</v>
      </c>
      <c r="L23" s="170">
        <f>SUM(J23:K23)</f>
        <v>1149049</v>
      </c>
      <c r="M23" s="283">
        <f>F23-I23</f>
        <v>976806871</v>
      </c>
      <c r="N23" s="170">
        <f>F23-L23</f>
        <v>1293850951</v>
      </c>
      <c r="O23" s="10"/>
      <c r="P23" s="455">
        <v>0</v>
      </c>
      <c r="Q23" s="458">
        <v>0</v>
      </c>
      <c r="R23" s="10"/>
      <c r="S23" s="156" t="str">
        <f>+IF(FEBRERO!S23=0,"",FEBRERO!S23)</f>
        <v>1010104-3</v>
      </c>
      <c r="T23" s="251" t="str">
        <f>+IF(FEBRERO!T23=0,"",FEBRERO!T23)</f>
        <v>Prima de Vacaciones</v>
      </c>
      <c r="U23" s="31">
        <f>+ENERO!U23</f>
        <v>12254663</v>
      </c>
      <c r="V23" s="17">
        <f>FEBRERO!V23+MARZO!AL23</f>
        <v>0</v>
      </c>
      <c r="W23" s="17">
        <f>FEBRERO!W23+MARZO!AM23</f>
        <v>0</v>
      </c>
      <c r="X23" s="20">
        <f t="shared" si="14"/>
        <v>12254663</v>
      </c>
      <c r="Y23" s="21">
        <f>FEBRERO!AA23</f>
        <v>4431581</v>
      </c>
      <c r="Z23" s="457">
        <v>0</v>
      </c>
      <c r="AA23" s="18">
        <f t="shared" si="15"/>
        <v>4431581</v>
      </c>
      <c r="AB23" s="21">
        <f>FEBRERO!AD23</f>
        <v>4431581</v>
      </c>
      <c r="AC23" s="457">
        <v>0</v>
      </c>
      <c r="AD23" s="18">
        <f t="shared" si="16"/>
        <v>4431581</v>
      </c>
      <c r="AE23" s="21">
        <f>FEBRERO!AG23</f>
        <v>4431581</v>
      </c>
      <c r="AF23" s="457">
        <v>0</v>
      </c>
      <c r="AG23" s="18">
        <f t="shared" si="17"/>
        <v>4431581</v>
      </c>
      <c r="AH23" s="21">
        <f t="shared" si="18"/>
        <v>7823082</v>
      </c>
      <c r="AI23" s="17">
        <f t="shared" si="19"/>
        <v>7823082</v>
      </c>
      <c r="AJ23" s="18">
        <f t="shared" si="20"/>
        <v>7823082</v>
      </c>
      <c r="AK23" s="10"/>
      <c r="AL23" s="455">
        <v>0</v>
      </c>
      <c r="AM23" s="458">
        <v>0</v>
      </c>
      <c r="AN23" s="10"/>
      <c r="AO23" s="453"/>
      <c r="AP23" s="532" t="s">
        <v>110</v>
      </c>
      <c r="AQ23" s="533">
        <f>X16+X65-AQ22</f>
        <v>296470220</v>
      </c>
      <c r="AR23" s="533">
        <f>AD16+AD65-AR22</f>
        <v>93737783</v>
      </c>
      <c r="AS23" s="533">
        <f>AG16+AG65-AS22</f>
        <v>65175708</v>
      </c>
      <c r="AT23" s="401"/>
      <c r="AU23" s="419">
        <f t="shared" si="22"/>
        <v>0.3161794226752353</v>
      </c>
      <c r="AV23" s="419">
        <f t="shared" si="23"/>
        <v>0.21983897067300723</v>
      </c>
      <c r="AW23" s="533">
        <f>(AR23-AD21-AD22-AD23-AD25-AD30-AD33-AD70-AD71-AD72-AD74-AD78-AD81)/$AO$2*12+AX22/12*2.5+AD30+AD33+AD78+AD81</f>
        <v>364355538.33333331</v>
      </c>
      <c r="AX23" s="533">
        <f>(AS23-AG21-AG22-AG23-AG25-AG30-AG33-AG70-AG71-AG72-AG74-AG78-AG81)/$AO$2*12+AX22/12*2.5+AG30+AG33+AG78+AG81</f>
        <v>335793463.33333331</v>
      </c>
      <c r="AY23" s="533">
        <f t="shared" si="24"/>
        <v>-67885318.333333313</v>
      </c>
      <c r="AZ23" s="62">
        <f t="shared" si="25"/>
        <v>-39323243.333333313</v>
      </c>
      <c r="BA23" s="467"/>
      <c r="BB23" s="678" t="s">
        <v>111</v>
      </c>
      <c r="BC23" s="679">
        <f>BC7+BC8+BC20+BC21+BC22</f>
        <v>4063307773</v>
      </c>
      <c r="BD23" s="138">
        <f>BD7+BD8+BD20+BD21+BD22+BD92</f>
        <v>1407676854</v>
      </c>
      <c r="BE23" s="139">
        <f>BE7+BE8+BE20+BE21+BE22+BE92</f>
        <v>291331841</v>
      </c>
      <c r="BF23" s="467"/>
      <c r="BG23" s="467"/>
      <c r="BH23" s="467"/>
      <c r="BI23" s="467"/>
      <c r="BJ23" s="467"/>
      <c r="BK23" s="467"/>
      <c r="BL23" s="467"/>
      <c r="BM23" s="164" t="s">
        <v>107</v>
      </c>
      <c r="BN23" s="101">
        <f>X177</f>
        <v>37951506</v>
      </c>
      <c r="BO23" s="99">
        <f>AA177</f>
        <v>7373997</v>
      </c>
      <c r="BP23" s="99">
        <f>AD177</f>
        <v>7373997</v>
      </c>
      <c r="BQ23" s="100">
        <f>AF177</f>
        <v>2457999</v>
      </c>
      <c r="BR23" s="10"/>
    </row>
    <row r="24" spans="1:70" s="514" customFormat="1" ht="15" x14ac:dyDescent="0.2">
      <c r="A24" s="188" t="str">
        <f>+IF(FEBRERO!A24=0,"",FEBRERO!A24)</f>
        <v>1130101-2</v>
      </c>
      <c r="B24" s="189" t="str">
        <f>+IF(FEBRERO!B24=0,"",FEBRERO!B24)</f>
        <v>Vigencias Anteriores</v>
      </c>
      <c r="C24" s="456">
        <f>+ENERO!C24</f>
        <v>0</v>
      </c>
      <c r="D24" s="456">
        <f>FEBRERO!D24+MARZO!P24</f>
        <v>0</v>
      </c>
      <c r="E24" s="456">
        <f>FEBRERO!E24+MARZO!Q24</f>
        <v>507063549</v>
      </c>
      <c r="F24" s="170">
        <f>SUM(C24:E24)</f>
        <v>507063549</v>
      </c>
      <c r="G24" s="283">
        <f>FEBRERO!I24</f>
        <v>171175857</v>
      </c>
      <c r="H24" s="457">
        <v>169383390</v>
      </c>
      <c r="I24" s="170">
        <f>SUM(G24:H24)</f>
        <v>340559247</v>
      </c>
      <c r="J24" s="283">
        <f>FEBRERO!L24</f>
        <v>171175857</v>
      </c>
      <c r="K24" s="457">
        <v>169383390</v>
      </c>
      <c r="L24" s="170">
        <f>SUM(J24:K24)</f>
        <v>340559247</v>
      </c>
      <c r="M24" s="283">
        <f>F24-I24</f>
        <v>166504302</v>
      </c>
      <c r="N24" s="170">
        <f>F24-L24</f>
        <v>166504302</v>
      </c>
      <c r="O24" s="467"/>
      <c r="P24" s="455">
        <v>0</v>
      </c>
      <c r="Q24" s="458">
        <v>0</v>
      </c>
      <c r="R24" s="10"/>
      <c r="S24" s="156" t="str">
        <f>+IF(FEBRERO!S24=0,"",FEBRERO!S24)</f>
        <v>1010104-4</v>
      </c>
      <c r="T24" s="251" t="str">
        <f>+IF(FEBRERO!T24=0,"",FEBRERO!T24)</f>
        <v>Prima Clima</v>
      </c>
      <c r="U24" s="31">
        <f>+ENERO!U24</f>
        <v>0</v>
      </c>
      <c r="V24" s="17">
        <f>FEBRERO!V24+MARZO!AL24</f>
        <v>0</v>
      </c>
      <c r="W24" s="17">
        <f>FEBRERO!W24+MARZO!AM24</f>
        <v>0</v>
      </c>
      <c r="X24" s="20">
        <f t="shared" si="14"/>
        <v>0</v>
      </c>
      <c r="Y24" s="21">
        <f>FEBRERO!AA24</f>
        <v>0</v>
      </c>
      <c r="Z24" s="457">
        <v>0</v>
      </c>
      <c r="AA24" s="18">
        <f t="shared" si="15"/>
        <v>0</v>
      </c>
      <c r="AB24" s="21">
        <f>FEBRERO!AD24</f>
        <v>0</v>
      </c>
      <c r="AC24" s="457">
        <v>0</v>
      </c>
      <c r="AD24" s="18">
        <f t="shared" si="16"/>
        <v>0</v>
      </c>
      <c r="AE24" s="21">
        <f>FEBRERO!AG24</f>
        <v>0</v>
      </c>
      <c r="AF24" s="457">
        <v>0</v>
      </c>
      <c r="AG24" s="18">
        <f t="shared" si="17"/>
        <v>0</v>
      </c>
      <c r="AH24" s="21">
        <f t="shared" si="18"/>
        <v>0</v>
      </c>
      <c r="AI24" s="17">
        <f t="shared" si="19"/>
        <v>0</v>
      </c>
      <c r="AJ24" s="18">
        <f t="shared" si="20"/>
        <v>0</v>
      </c>
      <c r="AK24" s="10"/>
      <c r="AL24" s="455">
        <v>0</v>
      </c>
      <c r="AM24" s="458">
        <v>0</v>
      </c>
      <c r="AN24" s="10"/>
      <c r="AO24" s="453"/>
      <c r="AP24" s="507" t="s">
        <v>115</v>
      </c>
      <c r="AQ24" s="528">
        <f>X35+X83</f>
        <v>395858960</v>
      </c>
      <c r="AR24" s="528">
        <f>AD35+AD83</f>
        <v>95322100</v>
      </c>
      <c r="AS24" s="528">
        <f>AG35+AG83</f>
        <v>66836848</v>
      </c>
      <c r="AT24" s="528"/>
      <c r="AU24" s="456">
        <f t="shared" si="22"/>
        <v>0.24079813679094192</v>
      </c>
      <c r="AV24" s="456">
        <f t="shared" si="23"/>
        <v>0.1688400535382602</v>
      </c>
      <c r="AW24" s="456">
        <f>(AR24-AD41-AD88)/$AO$2*12+AD41+AD88</f>
        <v>270240052</v>
      </c>
      <c r="AX24" s="456">
        <f>(AS24-AG41-AG88)/$AO$2*12+AG41+AG88</f>
        <v>170086294</v>
      </c>
      <c r="AY24" s="456">
        <f t="shared" si="24"/>
        <v>125618908</v>
      </c>
      <c r="AZ24" s="170">
        <f t="shared" si="25"/>
        <v>225772666</v>
      </c>
      <c r="BA24" s="10"/>
      <c r="BB24" s="534"/>
      <c r="BC24" s="467"/>
      <c r="BD24" s="467"/>
      <c r="BE24" s="467"/>
      <c r="BF24" s="467"/>
      <c r="BG24" s="467"/>
      <c r="BH24" s="467"/>
      <c r="BI24" s="467"/>
      <c r="BJ24" s="467"/>
      <c r="BK24" s="467"/>
      <c r="BL24" s="467"/>
      <c r="BM24" s="164" t="s">
        <v>112</v>
      </c>
      <c r="BN24" s="101">
        <f>X170-X177-X174-X183-X191</f>
        <v>17500000</v>
      </c>
      <c r="BO24" s="99">
        <f>AA170-AA177-AA174-AA183-AA191</f>
        <v>3877233</v>
      </c>
      <c r="BP24" s="99">
        <f>AD170-AD177-AD174-AD183-AD191</f>
        <v>3877233</v>
      </c>
      <c r="BQ24" s="100">
        <f>AF170-AF177-AF174-AF183-AF191</f>
        <v>181866</v>
      </c>
      <c r="BR24" s="467"/>
    </row>
    <row r="25" spans="1:70" s="467" customFormat="1" ht="15" x14ac:dyDescent="0.25">
      <c r="A25" s="57">
        <f>+IF(FEBRERO!A25=0,"",FEBRERO!A25)</f>
        <v>1130102</v>
      </c>
      <c r="B25" s="45" t="str">
        <f>+IF(FEBRERO!B25=0,"",FEBRERO!B25)</f>
        <v>ARS - REGIMEN SUBSIDIADO</v>
      </c>
      <c r="C25" s="53">
        <f t="shared" ref="C25:N25" si="26">SUM(C26:C27)</f>
        <v>785000000</v>
      </c>
      <c r="D25" s="53">
        <f t="shared" si="26"/>
        <v>0</v>
      </c>
      <c r="E25" s="53">
        <f t="shared" si="26"/>
        <v>62466466</v>
      </c>
      <c r="F25" s="54">
        <f t="shared" si="26"/>
        <v>847466466</v>
      </c>
      <c r="G25" s="52">
        <f t="shared" si="26"/>
        <v>146126393</v>
      </c>
      <c r="H25" s="53">
        <f t="shared" si="26"/>
        <v>82409171</v>
      </c>
      <c r="I25" s="54">
        <f t="shared" si="26"/>
        <v>228535564</v>
      </c>
      <c r="J25" s="52">
        <f t="shared" si="26"/>
        <v>113150901</v>
      </c>
      <c r="K25" s="53">
        <f t="shared" si="26"/>
        <v>47757565</v>
      </c>
      <c r="L25" s="54">
        <f t="shared" si="26"/>
        <v>160908466</v>
      </c>
      <c r="M25" s="52">
        <f t="shared" si="26"/>
        <v>618930902</v>
      </c>
      <c r="N25" s="54">
        <f t="shared" si="26"/>
        <v>686558000</v>
      </c>
      <c r="P25" s="52">
        <f>SUM(P26:P27)</f>
        <v>0</v>
      </c>
      <c r="Q25" s="54">
        <f>SUM(Q26:Q27)</f>
        <v>0</v>
      </c>
      <c r="R25" s="10"/>
      <c r="S25" s="156" t="str">
        <f>+IF(FEBRERO!S25=0,"",FEBRERO!S25)</f>
        <v>1010104-5</v>
      </c>
      <c r="T25" s="251" t="str">
        <f>+IF(FEBRERO!T25=0,"",FEBRERO!T25)</f>
        <v>Prima de Servicios</v>
      </c>
      <c r="U25" s="31">
        <f>+ENERO!U25</f>
        <v>0</v>
      </c>
      <c r="V25" s="17">
        <f>FEBRERO!V25+MARZO!AL25</f>
        <v>0</v>
      </c>
      <c r="W25" s="17">
        <f>FEBRERO!W25+MARZO!AM25</f>
        <v>0</v>
      </c>
      <c r="X25" s="20">
        <f t="shared" si="14"/>
        <v>0</v>
      </c>
      <c r="Y25" s="21">
        <f>FEBRERO!AA25</f>
        <v>0</v>
      </c>
      <c r="Z25" s="457">
        <v>0</v>
      </c>
      <c r="AA25" s="18">
        <f t="shared" si="15"/>
        <v>0</v>
      </c>
      <c r="AB25" s="21">
        <f>FEBRERO!AD25</f>
        <v>0</v>
      </c>
      <c r="AC25" s="457">
        <v>0</v>
      </c>
      <c r="AD25" s="18">
        <f t="shared" si="16"/>
        <v>0</v>
      </c>
      <c r="AE25" s="21">
        <f>FEBRERO!AG25</f>
        <v>0</v>
      </c>
      <c r="AF25" s="457">
        <v>0</v>
      </c>
      <c r="AG25" s="18">
        <f t="shared" si="17"/>
        <v>0</v>
      </c>
      <c r="AH25" s="21">
        <f t="shared" si="18"/>
        <v>0</v>
      </c>
      <c r="AI25" s="17">
        <f t="shared" si="19"/>
        <v>0</v>
      </c>
      <c r="AJ25" s="18">
        <f t="shared" si="20"/>
        <v>0</v>
      </c>
      <c r="AK25" s="10"/>
      <c r="AL25" s="455">
        <v>0</v>
      </c>
      <c r="AM25" s="458">
        <v>0</v>
      </c>
      <c r="AN25" s="10"/>
      <c r="AO25" s="23"/>
      <c r="AP25" s="535" t="s">
        <v>118</v>
      </c>
      <c r="AQ25" s="456">
        <f>X43+X57+X90+X104</f>
        <v>687058948</v>
      </c>
      <c r="AR25" s="456">
        <f>AD43+AD57+AD90+AD104</f>
        <v>173557326</v>
      </c>
      <c r="AS25" s="456">
        <f>AG43+AG57+AG90+AG104</f>
        <v>129804267</v>
      </c>
      <c r="AT25" s="528"/>
      <c r="AU25" s="456">
        <f t="shared" si="22"/>
        <v>0.2526090759828078</v>
      </c>
      <c r="AV25" s="456">
        <f t="shared" si="23"/>
        <v>0.18892740918061662</v>
      </c>
      <c r="AW25" s="456">
        <f>(AR25-AD55-AD61-AD102-AD108)/$AO$2*12+AD55+AD61+AD102+AD108</f>
        <v>416711526</v>
      </c>
      <c r="AX25" s="456">
        <f>(AS25-AG55-AG61-AG102-AG108)/$AO$2*12+AG55+AG61+AG102+AG108</f>
        <v>349703853</v>
      </c>
      <c r="AY25" s="456">
        <f t="shared" si="24"/>
        <v>270347422</v>
      </c>
      <c r="AZ25" s="170">
        <f t="shared" si="25"/>
        <v>337355095</v>
      </c>
      <c r="BM25" s="167" t="s">
        <v>475</v>
      </c>
      <c r="BN25" s="124">
        <f>+SUM(BN26:BN28)</f>
        <v>355026726</v>
      </c>
      <c r="BO25" s="125">
        <f>+SUM(BO26:BO28)</f>
        <v>100298660</v>
      </c>
      <c r="BP25" s="125">
        <f>+SUM(BP26:BP28)</f>
        <v>81227996</v>
      </c>
      <c r="BQ25" s="126">
        <f>+SUM(BQ26:BQ28)</f>
        <v>5318725</v>
      </c>
    </row>
    <row r="26" spans="1:70" s="10" customFormat="1" ht="15" x14ac:dyDescent="0.2">
      <c r="A26" s="188" t="str">
        <f>+IF(FEBRERO!A26=0,"",FEBRERO!A26)</f>
        <v>1130102-1</v>
      </c>
      <c r="B26" s="189" t="str">
        <f>+CONCATENATE("Vigencia ",INSTRUCCIONES!$F$3)</f>
        <v>Vigencia 2014</v>
      </c>
      <c r="C26" s="456">
        <f>+ENERO!C26</f>
        <v>785000000</v>
      </c>
      <c r="D26" s="456">
        <f>FEBRERO!D26+MARZO!P26</f>
        <v>0</v>
      </c>
      <c r="E26" s="456">
        <f>FEBRERO!E26+MARZO!Q26</f>
        <v>0</v>
      </c>
      <c r="F26" s="170">
        <f>SUM(C26:E26)</f>
        <v>785000000</v>
      </c>
      <c r="G26" s="283">
        <f>FEBRERO!I26</f>
        <v>129546647</v>
      </c>
      <c r="H26" s="457">
        <v>82409171</v>
      </c>
      <c r="I26" s="170">
        <f>SUM(G26:H26)</f>
        <v>211955818</v>
      </c>
      <c r="J26" s="283">
        <f>FEBRERO!L26</f>
        <v>96571155</v>
      </c>
      <c r="K26" s="457">
        <v>47757565</v>
      </c>
      <c r="L26" s="170">
        <f>SUM(J26:K26)</f>
        <v>144328720</v>
      </c>
      <c r="M26" s="283">
        <f>F26-I26</f>
        <v>573044182</v>
      </c>
      <c r="N26" s="170">
        <f>F26-L26</f>
        <v>640671280</v>
      </c>
      <c r="P26" s="455">
        <v>0</v>
      </c>
      <c r="Q26" s="458">
        <v>0</v>
      </c>
      <c r="S26" s="156" t="str">
        <f>+IF(FEBRERO!S26=0,"",FEBRERO!S26)</f>
        <v>1010104-8</v>
      </c>
      <c r="T26" s="251" t="str">
        <f>+IF(FEBRERO!T26=0,"",FEBRERO!T26)</f>
        <v>Bonific. por Servicios Prestados (Convencional)</v>
      </c>
      <c r="U26" s="31">
        <f>+ENERO!U26</f>
        <v>0</v>
      </c>
      <c r="V26" s="17">
        <f>FEBRERO!V26+MARZO!AL26</f>
        <v>0</v>
      </c>
      <c r="W26" s="17">
        <f>FEBRERO!W26+MARZO!AM26</f>
        <v>0</v>
      </c>
      <c r="X26" s="20">
        <f t="shared" si="14"/>
        <v>0</v>
      </c>
      <c r="Y26" s="21">
        <f>FEBRERO!AA26</f>
        <v>0</v>
      </c>
      <c r="Z26" s="457">
        <v>0</v>
      </c>
      <c r="AA26" s="18">
        <f t="shared" si="15"/>
        <v>0</v>
      </c>
      <c r="AB26" s="21">
        <f>FEBRERO!AD26</f>
        <v>0</v>
      </c>
      <c r="AC26" s="457">
        <v>0</v>
      </c>
      <c r="AD26" s="18">
        <f t="shared" si="16"/>
        <v>0</v>
      </c>
      <c r="AE26" s="21">
        <f>FEBRERO!AG26</f>
        <v>0</v>
      </c>
      <c r="AF26" s="457">
        <v>0</v>
      </c>
      <c r="AG26" s="18">
        <f t="shared" si="17"/>
        <v>0</v>
      </c>
      <c r="AH26" s="21">
        <f t="shared" si="18"/>
        <v>0</v>
      </c>
      <c r="AI26" s="17">
        <f t="shared" si="19"/>
        <v>0</v>
      </c>
      <c r="AJ26" s="18">
        <f t="shared" si="20"/>
        <v>0</v>
      </c>
      <c r="AL26" s="455">
        <v>0</v>
      </c>
      <c r="AM26" s="458">
        <v>0</v>
      </c>
      <c r="AO26" s="23"/>
      <c r="AP26" s="536" t="s">
        <v>122</v>
      </c>
      <c r="AQ26" s="401">
        <f>X110</f>
        <v>713435576</v>
      </c>
      <c r="AR26" s="401">
        <f>AD110</f>
        <v>219035290</v>
      </c>
      <c r="AS26" s="401">
        <f>AG110</f>
        <v>146306694</v>
      </c>
      <c r="AT26" s="454">
        <f>AO2/12</f>
        <v>0.25</v>
      </c>
      <c r="AU26" s="419">
        <f t="shared" si="22"/>
        <v>0.3070148130656159</v>
      </c>
      <c r="AV26" s="419">
        <f t="shared" si="23"/>
        <v>0.20507344870618002</v>
      </c>
      <c r="AW26" s="533">
        <f>(AR26-AD121-AD139-AD143-AD153-AD168)/$AO$2*12+AD121+AD139+AD143+AD153+AD168</f>
        <v>597874672</v>
      </c>
      <c r="AX26" s="533">
        <f>(AS26-AG121-AG139-AG143-AG153-AG168)/$AO$2*12+AG121+AG139+AG143+AG153+AG168</f>
        <v>381100836</v>
      </c>
      <c r="AY26" s="533">
        <f t="shared" si="24"/>
        <v>115560904</v>
      </c>
      <c r="AZ26" s="62">
        <f t="shared" si="25"/>
        <v>332334740</v>
      </c>
      <c r="BA26" s="467"/>
      <c r="BB26" s="467"/>
      <c r="BC26" s="467"/>
      <c r="BD26" s="467"/>
      <c r="BE26" s="467"/>
      <c r="BF26" s="467"/>
      <c r="BG26" s="467"/>
      <c r="BH26" s="467"/>
      <c r="BI26" s="467"/>
      <c r="BJ26" s="467"/>
      <c r="BK26" s="467"/>
      <c r="BM26" s="127" t="s">
        <v>476</v>
      </c>
      <c r="BN26" s="104">
        <f>+X196+X212</f>
        <v>220589698</v>
      </c>
      <c r="BO26" s="102">
        <f>+AA196+AA212</f>
        <v>71769051</v>
      </c>
      <c r="BP26" s="102">
        <f>+AD196+AD212</f>
        <v>52698387</v>
      </c>
      <c r="BQ26" s="103">
        <f>+AF196+AF212</f>
        <v>2745292</v>
      </c>
      <c r="BR26" s="467"/>
    </row>
    <row r="27" spans="1:70" s="514" customFormat="1" ht="15" x14ac:dyDescent="0.2">
      <c r="A27" s="188" t="str">
        <f>+IF(FEBRERO!A27=0,"",FEBRERO!A27)</f>
        <v>1130102-2</v>
      </c>
      <c r="B27" s="189" t="str">
        <f>+IF(FEBRERO!B27=0,"",FEBRERO!B27)</f>
        <v>Vigencias Anteriores</v>
      </c>
      <c r="C27" s="456">
        <f>+ENERO!C27</f>
        <v>0</v>
      </c>
      <c r="D27" s="456">
        <f>FEBRERO!D27+MARZO!P27</f>
        <v>0</v>
      </c>
      <c r="E27" s="456">
        <f>FEBRERO!E27+MARZO!Q27</f>
        <v>62466466</v>
      </c>
      <c r="F27" s="170">
        <f>SUM(C27:E27)</f>
        <v>62466466</v>
      </c>
      <c r="G27" s="283">
        <f>FEBRERO!I27</f>
        <v>16579746</v>
      </c>
      <c r="H27" s="457">
        <v>0</v>
      </c>
      <c r="I27" s="170">
        <f>SUM(G27:H27)</f>
        <v>16579746</v>
      </c>
      <c r="J27" s="283">
        <f>FEBRERO!L27</f>
        <v>16579746</v>
      </c>
      <c r="K27" s="457">
        <v>0</v>
      </c>
      <c r="L27" s="170">
        <f>SUM(J27:K27)</f>
        <v>16579746</v>
      </c>
      <c r="M27" s="283">
        <f>F27-I27</f>
        <v>45886720</v>
      </c>
      <c r="N27" s="170">
        <f>F27-L27</f>
        <v>45886720</v>
      </c>
      <c r="O27" s="467"/>
      <c r="P27" s="455">
        <v>0</v>
      </c>
      <c r="Q27" s="458">
        <v>0</v>
      </c>
      <c r="R27" s="10"/>
      <c r="S27" s="156" t="str">
        <f>+IF(FEBRERO!S27=0,"",FEBRERO!S27)</f>
        <v>1010104-9</v>
      </c>
      <c r="T27" s="251" t="str">
        <f>+IF(FEBRERO!T27=0,"",FEBRERO!T27)</f>
        <v>Auxilio de Transporte</v>
      </c>
      <c r="U27" s="31">
        <f>+ENERO!U27</f>
        <v>900000</v>
      </c>
      <c r="V27" s="17">
        <f>FEBRERO!V27+MARZO!AL27</f>
        <v>0</v>
      </c>
      <c r="W27" s="17">
        <f>FEBRERO!W27+MARZO!AM27</f>
        <v>0</v>
      </c>
      <c r="X27" s="20">
        <f t="shared" si="14"/>
        <v>900000</v>
      </c>
      <c r="Y27" s="21">
        <f>FEBRERO!AA27</f>
        <v>135600</v>
      </c>
      <c r="Z27" s="457">
        <v>67800</v>
      </c>
      <c r="AA27" s="18">
        <f t="shared" si="15"/>
        <v>203400</v>
      </c>
      <c r="AB27" s="21">
        <f>FEBRERO!AD27</f>
        <v>135600</v>
      </c>
      <c r="AC27" s="457">
        <v>67800</v>
      </c>
      <c r="AD27" s="18">
        <f t="shared" si="16"/>
        <v>203400</v>
      </c>
      <c r="AE27" s="21">
        <f>FEBRERO!AG27</f>
        <v>135600</v>
      </c>
      <c r="AF27" s="457">
        <v>67800</v>
      </c>
      <c r="AG27" s="18">
        <f t="shared" si="17"/>
        <v>203400</v>
      </c>
      <c r="AH27" s="21">
        <f t="shared" si="18"/>
        <v>696600</v>
      </c>
      <c r="AI27" s="17">
        <f t="shared" si="19"/>
        <v>696600</v>
      </c>
      <c r="AJ27" s="18">
        <f t="shared" si="20"/>
        <v>696600</v>
      </c>
      <c r="AK27" s="10"/>
      <c r="AL27" s="455">
        <v>0</v>
      </c>
      <c r="AM27" s="458">
        <v>0</v>
      </c>
      <c r="AN27" s="10"/>
      <c r="AO27" s="428"/>
      <c r="AP27" s="535" t="s">
        <v>126</v>
      </c>
      <c r="AQ27" s="456">
        <f>X170</f>
        <v>69839759</v>
      </c>
      <c r="AR27" s="456">
        <f>AD170</f>
        <v>25639483</v>
      </c>
      <c r="AS27" s="456">
        <f>AG170</f>
        <v>22816711</v>
      </c>
      <c r="AT27" s="528"/>
      <c r="AU27" s="456">
        <f t="shared" si="22"/>
        <v>0.36711872101391413</v>
      </c>
      <c r="AV27" s="456">
        <f t="shared" si="23"/>
        <v>0.32670088394778107</v>
      </c>
      <c r="AW27" s="456">
        <f>(AR27-AD174-AD183-AD191)/$AO$2*12+AD174+AD183+AD191</f>
        <v>59393173</v>
      </c>
      <c r="AX27" s="456">
        <f>(AS27-AG174-AG183-AG191)/$AO$2*12+AG174+AG183+AG191</f>
        <v>48577033</v>
      </c>
      <c r="AY27" s="456">
        <f t="shared" si="24"/>
        <v>10446586</v>
      </c>
      <c r="AZ27" s="170">
        <f t="shared" si="25"/>
        <v>21262726</v>
      </c>
      <c r="BA27" s="10"/>
      <c r="BB27" s="467"/>
      <c r="BC27" s="467"/>
      <c r="BD27" s="467"/>
      <c r="BE27" s="467"/>
      <c r="BF27" s="467"/>
      <c r="BG27" s="467"/>
      <c r="BH27" s="467"/>
      <c r="BI27" s="467"/>
      <c r="BJ27" s="467"/>
      <c r="BK27" s="467"/>
      <c r="BL27" s="467"/>
      <c r="BM27" s="127" t="s">
        <v>477</v>
      </c>
      <c r="BN27" s="104">
        <f>+X209-X212-X218</f>
        <v>0</v>
      </c>
      <c r="BO27" s="102">
        <f>+AA209-AA212-AA218</f>
        <v>0</v>
      </c>
      <c r="BP27" s="102">
        <f>+AD209-AD212-AD218</f>
        <v>0</v>
      </c>
      <c r="BQ27" s="103">
        <f>+AF209-AF212-AF218</f>
        <v>0</v>
      </c>
      <c r="BR27" s="467"/>
    </row>
    <row r="28" spans="1:70" s="514" customFormat="1" ht="22.5" x14ac:dyDescent="0.2">
      <c r="A28" s="57">
        <f>+IF(FEBRERO!A28=0,"",FEBRERO!A28)</f>
        <v>1130103</v>
      </c>
      <c r="B28" s="60" t="str">
        <f>+IF(FEBRERO!B28=0,"",FEBRERO!B28)</f>
        <v>SUBSIDIO A LA OFERTA- ATENCION PERSONAS POBRES NO CUBIERTOS CON SUBSIDIO A LA DEMANDA</v>
      </c>
      <c r="C28" s="53">
        <f t="shared" ref="C28:N28" si="27">C29+C32+C35</f>
        <v>0</v>
      </c>
      <c r="D28" s="53">
        <f t="shared" si="27"/>
        <v>0</v>
      </c>
      <c r="E28" s="53">
        <f t="shared" si="27"/>
        <v>0</v>
      </c>
      <c r="F28" s="54">
        <f t="shared" si="27"/>
        <v>0</v>
      </c>
      <c r="G28" s="52">
        <f t="shared" si="27"/>
        <v>5101110</v>
      </c>
      <c r="H28" s="53">
        <f t="shared" si="27"/>
        <v>4155482</v>
      </c>
      <c r="I28" s="54">
        <f t="shared" si="27"/>
        <v>9256592</v>
      </c>
      <c r="J28" s="52">
        <f t="shared" si="27"/>
        <v>0</v>
      </c>
      <c r="K28" s="53">
        <f t="shared" si="27"/>
        <v>0</v>
      </c>
      <c r="L28" s="54">
        <f t="shared" si="27"/>
        <v>0</v>
      </c>
      <c r="M28" s="52">
        <f t="shared" si="27"/>
        <v>-9256592</v>
      </c>
      <c r="N28" s="54">
        <f t="shared" si="27"/>
        <v>0</v>
      </c>
      <c r="O28" s="467"/>
      <c r="P28" s="52">
        <f>P29+P32+P35</f>
        <v>0</v>
      </c>
      <c r="Q28" s="54">
        <f>Q29+Q32+Q35</f>
        <v>0</v>
      </c>
      <c r="R28" s="10"/>
      <c r="S28" s="156" t="str">
        <f>+IF(FEBRERO!S28=0,"",FEBRERO!S28)</f>
        <v>1010104-10</v>
      </c>
      <c r="T28" s="251" t="str">
        <f>+IF(FEBRERO!T28=0,"",FEBRERO!T28)</f>
        <v>Subsidio de Alimentación</v>
      </c>
      <c r="U28" s="31">
        <f>+ENERO!U28</f>
        <v>0</v>
      </c>
      <c r="V28" s="17">
        <f>FEBRERO!V28+MARZO!AL28</f>
        <v>0</v>
      </c>
      <c r="W28" s="17">
        <f>FEBRERO!W28+MARZO!AM28</f>
        <v>0</v>
      </c>
      <c r="X28" s="20">
        <f t="shared" si="14"/>
        <v>0</v>
      </c>
      <c r="Y28" s="21">
        <f>FEBRERO!AA28</f>
        <v>0</v>
      </c>
      <c r="Z28" s="457">
        <v>0</v>
      </c>
      <c r="AA28" s="18">
        <f t="shared" si="15"/>
        <v>0</v>
      </c>
      <c r="AB28" s="21">
        <f>FEBRERO!AD28</f>
        <v>0</v>
      </c>
      <c r="AC28" s="457">
        <v>0</v>
      </c>
      <c r="AD28" s="18">
        <f t="shared" si="16"/>
        <v>0</v>
      </c>
      <c r="AE28" s="21">
        <f>FEBRERO!AG28</f>
        <v>0</v>
      </c>
      <c r="AF28" s="457">
        <v>0</v>
      </c>
      <c r="AG28" s="18">
        <f t="shared" si="17"/>
        <v>0</v>
      </c>
      <c r="AH28" s="21">
        <f t="shared" si="18"/>
        <v>0</v>
      </c>
      <c r="AI28" s="17">
        <f t="shared" si="19"/>
        <v>0</v>
      </c>
      <c r="AJ28" s="18">
        <f t="shared" si="20"/>
        <v>0</v>
      </c>
      <c r="AK28" s="10"/>
      <c r="AL28" s="455">
        <v>0</v>
      </c>
      <c r="AM28" s="458">
        <v>0</v>
      </c>
      <c r="AN28" s="10"/>
      <c r="AO28" s="428"/>
      <c r="AP28" s="535" t="s">
        <v>129</v>
      </c>
      <c r="AQ28" s="528">
        <f>X193</f>
        <v>422838174</v>
      </c>
      <c r="AR28" s="528">
        <f>AD193</f>
        <v>166801513</v>
      </c>
      <c r="AS28" s="528">
        <f>AG193</f>
        <v>63472318</v>
      </c>
      <c r="AT28" s="528"/>
      <c r="AU28" s="456">
        <f t="shared" si="22"/>
        <v>0.3944807334259276</v>
      </c>
      <c r="AV28" s="456">
        <f t="shared" si="23"/>
        <v>0.15011018849021895</v>
      </c>
      <c r="AW28" s="456">
        <f>(AR28-AD205)/$AO$2*12+AD205</f>
        <v>403771708</v>
      </c>
      <c r="AX28" s="456">
        <f>(AS28-AG205)/$AO$2*12+AG205</f>
        <v>88366093</v>
      </c>
      <c r="AY28" s="456">
        <f t="shared" si="24"/>
        <v>19066466</v>
      </c>
      <c r="AZ28" s="170">
        <f t="shared" si="25"/>
        <v>334472081</v>
      </c>
      <c r="BA28" s="467"/>
      <c r="BB28" s="467"/>
      <c r="BC28" s="467"/>
      <c r="BD28" s="467"/>
      <c r="BE28" s="467"/>
      <c r="BF28" s="467"/>
      <c r="BG28" s="467"/>
      <c r="BH28" s="467"/>
      <c r="BI28" s="467"/>
      <c r="BJ28" s="467"/>
      <c r="BK28" s="467"/>
      <c r="BL28" s="467"/>
      <c r="BM28" s="89" t="s">
        <v>478</v>
      </c>
      <c r="BN28" s="101">
        <f>+X194-X196-X205</f>
        <v>134437028</v>
      </c>
      <c r="BO28" s="99">
        <f>+AA194-AA196-AA205</f>
        <v>28529609</v>
      </c>
      <c r="BP28" s="99">
        <f>+AD194-AD196-AD205</f>
        <v>28529609</v>
      </c>
      <c r="BQ28" s="100">
        <f>+AF194-AF196-AF205</f>
        <v>2573433</v>
      </c>
      <c r="BR28" s="10"/>
    </row>
    <row r="29" spans="1:70" s="10" customFormat="1" ht="15" x14ac:dyDescent="0.25">
      <c r="A29" s="61" t="str">
        <f>+IF(FEBRERO!A29=0,"",FEBRERO!A29)</f>
        <v>1130103-1</v>
      </c>
      <c r="B29" s="62" t="str">
        <f>+IF(FEBRERO!B29=0,"",FEBRERO!B29)</f>
        <v>Prestación de Servicios de salud  1er Nivel</v>
      </c>
      <c r="C29" s="17">
        <f t="shared" ref="C29:N29" si="28">SUM(C30:C31)</f>
        <v>0</v>
      </c>
      <c r="D29" s="17">
        <f t="shared" si="28"/>
        <v>0</v>
      </c>
      <c r="E29" s="17">
        <f t="shared" si="28"/>
        <v>0</v>
      </c>
      <c r="F29" s="18">
        <f t="shared" si="28"/>
        <v>0</v>
      </c>
      <c r="G29" s="21">
        <f t="shared" si="28"/>
        <v>5101110</v>
      </c>
      <c r="H29" s="17">
        <f t="shared" si="28"/>
        <v>4155482</v>
      </c>
      <c r="I29" s="18">
        <f t="shared" si="28"/>
        <v>9256592</v>
      </c>
      <c r="J29" s="21">
        <f t="shared" si="28"/>
        <v>0</v>
      </c>
      <c r="K29" s="17">
        <f t="shared" si="28"/>
        <v>0</v>
      </c>
      <c r="L29" s="18">
        <f t="shared" si="28"/>
        <v>0</v>
      </c>
      <c r="M29" s="21">
        <f t="shared" si="28"/>
        <v>-9256592</v>
      </c>
      <c r="N29" s="18">
        <f t="shared" si="28"/>
        <v>0</v>
      </c>
      <c r="O29" s="467"/>
      <c r="P29" s="171">
        <f>SUM(P30:P31)</f>
        <v>0</v>
      </c>
      <c r="Q29" s="173">
        <f>SUM(Q30:Q31)</f>
        <v>0</v>
      </c>
      <c r="S29" s="156" t="str">
        <f>+IF(FEBRERO!S29=0,"",FEBRERO!S29)</f>
        <v>1010104-11</v>
      </c>
      <c r="T29" s="251" t="str">
        <f>+IF(FEBRERO!T29=0,"",FEBRERO!T29)</f>
        <v>Gastos de Representación</v>
      </c>
      <c r="U29" s="31">
        <f>+ENERO!U29</f>
        <v>0</v>
      </c>
      <c r="V29" s="17">
        <f>FEBRERO!V29+MARZO!AL29</f>
        <v>0</v>
      </c>
      <c r="W29" s="17">
        <f>FEBRERO!W29+MARZO!AM29</f>
        <v>0</v>
      </c>
      <c r="X29" s="20">
        <f t="shared" si="14"/>
        <v>0</v>
      </c>
      <c r="Y29" s="21">
        <f>FEBRERO!AA29</f>
        <v>0</v>
      </c>
      <c r="Z29" s="457">
        <v>0</v>
      </c>
      <c r="AA29" s="18">
        <f t="shared" si="15"/>
        <v>0</v>
      </c>
      <c r="AB29" s="21">
        <f>FEBRERO!AD29</f>
        <v>0</v>
      </c>
      <c r="AC29" s="457">
        <v>0</v>
      </c>
      <c r="AD29" s="18">
        <f t="shared" si="16"/>
        <v>0</v>
      </c>
      <c r="AE29" s="21">
        <f>FEBRERO!AG29</f>
        <v>0</v>
      </c>
      <c r="AF29" s="457">
        <v>0</v>
      </c>
      <c r="AG29" s="18">
        <f t="shared" si="17"/>
        <v>0</v>
      </c>
      <c r="AH29" s="21">
        <f t="shared" si="18"/>
        <v>0</v>
      </c>
      <c r="AI29" s="17">
        <f t="shared" si="19"/>
        <v>0</v>
      </c>
      <c r="AJ29" s="18">
        <f t="shared" si="20"/>
        <v>0</v>
      </c>
      <c r="AL29" s="455">
        <v>0</v>
      </c>
      <c r="AM29" s="458">
        <v>0</v>
      </c>
      <c r="AO29" s="23"/>
      <c r="AP29" s="536" t="s">
        <v>133</v>
      </c>
      <c r="AQ29" s="14">
        <f>X207</f>
        <v>20000000</v>
      </c>
      <c r="AR29" s="14">
        <f>AD207</f>
        <v>2237931</v>
      </c>
      <c r="AS29" s="14">
        <f>AG207</f>
        <v>0</v>
      </c>
      <c r="AT29" s="401"/>
      <c r="AU29" s="419">
        <f t="shared" si="22"/>
        <v>0.11189655</v>
      </c>
      <c r="AV29" s="419">
        <f t="shared" si="23"/>
        <v>0</v>
      </c>
      <c r="AW29" s="533">
        <f>(AR29-AD218)/$AO$2*12+AD218</f>
        <v>8951724</v>
      </c>
      <c r="AX29" s="533">
        <f>(AS29-AG218)/$AO$2*12+AG218</f>
        <v>0</v>
      </c>
      <c r="AY29" s="533">
        <f t="shared" si="24"/>
        <v>11048276</v>
      </c>
      <c r="AZ29" s="62">
        <f t="shared" si="25"/>
        <v>20000000</v>
      </c>
      <c r="BA29" s="467"/>
      <c r="BB29" s="514"/>
      <c r="BC29" s="514"/>
      <c r="BD29" s="514"/>
      <c r="BE29" s="514"/>
      <c r="BF29" s="514"/>
      <c r="BG29" s="467"/>
      <c r="BH29" s="467"/>
      <c r="BI29" s="467"/>
      <c r="BJ29" s="467"/>
      <c r="BK29" s="467"/>
      <c r="BM29" s="128" t="s">
        <v>72</v>
      </c>
      <c r="BN29" s="124">
        <f>X232-X256-X241</f>
        <v>461500000</v>
      </c>
      <c r="BO29" s="125">
        <f>AA232-AA256-AA241</f>
        <v>212828332</v>
      </c>
      <c r="BP29" s="125">
        <f>AD232-AD256-AD241</f>
        <v>130994992</v>
      </c>
      <c r="BQ29" s="126">
        <f>AF232-AF256-AF241</f>
        <v>0</v>
      </c>
      <c r="BR29" s="467"/>
    </row>
    <row r="30" spans="1:70" s="514" customFormat="1" ht="15" x14ac:dyDescent="0.25">
      <c r="A30" s="188" t="str">
        <f>+IF(FEBRERO!A30=0,"",FEBRERO!A30)</f>
        <v>1130103-1-1</v>
      </c>
      <c r="B30" s="189" t="str">
        <f>+CONCATENATE("Vigencia ",INSTRUCCIONES!$F$3)</f>
        <v>Vigencia 2014</v>
      </c>
      <c r="C30" s="456">
        <f>+ENERO!C30</f>
        <v>0</v>
      </c>
      <c r="D30" s="456">
        <f>FEBRERO!D30+MARZO!P30</f>
        <v>0</v>
      </c>
      <c r="E30" s="456">
        <f>FEBRERO!E30+MARZO!Q30</f>
        <v>0</v>
      </c>
      <c r="F30" s="170">
        <f>SUM(C30:E30)</f>
        <v>0</v>
      </c>
      <c r="G30" s="283">
        <f>FEBRERO!I30</f>
        <v>5101110</v>
      </c>
      <c r="H30" s="457">
        <v>4155482</v>
      </c>
      <c r="I30" s="170">
        <f>SUM(G30:H30)</f>
        <v>9256592</v>
      </c>
      <c r="J30" s="283">
        <f>FEBRERO!L30</f>
        <v>0</v>
      </c>
      <c r="K30" s="457">
        <v>0</v>
      </c>
      <c r="L30" s="170">
        <f>SUM(J30:K30)</f>
        <v>0</v>
      </c>
      <c r="M30" s="283">
        <f>F30-I30</f>
        <v>-9256592</v>
      </c>
      <c r="N30" s="170">
        <f>F30-L30</f>
        <v>0</v>
      </c>
      <c r="O30" s="10"/>
      <c r="P30" s="455">
        <v>0</v>
      </c>
      <c r="Q30" s="458">
        <v>0</v>
      </c>
      <c r="R30" s="10"/>
      <c r="S30" s="156" t="str">
        <f>+IF(FEBRERO!S30=0,"",FEBRERO!S30)</f>
        <v>1010104-12</v>
      </c>
      <c r="T30" s="251" t="str">
        <f>+IF(FEBRERO!T30=0,"",FEBRERO!T30)</f>
        <v xml:space="preserve"> Indemnizaciones por Vacaciones o Supresión de Cargos por Reestructuración</v>
      </c>
      <c r="U30" s="31">
        <f>+ENERO!U30</f>
        <v>0</v>
      </c>
      <c r="V30" s="17">
        <f>FEBRERO!V30+MARZO!AL30</f>
        <v>0</v>
      </c>
      <c r="W30" s="17">
        <f>FEBRERO!W30+MARZO!AM30</f>
        <v>0</v>
      </c>
      <c r="X30" s="20">
        <f t="shared" si="14"/>
        <v>0</v>
      </c>
      <c r="Y30" s="21">
        <f>FEBRERO!AA30</f>
        <v>0</v>
      </c>
      <c r="Z30" s="457">
        <v>0</v>
      </c>
      <c r="AA30" s="18">
        <f t="shared" si="15"/>
        <v>0</v>
      </c>
      <c r="AB30" s="21">
        <f>FEBRERO!AD30</f>
        <v>0</v>
      </c>
      <c r="AC30" s="457">
        <v>0</v>
      </c>
      <c r="AD30" s="18">
        <f t="shared" si="16"/>
        <v>0</v>
      </c>
      <c r="AE30" s="21">
        <f>FEBRERO!AG30</f>
        <v>0</v>
      </c>
      <c r="AF30" s="457">
        <v>0</v>
      </c>
      <c r="AG30" s="18">
        <f t="shared" si="17"/>
        <v>0</v>
      </c>
      <c r="AH30" s="21">
        <f t="shared" si="18"/>
        <v>0</v>
      </c>
      <c r="AI30" s="17">
        <f t="shared" si="19"/>
        <v>0</v>
      </c>
      <c r="AJ30" s="18">
        <f t="shared" si="20"/>
        <v>0</v>
      </c>
      <c r="AK30" s="10"/>
      <c r="AL30" s="455">
        <v>0</v>
      </c>
      <c r="AM30" s="458">
        <v>0</v>
      </c>
      <c r="AN30" s="10"/>
      <c r="AO30" s="453" t="s">
        <v>53</v>
      </c>
      <c r="AP30" s="535" t="s">
        <v>136</v>
      </c>
      <c r="AQ30" s="456">
        <f>X220+X232</f>
        <v>544307480</v>
      </c>
      <c r="AR30" s="456">
        <f>AD220+AD232</f>
        <v>213802472</v>
      </c>
      <c r="AS30" s="456">
        <f>AG220+AG232</f>
        <v>124182690</v>
      </c>
      <c r="AT30" s="528"/>
      <c r="AU30" s="456">
        <f t="shared" si="22"/>
        <v>0.39279723291695351</v>
      </c>
      <c r="AV30" s="456">
        <f t="shared" si="23"/>
        <v>0.22814804970161351</v>
      </c>
      <c r="AW30" s="456">
        <f>(AR30-AD225-AD230-AD241-AD256)/$AO$2*12+AD225+AD230+AD241+AD256</f>
        <v>606787448</v>
      </c>
      <c r="AX30" s="456">
        <f>(AS30-AG225-AG230-AG241-AG256)/$AO$2*12+AG225+AG230+AG241+AG256</f>
        <v>342708006</v>
      </c>
      <c r="AY30" s="456">
        <f t="shared" si="24"/>
        <v>-62479968</v>
      </c>
      <c r="AZ30" s="170">
        <f t="shared" si="25"/>
        <v>201599474</v>
      </c>
      <c r="BA30" s="467"/>
      <c r="BG30" s="467"/>
      <c r="BH30" s="467"/>
      <c r="BI30" s="467"/>
      <c r="BJ30" s="467"/>
      <c r="BK30" s="467"/>
      <c r="BL30" s="467"/>
      <c r="BM30" s="128" t="s">
        <v>76</v>
      </c>
      <c r="BN30" s="124">
        <f>X220-X225-X230</f>
        <v>0</v>
      </c>
      <c r="BO30" s="125">
        <f>AA220-AA225-AA230</f>
        <v>0</v>
      </c>
      <c r="BP30" s="125">
        <f>AD220-AD225-AD230</f>
        <v>0</v>
      </c>
      <c r="BQ30" s="126">
        <f>AF220-AF225-AF230</f>
        <v>0</v>
      </c>
      <c r="BR30" s="467"/>
    </row>
    <row r="31" spans="1:70" s="514" customFormat="1" ht="15" x14ac:dyDescent="0.25">
      <c r="A31" s="188" t="str">
        <f>+IF(FEBRERO!A31=0,"",FEBRERO!A31)</f>
        <v>1130103-1-2</v>
      </c>
      <c r="B31" s="189" t="str">
        <f>+IF(FEBRERO!B31=0,"",FEBRERO!B31)</f>
        <v>Vigencias Anteriores</v>
      </c>
      <c r="C31" s="456">
        <f>+ENERO!C31</f>
        <v>0</v>
      </c>
      <c r="D31" s="456">
        <f>FEBRERO!D31+MARZO!P31</f>
        <v>0</v>
      </c>
      <c r="E31" s="456">
        <f>FEBRERO!E31+MARZO!Q31</f>
        <v>0</v>
      </c>
      <c r="F31" s="170">
        <f>SUM(C31:E31)</f>
        <v>0</v>
      </c>
      <c r="G31" s="283">
        <f>FEBRERO!I31</f>
        <v>0</v>
      </c>
      <c r="H31" s="457">
        <v>0</v>
      </c>
      <c r="I31" s="170">
        <f>SUM(G31:H31)</f>
        <v>0</v>
      </c>
      <c r="J31" s="283">
        <f>FEBRERO!L31</f>
        <v>0</v>
      </c>
      <c r="K31" s="457">
        <v>0</v>
      </c>
      <c r="L31" s="170">
        <f>SUM(J31:K31)</f>
        <v>0</v>
      </c>
      <c r="M31" s="283">
        <f>F31-I31</f>
        <v>0</v>
      </c>
      <c r="N31" s="170">
        <f>F31-L31</f>
        <v>0</v>
      </c>
      <c r="O31" s="467"/>
      <c r="P31" s="455">
        <v>0</v>
      </c>
      <c r="Q31" s="458">
        <v>0</v>
      </c>
      <c r="R31" s="10"/>
      <c r="S31" s="156" t="str">
        <f>+IF(FEBRERO!S31=0,"",FEBRERO!S31)</f>
        <v>1010104-13</v>
      </c>
      <c r="T31" s="251" t="str">
        <f>+IF(FEBRERO!T31=0,"",FEBRERO!T31)</f>
        <v>Bonificación Especial por Recreación</v>
      </c>
      <c r="U31" s="31">
        <f>+ENERO!U31</f>
        <v>1633955</v>
      </c>
      <c r="V31" s="17">
        <f>FEBRERO!V31+MARZO!AL31</f>
        <v>0</v>
      </c>
      <c r="W31" s="17">
        <f>FEBRERO!W31+MARZO!AM31</f>
        <v>0</v>
      </c>
      <c r="X31" s="20">
        <f t="shared" si="14"/>
        <v>1633955</v>
      </c>
      <c r="Y31" s="21">
        <f>FEBRERO!AA31</f>
        <v>590877</v>
      </c>
      <c r="Z31" s="457">
        <v>0</v>
      </c>
      <c r="AA31" s="18">
        <f t="shared" si="15"/>
        <v>590877</v>
      </c>
      <c r="AB31" s="21">
        <f>FEBRERO!AD31</f>
        <v>590877</v>
      </c>
      <c r="AC31" s="457">
        <v>0</v>
      </c>
      <c r="AD31" s="18">
        <f t="shared" si="16"/>
        <v>590877</v>
      </c>
      <c r="AE31" s="21">
        <f>FEBRERO!AG31</f>
        <v>590877</v>
      </c>
      <c r="AF31" s="457">
        <v>0</v>
      </c>
      <c r="AG31" s="18">
        <f t="shared" si="17"/>
        <v>590877</v>
      </c>
      <c r="AH31" s="21">
        <f t="shared" si="18"/>
        <v>1043078</v>
      </c>
      <c r="AI31" s="17">
        <f t="shared" si="19"/>
        <v>1043078</v>
      </c>
      <c r="AJ31" s="18">
        <f t="shared" si="20"/>
        <v>1043078</v>
      </c>
      <c r="AK31" s="10"/>
      <c r="AL31" s="455">
        <v>0</v>
      </c>
      <c r="AM31" s="458">
        <v>0</v>
      </c>
      <c r="AN31" s="10"/>
      <c r="AO31" s="428"/>
      <c r="AP31" s="507" t="s">
        <v>139</v>
      </c>
      <c r="AQ31" s="528">
        <f>X258</f>
        <v>0</v>
      </c>
      <c r="AR31" s="528">
        <f>AD258</f>
        <v>-242818513</v>
      </c>
      <c r="AS31" s="528">
        <f>AG258</f>
        <v>-847147738</v>
      </c>
      <c r="AT31" s="528"/>
      <c r="AU31" s="456" t="str">
        <f t="shared" si="22"/>
        <v xml:space="preserve"> </v>
      </c>
      <c r="AV31" s="456" t="str">
        <f t="shared" si="23"/>
        <v xml:space="preserve"> </v>
      </c>
      <c r="AW31" s="456">
        <f>AQ31</f>
        <v>0</v>
      </c>
      <c r="AX31" s="456">
        <f>AQ31</f>
        <v>0</v>
      </c>
      <c r="AY31" s="456">
        <f t="shared" si="24"/>
        <v>0</v>
      </c>
      <c r="AZ31" s="170">
        <f t="shared" si="25"/>
        <v>0</v>
      </c>
      <c r="BA31" s="467"/>
      <c r="BB31" s="467"/>
      <c r="BC31" s="467"/>
      <c r="BD31" s="467"/>
      <c r="BE31" s="467"/>
      <c r="BF31" s="467"/>
      <c r="BG31" s="467"/>
      <c r="BH31" s="467"/>
      <c r="BI31" s="467"/>
      <c r="BJ31" s="467"/>
      <c r="BK31" s="467"/>
      <c r="BL31" s="467"/>
      <c r="BM31" s="128" t="s">
        <v>134</v>
      </c>
      <c r="BN31" s="124">
        <f>X33+X41+X55+X61+X81+X88+X102+X108+X121+X139+X143+X153+X168+X174+X183+X191+X205+X218+X230+X241+X256+X225</f>
        <v>465253815</v>
      </c>
      <c r="BO31" s="125">
        <f>AA33+AA41+AA55+AA61+AA81+AA88+AA102+AA108+AA121+AA139+AA143+AA153+AA168+AA174+AA183+AA191+AA205+AA218+AA230+AA241+AA256+AA225</f>
        <v>465253815</v>
      </c>
      <c r="BP31" s="125">
        <f>AD33+AD41+AD55+AD61+AD81+AD88+AD102+AD108+AD121+AD139+AD143+AD153+AD168+AD174+AD183+AD191+AD205+AD218+AD230+AD241+AD256+AD225</f>
        <v>465253815</v>
      </c>
      <c r="BQ31" s="126">
        <f>AF33+AF41+AF55+AF61+AF81+AF88+AF102+AF108+AF121+AF139+AF143+AF153+AF168+AF174+AF183+AF191+AF205+AF218+AF230+AF241+AF256+AF225</f>
        <v>63974743</v>
      </c>
      <c r="BR31" s="10"/>
    </row>
    <row r="32" spans="1:70" s="10" customFormat="1" ht="15.75" thickBot="1" x14ac:dyDescent="0.3">
      <c r="A32" s="61" t="str">
        <f>+IF(FEBRERO!A32=0,"",FEBRERO!A32)</f>
        <v>1130103-2</v>
      </c>
      <c r="B32" s="62" t="str">
        <f>+IF(FEBRERO!B32=0,"",FEBRERO!B32)</f>
        <v>Prestación de Servicios de salud  2o. Nivel</v>
      </c>
      <c r="C32" s="17">
        <f t="shared" ref="C32:N32" si="29">SUM(C33:C34)</f>
        <v>0</v>
      </c>
      <c r="D32" s="17">
        <f t="shared" si="29"/>
        <v>0</v>
      </c>
      <c r="E32" s="17">
        <f t="shared" si="29"/>
        <v>0</v>
      </c>
      <c r="F32" s="18">
        <f t="shared" si="29"/>
        <v>0</v>
      </c>
      <c r="G32" s="21">
        <f t="shared" si="29"/>
        <v>0</v>
      </c>
      <c r="H32" s="17">
        <f t="shared" si="29"/>
        <v>0</v>
      </c>
      <c r="I32" s="18">
        <f t="shared" si="29"/>
        <v>0</v>
      </c>
      <c r="J32" s="21">
        <f t="shared" si="29"/>
        <v>0</v>
      </c>
      <c r="K32" s="17">
        <f t="shared" si="29"/>
        <v>0</v>
      </c>
      <c r="L32" s="18">
        <f t="shared" si="29"/>
        <v>0</v>
      </c>
      <c r="M32" s="21">
        <f t="shared" si="29"/>
        <v>0</v>
      </c>
      <c r="N32" s="18">
        <f t="shared" si="29"/>
        <v>0</v>
      </c>
      <c r="O32" s="467"/>
      <c r="P32" s="171">
        <f>SUM(P33:P34)</f>
        <v>0</v>
      </c>
      <c r="Q32" s="173">
        <f>SUM(Q33:Q34)</f>
        <v>0</v>
      </c>
      <c r="S32" s="156" t="str">
        <f>+IF(FEBRERO!S32=0,"",FEBRERO!S32)</f>
        <v>1010104-14</v>
      </c>
      <c r="T32" s="251" t="str">
        <f>+IF(FEBRERO!T32=0,"",FEBRERO!T32)</f>
        <v/>
      </c>
      <c r="U32" s="31">
        <f>+ENERO!U32</f>
        <v>0</v>
      </c>
      <c r="V32" s="17">
        <f>FEBRERO!V32+MARZO!AL32</f>
        <v>0</v>
      </c>
      <c r="W32" s="17">
        <f>FEBRERO!W32+MARZO!AM32</f>
        <v>0</v>
      </c>
      <c r="X32" s="20">
        <f t="shared" si="14"/>
        <v>0</v>
      </c>
      <c r="Y32" s="21">
        <f>FEBRERO!AA32</f>
        <v>0</v>
      </c>
      <c r="Z32" s="457">
        <v>0</v>
      </c>
      <c r="AA32" s="18">
        <f t="shared" si="15"/>
        <v>0</v>
      </c>
      <c r="AB32" s="21">
        <f>FEBRERO!AD32</f>
        <v>0</v>
      </c>
      <c r="AC32" s="457">
        <v>0</v>
      </c>
      <c r="AD32" s="18">
        <f t="shared" si="16"/>
        <v>0</v>
      </c>
      <c r="AE32" s="21">
        <f>FEBRERO!AG32</f>
        <v>0</v>
      </c>
      <c r="AF32" s="457">
        <v>0</v>
      </c>
      <c r="AG32" s="18">
        <f t="shared" si="17"/>
        <v>0</v>
      </c>
      <c r="AH32" s="21">
        <f t="shared" si="18"/>
        <v>0</v>
      </c>
      <c r="AI32" s="17">
        <f t="shared" si="19"/>
        <v>0</v>
      </c>
      <c r="AJ32" s="18">
        <f t="shared" si="20"/>
        <v>0</v>
      </c>
      <c r="AL32" s="455">
        <v>0</v>
      </c>
      <c r="AM32" s="458">
        <v>0</v>
      </c>
      <c r="AO32" s="23"/>
      <c r="AP32" s="537" t="s">
        <v>144</v>
      </c>
      <c r="AQ32" s="483">
        <f>SUM(AQ22:AQ31)</f>
        <v>4063307773</v>
      </c>
      <c r="AR32" s="483">
        <f>SUM(AR22:AR31)</f>
        <v>975867888</v>
      </c>
      <c r="AS32" s="483">
        <f>SUM(AS22:AS31)</f>
        <v>0</v>
      </c>
      <c r="AT32" s="538"/>
      <c r="AU32" s="539">
        <f t="shared" si="22"/>
        <v>0.24016588024281074</v>
      </c>
      <c r="AV32" s="539">
        <f t="shared" si="23"/>
        <v>0</v>
      </c>
      <c r="AW32" s="430">
        <f>SUM(AW22:AW31)</f>
        <v>3642295853.333333</v>
      </c>
      <c r="AX32" s="430">
        <f>SUM(AX22:AX31)</f>
        <v>2630545586.333333</v>
      </c>
      <c r="AY32" s="430">
        <f>SUM(AY22:AY31)</f>
        <v>421011919.66666669</v>
      </c>
      <c r="AZ32" s="431">
        <f>SUM(AZ22:AZ31)</f>
        <v>1432762186.6666667</v>
      </c>
      <c r="BA32" s="467"/>
      <c r="BB32" s="514"/>
      <c r="BC32" s="514"/>
      <c r="BD32" s="514"/>
      <c r="BE32" s="514"/>
      <c r="BF32" s="514"/>
      <c r="BG32" s="467"/>
      <c r="BH32" s="467"/>
      <c r="BI32" s="467"/>
      <c r="BJ32" s="467"/>
      <c r="BK32" s="467"/>
      <c r="BM32" s="128" t="s">
        <v>140</v>
      </c>
      <c r="BN32" s="124">
        <f>+BN7+BN25+BN29+BN30+BN31</f>
        <v>4063307773</v>
      </c>
      <c r="BO32" s="125">
        <f>+BO7+BO25+BO29+BO30+BO31</f>
        <v>1609954747</v>
      </c>
      <c r="BP32" s="125">
        <f>+BP7+BP25+BP29+BP30+BP31</f>
        <v>1218686401</v>
      </c>
      <c r="BQ32" s="126">
        <f>+BQ7+BQ25+BQ29+BQ30+BQ31</f>
        <v>228489516</v>
      </c>
      <c r="BR32" s="467"/>
    </row>
    <row r="33" spans="1:70" s="514" customFormat="1" ht="15.75" thickBot="1" x14ac:dyDescent="0.3">
      <c r="A33" s="188" t="str">
        <f>+IF(FEBRERO!A33=0,"",FEBRERO!A33)</f>
        <v>1130103-2-1</v>
      </c>
      <c r="B33" s="189" t="str">
        <f>+CONCATENATE("Vigencia ",INSTRUCCIONES!$F$3)</f>
        <v>Vigencia 2014</v>
      </c>
      <c r="C33" s="456">
        <f>+ENERO!C33</f>
        <v>0</v>
      </c>
      <c r="D33" s="456">
        <f>FEBRERO!D33+MARZO!P33</f>
        <v>0</v>
      </c>
      <c r="E33" s="456">
        <f>FEBRERO!E33+MARZO!Q33</f>
        <v>0</v>
      </c>
      <c r="F33" s="170">
        <f>SUM(C33:E33)</f>
        <v>0</v>
      </c>
      <c r="G33" s="283">
        <f>FEBRERO!I33</f>
        <v>0</v>
      </c>
      <c r="H33" s="457">
        <v>0</v>
      </c>
      <c r="I33" s="170">
        <f>SUM(G33:H33)</f>
        <v>0</v>
      </c>
      <c r="J33" s="283">
        <f>FEBRERO!L33</f>
        <v>0</v>
      </c>
      <c r="K33" s="457">
        <v>0</v>
      </c>
      <c r="L33" s="170">
        <f>SUM(J33:K33)</f>
        <v>0</v>
      </c>
      <c r="M33" s="283">
        <f>F33-I33</f>
        <v>0</v>
      </c>
      <c r="N33" s="170">
        <f>F33-L33</f>
        <v>0</v>
      </c>
      <c r="O33" s="10"/>
      <c r="P33" s="455">
        <v>0</v>
      </c>
      <c r="Q33" s="458">
        <v>0</v>
      </c>
      <c r="R33" s="10"/>
      <c r="S33" s="155">
        <f>+IF(FEBRERO!S33=0,"",FEBRERO!S33)</f>
        <v>1010199</v>
      </c>
      <c r="T33" s="238" t="str">
        <f>+IF(FEBRERO!T33=0,"",FEBRERO!T33)</f>
        <v>Vigencias Anteriores</v>
      </c>
      <c r="U33" s="31">
        <f>+ENERO!U33</f>
        <v>0</v>
      </c>
      <c r="V33" s="17">
        <f>FEBRERO!V33+MARZO!AL33</f>
        <v>0</v>
      </c>
      <c r="W33" s="17">
        <f>FEBRERO!W33+MARZO!AM33</f>
        <v>1568593</v>
      </c>
      <c r="X33" s="20">
        <f t="shared" si="14"/>
        <v>1568593</v>
      </c>
      <c r="Y33" s="21">
        <f>FEBRERO!AA33</f>
        <v>1568593</v>
      </c>
      <c r="Z33" s="457">
        <v>0</v>
      </c>
      <c r="AA33" s="18">
        <f t="shared" si="15"/>
        <v>1568593</v>
      </c>
      <c r="AB33" s="21">
        <f>FEBRERO!AD33</f>
        <v>1568593</v>
      </c>
      <c r="AC33" s="457">
        <v>0</v>
      </c>
      <c r="AD33" s="18">
        <f t="shared" si="16"/>
        <v>1568593</v>
      </c>
      <c r="AE33" s="21">
        <f>FEBRERO!AG33</f>
        <v>1561043</v>
      </c>
      <c r="AF33" s="457">
        <v>0</v>
      </c>
      <c r="AG33" s="18">
        <f t="shared" si="17"/>
        <v>1561043</v>
      </c>
      <c r="AH33" s="21">
        <f t="shared" si="18"/>
        <v>0</v>
      </c>
      <c r="AI33" s="17">
        <f t="shared" si="19"/>
        <v>0</v>
      </c>
      <c r="AJ33" s="18">
        <f t="shared" si="20"/>
        <v>7550</v>
      </c>
      <c r="AK33" s="10"/>
      <c r="AL33" s="455">
        <v>0</v>
      </c>
      <c r="AM33" s="458">
        <v>0</v>
      </c>
      <c r="AN33" s="10"/>
      <c r="AO33" s="428"/>
      <c r="AP33" s="540"/>
      <c r="AQ33" s="541" t="str">
        <f>IF((AQ32-X8)&lt;&gt;0,(AQ32-X8),"")</f>
        <v/>
      </c>
      <c r="AR33" s="541"/>
      <c r="AS33" s="541"/>
      <c r="AT33" s="541"/>
      <c r="AU33" s="542"/>
      <c r="AV33" s="529"/>
      <c r="AW33" s="530"/>
      <c r="AX33" s="530"/>
      <c r="AY33" s="530"/>
      <c r="AZ33" s="531"/>
      <c r="BA33" s="467"/>
      <c r="BG33" s="467"/>
      <c r="BH33" s="467"/>
      <c r="BI33" s="467"/>
      <c r="BJ33" s="467"/>
      <c r="BK33" s="467"/>
      <c r="BL33" s="467"/>
      <c r="BM33" s="129" t="s">
        <v>137</v>
      </c>
      <c r="BN33" s="130">
        <f>X258</f>
        <v>0</v>
      </c>
      <c r="BO33" s="131">
        <f>AA258</f>
        <v>-202277893</v>
      </c>
      <c r="BP33" s="131">
        <f>AD258</f>
        <v>-242818513</v>
      </c>
      <c r="BQ33" s="132">
        <f>AF258</f>
        <v>2858950369</v>
      </c>
      <c r="BR33" s="467"/>
    </row>
    <row r="34" spans="1:70" s="514" customFormat="1" ht="16.5" thickBot="1" x14ac:dyDescent="0.25">
      <c r="A34" s="188" t="str">
        <f>+IF(FEBRERO!A34=0,"",FEBRERO!A34)</f>
        <v>1130103-2-2</v>
      </c>
      <c r="B34" s="189" t="str">
        <f>+IF(FEBRERO!B34=0,"",FEBRERO!B34)</f>
        <v>Vigencias Anteriores</v>
      </c>
      <c r="C34" s="456">
        <f>+ENERO!C34</f>
        <v>0</v>
      </c>
      <c r="D34" s="456">
        <f>FEBRERO!D34+MARZO!P34</f>
        <v>0</v>
      </c>
      <c r="E34" s="456">
        <f>FEBRERO!E34+MARZO!Q34</f>
        <v>0</v>
      </c>
      <c r="F34" s="170">
        <f>SUM(C34:E34)</f>
        <v>0</v>
      </c>
      <c r="G34" s="283">
        <f>FEBRERO!I34</f>
        <v>0</v>
      </c>
      <c r="H34" s="457">
        <v>0</v>
      </c>
      <c r="I34" s="170">
        <f>SUM(G34:H34)</f>
        <v>0</v>
      </c>
      <c r="J34" s="283">
        <f>FEBRERO!L34</f>
        <v>0</v>
      </c>
      <c r="K34" s="457">
        <v>0</v>
      </c>
      <c r="L34" s="170">
        <f>SUM(J34:K34)</f>
        <v>0</v>
      </c>
      <c r="M34" s="283">
        <f>F34-I34</f>
        <v>0</v>
      </c>
      <c r="N34" s="170">
        <f>F34-L34</f>
        <v>0</v>
      </c>
      <c r="O34" s="467"/>
      <c r="P34" s="455">
        <v>0</v>
      </c>
      <c r="Q34" s="458">
        <v>0</v>
      </c>
      <c r="R34" s="10"/>
      <c r="S34" s="448" t="str">
        <f>+IF(FEBRERO!S34=0,"",FEBRERO!S34)</f>
        <v/>
      </c>
      <c r="T34" s="649" t="str">
        <f>+IF(FEBRERO!T34=0,"",FEBRERO!T34)</f>
        <v/>
      </c>
      <c r="U34" s="450"/>
      <c r="V34" s="193"/>
      <c r="W34" s="193"/>
      <c r="X34" s="193"/>
      <c r="Y34" s="450"/>
      <c r="Z34" s="193"/>
      <c r="AA34" s="207"/>
      <c r="AB34" s="450"/>
      <c r="AC34" s="193"/>
      <c r="AD34" s="207"/>
      <c r="AE34" s="450"/>
      <c r="AF34" s="193"/>
      <c r="AG34" s="207"/>
      <c r="AH34" s="450"/>
      <c r="AI34" s="193"/>
      <c r="AJ34" s="207"/>
      <c r="AK34" s="10"/>
      <c r="AL34" s="211"/>
      <c r="AM34" s="212"/>
      <c r="AN34" s="10"/>
      <c r="AO34" s="428"/>
      <c r="AP34" s="543"/>
      <c r="AQ34" s="15"/>
      <c r="AR34" s="15"/>
      <c r="AS34" s="15" t="s">
        <v>151</v>
      </c>
      <c r="AT34" s="15"/>
      <c r="AU34" s="544" t="s">
        <v>152</v>
      </c>
      <c r="AV34" s="545" t="s">
        <v>153</v>
      </c>
      <c r="AW34" s="472" t="s">
        <v>151</v>
      </c>
      <c r="AX34" s="546"/>
      <c r="AY34" s="472" t="s">
        <v>154</v>
      </c>
      <c r="AZ34" s="473" t="s">
        <v>155</v>
      </c>
      <c r="BA34" s="467"/>
      <c r="BB34" s="467"/>
      <c r="BC34" s="467"/>
      <c r="BD34" s="467"/>
      <c r="BE34" s="467"/>
      <c r="BF34" s="467"/>
      <c r="BG34" s="467"/>
      <c r="BH34" s="467"/>
      <c r="BI34" s="467"/>
      <c r="BJ34" s="467"/>
      <c r="BK34" s="467"/>
      <c r="BL34" s="467"/>
      <c r="BM34" s="10"/>
      <c r="BN34" s="10"/>
      <c r="BO34" s="10"/>
      <c r="BP34" s="10"/>
      <c r="BQ34" s="10"/>
      <c r="BR34" s="10"/>
    </row>
    <row r="35" spans="1:70" s="467" customFormat="1" ht="15.75" thickBot="1" x14ac:dyDescent="0.25">
      <c r="A35" s="61" t="str">
        <f>+IF(FEBRERO!A35=0,"",FEBRERO!A35)</f>
        <v>1130103-3</v>
      </c>
      <c r="B35" s="62" t="str">
        <f>+IF(FEBRERO!B35=0,"",FEBRERO!B35)</f>
        <v>Prestación de Servicios de salud  3o. Nivel</v>
      </c>
      <c r="C35" s="17">
        <f t="shared" ref="C35:N35" si="30">SUM(C36:C37)</f>
        <v>0</v>
      </c>
      <c r="D35" s="17">
        <f t="shared" si="30"/>
        <v>0</v>
      </c>
      <c r="E35" s="17">
        <f t="shared" si="30"/>
        <v>0</v>
      </c>
      <c r="F35" s="18">
        <f t="shared" si="30"/>
        <v>0</v>
      </c>
      <c r="G35" s="21">
        <f t="shared" si="30"/>
        <v>0</v>
      </c>
      <c r="H35" s="17">
        <f t="shared" si="30"/>
        <v>0</v>
      </c>
      <c r="I35" s="18">
        <f t="shared" si="30"/>
        <v>0</v>
      </c>
      <c r="J35" s="21">
        <f t="shared" si="30"/>
        <v>0</v>
      </c>
      <c r="K35" s="17">
        <f t="shared" si="30"/>
        <v>0</v>
      </c>
      <c r="L35" s="18">
        <f t="shared" si="30"/>
        <v>0</v>
      </c>
      <c r="M35" s="21">
        <f t="shared" si="30"/>
        <v>0</v>
      </c>
      <c r="N35" s="18">
        <f t="shared" si="30"/>
        <v>0</v>
      </c>
      <c r="P35" s="171">
        <f>SUM(P36:P37)</f>
        <v>0</v>
      </c>
      <c r="Q35" s="173">
        <f>SUM(Q36:Q37)</f>
        <v>0</v>
      </c>
      <c r="R35" s="10"/>
      <c r="S35" s="34">
        <f>+IF(FEBRERO!S35=0,"",FEBRERO!S35)</f>
        <v>1010200</v>
      </c>
      <c r="T35" s="237" t="str">
        <f>+IF(FEBRERO!T35=0,"",FEBRERO!T35)</f>
        <v>Servicios Personales Indirectos</v>
      </c>
      <c r="U35" s="151">
        <f t="shared" ref="U35:AJ35" si="31">SUM(U36:U41)</f>
        <v>191836000</v>
      </c>
      <c r="V35" s="144">
        <f t="shared" si="31"/>
        <v>-20000000</v>
      </c>
      <c r="W35" s="144">
        <f t="shared" si="31"/>
        <v>92761289</v>
      </c>
      <c r="X35" s="152">
        <f t="shared" si="31"/>
        <v>264597289</v>
      </c>
      <c r="Y35" s="151">
        <f t="shared" si="31"/>
        <v>198432725</v>
      </c>
      <c r="Z35" s="144">
        <f t="shared" si="31"/>
        <v>0</v>
      </c>
      <c r="AA35" s="153">
        <f t="shared" si="31"/>
        <v>198432725</v>
      </c>
      <c r="AB35" s="151">
        <f t="shared" si="31"/>
        <v>47523219</v>
      </c>
      <c r="AC35" s="144">
        <f t="shared" si="31"/>
        <v>14261000</v>
      </c>
      <c r="AD35" s="153">
        <f t="shared" si="31"/>
        <v>61784219</v>
      </c>
      <c r="AE35" s="151">
        <f t="shared" si="31"/>
        <v>27031028</v>
      </c>
      <c r="AF35" s="144">
        <f t="shared" si="31"/>
        <v>18265939</v>
      </c>
      <c r="AG35" s="153">
        <f t="shared" si="31"/>
        <v>45296967</v>
      </c>
      <c r="AH35" s="151">
        <f t="shared" si="31"/>
        <v>66164564</v>
      </c>
      <c r="AI35" s="144">
        <f t="shared" si="31"/>
        <v>202813070</v>
      </c>
      <c r="AJ35" s="153">
        <f t="shared" si="31"/>
        <v>219300322</v>
      </c>
      <c r="AK35" s="10"/>
      <c r="AL35" s="151">
        <f>SUM(AL36:AL41)</f>
        <v>-20000000</v>
      </c>
      <c r="AM35" s="153">
        <f>SUM(AM36:AM41)</f>
        <v>0</v>
      </c>
      <c r="AN35" s="10"/>
      <c r="AO35" s="428"/>
      <c r="AP35" s="547"/>
      <c r="AQ35" s="363"/>
      <c r="AR35" s="548"/>
      <c r="AS35" s="548"/>
      <c r="AT35" s="548"/>
      <c r="AU35" s="549">
        <f>AR17-AR32</f>
        <v>339990577</v>
      </c>
      <c r="AV35" s="550">
        <f>AS17-AR32</f>
        <v>-91818389</v>
      </c>
      <c r="AW35" s="550" t="s">
        <v>158</v>
      </c>
      <c r="AX35" s="551"/>
      <c r="AY35" s="550">
        <f>AY17+AY32</f>
        <v>55305780.666666687</v>
      </c>
      <c r="AZ35" s="552">
        <f>AZ17+AY32</f>
        <v>-1583007273.3333333</v>
      </c>
      <c r="BB35" s="514"/>
      <c r="BC35" s="514"/>
      <c r="BD35" s="514"/>
      <c r="BE35" s="514"/>
      <c r="BF35" s="514"/>
    </row>
    <row r="36" spans="1:70" s="467" customFormat="1" ht="15.75" thickBot="1" x14ac:dyDescent="0.25">
      <c r="A36" s="188" t="str">
        <f>+IF(FEBRERO!A36=0,"",FEBRERO!A36)</f>
        <v>1130103-3-1</v>
      </c>
      <c r="B36" s="189" t="str">
        <f>+CONCATENATE("Vigencia ",INSTRUCCIONES!$F$3)</f>
        <v>Vigencia 2014</v>
      </c>
      <c r="C36" s="456">
        <f>+ENERO!C36</f>
        <v>0</v>
      </c>
      <c r="D36" s="456">
        <f>FEBRERO!D36+MARZO!P36</f>
        <v>0</v>
      </c>
      <c r="E36" s="456">
        <f>FEBRERO!E36+MARZO!Q36</f>
        <v>0</v>
      </c>
      <c r="F36" s="170">
        <f t="shared" ref="F36:F41" si="32">SUM(C36:E36)</f>
        <v>0</v>
      </c>
      <c r="G36" s="283">
        <f>FEBRERO!I36</f>
        <v>0</v>
      </c>
      <c r="H36" s="457">
        <v>0</v>
      </c>
      <c r="I36" s="170">
        <f t="shared" ref="I36:I41" si="33">SUM(G36:H36)</f>
        <v>0</v>
      </c>
      <c r="J36" s="283">
        <f>FEBRERO!L36</f>
        <v>0</v>
      </c>
      <c r="K36" s="457">
        <v>0</v>
      </c>
      <c r="L36" s="170">
        <f t="shared" ref="L36:L41" si="34">SUM(J36:K36)</f>
        <v>0</v>
      </c>
      <c r="M36" s="283">
        <f t="shared" ref="M36:M41" si="35">F36-I36</f>
        <v>0</v>
      </c>
      <c r="N36" s="170">
        <f t="shared" ref="N36:N41" si="36">F36-L36</f>
        <v>0</v>
      </c>
      <c r="O36" s="10"/>
      <c r="P36" s="455">
        <v>0</v>
      </c>
      <c r="Q36" s="458">
        <v>0</v>
      </c>
      <c r="R36" s="10"/>
      <c r="S36" s="155" t="str">
        <f>+IF(FEBRERO!S36=0,"",FEBRERO!S36)</f>
        <v>1010200-1</v>
      </c>
      <c r="T36" s="238" t="str">
        <f>+IF(FEBRERO!T36=0,"",FEBRERO!T36)</f>
        <v>Remuneración y Honorarios por Servicios Técnicos y Profesionales</v>
      </c>
      <c r="U36" s="31">
        <f>+ENERO!U36</f>
        <v>180000000</v>
      </c>
      <c r="V36" s="17">
        <f>FEBRERO!V36+MARZO!AL36</f>
        <v>-20000000</v>
      </c>
      <c r="W36" s="17">
        <f>FEBRERO!W36+MARZO!AM36</f>
        <v>63006844</v>
      </c>
      <c r="X36" s="20">
        <f t="shared" ref="X36:X41" si="37">SUM(U36:W36)</f>
        <v>223006844</v>
      </c>
      <c r="Y36" s="21">
        <f>FEBRERO!AA36</f>
        <v>168678280</v>
      </c>
      <c r="Z36" s="457">
        <v>0</v>
      </c>
      <c r="AA36" s="18">
        <f t="shared" ref="AA36:AA41" si="38">SUM(Y36:Z36)</f>
        <v>168678280</v>
      </c>
      <c r="AB36" s="21">
        <f>FEBRERO!AD36</f>
        <v>17768774</v>
      </c>
      <c r="AC36" s="457">
        <v>14261000</v>
      </c>
      <c r="AD36" s="18">
        <f t="shared" ref="AD36:AD41" si="39">SUM(AB36:AC36)</f>
        <v>32029774</v>
      </c>
      <c r="AE36" s="21">
        <f>FEBRERO!AG36</f>
        <v>10135661</v>
      </c>
      <c r="AF36" s="457">
        <v>10002611</v>
      </c>
      <c r="AG36" s="18">
        <f t="shared" ref="AG36:AG41" si="40">SUM(AE36:AF36)</f>
        <v>20138272</v>
      </c>
      <c r="AH36" s="21">
        <f t="shared" ref="AH36:AH41" si="41">X36-AA36</f>
        <v>54328564</v>
      </c>
      <c r="AI36" s="17">
        <f t="shared" ref="AI36:AI41" si="42">X36-AD36</f>
        <v>190977070</v>
      </c>
      <c r="AJ36" s="18">
        <f t="shared" ref="AJ36:AJ41" si="43">X36-AG36</f>
        <v>202868572</v>
      </c>
      <c r="AK36" s="10"/>
      <c r="AL36" s="455">
        <v>-20000000</v>
      </c>
      <c r="AM36" s="458">
        <v>0</v>
      </c>
      <c r="AN36" s="10"/>
      <c r="AO36" s="553"/>
      <c r="AP36" s="24"/>
      <c r="AQ36" s="24"/>
      <c r="AR36" s="24"/>
      <c r="AS36" s="24"/>
      <c r="AT36" s="24"/>
      <c r="AU36" s="24"/>
      <c r="AV36" s="24"/>
      <c r="AW36" s="24"/>
      <c r="AX36" s="24"/>
      <c r="AY36" s="24"/>
      <c r="AZ36" s="25"/>
      <c r="BB36" s="514"/>
      <c r="BC36" s="514"/>
      <c r="BD36" s="514"/>
      <c r="BE36" s="514"/>
      <c r="BF36" s="514"/>
    </row>
    <row r="37" spans="1:70" s="467" customFormat="1" ht="15" x14ac:dyDescent="0.2">
      <c r="A37" s="188" t="str">
        <f>+IF(FEBRERO!A37=0,"",FEBRERO!A37)</f>
        <v>1130103-3-2</v>
      </c>
      <c r="B37" s="189" t="str">
        <f>+IF(FEBRERO!B37=0,"",FEBRERO!B37)</f>
        <v>Vigencias Anteriores</v>
      </c>
      <c r="C37" s="456">
        <f>+ENERO!C37</f>
        <v>0</v>
      </c>
      <c r="D37" s="456">
        <f>FEBRERO!D37+MARZO!P37</f>
        <v>0</v>
      </c>
      <c r="E37" s="456">
        <f>FEBRERO!E37+MARZO!Q37</f>
        <v>0</v>
      </c>
      <c r="F37" s="170">
        <f t="shared" si="32"/>
        <v>0</v>
      </c>
      <c r="G37" s="283">
        <f>FEBRERO!I37</f>
        <v>0</v>
      </c>
      <c r="H37" s="457">
        <v>0</v>
      </c>
      <c r="I37" s="170">
        <f t="shared" si="33"/>
        <v>0</v>
      </c>
      <c r="J37" s="283">
        <f>FEBRERO!L37</f>
        <v>0</v>
      </c>
      <c r="K37" s="457">
        <v>0</v>
      </c>
      <c r="L37" s="170">
        <f t="shared" si="34"/>
        <v>0</v>
      </c>
      <c r="M37" s="283">
        <f t="shared" si="35"/>
        <v>0</v>
      </c>
      <c r="N37" s="170">
        <f t="shared" si="36"/>
        <v>0</v>
      </c>
      <c r="P37" s="455">
        <v>0</v>
      </c>
      <c r="Q37" s="458">
        <v>0</v>
      </c>
      <c r="R37" s="10"/>
      <c r="S37" s="155" t="str">
        <f>+IF(FEBRERO!S37=0,"",FEBRERO!S37)</f>
        <v>1010200-2</v>
      </c>
      <c r="T37" s="238" t="str">
        <f>+IF(FEBRERO!T37=0,"",FEBRERO!T37)</f>
        <v>Personal Supernumerario</v>
      </c>
      <c r="U37" s="31">
        <f>+ENERO!U37</f>
        <v>0</v>
      </c>
      <c r="V37" s="17">
        <f>FEBRERO!V37+MARZO!AL37</f>
        <v>0</v>
      </c>
      <c r="W37" s="17">
        <f>FEBRERO!W37+MARZO!AM37</f>
        <v>0</v>
      </c>
      <c r="X37" s="20">
        <f t="shared" si="37"/>
        <v>0</v>
      </c>
      <c r="Y37" s="21">
        <f>FEBRERO!AA37</f>
        <v>0</v>
      </c>
      <c r="Z37" s="457">
        <v>0</v>
      </c>
      <c r="AA37" s="18">
        <f t="shared" si="38"/>
        <v>0</v>
      </c>
      <c r="AB37" s="21">
        <f>FEBRERO!AD37</f>
        <v>0</v>
      </c>
      <c r="AC37" s="457">
        <v>0</v>
      </c>
      <c r="AD37" s="18">
        <f t="shared" si="39"/>
        <v>0</v>
      </c>
      <c r="AE37" s="21">
        <f>FEBRERO!AG37</f>
        <v>0</v>
      </c>
      <c r="AF37" s="457">
        <v>0</v>
      </c>
      <c r="AG37" s="18">
        <f t="shared" si="40"/>
        <v>0</v>
      </c>
      <c r="AH37" s="21">
        <f t="shared" si="41"/>
        <v>0</v>
      </c>
      <c r="AI37" s="17">
        <f t="shared" si="42"/>
        <v>0</v>
      </c>
      <c r="AJ37" s="18">
        <f t="shared" si="43"/>
        <v>0</v>
      </c>
      <c r="AK37" s="10"/>
      <c r="AL37" s="455">
        <v>0</v>
      </c>
      <c r="AM37" s="458">
        <v>0</v>
      </c>
      <c r="AN37" s="10"/>
      <c r="AO37" s="26" t="s">
        <v>161</v>
      </c>
    </row>
    <row r="38" spans="1:70" s="467" customFormat="1" x14ac:dyDescent="0.2">
      <c r="A38" s="718"/>
      <c r="B38" s="719"/>
      <c r="C38" s="720"/>
      <c r="D38" s="720"/>
      <c r="E38" s="720"/>
      <c r="F38" s="721"/>
      <c r="G38" s="722"/>
      <c r="H38" s="723"/>
      <c r="I38" s="721"/>
      <c r="J38" s="722"/>
      <c r="K38" s="723"/>
      <c r="L38" s="721"/>
      <c r="M38" s="722"/>
      <c r="N38" s="721"/>
      <c r="P38" s="724"/>
      <c r="Q38" s="725"/>
      <c r="R38" s="10"/>
      <c r="S38" s="155" t="str">
        <f>+IF(FEBRERO!S38=0,"",FEBRERO!S38)</f>
        <v>1010200-3</v>
      </c>
      <c r="T38" s="238" t="str">
        <f>+IF(FEBRERO!T38=0,"",FEBRERO!T38)</f>
        <v>Honorarios de la Junta Directiva</v>
      </c>
      <c r="U38" s="31">
        <f>+ENERO!U38</f>
        <v>1836000</v>
      </c>
      <c r="V38" s="17">
        <f>FEBRERO!V38+MARZO!AL38</f>
        <v>0</v>
      </c>
      <c r="W38" s="17">
        <f>FEBRERO!W38+MARZO!AM38</f>
        <v>0</v>
      </c>
      <c r="X38" s="20">
        <f t="shared" si="37"/>
        <v>1836000</v>
      </c>
      <c r="Y38" s="21">
        <f>FEBRERO!AA38</f>
        <v>0</v>
      </c>
      <c r="Z38" s="457">
        <v>0</v>
      </c>
      <c r="AA38" s="18">
        <f t="shared" si="38"/>
        <v>0</v>
      </c>
      <c r="AB38" s="21">
        <f>FEBRERO!AD38</f>
        <v>0</v>
      </c>
      <c r="AC38" s="457">
        <v>0</v>
      </c>
      <c r="AD38" s="18">
        <f t="shared" si="39"/>
        <v>0</v>
      </c>
      <c r="AE38" s="21">
        <f>FEBRERO!AG38</f>
        <v>0</v>
      </c>
      <c r="AF38" s="457">
        <v>0</v>
      </c>
      <c r="AG38" s="18">
        <f t="shared" si="40"/>
        <v>0</v>
      </c>
      <c r="AH38" s="21">
        <f t="shared" si="41"/>
        <v>1836000</v>
      </c>
      <c r="AI38" s="17">
        <f t="shared" si="42"/>
        <v>1836000</v>
      </c>
      <c r="AJ38" s="18">
        <f t="shared" si="43"/>
        <v>1836000</v>
      </c>
      <c r="AK38" s="10"/>
      <c r="AL38" s="455">
        <v>0</v>
      </c>
      <c r="AM38" s="458">
        <v>0</v>
      </c>
      <c r="AN38" s="10"/>
      <c r="AO38" s="365"/>
      <c r="AP38" s="365"/>
      <c r="AQ38" s="365"/>
      <c r="AR38" s="365"/>
      <c r="AS38" s="365"/>
      <c r="AT38" s="365"/>
      <c r="AU38" s="365"/>
      <c r="AV38" s="365"/>
      <c r="AW38" s="365"/>
      <c r="AX38" s="365"/>
      <c r="AY38" s="365"/>
      <c r="AZ38" s="365"/>
    </row>
    <row r="39" spans="1:70" s="467" customFormat="1" x14ac:dyDescent="0.2">
      <c r="A39" s="718"/>
      <c r="B39" s="719"/>
      <c r="C39" s="720"/>
      <c r="D39" s="720"/>
      <c r="E39" s="720"/>
      <c r="F39" s="721"/>
      <c r="G39" s="722"/>
      <c r="H39" s="723"/>
      <c r="I39" s="721"/>
      <c r="J39" s="722"/>
      <c r="K39" s="723"/>
      <c r="L39" s="721"/>
      <c r="M39" s="722"/>
      <c r="N39" s="721"/>
      <c r="P39" s="724"/>
      <c r="Q39" s="725"/>
      <c r="R39" s="10"/>
      <c r="S39" s="155" t="str">
        <f>+IF(FEBRERO!S39=0,"",FEBRERO!S39)</f>
        <v>1010200-4</v>
      </c>
      <c r="T39" s="238" t="str">
        <f>+IF(FEBRERO!T39=0,"",FEBRERO!T39)</f>
        <v>Otros Honorarios (Servicios de Cooperativa)</v>
      </c>
      <c r="U39" s="31">
        <f>+ENERO!U39</f>
        <v>0</v>
      </c>
      <c r="V39" s="17">
        <f>FEBRERO!V39+MARZO!AL39</f>
        <v>0</v>
      </c>
      <c r="W39" s="17">
        <f>FEBRERO!W39+MARZO!AM39</f>
        <v>0</v>
      </c>
      <c r="X39" s="20">
        <f t="shared" si="37"/>
        <v>0</v>
      </c>
      <c r="Y39" s="21">
        <f>FEBRERO!AA39</f>
        <v>0</v>
      </c>
      <c r="Z39" s="457">
        <v>0</v>
      </c>
      <c r="AA39" s="18">
        <f t="shared" si="38"/>
        <v>0</v>
      </c>
      <c r="AB39" s="21">
        <f>FEBRERO!AD39</f>
        <v>0</v>
      </c>
      <c r="AC39" s="457">
        <v>0</v>
      </c>
      <c r="AD39" s="18">
        <f t="shared" si="39"/>
        <v>0</v>
      </c>
      <c r="AE39" s="21">
        <f>FEBRERO!AG39</f>
        <v>0</v>
      </c>
      <c r="AF39" s="457">
        <v>0</v>
      </c>
      <c r="AG39" s="18">
        <f t="shared" si="40"/>
        <v>0</v>
      </c>
      <c r="AH39" s="21">
        <f t="shared" si="41"/>
        <v>0</v>
      </c>
      <c r="AI39" s="17">
        <f t="shared" si="42"/>
        <v>0</v>
      </c>
      <c r="AJ39" s="18">
        <f t="shared" si="43"/>
        <v>0</v>
      </c>
      <c r="AK39" s="10"/>
      <c r="AL39" s="455">
        <v>0</v>
      </c>
      <c r="AM39" s="458">
        <v>0</v>
      </c>
      <c r="AN39" s="10"/>
      <c r="AO39" s="365"/>
      <c r="AP39" s="365"/>
      <c r="AQ39" s="365"/>
      <c r="AR39" s="365"/>
      <c r="AS39" s="365"/>
      <c r="AT39" s="365"/>
      <c r="AU39" s="365"/>
      <c r="AV39" s="365"/>
      <c r="AW39" s="365"/>
      <c r="AX39" s="365"/>
      <c r="AY39" s="365"/>
      <c r="AZ39" s="365"/>
    </row>
    <row r="40" spans="1:70" s="514" customFormat="1" x14ac:dyDescent="0.2">
      <c r="A40" s="718"/>
      <c r="B40" s="719"/>
      <c r="C40" s="720"/>
      <c r="D40" s="720"/>
      <c r="E40" s="720"/>
      <c r="F40" s="721"/>
      <c r="G40" s="722"/>
      <c r="H40" s="723"/>
      <c r="I40" s="721"/>
      <c r="J40" s="722"/>
      <c r="K40" s="723"/>
      <c r="L40" s="721"/>
      <c r="M40" s="722"/>
      <c r="N40" s="721"/>
      <c r="O40" s="467"/>
      <c r="P40" s="724"/>
      <c r="Q40" s="725"/>
      <c r="R40" s="10"/>
      <c r="S40" s="155" t="str">
        <f>+IF(FEBRERO!S40=0,"",FEBRERO!S40)</f>
        <v>1010200-6</v>
      </c>
      <c r="T40" s="238" t="str">
        <f>+IF(FEBRERO!T40=0,"",FEBRERO!T40)</f>
        <v>Certificación, Habilitación y Acreditación</v>
      </c>
      <c r="U40" s="31">
        <f>+ENERO!U40</f>
        <v>10000000</v>
      </c>
      <c r="V40" s="17">
        <f>FEBRERO!V40+MARZO!AL40</f>
        <v>0</v>
      </c>
      <c r="W40" s="17">
        <f>FEBRERO!W40+MARZO!AM40</f>
        <v>0</v>
      </c>
      <c r="X40" s="20">
        <f t="shared" si="37"/>
        <v>10000000</v>
      </c>
      <c r="Y40" s="21">
        <f>FEBRERO!AA40</f>
        <v>0</v>
      </c>
      <c r="Z40" s="457">
        <v>0</v>
      </c>
      <c r="AA40" s="18">
        <f t="shared" si="38"/>
        <v>0</v>
      </c>
      <c r="AB40" s="21">
        <f>FEBRERO!AD40</f>
        <v>0</v>
      </c>
      <c r="AC40" s="457">
        <v>0</v>
      </c>
      <c r="AD40" s="18">
        <f t="shared" si="39"/>
        <v>0</v>
      </c>
      <c r="AE40" s="21">
        <f>FEBRERO!AG40</f>
        <v>0</v>
      </c>
      <c r="AF40" s="457">
        <v>0</v>
      </c>
      <c r="AG40" s="18">
        <f t="shared" si="40"/>
        <v>0</v>
      </c>
      <c r="AH40" s="21">
        <f t="shared" si="41"/>
        <v>10000000</v>
      </c>
      <c r="AI40" s="17">
        <f t="shared" si="42"/>
        <v>10000000</v>
      </c>
      <c r="AJ40" s="18">
        <f t="shared" si="43"/>
        <v>10000000</v>
      </c>
      <c r="AK40" s="10"/>
      <c r="AL40" s="455">
        <v>0</v>
      </c>
      <c r="AM40" s="458">
        <v>0</v>
      </c>
      <c r="AN40" s="10"/>
      <c r="AO40" s="467"/>
      <c r="AP40" s="467"/>
      <c r="AQ40" s="467"/>
      <c r="AR40" s="467"/>
      <c r="AS40" s="467"/>
      <c r="AT40" s="467"/>
      <c r="AU40" s="467"/>
      <c r="AV40" s="467"/>
      <c r="AW40" s="467"/>
      <c r="AX40" s="467"/>
      <c r="AY40" s="467"/>
      <c r="AZ40" s="467"/>
      <c r="BA40" s="467"/>
      <c r="BF40" s="467"/>
      <c r="BG40" s="467"/>
      <c r="BH40" s="467"/>
      <c r="BI40" s="467"/>
      <c r="BJ40" s="467"/>
      <c r="BK40" s="467"/>
      <c r="BL40" s="467"/>
      <c r="BM40" s="467"/>
      <c r="BN40" s="467"/>
      <c r="BO40" s="467"/>
      <c r="BP40" s="467"/>
      <c r="BQ40" s="467"/>
      <c r="BR40" s="467"/>
    </row>
    <row r="41" spans="1:70" s="514" customFormat="1" x14ac:dyDescent="0.2">
      <c r="A41" s="57">
        <f>+IF(FEBRERO!A41=0,"",FEBRERO!A41)</f>
        <v>1130104</v>
      </c>
      <c r="B41" s="45" t="str">
        <f>+IF(FEBRERO!B41=0,"",FEBRERO!B41)</f>
        <v>SUBSIDIO A LA OFERTA- ACTIVIDADES NO POS-S</v>
      </c>
      <c r="C41" s="27">
        <f>+ENERO!C41</f>
        <v>0</v>
      </c>
      <c r="D41" s="27">
        <f>FEBRERO!D41+MARZO!P41</f>
        <v>0</v>
      </c>
      <c r="E41" s="27">
        <f>FEBRERO!E41+MARZO!Q41</f>
        <v>0</v>
      </c>
      <c r="F41" s="28">
        <f t="shared" si="32"/>
        <v>0</v>
      </c>
      <c r="G41" s="31">
        <f>FEBRERO!I41</f>
        <v>0</v>
      </c>
      <c r="H41" s="457">
        <v>0</v>
      </c>
      <c r="I41" s="28">
        <f t="shared" si="33"/>
        <v>0</v>
      </c>
      <c r="J41" s="31">
        <f>FEBRERO!L41</f>
        <v>0</v>
      </c>
      <c r="K41" s="457">
        <v>0</v>
      </c>
      <c r="L41" s="28">
        <f t="shared" si="34"/>
        <v>0</v>
      </c>
      <c r="M41" s="31">
        <f t="shared" si="35"/>
        <v>0</v>
      </c>
      <c r="N41" s="28">
        <f t="shared" si="36"/>
        <v>0</v>
      </c>
      <c r="O41" s="467"/>
      <c r="P41" s="455">
        <v>0</v>
      </c>
      <c r="Q41" s="458">
        <v>0</v>
      </c>
      <c r="R41" s="10"/>
      <c r="S41" s="155">
        <f>+IF(FEBRERO!S41=0,"",FEBRERO!S41)</f>
        <v>1010299</v>
      </c>
      <c r="T41" s="238" t="str">
        <f>+IF(FEBRERO!T41=0,"",FEBRERO!T41)</f>
        <v>Vigencias Anteriores</v>
      </c>
      <c r="U41" s="31">
        <f>+ENERO!U41</f>
        <v>0</v>
      </c>
      <c r="V41" s="17">
        <f>FEBRERO!V41+MARZO!AL41</f>
        <v>0</v>
      </c>
      <c r="W41" s="17">
        <f>FEBRERO!W41+MARZO!AM41</f>
        <v>29754445</v>
      </c>
      <c r="X41" s="20">
        <f t="shared" si="37"/>
        <v>29754445</v>
      </c>
      <c r="Y41" s="21">
        <f>FEBRERO!AA41</f>
        <v>29754445</v>
      </c>
      <c r="Z41" s="457">
        <v>0</v>
      </c>
      <c r="AA41" s="18">
        <f t="shared" si="38"/>
        <v>29754445</v>
      </c>
      <c r="AB41" s="21">
        <f>FEBRERO!AD41</f>
        <v>29754445</v>
      </c>
      <c r="AC41" s="457">
        <v>0</v>
      </c>
      <c r="AD41" s="18">
        <f t="shared" si="39"/>
        <v>29754445</v>
      </c>
      <c r="AE41" s="21">
        <f>FEBRERO!AG41</f>
        <v>16895367</v>
      </c>
      <c r="AF41" s="457">
        <v>8263328</v>
      </c>
      <c r="AG41" s="18">
        <f t="shared" si="40"/>
        <v>25158695</v>
      </c>
      <c r="AH41" s="21">
        <f t="shared" si="41"/>
        <v>0</v>
      </c>
      <c r="AI41" s="17">
        <f t="shared" si="42"/>
        <v>0</v>
      </c>
      <c r="AJ41" s="18">
        <f t="shared" si="43"/>
        <v>4595750</v>
      </c>
      <c r="AK41" s="10"/>
      <c r="AL41" s="455">
        <v>0</v>
      </c>
      <c r="AM41" s="458">
        <v>0</v>
      </c>
      <c r="AN41" s="10"/>
      <c r="AO41" s="365"/>
      <c r="AP41" s="365"/>
      <c r="AQ41" s="365"/>
      <c r="AR41" s="365"/>
      <c r="AS41" s="365"/>
      <c r="AT41" s="365"/>
      <c r="AU41" s="365"/>
      <c r="AV41" s="365"/>
      <c r="AW41" s="365"/>
      <c r="AX41" s="365"/>
      <c r="AY41" s="365"/>
      <c r="AZ41" s="365"/>
      <c r="BA41" s="467"/>
      <c r="BF41" s="467"/>
      <c r="BG41" s="467"/>
      <c r="BH41" s="467"/>
      <c r="BI41" s="467"/>
      <c r="BJ41" s="467"/>
      <c r="BK41" s="467"/>
      <c r="BL41" s="467"/>
    </row>
    <row r="42" spans="1:70" s="467" customFormat="1" ht="15.75" x14ac:dyDescent="0.2">
      <c r="A42" s="57">
        <f>+IF(FEBRERO!A42=0,"",FEBRERO!A42)</f>
        <v>1130106</v>
      </c>
      <c r="B42" s="45" t="str">
        <f>+IF(FEBRERO!B42=0,"",FEBRERO!B42)</f>
        <v>SALUD PUBLICA - PLAN DE INTERVENCIONES COLECTIVAS</v>
      </c>
      <c r="C42" s="53">
        <f t="shared" ref="C42:N42" si="44">SUM(C43:C44)</f>
        <v>100000000</v>
      </c>
      <c r="D42" s="53">
        <f t="shared" si="44"/>
        <v>0</v>
      </c>
      <c r="E42" s="53">
        <f t="shared" si="44"/>
        <v>15073169</v>
      </c>
      <c r="F42" s="54">
        <f t="shared" si="44"/>
        <v>115073169</v>
      </c>
      <c r="G42" s="52">
        <f t="shared" si="44"/>
        <v>15073169</v>
      </c>
      <c r="H42" s="53">
        <f t="shared" si="44"/>
        <v>10981100</v>
      </c>
      <c r="I42" s="54">
        <f t="shared" si="44"/>
        <v>26054269</v>
      </c>
      <c r="J42" s="52">
        <f t="shared" si="44"/>
        <v>15073169</v>
      </c>
      <c r="K42" s="53">
        <f t="shared" si="44"/>
        <v>0</v>
      </c>
      <c r="L42" s="54">
        <f t="shared" si="44"/>
        <v>15073169</v>
      </c>
      <c r="M42" s="52">
        <f t="shared" si="44"/>
        <v>89018900</v>
      </c>
      <c r="N42" s="54">
        <f t="shared" si="44"/>
        <v>100000000</v>
      </c>
      <c r="P42" s="52">
        <f>SUM(P43:P44)</f>
        <v>0</v>
      </c>
      <c r="Q42" s="54">
        <f>SUM(Q43:Q44)</f>
        <v>0</v>
      </c>
      <c r="R42" s="10"/>
      <c r="S42" s="448" t="str">
        <f>+IF(FEBRERO!S42=0,"",FEBRERO!S42)</f>
        <v/>
      </c>
      <c r="T42" s="649" t="str">
        <f>+IF(FEBRERO!T42=0,"",FEBRERO!T42)</f>
        <v/>
      </c>
      <c r="U42" s="450"/>
      <c r="V42" s="193"/>
      <c r="W42" s="193"/>
      <c r="X42" s="193"/>
      <c r="Y42" s="450"/>
      <c r="Z42" s="193"/>
      <c r="AA42" s="207"/>
      <c r="AB42" s="450"/>
      <c r="AC42" s="193"/>
      <c r="AD42" s="207"/>
      <c r="AE42" s="450"/>
      <c r="AF42" s="193"/>
      <c r="AG42" s="207"/>
      <c r="AH42" s="450"/>
      <c r="AI42" s="193"/>
      <c r="AJ42" s="207"/>
      <c r="AK42" s="12"/>
      <c r="AL42" s="213"/>
      <c r="AM42" s="214"/>
      <c r="AN42" s="10"/>
      <c r="AO42" s="365"/>
      <c r="AP42" s="365"/>
      <c r="AQ42" s="365"/>
      <c r="AR42" s="365"/>
      <c r="AS42" s="365"/>
      <c r="AT42" s="365"/>
      <c r="AU42" s="365"/>
      <c r="AV42" s="365"/>
      <c r="AW42" s="365"/>
      <c r="AX42" s="365"/>
      <c r="AY42" s="365"/>
      <c r="AZ42" s="365"/>
    </row>
    <row r="43" spans="1:70" s="514" customFormat="1" ht="15" x14ac:dyDescent="0.2">
      <c r="A43" s="188" t="str">
        <f>+IF(FEBRERO!A43=0,"",FEBRERO!A43)</f>
        <v>1130106-1</v>
      </c>
      <c r="B43" s="189" t="str">
        <f>+CONCATENATE("Vigencia ",INSTRUCCIONES!$F$3)</f>
        <v>Vigencia 2014</v>
      </c>
      <c r="C43" s="456">
        <f>+ENERO!C43</f>
        <v>100000000</v>
      </c>
      <c r="D43" s="456">
        <f>FEBRERO!D43+MARZO!P43</f>
        <v>0</v>
      </c>
      <c r="E43" s="456">
        <f>FEBRERO!E43+MARZO!Q43</f>
        <v>0</v>
      </c>
      <c r="F43" s="170">
        <f>SUM(C43:E43)</f>
        <v>100000000</v>
      </c>
      <c r="G43" s="283">
        <f>FEBRERO!I43</f>
        <v>0</v>
      </c>
      <c r="H43" s="457">
        <v>10981100</v>
      </c>
      <c r="I43" s="170">
        <f>SUM(G43:H43)</f>
        <v>10981100</v>
      </c>
      <c r="J43" s="283">
        <f>FEBRERO!L43</f>
        <v>0</v>
      </c>
      <c r="K43" s="457">
        <v>0</v>
      </c>
      <c r="L43" s="170">
        <f>SUM(J43:K43)</f>
        <v>0</v>
      </c>
      <c r="M43" s="283">
        <f>F43-I43</f>
        <v>89018900</v>
      </c>
      <c r="N43" s="170">
        <f>F43-L43</f>
        <v>100000000</v>
      </c>
      <c r="O43" s="467"/>
      <c r="P43" s="455">
        <v>0</v>
      </c>
      <c r="Q43" s="458">
        <v>0</v>
      </c>
      <c r="R43" s="10"/>
      <c r="S43" s="34">
        <f>+IF(FEBRERO!S43=0,"",FEBRERO!S43)</f>
        <v>1010300</v>
      </c>
      <c r="T43" s="237" t="str">
        <f>+IF(FEBRERO!T43=0,"",FEBRERO!T43)</f>
        <v>Contribuciones Inherentes nómina al Sector Privado</v>
      </c>
      <c r="U43" s="151">
        <f t="shared" ref="U43:AJ43" si="45">U44+U49+U55</f>
        <v>131901422</v>
      </c>
      <c r="V43" s="144">
        <f t="shared" si="45"/>
        <v>0</v>
      </c>
      <c r="W43" s="144">
        <f t="shared" si="45"/>
        <v>29357693</v>
      </c>
      <c r="X43" s="152">
        <f t="shared" si="45"/>
        <v>161259115</v>
      </c>
      <c r="Y43" s="151">
        <f t="shared" si="45"/>
        <v>42284732</v>
      </c>
      <c r="Z43" s="144">
        <f t="shared" si="45"/>
        <v>6455793</v>
      </c>
      <c r="AA43" s="153">
        <f t="shared" si="45"/>
        <v>48740525</v>
      </c>
      <c r="AB43" s="151">
        <f t="shared" si="45"/>
        <v>42284732</v>
      </c>
      <c r="AC43" s="144">
        <f t="shared" si="45"/>
        <v>6455793</v>
      </c>
      <c r="AD43" s="153">
        <f t="shared" si="45"/>
        <v>48740525</v>
      </c>
      <c r="AE43" s="151">
        <f t="shared" si="45"/>
        <v>25874046</v>
      </c>
      <c r="AF43" s="144">
        <f t="shared" si="45"/>
        <v>6441077</v>
      </c>
      <c r="AG43" s="153">
        <f t="shared" si="45"/>
        <v>32315123</v>
      </c>
      <c r="AH43" s="151">
        <f t="shared" si="45"/>
        <v>112518590</v>
      </c>
      <c r="AI43" s="144">
        <f t="shared" si="45"/>
        <v>112518590</v>
      </c>
      <c r="AJ43" s="153">
        <f t="shared" si="45"/>
        <v>128943992</v>
      </c>
      <c r="AK43" s="10"/>
      <c r="AL43" s="151">
        <f>AL44+AL49+AL55</f>
        <v>0</v>
      </c>
      <c r="AM43" s="153">
        <f>AM44+AM49+AM55</f>
        <v>0</v>
      </c>
      <c r="AN43" s="10"/>
      <c r="AO43" s="467"/>
      <c r="AP43" s="554"/>
      <c r="AQ43" s="365"/>
      <c r="AR43" s="365"/>
      <c r="AS43" s="365"/>
      <c r="AT43" s="365"/>
      <c r="AU43" s="365"/>
      <c r="AV43" s="365"/>
      <c r="AW43" s="365"/>
      <c r="AX43" s="365"/>
      <c r="AY43" s="365"/>
      <c r="AZ43" s="365"/>
      <c r="BA43" s="467"/>
      <c r="BF43" s="467"/>
      <c r="BG43" s="467"/>
      <c r="BH43" s="467"/>
      <c r="BI43" s="467"/>
      <c r="BJ43" s="467"/>
      <c r="BK43" s="467"/>
      <c r="BL43" s="467"/>
      <c r="BM43" s="467"/>
      <c r="BN43" s="467"/>
      <c r="BO43" s="467"/>
      <c r="BP43" s="467"/>
      <c r="BQ43" s="467"/>
      <c r="BR43" s="467"/>
    </row>
    <row r="44" spans="1:70" s="514" customFormat="1" ht="15" x14ac:dyDescent="0.2">
      <c r="A44" s="188" t="str">
        <f>+IF(FEBRERO!A44=0,"",FEBRERO!A44)</f>
        <v>1130106-2</v>
      </c>
      <c r="B44" s="189" t="str">
        <f>+IF(FEBRERO!B44=0,"",FEBRERO!B44)</f>
        <v>Vigencias Anteriores</v>
      </c>
      <c r="C44" s="456">
        <f>+ENERO!C44</f>
        <v>0</v>
      </c>
      <c r="D44" s="456">
        <f>FEBRERO!D44+MARZO!P44</f>
        <v>0</v>
      </c>
      <c r="E44" s="456">
        <f>FEBRERO!E44+MARZO!Q44</f>
        <v>15073169</v>
      </c>
      <c r="F44" s="170">
        <f>SUM(C44:E44)</f>
        <v>15073169</v>
      </c>
      <c r="G44" s="283">
        <f>FEBRERO!I44</f>
        <v>15073169</v>
      </c>
      <c r="H44" s="457">
        <v>0</v>
      </c>
      <c r="I44" s="170">
        <f>SUM(G44:H44)</f>
        <v>15073169</v>
      </c>
      <c r="J44" s="283">
        <f>FEBRERO!L44</f>
        <v>15073169</v>
      </c>
      <c r="K44" s="457">
        <v>0</v>
      </c>
      <c r="L44" s="170">
        <f>SUM(J44:K44)</f>
        <v>15073169</v>
      </c>
      <c r="M44" s="283">
        <f>F44-I44</f>
        <v>0</v>
      </c>
      <c r="N44" s="170">
        <f>F44-L44</f>
        <v>0</v>
      </c>
      <c r="O44" s="467"/>
      <c r="P44" s="455">
        <v>0</v>
      </c>
      <c r="Q44" s="458">
        <v>0</v>
      </c>
      <c r="R44" s="10"/>
      <c r="S44" s="155">
        <f>+IF(FEBRERO!S44=0,"",FEBRERO!S44)</f>
        <v>1010301</v>
      </c>
      <c r="T44" s="238" t="str">
        <f>+IF(FEBRERO!T44=0,"",FEBRERO!T44)</f>
        <v>Contribuciones - Sin Situación de Fondos</v>
      </c>
      <c r="U44" s="31">
        <f t="shared" ref="U44:AJ44" si="46">SUM(U45:U48)</f>
        <v>69341123</v>
      </c>
      <c r="V44" s="17">
        <f t="shared" si="46"/>
        <v>0</v>
      </c>
      <c r="W44" s="17">
        <f t="shared" si="46"/>
        <v>0</v>
      </c>
      <c r="X44" s="20">
        <f t="shared" si="46"/>
        <v>69341123</v>
      </c>
      <c r="Y44" s="21">
        <f t="shared" si="46"/>
        <v>10706786</v>
      </c>
      <c r="Z44" s="169">
        <f t="shared" si="46"/>
        <v>5423774</v>
      </c>
      <c r="AA44" s="18">
        <f t="shared" si="46"/>
        <v>16130560</v>
      </c>
      <c r="AB44" s="21">
        <f t="shared" si="46"/>
        <v>10706786</v>
      </c>
      <c r="AC44" s="169">
        <f t="shared" si="46"/>
        <v>5423774</v>
      </c>
      <c r="AD44" s="18">
        <f t="shared" si="46"/>
        <v>16130560</v>
      </c>
      <c r="AE44" s="21">
        <f t="shared" si="46"/>
        <v>10706786</v>
      </c>
      <c r="AF44" s="169">
        <f t="shared" si="46"/>
        <v>5423774</v>
      </c>
      <c r="AG44" s="18">
        <f t="shared" si="46"/>
        <v>16130560</v>
      </c>
      <c r="AH44" s="21">
        <f t="shared" si="46"/>
        <v>53210563</v>
      </c>
      <c r="AI44" s="17">
        <f t="shared" si="46"/>
        <v>53210563</v>
      </c>
      <c r="AJ44" s="18">
        <f t="shared" si="46"/>
        <v>53210563</v>
      </c>
      <c r="AK44" s="10"/>
      <c r="AL44" s="31">
        <f>SUM(AL45:AL48)</f>
        <v>0</v>
      </c>
      <c r="AM44" s="28">
        <f>SUM(AM45:AM48)</f>
        <v>0</v>
      </c>
      <c r="AN44" s="10"/>
      <c r="AO44" s="365"/>
      <c r="AP44" s="365"/>
      <c r="AQ44" s="365"/>
      <c r="AR44" s="365"/>
      <c r="AS44" s="365"/>
      <c r="AT44" s="365"/>
      <c r="AU44" s="365"/>
      <c r="AV44" s="365"/>
      <c r="AW44" s="365"/>
      <c r="AX44" s="365"/>
      <c r="AY44" s="365"/>
      <c r="AZ44" s="365"/>
      <c r="BA44" s="467"/>
      <c r="BF44" s="467"/>
      <c r="BG44" s="467"/>
      <c r="BH44" s="467"/>
      <c r="BI44" s="467"/>
      <c r="BJ44" s="467"/>
      <c r="BK44" s="467"/>
      <c r="BL44" s="467"/>
      <c r="BM44" s="467"/>
      <c r="BN44" s="467"/>
      <c r="BO44" s="467"/>
      <c r="BP44" s="467"/>
      <c r="BQ44" s="467"/>
      <c r="BR44" s="467"/>
    </row>
    <row r="45" spans="1:70" s="467" customFormat="1" x14ac:dyDescent="0.2">
      <c r="A45" s="57">
        <f>+IF(FEBRERO!A45=0,"",FEBRERO!A45)</f>
        <v>1130107</v>
      </c>
      <c r="B45" s="45" t="str">
        <f>+IF(FEBRERO!B45=0,"",FEBRERO!B45)</f>
        <v>MINSALUD-FOSYGA-RECLAMACIONES ECAT</v>
      </c>
      <c r="C45" s="53">
        <f t="shared" ref="C45:N45" si="47">SUM(C46:C47)</f>
        <v>0</v>
      </c>
      <c r="D45" s="53">
        <f t="shared" si="47"/>
        <v>0</v>
      </c>
      <c r="E45" s="53">
        <f t="shared" si="47"/>
        <v>0</v>
      </c>
      <c r="F45" s="54">
        <f t="shared" si="47"/>
        <v>0</v>
      </c>
      <c r="G45" s="52">
        <f t="shared" si="47"/>
        <v>0</v>
      </c>
      <c r="H45" s="53">
        <f t="shared" si="47"/>
        <v>0</v>
      </c>
      <c r="I45" s="54">
        <f t="shared" si="47"/>
        <v>0</v>
      </c>
      <c r="J45" s="52">
        <f t="shared" si="47"/>
        <v>0</v>
      </c>
      <c r="K45" s="53">
        <f t="shared" si="47"/>
        <v>0</v>
      </c>
      <c r="L45" s="54">
        <f t="shared" si="47"/>
        <v>0</v>
      </c>
      <c r="M45" s="52">
        <f t="shared" si="47"/>
        <v>0</v>
      </c>
      <c r="N45" s="54">
        <f t="shared" si="47"/>
        <v>0</v>
      </c>
      <c r="P45" s="52">
        <f>SUM(P46:P47)</f>
        <v>0</v>
      </c>
      <c r="Q45" s="54">
        <f>SUM(Q46:Q47)</f>
        <v>0</v>
      </c>
      <c r="R45" s="10"/>
      <c r="S45" s="156" t="str">
        <f>+IF(FEBRERO!S45=0,"",FEBRERO!S45)</f>
        <v>1010301-1</v>
      </c>
      <c r="T45" s="251" t="str">
        <f>+IF(FEBRERO!T45=0,"",FEBRERO!T45)</f>
        <v>Aportes a E.P.S.- Sin sit. Fondos</v>
      </c>
      <c r="U45" s="31">
        <f>+ENERO!U45</f>
        <v>17832372</v>
      </c>
      <c r="V45" s="17">
        <f>FEBRERO!V45+MARZO!AL45</f>
        <v>0</v>
      </c>
      <c r="W45" s="17">
        <f>FEBRERO!W45+MARZO!AM45</f>
        <v>0</v>
      </c>
      <c r="X45" s="20">
        <f>SUM(U45:W45)</f>
        <v>17832372</v>
      </c>
      <c r="Y45" s="21">
        <f>FEBRERO!AA45</f>
        <v>4341350</v>
      </c>
      <c r="Z45" s="457">
        <v>2193040</v>
      </c>
      <c r="AA45" s="18">
        <f>SUM(Y45:Z45)</f>
        <v>6534390</v>
      </c>
      <c r="AB45" s="21">
        <f>FEBRERO!AD45</f>
        <v>4341350</v>
      </c>
      <c r="AC45" s="457">
        <v>2193040</v>
      </c>
      <c r="AD45" s="18">
        <f>SUM(AB45:AC45)</f>
        <v>6534390</v>
      </c>
      <c r="AE45" s="21">
        <f>FEBRERO!AG45</f>
        <v>4341350</v>
      </c>
      <c r="AF45" s="457">
        <v>2193040</v>
      </c>
      <c r="AG45" s="18">
        <f>SUM(AE45:AF45)</f>
        <v>6534390</v>
      </c>
      <c r="AH45" s="21">
        <f>X45-AA45</f>
        <v>11297982</v>
      </c>
      <c r="AI45" s="17">
        <f>X45-AD45</f>
        <v>11297982</v>
      </c>
      <c r="AJ45" s="18">
        <f>X45-AG45</f>
        <v>11297982</v>
      </c>
      <c r="AK45" s="10"/>
      <c r="AL45" s="455">
        <v>0</v>
      </c>
      <c r="AM45" s="458">
        <v>0</v>
      </c>
      <c r="AN45" s="10"/>
      <c r="AO45" s="365"/>
      <c r="AP45" s="365"/>
      <c r="AQ45" s="365"/>
      <c r="AR45" s="365"/>
      <c r="AS45" s="365"/>
      <c r="AT45" s="365"/>
      <c r="AU45" s="365"/>
      <c r="AV45" s="365"/>
      <c r="AW45" s="365"/>
      <c r="AX45" s="365"/>
      <c r="AY45" s="365"/>
      <c r="AZ45" s="365"/>
    </row>
    <row r="46" spans="1:70" s="514" customFormat="1" ht="15" x14ac:dyDescent="0.2">
      <c r="A46" s="188" t="str">
        <f>+IF(FEBRERO!A46=0,"",FEBRERO!A46)</f>
        <v>1130107-1</v>
      </c>
      <c r="B46" s="189" t="str">
        <f>+CONCATENATE("Vigencia ",INSTRUCCIONES!$F$3)</f>
        <v>Vigencia 2014</v>
      </c>
      <c r="C46" s="456">
        <f>+ENERO!C46</f>
        <v>0</v>
      </c>
      <c r="D46" s="456">
        <f>FEBRERO!D46+MARZO!P46</f>
        <v>0</v>
      </c>
      <c r="E46" s="456">
        <f>FEBRERO!E46+MARZO!Q46</f>
        <v>0</v>
      </c>
      <c r="F46" s="170">
        <f>SUM(C46:E46)</f>
        <v>0</v>
      </c>
      <c r="G46" s="283">
        <f>FEBRERO!I46</f>
        <v>0</v>
      </c>
      <c r="H46" s="457">
        <v>0</v>
      </c>
      <c r="I46" s="170">
        <f>SUM(G46:H46)</f>
        <v>0</v>
      </c>
      <c r="J46" s="283">
        <f>FEBRERO!L46</f>
        <v>0</v>
      </c>
      <c r="K46" s="457">
        <v>0</v>
      </c>
      <c r="L46" s="170">
        <f>SUM(J46:K46)</f>
        <v>0</v>
      </c>
      <c r="M46" s="283">
        <f>F46-I46</f>
        <v>0</v>
      </c>
      <c r="N46" s="170">
        <f>F46-L46</f>
        <v>0</v>
      </c>
      <c r="O46" s="467"/>
      <c r="P46" s="455">
        <v>0</v>
      </c>
      <c r="Q46" s="458">
        <v>0</v>
      </c>
      <c r="R46" s="10"/>
      <c r="S46" s="156" t="str">
        <f>+IF(FEBRERO!S46=0,"",FEBRERO!S46)</f>
        <v>1010301-2</v>
      </c>
      <c r="T46" s="251" t="str">
        <f>+IF(FEBRERO!T46=0,"",FEBRERO!T46)</f>
        <v>Aportes Fondos Pensionales - Sin Sit. Fondos</v>
      </c>
      <c r="U46" s="31">
        <f>+ENERO!U46</f>
        <v>25156026</v>
      </c>
      <c r="V46" s="17">
        <f>FEBRERO!V46+MARZO!AL46</f>
        <v>0</v>
      </c>
      <c r="W46" s="17">
        <f>FEBRERO!W46+MARZO!AM46</f>
        <v>0</v>
      </c>
      <c r="X46" s="20">
        <f>SUM(U46:W46)</f>
        <v>25156026</v>
      </c>
      <c r="Y46" s="21">
        <f>FEBRERO!AA46</f>
        <v>6128967</v>
      </c>
      <c r="Z46" s="457">
        <v>3096056</v>
      </c>
      <c r="AA46" s="18">
        <f>SUM(Y46:Z46)</f>
        <v>9225023</v>
      </c>
      <c r="AB46" s="21">
        <f>FEBRERO!AD46</f>
        <v>6128967</v>
      </c>
      <c r="AC46" s="457">
        <v>3096056</v>
      </c>
      <c r="AD46" s="18">
        <f>SUM(AB46:AC46)</f>
        <v>9225023</v>
      </c>
      <c r="AE46" s="21">
        <f>FEBRERO!AG46</f>
        <v>6128967</v>
      </c>
      <c r="AF46" s="457">
        <v>3096056</v>
      </c>
      <c r="AG46" s="18">
        <f>SUM(AE46:AF46)</f>
        <v>9225023</v>
      </c>
      <c r="AH46" s="21">
        <f>X46-AA46</f>
        <v>15931003</v>
      </c>
      <c r="AI46" s="17">
        <f>X46-AD46</f>
        <v>15931003</v>
      </c>
      <c r="AJ46" s="18">
        <f>X46-AG46</f>
        <v>15931003</v>
      </c>
      <c r="AK46" s="10"/>
      <c r="AL46" s="455">
        <v>0</v>
      </c>
      <c r="AM46" s="458">
        <v>0</v>
      </c>
      <c r="AN46" s="10"/>
      <c r="AO46" s="555"/>
      <c r="AP46" s="554"/>
      <c r="AQ46" s="365"/>
      <c r="AR46" s="365"/>
      <c r="AS46" s="365"/>
      <c r="AT46" s="365"/>
      <c r="AU46" s="365"/>
      <c r="AV46" s="365"/>
      <c r="AW46" s="365"/>
      <c r="AX46" s="365"/>
      <c r="AY46" s="365"/>
      <c r="AZ46" s="365"/>
      <c r="BA46" s="467"/>
      <c r="BF46" s="467"/>
      <c r="BG46" s="467"/>
      <c r="BH46" s="467"/>
      <c r="BI46" s="467"/>
      <c r="BJ46" s="467"/>
      <c r="BK46" s="467"/>
      <c r="BL46" s="467"/>
    </row>
    <row r="47" spans="1:70" s="514" customFormat="1" ht="15" x14ac:dyDescent="0.2">
      <c r="A47" s="188" t="str">
        <f>+IF(FEBRERO!A47=0,"",FEBRERO!A47)</f>
        <v>1130107-2</v>
      </c>
      <c r="B47" s="189" t="str">
        <f>+IF(FEBRERO!B47=0,"",FEBRERO!B47)</f>
        <v>Vigencias Anteriores</v>
      </c>
      <c r="C47" s="456">
        <f>+ENERO!C47</f>
        <v>0</v>
      </c>
      <c r="D47" s="456">
        <f>FEBRERO!D47+MARZO!P47</f>
        <v>0</v>
      </c>
      <c r="E47" s="456">
        <f>FEBRERO!E47+MARZO!Q47</f>
        <v>0</v>
      </c>
      <c r="F47" s="170">
        <f>SUM(C47:E47)</f>
        <v>0</v>
      </c>
      <c r="G47" s="283">
        <f>FEBRERO!I47</f>
        <v>0</v>
      </c>
      <c r="H47" s="457">
        <v>0</v>
      </c>
      <c r="I47" s="170">
        <f>SUM(G47:H47)</f>
        <v>0</v>
      </c>
      <c r="J47" s="283">
        <f>FEBRERO!L47</f>
        <v>0</v>
      </c>
      <c r="K47" s="457">
        <v>0</v>
      </c>
      <c r="L47" s="170">
        <f>SUM(J47:K47)</f>
        <v>0</v>
      </c>
      <c r="M47" s="283">
        <f>F47-I47</f>
        <v>0</v>
      </c>
      <c r="N47" s="170">
        <f>F47-L47</f>
        <v>0</v>
      </c>
      <c r="O47" s="467"/>
      <c r="P47" s="455">
        <v>0</v>
      </c>
      <c r="Q47" s="458">
        <v>0</v>
      </c>
      <c r="R47" s="10"/>
      <c r="S47" s="156" t="str">
        <f>+IF(FEBRERO!S47=0,"",FEBRERO!S47)</f>
        <v>1010301-3</v>
      </c>
      <c r="T47" s="251" t="str">
        <f>+IF(FEBRERO!T47=0,"",FEBRERO!T47)</f>
        <v xml:space="preserve">Aportes a Fondos de Cesantia - Sin Sit. de Fondos </v>
      </c>
      <c r="U47" s="31">
        <f>+ENERO!U47</f>
        <v>20373023</v>
      </c>
      <c r="V47" s="17">
        <f>FEBRERO!V47+MARZO!AL47</f>
        <v>0</v>
      </c>
      <c r="W47" s="17">
        <f>FEBRERO!W47+MARZO!AM47</f>
        <v>0</v>
      </c>
      <c r="X47" s="20">
        <f>SUM(U47:W47)</f>
        <v>20373023</v>
      </c>
      <c r="Y47" s="21">
        <f>FEBRERO!AA47</f>
        <v>0</v>
      </c>
      <c r="Z47" s="457">
        <v>0</v>
      </c>
      <c r="AA47" s="18">
        <f>SUM(Y47:Z47)</f>
        <v>0</v>
      </c>
      <c r="AB47" s="21">
        <f>FEBRERO!AD47</f>
        <v>0</v>
      </c>
      <c r="AC47" s="457">
        <v>0</v>
      </c>
      <c r="AD47" s="18">
        <f>SUM(AB47:AC47)</f>
        <v>0</v>
      </c>
      <c r="AE47" s="21">
        <f>FEBRERO!AG47</f>
        <v>0</v>
      </c>
      <c r="AF47" s="457">
        <v>0</v>
      </c>
      <c r="AG47" s="18">
        <f>SUM(AE47:AF47)</f>
        <v>0</v>
      </c>
      <c r="AH47" s="21">
        <f>X47-AA47</f>
        <v>20373023</v>
      </c>
      <c r="AI47" s="17">
        <f>X47-AD47</f>
        <v>20373023</v>
      </c>
      <c r="AJ47" s="18">
        <f>X47-AG47</f>
        <v>20373023</v>
      </c>
      <c r="AK47" s="10"/>
      <c r="AL47" s="455">
        <v>0</v>
      </c>
      <c r="AM47" s="458">
        <v>0</v>
      </c>
      <c r="AN47" s="10"/>
      <c r="AO47" s="365"/>
      <c r="AP47" s="365"/>
      <c r="AQ47" s="365"/>
      <c r="AR47" s="365"/>
      <c r="AS47" s="365"/>
      <c r="AT47" s="365"/>
      <c r="AU47" s="365"/>
      <c r="AV47" s="365"/>
      <c r="AW47" s="365"/>
      <c r="AX47" s="365"/>
      <c r="AY47" s="365"/>
      <c r="AZ47" s="365"/>
      <c r="BA47" s="467"/>
      <c r="BF47" s="467"/>
      <c r="BG47" s="467"/>
      <c r="BH47" s="467"/>
      <c r="BI47" s="467"/>
      <c r="BJ47" s="467"/>
      <c r="BK47" s="467"/>
      <c r="BL47" s="467"/>
      <c r="BM47" s="467"/>
      <c r="BN47" s="467"/>
      <c r="BO47" s="467"/>
      <c r="BP47" s="467"/>
      <c r="BQ47" s="467"/>
      <c r="BR47" s="467"/>
    </row>
    <row r="48" spans="1:70" s="467" customFormat="1" x14ac:dyDescent="0.2">
      <c r="A48" s="57">
        <f>+IF(FEBRERO!A48=0,"",FEBRERO!A48)</f>
        <v>1130108</v>
      </c>
      <c r="B48" s="45" t="str">
        <f>+IF(FEBRERO!B48=0,"",FEBRERO!B48)</f>
        <v>MINSALUD-FOSYGA -TRAUMA MAYOR Y DESPLAZADOS</v>
      </c>
      <c r="C48" s="53">
        <f t="shared" ref="C48:N48" si="48">SUM(C49:C50)</f>
        <v>0</v>
      </c>
      <c r="D48" s="53">
        <f t="shared" si="48"/>
        <v>0</v>
      </c>
      <c r="E48" s="53">
        <f t="shared" si="48"/>
        <v>0</v>
      </c>
      <c r="F48" s="54">
        <f t="shared" si="48"/>
        <v>0</v>
      </c>
      <c r="G48" s="52">
        <f t="shared" si="48"/>
        <v>0</v>
      </c>
      <c r="H48" s="53">
        <f t="shared" si="48"/>
        <v>0</v>
      </c>
      <c r="I48" s="54">
        <f t="shared" si="48"/>
        <v>0</v>
      </c>
      <c r="J48" s="52">
        <f t="shared" si="48"/>
        <v>0</v>
      </c>
      <c r="K48" s="53">
        <f t="shared" si="48"/>
        <v>0</v>
      </c>
      <c r="L48" s="54">
        <f t="shared" si="48"/>
        <v>0</v>
      </c>
      <c r="M48" s="52">
        <f t="shared" si="48"/>
        <v>0</v>
      </c>
      <c r="N48" s="54">
        <f t="shared" si="48"/>
        <v>0</v>
      </c>
      <c r="P48" s="52">
        <f>SUM(P49:P50)</f>
        <v>0</v>
      </c>
      <c r="Q48" s="54">
        <f>SUM(Q49:Q50)</f>
        <v>0</v>
      </c>
      <c r="R48" s="10"/>
      <c r="S48" s="156" t="str">
        <f>+IF(FEBRERO!S48=0,"",FEBRERO!S48)</f>
        <v>1010301-4</v>
      </c>
      <c r="T48" s="251" t="str">
        <f>+IF(FEBRERO!T48=0,"",FEBRERO!T48)</f>
        <v xml:space="preserve">Aporte a ARL. - Sin Sit. de Fondos </v>
      </c>
      <c r="U48" s="31">
        <f>+ENERO!U48</f>
        <v>5979702</v>
      </c>
      <c r="V48" s="17">
        <f>FEBRERO!V48+MARZO!AL48</f>
        <v>0</v>
      </c>
      <c r="W48" s="17">
        <f>FEBRERO!W48+MARZO!AM48</f>
        <v>0</v>
      </c>
      <c r="X48" s="20">
        <f>SUM(U48:W48)</f>
        <v>5979702</v>
      </c>
      <c r="Y48" s="21">
        <f>FEBRERO!AA48</f>
        <v>236469</v>
      </c>
      <c r="Z48" s="457">
        <v>134678</v>
      </c>
      <c r="AA48" s="18">
        <f>SUM(Y48:Z48)</f>
        <v>371147</v>
      </c>
      <c r="AB48" s="21">
        <f>FEBRERO!AD48</f>
        <v>236469</v>
      </c>
      <c r="AC48" s="457">
        <v>134678</v>
      </c>
      <c r="AD48" s="18">
        <f>SUM(AB48:AC48)</f>
        <v>371147</v>
      </c>
      <c r="AE48" s="21">
        <f>FEBRERO!AG48</f>
        <v>236469</v>
      </c>
      <c r="AF48" s="457">
        <v>134678</v>
      </c>
      <c r="AG48" s="18">
        <f>SUM(AE48:AF48)</f>
        <v>371147</v>
      </c>
      <c r="AH48" s="21">
        <f>X48-AA48</f>
        <v>5608555</v>
      </c>
      <c r="AI48" s="17">
        <f>X48-AD48</f>
        <v>5608555</v>
      </c>
      <c r="AJ48" s="18">
        <f>X48-AG48</f>
        <v>5608555</v>
      </c>
      <c r="AK48" s="10"/>
      <c r="AL48" s="455">
        <v>0</v>
      </c>
      <c r="AM48" s="458">
        <v>0</v>
      </c>
      <c r="AN48" s="10"/>
      <c r="AO48" s="365"/>
      <c r="AP48" s="365"/>
      <c r="AQ48" s="365"/>
      <c r="AR48" s="365"/>
      <c r="AS48" s="365"/>
      <c r="AT48" s="365"/>
      <c r="AU48" s="365"/>
      <c r="AV48" s="365"/>
      <c r="AW48" s="365"/>
      <c r="AX48" s="365"/>
      <c r="AY48" s="365"/>
      <c r="AZ48" s="365"/>
    </row>
    <row r="49" spans="1:70" s="514" customFormat="1" ht="15" x14ac:dyDescent="0.2">
      <c r="A49" s="188" t="str">
        <f>+IF(FEBRERO!A49=0,"",FEBRERO!A49)</f>
        <v>1130108-1</v>
      </c>
      <c r="B49" s="189" t="str">
        <f>+CONCATENATE("Vigencia ",INSTRUCCIONES!$F$3)</f>
        <v>Vigencia 2014</v>
      </c>
      <c r="C49" s="456">
        <f>+ENERO!C49</f>
        <v>0</v>
      </c>
      <c r="D49" s="456">
        <f>FEBRERO!D49+MARZO!P49</f>
        <v>0</v>
      </c>
      <c r="E49" s="456">
        <f>FEBRERO!E49+MARZO!Q49</f>
        <v>0</v>
      </c>
      <c r="F49" s="170">
        <f>SUM(C49:E49)</f>
        <v>0</v>
      </c>
      <c r="G49" s="283">
        <f>FEBRERO!I49</f>
        <v>0</v>
      </c>
      <c r="H49" s="457">
        <v>0</v>
      </c>
      <c r="I49" s="170">
        <f>SUM(G49:H49)</f>
        <v>0</v>
      </c>
      <c r="J49" s="283">
        <f>FEBRERO!L49</f>
        <v>0</v>
      </c>
      <c r="K49" s="457">
        <v>0</v>
      </c>
      <c r="L49" s="170">
        <f>SUM(J49:K49)</f>
        <v>0</v>
      </c>
      <c r="M49" s="283">
        <f>F49-I49</f>
        <v>0</v>
      </c>
      <c r="N49" s="170">
        <f>F49-L49</f>
        <v>0</v>
      </c>
      <c r="O49" s="467"/>
      <c r="P49" s="455">
        <v>0</v>
      </c>
      <c r="Q49" s="458">
        <v>0</v>
      </c>
      <c r="R49" s="10"/>
      <c r="S49" s="155">
        <f>+IF(FEBRERO!S49=0,"",FEBRERO!S49)</f>
        <v>1010302</v>
      </c>
      <c r="T49" s="238" t="str">
        <f>+IF(FEBRERO!T49=0,"",FEBRERO!T49)</f>
        <v>Contribuciones - Otros</v>
      </c>
      <c r="U49" s="31">
        <f t="shared" ref="U49:AJ49" si="49">SUM(U50:U54)</f>
        <v>62560299</v>
      </c>
      <c r="V49" s="17">
        <f t="shared" si="49"/>
        <v>0</v>
      </c>
      <c r="W49" s="17">
        <f t="shared" si="49"/>
        <v>0</v>
      </c>
      <c r="X49" s="20">
        <f t="shared" si="49"/>
        <v>62560299</v>
      </c>
      <c r="Y49" s="21">
        <f t="shared" si="49"/>
        <v>2220253</v>
      </c>
      <c r="Z49" s="169">
        <f t="shared" si="49"/>
        <v>1032019</v>
      </c>
      <c r="AA49" s="18">
        <f t="shared" si="49"/>
        <v>3252272</v>
      </c>
      <c r="AB49" s="21">
        <f t="shared" si="49"/>
        <v>2220253</v>
      </c>
      <c r="AC49" s="169">
        <f t="shared" si="49"/>
        <v>1032019</v>
      </c>
      <c r="AD49" s="18">
        <f t="shared" si="49"/>
        <v>3252272</v>
      </c>
      <c r="AE49" s="21">
        <f t="shared" si="49"/>
        <v>1202950</v>
      </c>
      <c r="AF49" s="169">
        <f t="shared" si="49"/>
        <v>1017303</v>
      </c>
      <c r="AG49" s="18">
        <f t="shared" si="49"/>
        <v>2220253</v>
      </c>
      <c r="AH49" s="21">
        <f t="shared" si="49"/>
        <v>59308027</v>
      </c>
      <c r="AI49" s="17">
        <f t="shared" si="49"/>
        <v>59308027</v>
      </c>
      <c r="AJ49" s="18">
        <f t="shared" si="49"/>
        <v>60340046</v>
      </c>
      <c r="AK49" s="10"/>
      <c r="AL49" s="31">
        <f>SUM(AL50:AL54)</f>
        <v>0</v>
      </c>
      <c r="AM49" s="28">
        <f>SUM(AM50:AM54)</f>
        <v>0</v>
      </c>
      <c r="AN49" s="10"/>
      <c r="AO49" s="555"/>
      <c r="AP49" s="554"/>
      <c r="AQ49" s="365"/>
      <c r="AR49" s="365"/>
      <c r="AS49" s="365"/>
      <c r="AT49" s="365"/>
      <c r="AU49" s="365"/>
      <c r="AV49" s="365"/>
      <c r="AW49" s="365"/>
      <c r="AX49" s="365"/>
      <c r="AY49" s="365"/>
      <c r="AZ49" s="365"/>
      <c r="BA49" s="467"/>
      <c r="BF49" s="467"/>
      <c r="BG49" s="467"/>
      <c r="BH49" s="467"/>
      <c r="BI49" s="467"/>
      <c r="BJ49" s="467"/>
      <c r="BK49" s="467"/>
      <c r="BL49" s="467"/>
      <c r="BM49" s="467"/>
      <c r="BN49" s="467"/>
      <c r="BO49" s="467"/>
      <c r="BP49" s="467"/>
      <c r="BQ49" s="467"/>
      <c r="BR49" s="467"/>
    </row>
    <row r="50" spans="1:70" s="514" customFormat="1" ht="15" x14ac:dyDescent="0.2">
      <c r="A50" s="188" t="str">
        <f>+IF(FEBRERO!A50=0,"",FEBRERO!A50)</f>
        <v>1130108-2</v>
      </c>
      <c r="B50" s="189" t="str">
        <f>+IF(FEBRERO!B50=0,"",FEBRERO!B50)</f>
        <v>Vigencias Anteriores</v>
      </c>
      <c r="C50" s="456">
        <f>+ENERO!C50</f>
        <v>0</v>
      </c>
      <c r="D50" s="456">
        <f>FEBRERO!D50+MARZO!P50</f>
        <v>0</v>
      </c>
      <c r="E50" s="456">
        <f>FEBRERO!E50+MARZO!Q50</f>
        <v>0</v>
      </c>
      <c r="F50" s="170">
        <f>SUM(C50:E50)</f>
        <v>0</v>
      </c>
      <c r="G50" s="283">
        <f>FEBRERO!I50</f>
        <v>0</v>
      </c>
      <c r="H50" s="457">
        <v>0</v>
      </c>
      <c r="I50" s="170">
        <f>SUM(G50:H50)</f>
        <v>0</v>
      </c>
      <c r="J50" s="283">
        <f>FEBRERO!L50</f>
        <v>0</v>
      </c>
      <c r="K50" s="457">
        <v>0</v>
      </c>
      <c r="L50" s="170">
        <f>SUM(J50:K50)</f>
        <v>0</v>
      </c>
      <c r="M50" s="283">
        <f>F50-I50</f>
        <v>0</v>
      </c>
      <c r="N50" s="170">
        <f>F50-L50</f>
        <v>0</v>
      </c>
      <c r="O50" s="467"/>
      <c r="P50" s="455">
        <v>0</v>
      </c>
      <c r="Q50" s="458">
        <v>0</v>
      </c>
      <c r="R50" s="10"/>
      <c r="S50" s="156" t="str">
        <f>+IF(FEBRERO!S50=0,"",FEBRERO!S50)</f>
        <v>1010302-1</v>
      </c>
      <c r="T50" s="251" t="str">
        <f>+IF(FEBRERO!T50=0,"",FEBRERO!T50)</f>
        <v>Aportes a E.P.S.- Con sit. Fondos</v>
      </c>
      <c r="U50" s="31">
        <f>+ENERO!U50</f>
        <v>8397028</v>
      </c>
      <c r="V50" s="17">
        <f>FEBRERO!V50+MARZO!AL50</f>
        <v>0</v>
      </c>
      <c r="W50" s="17">
        <f>FEBRERO!W50+MARZO!AM50</f>
        <v>0</v>
      </c>
      <c r="X50" s="20">
        <f t="shared" ref="X50:X55" si="50">SUM(U50:W50)</f>
        <v>8397028</v>
      </c>
      <c r="Y50" s="21">
        <f>FEBRERO!AA50</f>
        <v>0</v>
      </c>
      <c r="Z50" s="457">
        <v>0</v>
      </c>
      <c r="AA50" s="18">
        <f t="shared" ref="AA50:AA55" si="51">SUM(Y50:Z50)</f>
        <v>0</v>
      </c>
      <c r="AB50" s="21">
        <f>FEBRERO!AD50</f>
        <v>0</v>
      </c>
      <c r="AC50" s="457">
        <v>0</v>
      </c>
      <c r="AD50" s="18">
        <f t="shared" ref="AD50:AD55" si="52">SUM(AB50:AC50)</f>
        <v>0</v>
      </c>
      <c r="AE50" s="21">
        <f>FEBRERO!AG50</f>
        <v>0</v>
      </c>
      <c r="AF50" s="457">
        <v>0</v>
      </c>
      <c r="AG50" s="18">
        <f t="shared" ref="AG50:AG55" si="53">SUM(AE50:AF50)</f>
        <v>0</v>
      </c>
      <c r="AH50" s="21">
        <f t="shared" ref="AH50:AH55" si="54">X50-AA50</f>
        <v>8397028</v>
      </c>
      <c r="AI50" s="17">
        <f t="shared" ref="AI50:AI55" si="55">X50-AD50</f>
        <v>8397028</v>
      </c>
      <c r="AJ50" s="18">
        <f t="shared" ref="AJ50:AJ55" si="56">X50-AG50</f>
        <v>8397028</v>
      </c>
      <c r="AK50" s="10"/>
      <c r="AL50" s="455">
        <v>0</v>
      </c>
      <c r="AM50" s="458">
        <v>0</v>
      </c>
      <c r="AN50" s="10"/>
      <c r="AO50" s="365"/>
      <c r="AP50" s="365"/>
      <c r="AQ50" s="365"/>
      <c r="AR50" s="365"/>
      <c r="AS50" s="365"/>
      <c r="AT50" s="365"/>
      <c r="AU50" s="365"/>
      <c r="AV50" s="365"/>
      <c r="AW50" s="365"/>
      <c r="AX50" s="365"/>
      <c r="AY50" s="365"/>
      <c r="AZ50" s="365"/>
      <c r="BA50" s="467"/>
      <c r="BF50" s="467"/>
      <c r="BG50" s="467"/>
      <c r="BH50" s="467"/>
      <c r="BI50" s="467"/>
      <c r="BJ50" s="467"/>
      <c r="BK50" s="467"/>
      <c r="BL50" s="467"/>
      <c r="BM50" s="467"/>
      <c r="BN50" s="467"/>
      <c r="BO50" s="467"/>
      <c r="BP50" s="467"/>
      <c r="BQ50" s="467"/>
      <c r="BR50" s="467"/>
    </row>
    <row r="51" spans="1:70" s="467" customFormat="1" x14ac:dyDescent="0.2">
      <c r="A51" s="57">
        <f>+IF(FEBRERO!A51=0,"",FEBRERO!A51)</f>
        <v>1130109</v>
      </c>
      <c r="B51" s="45" t="str">
        <f>+IF(FEBRERO!B51=0,"",FEBRERO!B51)</f>
        <v>EPS - PLANES COMPLEMENTARIOS</v>
      </c>
      <c r="C51" s="53">
        <f t="shared" ref="C51:N51" si="57">SUM(C52:C53)</f>
        <v>0</v>
      </c>
      <c r="D51" s="53">
        <f t="shared" si="57"/>
        <v>0</v>
      </c>
      <c r="E51" s="53">
        <f t="shared" si="57"/>
        <v>0</v>
      </c>
      <c r="F51" s="54">
        <f t="shared" si="57"/>
        <v>0</v>
      </c>
      <c r="G51" s="52">
        <f t="shared" si="57"/>
        <v>0</v>
      </c>
      <c r="H51" s="53">
        <f t="shared" si="57"/>
        <v>0</v>
      </c>
      <c r="I51" s="54">
        <f t="shared" si="57"/>
        <v>0</v>
      </c>
      <c r="J51" s="52">
        <f t="shared" si="57"/>
        <v>0</v>
      </c>
      <c r="K51" s="53">
        <f t="shared" si="57"/>
        <v>0</v>
      </c>
      <c r="L51" s="54">
        <f t="shared" si="57"/>
        <v>0</v>
      </c>
      <c r="M51" s="52">
        <f t="shared" si="57"/>
        <v>0</v>
      </c>
      <c r="N51" s="54">
        <f t="shared" si="57"/>
        <v>0</v>
      </c>
      <c r="P51" s="52">
        <f>SUM(P52:P53)</f>
        <v>0</v>
      </c>
      <c r="Q51" s="54">
        <f>SUM(Q52:Q53)</f>
        <v>0</v>
      </c>
      <c r="R51" s="10"/>
      <c r="S51" s="156" t="str">
        <f>+IF(FEBRERO!S51=0,"",FEBRERO!S51)</f>
        <v>1010302-2</v>
      </c>
      <c r="T51" s="251" t="str">
        <f>+IF(FEBRERO!T51=0,"",FEBRERO!T51)</f>
        <v>Aportes Fondos Pensionales - Con Sit. Fondos</v>
      </c>
      <c r="U51" s="31">
        <f>+ENERO!U51</f>
        <v>8638318</v>
      </c>
      <c r="V51" s="17">
        <f>FEBRERO!V51+MARZO!AL51</f>
        <v>0</v>
      </c>
      <c r="W51" s="17">
        <f>FEBRERO!W51+MARZO!AM51</f>
        <v>0</v>
      </c>
      <c r="X51" s="20">
        <f t="shared" si="50"/>
        <v>8638318</v>
      </c>
      <c r="Y51" s="21">
        <f>FEBRERO!AA51</f>
        <v>0</v>
      </c>
      <c r="Z51" s="457">
        <v>0</v>
      </c>
      <c r="AA51" s="18">
        <f t="shared" si="51"/>
        <v>0</v>
      </c>
      <c r="AB51" s="21">
        <f>FEBRERO!AD51</f>
        <v>0</v>
      </c>
      <c r="AC51" s="457">
        <v>0</v>
      </c>
      <c r="AD51" s="18">
        <f t="shared" si="52"/>
        <v>0</v>
      </c>
      <c r="AE51" s="21">
        <f>FEBRERO!AG51</f>
        <v>0</v>
      </c>
      <c r="AF51" s="457">
        <v>0</v>
      </c>
      <c r="AG51" s="18">
        <f t="shared" si="53"/>
        <v>0</v>
      </c>
      <c r="AH51" s="21">
        <f t="shared" si="54"/>
        <v>8638318</v>
      </c>
      <c r="AI51" s="17">
        <f t="shared" si="55"/>
        <v>8638318</v>
      </c>
      <c r="AJ51" s="18">
        <f t="shared" si="56"/>
        <v>8638318</v>
      </c>
      <c r="AK51" s="10"/>
      <c r="AL51" s="455">
        <v>0</v>
      </c>
      <c r="AM51" s="458">
        <v>0</v>
      </c>
      <c r="AN51" s="10"/>
      <c r="AO51" s="365"/>
      <c r="AP51" s="365"/>
      <c r="AQ51" s="365"/>
      <c r="AR51" s="365"/>
      <c r="AS51" s="365"/>
      <c r="AT51" s="365"/>
      <c r="AU51" s="365"/>
      <c r="AV51" s="365"/>
      <c r="AW51" s="365"/>
      <c r="AX51" s="365"/>
      <c r="AY51" s="365"/>
      <c r="AZ51" s="365"/>
    </row>
    <row r="52" spans="1:70" s="514" customFormat="1" ht="15" x14ac:dyDescent="0.2">
      <c r="A52" s="188" t="str">
        <f>+IF(FEBRERO!A52=0,"",FEBRERO!A52)</f>
        <v>1130109-1</v>
      </c>
      <c r="B52" s="189" t="str">
        <f>+CONCATENATE("Vigencia ",INSTRUCCIONES!$F$3)</f>
        <v>Vigencia 2014</v>
      </c>
      <c r="C52" s="456">
        <f>+ENERO!C52</f>
        <v>0</v>
      </c>
      <c r="D52" s="456">
        <f>FEBRERO!D52+MARZO!P52</f>
        <v>0</v>
      </c>
      <c r="E52" s="456">
        <f>FEBRERO!E52+MARZO!Q52</f>
        <v>0</v>
      </c>
      <c r="F52" s="170">
        <f>SUM(C52:E52)</f>
        <v>0</v>
      </c>
      <c r="G52" s="283">
        <f>FEBRERO!I52</f>
        <v>0</v>
      </c>
      <c r="H52" s="457">
        <v>0</v>
      </c>
      <c r="I52" s="170">
        <f>SUM(G52:H52)</f>
        <v>0</v>
      </c>
      <c r="J52" s="283">
        <f>FEBRERO!L52</f>
        <v>0</v>
      </c>
      <c r="K52" s="457">
        <v>0</v>
      </c>
      <c r="L52" s="170">
        <f>SUM(J52:K52)</f>
        <v>0</v>
      </c>
      <c r="M52" s="283">
        <f>F52-I52</f>
        <v>0</v>
      </c>
      <c r="N52" s="170">
        <f>F52-L52</f>
        <v>0</v>
      </c>
      <c r="O52" s="467"/>
      <c r="P52" s="455">
        <v>0</v>
      </c>
      <c r="Q52" s="458">
        <v>0</v>
      </c>
      <c r="R52" s="10"/>
      <c r="S52" s="156" t="str">
        <f>+IF(FEBRERO!S52=0,"",FEBRERO!S52)</f>
        <v>1010302-3</v>
      </c>
      <c r="T52" s="251" t="str">
        <f>+IF(FEBRERO!T52=0,"",FEBRERO!T52)</f>
        <v xml:space="preserve">Aportes a Fondos de Cesantia - Con Sit. de Fondos </v>
      </c>
      <c r="U52" s="31">
        <f>+ENERO!U52</f>
        <v>23542276</v>
      </c>
      <c r="V52" s="17">
        <f>FEBRERO!V52+MARZO!AL52</f>
        <v>0</v>
      </c>
      <c r="W52" s="17">
        <f>FEBRERO!W52+MARZO!AM52</f>
        <v>0</v>
      </c>
      <c r="X52" s="20">
        <f t="shared" si="50"/>
        <v>23542276</v>
      </c>
      <c r="Y52" s="21">
        <f>FEBRERO!AA52</f>
        <v>0</v>
      </c>
      <c r="Z52" s="457">
        <v>0</v>
      </c>
      <c r="AA52" s="18">
        <f t="shared" si="51"/>
        <v>0</v>
      </c>
      <c r="AB52" s="21">
        <f>FEBRERO!AD52</f>
        <v>0</v>
      </c>
      <c r="AC52" s="457">
        <v>0</v>
      </c>
      <c r="AD52" s="18">
        <f t="shared" si="52"/>
        <v>0</v>
      </c>
      <c r="AE52" s="21">
        <f>FEBRERO!AG52</f>
        <v>0</v>
      </c>
      <c r="AF52" s="457">
        <v>0</v>
      </c>
      <c r="AG52" s="18">
        <f t="shared" si="53"/>
        <v>0</v>
      </c>
      <c r="AH52" s="21">
        <f t="shared" si="54"/>
        <v>23542276</v>
      </c>
      <c r="AI52" s="17">
        <f t="shared" si="55"/>
        <v>23542276</v>
      </c>
      <c r="AJ52" s="18">
        <f t="shared" si="56"/>
        <v>23542276</v>
      </c>
      <c r="AK52" s="10"/>
      <c r="AL52" s="455">
        <v>0</v>
      </c>
      <c r="AM52" s="458">
        <v>0</v>
      </c>
      <c r="AN52" s="10"/>
      <c r="AO52" s="556"/>
      <c r="AP52" s="556"/>
      <c r="AQ52" s="556"/>
      <c r="AR52" s="365"/>
      <c r="AS52" s="555"/>
      <c r="AT52" s="555"/>
      <c r="AU52" s="555"/>
      <c r="AV52" s="555"/>
      <c r="AW52" s="555"/>
      <c r="AX52" s="555"/>
      <c r="AY52" s="555"/>
      <c r="AZ52" s="555"/>
      <c r="BA52" s="467"/>
      <c r="BF52" s="467"/>
      <c r="BG52" s="467"/>
      <c r="BH52" s="467"/>
      <c r="BI52" s="467"/>
      <c r="BJ52" s="467"/>
      <c r="BK52" s="467"/>
      <c r="BL52" s="467"/>
      <c r="BM52" s="467"/>
      <c r="BN52" s="467"/>
      <c r="BO52" s="467"/>
      <c r="BP52" s="467"/>
      <c r="BQ52" s="467"/>
      <c r="BR52" s="467"/>
    </row>
    <row r="53" spans="1:70" s="514" customFormat="1" ht="15" x14ac:dyDescent="0.2">
      <c r="A53" s="188" t="str">
        <f>+IF(FEBRERO!A53=0,"",FEBRERO!A53)</f>
        <v>1130109-2</v>
      </c>
      <c r="B53" s="189" t="str">
        <f>+IF(FEBRERO!B53=0,"",FEBRERO!B53)</f>
        <v>Vigencias Anteriores</v>
      </c>
      <c r="C53" s="456">
        <f>+ENERO!C53</f>
        <v>0</v>
      </c>
      <c r="D53" s="456">
        <f>FEBRERO!D53+MARZO!P53</f>
        <v>0</v>
      </c>
      <c r="E53" s="456">
        <f>FEBRERO!E53+MARZO!Q53</f>
        <v>0</v>
      </c>
      <c r="F53" s="170">
        <f>SUM(C53:E53)</f>
        <v>0</v>
      </c>
      <c r="G53" s="283">
        <f>FEBRERO!I53</f>
        <v>0</v>
      </c>
      <c r="H53" s="457">
        <v>0</v>
      </c>
      <c r="I53" s="170">
        <f>SUM(G53:H53)</f>
        <v>0</v>
      </c>
      <c r="J53" s="283">
        <f>FEBRERO!L53</f>
        <v>0</v>
      </c>
      <c r="K53" s="457">
        <v>0</v>
      </c>
      <c r="L53" s="170">
        <f>SUM(J53:K53)</f>
        <v>0</v>
      </c>
      <c r="M53" s="283">
        <f>F53-I53</f>
        <v>0</v>
      </c>
      <c r="N53" s="170">
        <f>F53-L53</f>
        <v>0</v>
      </c>
      <c r="O53" s="467"/>
      <c r="P53" s="455">
        <v>0</v>
      </c>
      <c r="Q53" s="458">
        <v>0</v>
      </c>
      <c r="R53" s="10"/>
      <c r="S53" s="156" t="str">
        <f>+IF(FEBRERO!S53=0,"",FEBRERO!S53)</f>
        <v>1010302-4</v>
      </c>
      <c r="T53" s="251" t="str">
        <f>+IF(FEBRERO!T53=0,"",FEBRERO!T53)</f>
        <v>Aporte a ARL. - Con Sit. de Fondos</v>
      </c>
      <c r="U53" s="31">
        <f>+ENERO!U53</f>
        <v>1490853</v>
      </c>
      <c r="V53" s="17">
        <f>FEBRERO!V53+MARZO!AL53</f>
        <v>0</v>
      </c>
      <c r="W53" s="17">
        <f>FEBRERO!W53+MARZO!AM53</f>
        <v>0</v>
      </c>
      <c r="X53" s="20">
        <f t="shared" si="50"/>
        <v>1490853</v>
      </c>
      <c r="Y53" s="21">
        <f>FEBRERO!AA53</f>
        <v>0</v>
      </c>
      <c r="Z53" s="457">
        <v>0</v>
      </c>
      <c r="AA53" s="18">
        <f t="shared" si="51"/>
        <v>0</v>
      </c>
      <c r="AB53" s="21">
        <f>FEBRERO!AD53</f>
        <v>0</v>
      </c>
      <c r="AC53" s="457">
        <v>0</v>
      </c>
      <c r="AD53" s="18">
        <f t="shared" si="52"/>
        <v>0</v>
      </c>
      <c r="AE53" s="21">
        <f>FEBRERO!AG53</f>
        <v>0</v>
      </c>
      <c r="AF53" s="457">
        <v>0</v>
      </c>
      <c r="AG53" s="18">
        <f t="shared" si="53"/>
        <v>0</v>
      </c>
      <c r="AH53" s="21">
        <f t="shared" si="54"/>
        <v>1490853</v>
      </c>
      <c r="AI53" s="17">
        <f t="shared" si="55"/>
        <v>1490853</v>
      </c>
      <c r="AJ53" s="18">
        <f t="shared" si="56"/>
        <v>1490853</v>
      </c>
      <c r="AK53" s="10"/>
      <c r="AL53" s="455">
        <v>0</v>
      </c>
      <c r="AM53" s="458">
        <v>0</v>
      </c>
      <c r="AN53" s="10"/>
      <c r="AO53" s="365"/>
      <c r="AP53" s="365"/>
      <c r="AQ53" s="365"/>
      <c r="AR53" s="365"/>
      <c r="AS53" s="365"/>
      <c r="AT53" s="365"/>
      <c r="AU53" s="365"/>
      <c r="AV53" s="365"/>
      <c r="AW53" s="365"/>
      <c r="AX53" s="365"/>
      <c r="AY53" s="365"/>
      <c r="AZ53" s="365"/>
      <c r="BA53" s="467"/>
      <c r="BF53" s="467"/>
      <c r="BG53" s="467"/>
      <c r="BH53" s="467"/>
      <c r="BI53" s="467"/>
      <c r="BJ53" s="467"/>
      <c r="BK53" s="467"/>
      <c r="BL53" s="467"/>
      <c r="BM53" s="467"/>
      <c r="BN53" s="467"/>
      <c r="BO53" s="467"/>
      <c r="BP53" s="467"/>
      <c r="BQ53" s="467"/>
      <c r="BR53" s="467"/>
    </row>
    <row r="54" spans="1:70" s="467" customFormat="1" x14ac:dyDescent="0.2">
      <c r="A54" s="57">
        <f>+IF(FEBRERO!A54=0,"",FEBRERO!A54)</f>
        <v>1130110</v>
      </c>
      <c r="B54" s="45" t="str">
        <f>+IF(FEBRERO!B54=0,"",FEBRERO!B54)</f>
        <v>EMPRESAS MEDICINA PREPAGADA</v>
      </c>
      <c r="C54" s="53">
        <f t="shared" ref="C54:N54" si="58">SUM(C55:C56)</f>
        <v>0</v>
      </c>
      <c r="D54" s="53">
        <f t="shared" si="58"/>
        <v>0</v>
      </c>
      <c r="E54" s="53">
        <f t="shared" si="58"/>
        <v>0</v>
      </c>
      <c r="F54" s="54">
        <f t="shared" si="58"/>
        <v>0</v>
      </c>
      <c r="G54" s="52">
        <f t="shared" si="58"/>
        <v>0</v>
      </c>
      <c r="H54" s="53">
        <f t="shared" si="58"/>
        <v>0</v>
      </c>
      <c r="I54" s="54">
        <f t="shared" si="58"/>
        <v>0</v>
      </c>
      <c r="J54" s="52">
        <f t="shared" si="58"/>
        <v>0</v>
      </c>
      <c r="K54" s="53">
        <f t="shared" si="58"/>
        <v>0</v>
      </c>
      <c r="L54" s="54">
        <f t="shared" si="58"/>
        <v>0</v>
      </c>
      <c r="M54" s="52">
        <f t="shared" si="58"/>
        <v>0</v>
      </c>
      <c r="N54" s="54">
        <f t="shared" si="58"/>
        <v>0</v>
      </c>
      <c r="P54" s="52">
        <f>SUM(P55:P56)</f>
        <v>0</v>
      </c>
      <c r="Q54" s="54">
        <f>SUM(Q55:Q56)</f>
        <v>0</v>
      </c>
      <c r="R54" s="10"/>
      <c r="S54" s="156" t="str">
        <f>+IF(FEBRERO!S54=0,"",FEBRERO!S54)</f>
        <v>1010302-5</v>
      </c>
      <c r="T54" s="251" t="str">
        <f>+IF(FEBRERO!T54=0,"",FEBRERO!T54)</f>
        <v>Aporte a Caja Compensación Familiar</v>
      </c>
      <c r="U54" s="31">
        <f>+ENERO!U54</f>
        <v>20491824</v>
      </c>
      <c r="V54" s="17">
        <f>FEBRERO!V54+MARZO!AL54</f>
        <v>0</v>
      </c>
      <c r="W54" s="17">
        <f>FEBRERO!W54+MARZO!AM54</f>
        <v>0</v>
      </c>
      <c r="X54" s="20">
        <f t="shared" si="50"/>
        <v>20491824</v>
      </c>
      <c r="Y54" s="21">
        <f>FEBRERO!AA54</f>
        <v>2220253</v>
      </c>
      <c r="Z54" s="457">
        <v>1032019</v>
      </c>
      <c r="AA54" s="18">
        <f t="shared" si="51"/>
        <v>3252272</v>
      </c>
      <c r="AB54" s="21">
        <f>FEBRERO!AD54</f>
        <v>2220253</v>
      </c>
      <c r="AC54" s="457">
        <v>1032019</v>
      </c>
      <c r="AD54" s="18">
        <f t="shared" si="52"/>
        <v>3252272</v>
      </c>
      <c r="AE54" s="21">
        <f>FEBRERO!AG54</f>
        <v>1202950</v>
      </c>
      <c r="AF54" s="457">
        <v>1017303</v>
      </c>
      <c r="AG54" s="18">
        <f t="shared" si="53"/>
        <v>2220253</v>
      </c>
      <c r="AH54" s="21">
        <f t="shared" si="54"/>
        <v>17239552</v>
      </c>
      <c r="AI54" s="17">
        <f t="shared" si="55"/>
        <v>17239552</v>
      </c>
      <c r="AJ54" s="18">
        <f t="shared" si="56"/>
        <v>18271571</v>
      </c>
      <c r="AK54" s="10"/>
      <c r="AL54" s="455">
        <v>0</v>
      </c>
      <c r="AM54" s="458">
        <v>0</v>
      </c>
      <c r="AN54" s="10"/>
      <c r="AO54" s="365"/>
      <c r="AP54" s="365"/>
      <c r="AQ54" s="365"/>
      <c r="AR54" s="365"/>
      <c r="AS54" s="365"/>
      <c r="AT54" s="365"/>
      <c r="AU54" s="365"/>
      <c r="AV54" s="365"/>
      <c r="AW54" s="365"/>
      <c r="AX54" s="365"/>
      <c r="AY54" s="365"/>
      <c r="AZ54" s="365"/>
    </row>
    <row r="55" spans="1:70" s="514" customFormat="1" ht="15" x14ac:dyDescent="0.2">
      <c r="A55" s="188" t="str">
        <f>+IF(FEBRERO!A55=0,"",FEBRERO!A55)</f>
        <v>1130110-1</v>
      </c>
      <c r="B55" s="189" t="str">
        <f>+CONCATENATE("Vigencia ",INSTRUCCIONES!$F$3)</f>
        <v>Vigencia 2014</v>
      </c>
      <c r="C55" s="456">
        <f>+ENERO!C55</f>
        <v>0</v>
      </c>
      <c r="D55" s="456">
        <f>FEBRERO!D55+MARZO!P55</f>
        <v>0</v>
      </c>
      <c r="E55" s="456">
        <f>FEBRERO!E55+MARZO!Q55</f>
        <v>0</v>
      </c>
      <c r="F55" s="170">
        <f>SUM(C55:E55)</f>
        <v>0</v>
      </c>
      <c r="G55" s="283">
        <f>FEBRERO!I55</f>
        <v>0</v>
      </c>
      <c r="H55" s="457">
        <v>0</v>
      </c>
      <c r="I55" s="170">
        <f>SUM(G55:H55)</f>
        <v>0</v>
      </c>
      <c r="J55" s="283">
        <f>FEBRERO!L55</f>
        <v>0</v>
      </c>
      <c r="K55" s="457">
        <v>0</v>
      </c>
      <c r="L55" s="170">
        <f>SUM(J55:K55)</f>
        <v>0</v>
      </c>
      <c r="M55" s="283">
        <f>F55-I55</f>
        <v>0</v>
      </c>
      <c r="N55" s="170">
        <f>F55-L55</f>
        <v>0</v>
      </c>
      <c r="O55" s="467"/>
      <c r="P55" s="455">
        <v>0</v>
      </c>
      <c r="Q55" s="458">
        <v>0</v>
      </c>
      <c r="R55" s="10"/>
      <c r="S55" s="155">
        <f>+IF(FEBRERO!S55=0,"",FEBRERO!S55)</f>
        <v>1010399</v>
      </c>
      <c r="T55" s="238" t="str">
        <f>+IF(FEBRERO!T55=0,"",FEBRERO!T55)</f>
        <v>Vigencias Anteriores</v>
      </c>
      <c r="U55" s="31">
        <f>+ENERO!U55</f>
        <v>0</v>
      </c>
      <c r="V55" s="17">
        <f>FEBRERO!V55+MARZO!AL55</f>
        <v>0</v>
      </c>
      <c r="W55" s="17">
        <f>FEBRERO!W55+MARZO!AM55</f>
        <v>29357693</v>
      </c>
      <c r="X55" s="20">
        <f t="shared" si="50"/>
        <v>29357693</v>
      </c>
      <c r="Y55" s="21">
        <f>FEBRERO!AA55</f>
        <v>29357693</v>
      </c>
      <c r="Z55" s="457">
        <v>0</v>
      </c>
      <c r="AA55" s="18">
        <f t="shared" si="51"/>
        <v>29357693</v>
      </c>
      <c r="AB55" s="21">
        <f>FEBRERO!AD55</f>
        <v>29357693</v>
      </c>
      <c r="AC55" s="457">
        <v>0</v>
      </c>
      <c r="AD55" s="18">
        <f t="shared" si="52"/>
        <v>29357693</v>
      </c>
      <c r="AE55" s="21">
        <f>FEBRERO!AG55</f>
        <v>13964310</v>
      </c>
      <c r="AF55" s="457">
        <v>0</v>
      </c>
      <c r="AG55" s="18">
        <f t="shared" si="53"/>
        <v>13964310</v>
      </c>
      <c r="AH55" s="21">
        <f t="shared" si="54"/>
        <v>0</v>
      </c>
      <c r="AI55" s="17">
        <f t="shared" si="55"/>
        <v>0</v>
      </c>
      <c r="AJ55" s="18">
        <f t="shared" si="56"/>
        <v>15393383</v>
      </c>
      <c r="AK55" s="10"/>
      <c r="AL55" s="455">
        <v>0</v>
      </c>
      <c r="AM55" s="458">
        <v>0</v>
      </c>
      <c r="AN55" s="10"/>
      <c r="AO55" s="365"/>
      <c r="AP55" s="554"/>
      <c r="AQ55" s="365"/>
      <c r="AR55" s="365"/>
      <c r="AS55" s="365"/>
      <c r="AT55" s="365"/>
      <c r="AU55" s="365"/>
      <c r="AV55" s="365"/>
      <c r="AW55" s="365"/>
      <c r="AX55" s="365"/>
      <c r="AY55" s="365"/>
      <c r="AZ55" s="365"/>
      <c r="BA55" s="467"/>
      <c r="BF55" s="467"/>
      <c r="BG55" s="467"/>
      <c r="BH55" s="467"/>
      <c r="BI55" s="467"/>
      <c r="BJ55" s="467"/>
      <c r="BK55" s="467"/>
      <c r="BL55" s="467"/>
      <c r="BM55" s="467"/>
      <c r="BN55" s="467"/>
      <c r="BO55" s="467"/>
      <c r="BP55" s="467"/>
      <c r="BQ55" s="467"/>
      <c r="BR55" s="467"/>
    </row>
    <row r="56" spans="1:70" s="514" customFormat="1" ht="15.75" x14ac:dyDescent="0.2">
      <c r="A56" s="188" t="str">
        <f>+IF(FEBRERO!A56=0,"",FEBRERO!A56)</f>
        <v>1130110-2</v>
      </c>
      <c r="B56" s="189" t="str">
        <f>+IF(FEBRERO!B56=0,"",FEBRERO!B56)</f>
        <v>Vigencias Anteriores</v>
      </c>
      <c r="C56" s="456">
        <f>+ENERO!C56</f>
        <v>0</v>
      </c>
      <c r="D56" s="456">
        <f>FEBRERO!D56+MARZO!P56</f>
        <v>0</v>
      </c>
      <c r="E56" s="456">
        <f>FEBRERO!E56+MARZO!Q56</f>
        <v>0</v>
      </c>
      <c r="F56" s="170">
        <f>SUM(C56:E56)</f>
        <v>0</v>
      </c>
      <c r="G56" s="283">
        <f>FEBRERO!I56</f>
        <v>0</v>
      </c>
      <c r="H56" s="457">
        <v>0</v>
      </c>
      <c r="I56" s="170">
        <f>SUM(G56:H56)</f>
        <v>0</v>
      </c>
      <c r="J56" s="283">
        <f>FEBRERO!L56</f>
        <v>0</v>
      </c>
      <c r="K56" s="457">
        <v>0</v>
      </c>
      <c r="L56" s="170">
        <f>SUM(J56:K56)</f>
        <v>0</v>
      </c>
      <c r="M56" s="283">
        <f>F56-I56</f>
        <v>0</v>
      </c>
      <c r="N56" s="170">
        <f>F56-L56</f>
        <v>0</v>
      </c>
      <c r="O56" s="467"/>
      <c r="P56" s="455">
        <v>0</v>
      </c>
      <c r="Q56" s="458">
        <v>0</v>
      </c>
      <c r="R56" s="10"/>
      <c r="S56" s="448" t="str">
        <f>+IF(FEBRERO!S56=0,"",FEBRERO!S56)</f>
        <v/>
      </c>
      <c r="T56" s="649" t="str">
        <f>+IF(FEBRERO!T56=0,"",FEBRERO!T56)</f>
        <v/>
      </c>
      <c r="U56" s="450"/>
      <c r="V56" s="193"/>
      <c r="W56" s="193"/>
      <c r="X56" s="193"/>
      <c r="Y56" s="450"/>
      <c r="Z56" s="193"/>
      <c r="AA56" s="207"/>
      <c r="AB56" s="450"/>
      <c r="AC56" s="193"/>
      <c r="AD56" s="207"/>
      <c r="AE56" s="450"/>
      <c r="AF56" s="193"/>
      <c r="AG56" s="207"/>
      <c r="AH56" s="450"/>
      <c r="AI56" s="193"/>
      <c r="AJ56" s="207"/>
      <c r="AK56" s="12"/>
      <c r="AL56" s="213"/>
      <c r="AM56" s="214"/>
      <c r="AN56" s="10"/>
      <c r="AO56" s="365"/>
      <c r="AP56" s="365"/>
      <c r="AQ56" s="365"/>
      <c r="AR56" s="365"/>
      <c r="AS56" s="365"/>
      <c r="AT56" s="365"/>
      <c r="AU56" s="365"/>
      <c r="AV56" s="365"/>
      <c r="AW56" s="365"/>
      <c r="AX56" s="365"/>
      <c r="AY56" s="365"/>
      <c r="AZ56" s="365"/>
      <c r="BA56" s="467"/>
      <c r="BF56" s="467"/>
      <c r="BG56" s="467"/>
      <c r="BH56" s="467"/>
      <c r="BI56" s="467"/>
      <c r="BJ56" s="467"/>
      <c r="BK56" s="467"/>
      <c r="BL56" s="467"/>
      <c r="BM56" s="467"/>
      <c r="BN56" s="467"/>
      <c r="BO56" s="467"/>
      <c r="BP56" s="467"/>
      <c r="BQ56" s="467"/>
      <c r="BR56" s="467"/>
    </row>
    <row r="57" spans="1:70" s="467" customFormat="1" ht="15" x14ac:dyDescent="0.2">
      <c r="A57" s="57">
        <f>+IF(FEBRERO!A57=0,"",FEBRERO!A57)</f>
        <v>1130111</v>
      </c>
      <c r="B57" s="45" t="str">
        <f>+IF(FEBRERO!B57=0,"",FEBRERO!B57)</f>
        <v>IPS PRIVADAS</v>
      </c>
      <c r="C57" s="53">
        <f t="shared" ref="C57:N57" si="59">SUM(C58:C59)</f>
        <v>0</v>
      </c>
      <c r="D57" s="53">
        <f t="shared" si="59"/>
        <v>0</v>
      </c>
      <c r="E57" s="53">
        <f t="shared" si="59"/>
        <v>0</v>
      </c>
      <c r="F57" s="54">
        <f t="shared" si="59"/>
        <v>0</v>
      </c>
      <c r="G57" s="52">
        <f t="shared" si="59"/>
        <v>0</v>
      </c>
      <c r="H57" s="53">
        <f t="shared" si="59"/>
        <v>0</v>
      </c>
      <c r="I57" s="54">
        <f t="shared" si="59"/>
        <v>0</v>
      </c>
      <c r="J57" s="52">
        <f t="shared" si="59"/>
        <v>0</v>
      </c>
      <c r="K57" s="53">
        <f t="shared" si="59"/>
        <v>0</v>
      </c>
      <c r="L57" s="54">
        <f t="shared" si="59"/>
        <v>0</v>
      </c>
      <c r="M57" s="52">
        <f t="shared" si="59"/>
        <v>0</v>
      </c>
      <c r="N57" s="54">
        <f t="shared" si="59"/>
        <v>0</v>
      </c>
      <c r="P57" s="52">
        <f>SUM(P58:P59)</f>
        <v>0</v>
      </c>
      <c r="Q57" s="54">
        <f>SUM(Q58:Q59)</f>
        <v>0</v>
      </c>
      <c r="R57" s="10"/>
      <c r="S57" s="34">
        <f>+IF(FEBRERO!S57=0,"",FEBRERO!S57)</f>
        <v>1010400</v>
      </c>
      <c r="T57" s="237" t="str">
        <f>+IF(FEBRERO!T57=0,"",FEBRERO!T57)</f>
        <v>Contribuciones Inherentes nómina del Sector Publico</v>
      </c>
      <c r="U57" s="151">
        <f t="shared" ref="U57:AJ57" si="60">U58+U61</f>
        <v>25614780</v>
      </c>
      <c r="V57" s="144">
        <f t="shared" si="60"/>
        <v>0</v>
      </c>
      <c r="W57" s="144">
        <f t="shared" si="60"/>
        <v>1420043</v>
      </c>
      <c r="X57" s="152">
        <f t="shared" si="60"/>
        <v>27034823</v>
      </c>
      <c r="Y57" s="151">
        <f t="shared" si="60"/>
        <v>4195358</v>
      </c>
      <c r="Z57" s="144">
        <f t="shared" si="60"/>
        <v>1290023</v>
      </c>
      <c r="AA57" s="153">
        <f t="shared" si="60"/>
        <v>5485381</v>
      </c>
      <c r="AB57" s="151">
        <f t="shared" si="60"/>
        <v>4195358</v>
      </c>
      <c r="AC57" s="144">
        <f t="shared" si="60"/>
        <v>1290023</v>
      </c>
      <c r="AD57" s="153">
        <f t="shared" si="60"/>
        <v>5485381</v>
      </c>
      <c r="AE57" s="151">
        <f t="shared" si="60"/>
        <v>2923730</v>
      </c>
      <c r="AF57" s="144">
        <f t="shared" si="60"/>
        <v>1271628</v>
      </c>
      <c r="AG57" s="153">
        <f t="shared" si="60"/>
        <v>4195358</v>
      </c>
      <c r="AH57" s="151">
        <f t="shared" si="60"/>
        <v>21549442</v>
      </c>
      <c r="AI57" s="144">
        <f t="shared" si="60"/>
        <v>21549442</v>
      </c>
      <c r="AJ57" s="153">
        <f t="shared" si="60"/>
        <v>22839465</v>
      </c>
      <c r="AK57" s="10"/>
      <c r="AL57" s="151">
        <f>AL58+AL61</f>
        <v>0</v>
      </c>
      <c r="AM57" s="153">
        <f>AM58+AM61</f>
        <v>0</v>
      </c>
      <c r="AN57" s="10"/>
      <c r="AO57" s="365"/>
      <c r="AP57" s="365"/>
      <c r="AQ57" s="365"/>
      <c r="AR57" s="365"/>
      <c r="AS57" s="365"/>
      <c r="AT57" s="365"/>
      <c r="AU57" s="365"/>
      <c r="AV57" s="365"/>
      <c r="AW57" s="365"/>
      <c r="AX57" s="365"/>
      <c r="AY57" s="365"/>
      <c r="AZ57" s="365"/>
    </row>
    <row r="58" spans="1:70" s="514" customFormat="1" ht="15" x14ac:dyDescent="0.2">
      <c r="A58" s="188" t="str">
        <f>+IF(FEBRERO!A58=0,"",FEBRERO!A58)</f>
        <v>1130111-1</v>
      </c>
      <c r="B58" s="189" t="str">
        <f>+CONCATENATE("Vigencia ",INSTRUCCIONES!$F$3)</f>
        <v>Vigencia 2014</v>
      </c>
      <c r="C58" s="456">
        <f>+ENERO!C58</f>
        <v>0</v>
      </c>
      <c r="D58" s="456">
        <f>FEBRERO!D58+MARZO!P58</f>
        <v>0</v>
      </c>
      <c r="E58" s="456">
        <f>FEBRERO!E58+MARZO!Q58</f>
        <v>0</v>
      </c>
      <c r="F58" s="170">
        <f>SUM(C58:E58)</f>
        <v>0</v>
      </c>
      <c r="G58" s="283">
        <f>FEBRERO!I58</f>
        <v>0</v>
      </c>
      <c r="H58" s="457">
        <v>0</v>
      </c>
      <c r="I58" s="170">
        <f>SUM(G58:H58)</f>
        <v>0</v>
      </c>
      <c r="J58" s="283">
        <f>FEBRERO!L58</f>
        <v>0</v>
      </c>
      <c r="K58" s="457">
        <v>0</v>
      </c>
      <c r="L58" s="170">
        <f>SUM(J58:K58)</f>
        <v>0</v>
      </c>
      <c r="M58" s="283">
        <f>F58-I58</f>
        <v>0</v>
      </c>
      <c r="N58" s="170">
        <f>F58-L58</f>
        <v>0</v>
      </c>
      <c r="O58" s="467"/>
      <c r="P58" s="455">
        <v>0</v>
      </c>
      <c r="Q58" s="458">
        <v>0</v>
      </c>
      <c r="R58" s="10"/>
      <c r="S58" s="155">
        <f>+IF(FEBRERO!S58=0,"",FEBRERO!S58)</f>
        <v>1010402</v>
      </c>
      <c r="T58" s="238" t="str">
        <f>+IF(FEBRERO!T58=0,"",FEBRERO!T58)</f>
        <v>Contribuciones - Otros</v>
      </c>
      <c r="U58" s="31">
        <f t="shared" ref="U58:AJ58" si="61">SUM(U59:U60)</f>
        <v>25614780</v>
      </c>
      <c r="V58" s="17">
        <f t="shared" si="61"/>
        <v>0</v>
      </c>
      <c r="W58" s="17">
        <f t="shared" si="61"/>
        <v>0</v>
      </c>
      <c r="X58" s="20">
        <f t="shared" si="61"/>
        <v>25614780</v>
      </c>
      <c r="Y58" s="21">
        <f t="shared" si="61"/>
        <v>2775315</v>
      </c>
      <c r="Z58" s="169">
        <f t="shared" si="61"/>
        <v>1290023</v>
      </c>
      <c r="AA58" s="18">
        <f t="shared" si="61"/>
        <v>4065338</v>
      </c>
      <c r="AB58" s="21">
        <f t="shared" si="61"/>
        <v>2775315</v>
      </c>
      <c r="AC58" s="169">
        <f t="shared" si="61"/>
        <v>1290023</v>
      </c>
      <c r="AD58" s="18">
        <f t="shared" si="61"/>
        <v>4065338</v>
      </c>
      <c r="AE58" s="21">
        <f t="shared" si="61"/>
        <v>1503687</v>
      </c>
      <c r="AF58" s="169">
        <f t="shared" si="61"/>
        <v>1271628</v>
      </c>
      <c r="AG58" s="18">
        <f t="shared" si="61"/>
        <v>2775315</v>
      </c>
      <c r="AH58" s="21">
        <f t="shared" si="61"/>
        <v>21549442</v>
      </c>
      <c r="AI58" s="17">
        <f t="shared" si="61"/>
        <v>21549442</v>
      </c>
      <c r="AJ58" s="18">
        <f t="shared" si="61"/>
        <v>22839465</v>
      </c>
      <c r="AK58" s="10"/>
      <c r="AL58" s="31">
        <f>SUM(AL59:AL60)</f>
        <v>0</v>
      </c>
      <c r="AM58" s="28">
        <f>SUM(AM59:AM60)</f>
        <v>0</v>
      </c>
      <c r="AN58" s="10"/>
      <c r="AO58" s="555"/>
      <c r="AP58" s="554"/>
      <c r="AQ58" s="365"/>
      <c r="AR58" s="365"/>
      <c r="AS58" s="365"/>
      <c r="AT58" s="365"/>
      <c r="AU58" s="365"/>
      <c r="AV58" s="365"/>
      <c r="AW58" s="365"/>
      <c r="AX58" s="365"/>
      <c r="AY58" s="365"/>
      <c r="AZ58" s="365"/>
      <c r="BA58" s="467"/>
      <c r="BF58" s="467"/>
      <c r="BG58" s="467"/>
      <c r="BH58" s="467"/>
      <c r="BI58" s="467"/>
      <c r="BJ58" s="467"/>
      <c r="BK58" s="467"/>
      <c r="BL58" s="467"/>
      <c r="BM58" s="467"/>
      <c r="BN58" s="467"/>
      <c r="BO58" s="467"/>
      <c r="BP58" s="467"/>
      <c r="BQ58" s="467"/>
      <c r="BR58" s="467"/>
    </row>
    <row r="59" spans="1:70" s="514" customFormat="1" ht="15" x14ac:dyDescent="0.2">
      <c r="A59" s="188" t="str">
        <f>+IF(FEBRERO!A59=0,"",FEBRERO!A59)</f>
        <v>1130111-2</v>
      </c>
      <c r="B59" s="189" t="str">
        <f>+IF(FEBRERO!B59=0,"",FEBRERO!B59)</f>
        <v>Vigencias Anteriores</v>
      </c>
      <c r="C59" s="456">
        <f>+ENERO!C59</f>
        <v>0</v>
      </c>
      <c r="D59" s="456">
        <f>FEBRERO!D59+MARZO!P59</f>
        <v>0</v>
      </c>
      <c r="E59" s="456">
        <f>FEBRERO!E59+MARZO!Q59</f>
        <v>0</v>
      </c>
      <c r="F59" s="170">
        <f>SUM(C59:E59)</f>
        <v>0</v>
      </c>
      <c r="G59" s="283">
        <f>FEBRERO!I59</f>
        <v>0</v>
      </c>
      <c r="H59" s="457">
        <v>0</v>
      </c>
      <c r="I59" s="170">
        <f>SUM(G59:H59)</f>
        <v>0</v>
      </c>
      <c r="J59" s="283">
        <f>FEBRERO!L59</f>
        <v>0</v>
      </c>
      <c r="K59" s="457">
        <v>0</v>
      </c>
      <c r="L59" s="170">
        <f>SUM(J59:K59)</f>
        <v>0</v>
      </c>
      <c r="M59" s="283">
        <f>F59-I59</f>
        <v>0</v>
      </c>
      <c r="N59" s="170">
        <f>F59-L59</f>
        <v>0</v>
      </c>
      <c r="O59" s="467"/>
      <c r="P59" s="455">
        <v>0</v>
      </c>
      <c r="Q59" s="458">
        <v>0</v>
      </c>
      <c r="R59" s="10"/>
      <c r="S59" s="156" t="str">
        <f>+IF(FEBRERO!S59=0,"",FEBRERO!S59)</f>
        <v>1010402-1</v>
      </c>
      <c r="T59" s="238" t="str">
        <f>+IF(FEBRERO!T59=0,"",FEBRERO!T59)</f>
        <v>S.E.N.A.</v>
      </c>
      <c r="U59" s="31">
        <f>+ENERO!U59</f>
        <v>10245912</v>
      </c>
      <c r="V59" s="17">
        <f>FEBRERO!V59+MARZO!AL59</f>
        <v>0</v>
      </c>
      <c r="W59" s="17">
        <f>FEBRERO!W59+MARZO!AM59</f>
        <v>0</v>
      </c>
      <c r="X59" s="20">
        <f>SUM(U59:W59)</f>
        <v>10245912</v>
      </c>
      <c r="Y59" s="21">
        <f>FEBRERO!AA59</f>
        <v>1110126</v>
      </c>
      <c r="Z59" s="457">
        <v>516009</v>
      </c>
      <c r="AA59" s="18">
        <f>SUM(Y59:Z59)</f>
        <v>1626135</v>
      </c>
      <c r="AB59" s="21">
        <f>FEBRERO!AD59</f>
        <v>1110126</v>
      </c>
      <c r="AC59" s="457">
        <v>516009</v>
      </c>
      <c r="AD59" s="18">
        <f>SUM(AB59:AC59)</f>
        <v>1626135</v>
      </c>
      <c r="AE59" s="21">
        <f>FEBRERO!AG59</f>
        <v>601475</v>
      </c>
      <c r="AF59" s="457">
        <v>508651</v>
      </c>
      <c r="AG59" s="18">
        <f>SUM(AE59:AF59)</f>
        <v>1110126</v>
      </c>
      <c r="AH59" s="21">
        <f>X59-AA59</f>
        <v>8619777</v>
      </c>
      <c r="AI59" s="17">
        <f>X59-AD59</f>
        <v>8619777</v>
      </c>
      <c r="AJ59" s="18">
        <f>X59-AG59</f>
        <v>9135786</v>
      </c>
      <c r="AK59" s="10"/>
      <c r="AL59" s="455">
        <v>0</v>
      </c>
      <c r="AM59" s="458">
        <v>0</v>
      </c>
      <c r="AN59" s="10"/>
      <c r="AO59" s="365"/>
      <c r="AP59" s="365"/>
      <c r="AQ59" s="365"/>
      <c r="AR59" s="365"/>
      <c r="AS59" s="365"/>
      <c r="AT59" s="365"/>
      <c r="AU59" s="365"/>
      <c r="AV59" s="365"/>
      <c r="AW59" s="365"/>
      <c r="AX59" s="365"/>
      <c r="AY59" s="365"/>
      <c r="AZ59" s="365"/>
      <c r="BA59" s="467"/>
      <c r="BF59" s="467"/>
      <c r="BG59" s="467"/>
      <c r="BH59" s="467"/>
      <c r="BI59" s="467"/>
      <c r="BJ59" s="467"/>
      <c r="BK59" s="467"/>
      <c r="BL59" s="467"/>
      <c r="BM59" s="467"/>
      <c r="BN59" s="467"/>
      <c r="BO59" s="467"/>
      <c r="BP59" s="467"/>
      <c r="BQ59" s="467"/>
      <c r="BR59" s="467"/>
    </row>
    <row r="60" spans="1:70" s="467" customFormat="1" x14ac:dyDescent="0.2">
      <c r="A60" s="57">
        <f>+IF(FEBRERO!A60=0,"",FEBRERO!A60)</f>
        <v>1130112</v>
      </c>
      <c r="B60" s="45" t="str">
        <f>+IF(FEBRERO!B60=0,"",FEBRERO!B60)</f>
        <v>IPS PUBLICAS</v>
      </c>
      <c r="C60" s="53">
        <f t="shared" ref="C60:N60" si="62">SUM(C61:C62)</f>
        <v>2100000</v>
      </c>
      <c r="D60" s="53">
        <f t="shared" si="62"/>
        <v>0</v>
      </c>
      <c r="E60" s="53">
        <f t="shared" si="62"/>
        <v>635763</v>
      </c>
      <c r="F60" s="54">
        <f t="shared" si="62"/>
        <v>2735763</v>
      </c>
      <c r="G60" s="52">
        <f t="shared" si="62"/>
        <v>524108</v>
      </c>
      <c r="H60" s="53">
        <f t="shared" si="62"/>
        <v>207450</v>
      </c>
      <c r="I60" s="54">
        <f t="shared" si="62"/>
        <v>731558</v>
      </c>
      <c r="J60" s="52">
        <f t="shared" si="62"/>
        <v>0</v>
      </c>
      <c r="K60" s="53">
        <f t="shared" si="62"/>
        <v>0</v>
      </c>
      <c r="L60" s="54">
        <f t="shared" si="62"/>
        <v>0</v>
      </c>
      <c r="M60" s="52">
        <f t="shared" si="62"/>
        <v>2004205</v>
      </c>
      <c r="N60" s="54">
        <f t="shared" si="62"/>
        <v>2735763</v>
      </c>
      <c r="P60" s="52">
        <f>SUM(P61:P62)</f>
        <v>0</v>
      </c>
      <c r="Q60" s="54">
        <f>SUM(Q61:Q62)</f>
        <v>0</v>
      </c>
      <c r="R60" s="10"/>
      <c r="S60" s="156" t="str">
        <f>+IF(FEBRERO!S60=0,"",FEBRERO!S60)</f>
        <v>1010402-2</v>
      </c>
      <c r="T60" s="238" t="str">
        <f>+IF(FEBRERO!T60=0,"",FEBRERO!T60)</f>
        <v>I.C.B.F.</v>
      </c>
      <c r="U60" s="31">
        <f>+ENERO!U60</f>
        <v>15368868</v>
      </c>
      <c r="V60" s="17">
        <f>FEBRERO!V60+MARZO!AL60</f>
        <v>0</v>
      </c>
      <c r="W60" s="17">
        <f>FEBRERO!W60+MARZO!AM60</f>
        <v>0</v>
      </c>
      <c r="X60" s="20">
        <f>SUM(U60:W60)</f>
        <v>15368868</v>
      </c>
      <c r="Y60" s="21">
        <f>FEBRERO!AA60</f>
        <v>1665189</v>
      </c>
      <c r="Z60" s="457">
        <v>774014</v>
      </c>
      <c r="AA60" s="18">
        <f>SUM(Y60:Z60)</f>
        <v>2439203</v>
      </c>
      <c r="AB60" s="21">
        <f>FEBRERO!AD60</f>
        <v>1665189</v>
      </c>
      <c r="AC60" s="457">
        <v>774014</v>
      </c>
      <c r="AD60" s="18">
        <f>SUM(AB60:AC60)</f>
        <v>2439203</v>
      </c>
      <c r="AE60" s="21">
        <f>FEBRERO!AG60</f>
        <v>902212</v>
      </c>
      <c r="AF60" s="457">
        <v>762977</v>
      </c>
      <c r="AG60" s="18">
        <f>SUM(AE60:AF60)</f>
        <v>1665189</v>
      </c>
      <c r="AH60" s="21">
        <f>X60-AA60</f>
        <v>12929665</v>
      </c>
      <c r="AI60" s="17">
        <f>X60-AD60</f>
        <v>12929665</v>
      </c>
      <c r="AJ60" s="18">
        <f>X60-AG60</f>
        <v>13703679</v>
      </c>
      <c r="AK60" s="10"/>
      <c r="AL60" s="455">
        <v>0</v>
      </c>
      <c r="AM60" s="458">
        <v>0</v>
      </c>
      <c r="AN60" s="10"/>
      <c r="AO60" s="365"/>
      <c r="AP60" s="365"/>
      <c r="AQ60" s="365"/>
      <c r="AR60" s="365"/>
      <c r="AS60" s="365"/>
      <c r="AT60" s="365"/>
      <c r="AU60" s="365"/>
      <c r="AV60" s="365"/>
      <c r="AW60" s="365"/>
      <c r="AX60" s="365"/>
      <c r="AY60" s="365"/>
      <c r="AZ60" s="365"/>
    </row>
    <row r="61" spans="1:70" s="514" customFormat="1" ht="15" x14ac:dyDescent="0.2">
      <c r="A61" s="188" t="str">
        <f>+IF(FEBRERO!A61=0,"",FEBRERO!A61)</f>
        <v>1130112-1</v>
      </c>
      <c r="B61" s="189" t="str">
        <f>+CONCATENATE("Vigencia ",INSTRUCCIONES!$F$3)</f>
        <v>Vigencia 2014</v>
      </c>
      <c r="C61" s="456">
        <f>+ENERO!C61</f>
        <v>2100000</v>
      </c>
      <c r="D61" s="456">
        <f>FEBRERO!D61+MARZO!P61</f>
        <v>0</v>
      </c>
      <c r="E61" s="456">
        <f>FEBRERO!E61+MARZO!Q61</f>
        <v>0</v>
      </c>
      <c r="F61" s="170">
        <f>SUM(C61:E61)</f>
        <v>2100000</v>
      </c>
      <c r="G61" s="283">
        <f>FEBRERO!I61</f>
        <v>524108</v>
      </c>
      <c r="H61" s="457">
        <v>207450</v>
      </c>
      <c r="I61" s="170">
        <f>SUM(G61:H61)</f>
        <v>731558</v>
      </c>
      <c r="J61" s="283">
        <f>FEBRERO!L61</f>
        <v>0</v>
      </c>
      <c r="K61" s="457">
        <v>0</v>
      </c>
      <c r="L61" s="170">
        <f>SUM(J61:K61)</f>
        <v>0</v>
      </c>
      <c r="M61" s="283">
        <f>F61-I61</f>
        <v>1368442</v>
      </c>
      <c r="N61" s="170">
        <f>F61-L61</f>
        <v>2100000</v>
      </c>
      <c r="O61" s="467"/>
      <c r="P61" s="455">
        <v>0</v>
      </c>
      <c r="Q61" s="458">
        <v>0</v>
      </c>
      <c r="R61" s="10"/>
      <c r="S61" s="155">
        <f>+IF(FEBRERO!S61=0,"",FEBRERO!S61)</f>
        <v>1010499</v>
      </c>
      <c r="T61" s="238" t="str">
        <f>+IF(FEBRERO!T61=0,"",FEBRERO!T61)</f>
        <v>Vigencias Anteriores</v>
      </c>
      <c r="U61" s="31">
        <f>+ENERO!U61</f>
        <v>0</v>
      </c>
      <c r="V61" s="17">
        <f>FEBRERO!V61+MARZO!AL61</f>
        <v>0</v>
      </c>
      <c r="W61" s="17">
        <f>FEBRERO!W61+MARZO!AM61</f>
        <v>1420043</v>
      </c>
      <c r="X61" s="20">
        <f>SUM(U61:W61)</f>
        <v>1420043</v>
      </c>
      <c r="Y61" s="21">
        <f>FEBRERO!AA61</f>
        <v>1420043</v>
      </c>
      <c r="Z61" s="457">
        <v>0</v>
      </c>
      <c r="AA61" s="18">
        <f>SUM(Y61:Z61)</f>
        <v>1420043</v>
      </c>
      <c r="AB61" s="21">
        <f>FEBRERO!AD61</f>
        <v>1420043</v>
      </c>
      <c r="AC61" s="457">
        <v>0</v>
      </c>
      <c r="AD61" s="18">
        <f>SUM(AB61:AC61)</f>
        <v>1420043</v>
      </c>
      <c r="AE61" s="21">
        <f>FEBRERO!AG61</f>
        <v>1420043</v>
      </c>
      <c r="AF61" s="457">
        <v>0</v>
      </c>
      <c r="AG61" s="18">
        <f>SUM(AE61:AF61)</f>
        <v>1420043</v>
      </c>
      <c r="AH61" s="21">
        <f>X61-AA61</f>
        <v>0</v>
      </c>
      <c r="AI61" s="17">
        <f>X61-AD61</f>
        <v>0</v>
      </c>
      <c r="AJ61" s="18">
        <f>X61-AG61</f>
        <v>0</v>
      </c>
      <c r="AK61" s="10"/>
      <c r="AL61" s="455">
        <v>0</v>
      </c>
      <c r="AM61" s="458">
        <v>0</v>
      </c>
      <c r="AN61" s="10"/>
      <c r="AO61" s="365"/>
      <c r="AP61" s="554"/>
      <c r="AQ61" s="365"/>
      <c r="AR61" s="365"/>
      <c r="AS61" s="365"/>
      <c r="AT61" s="365"/>
      <c r="AU61" s="554"/>
      <c r="AV61" s="554"/>
      <c r="AW61" s="365"/>
      <c r="AX61" s="365"/>
      <c r="AY61" s="365"/>
      <c r="AZ61" s="365"/>
      <c r="BA61" s="467"/>
      <c r="BF61" s="467"/>
      <c r="BG61" s="467"/>
      <c r="BH61" s="467"/>
      <c r="BI61" s="467"/>
      <c r="BJ61" s="467"/>
      <c r="BK61" s="467"/>
      <c r="BL61" s="467"/>
      <c r="BM61" s="467"/>
      <c r="BN61" s="467"/>
      <c r="BO61" s="467"/>
      <c r="BP61" s="467"/>
      <c r="BQ61" s="467"/>
      <c r="BR61" s="467"/>
    </row>
    <row r="62" spans="1:70" s="514" customFormat="1" ht="15.75" x14ac:dyDescent="0.2">
      <c r="A62" s="188" t="str">
        <f>+IF(FEBRERO!A62=0,"",FEBRERO!A62)</f>
        <v>1130112-2</v>
      </c>
      <c r="B62" s="189" t="str">
        <f>+IF(FEBRERO!B62=0,"",FEBRERO!B62)</f>
        <v>Vigencias Anteriores</v>
      </c>
      <c r="C62" s="456">
        <f>+ENERO!C62</f>
        <v>0</v>
      </c>
      <c r="D62" s="456">
        <f>FEBRERO!D62+MARZO!P62</f>
        <v>0</v>
      </c>
      <c r="E62" s="456">
        <f>FEBRERO!E62+MARZO!Q62</f>
        <v>635763</v>
      </c>
      <c r="F62" s="170">
        <f>SUM(C62:E62)</f>
        <v>635763</v>
      </c>
      <c r="G62" s="283">
        <f>FEBRERO!I62</f>
        <v>0</v>
      </c>
      <c r="H62" s="457">
        <v>0</v>
      </c>
      <c r="I62" s="170">
        <f>SUM(G62:H62)</f>
        <v>0</v>
      </c>
      <c r="J62" s="283">
        <f>FEBRERO!L62</f>
        <v>0</v>
      </c>
      <c r="K62" s="457">
        <v>0</v>
      </c>
      <c r="L62" s="170">
        <f>SUM(J62:K62)</f>
        <v>0</v>
      </c>
      <c r="M62" s="283">
        <f>F62-I62</f>
        <v>635763</v>
      </c>
      <c r="N62" s="170">
        <f>F62-L62</f>
        <v>635763</v>
      </c>
      <c r="O62" s="467"/>
      <c r="P62" s="455">
        <v>0</v>
      </c>
      <c r="Q62" s="458">
        <v>0</v>
      </c>
      <c r="R62" s="10"/>
      <c r="S62" s="448" t="str">
        <f>+IF(FEBRERO!S62=0,"",FEBRERO!S62)</f>
        <v/>
      </c>
      <c r="T62" s="649" t="str">
        <f>+IF(FEBRERO!T62=0,"",FEBRERO!T62)</f>
        <v/>
      </c>
      <c r="U62" s="450"/>
      <c r="V62" s="193"/>
      <c r="W62" s="193"/>
      <c r="X62" s="193"/>
      <c r="Y62" s="450"/>
      <c r="Z62" s="193"/>
      <c r="AA62" s="207"/>
      <c r="AB62" s="450"/>
      <c r="AC62" s="193"/>
      <c r="AD62" s="207"/>
      <c r="AE62" s="450"/>
      <c r="AF62" s="193"/>
      <c r="AG62" s="207"/>
      <c r="AH62" s="450"/>
      <c r="AI62" s="193"/>
      <c r="AJ62" s="207"/>
      <c r="AK62" s="12"/>
      <c r="AL62" s="213"/>
      <c r="AM62" s="214"/>
      <c r="AN62" s="10"/>
      <c r="AO62" s="365"/>
      <c r="AP62" s="365"/>
      <c r="AQ62" s="365"/>
      <c r="AR62" s="365"/>
      <c r="AS62" s="365"/>
      <c r="AT62" s="365"/>
      <c r="AU62" s="365"/>
      <c r="AV62" s="365"/>
      <c r="AW62" s="365"/>
      <c r="AX62" s="365"/>
      <c r="AY62" s="365"/>
      <c r="AZ62" s="365"/>
      <c r="BA62" s="467"/>
      <c r="BF62" s="467"/>
      <c r="BG62" s="467"/>
      <c r="BH62" s="467"/>
      <c r="BI62" s="467"/>
      <c r="BJ62" s="467"/>
      <c r="BK62" s="467"/>
      <c r="BL62" s="467"/>
      <c r="BM62" s="467"/>
      <c r="BN62" s="467"/>
      <c r="BO62" s="467"/>
      <c r="BP62" s="467"/>
      <c r="BQ62" s="467"/>
      <c r="BR62" s="467"/>
    </row>
    <row r="63" spans="1:70" s="467" customFormat="1" ht="15.75" x14ac:dyDescent="0.2">
      <c r="A63" s="57">
        <f>+IF(FEBRERO!A63=0,"",FEBRERO!A63)</f>
        <v>1130113</v>
      </c>
      <c r="B63" s="45" t="str">
        <f>+IF(FEBRERO!B63=0,"",FEBRERO!B63)</f>
        <v>COMPAÑIAS DE SEGUROS  - ACCIDENTES DE TRANSITO (SOAT)</v>
      </c>
      <c r="C63" s="53">
        <f t="shared" ref="C63:N63" si="63">SUM(C64:C65)</f>
        <v>22000000</v>
      </c>
      <c r="D63" s="53">
        <f t="shared" si="63"/>
        <v>0</v>
      </c>
      <c r="E63" s="53">
        <f t="shared" si="63"/>
        <v>6807623</v>
      </c>
      <c r="F63" s="54">
        <f t="shared" si="63"/>
        <v>28807623</v>
      </c>
      <c r="G63" s="52">
        <f t="shared" si="63"/>
        <v>8534710</v>
      </c>
      <c r="H63" s="53">
        <f t="shared" si="63"/>
        <v>1918549</v>
      </c>
      <c r="I63" s="54">
        <f t="shared" si="63"/>
        <v>10453259</v>
      </c>
      <c r="J63" s="52">
        <f t="shared" si="63"/>
        <v>4305576</v>
      </c>
      <c r="K63" s="53">
        <f t="shared" si="63"/>
        <v>1372669</v>
      </c>
      <c r="L63" s="54">
        <f t="shared" si="63"/>
        <v>5678245</v>
      </c>
      <c r="M63" s="52">
        <f t="shared" si="63"/>
        <v>18354364</v>
      </c>
      <c r="N63" s="54">
        <f t="shared" si="63"/>
        <v>23129378</v>
      </c>
      <c r="P63" s="52">
        <f>SUM(P64:P65)</f>
        <v>0</v>
      </c>
      <c r="Q63" s="54">
        <f>SUM(Q64:Q65)</f>
        <v>0</v>
      </c>
      <c r="R63" s="10"/>
      <c r="S63" s="469">
        <f>+IF(FEBRERO!S63=0,"",FEBRERO!S63)</f>
        <v>1020010</v>
      </c>
      <c r="T63" s="676" t="str">
        <f>+IF(FEBRERO!T63=0,"",FEBRERO!T63)</f>
        <v>Gastos de Operación</v>
      </c>
      <c r="U63" s="151">
        <f t="shared" ref="U63:AJ63" si="64">U65+U83+U90+U104</f>
        <v>1337674327</v>
      </c>
      <c r="V63" s="144">
        <f t="shared" si="64"/>
        <v>20000000</v>
      </c>
      <c r="W63" s="144">
        <f t="shared" si="64"/>
        <v>137390364</v>
      </c>
      <c r="X63" s="152">
        <f t="shared" si="64"/>
        <v>1495064691</v>
      </c>
      <c r="Y63" s="151">
        <f t="shared" si="64"/>
        <v>372254305</v>
      </c>
      <c r="Z63" s="144">
        <f t="shared" si="64"/>
        <v>102014286</v>
      </c>
      <c r="AA63" s="153">
        <f t="shared" si="64"/>
        <v>474268591</v>
      </c>
      <c r="AB63" s="151">
        <f t="shared" si="64"/>
        <v>296444305</v>
      </c>
      <c r="AC63" s="144">
        <f t="shared" si="64"/>
        <v>95045626</v>
      </c>
      <c r="AD63" s="153">
        <f t="shared" si="64"/>
        <v>391489931</v>
      </c>
      <c r="AE63" s="151">
        <f t="shared" si="64"/>
        <v>225882935</v>
      </c>
      <c r="AF63" s="144">
        <f t="shared" si="64"/>
        <v>99016836</v>
      </c>
      <c r="AG63" s="153">
        <f t="shared" si="64"/>
        <v>324899771</v>
      </c>
      <c r="AH63" s="151">
        <f t="shared" si="64"/>
        <v>1020796100</v>
      </c>
      <c r="AI63" s="144">
        <f t="shared" si="64"/>
        <v>1103574760</v>
      </c>
      <c r="AJ63" s="153">
        <f t="shared" si="64"/>
        <v>1170164920</v>
      </c>
      <c r="AK63" s="10"/>
      <c r="AL63" s="151">
        <f>AL65+AL83+AL90+AL104</f>
        <v>20000000</v>
      </c>
      <c r="AM63" s="153">
        <f>AM65+AM83+AM90+AM104</f>
        <v>0</v>
      </c>
      <c r="AN63" s="10"/>
      <c r="AO63" s="365"/>
      <c r="AP63" s="365"/>
      <c r="AQ63" s="365"/>
      <c r="AR63" s="365"/>
      <c r="AS63" s="365"/>
      <c r="AT63" s="365"/>
      <c r="AU63" s="365"/>
      <c r="AV63" s="365"/>
      <c r="AW63" s="365"/>
      <c r="AX63" s="365"/>
      <c r="AY63" s="365"/>
      <c r="AZ63" s="365"/>
    </row>
    <row r="64" spans="1:70" s="514" customFormat="1" ht="15.75" x14ac:dyDescent="0.2">
      <c r="A64" s="188" t="str">
        <f>+IF(FEBRERO!A64=0,"",FEBRERO!A64)</f>
        <v>1130113-1</v>
      </c>
      <c r="B64" s="189" t="str">
        <f>+CONCATENATE("Vigencia ",INSTRUCCIONES!$F$3)</f>
        <v>Vigencia 2014</v>
      </c>
      <c r="C64" s="456">
        <f>+ENERO!C64</f>
        <v>22000000</v>
      </c>
      <c r="D64" s="456">
        <f>FEBRERO!D64+MARZO!P64</f>
        <v>0</v>
      </c>
      <c r="E64" s="456">
        <f>FEBRERO!E64+MARZO!Q64</f>
        <v>0</v>
      </c>
      <c r="F64" s="170">
        <f>SUM(C64:E64)</f>
        <v>22000000</v>
      </c>
      <c r="G64" s="283">
        <f>FEBRERO!I64</f>
        <v>4751770</v>
      </c>
      <c r="H64" s="457">
        <v>1182057</v>
      </c>
      <c r="I64" s="170">
        <f>SUM(G64:H64)</f>
        <v>5933827</v>
      </c>
      <c r="J64" s="283">
        <f>FEBRERO!L64</f>
        <v>522636</v>
      </c>
      <c r="K64" s="457">
        <v>636177</v>
      </c>
      <c r="L64" s="170">
        <f>SUM(J64:K64)</f>
        <v>1158813</v>
      </c>
      <c r="M64" s="283">
        <f>F64-I64</f>
        <v>16066173</v>
      </c>
      <c r="N64" s="170">
        <f>F64-L64</f>
        <v>20841187</v>
      </c>
      <c r="O64" s="467"/>
      <c r="P64" s="455">
        <v>0</v>
      </c>
      <c r="Q64" s="458">
        <v>0</v>
      </c>
      <c r="R64" s="10"/>
      <c r="S64" s="448" t="str">
        <f>+IF(FEBRERO!S64=0,"",FEBRERO!S64)</f>
        <v/>
      </c>
      <c r="T64" s="649" t="str">
        <f>+IF(FEBRERO!T64=0,"",FEBRERO!T64)</f>
        <v/>
      </c>
      <c r="U64" s="450"/>
      <c r="V64" s="193"/>
      <c r="W64" s="193"/>
      <c r="X64" s="193"/>
      <c r="Y64" s="450"/>
      <c r="Z64" s="193"/>
      <c r="AA64" s="207"/>
      <c r="AB64" s="450"/>
      <c r="AC64" s="193"/>
      <c r="AD64" s="207"/>
      <c r="AE64" s="450"/>
      <c r="AF64" s="193"/>
      <c r="AG64" s="207"/>
      <c r="AH64" s="450"/>
      <c r="AI64" s="193"/>
      <c r="AJ64" s="207"/>
      <c r="AK64" s="10"/>
      <c r="AL64" s="211"/>
      <c r="AM64" s="212"/>
      <c r="AN64" s="10"/>
      <c r="AO64" s="365"/>
      <c r="AP64" s="365"/>
      <c r="AQ64" s="365"/>
      <c r="AR64" s="365"/>
      <c r="AS64" s="365"/>
      <c r="AT64" s="365"/>
      <c r="AU64" s="365"/>
      <c r="AV64" s="365"/>
      <c r="AW64" s="365"/>
      <c r="AX64" s="365"/>
      <c r="AY64" s="365"/>
      <c r="AZ64" s="365"/>
      <c r="BA64" s="467"/>
      <c r="BB64" s="467"/>
      <c r="BC64" s="467"/>
      <c r="BD64" s="467"/>
      <c r="BE64" s="467"/>
      <c r="BF64" s="467"/>
      <c r="BG64" s="467"/>
      <c r="BH64" s="467"/>
      <c r="BI64" s="467"/>
      <c r="BJ64" s="467"/>
      <c r="BK64" s="467"/>
      <c r="BL64" s="467"/>
      <c r="BM64" s="467"/>
      <c r="BN64" s="467"/>
      <c r="BO64" s="467"/>
      <c r="BP64" s="467"/>
      <c r="BQ64" s="467"/>
      <c r="BR64" s="467"/>
    </row>
    <row r="65" spans="1:70" s="514" customFormat="1" ht="15" x14ac:dyDescent="0.2">
      <c r="A65" s="188" t="str">
        <f>+IF(FEBRERO!A65=0,"",FEBRERO!A65)</f>
        <v>1130113-2</v>
      </c>
      <c r="B65" s="189" t="str">
        <f>+IF(FEBRERO!B65=0,"",FEBRERO!B65)</f>
        <v>Vigencias Anteriores</v>
      </c>
      <c r="C65" s="456">
        <f>+ENERO!C65</f>
        <v>0</v>
      </c>
      <c r="D65" s="456">
        <f>FEBRERO!D65+MARZO!P65</f>
        <v>0</v>
      </c>
      <c r="E65" s="456">
        <f>FEBRERO!E65+MARZO!Q65</f>
        <v>6807623</v>
      </c>
      <c r="F65" s="170">
        <f>SUM(C65:E65)</f>
        <v>6807623</v>
      </c>
      <c r="G65" s="283">
        <f>FEBRERO!I65</f>
        <v>3782940</v>
      </c>
      <c r="H65" s="457">
        <v>736492</v>
      </c>
      <c r="I65" s="170">
        <f>SUM(G65:H65)</f>
        <v>4519432</v>
      </c>
      <c r="J65" s="283">
        <f>FEBRERO!L65</f>
        <v>3782940</v>
      </c>
      <c r="K65" s="457">
        <v>736492</v>
      </c>
      <c r="L65" s="170">
        <f>SUM(J65:K65)</f>
        <v>4519432</v>
      </c>
      <c r="M65" s="283">
        <f>F65-I65</f>
        <v>2288191</v>
      </c>
      <c r="N65" s="170">
        <f>F65-L65</f>
        <v>2288191</v>
      </c>
      <c r="O65" s="467"/>
      <c r="P65" s="455">
        <v>0</v>
      </c>
      <c r="Q65" s="458">
        <v>0</v>
      </c>
      <c r="R65" s="10"/>
      <c r="S65" s="34">
        <f>+IF(FEBRERO!S65=0,"",FEBRERO!S65)</f>
        <v>1020100</v>
      </c>
      <c r="T65" s="237" t="str">
        <f>+IF(FEBRERO!T65=0,"",FEBRERO!T65)</f>
        <v>Servicios Personales Asociados a Nómina</v>
      </c>
      <c r="U65" s="151">
        <f t="shared" ref="U65:AJ65" si="65">SUM(U66:U69)+U81</f>
        <v>796637507</v>
      </c>
      <c r="V65" s="144">
        <f t="shared" si="65"/>
        <v>0</v>
      </c>
      <c r="W65" s="144">
        <f t="shared" si="65"/>
        <v>68400503</v>
      </c>
      <c r="X65" s="152">
        <f t="shared" si="65"/>
        <v>865038010</v>
      </c>
      <c r="Y65" s="151">
        <f t="shared" si="65"/>
        <v>175097544</v>
      </c>
      <c r="Z65" s="144">
        <f t="shared" si="65"/>
        <v>63523086</v>
      </c>
      <c r="AA65" s="153">
        <f t="shared" si="65"/>
        <v>238620630</v>
      </c>
      <c r="AB65" s="151">
        <f t="shared" si="65"/>
        <v>175097544</v>
      </c>
      <c r="AC65" s="144">
        <f t="shared" si="65"/>
        <v>63523086</v>
      </c>
      <c r="AD65" s="153">
        <f t="shared" si="65"/>
        <v>238620630</v>
      </c>
      <c r="AE65" s="151">
        <f t="shared" si="65"/>
        <v>134486203</v>
      </c>
      <c r="AF65" s="144">
        <f t="shared" si="65"/>
        <v>75579901</v>
      </c>
      <c r="AG65" s="153">
        <f t="shared" si="65"/>
        <v>210066104</v>
      </c>
      <c r="AH65" s="151">
        <f t="shared" si="65"/>
        <v>626417380</v>
      </c>
      <c r="AI65" s="144">
        <f t="shared" si="65"/>
        <v>626417380</v>
      </c>
      <c r="AJ65" s="153">
        <f t="shared" si="65"/>
        <v>654971906</v>
      </c>
      <c r="AK65" s="10"/>
      <c r="AL65" s="151">
        <f>SUM(AL66:AL69)+AL81</f>
        <v>0</v>
      </c>
      <c r="AM65" s="153">
        <f>SUM(AM66:AM69)+AM81</f>
        <v>0</v>
      </c>
      <c r="AN65" s="10"/>
      <c r="AO65" s="365"/>
      <c r="AP65" s="365"/>
      <c r="AQ65" s="365"/>
      <c r="AR65" s="365"/>
      <c r="AS65" s="365"/>
      <c r="AT65" s="365"/>
      <c r="AU65" s="365"/>
      <c r="AV65" s="365"/>
      <c r="AW65" s="365"/>
      <c r="AX65" s="365"/>
      <c r="AY65" s="365"/>
      <c r="AZ65" s="365"/>
      <c r="BA65" s="467"/>
      <c r="BB65" s="467"/>
      <c r="BC65" s="467"/>
      <c r="BD65" s="467"/>
      <c r="BE65" s="467"/>
      <c r="BF65" s="467"/>
      <c r="BG65" s="467"/>
      <c r="BH65" s="467"/>
      <c r="BI65" s="467"/>
      <c r="BJ65" s="467"/>
      <c r="BK65" s="467"/>
      <c r="BL65" s="467"/>
      <c r="BM65" s="467"/>
      <c r="BN65" s="467"/>
      <c r="BO65" s="467"/>
      <c r="BP65" s="467"/>
      <c r="BQ65" s="467"/>
      <c r="BR65" s="467"/>
    </row>
    <row r="66" spans="1:70" s="467" customFormat="1" x14ac:dyDescent="0.2">
      <c r="A66" s="57">
        <f>+IF(FEBRERO!A66=0,"",FEBRERO!A66)</f>
        <v>1130114</v>
      </c>
      <c r="B66" s="45" t="str">
        <f>+IF(FEBRERO!B66=0,"",FEBRERO!B66)</f>
        <v xml:space="preserve">COMPAÑIAS DE SEGUROS  - PLANES DE SALUD  </v>
      </c>
      <c r="C66" s="53">
        <f t="shared" ref="C66:N66" si="66">SUM(C67:C68)</f>
        <v>700000</v>
      </c>
      <c r="D66" s="53">
        <f t="shared" si="66"/>
        <v>0</v>
      </c>
      <c r="E66" s="53">
        <f t="shared" si="66"/>
        <v>74063</v>
      </c>
      <c r="F66" s="54">
        <f t="shared" si="66"/>
        <v>774063</v>
      </c>
      <c r="G66" s="52">
        <f t="shared" si="66"/>
        <v>129163</v>
      </c>
      <c r="H66" s="53">
        <f t="shared" si="66"/>
        <v>0</v>
      </c>
      <c r="I66" s="54">
        <f t="shared" si="66"/>
        <v>129163</v>
      </c>
      <c r="J66" s="52">
        <f t="shared" si="66"/>
        <v>74063</v>
      </c>
      <c r="K66" s="53">
        <f t="shared" si="66"/>
        <v>0</v>
      </c>
      <c r="L66" s="54">
        <f t="shared" si="66"/>
        <v>74063</v>
      </c>
      <c r="M66" s="52">
        <f t="shared" si="66"/>
        <v>644900</v>
      </c>
      <c r="N66" s="54">
        <f t="shared" si="66"/>
        <v>700000</v>
      </c>
      <c r="P66" s="52">
        <f>SUM(P67:P68)</f>
        <v>0</v>
      </c>
      <c r="Q66" s="54">
        <f>SUM(Q67:Q68)</f>
        <v>0</v>
      </c>
      <c r="R66" s="10"/>
      <c r="S66" s="155">
        <f>+IF(FEBRERO!S66=0,"",FEBRERO!S66)</f>
        <v>1020101</v>
      </c>
      <c r="T66" s="238" t="str">
        <f>+IF(FEBRERO!T66=0,"",FEBRERO!T66)</f>
        <v>Sueldos del Personal de nómina</v>
      </c>
      <c r="U66" s="31">
        <f>+ENERO!U66</f>
        <v>619386756</v>
      </c>
      <c r="V66" s="17">
        <f>FEBRERO!V66+MARZO!AL66</f>
        <v>0</v>
      </c>
      <c r="W66" s="17">
        <f>FEBRERO!W66+MARZO!AM66</f>
        <v>0</v>
      </c>
      <c r="X66" s="20">
        <f>SUM(U66:W66)</f>
        <v>619386756</v>
      </c>
      <c r="Y66" s="21">
        <f>FEBRERO!AA66</f>
        <v>103231126</v>
      </c>
      <c r="Z66" s="457">
        <v>51793401</v>
      </c>
      <c r="AA66" s="18">
        <f>SUM(Y66:Z66)</f>
        <v>155024527</v>
      </c>
      <c r="AB66" s="21">
        <f>FEBRERO!AD66</f>
        <v>103231126</v>
      </c>
      <c r="AC66" s="457">
        <v>51793401</v>
      </c>
      <c r="AD66" s="18">
        <f>SUM(AB66:AC66)</f>
        <v>155024527</v>
      </c>
      <c r="AE66" s="21">
        <f>FEBRERO!AG66</f>
        <v>103231126</v>
      </c>
      <c r="AF66" s="457">
        <v>51793400</v>
      </c>
      <c r="AG66" s="18">
        <f>SUM(AE66:AF66)</f>
        <v>155024526</v>
      </c>
      <c r="AH66" s="21">
        <f>X66-AA66</f>
        <v>464362229</v>
      </c>
      <c r="AI66" s="17">
        <f>X66-AD66</f>
        <v>464362229</v>
      </c>
      <c r="AJ66" s="18">
        <f>X66-AG66</f>
        <v>464362230</v>
      </c>
      <c r="AK66" s="10"/>
      <c r="AL66" s="455">
        <v>0</v>
      </c>
      <c r="AM66" s="458">
        <v>0</v>
      </c>
      <c r="AN66" s="10"/>
      <c r="AO66" s="365"/>
      <c r="AP66" s="365"/>
      <c r="AQ66" s="365"/>
      <c r="AR66" s="365"/>
      <c r="AS66" s="365"/>
      <c r="AT66" s="365"/>
      <c r="AU66" s="365"/>
      <c r="AV66" s="365"/>
      <c r="AW66" s="365"/>
      <c r="AX66" s="365"/>
      <c r="AY66" s="365"/>
      <c r="AZ66" s="365"/>
    </row>
    <row r="67" spans="1:70" s="514" customFormat="1" ht="15" x14ac:dyDescent="0.2">
      <c r="A67" s="188" t="str">
        <f>+IF(FEBRERO!A67=0,"",FEBRERO!A67)</f>
        <v>1130114-1</v>
      </c>
      <c r="B67" s="189" t="str">
        <f>+CONCATENATE("Vigencia ",INSTRUCCIONES!$F$3)</f>
        <v>Vigencia 2014</v>
      </c>
      <c r="C67" s="456">
        <f>+ENERO!C67</f>
        <v>700000</v>
      </c>
      <c r="D67" s="456">
        <f>FEBRERO!D67+MARZO!P67</f>
        <v>0</v>
      </c>
      <c r="E67" s="456">
        <f>FEBRERO!E67+MARZO!Q67</f>
        <v>0</v>
      </c>
      <c r="F67" s="170">
        <f>SUM(C67:E67)</f>
        <v>700000</v>
      </c>
      <c r="G67" s="283">
        <f>FEBRERO!I67</f>
        <v>129163</v>
      </c>
      <c r="H67" s="457">
        <v>0</v>
      </c>
      <c r="I67" s="170">
        <f>SUM(G67:H67)</f>
        <v>129163</v>
      </c>
      <c r="J67" s="283">
        <f>FEBRERO!L67</f>
        <v>74063</v>
      </c>
      <c r="K67" s="457">
        <v>0</v>
      </c>
      <c r="L67" s="170">
        <f>SUM(J67:K67)</f>
        <v>74063</v>
      </c>
      <c r="M67" s="283">
        <f>F67-I67</f>
        <v>570837</v>
      </c>
      <c r="N67" s="170">
        <f>F67-L67</f>
        <v>625937</v>
      </c>
      <c r="O67" s="467"/>
      <c r="P67" s="455">
        <v>0</v>
      </c>
      <c r="Q67" s="458">
        <v>0</v>
      </c>
      <c r="R67" s="10"/>
      <c r="S67" s="155">
        <f>+IF(FEBRERO!S67=0,"",FEBRERO!S67)</f>
        <v>1020102</v>
      </c>
      <c r="T67" s="238" t="str">
        <f>+IF(FEBRERO!T67=0,"",FEBRERO!T67)</f>
        <v>Horas Extras,Dominic.,Festivos y Rec. Nocturnos</v>
      </c>
      <c r="U67" s="31">
        <f>+ENERO!U67</f>
        <v>92835719</v>
      </c>
      <c r="V67" s="17">
        <f>FEBRERO!V67+MARZO!AL67</f>
        <v>0</v>
      </c>
      <c r="W67" s="17">
        <f>FEBRERO!W67+MARZO!AM67</f>
        <v>0</v>
      </c>
      <c r="X67" s="20">
        <f>SUM(U67:W67)</f>
        <v>92835719</v>
      </c>
      <c r="Y67" s="21">
        <f>FEBRERO!AA67</f>
        <v>13837726</v>
      </c>
      <c r="Z67" s="457">
        <v>10484795</v>
      </c>
      <c r="AA67" s="18">
        <f>SUM(Y67:Z67)</f>
        <v>24322521</v>
      </c>
      <c r="AB67" s="21">
        <f>FEBRERO!AD67</f>
        <v>13837726</v>
      </c>
      <c r="AC67" s="457">
        <v>10484795</v>
      </c>
      <c r="AD67" s="18">
        <f>SUM(AB67:AC67)</f>
        <v>24322521</v>
      </c>
      <c r="AE67" s="21">
        <f>FEBRERO!AG67</f>
        <v>13837726</v>
      </c>
      <c r="AF67" s="457">
        <v>10484795</v>
      </c>
      <c r="AG67" s="18">
        <f>SUM(AE67:AF67)</f>
        <v>24322521</v>
      </c>
      <c r="AH67" s="21">
        <f>X67-AA67</f>
        <v>68513198</v>
      </c>
      <c r="AI67" s="17">
        <f>X67-AD67</f>
        <v>68513198</v>
      </c>
      <c r="AJ67" s="18">
        <f>X67-AG67</f>
        <v>68513198</v>
      </c>
      <c r="AK67" s="10"/>
      <c r="AL67" s="455">
        <v>0</v>
      </c>
      <c r="AM67" s="458">
        <v>0</v>
      </c>
      <c r="AN67" s="10"/>
      <c r="AO67" s="365"/>
      <c r="AP67" s="365"/>
      <c r="AQ67" s="365"/>
      <c r="AR67" s="365"/>
      <c r="AS67" s="365"/>
      <c r="AT67" s="365"/>
      <c r="AU67" s="365"/>
      <c r="AV67" s="365"/>
      <c r="AW67" s="365"/>
      <c r="AX67" s="365"/>
      <c r="AY67" s="365"/>
      <c r="AZ67" s="365"/>
      <c r="BA67" s="467"/>
      <c r="BB67" s="467"/>
      <c r="BC67" s="467"/>
      <c r="BD67" s="467"/>
      <c r="BE67" s="467"/>
      <c r="BF67" s="467"/>
      <c r="BG67" s="467"/>
      <c r="BH67" s="467"/>
      <c r="BI67" s="467"/>
      <c r="BJ67" s="467"/>
      <c r="BK67" s="467"/>
      <c r="BL67" s="467"/>
      <c r="BM67" s="467"/>
      <c r="BN67" s="467"/>
      <c r="BO67" s="467"/>
      <c r="BP67" s="467"/>
      <c r="BQ67" s="467"/>
      <c r="BR67" s="467"/>
    </row>
    <row r="68" spans="1:70" s="514" customFormat="1" ht="15" x14ac:dyDescent="0.2">
      <c r="A68" s="188" t="str">
        <f>+IF(FEBRERO!A68=0,"",FEBRERO!A68)</f>
        <v>1130114-2</v>
      </c>
      <c r="B68" s="189" t="str">
        <f>+IF(FEBRERO!B68=0,"",FEBRERO!B68)</f>
        <v>Vigencias Anteriores</v>
      </c>
      <c r="C68" s="456">
        <f>+ENERO!C68</f>
        <v>0</v>
      </c>
      <c r="D68" s="456">
        <f>FEBRERO!D68+MARZO!P68</f>
        <v>0</v>
      </c>
      <c r="E68" s="456">
        <f>FEBRERO!E68+MARZO!Q68</f>
        <v>74063</v>
      </c>
      <c r="F68" s="170">
        <f>SUM(C68:E68)</f>
        <v>74063</v>
      </c>
      <c r="G68" s="283">
        <f>FEBRERO!I68</f>
        <v>0</v>
      </c>
      <c r="H68" s="457">
        <v>0</v>
      </c>
      <c r="I68" s="170">
        <f>SUM(G68:H68)</f>
        <v>0</v>
      </c>
      <c r="J68" s="283">
        <f>FEBRERO!L68</f>
        <v>0</v>
      </c>
      <c r="K68" s="457">
        <v>0</v>
      </c>
      <c r="L68" s="170">
        <f>SUM(J68:K68)</f>
        <v>0</v>
      </c>
      <c r="M68" s="283">
        <f>F68-I68</f>
        <v>74063</v>
      </c>
      <c r="N68" s="170">
        <f>F68-L68</f>
        <v>74063</v>
      </c>
      <c r="O68" s="467"/>
      <c r="P68" s="455">
        <v>0</v>
      </c>
      <c r="Q68" s="458">
        <v>0</v>
      </c>
      <c r="R68" s="10"/>
      <c r="S68" s="155">
        <f>+IF(FEBRERO!S68=0,"",FEBRERO!S68)</f>
        <v>1020103</v>
      </c>
      <c r="T68" s="238" t="str">
        <f>+IF(FEBRERO!T68=0,"",FEBRERO!T68)</f>
        <v>Prima Técnica</v>
      </c>
      <c r="U68" s="31">
        <f>+ENERO!U68</f>
        <v>0</v>
      </c>
      <c r="V68" s="17">
        <f>FEBRERO!V68+MARZO!AL68</f>
        <v>0</v>
      </c>
      <c r="W68" s="17">
        <f>FEBRERO!W68+MARZO!AM68</f>
        <v>0</v>
      </c>
      <c r="X68" s="20">
        <f>SUM(U68:W68)</f>
        <v>0</v>
      </c>
      <c r="Y68" s="21">
        <f>FEBRERO!AA68</f>
        <v>0</v>
      </c>
      <c r="Z68" s="457">
        <v>0</v>
      </c>
      <c r="AA68" s="18">
        <f>SUM(Y68:Z68)</f>
        <v>0</v>
      </c>
      <c r="AB68" s="21">
        <f>FEBRERO!AD68</f>
        <v>0</v>
      </c>
      <c r="AC68" s="457">
        <v>0</v>
      </c>
      <c r="AD68" s="18">
        <f>SUM(AB68:AC68)</f>
        <v>0</v>
      </c>
      <c r="AE68" s="21">
        <f>FEBRERO!AG68</f>
        <v>0</v>
      </c>
      <c r="AF68" s="457">
        <v>0</v>
      </c>
      <c r="AG68" s="18">
        <f>SUM(AE68:AF68)</f>
        <v>0</v>
      </c>
      <c r="AH68" s="21">
        <f>X68-AA68</f>
        <v>0</v>
      </c>
      <c r="AI68" s="17">
        <f>X68-AD68</f>
        <v>0</v>
      </c>
      <c r="AJ68" s="18">
        <f>X68-AG68</f>
        <v>0</v>
      </c>
      <c r="AK68" s="10"/>
      <c r="AL68" s="455">
        <v>0</v>
      </c>
      <c r="AM68" s="458">
        <v>0</v>
      </c>
      <c r="AN68" s="10"/>
      <c r="AO68" s="365"/>
      <c r="AP68" s="365"/>
      <c r="AQ68" s="365"/>
      <c r="AR68" s="365"/>
      <c r="AS68" s="365"/>
      <c r="AT68" s="365"/>
      <c r="AU68" s="365"/>
      <c r="AV68" s="365"/>
      <c r="AW68" s="365"/>
      <c r="AX68" s="365"/>
      <c r="AY68" s="365"/>
      <c r="AZ68" s="365"/>
      <c r="BA68" s="467"/>
      <c r="BB68" s="467"/>
      <c r="BC68" s="467"/>
      <c r="BD68" s="467"/>
      <c r="BE68" s="467"/>
      <c r="BF68" s="467"/>
      <c r="BG68" s="467"/>
      <c r="BH68" s="467"/>
      <c r="BI68" s="467"/>
      <c r="BJ68" s="467"/>
      <c r="BK68" s="467"/>
      <c r="BL68" s="467"/>
      <c r="BM68" s="467"/>
      <c r="BN68" s="467"/>
      <c r="BO68" s="467"/>
      <c r="BP68" s="467"/>
      <c r="BQ68" s="467"/>
      <c r="BR68" s="467"/>
    </row>
    <row r="69" spans="1:70" s="467" customFormat="1" x14ac:dyDescent="0.2">
      <c r="A69" s="57">
        <f>+IF(FEBRERO!A69=0,"",FEBRERO!A69)</f>
        <v>1130115</v>
      </c>
      <c r="B69" s="45" t="str">
        <f>+IF(FEBRERO!B69=0,"",FEBRERO!B69)</f>
        <v>ENTIDADES DE REGIMEN ESPECIAL (Magisterio, Fuerza Pca.)</v>
      </c>
      <c r="C69" s="53">
        <f t="shared" ref="C69:N69" si="67">SUM(C70:C71)</f>
        <v>51000000</v>
      </c>
      <c r="D69" s="53">
        <f t="shared" si="67"/>
        <v>0</v>
      </c>
      <c r="E69" s="53">
        <f t="shared" si="67"/>
        <v>22391319</v>
      </c>
      <c r="F69" s="54">
        <f t="shared" si="67"/>
        <v>73391319</v>
      </c>
      <c r="G69" s="52">
        <f t="shared" si="67"/>
        <v>8554104</v>
      </c>
      <c r="H69" s="53">
        <f t="shared" si="67"/>
        <v>6352236</v>
      </c>
      <c r="I69" s="54">
        <f t="shared" si="67"/>
        <v>14906340</v>
      </c>
      <c r="J69" s="52">
        <f t="shared" si="67"/>
        <v>964763</v>
      </c>
      <c r="K69" s="53">
        <f t="shared" si="67"/>
        <v>1622271</v>
      </c>
      <c r="L69" s="54">
        <f t="shared" si="67"/>
        <v>2587034</v>
      </c>
      <c r="M69" s="52">
        <f t="shared" si="67"/>
        <v>58484979</v>
      </c>
      <c r="N69" s="54">
        <f t="shared" si="67"/>
        <v>70804285</v>
      </c>
      <c r="P69" s="52">
        <f>SUM(P70:P71)</f>
        <v>0</v>
      </c>
      <c r="Q69" s="54">
        <f>SUM(Q70:Q71)</f>
        <v>0</v>
      </c>
      <c r="R69" s="10"/>
      <c r="S69" s="155">
        <f>+IF(FEBRERO!S69=0,"",FEBRERO!S69)</f>
        <v>1020104</v>
      </c>
      <c r="T69" s="238" t="str">
        <f>+IF(FEBRERO!T69=0,"",FEBRERO!T69)</f>
        <v>Otros</v>
      </c>
      <c r="U69" s="31">
        <f t="shared" ref="U69:AJ69" si="68">SUM(U70:U80)</f>
        <v>84415032</v>
      </c>
      <c r="V69" s="17">
        <f t="shared" si="68"/>
        <v>0</v>
      </c>
      <c r="W69" s="17">
        <f t="shared" si="68"/>
        <v>12000000</v>
      </c>
      <c r="X69" s="20">
        <f t="shared" si="68"/>
        <v>96415032</v>
      </c>
      <c r="Y69" s="21">
        <f t="shared" si="68"/>
        <v>1628189</v>
      </c>
      <c r="Z69" s="169">
        <f t="shared" si="68"/>
        <v>1244890</v>
      </c>
      <c r="AA69" s="18">
        <f t="shared" si="68"/>
        <v>2873079</v>
      </c>
      <c r="AB69" s="21">
        <f t="shared" si="68"/>
        <v>1628189</v>
      </c>
      <c r="AC69" s="169">
        <f t="shared" si="68"/>
        <v>1244890</v>
      </c>
      <c r="AD69" s="18">
        <f t="shared" si="68"/>
        <v>2873079</v>
      </c>
      <c r="AE69" s="21">
        <f t="shared" si="68"/>
        <v>1628189</v>
      </c>
      <c r="AF69" s="169">
        <f t="shared" si="68"/>
        <v>1244890</v>
      </c>
      <c r="AG69" s="18">
        <f t="shared" si="68"/>
        <v>2873079</v>
      </c>
      <c r="AH69" s="21">
        <f t="shared" si="68"/>
        <v>93541953</v>
      </c>
      <c r="AI69" s="17">
        <f t="shared" si="68"/>
        <v>93541953</v>
      </c>
      <c r="AJ69" s="18">
        <f t="shared" si="68"/>
        <v>93541953</v>
      </c>
      <c r="AK69" s="10"/>
      <c r="AL69" s="31">
        <f>SUM(AL70:AL80)</f>
        <v>0</v>
      </c>
      <c r="AM69" s="28">
        <f>SUM(AM70:AM80)</f>
        <v>0</v>
      </c>
      <c r="AN69" s="10"/>
      <c r="AO69" s="365"/>
      <c r="AP69" s="365"/>
      <c r="AQ69" s="365"/>
      <c r="AR69" s="365"/>
      <c r="AS69" s="365"/>
      <c r="AT69" s="365"/>
      <c r="AU69" s="365"/>
      <c r="AV69" s="365"/>
      <c r="AW69" s="365"/>
      <c r="AX69" s="365"/>
      <c r="AY69" s="365"/>
      <c r="AZ69" s="365"/>
    </row>
    <row r="70" spans="1:70" s="514" customFormat="1" ht="15" x14ac:dyDescent="0.2">
      <c r="A70" s="188" t="str">
        <f>+IF(FEBRERO!A70=0,"",FEBRERO!A70)</f>
        <v>1130115-1</v>
      </c>
      <c r="B70" s="189" t="str">
        <f>+CONCATENATE("Vigencia ",INSTRUCCIONES!$F$3)</f>
        <v>Vigencia 2014</v>
      </c>
      <c r="C70" s="456">
        <f>+ENERO!C70</f>
        <v>51000000</v>
      </c>
      <c r="D70" s="456">
        <f>FEBRERO!D70+MARZO!P70</f>
        <v>0</v>
      </c>
      <c r="E70" s="456">
        <f>FEBRERO!E70+MARZO!Q70</f>
        <v>0</v>
      </c>
      <c r="F70" s="170">
        <f>SUM(C70:E70)</f>
        <v>51000000</v>
      </c>
      <c r="G70" s="283">
        <f>FEBRERO!I70</f>
        <v>7656546</v>
      </c>
      <c r="H70" s="457">
        <v>4729965</v>
      </c>
      <c r="I70" s="170">
        <f>SUM(G70:H70)</f>
        <v>12386511</v>
      </c>
      <c r="J70" s="283">
        <f>FEBRERO!L70</f>
        <v>67205</v>
      </c>
      <c r="K70" s="457">
        <v>0</v>
      </c>
      <c r="L70" s="170">
        <f>SUM(J70:K70)</f>
        <v>67205</v>
      </c>
      <c r="M70" s="283">
        <f>F70-I70</f>
        <v>38613489</v>
      </c>
      <c r="N70" s="170">
        <f>F70-L70</f>
        <v>50932795</v>
      </c>
      <c r="O70" s="467"/>
      <c r="P70" s="455">
        <v>0</v>
      </c>
      <c r="Q70" s="458">
        <v>0</v>
      </c>
      <c r="R70" s="10"/>
      <c r="S70" s="156" t="str">
        <f>+IF(FEBRERO!S70=0,"",FEBRERO!S70)</f>
        <v>1020104-1</v>
      </c>
      <c r="T70" s="251" t="str">
        <f>+IF(FEBRERO!T70=0,"",FEBRERO!T70)</f>
        <v xml:space="preserve">Prima de Navidad </v>
      </c>
      <c r="U70" s="31">
        <f>+ENERO!U70</f>
        <v>53766212</v>
      </c>
      <c r="V70" s="17">
        <f>FEBRERO!V70+MARZO!AL70</f>
        <v>0</v>
      </c>
      <c r="W70" s="17">
        <f>FEBRERO!W70+MARZO!AM70</f>
        <v>0</v>
      </c>
      <c r="X70" s="20">
        <f t="shared" ref="X70:X81" si="69">SUM(U70:W70)</f>
        <v>53766212</v>
      </c>
      <c r="Y70" s="21">
        <f>FEBRERO!AA70</f>
        <v>0</v>
      </c>
      <c r="Z70" s="457">
        <v>0</v>
      </c>
      <c r="AA70" s="18">
        <f t="shared" ref="AA70:AA81" si="70">SUM(Y70:Z70)</f>
        <v>0</v>
      </c>
      <c r="AB70" s="21">
        <f>FEBRERO!AD70</f>
        <v>0</v>
      </c>
      <c r="AC70" s="457">
        <v>0</v>
      </c>
      <c r="AD70" s="18">
        <f t="shared" ref="AD70:AD81" si="71">SUM(AB70:AC70)</f>
        <v>0</v>
      </c>
      <c r="AE70" s="21">
        <f>FEBRERO!AG70</f>
        <v>0</v>
      </c>
      <c r="AF70" s="457">
        <v>0</v>
      </c>
      <c r="AG70" s="18">
        <f t="shared" ref="AG70:AG81" si="72">SUM(AE70:AF70)</f>
        <v>0</v>
      </c>
      <c r="AH70" s="21">
        <f t="shared" ref="AH70:AH81" si="73">X70-AA70</f>
        <v>53766212</v>
      </c>
      <c r="AI70" s="17">
        <f t="shared" ref="AI70:AI81" si="74">X70-AD70</f>
        <v>53766212</v>
      </c>
      <c r="AJ70" s="18">
        <f t="shared" ref="AJ70:AJ81" si="75">X70-AG70</f>
        <v>53766212</v>
      </c>
      <c r="AK70" s="10"/>
      <c r="AL70" s="455">
        <v>0</v>
      </c>
      <c r="AM70" s="458">
        <v>0</v>
      </c>
      <c r="AN70" s="10"/>
      <c r="AO70" s="365"/>
      <c r="AP70" s="365"/>
      <c r="AQ70" s="365"/>
      <c r="AR70" s="365"/>
      <c r="AS70" s="365"/>
      <c r="AT70" s="365"/>
      <c r="AU70" s="365"/>
      <c r="AV70" s="365"/>
      <c r="AW70" s="365"/>
      <c r="AX70" s="365"/>
      <c r="AY70" s="365"/>
      <c r="AZ70" s="365"/>
      <c r="BA70" s="467"/>
      <c r="BB70" s="467"/>
      <c r="BC70" s="467"/>
      <c r="BD70" s="467"/>
      <c r="BE70" s="467"/>
      <c r="BF70" s="467"/>
      <c r="BG70" s="467"/>
      <c r="BH70" s="467"/>
      <c r="BI70" s="467"/>
      <c r="BJ70" s="467"/>
      <c r="BK70" s="467"/>
      <c r="BL70" s="467"/>
      <c r="BM70" s="467"/>
      <c r="BN70" s="467"/>
      <c r="BO70" s="467"/>
      <c r="BP70" s="467"/>
      <c r="BQ70" s="467"/>
      <c r="BR70" s="467"/>
    </row>
    <row r="71" spans="1:70" s="514" customFormat="1" ht="15" x14ac:dyDescent="0.2">
      <c r="A71" s="188" t="str">
        <f>+IF(FEBRERO!A71=0,"",FEBRERO!A71)</f>
        <v>1130115-2</v>
      </c>
      <c r="B71" s="189" t="str">
        <f>+IF(FEBRERO!B71=0,"",FEBRERO!B71)</f>
        <v>Vigencias Anteriores</v>
      </c>
      <c r="C71" s="456">
        <f>+ENERO!C71</f>
        <v>0</v>
      </c>
      <c r="D71" s="456">
        <f>FEBRERO!D71+MARZO!P71</f>
        <v>0</v>
      </c>
      <c r="E71" s="456">
        <f>FEBRERO!E71+MARZO!Q71</f>
        <v>22391319</v>
      </c>
      <c r="F71" s="170">
        <f>SUM(C71:E71)</f>
        <v>22391319</v>
      </c>
      <c r="G71" s="283">
        <f>FEBRERO!I71</f>
        <v>897558</v>
      </c>
      <c r="H71" s="457">
        <v>1622271</v>
      </c>
      <c r="I71" s="170">
        <f>SUM(G71:H71)</f>
        <v>2519829</v>
      </c>
      <c r="J71" s="283">
        <f>FEBRERO!L71</f>
        <v>897558</v>
      </c>
      <c r="K71" s="457">
        <v>1622271</v>
      </c>
      <c r="L71" s="170">
        <f>SUM(J71:K71)</f>
        <v>2519829</v>
      </c>
      <c r="M71" s="283">
        <f>F71-I71</f>
        <v>19871490</v>
      </c>
      <c r="N71" s="170">
        <f>F71-L71</f>
        <v>19871490</v>
      </c>
      <c r="O71" s="467"/>
      <c r="P71" s="455">
        <v>0</v>
      </c>
      <c r="Q71" s="458">
        <v>0</v>
      </c>
      <c r="R71" s="10"/>
      <c r="S71" s="156" t="str">
        <f>+IF(FEBRERO!S71=0,"",FEBRERO!S71)</f>
        <v>1020104-2</v>
      </c>
      <c r="T71" s="251" t="str">
        <f>+IF(FEBRERO!T71=0,"",FEBRERO!T71)</f>
        <v>Prima Vida Cara</v>
      </c>
      <c r="U71" s="31">
        <f>+ENERO!U71</f>
        <v>0</v>
      </c>
      <c r="V71" s="17">
        <f>FEBRERO!V71+MARZO!AL71</f>
        <v>0</v>
      </c>
      <c r="W71" s="17">
        <f>FEBRERO!W71+MARZO!AM71</f>
        <v>0</v>
      </c>
      <c r="X71" s="20">
        <f t="shared" si="69"/>
        <v>0</v>
      </c>
      <c r="Y71" s="21">
        <f>FEBRERO!AA71</f>
        <v>0</v>
      </c>
      <c r="Z71" s="457">
        <v>0</v>
      </c>
      <c r="AA71" s="18">
        <f t="shared" si="70"/>
        <v>0</v>
      </c>
      <c r="AB71" s="21">
        <f>FEBRERO!AD71</f>
        <v>0</v>
      </c>
      <c r="AC71" s="457">
        <v>0</v>
      </c>
      <c r="AD71" s="18">
        <f t="shared" si="71"/>
        <v>0</v>
      </c>
      <c r="AE71" s="21">
        <f>FEBRERO!AG71</f>
        <v>0</v>
      </c>
      <c r="AF71" s="457">
        <v>0</v>
      </c>
      <c r="AG71" s="18">
        <f t="shared" si="72"/>
        <v>0</v>
      </c>
      <c r="AH71" s="21">
        <f t="shared" si="73"/>
        <v>0</v>
      </c>
      <c r="AI71" s="17">
        <f t="shared" si="74"/>
        <v>0</v>
      </c>
      <c r="AJ71" s="18">
        <f t="shared" si="75"/>
        <v>0</v>
      </c>
      <c r="AK71" s="10"/>
      <c r="AL71" s="455">
        <v>0</v>
      </c>
      <c r="AM71" s="458">
        <v>0</v>
      </c>
      <c r="AN71" s="10"/>
      <c r="AO71" s="365"/>
      <c r="AP71" s="365"/>
      <c r="AQ71" s="365"/>
      <c r="AR71" s="365"/>
      <c r="AS71" s="365"/>
      <c r="AT71" s="365"/>
      <c r="AU71" s="365"/>
      <c r="AV71" s="365"/>
      <c r="AW71" s="365"/>
      <c r="AX71" s="365"/>
      <c r="AY71" s="365"/>
      <c r="AZ71" s="365"/>
      <c r="BA71" s="467"/>
      <c r="BB71" s="467"/>
      <c r="BC71" s="467"/>
      <c r="BD71" s="467"/>
      <c r="BE71" s="467"/>
      <c r="BF71" s="467"/>
      <c r="BG71" s="467"/>
      <c r="BH71" s="467"/>
      <c r="BI71" s="467"/>
      <c r="BJ71" s="467"/>
      <c r="BK71" s="467"/>
      <c r="BL71" s="467"/>
      <c r="BM71" s="467"/>
      <c r="BN71" s="467"/>
      <c r="BO71" s="467"/>
      <c r="BP71" s="467"/>
      <c r="BQ71" s="467"/>
      <c r="BR71" s="467"/>
    </row>
    <row r="72" spans="1:70" s="467" customFormat="1" x14ac:dyDescent="0.2">
      <c r="A72" s="57">
        <f>+IF(FEBRERO!A72=0,"",FEBRERO!A72)</f>
        <v>1130116</v>
      </c>
      <c r="B72" s="45" t="str">
        <f>+IF(FEBRERO!B72=0,"",FEBRERO!B72)</f>
        <v>ADMINISTRADORAS DE RIESGOS PROFESIONALES</v>
      </c>
      <c r="C72" s="53">
        <f t="shared" ref="C72:N72" si="76">SUM(C73:C74)</f>
        <v>50000000</v>
      </c>
      <c r="D72" s="53">
        <f t="shared" si="76"/>
        <v>0</v>
      </c>
      <c r="E72" s="53">
        <f t="shared" si="76"/>
        <v>8628129</v>
      </c>
      <c r="F72" s="54">
        <f t="shared" si="76"/>
        <v>58628129</v>
      </c>
      <c r="G72" s="52">
        <f t="shared" si="76"/>
        <v>16201113</v>
      </c>
      <c r="H72" s="53">
        <f t="shared" si="76"/>
        <v>3668406</v>
      </c>
      <c r="I72" s="54">
        <f t="shared" si="76"/>
        <v>19869519</v>
      </c>
      <c r="J72" s="52">
        <f t="shared" si="76"/>
        <v>7722068</v>
      </c>
      <c r="K72" s="53">
        <f t="shared" si="76"/>
        <v>3208333</v>
      </c>
      <c r="L72" s="54">
        <f t="shared" si="76"/>
        <v>10930401</v>
      </c>
      <c r="M72" s="52">
        <f t="shared" si="76"/>
        <v>38758610</v>
      </c>
      <c r="N72" s="54">
        <f t="shared" si="76"/>
        <v>47697728</v>
      </c>
      <c r="P72" s="52">
        <f>SUM(P73:P74)</f>
        <v>0</v>
      </c>
      <c r="Q72" s="54">
        <f>SUM(Q73:Q74)</f>
        <v>0</v>
      </c>
      <c r="R72" s="10"/>
      <c r="S72" s="156" t="str">
        <f>+IF(FEBRERO!S72=0,"",FEBRERO!S72)</f>
        <v>1020104-3</v>
      </c>
      <c r="T72" s="251" t="str">
        <f>+IF(FEBRERO!T72=0,"",FEBRERO!T72)</f>
        <v>Prima de Vacaciones</v>
      </c>
      <c r="U72" s="31">
        <f>+ENERO!U72</f>
        <v>25807782</v>
      </c>
      <c r="V72" s="17">
        <f>FEBRERO!V72+MARZO!AL72</f>
        <v>0</v>
      </c>
      <c r="W72" s="17">
        <f>FEBRERO!W72+MARZO!AM72</f>
        <v>10000000</v>
      </c>
      <c r="X72" s="20">
        <f t="shared" si="69"/>
        <v>35807782</v>
      </c>
      <c r="Y72" s="21">
        <f>FEBRERO!AA72</f>
        <v>1316991</v>
      </c>
      <c r="Z72" s="457">
        <v>1038609</v>
      </c>
      <c r="AA72" s="18">
        <f t="shared" si="70"/>
        <v>2355600</v>
      </c>
      <c r="AB72" s="21">
        <f>FEBRERO!AD72</f>
        <v>1316991</v>
      </c>
      <c r="AC72" s="457">
        <v>1038609</v>
      </c>
      <c r="AD72" s="18">
        <f t="shared" si="71"/>
        <v>2355600</v>
      </c>
      <c r="AE72" s="21">
        <f>FEBRERO!AG72</f>
        <v>1316991</v>
      </c>
      <c r="AF72" s="457">
        <v>1038609</v>
      </c>
      <c r="AG72" s="18">
        <f t="shared" si="72"/>
        <v>2355600</v>
      </c>
      <c r="AH72" s="21">
        <f t="shared" si="73"/>
        <v>33452182</v>
      </c>
      <c r="AI72" s="17">
        <f t="shared" si="74"/>
        <v>33452182</v>
      </c>
      <c r="AJ72" s="18">
        <f t="shared" si="75"/>
        <v>33452182</v>
      </c>
      <c r="AK72" s="10"/>
      <c r="AL72" s="455">
        <v>0</v>
      </c>
      <c r="AM72" s="458">
        <v>0</v>
      </c>
      <c r="AN72" s="10"/>
      <c r="AO72" s="365"/>
      <c r="AP72" s="365"/>
      <c r="AQ72" s="365"/>
      <c r="AR72" s="365"/>
      <c r="AS72" s="365"/>
      <c r="AT72" s="365"/>
      <c r="AU72" s="365"/>
      <c r="AV72" s="365"/>
      <c r="AW72" s="365"/>
      <c r="AX72" s="365"/>
      <c r="AY72" s="365"/>
      <c r="AZ72" s="365"/>
    </row>
    <row r="73" spans="1:70" s="514" customFormat="1" ht="15" x14ac:dyDescent="0.2">
      <c r="A73" s="188" t="str">
        <f>+IF(FEBRERO!A73=0,"",FEBRERO!A73)</f>
        <v>1130116-1</v>
      </c>
      <c r="B73" s="189" t="str">
        <f>+CONCATENATE("Vigencia ",INSTRUCCIONES!$F$3)</f>
        <v>Vigencia 2014</v>
      </c>
      <c r="C73" s="456">
        <f>+ENERO!C73</f>
        <v>50000000</v>
      </c>
      <c r="D73" s="456">
        <f>FEBRERO!D73+MARZO!P73</f>
        <v>0</v>
      </c>
      <c r="E73" s="456">
        <f>FEBRERO!E73+MARZO!Q73</f>
        <v>0</v>
      </c>
      <c r="F73" s="170">
        <f>SUM(C73:E73)</f>
        <v>50000000</v>
      </c>
      <c r="G73" s="283">
        <f>FEBRERO!I73</f>
        <v>8709066</v>
      </c>
      <c r="H73" s="457">
        <v>3668406</v>
      </c>
      <c r="I73" s="170">
        <f>SUM(G73:H73)</f>
        <v>12377472</v>
      </c>
      <c r="J73" s="283">
        <f>FEBRERO!L73</f>
        <v>230021</v>
      </c>
      <c r="K73" s="457">
        <v>3208333</v>
      </c>
      <c r="L73" s="170">
        <f>SUM(J73:K73)</f>
        <v>3438354</v>
      </c>
      <c r="M73" s="283">
        <f>F73-I73</f>
        <v>37622528</v>
      </c>
      <c r="N73" s="170">
        <f>F73-L73</f>
        <v>46561646</v>
      </c>
      <c r="O73" s="467"/>
      <c r="P73" s="455">
        <v>0</v>
      </c>
      <c r="Q73" s="458">
        <v>0</v>
      </c>
      <c r="R73" s="10"/>
      <c r="S73" s="156" t="str">
        <f>+IF(FEBRERO!S73=0,"",FEBRERO!S73)</f>
        <v>1020104-4</v>
      </c>
      <c r="T73" s="251" t="str">
        <f>+IF(FEBRERO!T73=0,"",FEBRERO!T73)</f>
        <v>Prima Clima</v>
      </c>
      <c r="U73" s="31">
        <f>+ENERO!U73</f>
        <v>0</v>
      </c>
      <c r="V73" s="17">
        <f>FEBRERO!V73+MARZO!AL73</f>
        <v>0</v>
      </c>
      <c r="W73" s="17">
        <f>FEBRERO!W73+MARZO!AM73</f>
        <v>0</v>
      </c>
      <c r="X73" s="20">
        <f t="shared" si="69"/>
        <v>0</v>
      </c>
      <c r="Y73" s="21">
        <f>FEBRERO!AA73</f>
        <v>0</v>
      </c>
      <c r="Z73" s="457">
        <v>0</v>
      </c>
      <c r="AA73" s="18">
        <f t="shared" si="70"/>
        <v>0</v>
      </c>
      <c r="AB73" s="21">
        <f>FEBRERO!AD73</f>
        <v>0</v>
      </c>
      <c r="AC73" s="457">
        <v>0</v>
      </c>
      <c r="AD73" s="18">
        <f t="shared" si="71"/>
        <v>0</v>
      </c>
      <c r="AE73" s="21">
        <f>FEBRERO!AG73</f>
        <v>0</v>
      </c>
      <c r="AF73" s="457">
        <v>0</v>
      </c>
      <c r="AG73" s="18">
        <f t="shared" si="72"/>
        <v>0</v>
      </c>
      <c r="AH73" s="21">
        <f t="shared" si="73"/>
        <v>0</v>
      </c>
      <c r="AI73" s="17">
        <f t="shared" si="74"/>
        <v>0</v>
      </c>
      <c r="AJ73" s="18">
        <f t="shared" si="75"/>
        <v>0</v>
      </c>
      <c r="AK73" s="10"/>
      <c r="AL73" s="455">
        <v>0</v>
      </c>
      <c r="AM73" s="458">
        <v>0</v>
      </c>
      <c r="AN73" s="10"/>
      <c r="AO73" s="365"/>
      <c r="AP73" s="365"/>
      <c r="AQ73" s="365"/>
      <c r="AR73" s="365"/>
      <c r="AS73" s="365"/>
      <c r="AT73" s="365"/>
      <c r="AU73" s="365"/>
      <c r="AV73" s="365"/>
      <c r="AW73" s="365"/>
      <c r="AX73" s="365"/>
      <c r="AY73" s="365"/>
      <c r="AZ73" s="365"/>
      <c r="BA73" s="467"/>
      <c r="BB73" s="467"/>
      <c r="BC73" s="467"/>
      <c r="BD73" s="467"/>
      <c r="BE73" s="467"/>
      <c r="BF73" s="467"/>
      <c r="BG73" s="467"/>
      <c r="BH73" s="467"/>
      <c r="BI73" s="467"/>
      <c r="BJ73" s="467"/>
      <c r="BK73" s="467"/>
      <c r="BL73" s="467"/>
      <c r="BM73" s="467"/>
      <c r="BN73" s="467"/>
      <c r="BO73" s="467"/>
      <c r="BP73" s="467"/>
      <c r="BQ73" s="467"/>
      <c r="BR73" s="467"/>
    </row>
    <row r="74" spans="1:70" s="514" customFormat="1" ht="15" x14ac:dyDescent="0.2">
      <c r="A74" s="188" t="str">
        <f>+IF(FEBRERO!A74=0,"",FEBRERO!A74)</f>
        <v>1130116-2</v>
      </c>
      <c r="B74" s="189" t="str">
        <f>+IF(FEBRERO!B74=0,"",FEBRERO!B74)</f>
        <v>Vigencias Anteriores</v>
      </c>
      <c r="C74" s="456">
        <f>+ENERO!C74</f>
        <v>0</v>
      </c>
      <c r="D74" s="456">
        <f>FEBRERO!D74+MARZO!P74</f>
        <v>0</v>
      </c>
      <c r="E74" s="456">
        <f>FEBRERO!E74+MARZO!Q74</f>
        <v>8628129</v>
      </c>
      <c r="F74" s="170">
        <f>SUM(C74:E74)</f>
        <v>8628129</v>
      </c>
      <c r="G74" s="283">
        <f>FEBRERO!I74</f>
        <v>7492047</v>
      </c>
      <c r="H74" s="457">
        <v>0</v>
      </c>
      <c r="I74" s="170">
        <f>SUM(G74:H74)</f>
        <v>7492047</v>
      </c>
      <c r="J74" s="283">
        <f>FEBRERO!L74</f>
        <v>7492047</v>
      </c>
      <c r="K74" s="457">
        <v>0</v>
      </c>
      <c r="L74" s="170">
        <f>SUM(J74:K74)</f>
        <v>7492047</v>
      </c>
      <c r="M74" s="283">
        <f>F74-I74</f>
        <v>1136082</v>
      </c>
      <c r="N74" s="170">
        <f>F74-L74</f>
        <v>1136082</v>
      </c>
      <c r="O74" s="467"/>
      <c r="P74" s="455">
        <v>0</v>
      </c>
      <c r="Q74" s="458">
        <v>0</v>
      </c>
      <c r="R74" s="10"/>
      <c r="S74" s="156" t="str">
        <f>+IF(FEBRERO!S74=0,"",FEBRERO!S74)</f>
        <v>1020104-5</v>
      </c>
      <c r="T74" s="251" t="str">
        <f>+IF(FEBRERO!T74=0,"",FEBRERO!T74)</f>
        <v>Prima de Servicios</v>
      </c>
      <c r="U74" s="31">
        <f>+ENERO!U74</f>
        <v>0</v>
      </c>
      <c r="V74" s="17">
        <f>FEBRERO!V74+MARZO!AL74</f>
        <v>0</v>
      </c>
      <c r="W74" s="17">
        <f>FEBRERO!W74+MARZO!AM74</f>
        <v>0</v>
      </c>
      <c r="X74" s="20">
        <f t="shared" si="69"/>
        <v>0</v>
      </c>
      <c r="Y74" s="21">
        <f>FEBRERO!AA74</f>
        <v>0</v>
      </c>
      <c r="Z74" s="457">
        <v>0</v>
      </c>
      <c r="AA74" s="18">
        <f t="shared" si="70"/>
        <v>0</v>
      </c>
      <c r="AB74" s="21">
        <f>FEBRERO!AD74</f>
        <v>0</v>
      </c>
      <c r="AC74" s="457">
        <v>0</v>
      </c>
      <c r="AD74" s="18">
        <f t="shared" si="71"/>
        <v>0</v>
      </c>
      <c r="AE74" s="21">
        <f>FEBRERO!AG74</f>
        <v>0</v>
      </c>
      <c r="AF74" s="457">
        <v>0</v>
      </c>
      <c r="AG74" s="18">
        <f t="shared" si="72"/>
        <v>0</v>
      </c>
      <c r="AH74" s="21">
        <f t="shared" si="73"/>
        <v>0</v>
      </c>
      <c r="AI74" s="17">
        <f t="shared" si="74"/>
        <v>0</v>
      </c>
      <c r="AJ74" s="18">
        <f t="shared" si="75"/>
        <v>0</v>
      </c>
      <c r="AK74" s="10"/>
      <c r="AL74" s="455">
        <v>0</v>
      </c>
      <c r="AM74" s="458">
        <v>0</v>
      </c>
      <c r="AN74" s="10"/>
      <c r="AO74" s="365"/>
      <c r="AP74" s="365"/>
      <c r="AQ74" s="365"/>
      <c r="AR74" s="365"/>
      <c r="AS74" s="365"/>
      <c r="AT74" s="365"/>
      <c r="AU74" s="365"/>
      <c r="AV74" s="365"/>
      <c r="AW74" s="365"/>
      <c r="AX74" s="365"/>
      <c r="AY74" s="365"/>
      <c r="AZ74" s="365"/>
      <c r="BA74" s="467"/>
      <c r="BB74" s="467"/>
      <c r="BC74" s="467"/>
      <c r="BD74" s="467"/>
      <c r="BE74" s="467"/>
      <c r="BF74" s="467"/>
      <c r="BG74" s="467"/>
      <c r="BH74" s="467"/>
      <c r="BI74" s="467"/>
      <c r="BJ74" s="467"/>
      <c r="BK74" s="467"/>
      <c r="BL74" s="467"/>
      <c r="BM74" s="467"/>
      <c r="BN74" s="467"/>
      <c r="BO74" s="467"/>
      <c r="BP74" s="467"/>
      <c r="BQ74" s="467"/>
      <c r="BR74" s="467"/>
    </row>
    <row r="75" spans="1:70" s="467" customFormat="1" x14ac:dyDescent="0.2">
      <c r="A75" s="57">
        <f>+IF(FEBRERO!A75=0,"",FEBRERO!A75)</f>
        <v>1130117</v>
      </c>
      <c r="B75" s="45" t="str">
        <f>+IF(FEBRERO!B75=0,"",FEBRERO!B75)</f>
        <v>CUOTAS DE RECUPERACION</v>
      </c>
      <c r="C75" s="53">
        <f t="shared" ref="C75:N75" si="77">SUM(C76:C77)</f>
        <v>0</v>
      </c>
      <c r="D75" s="53">
        <f t="shared" si="77"/>
        <v>0</v>
      </c>
      <c r="E75" s="53">
        <f t="shared" si="77"/>
        <v>0</v>
      </c>
      <c r="F75" s="54">
        <f t="shared" si="77"/>
        <v>0</v>
      </c>
      <c r="G75" s="52">
        <f t="shared" si="77"/>
        <v>0</v>
      </c>
      <c r="H75" s="53">
        <f t="shared" si="77"/>
        <v>0</v>
      </c>
      <c r="I75" s="54">
        <f t="shared" si="77"/>
        <v>0</v>
      </c>
      <c r="J75" s="52">
        <f t="shared" si="77"/>
        <v>0</v>
      </c>
      <c r="K75" s="53">
        <f t="shared" si="77"/>
        <v>0</v>
      </c>
      <c r="L75" s="54">
        <f t="shared" si="77"/>
        <v>0</v>
      </c>
      <c r="M75" s="52">
        <f t="shared" si="77"/>
        <v>0</v>
      </c>
      <c r="N75" s="54">
        <f t="shared" si="77"/>
        <v>0</v>
      </c>
      <c r="P75" s="52">
        <f>SUM(P76:P77)</f>
        <v>0</v>
      </c>
      <c r="Q75" s="54">
        <f>SUM(Q76:Q77)</f>
        <v>0</v>
      </c>
      <c r="R75" s="10"/>
      <c r="S75" s="156" t="str">
        <f>+IF(FEBRERO!S75=0,"",FEBRERO!S75)</f>
        <v>1020104-8</v>
      </c>
      <c r="T75" s="251" t="str">
        <f>+IF(FEBRERO!T75=0,"",FEBRERO!T75)</f>
        <v>Bonific. por Servicios Prestados (Convencional)</v>
      </c>
      <c r="U75" s="31">
        <f>+ENERO!U75</f>
        <v>0</v>
      </c>
      <c r="V75" s="17">
        <f>FEBRERO!V75+MARZO!AL75</f>
        <v>0</v>
      </c>
      <c r="W75" s="17">
        <f>FEBRERO!W75+MARZO!AM75</f>
        <v>0</v>
      </c>
      <c r="X75" s="20">
        <f t="shared" si="69"/>
        <v>0</v>
      </c>
      <c r="Y75" s="21">
        <f>FEBRERO!AA75</f>
        <v>0</v>
      </c>
      <c r="Z75" s="457">
        <v>0</v>
      </c>
      <c r="AA75" s="18">
        <f t="shared" si="70"/>
        <v>0</v>
      </c>
      <c r="AB75" s="21">
        <f>FEBRERO!AD75</f>
        <v>0</v>
      </c>
      <c r="AC75" s="457">
        <v>0</v>
      </c>
      <c r="AD75" s="18">
        <f t="shared" si="71"/>
        <v>0</v>
      </c>
      <c r="AE75" s="21">
        <f>FEBRERO!AG75</f>
        <v>0</v>
      </c>
      <c r="AF75" s="457">
        <v>0</v>
      </c>
      <c r="AG75" s="18">
        <f t="shared" si="72"/>
        <v>0</v>
      </c>
      <c r="AH75" s="21">
        <f t="shared" si="73"/>
        <v>0</v>
      </c>
      <c r="AI75" s="17">
        <f t="shared" si="74"/>
        <v>0</v>
      </c>
      <c r="AJ75" s="18">
        <f t="shared" si="75"/>
        <v>0</v>
      </c>
      <c r="AK75" s="10"/>
      <c r="AL75" s="455">
        <v>0</v>
      </c>
      <c r="AM75" s="458">
        <v>0</v>
      </c>
      <c r="AN75" s="10"/>
      <c r="AO75" s="365"/>
      <c r="AP75" s="365"/>
      <c r="AQ75" s="365"/>
      <c r="AR75" s="365"/>
      <c r="AS75" s="365"/>
      <c r="AT75" s="365"/>
      <c r="AU75" s="365"/>
      <c r="AV75" s="365"/>
      <c r="AW75" s="365"/>
      <c r="AX75" s="365"/>
      <c r="AY75" s="365"/>
      <c r="AZ75" s="365"/>
    </row>
    <row r="76" spans="1:70" s="514" customFormat="1" ht="15" x14ac:dyDescent="0.2">
      <c r="A76" s="188" t="str">
        <f>+IF(FEBRERO!A76=0,"",FEBRERO!A76)</f>
        <v>1130117-1</v>
      </c>
      <c r="B76" s="189" t="str">
        <f>+CONCATENATE("Vigencia ",INSTRUCCIONES!$F$3)</f>
        <v>Vigencia 2014</v>
      </c>
      <c r="C76" s="456">
        <f>+ENERO!C76</f>
        <v>0</v>
      </c>
      <c r="D76" s="456">
        <f>FEBRERO!D76+MARZO!P76</f>
        <v>0</v>
      </c>
      <c r="E76" s="456">
        <f>FEBRERO!E76+MARZO!Q76</f>
        <v>0</v>
      </c>
      <c r="F76" s="170">
        <f t="shared" ref="F76:F83" si="78">SUM(C76:E76)</f>
        <v>0</v>
      </c>
      <c r="G76" s="283">
        <f>FEBRERO!I76</f>
        <v>0</v>
      </c>
      <c r="H76" s="457">
        <v>0</v>
      </c>
      <c r="I76" s="170">
        <f t="shared" ref="I76:I83" si="79">SUM(G76:H76)</f>
        <v>0</v>
      </c>
      <c r="J76" s="283">
        <f>FEBRERO!L76</f>
        <v>0</v>
      </c>
      <c r="K76" s="457">
        <v>0</v>
      </c>
      <c r="L76" s="170">
        <f t="shared" ref="L76:L83" si="80">SUM(J76:K76)</f>
        <v>0</v>
      </c>
      <c r="M76" s="283">
        <f t="shared" ref="M76:M83" si="81">F76-I76</f>
        <v>0</v>
      </c>
      <c r="N76" s="170">
        <f t="shared" ref="N76:N83" si="82">F76-L76</f>
        <v>0</v>
      </c>
      <c r="O76" s="467"/>
      <c r="P76" s="455">
        <v>0</v>
      </c>
      <c r="Q76" s="458">
        <v>0</v>
      </c>
      <c r="R76" s="10"/>
      <c r="S76" s="156" t="str">
        <f>+IF(FEBRERO!S76=0,"",FEBRERO!S76)</f>
        <v>1020104-9</v>
      </c>
      <c r="T76" s="251" t="str">
        <f>+IF(FEBRERO!T76=0,"",FEBRERO!T76)</f>
        <v>Auxilio de Transporte</v>
      </c>
      <c r="U76" s="31">
        <f>+ENERO!U76</f>
        <v>1400000</v>
      </c>
      <c r="V76" s="17">
        <f>FEBRERO!V76+MARZO!AL76</f>
        <v>0</v>
      </c>
      <c r="W76" s="17">
        <f>FEBRERO!W76+MARZO!AM76</f>
        <v>0</v>
      </c>
      <c r="X76" s="20">
        <f t="shared" si="69"/>
        <v>1400000</v>
      </c>
      <c r="Y76" s="21">
        <f>FEBRERO!AA76</f>
        <v>135600</v>
      </c>
      <c r="Z76" s="457">
        <v>67800</v>
      </c>
      <c r="AA76" s="18">
        <f t="shared" si="70"/>
        <v>203400</v>
      </c>
      <c r="AB76" s="21">
        <f>FEBRERO!AD76</f>
        <v>135600</v>
      </c>
      <c r="AC76" s="457">
        <v>67800</v>
      </c>
      <c r="AD76" s="18">
        <f t="shared" si="71"/>
        <v>203400</v>
      </c>
      <c r="AE76" s="21">
        <f>FEBRERO!AG76</f>
        <v>135600</v>
      </c>
      <c r="AF76" s="457">
        <v>67800</v>
      </c>
      <c r="AG76" s="18">
        <f t="shared" si="72"/>
        <v>203400</v>
      </c>
      <c r="AH76" s="21">
        <f t="shared" si="73"/>
        <v>1196600</v>
      </c>
      <c r="AI76" s="17">
        <f t="shared" si="74"/>
        <v>1196600</v>
      </c>
      <c r="AJ76" s="18">
        <f t="shared" si="75"/>
        <v>1196600</v>
      </c>
      <c r="AK76" s="10"/>
      <c r="AL76" s="455">
        <v>0</v>
      </c>
      <c r="AM76" s="458">
        <v>0</v>
      </c>
      <c r="AN76" s="10"/>
      <c r="AO76" s="365"/>
      <c r="AP76" s="365"/>
      <c r="AQ76" s="556"/>
      <c r="AR76" s="365"/>
      <c r="AS76" s="365"/>
      <c r="AT76" s="365"/>
      <c r="AU76" s="365"/>
      <c r="AV76" s="365"/>
      <c r="AW76" s="365"/>
      <c r="AX76" s="365"/>
      <c r="AY76" s="365"/>
      <c r="AZ76" s="365"/>
      <c r="BA76" s="467"/>
      <c r="BB76" s="467"/>
      <c r="BC76" s="467"/>
      <c r="BD76" s="467"/>
      <c r="BE76" s="467"/>
      <c r="BF76" s="467"/>
      <c r="BG76" s="467"/>
      <c r="BH76" s="467"/>
      <c r="BI76" s="467"/>
      <c r="BJ76" s="467"/>
      <c r="BK76" s="467"/>
      <c r="BL76" s="467"/>
      <c r="BM76" s="467"/>
      <c r="BN76" s="467"/>
      <c r="BO76" s="467"/>
      <c r="BP76" s="467"/>
      <c r="BQ76" s="467"/>
      <c r="BR76" s="467"/>
    </row>
    <row r="77" spans="1:70" s="514" customFormat="1" ht="15" x14ac:dyDescent="0.2">
      <c r="A77" s="188" t="str">
        <f>+IF(FEBRERO!A77=0,"",FEBRERO!A77)</f>
        <v>1130117-2</v>
      </c>
      <c r="B77" s="189" t="str">
        <f>+IF(FEBRERO!B77=0,"",FEBRERO!B77)</f>
        <v>Vigencias Anteriores</v>
      </c>
      <c r="C77" s="456">
        <f>+ENERO!C77</f>
        <v>0</v>
      </c>
      <c r="D77" s="456">
        <f>FEBRERO!D77+MARZO!P77</f>
        <v>0</v>
      </c>
      <c r="E77" s="456">
        <f>FEBRERO!E77+MARZO!Q77</f>
        <v>0</v>
      </c>
      <c r="F77" s="170">
        <f t="shared" si="78"/>
        <v>0</v>
      </c>
      <c r="G77" s="283">
        <f>FEBRERO!I77</f>
        <v>0</v>
      </c>
      <c r="H77" s="457">
        <v>0</v>
      </c>
      <c r="I77" s="170">
        <f t="shared" si="79"/>
        <v>0</v>
      </c>
      <c r="J77" s="283">
        <f>FEBRERO!L77</f>
        <v>0</v>
      </c>
      <c r="K77" s="457">
        <v>0</v>
      </c>
      <c r="L77" s="170">
        <f t="shared" si="80"/>
        <v>0</v>
      </c>
      <c r="M77" s="283">
        <f t="shared" si="81"/>
        <v>0</v>
      </c>
      <c r="N77" s="170">
        <f t="shared" si="82"/>
        <v>0</v>
      </c>
      <c r="O77" s="467"/>
      <c r="P77" s="455">
        <v>0</v>
      </c>
      <c r="Q77" s="458">
        <v>0</v>
      </c>
      <c r="R77" s="10"/>
      <c r="S77" s="156" t="str">
        <f>+IF(FEBRERO!S77=0,"",FEBRERO!S77)</f>
        <v>1020104-10</v>
      </c>
      <c r="T77" s="251" t="str">
        <f>+IF(FEBRERO!T77=0,"",FEBRERO!T77)</f>
        <v>Subsidio de Alimentación</v>
      </c>
      <c r="U77" s="31">
        <f>+ENERO!U77</f>
        <v>0</v>
      </c>
      <c r="V77" s="17">
        <f>FEBRERO!V77+MARZO!AL77</f>
        <v>0</v>
      </c>
      <c r="W77" s="17">
        <f>FEBRERO!W77+MARZO!AM77</f>
        <v>0</v>
      </c>
      <c r="X77" s="20">
        <f t="shared" si="69"/>
        <v>0</v>
      </c>
      <c r="Y77" s="21">
        <f>FEBRERO!AA77</f>
        <v>0</v>
      </c>
      <c r="Z77" s="457">
        <v>0</v>
      </c>
      <c r="AA77" s="18">
        <f t="shared" si="70"/>
        <v>0</v>
      </c>
      <c r="AB77" s="21">
        <f>FEBRERO!AD77</f>
        <v>0</v>
      </c>
      <c r="AC77" s="457">
        <v>0</v>
      </c>
      <c r="AD77" s="18">
        <f t="shared" si="71"/>
        <v>0</v>
      </c>
      <c r="AE77" s="21">
        <f>FEBRERO!AG77</f>
        <v>0</v>
      </c>
      <c r="AF77" s="457">
        <v>0</v>
      </c>
      <c r="AG77" s="18">
        <f t="shared" si="72"/>
        <v>0</v>
      </c>
      <c r="AH77" s="21">
        <f t="shared" si="73"/>
        <v>0</v>
      </c>
      <c r="AI77" s="17">
        <f t="shared" si="74"/>
        <v>0</v>
      </c>
      <c r="AJ77" s="18">
        <f t="shared" si="75"/>
        <v>0</v>
      </c>
      <c r="AK77" s="10"/>
      <c r="AL77" s="455">
        <v>0</v>
      </c>
      <c r="AM77" s="458">
        <v>0</v>
      </c>
      <c r="AN77" s="10"/>
      <c r="AO77" s="365"/>
      <c r="AP77" s="365"/>
      <c r="AQ77" s="365"/>
      <c r="AR77" s="365"/>
      <c r="AS77" s="365"/>
      <c r="AT77" s="365"/>
      <c r="AU77" s="365"/>
      <c r="AV77" s="365"/>
      <c r="AW77" s="365"/>
      <c r="AX77" s="365"/>
      <c r="AY77" s="365"/>
      <c r="AZ77" s="365"/>
      <c r="BA77" s="467"/>
      <c r="BB77" s="467"/>
      <c r="BC77" s="467"/>
      <c r="BD77" s="467"/>
      <c r="BE77" s="467"/>
      <c r="BF77" s="467"/>
      <c r="BG77" s="467"/>
      <c r="BH77" s="467"/>
      <c r="BI77" s="467"/>
      <c r="BJ77" s="467"/>
      <c r="BK77" s="467"/>
      <c r="BL77" s="467"/>
      <c r="BM77" s="467"/>
      <c r="BN77" s="467"/>
      <c r="BO77" s="467"/>
      <c r="BP77" s="467"/>
      <c r="BQ77" s="467"/>
      <c r="BR77" s="467"/>
    </row>
    <row r="78" spans="1:70" s="514" customFormat="1" x14ac:dyDescent="0.2">
      <c r="A78" s="57">
        <f>+IF(FEBRERO!A78=0,"",FEBRERO!A78)</f>
        <v>1130118</v>
      </c>
      <c r="B78" s="45" t="str">
        <f>+IF(FEBRERO!B78=0,"",FEBRERO!B78)</f>
        <v>PARTICULARES   (Venta de Contado)</v>
      </c>
      <c r="C78" s="53">
        <f>SUM(C79:C80)</f>
        <v>127000000</v>
      </c>
      <c r="D78" s="53">
        <f>SUM(D79:D80)</f>
        <v>0</v>
      </c>
      <c r="E78" s="53">
        <f>SUM(E79:E80)</f>
        <v>0</v>
      </c>
      <c r="F78" s="54">
        <f t="shared" si="78"/>
        <v>127000000</v>
      </c>
      <c r="G78" s="52">
        <f>SUM(G79:G80)</f>
        <v>16350029</v>
      </c>
      <c r="H78" s="53">
        <f>SUM(H79:H80)</f>
        <v>31992497</v>
      </c>
      <c r="I78" s="54">
        <f t="shared" si="79"/>
        <v>48342526</v>
      </c>
      <c r="J78" s="52">
        <f>SUM(J79:J80)</f>
        <v>16350029</v>
      </c>
      <c r="K78" s="53">
        <f>SUM(K79:K80)</f>
        <v>31992497</v>
      </c>
      <c r="L78" s="54">
        <f t="shared" si="80"/>
        <v>48342526</v>
      </c>
      <c r="M78" s="52">
        <f t="shared" si="81"/>
        <v>78657474</v>
      </c>
      <c r="N78" s="54">
        <f t="shared" si="82"/>
        <v>78657474</v>
      </c>
      <c r="O78" s="467"/>
      <c r="P78" s="52">
        <f>SUM(P79:P80)</f>
        <v>0</v>
      </c>
      <c r="Q78" s="54">
        <f>SUM(Q79:Q80)</f>
        <v>0</v>
      </c>
      <c r="R78" s="10"/>
      <c r="S78" s="156" t="str">
        <f>+IF(FEBRERO!S78=0,"",FEBRERO!S78)</f>
        <v>1020104-12</v>
      </c>
      <c r="T78" s="251" t="str">
        <f>+IF(FEBRERO!T78=0,"",FEBRERO!T78)</f>
        <v>Indemnizaciones por Vacaciones o Supresión de Cargos por Reestructuración</v>
      </c>
      <c r="U78" s="31">
        <f>+ENERO!U78</f>
        <v>0</v>
      </c>
      <c r="V78" s="17">
        <f>FEBRERO!V78+MARZO!AL78</f>
        <v>0</v>
      </c>
      <c r="W78" s="17">
        <f>FEBRERO!W78+MARZO!AM78</f>
        <v>0</v>
      </c>
      <c r="X78" s="20">
        <f t="shared" si="69"/>
        <v>0</v>
      </c>
      <c r="Y78" s="21">
        <f>FEBRERO!AA78</f>
        <v>0</v>
      </c>
      <c r="Z78" s="457">
        <v>0</v>
      </c>
      <c r="AA78" s="18">
        <f t="shared" si="70"/>
        <v>0</v>
      </c>
      <c r="AB78" s="21">
        <f>FEBRERO!AD78</f>
        <v>0</v>
      </c>
      <c r="AC78" s="457">
        <v>0</v>
      </c>
      <c r="AD78" s="18">
        <f t="shared" si="71"/>
        <v>0</v>
      </c>
      <c r="AE78" s="21">
        <f>FEBRERO!AG78</f>
        <v>0</v>
      </c>
      <c r="AF78" s="457">
        <v>0</v>
      </c>
      <c r="AG78" s="18">
        <f t="shared" si="72"/>
        <v>0</v>
      </c>
      <c r="AH78" s="21">
        <f t="shared" si="73"/>
        <v>0</v>
      </c>
      <c r="AI78" s="17">
        <f t="shared" si="74"/>
        <v>0</v>
      </c>
      <c r="AJ78" s="18">
        <f t="shared" si="75"/>
        <v>0</v>
      </c>
      <c r="AK78" s="10"/>
      <c r="AL78" s="455">
        <v>0</v>
      </c>
      <c r="AM78" s="458">
        <v>0</v>
      </c>
      <c r="AN78" s="10"/>
      <c r="AO78" s="365"/>
      <c r="AP78" s="365"/>
      <c r="AQ78" s="365"/>
      <c r="AR78" s="365"/>
      <c r="AS78" s="365"/>
      <c r="AT78" s="365"/>
      <c r="AU78" s="365"/>
      <c r="AV78" s="365"/>
      <c r="AW78" s="365"/>
      <c r="AX78" s="365"/>
      <c r="AY78" s="365"/>
      <c r="AZ78" s="365"/>
      <c r="BA78" s="467"/>
      <c r="BB78" s="467"/>
      <c r="BC78" s="467"/>
      <c r="BD78" s="467"/>
      <c r="BE78" s="467"/>
      <c r="BF78" s="467"/>
      <c r="BG78" s="467"/>
      <c r="BH78" s="467"/>
      <c r="BI78" s="467"/>
      <c r="BJ78" s="467"/>
      <c r="BK78" s="467"/>
      <c r="BL78" s="467"/>
      <c r="BM78" s="467"/>
      <c r="BN78" s="467"/>
      <c r="BO78" s="467"/>
      <c r="BP78" s="467"/>
      <c r="BQ78" s="467"/>
      <c r="BR78" s="467"/>
    </row>
    <row r="79" spans="1:70" s="467" customFormat="1" ht="15" x14ac:dyDescent="0.2">
      <c r="A79" s="188" t="str">
        <f>+IF(FEBRERO!A79=0,"",FEBRERO!A79)</f>
        <v>1130118-1</v>
      </c>
      <c r="B79" s="189" t="str">
        <f>+CONCATENATE("Vigencia ",INSTRUCCIONES!$F$3)</f>
        <v>Vigencia 2014</v>
      </c>
      <c r="C79" s="456">
        <f>+ENERO!C79</f>
        <v>127000000</v>
      </c>
      <c r="D79" s="456">
        <f>FEBRERO!D79+MARZO!P79</f>
        <v>0</v>
      </c>
      <c r="E79" s="456">
        <f>FEBRERO!E79+MARZO!Q79</f>
        <v>0</v>
      </c>
      <c r="F79" s="170">
        <f t="shared" si="78"/>
        <v>127000000</v>
      </c>
      <c r="G79" s="283">
        <f>FEBRERO!I79</f>
        <v>16350029</v>
      </c>
      <c r="H79" s="457">
        <v>31992497</v>
      </c>
      <c r="I79" s="170">
        <f t="shared" si="79"/>
        <v>48342526</v>
      </c>
      <c r="J79" s="283">
        <f>FEBRERO!L79</f>
        <v>16350029</v>
      </c>
      <c r="K79" s="457">
        <v>31992497</v>
      </c>
      <c r="L79" s="170">
        <f t="shared" si="80"/>
        <v>48342526</v>
      </c>
      <c r="M79" s="283">
        <f t="shared" si="81"/>
        <v>78657474</v>
      </c>
      <c r="N79" s="170">
        <f t="shared" si="82"/>
        <v>78657474</v>
      </c>
      <c r="P79" s="455">
        <v>0</v>
      </c>
      <c r="Q79" s="458">
        <v>0</v>
      </c>
      <c r="R79" s="10"/>
      <c r="S79" s="156" t="str">
        <f>+IF(FEBRERO!S79=0,"",FEBRERO!S79)</f>
        <v>1020104-13</v>
      </c>
      <c r="T79" s="251" t="str">
        <f>+IF(FEBRERO!T79=0,"",FEBRERO!T79)</f>
        <v>Bonificación Especial por Recreación</v>
      </c>
      <c r="U79" s="31">
        <f>+ENERO!U79</f>
        <v>3441038</v>
      </c>
      <c r="V79" s="17">
        <f>FEBRERO!V79+MARZO!AL79</f>
        <v>0</v>
      </c>
      <c r="W79" s="17">
        <f>FEBRERO!W79+MARZO!AM79</f>
        <v>2000000</v>
      </c>
      <c r="X79" s="20">
        <f t="shared" si="69"/>
        <v>5441038</v>
      </c>
      <c r="Y79" s="21">
        <f>FEBRERO!AA79</f>
        <v>175598</v>
      </c>
      <c r="Z79" s="457">
        <v>138481</v>
      </c>
      <c r="AA79" s="18">
        <f t="shared" si="70"/>
        <v>314079</v>
      </c>
      <c r="AB79" s="21">
        <f>FEBRERO!AD79</f>
        <v>175598</v>
      </c>
      <c r="AC79" s="457">
        <v>138481</v>
      </c>
      <c r="AD79" s="18">
        <f t="shared" si="71"/>
        <v>314079</v>
      </c>
      <c r="AE79" s="21">
        <f>FEBRERO!AG79</f>
        <v>175598</v>
      </c>
      <c r="AF79" s="457">
        <v>138481</v>
      </c>
      <c r="AG79" s="18">
        <f t="shared" si="72"/>
        <v>314079</v>
      </c>
      <c r="AH79" s="21">
        <f t="shared" si="73"/>
        <v>5126959</v>
      </c>
      <c r="AI79" s="17">
        <f t="shared" si="74"/>
        <v>5126959</v>
      </c>
      <c r="AJ79" s="18">
        <f t="shared" si="75"/>
        <v>5126959</v>
      </c>
      <c r="AK79" s="10"/>
      <c r="AL79" s="455">
        <v>0</v>
      </c>
      <c r="AM79" s="458">
        <v>0</v>
      </c>
      <c r="AN79" s="10"/>
      <c r="AO79" s="365"/>
      <c r="AP79" s="365"/>
      <c r="AQ79" s="365"/>
      <c r="AR79" s="365"/>
      <c r="AS79" s="365"/>
      <c r="AT79" s="365"/>
      <c r="AU79" s="365"/>
      <c r="AV79" s="365"/>
      <c r="AW79" s="365"/>
      <c r="AX79" s="365"/>
      <c r="AY79" s="365"/>
      <c r="AZ79" s="365"/>
      <c r="BL79" s="10"/>
    </row>
    <row r="80" spans="1:70" s="10" customFormat="1" ht="15" x14ac:dyDescent="0.2">
      <c r="A80" s="188" t="str">
        <f>+IF(FEBRERO!A80=0,"",FEBRERO!A80)</f>
        <v>1130118-2</v>
      </c>
      <c r="B80" s="189" t="str">
        <f>+IF(FEBRERO!B80=0,"",FEBRERO!B80)</f>
        <v>Vigencias Anteriores</v>
      </c>
      <c r="C80" s="456">
        <f>+ENERO!C80</f>
        <v>0</v>
      </c>
      <c r="D80" s="456">
        <f>FEBRERO!D80+MARZO!P80</f>
        <v>0</v>
      </c>
      <c r="E80" s="456">
        <f>FEBRERO!E80+MARZO!Q80</f>
        <v>0</v>
      </c>
      <c r="F80" s="170">
        <f t="shared" si="78"/>
        <v>0</v>
      </c>
      <c r="G80" s="283">
        <f>FEBRERO!I80</f>
        <v>0</v>
      </c>
      <c r="H80" s="457">
        <v>0</v>
      </c>
      <c r="I80" s="170">
        <f t="shared" si="79"/>
        <v>0</v>
      </c>
      <c r="J80" s="283">
        <f>FEBRERO!L80</f>
        <v>0</v>
      </c>
      <c r="K80" s="457"/>
      <c r="L80" s="170">
        <f t="shared" si="80"/>
        <v>0</v>
      </c>
      <c r="M80" s="283">
        <f t="shared" si="81"/>
        <v>0</v>
      </c>
      <c r="N80" s="170">
        <f t="shared" si="82"/>
        <v>0</v>
      </c>
      <c r="O80" s="467"/>
      <c r="P80" s="455">
        <v>0</v>
      </c>
      <c r="Q80" s="458">
        <v>0</v>
      </c>
      <c r="S80" s="156" t="str">
        <f>+IF(FEBRERO!S80=0,"",FEBRERO!S80)</f>
        <v>1020104-14</v>
      </c>
      <c r="T80" s="251" t="str">
        <f>+IF(FEBRERO!T80=0,"",FEBRERO!T80)</f>
        <v/>
      </c>
      <c r="U80" s="31">
        <f>+ENERO!U80</f>
        <v>0</v>
      </c>
      <c r="V80" s="17">
        <f>FEBRERO!V80+MARZO!AL80</f>
        <v>0</v>
      </c>
      <c r="W80" s="17">
        <f>FEBRERO!W80+MARZO!AM80</f>
        <v>0</v>
      </c>
      <c r="X80" s="20">
        <f t="shared" si="69"/>
        <v>0</v>
      </c>
      <c r="Y80" s="21">
        <f>FEBRERO!AA80</f>
        <v>0</v>
      </c>
      <c r="Z80" s="457">
        <v>0</v>
      </c>
      <c r="AA80" s="18">
        <f t="shared" si="70"/>
        <v>0</v>
      </c>
      <c r="AB80" s="21">
        <f>FEBRERO!AD80</f>
        <v>0</v>
      </c>
      <c r="AC80" s="457">
        <v>0</v>
      </c>
      <c r="AD80" s="18">
        <f t="shared" si="71"/>
        <v>0</v>
      </c>
      <c r="AE80" s="21">
        <f>FEBRERO!AG80</f>
        <v>0</v>
      </c>
      <c r="AF80" s="457">
        <v>0</v>
      </c>
      <c r="AG80" s="18">
        <f t="shared" si="72"/>
        <v>0</v>
      </c>
      <c r="AH80" s="21">
        <f t="shared" si="73"/>
        <v>0</v>
      </c>
      <c r="AI80" s="17">
        <f t="shared" si="74"/>
        <v>0</v>
      </c>
      <c r="AJ80" s="18">
        <f t="shared" si="75"/>
        <v>0</v>
      </c>
      <c r="AL80" s="455">
        <v>0</v>
      </c>
      <c r="AM80" s="458">
        <v>0</v>
      </c>
      <c r="AO80" s="365"/>
      <c r="AP80" s="365"/>
      <c r="AQ80" s="365"/>
      <c r="AR80" s="365"/>
      <c r="AS80" s="365"/>
      <c r="AT80" s="365"/>
      <c r="AU80" s="365"/>
      <c r="AV80" s="365"/>
      <c r="AW80" s="365"/>
      <c r="AX80" s="365"/>
      <c r="AY80" s="365"/>
      <c r="AZ80" s="365"/>
      <c r="BA80" s="467"/>
      <c r="BC80" s="467"/>
      <c r="BD80" s="467"/>
      <c r="BE80" s="467"/>
      <c r="BF80" s="467"/>
      <c r="BL80" s="467"/>
      <c r="BM80" s="467"/>
      <c r="BN80" s="467"/>
      <c r="BO80" s="467"/>
      <c r="BP80" s="467"/>
      <c r="BQ80" s="467"/>
      <c r="BR80" s="467"/>
    </row>
    <row r="81" spans="1:70" s="467" customFormat="1" x14ac:dyDescent="0.2">
      <c r="A81" s="57">
        <f>+IF(FEBRERO!A81=0,"",FEBRERO!A81)</f>
        <v>1130119</v>
      </c>
      <c r="B81" s="45" t="str">
        <f>+IF(FEBRERO!B81=0,"",FEBRERO!B81)</f>
        <v>Digitar nombre de Nuevo Rubro. Si lo Requiere</v>
      </c>
      <c r="C81" s="53">
        <f>ENERO!C81</f>
        <v>0</v>
      </c>
      <c r="D81" s="53">
        <f t="shared" ref="D81:Q81" si="83">SUM(D82:D83)</f>
        <v>0</v>
      </c>
      <c r="E81" s="53">
        <f t="shared" si="83"/>
        <v>0</v>
      </c>
      <c r="F81" s="54">
        <f t="shared" si="83"/>
        <v>0</v>
      </c>
      <c r="G81" s="52">
        <f t="shared" si="83"/>
        <v>0</v>
      </c>
      <c r="H81" s="53">
        <f t="shared" si="83"/>
        <v>0</v>
      </c>
      <c r="I81" s="54">
        <f t="shared" si="83"/>
        <v>0</v>
      </c>
      <c r="J81" s="52">
        <f t="shared" si="83"/>
        <v>0</v>
      </c>
      <c r="K81" s="53">
        <f t="shared" si="83"/>
        <v>0</v>
      </c>
      <c r="L81" s="54">
        <f t="shared" si="83"/>
        <v>0</v>
      </c>
      <c r="M81" s="52">
        <f t="shared" si="83"/>
        <v>0</v>
      </c>
      <c r="N81" s="54">
        <f t="shared" si="83"/>
        <v>0</v>
      </c>
      <c r="P81" s="52">
        <f t="shared" si="83"/>
        <v>0</v>
      </c>
      <c r="Q81" s="54">
        <f t="shared" si="83"/>
        <v>0</v>
      </c>
      <c r="R81" s="10"/>
      <c r="S81" s="155">
        <f>+IF(FEBRERO!S81=0,"",FEBRERO!S81)</f>
        <v>1020199</v>
      </c>
      <c r="T81" s="238" t="str">
        <f>+IF(FEBRERO!T81=0,"",FEBRERO!T81)</f>
        <v>Vigencias Anteriores</v>
      </c>
      <c r="U81" s="31">
        <f>+ENERO!U81</f>
        <v>0</v>
      </c>
      <c r="V81" s="17">
        <f>FEBRERO!V81+MARZO!AL81</f>
        <v>0</v>
      </c>
      <c r="W81" s="17">
        <f>FEBRERO!W81+MARZO!AM81</f>
        <v>56400503</v>
      </c>
      <c r="X81" s="20">
        <f t="shared" si="69"/>
        <v>56400503</v>
      </c>
      <c r="Y81" s="21">
        <f>FEBRERO!AA81</f>
        <v>56400503</v>
      </c>
      <c r="Z81" s="457">
        <v>0</v>
      </c>
      <c r="AA81" s="18">
        <f t="shared" si="70"/>
        <v>56400503</v>
      </c>
      <c r="AB81" s="21">
        <f>FEBRERO!AD81</f>
        <v>56400503</v>
      </c>
      <c r="AC81" s="457">
        <v>0</v>
      </c>
      <c r="AD81" s="18">
        <f t="shared" si="71"/>
        <v>56400503</v>
      </c>
      <c r="AE81" s="21">
        <f>FEBRERO!AG81</f>
        <v>15789162</v>
      </c>
      <c r="AF81" s="457">
        <v>12056816</v>
      </c>
      <c r="AG81" s="18">
        <f t="shared" si="72"/>
        <v>27845978</v>
      </c>
      <c r="AH81" s="21">
        <f t="shared" si="73"/>
        <v>0</v>
      </c>
      <c r="AI81" s="17">
        <f t="shared" si="74"/>
        <v>0</v>
      </c>
      <c r="AJ81" s="18">
        <f t="shared" si="75"/>
        <v>28554525</v>
      </c>
      <c r="AK81" s="10"/>
      <c r="AL81" s="455">
        <v>0</v>
      </c>
      <c r="AM81" s="458">
        <v>0</v>
      </c>
      <c r="AN81" s="10"/>
      <c r="AO81" s="365"/>
      <c r="AP81" s="365"/>
      <c r="AQ81" s="365"/>
      <c r="AR81" s="365"/>
      <c r="AS81" s="365"/>
      <c r="AT81" s="365"/>
      <c r="AU81" s="365"/>
      <c r="AV81" s="365"/>
      <c r="AW81" s="365"/>
      <c r="AX81" s="365"/>
      <c r="AY81" s="365"/>
      <c r="AZ81" s="365"/>
      <c r="BA81" s="10"/>
      <c r="BC81" s="10"/>
      <c r="BD81" s="10"/>
      <c r="BE81" s="10"/>
    </row>
    <row r="82" spans="1:70" s="467" customFormat="1" ht="15.75" x14ac:dyDescent="0.2">
      <c r="A82" s="188" t="str">
        <f>+IF(FEBRERO!A82=0,"",FEBRERO!A82)</f>
        <v>1130119-1</v>
      </c>
      <c r="B82" s="189" t="str">
        <f>+CONCATENATE("Vigencia ",INSTRUCCIONES!$F$3)</f>
        <v>Vigencia 2014</v>
      </c>
      <c r="C82" s="456">
        <f>+ENERO!C82</f>
        <v>0</v>
      </c>
      <c r="D82" s="456">
        <f>FEBRERO!D82+MARZO!P82</f>
        <v>0</v>
      </c>
      <c r="E82" s="456">
        <f>FEBRERO!E82+MARZO!Q82</f>
        <v>0</v>
      </c>
      <c r="F82" s="170">
        <f t="shared" si="78"/>
        <v>0</v>
      </c>
      <c r="G82" s="283">
        <f>FEBRERO!I82</f>
        <v>0</v>
      </c>
      <c r="H82" s="457">
        <v>0</v>
      </c>
      <c r="I82" s="170">
        <f t="shared" si="79"/>
        <v>0</v>
      </c>
      <c r="J82" s="283">
        <f>FEBRERO!L82</f>
        <v>0</v>
      </c>
      <c r="K82" s="457">
        <v>0</v>
      </c>
      <c r="L82" s="170">
        <f t="shared" si="80"/>
        <v>0</v>
      </c>
      <c r="M82" s="283">
        <f t="shared" si="81"/>
        <v>0</v>
      </c>
      <c r="N82" s="170">
        <f t="shared" si="82"/>
        <v>0</v>
      </c>
      <c r="P82" s="455">
        <v>0</v>
      </c>
      <c r="Q82" s="458">
        <v>0</v>
      </c>
      <c r="R82" s="10"/>
      <c r="S82" s="448" t="str">
        <f>+IF(FEBRERO!S82=0,"",FEBRERO!S82)</f>
        <v/>
      </c>
      <c r="T82" s="649" t="str">
        <f>+IF(FEBRERO!T82=0,"",FEBRERO!T82)</f>
        <v/>
      </c>
      <c r="U82" s="450"/>
      <c r="V82" s="193"/>
      <c r="W82" s="193"/>
      <c r="X82" s="193"/>
      <c r="Y82" s="450"/>
      <c r="Z82" s="193"/>
      <c r="AA82" s="207"/>
      <c r="AB82" s="450"/>
      <c r="AC82" s="193"/>
      <c r="AD82" s="207"/>
      <c r="AE82" s="450"/>
      <c r="AF82" s="193"/>
      <c r="AG82" s="207"/>
      <c r="AH82" s="450"/>
      <c r="AI82" s="193"/>
      <c r="AJ82" s="207"/>
      <c r="AK82" s="10"/>
      <c r="AL82" s="213"/>
      <c r="AM82" s="214"/>
      <c r="AN82" s="10"/>
      <c r="AO82" s="365"/>
      <c r="AP82" s="365"/>
      <c r="AQ82" s="365"/>
      <c r="AR82" s="365"/>
      <c r="AS82" s="365"/>
      <c r="AT82" s="365"/>
      <c r="AU82" s="365"/>
      <c r="AV82" s="365"/>
      <c r="AW82" s="365"/>
      <c r="AX82" s="365"/>
      <c r="AY82" s="365"/>
      <c r="AZ82" s="365"/>
      <c r="BN82" s="10"/>
      <c r="BO82" s="10"/>
      <c r="BP82" s="10"/>
      <c r="BQ82" s="10"/>
      <c r="BR82" s="10"/>
    </row>
    <row r="83" spans="1:70" s="467" customFormat="1" ht="15" x14ac:dyDescent="0.2">
      <c r="A83" s="188" t="str">
        <f>+IF(FEBRERO!A83=0,"",FEBRERO!A83)</f>
        <v>1130119-2</v>
      </c>
      <c r="B83" s="189" t="str">
        <f>+IF(FEBRERO!B83=0,"",FEBRERO!B83)</f>
        <v>Vigencias Anteriores</v>
      </c>
      <c r="C83" s="456">
        <f>+ENERO!C83</f>
        <v>0</v>
      </c>
      <c r="D83" s="456">
        <f>FEBRERO!D83+MARZO!P83</f>
        <v>0</v>
      </c>
      <c r="E83" s="456">
        <f>FEBRERO!E83+MARZO!Q83</f>
        <v>0</v>
      </c>
      <c r="F83" s="170">
        <f t="shared" si="78"/>
        <v>0</v>
      </c>
      <c r="G83" s="283">
        <f>FEBRERO!I83</f>
        <v>0</v>
      </c>
      <c r="H83" s="457">
        <v>0</v>
      </c>
      <c r="I83" s="170">
        <f t="shared" si="79"/>
        <v>0</v>
      </c>
      <c r="J83" s="283">
        <f>FEBRERO!L83</f>
        <v>0</v>
      </c>
      <c r="K83" s="457">
        <v>0</v>
      </c>
      <c r="L83" s="170">
        <f t="shared" si="80"/>
        <v>0</v>
      </c>
      <c r="M83" s="283">
        <f t="shared" si="81"/>
        <v>0</v>
      </c>
      <c r="N83" s="170">
        <f t="shared" si="82"/>
        <v>0</v>
      </c>
      <c r="P83" s="455">
        <v>0</v>
      </c>
      <c r="Q83" s="458">
        <v>0</v>
      </c>
      <c r="R83" s="10"/>
      <c r="S83" s="34">
        <f>+IF(FEBRERO!S83=0,"",FEBRERO!S83)</f>
        <v>1020200</v>
      </c>
      <c r="T83" s="237" t="str">
        <f>+IF(FEBRERO!T83=0,"",FEBRERO!T83)</f>
        <v>Servicios Personales Indirectos</v>
      </c>
      <c r="U83" s="151">
        <f t="shared" ref="U83:AJ83" si="84">SUM(U84:U88)</f>
        <v>104000000</v>
      </c>
      <c r="V83" s="144">
        <f t="shared" si="84"/>
        <v>20000000</v>
      </c>
      <c r="W83" s="144">
        <f t="shared" si="84"/>
        <v>7261671</v>
      </c>
      <c r="X83" s="152">
        <f t="shared" si="84"/>
        <v>131261671</v>
      </c>
      <c r="Y83" s="151">
        <f t="shared" si="84"/>
        <v>96819881</v>
      </c>
      <c r="Z83" s="144">
        <f t="shared" si="84"/>
        <v>19496660</v>
      </c>
      <c r="AA83" s="153">
        <f t="shared" si="84"/>
        <v>116316541</v>
      </c>
      <c r="AB83" s="151">
        <f t="shared" si="84"/>
        <v>21009881</v>
      </c>
      <c r="AC83" s="144">
        <f t="shared" si="84"/>
        <v>12528000</v>
      </c>
      <c r="AD83" s="153">
        <f t="shared" si="84"/>
        <v>33537881</v>
      </c>
      <c r="AE83" s="151">
        <f t="shared" si="84"/>
        <v>17330881</v>
      </c>
      <c r="AF83" s="144">
        <f t="shared" si="84"/>
        <v>4209000</v>
      </c>
      <c r="AG83" s="153">
        <f t="shared" si="84"/>
        <v>21539881</v>
      </c>
      <c r="AH83" s="151">
        <f t="shared" si="84"/>
        <v>14945130</v>
      </c>
      <c r="AI83" s="144">
        <f t="shared" si="84"/>
        <v>97723790</v>
      </c>
      <c r="AJ83" s="153">
        <f t="shared" si="84"/>
        <v>109721790</v>
      </c>
      <c r="AK83" s="10"/>
      <c r="AL83" s="151">
        <f>SUM(AL84:AL88)</f>
        <v>20000000</v>
      </c>
      <c r="AM83" s="153">
        <f>SUM(AM84:AM88)</f>
        <v>0</v>
      </c>
      <c r="AN83" s="10"/>
      <c r="AO83" s="365"/>
      <c r="AP83" s="365"/>
      <c r="AQ83" s="365"/>
      <c r="AR83" s="365"/>
      <c r="AS83" s="365"/>
      <c r="AT83" s="365"/>
      <c r="AU83" s="365"/>
      <c r="AV83" s="365"/>
      <c r="AW83" s="365"/>
      <c r="AX83" s="365"/>
      <c r="AY83" s="365"/>
      <c r="AZ83" s="365"/>
      <c r="BM83" s="10"/>
    </row>
    <row r="84" spans="1:70" s="467" customFormat="1" x14ac:dyDescent="0.2">
      <c r="A84" s="200" t="str">
        <f>+IF(FEBRERO!A84=0,"",FEBRERO!A84)</f>
        <v/>
      </c>
      <c r="B84" s="557" t="str">
        <f>+IF(FEBRERO!B84=0,"",FEBRERO!B84)</f>
        <v/>
      </c>
      <c r="C84" s="495"/>
      <c r="D84" s="495"/>
      <c r="E84" s="495"/>
      <c r="F84" s="495"/>
      <c r="G84" s="495"/>
      <c r="H84" s="495"/>
      <c r="I84" s="495"/>
      <c r="J84" s="495"/>
      <c r="K84" s="495"/>
      <c r="L84" s="495"/>
      <c r="M84" s="495"/>
      <c r="N84" s="496"/>
      <c r="P84" s="497"/>
      <c r="Q84" s="496"/>
      <c r="R84" s="10"/>
      <c r="S84" s="155" t="str">
        <f>+IF(FEBRERO!S84=0,"",FEBRERO!S84)</f>
        <v>1020200-1</v>
      </c>
      <c r="T84" s="238" t="str">
        <f>+IF(FEBRERO!T84=0,"",FEBRERO!T84)</f>
        <v>Remuneración y Honorarios por Servicios Técnicos y Profesionales</v>
      </c>
      <c r="U84" s="31">
        <f>+ENERO!U84</f>
        <v>104000000</v>
      </c>
      <c r="V84" s="17">
        <f>FEBRERO!V84+MARZO!AL84</f>
        <v>20000000</v>
      </c>
      <c r="W84" s="17">
        <f>FEBRERO!W84+MARZO!AM84</f>
        <v>0</v>
      </c>
      <c r="X84" s="20">
        <f>SUM(U84:W84)</f>
        <v>124000000</v>
      </c>
      <c r="Y84" s="21">
        <f>FEBRERO!AA84</f>
        <v>89558210</v>
      </c>
      <c r="Z84" s="457">
        <v>19496660</v>
      </c>
      <c r="AA84" s="18">
        <f>SUM(Y84:Z84)</f>
        <v>109054870</v>
      </c>
      <c r="AB84" s="21">
        <f>FEBRERO!AD84</f>
        <v>13748210</v>
      </c>
      <c r="AC84" s="457">
        <v>12528000</v>
      </c>
      <c r="AD84" s="18">
        <f>SUM(AB84:AC84)</f>
        <v>26276210</v>
      </c>
      <c r="AE84" s="21">
        <f>FEBRERO!AG84</f>
        <v>10069210</v>
      </c>
      <c r="AF84" s="457">
        <v>4209000</v>
      </c>
      <c r="AG84" s="18">
        <f>SUM(AE84:AF84)</f>
        <v>14278210</v>
      </c>
      <c r="AH84" s="21">
        <f>X84-AA84</f>
        <v>14945130</v>
      </c>
      <c r="AI84" s="17">
        <f>X84-AD84</f>
        <v>97723790</v>
      </c>
      <c r="AJ84" s="18">
        <f>X84-AG84</f>
        <v>109721790</v>
      </c>
      <c r="AK84" s="10"/>
      <c r="AL84" s="455">
        <v>20000000</v>
      </c>
      <c r="AM84" s="458">
        <v>0</v>
      </c>
      <c r="AN84" s="10"/>
      <c r="AO84" s="365"/>
      <c r="AP84" s="365"/>
      <c r="AQ84" s="365"/>
      <c r="AR84" s="365"/>
      <c r="AS84" s="365"/>
      <c r="AT84" s="365"/>
      <c r="AU84" s="365"/>
      <c r="AV84" s="365"/>
      <c r="AW84" s="365"/>
      <c r="AX84" s="365"/>
      <c r="AY84" s="365"/>
      <c r="AZ84" s="365"/>
    </row>
    <row r="85" spans="1:70" s="467" customFormat="1" ht="15.75" x14ac:dyDescent="0.2">
      <c r="A85" s="459">
        <f>+IF(FEBRERO!A85=0,"",FEBRERO!A85)</f>
        <v>11302</v>
      </c>
      <c r="B85" s="460" t="str">
        <f>+IF(FEBRERO!B85=0,"",FEBRERO!B85)</f>
        <v>Venta de Otros Bienes y Servicios</v>
      </c>
      <c r="C85" s="559">
        <f t="shared" ref="C85:N85" si="85">SUM(C86:C93)</f>
        <v>306700000</v>
      </c>
      <c r="D85" s="559">
        <f t="shared" si="85"/>
        <v>0</v>
      </c>
      <c r="E85" s="559">
        <f t="shared" si="85"/>
        <v>1687500</v>
      </c>
      <c r="F85" s="560">
        <f t="shared" si="85"/>
        <v>308387500</v>
      </c>
      <c r="G85" s="558">
        <f t="shared" si="85"/>
        <v>13580497</v>
      </c>
      <c r="H85" s="559">
        <f t="shared" si="85"/>
        <v>10788800</v>
      </c>
      <c r="I85" s="560">
        <f t="shared" si="85"/>
        <v>24369297</v>
      </c>
      <c r="J85" s="558">
        <f t="shared" si="85"/>
        <v>13420497</v>
      </c>
      <c r="K85" s="559">
        <f t="shared" si="85"/>
        <v>10868800</v>
      </c>
      <c r="L85" s="560">
        <f t="shared" si="85"/>
        <v>24289297</v>
      </c>
      <c r="M85" s="558">
        <f t="shared" si="85"/>
        <v>284018203</v>
      </c>
      <c r="N85" s="560">
        <f t="shared" si="85"/>
        <v>284098203</v>
      </c>
      <c r="P85" s="52">
        <f>SUM(P86:P93)</f>
        <v>0</v>
      </c>
      <c r="Q85" s="54">
        <f>SUM(Q86:Q93)</f>
        <v>0</v>
      </c>
      <c r="R85" s="10"/>
      <c r="S85" s="155" t="str">
        <f>+IF(FEBRERO!S85=0,"",FEBRERO!S85)</f>
        <v>1020200-2</v>
      </c>
      <c r="T85" s="238" t="str">
        <f>+IF(FEBRERO!T85=0,"",FEBRERO!T85)</f>
        <v>Personal Supernumerario</v>
      </c>
      <c r="U85" s="31">
        <f>+ENERO!U85</f>
        <v>0</v>
      </c>
      <c r="V85" s="17">
        <f>FEBRERO!V85+MARZO!AL85</f>
        <v>0</v>
      </c>
      <c r="W85" s="17">
        <f>FEBRERO!W85+MARZO!AM85</f>
        <v>0</v>
      </c>
      <c r="X85" s="20">
        <f>SUM(U85:W85)</f>
        <v>0</v>
      </c>
      <c r="Y85" s="21">
        <f>FEBRERO!AA85</f>
        <v>0</v>
      </c>
      <c r="Z85" s="457">
        <v>0</v>
      </c>
      <c r="AA85" s="18">
        <f>SUM(Y85:Z85)</f>
        <v>0</v>
      </c>
      <c r="AB85" s="21">
        <f>FEBRERO!AD85</f>
        <v>0</v>
      </c>
      <c r="AC85" s="457">
        <v>0</v>
      </c>
      <c r="AD85" s="18">
        <f>SUM(AB85:AC85)</f>
        <v>0</v>
      </c>
      <c r="AE85" s="21">
        <f>FEBRERO!AG85</f>
        <v>0</v>
      </c>
      <c r="AF85" s="457">
        <v>0</v>
      </c>
      <c r="AG85" s="18">
        <f>SUM(AE85:AF85)</f>
        <v>0</v>
      </c>
      <c r="AH85" s="21">
        <f>X85-AA85</f>
        <v>0</v>
      </c>
      <c r="AI85" s="17">
        <f>X85-AD85</f>
        <v>0</v>
      </c>
      <c r="AJ85" s="18">
        <f>X85-AG85</f>
        <v>0</v>
      </c>
      <c r="AK85" s="10"/>
      <c r="AL85" s="455">
        <v>0</v>
      </c>
      <c r="AM85" s="458">
        <v>0</v>
      </c>
      <c r="AN85" s="10"/>
      <c r="AO85" s="365"/>
      <c r="AP85" s="365"/>
      <c r="AQ85" s="365"/>
      <c r="AR85" s="365"/>
      <c r="AS85" s="365"/>
      <c r="AT85" s="365"/>
      <c r="AU85" s="365"/>
      <c r="AV85" s="365"/>
      <c r="AW85" s="365"/>
      <c r="AX85" s="365"/>
      <c r="AY85" s="365"/>
      <c r="AZ85" s="365"/>
      <c r="BL85" s="10"/>
    </row>
    <row r="86" spans="1:70" s="10" customFormat="1" x14ac:dyDescent="0.2">
      <c r="A86" s="46">
        <f>+IF(FEBRERO!A86=0,"",FEBRERO!A86)</f>
        <v>1130201</v>
      </c>
      <c r="B86" s="55" t="str">
        <f>+IF(FEBRERO!B86=0,"",FEBRERO!B86)</f>
        <v>ARRENDAMIENTO Y ALQUILER DE BIENES MUEBLES E INMUEBLES</v>
      </c>
      <c r="C86" s="456">
        <f>+ENERO!C86</f>
        <v>1200000</v>
      </c>
      <c r="D86" s="456">
        <f>FEBRERO!D86+MARZO!P86</f>
        <v>0</v>
      </c>
      <c r="E86" s="456">
        <f>FEBRERO!E86+MARZO!Q86</f>
        <v>0</v>
      </c>
      <c r="F86" s="170">
        <f t="shared" ref="F86:F92" si="86">SUM(C86:E86)</f>
        <v>1200000</v>
      </c>
      <c r="G86" s="283">
        <f>FEBRERO!I86</f>
        <v>160000</v>
      </c>
      <c r="H86" s="457">
        <v>80000</v>
      </c>
      <c r="I86" s="170">
        <f t="shared" ref="I86:I92" si="87">SUM(G86:H86)</f>
        <v>240000</v>
      </c>
      <c r="J86" s="283">
        <f>FEBRERO!L86</f>
        <v>0</v>
      </c>
      <c r="K86" s="457">
        <f>80000+80000</f>
        <v>160000</v>
      </c>
      <c r="L86" s="170">
        <f t="shared" ref="L86:L92" si="88">SUM(J86:K86)</f>
        <v>160000</v>
      </c>
      <c r="M86" s="283">
        <f t="shared" ref="M86:M92" si="89">F86-I86</f>
        <v>960000</v>
      </c>
      <c r="N86" s="170">
        <f t="shared" ref="N86:N92" si="90">F86-L86</f>
        <v>1040000</v>
      </c>
      <c r="O86" s="467"/>
      <c r="P86" s="455">
        <v>0</v>
      </c>
      <c r="Q86" s="458">
        <v>0</v>
      </c>
      <c r="S86" s="155" t="str">
        <f>+IF(FEBRERO!S86=0,"",FEBRERO!S86)</f>
        <v>1020200-4</v>
      </c>
      <c r="T86" s="238" t="str">
        <f>+IF(FEBRERO!T86=0,"",FEBRERO!T86)</f>
        <v>Otros Honorarios (Servicios de Cooperativa)</v>
      </c>
      <c r="U86" s="31">
        <f>+ENERO!U86</f>
        <v>0</v>
      </c>
      <c r="V86" s="17">
        <f>FEBRERO!V86+MARZO!AL86</f>
        <v>0</v>
      </c>
      <c r="W86" s="17">
        <f>FEBRERO!W86+MARZO!AM86</f>
        <v>0</v>
      </c>
      <c r="X86" s="20">
        <f>SUM(U86:W86)</f>
        <v>0</v>
      </c>
      <c r="Y86" s="21">
        <f>FEBRERO!AA86</f>
        <v>0</v>
      </c>
      <c r="Z86" s="457">
        <v>0</v>
      </c>
      <c r="AA86" s="18">
        <f>SUM(Y86:Z86)</f>
        <v>0</v>
      </c>
      <c r="AB86" s="21">
        <f>FEBRERO!AD86</f>
        <v>0</v>
      </c>
      <c r="AC86" s="457">
        <v>0</v>
      </c>
      <c r="AD86" s="18">
        <f>SUM(AB86:AC86)</f>
        <v>0</v>
      </c>
      <c r="AE86" s="21">
        <f>FEBRERO!AG86</f>
        <v>0</v>
      </c>
      <c r="AF86" s="457">
        <v>0</v>
      </c>
      <c r="AG86" s="18">
        <f>SUM(AE86:AF86)</f>
        <v>0</v>
      </c>
      <c r="AH86" s="21">
        <f>X86-AA86</f>
        <v>0</v>
      </c>
      <c r="AI86" s="17">
        <f>X86-AD86</f>
        <v>0</v>
      </c>
      <c r="AJ86" s="18">
        <f>X86-AG86</f>
        <v>0</v>
      </c>
      <c r="AL86" s="455">
        <v>0</v>
      </c>
      <c r="AM86" s="458">
        <v>0</v>
      </c>
      <c r="AO86" s="365"/>
      <c r="AP86" s="365"/>
      <c r="AQ86" s="365"/>
      <c r="AR86" s="365"/>
      <c r="AS86" s="365"/>
      <c r="AT86" s="365"/>
      <c r="AU86" s="365"/>
      <c r="AV86" s="365"/>
      <c r="AW86" s="365"/>
      <c r="AX86" s="365"/>
      <c r="AY86" s="365"/>
      <c r="AZ86" s="365"/>
      <c r="BA86" s="467"/>
      <c r="BC86" s="467"/>
      <c r="BD86" s="467"/>
      <c r="BE86" s="467"/>
      <c r="BF86" s="467"/>
      <c r="BL86" s="467"/>
      <c r="BM86" s="467"/>
      <c r="BN86" s="467"/>
      <c r="BO86" s="467"/>
      <c r="BP86" s="467"/>
      <c r="BQ86" s="467"/>
      <c r="BR86" s="467"/>
    </row>
    <row r="87" spans="1:70" s="467" customFormat="1" x14ac:dyDescent="0.2">
      <c r="A87" s="46">
        <f>+IF(FEBRERO!A87=0,"",FEBRERO!A87)</f>
        <v>1130202</v>
      </c>
      <c r="B87" s="55" t="str">
        <f>+IF(FEBRERO!B87=0,"",FEBRERO!B87)</f>
        <v>COMERCIALIZACIÓN DE MERCANCÍAS</v>
      </c>
      <c r="C87" s="456">
        <f>+ENERO!C87</f>
        <v>110500000</v>
      </c>
      <c r="D87" s="456">
        <f>FEBRERO!D87+MARZO!P87</f>
        <v>0</v>
      </c>
      <c r="E87" s="456">
        <f>FEBRERO!E87+MARZO!Q87</f>
        <v>0</v>
      </c>
      <c r="F87" s="170">
        <f t="shared" si="86"/>
        <v>110500000</v>
      </c>
      <c r="G87" s="283">
        <f>FEBRERO!I87</f>
        <v>11126800</v>
      </c>
      <c r="H87" s="457">
        <v>10637800</v>
      </c>
      <c r="I87" s="170">
        <f t="shared" si="87"/>
        <v>21764600</v>
      </c>
      <c r="J87" s="283">
        <f>FEBRERO!L87</f>
        <v>11126800</v>
      </c>
      <c r="K87" s="457">
        <v>10637800</v>
      </c>
      <c r="L87" s="170">
        <f t="shared" si="88"/>
        <v>21764600</v>
      </c>
      <c r="M87" s="283">
        <f t="shared" si="89"/>
        <v>88735400</v>
      </c>
      <c r="N87" s="170">
        <f t="shared" si="90"/>
        <v>88735400</v>
      </c>
      <c r="P87" s="455">
        <v>0</v>
      </c>
      <c r="Q87" s="458">
        <v>0</v>
      </c>
      <c r="R87" s="10"/>
      <c r="S87" s="155" t="str">
        <f>+IF(FEBRERO!S87=0,"",FEBRERO!S87)</f>
        <v/>
      </c>
      <c r="T87" s="238" t="str">
        <f>+IF(FEBRERO!T87=0,"",FEBRERO!T87)</f>
        <v/>
      </c>
      <c r="U87" s="31">
        <f>+ENERO!U87</f>
        <v>0</v>
      </c>
      <c r="V87" s="17">
        <f>FEBRERO!V87+MARZO!AL87</f>
        <v>0</v>
      </c>
      <c r="W87" s="17">
        <f>FEBRERO!W87+MARZO!AM87</f>
        <v>0</v>
      </c>
      <c r="X87" s="20">
        <f>SUM(U87:W87)</f>
        <v>0</v>
      </c>
      <c r="Y87" s="21">
        <f>FEBRERO!AA87</f>
        <v>0</v>
      </c>
      <c r="Z87" s="457">
        <v>0</v>
      </c>
      <c r="AA87" s="18">
        <f>SUM(Y87:Z87)</f>
        <v>0</v>
      </c>
      <c r="AB87" s="21">
        <f>FEBRERO!AD87</f>
        <v>0</v>
      </c>
      <c r="AC87" s="457">
        <v>0</v>
      </c>
      <c r="AD87" s="18">
        <f>SUM(AB87:AC87)</f>
        <v>0</v>
      </c>
      <c r="AE87" s="21">
        <f>FEBRERO!AG87</f>
        <v>0</v>
      </c>
      <c r="AF87" s="457">
        <v>0</v>
      </c>
      <c r="AG87" s="18">
        <f>SUM(AE87:AF87)</f>
        <v>0</v>
      </c>
      <c r="AH87" s="21">
        <f>X87-AA87</f>
        <v>0</v>
      </c>
      <c r="AI87" s="17">
        <f>X87-AD87</f>
        <v>0</v>
      </c>
      <c r="AJ87" s="18">
        <f>X87-AG87</f>
        <v>0</v>
      </c>
      <c r="AK87" s="10"/>
      <c r="AL87" s="455">
        <v>0</v>
      </c>
      <c r="AM87" s="458">
        <v>0</v>
      </c>
      <c r="AN87" s="10"/>
      <c r="AO87" s="365"/>
      <c r="AP87" s="365"/>
      <c r="AQ87" s="365"/>
      <c r="AR87" s="365"/>
      <c r="AS87" s="365"/>
      <c r="AT87" s="365"/>
      <c r="AU87" s="365"/>
      <c r="AV87" s="365"/>
      <c r="AW87" s="365"/>
      <c r="AX87" s="365"/>
      <c r="AY87" s="365"/>
      <c r="AZ87" s="365"/>
      <c r="BA87" s="10"/>
      <c r="BC87" s="10"/>
      <c r="BD87" s="10"/>
      <c r="BE87" s="10"/>
    </row>
    <row r="88" spans="1:70" s="467" customFormat="1" x14ac:dyDescent="0.2">
      <c r="A88" s="46">
        <f>+IF(FEBRERO!A88=0,"",FEBRERO!A88)</f>
        <v>1130203</v>
      </c>
      <c r="B88" s="55" t="str">
        <f>+IF(FEBRERO!B88=0,"",FEBRERO!B88)</f>
        <v>CONVENIOS CON LA NACION LIGADOS A LA VTA DE SERVICIOS</v>
      </c>
      <c r="C88" s="456">
        <f>+ENERO!C88</f>
        <v>0</v>
      </c>
      <c r="D88" s="456">
        <f>FEBRERO!D88+MARZO!P88</f>
        <v>0</v>
      </c>
      <c r="E88" s="456">
        <f>FEBRERO!E88+MARZO!Q88</f>
        <v>0</v>
      </c>
      <c r="F88" s="170">
        <f t="shared" si="86"/>
        <v>0</v>
      </c>
      <c r="G88" s="283">
        <f>FEBRERO!I88</f>
        <v>0</v>
      </c>
      <c r="H88" s="457">
        <v>0</v>
      </c>
      <c r="I88" s="170">
        <f t="shared" si="87"/>
        <v>0</v>
      </c>
      <c r="J88" s="283">
        <f>FEBRERO!L88</f>
        <v>0</v>
      </c>
      <c r="K88" s="457">
        <v>0</v>
      </c>
      <c r="L88" s="170">
        <f t="shared" si="88"/>
        <v>0</v>
      </c>
      <c r="M88" s="283">
        <f t="shared" si="89"/>
        <v>0</v>
      </c>
      <c r="N88" s="170">
        <f t="shared" si="90"/>
        <v>0</v>
      </c>
      <c r="P88" s="455">
        <v>0</v>
      </c>
      <c r="Q88" s="458">
        <v>0</v>
      </c>
      <c r="R88" s="10"/>
      <c r="S88" s="155">
        <f>+IF(FEBRERO!S88=0,"",FEBRERO!S88)</f>
        <v>1020299</v>
      </c>
      <c r="T88" s="238" t="str">
        <f>+IF(FEBRERO!T88=0,"",FEBRERO!T88)</f>
        <v>Vigencias Anteriores</v>
      </c>
      <c r="U88" s="31">
        <f>+ENERO!U88</f>
        <v>0</v>
      </c>
      <c r="V88" s="17">
        <f>FEBRERO!V88+MARZO!AL88</f>
        <v>0</v>
      </c>
      <c r="W88" s="17">
        <f>FEBRERO!W88+MARZO!AM88</f>
        <v>7261671</v>
      </c>
      <c r="X88" s="20">
        <f>SUM(U88:W88)</f>
        <v>7261671</v>
      </c>
      <c r="Y88" s="21">
        <f>FEBRERO!AA88</f>
        <v>7261671</v>
      </c>
      <c r="Z88" s="457">
        <v>0</v>
      </c>
      <c r="AA88" s="18">
        <f>SUM(Y88:Z88)</f>
        <v>7261671</v>
      </c>
      <c r="AB88" s="21">
        <f>FEBRERO!AD88</f>
        <v>7261671</v>
      </c>
      <c r="AC88" s="457">
        <v>0</v>
      </c>
      <c r="AD88" s="18">
        <f>SUM(AB88:AC88)</f>
        <v>7261671</v>
      </c>
      <c r="AE88" s="21">
        <f>FEBRERO!AG88</f>
        <v>7261671</v>
      </c>
      <c r="AF88" s="457">
        <v>0</v>
      </c>
      <c r="AG88" s="18">
        <f>SUM(AE88:AF88)</f>
        <v>7261671</v>
      </c>
      <c r="AH88" s="21">
        <f>X88-AA88</f>
        <v>0</v>
      </c>
      <c r="AI88" s="17">
        <f>X88-AD88</f>
        <v>0</v>
      </c>
      <c r="AJ88" s="18">
        <f>X88-AG88</f>
        <v>0</v>
      </c>
      <c r="AK88" s="10"/>
      <c r="AL88" s="455">
        <v>0</v>
      </c>
      <c r="AM88" s="458">
        <v>0</v>
      </c>
      <c r="AN88" s="10"/>
      <c r="AO88" s="365"/>
      <c r="AP88" s="365"/>
      <c r="AQ88" s="365"/>
      <c r="AR88" s="365"/>
      <c r="AS88" s="365"/>
      <c r="AT88" s="365"/>
      <c r="AU88" s="365"/>
      <c r="AV88" s="365"/>
      <c r="AW88" s="365"/>
      <c r="AX88" s="365"/>
      <c r="AY88" s="365"/>
      <c r="AZ88" s="365"/>
      <c r="BN88" s="10"/>
      <c r="BO88" s="10"/>
      <c r="BP88" s="10"/>
      <c r="BQ88" s="10"/>
      <c r="BR88" s="10"/>
    </row>
    <row r="89" spans="1:70" s="467" customFormat="1" ht="15.75" x14ac:dyDescent="0.2">
      <c r="A89" s="46">
        <f>+IF(FEBRERO!A89=0,"",FEBRERO!A89)</f>
        <v>1130204</v>
      </c>
      <c r="B89" s="55" t="str">
        <f>+IF(FEBRERO!B89=0,"",FEBRERO!B89)</f>
        <v>CONVENIOS CON EL DEPARTAMENTO LIGADOS A LA VTA SERVICIOS</v>
      </c>
      <c r="C89" s="456">
        <f>+ENERO!C89</f>
        <v>70000000</v>
      </c>
      <c r="D89" s="456">
        <f>FEBRERO!D89+MARZO!P89</f>
        <v>0</v>
      </c>
      <c r="E89" s="456">
        <f>FEBRERO!E89+MARZO!Q89</f>
        <v>0</v>
      </c>
      <c r="F89" s="170">
        <f t="shared" si="86"/>
        <v>70000000</v>
      </c>
      <c r="G89" s="283">
        <f>FEBRERO!I89</f>
        <v>0</v>
      </c>
      <c r="H89" s="457">
        <v>0</v>
      </c>
      <c r="I89" s="170">
        <f t="shared" si="87"/>
        <v>0</v>
      </c>
      <c r="J89" s="283">
        <f>FEBRERO!L89</f>
        <v>0</v>
      </c>
      <c r="K89" s="457">
        <v>0</v>
      </c>
      <c r="L89" s="170">
        <f t="shared" si="88"/>
        <v>0</v>
      </c>
      <c r="M89" s="283">
        <f t="shared" si="89"/>
        <v>70000000</v>
      </c>
      <c r="N89" s="170">
        <f t="shared" si="90"/>
        <v>70000000</v>
      </c>
      <c r="P89" s="455">
        <v>0</v>
      </c>
      <c r="Q89" s="458">
        <v>0</v>
      </c>
      <c r="R89" s="10"/>
      <c r="S89" s="448" t="str">
        <f>+IF(FEBRERO!S89=0,"",FEBRERO!S89)</f>
        <v/>
      </c>
      <c r="T89" s="649" t="str">
        <f>+IF(FEBRERO!T89=0,"",FEBRERO!T89)</f>
        <v/>
      </c>
      <c r="U89" s="450"/>
      <c r="V89" s="193"/>
      <c r="W89" s="193"/>
      <c r="X89" s="193"/>
      <c r="Y89" s="450"/>
      <c r="Z89" s="193"/>
      <c r="AA89" s="207"/>
      <c r="AB89" s="450"/>
      <c r="AC89" s="193"/>
      <c r="AD89" s="207"/>
      <c r="AE89" s="450"/>
      <c r="AF89" s="193"/>
      <c r="AG89" s="207"/>
      <c r="AH89" s="450"/>
      <c r="AI89" s="193"/>
      <c r="AJ89" s="207"/>
      <c r="AK89" s="10"/>
      <c r="AL89" s="213"/>
      <c r="AM89" s="214"/>
      <c r="AN89" s="10"/>
      <c r="AO89" s="365"/>
      <c r="AP89" s="365"/>
      <c r="AQ89" s="365"/>
      <c r="AR89" s="365"/>
      <c r="AS89" s="365"/>
      <c r="AT89" s="365"/>
      <c r="AU89" s="365"/>
      <c r="AV89" s="365"/>
      <c r="AW89" s="365"/>
      <c r="AX89" s="365"/>
      <c r="AY89" s="365"/>
      <c r="AZ89" s="365"/>
      <c r="BM89" s="10"/>
    </row>
    <row r="90" spans="1:70" s="562" customFormat="1" ht="15" x14ac:dyDescent="0.2">
      <c r="A90" s="46">
        <f>+IF(FEBRERO!A90=0,"",FEBRERO!A90)</f>
        <v>1130205</v>
      </c>
      <c r="B90" s="55" t="str">
        <f>+IF(FEBRERO!B90=0,"",FEBRERO!B90)</f>
        <v>CONVENIOS CON EL MUNICIPIO LIGADOS A LA VTA DE SERVICIOS</v>
      </c>
      <c r="C90" s="456">
        <f>+ENERO!C90</f>
        <v>94000000</v>
      </c>
      <c r="D90" s="456">
        <f>FEBRERO!D90+MARZO!P90</f>
        <v>0</v>
      </c>
      <c r="E90" s="456">
        <f>FEBRERO!E90+MARZO!Q90</f>
        <v>0</v>
      </c>
      <c r="F90" s="170">
        <f t="shared" si="86"/>
        <v>94000000</v>
      </c>
      <c r="G90" s="283">
        <f>FEBRERO!I90</f>
        <v>2250000</v>
      </c>
      <c r="H90" s="457">
        <v>0</v>
      </c>
      <c r="I90" s="170">
        <f t="shared" si="87"/>
        <v>2250000</v>
      </c>
      <c r="J90" s="283">
        <f>FEBRERO!L90</f>
        <v>2250000</v>
      </c>
      <c r="K90" s="457">
        <v>0</v>
      </c>
      <c r="L90" s="170">
        <f t="shared" si="88"/>
        <v>2250000</v>
      </c>
      <c r="M90" s="283">
        <f t="shared" si="89"/>
        <v>91750000</v>
      </c>
      <c r="N90" s="170">
        <f t="shared" si="90"/>
        <v>91750000</v>
      </c>
      <c r="O90" s="467"/>
      <c r="P90" s="455">
        <v>0</v>
      </c>
      <c r="Q90" s="458">
        <v>0</v>
      </c>
      <c r="R90" s="32"/>
      <c r="S90" s="34">
        <f>+IF(FEBRERO!S90=0,"",FEBRERO!S90)</f>
        <v>1020300</v>
      </c>
      <c r="T90" s="237" t="str">
        <f>+IF(FEBRERO!T90=0,"",FEBRERO!T90)</f>
        <v>Contribuciones Inherentes nómina al Sector Privado</v>
      </c>
      <c r="U90" s="151">
        <f t="shared" ref="U90:AJ90" si="91">U91+U96+U102</f>
        <v>338359465</v>
      </c>
      <c r="V90" s="144">
        <f t="shared" si="91"/>
        <v>0</v>
      </c>
      <c r="W90" s="144">
        <f t="shared" si="91"/>
        <v>58780867</v>
      </c>
      <c r="X90" s="152">
        <f t="shared" si="91"/>
        <v>397140332</v>
      </c>
      <c r="Y90" s="151">
        <f t="shared" si="91"/>
        <v>91470265</v>
      </c>
      <c r="Z90" s="144">
        <f t="shared" si="91"/>
        <v>15978153</v>
      </c>
      <c r="AA90" s="153">
        <f t="shared" si="91"/>
        <v>107448418</v>
      </c>
      <c r="AB90" s="151">
        <f t="shared" si="91"/>
        <v>91470265</v>
      </c>
      <c r="AC90" s="144">
        <f t="shared" si="91"/>
        <v>15978153</v>
      </c>
      <c r="AD90" s="153">
        <f t="shared" si="91"/>
        <v>107448418</v>
      </c>
      <c r="AE90" s="151">
        <f t="shared" si="91"/>
        <v>68092731</v>
      </c>
      <c r="AF90" s="144">
        <f t="shared" si="91"/>
        <v>16334440</v>
      </c>
      <c r="AG90" s="153">
        <f t="shared" si="91"/>
        <v>84427171</v>
      </c>
      <c r="AH90" s="151">
        <f t="shared" si="91"/>
        <v>289691914</v>
      </c>
      <c r="AI90" s="144">
        <f t="shared" si="91"/>
        <v>289691914</v>
      </c>
      <c r="AJ90" s="153">
        <f t="shared" si="91"/>
        <v>312713161</v>
      </c>
      <c r="AK90" s="10"/>
      <c r="AL90" s="151">
        <f>AL91+AL96+AL102</f>
        <v>0</v>
      </c>
      <c r="AM90" s="153">
        <f>AM91+AM96+AM102</f>
        <v>0</v>
      </c>
      <c r="AN90" s="32"/>
      <c r="AO90" s="561"/>
      <c r="AP90" s="561"/>
      <c r="AQ90" s="561"/>
      <c r="AR90" s="561"/>
      <c r="AS90" s="561"/>
      <c r="AT90" s="561"/>
      <c r="AU90" s="561"/>
      <c r="AV90" s="561"/>
      <c r="AW90" s="561"/>
      <c r="AX90" s="561"/>
      <c r="AY90" s="561"/>
      <c r="AZ90" s="561"/>
      <c r="BM90" s="467"/>
      <c r="BN90" s="467"/>
      <c r="BO90" s="467"/>
      <c r="BP90" s="467"/>
      <c r="BQ90" s="467"/>
      <c r="BR90" s="467"/>
    </row>
    <row r="91" spans="1:70" s="562" customFormat="1" x14ac:dyDescent="0.2">
      <c r="A91" s="46">
        <f>+IF(FEBRERO!A91=0,"",FEBRERO!A91)</f>
        <v>1130206</v>
      </c>
      <c r="B91" s="55" t="str">
        <f>+IF(FEBRERO!B91=0,"",FEBRERO!B91)</f>
        <v>OTROS CONVENIOS LIGADOS A LA VTA DE SERVICIOS</v>
      </c>
      <c r="C91" s="456">
        <f>+ENERO!C91</f>
        <v>23000000</v>
      </c>
      <c r="D91" s="456">
        <f>FEBRERO!D91+MARZO!P91</f>
        <v>0</v>
      </c>
      <c r="E91" s="456">
        <f>FEBRERO!E91+MARZO!Q91</f>
        <v>0</v>
      </c>
      <c r="F91" s="170">
        <f t="shared" si="86"/>
        <v>23000000</v>
      </c>
      <c r="G91" s="283">
        <f>FEBRERO!I91</f>
        <v>0</v>
      </c>
      <c r="H91" s="457">
        <v>0</v>
      </c>
      <c r="I91" s="170">
        <f t="shared" si="87"/>
        <v>0</v>
      </c>
      <c r="J91" s="283">
        <f>FEBRERO!L91</f>
        <v>0</v>
      </c>
      <c r="K91" s="457">
        <v>0</v>
      </c>
      <c r="L91" s="170">
        <f t="shared" si="88"/>
        <v>0</v>
      </c>
      <c r="M91" s="283">
        <f t="shared" si="89"/>
        <v>23000000</v>
      </c>
      <c r="N91" s="170">
        <f t="shared" si="90"/>
        <v>23000000</v>
      </c>
      <c r="O91" s="467"/>
      <c r="P91" s="455">
        <v>0</v>
      </c>
      <c r="Q91" s="458">
        <v>0</v>
      </c>
      <c r="R91" s="32"/>
      <c r="S91" s="155">
        <f>+IF(FEBRERO!S91=0,"",FEBRERO!S91)</f>
        <v>1020301</v>
      </c>
      <c r="T91" s="238" t="str">
        <f>+IF(FEBRERO!T91=0,"",FEBRERO!T91)</f>
        <v>Contribuciones - Sin Situación de Fondos</v>
      </c>
      <c r="U91" s="31">
        <f t="shared" ref="U91:AJ91" si="92">SUM(U92:U95)</f>
        <v>267353877</v>
      </c>
      <c r="V91" s="17">
        <f t="shared" si="92"/>
        <v>0</v>
      </c>
      <c r="W91" s="17">
        <f t="shared" si="92"/>
        <v>0</v>
      </c>
      <c r="X91" s="20">
        <f t="shared" si="92"/>
        <v>267353877</v>
      </c>
      <c r="Y91" s="21">
        <f t="shared" si="92"/>
        <v>26747465</v>
      </c>
      <c r="Z91" s="169">
        <f t="shared" si="92"/>
        <v>13565044</v>
      </c>
      <c r="AA91" s="18">
        <f t="shared" si="92"/>
        <v>40312509</v>
      </c>
      <c r="AB91" s="21">
        <f t="shared" si="92"/>
        <v>26747465</v>
      </c>
      <c r="AC91" s="169">
        <f t="shared" si="92"/>
        <v>13565044</v>
      </c>
      <c r="AD91" s="18">
        <f t="shared" si="92"/>
        <v>40312509</v>
      </c>
      <c r="AE91" s="21">
        <f t="shared" si="92"/>
        <v>26747465</v>
      </c>
      <c r="AF91" s="169">
        <f t="shared" si="92"/>
        <v>13565044</v>
      </c>
      <c r="AG91" s="18">
        <f t="shared" si="92"/>
        <v>40312509</v>
      </c>
      <c r="AH91" s="21">
        <f t="shared" si="92"/>
        <v>227041368</v>
      </c>
      <c r="AI91" s="17">
        <f t="shared" si="92"/>
        <v>227041368</v>
      </c>
      <c r="AJ91" s="18">
        <f t="shared" si="92"/>
        <v>227041368</v>
      </c>
      <c r="AK91" s="10"/>
      <c r="AL91" s="31">
        <f>SUM(AL92:AL95)</f>
        <v>0</v>
      </c>
      <c r="AM91" s="28">
        <f>SUM(AM92:AM95)</f>
        <v>0</v>
      </c>
      <c r="AN91" s="32"/>
      <c r="AO91" s="561"/>
      <c r="AP91" s="561"/>
      <c r="AQ91" s="561"/>
      <c r="AR91" s="561"/>
      <c r="AS91" s="561"/>
      <c r="AT91" s="561"/>
      <c r="AU91" s="561"/>
      <c r="AV91" s="561"/>
      <c r="AW91" s="561"/>
      <c r="AX91" s="561"/>
      <c r="AY91" s="561"/>
      <c r="AZ91" s="561"/>
      <c r="BL91" s="32"/>
      <c r="BM91" s="467"/>
      <c r="BN91" s="467"/>
      <c r="BO91" s="467"/>
      <c r="BP91" s="467"/>
      <c r="BQ91" s="467"/>
      <c r="BR91" s="467"/>
    </row>
    <row r="92" spans="1:70" s="562" customFormat="1" ht="14.25" x14ac:dyDescent="0.2">
      <c r="A92" s="46">
        <f>+IF(FEBRERO!A92=0,"",FEBRERO!A92)</f>
        <v>1130207</v>
      </c>
      <c r="B92" s="563" t="s">
        <v>482</v>
      </c>
      <c r="C92" s="456">
        <f>+ENERO!C92</f>
        <v>0</v>
      </c>
      <c r="D92" s="456">
        <f>FEBRERO!D92+MARZO!P92</f>
        <v>0</v>
      </c>
      <c r="E92" s="456">
        <f>FEBRERO!E92+MARZO!Q92</f>
        <v>1687500</v>
      </c>
      <c r="F92" s="170">
        <f t="shared" si="86"/>
        <v>1687500</v>
      </c>
      <c r="G92" s="283">
        <f>FEBRERO!I92</f>
        <v>0</v>
      </c>
      <c r="H92" s="457">
        <v>0</v>
      </c>
      <c r="I92" s="170">
        <f t="shared" si="87"/>
        <v>0</v>
      </c>
      <c r="J92" s="283">
        <f>FEBRERO!L92</f>
        <v>0</v>
      </c>
      <c r="K92" s="457">
        <v>0</v>
      </c>
      <c r="L92" s="170">
        <f t="shared" si="88"/>
        <v>0</v>
      </c>
      <c r="M92" s="283">
        <f t="shared" si="89"/>
        <v>1687500</v>
      </c>
      <c r="N92" s="170">
        <f t="shared" si="90"/>
        <v>1687500</v>
      </c>
      <c r="O92" s="467"/>
      <c r="P92" s="455">
        <v>0</v>
      </c>
      <c r="Q92" s="458">
        <v>0</v>
      </c>
      <c r="R92" s="32"/>
      <c r="S92" s="156" t="str">
        <f>+IF(FEBRERO!S92=0,"",FEBRERO!S92)</f>
        <v>1020301-1</v>
      </c>
      <c r="T92" s="251" t="str">
        <f>+IF(FEBRERO!T92=0,"",FEBRERO!T92)</f>
        <v>Aportes a E.P.S.- Sin sit. Fondos</v>
      </c>
      <c r="U92" s="31">
        <f>+ENERO!U92</f>
        <v>71284628</v>
      </c>
      <c r="V92" s="17">
        <f>FEBRERO!V92+MARZO!AL92</f>
        <v>0</v>
      </c>
      <c r="W92" s="17">
        <f>FEBRERO!W92+MARZO!AM92</f>
        <v>0</v>
      </c>
      <c r="X92" s="20">
        <f>SUM(U92:W92)</f>
        <v>71284628</v>
      </c>
      <c r="Y92" s="21">
        <f>FEBRERO!AA92</f>
        <v>9950852</v>
      </c>
      <c r="Z92" s="457">
        <v>5052149</v>
      </c>
      <c r="AA92" s="18">
        <f>SUM(Y92:Z92)</f>
        <v>15003001</v>
      </c>
      <c r="AB92" s="21">
        <f>FEBRERO!AD92</f>
        <v>9950852</v>
      </c>
      <c r="AC92" s="457">
        <v>5052149</v>
      </c>
      <c r="AD92" s="18">
        <f>SUM(AB92:AC92)</f>
        <v>15003001</v>
      </c>
      <c r="AE92" s="21">
        <f>FEBRERO!AG92</f>
        <v>9950852</v>
      </c>
      <c r="AF92" s="457">
        <v>5052149</v>
      </c>
      <c r="AG92" s="18">
        <f>SUM(AE92:AF92)</f>
        <v>15003001</v>
      </c>
      <c r="AH92" s="21">
        <f>X92-AA92</f>
        <v>56281627</v>
      </c>
      <c r="AI92" s="17">
        <f>X92-AD92</f>
        <v>56281627</v>
      </c>
      <c r="AJ92" s="18">
        <f>X92-AG92</f>
        <v>56281627</v>
      </c>
      <c r="AK92" s="10"/>
      <c r="AL92" s="455">
        <v>0</v>
      </c>
      <c r="AM92" s="458">
        <v>0</v>
      </c>
      <c r="AN92" s="32"/>
      <c r="AO92" s="561"/>
      <c r="AP92" s="561"/>
      <c r="AQ92" s="561"/>
      <c r="AR92" s="561"/>
      <c r="AS92" s="561"/>
      <c r="AT92" s="561"/>
      <c r="AU92" s="561"/>
      <c r="AV92" s="561"/>
      <c r="AW92" s="561"/>
      <c r="AX92" s="561"/>
      <c r="AY92" s="561"/>
      <c r="AZ92" s="561"/>
      <c r="BL92" s="32"/>
    </row>
    <row r="93" spans="1:70" s="562" customFormat="1" x14ac:dyDescent="0.2">
      <c r="A93" s="61">
        <f>+IF(FEBRERO!A93=0,"",FEBRERO!A93)</f>
        <v>1130209</v>
      </c>
      <c r="B93" s="170" t="str">
        <f>+IF(FEBRERO!B93=0,"",FEBRERO!B93)</f>
        <v>OTROS</v>
      </c>
      <c r="C93" s="172">
        <f t="shared" ref="C93:N93" si="93">SUM(C94:C97)</f>
        <v>8000000</v>
      </c>
      <c r="D93" s="172">
        <f t="shared" si="93"/>
        <v>0</v>
      </c>
      <c r="E93" s="172">
        <f t="shared" si="93"/>
        <v>0</v>
      </c>
      <c r="F93" s="173">
        <f t="shared" si="93"/>
        <v>8000000</v>
      </c>
      <c r="G93" s="171">
        <f t="shared" si="93"/>
        <v>43697</v>
      </c>
      <c r="H93" s="172">
        <f t="shared" si="93"/>
        <v>71000</v>
      </c>
      <c r="I93" s="173">
        <f t="shared" si="93"/>
        <v>114697</v>
      </c>
      <c r="J93" s="171">
        <f t="shared" si="93"/>
        <v>43697</v>
      </c>
      <c r="K93" s="172">
        <f t="shared" si="93"/>
        <v>71000</v>
      </c>
      <c r="L93" s="173">
        <f t="shared" si="93"/>
        <v>114697</v>
      </c>
      <c r="M93" s="171">
        <f t="shared" si="93"/>
        <v>7885303</v>
      </c>
      <c r="N93" s="173">
        <f t="shared" si="93"/>
        <v>7885303</v>
      </c>
      <c r="O93" s="467"/>
      <c r="P93" s="171">
        <f>SUM(P94:P97)</f>
        <v>0</v>
      </c>
      <c r="Q93" s="173">
        <f>SUM(Q94:Q97)</f>
        <v>0</v>
      </c>
      <c r="R93" s="32"/>
      <c r="S93" s="156" t="str">
        <f>+IF(FEBRERO!S93=0,"",FEBRERO!S93)</f>
        <v>1020301-2</v>
      </c>
      <c r="T93" s="251" t="str">
        <f>+IF(FEBRERO!T93=0,"",FEBRERO!T93)</f>
        <v>Aportes Fondos Pensionales - Sin Sit. Fondos</v>
      </c>
      <c r="U93" s="31">
        <f>+ENERO!U93</f>
        <v>100560974</v>
      </c>
      <c r="V93" s="17">
        <f>FEBRERO!V93+MARZO!AL93</f>
        <v>0</v>
      </c>
      <c r="W93" s="17">
        <f>FEBRERO!W93+MARZO!AM93</f>
        <v>0</v>
      </c>
      <c r="X93" s="20">
        <f>SUM(U93:W93)</f>
        <v>100560974</v>
      </c>
      <c r="Y93" s="21">
        <f>FEBRERO!AA93</f>
        <v>14048262</v>
      </c>
      <c r="Z93" s="457">
        <v>7132443</v>
      </c>
      <c r="AA93" s="18">
        <f>SUM(Y93:Z93)</f>
        <v>21180705</v>
      </c>
      <c r="AB93" s="21">
        <f>FEBRERO!AD93</f>
        <v>14048262</v>
      </c>
      <c r="AC93" s="457">
        <v>7132443</v>
      </c>
      <c r="AD93" s="18">
        <f>SUM(AB93:AC93)</f>
        <v>21180705</v>
      </c>
      <c r="AE93" s="21">
        <f>FEBRERO!AG93</f>
        <v>14048262</v>
      </c>
      <c r="AF93" s="457">
        <v>7132443</v>
      </c>
      <c r="AG93" s="18">
        <f>SUM(AE93:AF93)</f>
        <v>21180705</v>
      </c>
      <c r="AH93" s="21">
        <f>X93-AA93</f>
        <v>79380269</v>
      </c>
      <c r="AI93" s="17">
        <f>X93-AD93</f>
        <v>79380269</v>
      </c>
      <c r="AJ93" s="18">
        <f>X93-AG93</f>
        <v>79380269</v>
      </c>
      <c r="AK93" s="10"/>
      <c r="AL93" s="455">
        <v>0</v>
      </c>
      <c r="AM93" s="458">
        <v>0</v>
      </c>
      <c r="AN93" s="32"/>
      <c r="AO93" s="561"/>
      <c r="AP93" s="561"/>
      <c r="AQ93" s="561"/>
      <c r="AR93" s="561"/>
      <c r="AS93" s="561"/>
      <c r="AT93" s="561"/>
      <c r="AU93" s="561"/>
      <c r="AV93" s="561"/>
      <c r="AW93" s="561"/>
      <c r="AX93" s="561"/>
      <c r="AY93" s="561"/>
      <c r="AZ93" s="561"/>
      <c r="BL93" s="32"/>
    </row>
    <row r="94" spans="1:70" s="562" customFormat="1" x14ac:dyDescent="0.2">
      <c r="A94" s="11" t="str">
        <f>+IF(FEBRERO!A94=0,"",FEBRERO!A94)</f>
        <v>1130209 - 1</v>
      </c>
      <c r="B94" s="58" t="str">
        <f>+IF(FEBRERO!B94=0,"",FEBRERO!B94)</f>
        <v>Bienestar Social</v>
      </c>
      <c r="C94" s="456">
        <f>+ENERO!C94</f>
        <v>0</v>
      </c>
      <c r="D94" s="456">
        <f>FEBRERO!D94+MARZO!P94</f>
        <v>0</v>
      </c>
      <c r="E94" s="456">
        <f>FEBRERO!E94+MARZO!Q94</f>
        <v>0</v>
      </c>
      <c r="F94" s="170">
        <f>SUM(C94:E94)</f>
        <v>0</v>
      </c>
      <c r="G94" s="283">
        <f>FEBRERO!I94</f>
        <v>0</v>
      </c>
      <c r="H94" s="457">
        <v>0</v>
      </c>
      <c r="I94" s="170">
        <f>SUM(G94:H94)</f>
        <v>0</v>
      </c>
      <c r="J94" s="283">
        <f>FEBRERO!L94</f>
        <v>0</v>
      </c>
      <c r="K94" s="457">
        <v>0</v>
      </c>
      <c r="L94" s="170">
        <f>SUM(J94:K94)</f>
        <v>0</v>
      </c>
      <c r="M94" s="283">
        <f>F94-I94</f>
        <v>0</v>
      </c>
      <c r="N94" s="170">
        <f>F94-L94</f>
        <v>0</v>
      </c>
      <c r="O94" s="467"/>
      <c r="P94" s="455">
        <v>0</v>
      </c>
      <c r="Q94" s="458">
        <v>0</v>
      </c>
      <c r="R94" s="32"/>
      <c r="S94" s="156" t="str">
        <f>+IF(FEBRERO!S94=0,"",FEBRERO!S94)</f>
        <v>1020301-3</v>
      </c>
      <c r="T94" s="251" t="str">
        <f>+IF(FEBRERO!T94=0,"",FEBRERO!T94)</f>
        <v xml:space="preserve">Aportes a Fondos de Cesantia - Sin Sit. de Fondos </v>
      </c>
      <c r="U94" s="31">
        <f>+ENERO!U94</f>
        <v>77231977</v>
      </c>
      <c r="V94" s="17">
        <f>FEBRERO!V94+MARZO!AL94</f>
        <v>0</v>
      </c>
      <c r="W94" s="17">
        <f>FEBRERO!W94+MARZO!AM94</f>
        <v>0</v>
      </c>
      <c r="X94" s="20">
        <f>SUM(U94:W94)</f>
        <v>77231977</v>
      </c>
      <c r="Y94" s="21">
        <f>FEBRERO!AA94</f>
        <v>0</v>
      </c>
      <c r="Z94" s="457">
        <v>0</v>
      </c>
      <c r="AA94" s="18">
        <f>SUM(Y94:Z94)</f>
        <v>0</v>
      </c>
      <c r="AB94" s="21">
        <f>FEBRERO!AD94</f>
        <v>0</v>
      </c>
      <c r="AC94" s="457">
        <v>0</v>
      </c>
      <c r="AD94" s="18">
        <f>SUM(AB94:AC94)</f>
        <v>0</v>
      </c>
      <c r="AE94" s="21">
        <f>FEBRERO!AG94</f>
        <v>0</v>
      </c>
      <c r="AF94" s="457">
        <v>0</v>
      </c>
      <c r="AG94" s="18">
        <f>SUM(AE94:AF94)</f>
        <v>0</v>
      </c>
      <c r="AH94" s="21">
        <f>X94-AA94</f>
        <v>77231977</v>
      </c>
      <c r="AI94" s="17">
        <f>X94-AD94</f>
        <v>77231977</v>
      </c>
      <c r="AJ94" s="18">
        <f>X94-AG94</f>
        <v>77231977</v>
      </c>
      <c r="AK94" s="10"/>
      <c r="AL94" s="455">
        <v>0</v>
      </c>
      <c r="AM94" s="458">
        <v>0</v>
      </c>
      <c r="AN94" s="32"/>
      <c r="AO94" s="561"/>
      <c r="AP94" s="561"/>
      <c r="AQ94" s="561"/>
      <c r="AR94" s="561"/>
      <c r="AS94" s="561"/>
      <c r="AT94" s="561"/>
      <c r="AU94" s="561"/>
      <c r="AV94" s="561"/>
      <c r="AW94" s="561"/>
      <c r="AX94" s="561"/>
      <c r="AY94" s="561"/>
      <c r="AZ94" s="561"/>
      <c r="BL94" s="32"/>
    </row>
    <row r="95" spans="1:70" s="562" customFormat="1" x14ac:dyDescent="0.2">
      <c r="A95" s="11" t="str">
        <f>+IF(FEBRERO!A95=0,"",FEBRERO!A95)</f>
        <v>1130209 - 2</v>
      </c>
      <c r="B95" s="58" t="str">
        <f>+IF(FEBRERO!B95=0,"",FEBRERO!B95)</f>
        <v>Fondo de la Vivienda</v>
      </c>
      <c r="C95" s="456">
        <f>+ENERO!C95</f>
        <v>0</v>
      </c>
      <c r="D95" s="456">
        <f>FEBRERO!D95+MARZO!P95</f>
        <v>0</v>
      </c>
      <c r="E95" s="456">
        <f>FEBRERO!E95+MARZO!Q95</f>
        <v>0</v>
      </c>
      <c r="F95" s="170">
        <f>SUM(C95:E95)</f>
        <v>0</v>
      </c>
      <c r="G95" s="283">
        <f>FEBRERO!I95</f>
        <v>0</v>
      </c>
      <c r="H95" s="457">
        <v>0</v>
      </c>
      <c r="I95" s="170">
        <f>SUM(G95:H95)</f>
        <v>0</v>
      </c>
      <c r="J95" s="283">
        <f>FEBRERO!L95</f>
        <v>0</v>
      </c>
      <c r="K95" s="457">
        <v>0</v>
      </c>
      <c r="L95" s="170">
        <f>SUM(J95:K95)</f>
        <v>0</v>
      </c>
      <c r="M95" s="283">
        <f>F95-I95</f>
        <v>0</v>
      </c>
      <c r="N95" s="170">
        <f>F95-L95</f>
        <v>0</v>
      </c>
      <c r="O95" s="467"/>
      <c r="P95" s="455">
        <v>0</v>
      </c>
      <c r="Q95" s="458">
        <v>0</v>
      </c>
      <c r="R95" s="32"/>
      <c r="S95" s="156" t="str">
        <f>+IF(FEBRERO!S95=0,"",FEBRERO!S95)</f>
        <v>1020301-4</v>
      </c>
      <c r="T95" s="251" t="str">
        <f>+IF(FEBRERO!T95=0,"",FEBRERO!T95)</f>
        <v>Aporte a ARL. - Sin Sit. de Fondos</v>
      </c>
      <c r="U95" s="31">
        <f>+ENERO!U95</f>
        <v>18276298</v>
      </c>
      <c r="V95" s="17">
        <f>FEBRERO!V95+MARZO!AL95</f>
        <v>0</v>
      </c>
      <c r="W95" s="17">
        <f>FEBRERO!W95+MARZO!AM95</f>
        <v>0</v>
      </c>
      <c r="X95" s="20">
        <f>SUM(U95:W95)</f>
        <v>18276298</v>
      </c>
      <c r="Y95" s="21">
        <f>FEBRERO!AA95</f>
        <v>2748351</v>
      </c>
      <c r="Z95" s="457">
        <v>1380452</v>
      </c>
      <c r="AA95" s="18">
        <f>SUM(Y95:Z95)</f>
        <v>4128803</v>
      </c>
      <c r="AB95" s="21">
        <f>FEBRERO!AD95</f>
        <v>2748351</v>
      </c>
      <c r="AC95" s="457">
        <v>1380452</v>
      </c>
      <c r="AD95" s="18">
        <f>SUM(AB95:AC95)</f>
        <v>4128803</v>
      </c>
      <c r="AE95" s="21">
        <f>FEBRERO!AG95</f>
        <v>2748351</v>
      </c>
      <c r="AF95" s="457">
        <v>1380452</v>
      </c>
      <c r="AG95" s="18">
        <f>SUM(AE95:AF95)</f>
        <v>4128803</v>
      </c>
      <c r="AH95" s="21">
        <f>X95-AA95</f>
        <v>14147495</v>
      </c>
      <c r="AI95" s="17">
        <f>X95-AD95</f>
        <v>14147495</v>
      </c>
      <c r="AJ95" s="18">
        <f>X95-AG95</f>
        <v>14147495</v>
      </c>
      <c r="AK95" s="10"/>
      <c r="AL95" s="455">
        <v>0</v>
      </c>
      <c r="AM95" s="458">
        <v>0</v>
      </c>
      <c r="AN95" s="32"/>
      <c r="AO95" s="561"/>
      <c r="AP95" s="561"/>
      <c r="AQ95" s="561"/>
      <c r="AR95" s="561"/>
      <c r="AS95" s="561"/>
      <c r="AT95" s="561"/>
      <c r="AU95" s="561"/>
      <c r="AV95" s="561"/>
      <c r="AW95" s="561"/>
      <c r="AX95" s="561"/>
      <c r="AY95" s="561"/>
      <c r="AZ95" s="561"/>
      <c r="BL95" s="32"/>
    </row>
    <row r="96" spans="1:70" s="32" customFormat="1" x14ac:dyDescent="0.2">
      <c r="A96" s="11" t="str">
        <f>+IF(FEBRERO!A96=0,"",FEBRERO!A96)</f>
        <v>1130209 - 3</v>
      </c>
      <c r="B96" s="58" t="str">
        <f>+IF(FEBRERO!B96=0,"",FEBRERO!B96)</f>
        <v xml:space="preserve">Aprovechamientos </v>
      </c>
      <c r="C96" s="456">
        <f>+ENERO!C96</f>
        <v>8000000</v>
      </c>
      <c r="D96" s="456">
        <f>FEBRERO!D96+MARZO!P96</f>
        <v>0</v>
      </c>
      <c r="E96" s="456">
        <f>FEBRERO!E96+MARZO!Q96</f>
        <v>0</v>
      </c>
      <c r="F96" s="170">
        <f>SUM(C96:E96)</f>
        <v>8000000</v>
      </c>
      <c r="G96" s="283">
        <f>FEBRERO!I96</f>
        <v>43697</v>
      </c>
      <c r="H96" s="457">
        <v>71000</v>
      </c>
      <c r="I96" s="170">
        <f>SUM(G96:H96)</f>
        <v>114697</v>
      </c>
      <c r="J96" s="283">
        <f>FEBRERO!L96</f>
        <v>43697</v>
      </c>
      <c r="K96" s="457">
        <v>71000</v>
      </c>
      <c r="L96" s="170">
        <f>SUM(J96:K96)</f>
        <v>114697</v>
      </c>
      <c r="M96" s="283">
        <f>F96-I96</f>
        <v>7885303</v>
      </c>
      <c r="N96" s="170">
        <f>F96-L96</f>
        <v>7885303</v>
      </c>
      <c r="O96" s="467"/>
      <c r="P96" s="455">
        <v>0</v>
      </c>
      <c r="Q96" s="458">
        <v>0</v>
      </c>
      <c r="S96" s="155">
        <f>+IF(FEBRERO!S96=0,"",FEBRERO!S96)</f>
        <v>1020302</v>
      </c>
      <c r="T96" s="238" t="str">
        <f>+IF(FEBRERO!T96=0,"",FEBRERO!T96)</f>
        <v>Contribuciones - Otros</v>
      </c>
      <c r="U96" s="31">
        <f t="shared" ref="U96:AJ96" si="94">SUM(U97:U101)</f>
        <v>71005588</v>
      </c>
      <c r="V96" s="17">
        <f t="shared" si="94"/>
        <v>0</v>
      </c>
      <c r="W96" s="17">
        <f t="shared" si="94"/>
        <v>0</v>
      </c>
      <c r="X96" s="20">
        <f t="shared" si="94"/>
        <v>71005588</v>
      </c>
      <c r="Y96" s="21">
        <f t="shared" si="94"/>
        <v>5941933</v>
      </c>
      <c r="Z96" s="169">
        <f t="shared" si="94"/>
        <v>2413109</v>
      </c>
      <c r="AA96" s="18">
        <f t="shared" si="94"/>
        <v>8355042</v>
      </c>
      <c r="AB96" s="21">
        <f t="shared" si="94"/>
        <v>5941933</v>
      </c>
      <c r="AC96" s="169">
        <f t="shared" si="94"/>
        <v>2413109</v>
      </c>
      <c r="AD96" s="18">
        <f t="shared" si="94"/>
        <v>8355042</v>
      </c>
      <c r="AE96" s="21">
        <f t="shared" si="94"/>
        <v>3172537</v>
      </c>
      <c r="AF96" s="169">
        <f t="shared" si="94"/>
        <v>2769396</v>
      </c>
      <c r="AG96" s="18">
        <f t="shared" si="94"/>
        <v>5941933</v>
      </c>
      <c r="AH96" s="21">
        <f t="shared" si="94"/>
        <v>62650546</v>
      </c>
      <c r="AI96" s="17">
        <f t="shared" si="94"/>
        <v>62650546</v>
      </c>
      <c r="AJ96" s="18">
        <f t="shared" si="94"/>
        <v>65063655</v>
      </c>
      <c r="AL96" s="36">
        <f>SUM(AL97:AL101)</f>
        <v>0</v>
      </c>
      <c r="AM96" s="37">
        <f>SUM(AM97:AM101)</f>
        <v>0</v>
      </c>
      <c r="AO96" s="561"/>
      <c r="AP96" s="561"/>
      <c r="AQ96" s="561"/>
      <c r="AR96" s="561"/>
      <c r="AS96" s="561"/>
      <c r="AT96" s="561"/>
      <c r="AU96" s="561"/>
      <c r="AV96" s="561"/>
      <c r="AW96" s="561"/>
      <c r="AX96" s="561"/>
      <c r="AY96" s="561"/>
      <c r="AZ96" s="561"/>
      <c r="BA96" s="562"/>
      <c r="BC96" s="562"/>
      <c r="BD96" s="562"/>
      <c r="BE96" s="562"/>
      <c r="BF96" s="562"/>
      <c r="BL96" s="562"/>
      <c r="BM96" s="562"/>
      <c r="BN96" s="562"/>
      <c r="BO96" s="562"/>
      <c r="BP96" s="562"/>
      <c r="BQ96" s="562"/>
      <c r="BR96" s="562"/>
    </row>
    <row r="97" spans="1:70" s="562" customFormat="1" ht="13.5" thickBot="1" x14ac:dyDescent="0.25">
      <c r="A97" s="218" t="str">
        <f>+IF(FEBRERO!A97=0,"",FEBRERO!A97)</f>
        <v>1130209 - 4</v>
      </c>
      <c r="B97" s="219" t="str">
        <f>+IF(FEBRERO!B97=0,"",FEBRERO!B97)</f>
        <v>Otros</v>
      </c>
      <c r="C97" s="564">
        <f>+ENERO!C97</f>
        <v>0</v>
      </c>
      <c r="D97" s="564">
        <f>FEBRERO!D97+MARZO!P97</f>
        <v>0</v>
      </c>
      <c r="E97" s="564">
        <f>FEBRERO!E97+MARZO!Q97</f>
        <v>0</v>
      </c>
      <c r="F97" s="565">
        <f>SUM(C97:E97)</f>
        <v>0</v>
      </c>
      <c r="G97" s="566">
        <f>FEBRERO!I97</f>
        <v>0</v>
      </c>
      <c r="H97" s="475">
        <v>0</v>
      </c>
      <c r="I97" s="565">
        <f>SUM(G97:H97)</f>
        <v>0</v>
      </c>
      <c r="J97" s="566">
        <f>FEBRERO!L97</f>
        <v>0</v>
      </c>
      <c r="K97" s="475">
        <v>0</v>
      </c>
      <c r="L97" s="565">
        <f>SUM(J97:K97)</f>
        <v>0</v>
      </c>
      <c r="M97" s="566">
        <f>F97-I97</f>
        <v>0</v>
      </c>
      <c r="N97" s="565">
        <f>F97-L97</f>
        <v>0</v>
      </c>
      <c r="O97" s="467"/>
      <c r="P97" s="471">
        <v>0</v>
      </c>
      <c r="Q97" s="476">
        <v>0</v>
      </c>
      <c r="R97" s="32"/>
      <c r="S97" s="156" t="str">
        <f>+IF(FEBRERO!S97=0,"",FEBRERO!S97)</f>
        <v>1020302-1</v>
      </c>
      <c r="T97" s="251" t="str">
        <f>+IF(FEBRERO!T97=0,"",FEBRERO!T97)</f>
        <v>Aportes a E.P.S.- Con sit. Fondos</v>
      </c>
      <c r="U97" s="31">
        <f>+ENERO!U97</f>
        <v>9531764</v>
      </c>
      <c r="V97" s="17">
        <f>FEBRERO!V97+MARZO!AL97</f>
        <v>0</v>
      </c>
      <c r="W97" s="17">
        <f>FEBRERO!W97+MARZO!AM97</f>
        <v>0</v>
      </c>
      <c r="X97" s="20">
        <f t="shared" ref="X97:X102" si="95">SUM(U97:W97)</f>
        <v>9531764</v>
      </c>
      <c r="Y97" s="21">
        <f>FEBRERO!AA97</f>
        <v>957300</v>
      </c>
      <c r="Z97" s="457">
        <v>0</v>
      </c>
      <c r="AA97" s="18">
        <f t="shared" ref="AA97:AA102" si="96">SUM(Y97:Z97)</f>
        <v>957300</v>
      </c>
      <c r="AB97" s="21">
        <f>FEBRERO!AD97</f>
        <v>957300</v>
      </c>
      <c r="AC97" s="457">
        <v>0</v>
      </c>
      <c r="AD97" s="18">
        <f t="shared" ref="AD97:AD102" si="97">SUM(AB97:AC97)</f>
        <v>957300</v>
      </c>
      <c r="AE97" s="21">
        <f>FEBRERO!AG97</f>
        <v>751900</v>
      </c>
      <c r="AF97" s="457">
        <v>205400</v>
      </c>
      <c r="AG97" s="18">
        <f t="shared" ref="AG97:AG102" si="98">SUM(AE97:AF97)</f>
        <v>957300</v>
      </c>
      <c r="AH97" s="21">
        <f t="shared" ref="AH97:AH102" si="99">X97-AA97</f>
        <v>8574464</v>
      </c>
      <c r="AI97" s="17">
        <f t="shared" ref="AI97:AI102" si="100">X97-AD97</f>
        <v>8574464</v>
      </c>
      <c r="AJ97" s="18">
        <f t="shared" ref="AJ97:AJ102" si="101">X97-AG97</f>
        <v>8574464</v>
      </c>
      <c r="AK97" s="32"/>
      <c r="AL97" s="455">
        <v>0</v>
      </c>
      <c r="AM97" s="458">
        <v>0</v>
      </c>
      <c r="AN97" s="32"/>
      <c r="AO97" s="561"/>
      <c r="AP97" s="561"/>
      <c r="AQ97" s="561"/>
      <c r="AR97" s="561"/>
      <c r="AS97" s="561"/>
      <c r="AT97" s="561"/>
      <c r="AU97" s="561"/>
      <c r="AV97" s="561"/>
      <c r="AW97" s="561"/>
      <c r="AX97" s="561"/>
      <c r="AY97" s="561"/>
      <c r="AZ97" s="561"/>
      <c r="BC97" s="32"/>
      <c r="BD97" s="32"/>
      <c r="BE97" s="32"/>
    </row>
    <row r="98" spans="1:70" s="562" customFormat="1" ht="13.5" thickBot="1" x14ac:dyDescent="0.25">
      <c r="A98" s="217"/>
      <c r="B98" s="554"/>
      <c r="C98" s="365"/>
      <c r="D98" s="365"/>
      <c r="E98" s="365"/>
      <c r="F98" s="365"/>
      <c r="G98" s="365"/>
      <c r="H98" s="365"/>
      <c r="I98" s="365"/>
      <c r="J98" s="365"/>
      <c r="K98" s="365"/>
      <c r="L98" s="365"/>
      <c r="M98" s="365"/>
      <c r="N98" s="567"/>
      <c r="O98" s="467"/>
      <c r="P98" s="568"/>
      <c r="Q98" s="567"/>
      <c r="R98" s="32"/>
      <c r="S98" s="156" t="str">
        <f>+IF(FEBRERO!S98=0,"",FEBRERO!S98)</f>
        <v>1020302-2</v>
      </c>
      <c r="T98" s="251" t="str">
        <f>+IF(FEBRERO!T98=0,"",FEBRERO!T98)</f>
        <v>Aportes Fondos Pensionales - Con Sit. Fondos</v>
      </c>
      <c r="U98" s="31">
        <f>+ENERO!U98</f>
        <v>10473878</v>
      </c>
      <c r="V98" s="17">
        <f>FEBRERO!V98+MARZO!AL98</f>
        <v>0</v>
      </c>
      <c r="W98" s="17">
        <f>FEBRERO!W98+MARZO!AM98</f>
        <v>0</v>
      </c>
      <c r="X98" s="20">
        <f t="shared" si="95"/>
        <v>10473878</v>
      </c>
      <c r="Y98" s="21">
        <f>FEBRERO!AA98</f>
        <v>249200</v>
      </c>
      <c r="Z98" s="457">
        <v>0</v>
      </c>
      <c r="AA98" s="18">
        <f t="shared" si="96"/>
        <v>249200</v>
      </c>
      <c r="AB98" s="21">
        <f>FEBRERO!AD98</f>
        <v>249200</v>
      </c>
      <c r="AC98" s="457">
        <v>0</v>
      </c>
      <c r="AD98" s="18">
        <f t="shared" si="97"/>
        <v>249200</v>
      </c>
      <c r="AE98" s="21">
        <f>FEBRERO!AG98</f>
        <v>0</v>
      </c>
      <c r="AF98" s="457">
        <v>249200</v>
      </c>
      <c r="AG98" s="18">
        <f t="shared" si="98"/>
        <v>249200</v>
      </c>
      <c r="AH98" s="21">
        <f t="shared" si="99"/>
        <v>10224678</v>
      </c>
      <c r="AI98" s="17">
        <f t="shared" si="100"/>
        <v>10224678</v>
      </c>
      <c r="AJ98" s="18">
        <f t="shared" si="101"/>
        <v>10224678</v>
      </c>
      <c r="AK98" s="32"/>
      <c r="AL98" s="455">
        <v>0</v>
      </c>
      <c r="AM98" s="458">
        <v>0</v>
      </c>
      <c r="AN98" s="32"/>
      <c r="AO98" s="561"/>
      <c r="AP98" s="561"/>
      <c r="AQ98" s="561"/>
      <c r="AR98" s="561"/>
      <c r="AS98" s="561"/>
      <c r="AT98" s="561"/>
      <c r="AU98" s="561"/>
      <c r="AV98" s="561"/>
      <c r="AW98" s="561"/>
      <c r="AX98" s="561"/>
      <c r="AY98" s="561"/>
      <c r="AZ98" s="561"/>
      <c r="BN98" s="32"/>
      <c r="BO98" s="32"/>
      <c r="BP98" s="32"/>
      <c r="BQ98" s="32"/>
      <c r="BR98" s="32"/>
    </row>
    <row r="99" spans="1:70" s="562" customFormat="1" ht="15.75" x14ac:dyDescent="0.2">
      <c r="A99" s="569">
        <f>+IF(FEBRERO!A99=0,"",FEBRERO!A99)</f>
        <v>11303</v>
      </c>
      <c r="B99" s="570" t="str">
        <f>+IF(FEBRERO!B99=0,"",FEBRERO!B99)</f>
        <v>Aportes no ligados a venta servicios de salud</v>
      </c>
      <c r="C99" s="572">
        <f t="shared" ref="C99:N99" si="102">SUM(C100:C106)</f>
        <v>331695000</v>
      </c>
      <c r="D99" s="572">
        <f t="shared" si="102"/>
        <v>0</v>
      </c>
      <c r="E99" s="572">
        <f t="shared" si="102"/>
        <v>20000000</v>
      </c>
      <c r="F99" s="573">
        <f t="shared" si="102"/>
        <v>351695000</v>
      </c>
      <c r="G99" s="571">
        <f t="shared" si="102"/>
        <v>67878926</v>
      </c>
      <c r="H99" s="572">
        <f t="shared" si="102"/>
        <v>23939463</v>
      </c>
      <c r="I99" s="573">
        <f t="shared" si="102"/>
        <v>91818389</v>
      </c>
      <c r="J99" s="571">
        <f t="shared" si="102"/>
        <v>67878926</v>
      </c>
      <c r="K99" s="572">
        <f t="shared" si="102"/>
        <v>23939463</v>
      </c>
      <c r="L99" s="573">
        <f t="shared" si="102"/>
        <v>91818389</v>
      </c>
      <c r="M99" s="571">
        <f t="shared" si="102"/>
        <v>259876611</v>
      </c>
      <c r="N99" s="573">
        <f t="shared" si="102"/>
        <v>259876611</v>
      </c>
      <c r="P99" s="215">
        <f>SUM(P100:P106)</f>
        <v>0</v>
      </c>
      <c r="Q99" s="216">
        <f>SUM(Q100:Q106)</f>
        <v>0</v>
      </c>
      <c r="R99" s="32"/>
      <c r="S99" s="156" t="str">
        <f>+IF(FEBRERO!S99=0,"",FEBRERO!S99)</f>
        <v>1020302-3</v>
      </c>
      <c r="T99" s="251" t="str">
        <f>+IF(FEBRERO!T99=0,"",FEBRERO!T99)</f>
        <v xml:space="preserve">Aportes a Fondos de Cesantia - Con Sit. de Fondos </v>
      </c>
      <c r="U99" s="31">
        <f>+ENERO!U99</f>
        <v>10246285</v>
      </c>
      <c r="V99" s="17">
        <f>FEBRERO!V99+MARZO!AL99</f>
        <v>0</v>
      </c>
      <c r="W99" s="17">
        <f>FEBRERO!W99+MARZO!AM99</f>
        <v>0</v>
      </c>
      <c r="X99" s="20">
        <f t="shared" si="95"/>
        <v>10246285</v>
      </c>
      <c r="Y99" s="21">
        <f>FEBRERO!AA99</f>
        <v>0</v>
      </c>
      <c r="Z99" s="457">
        <v>0</v>
      </c>
      <c r="AA99" s="18">
        <f t="shared" si="96"/>
        <v>0</v>
      </c>
      <c r="AB99" s="21">
        <f>FEBRERO!AD99</f>
        <v>0</v>
      </c>
      <c r="AC99" s="457">
        <v>0</v>
      </c>
      <c r="AD99" s="18">
        <f t="shared" si="97"/>
        <v>0</v>
      </c>
      <c r="AE99" s="21">
        <f>FEBRERO!AG99</f>
        <v>0</v>
      </c>
      <c r="AF99" s="457">
        <v>0</v>
      </c>
      <c r="AG99" s="18">
        <f t="shared" si="98"/>
        <v>0</v>
      </c>
      <c r="AH99" s="21">
        <f t="shared" si="99"/>
        <v>10246285</v>
      </c>
      <c r="AI99" s="17">
        <f t="shared" si="100"/>
        <v>10246285</v>
      </c>
      <c r="AJ99" s="18">
        <f t="shared" si="101"/>
        <v>10246285</v>
      </c>
      <c r="AK99" s="32"/>
      <c r="AL99" s="455">
        <v>0</v>
      </c>
      <c r="AM99" s="458">
        <v>0</v>
      </c>
      <c r="AN99" s="32"/>
      <c r="AO99" s="561"/>
      <c r="AP99" s="561"/>
      <c r="AQ99" s="561"/>
      <c r="AR99" s="561"/>
      <c r="AS99" s="561"/>
      <c r="AT99" s="561"/>
      <c r="AU99" s="561"/>
      <c r="AV99" s="561"/>
      <c r="AW99" s="561"/>
      <c r="AX99" s="561"/>
      <c r="AY99" s="561"/>
      <c r="AZ99" s="561"/>
      <c r="BM99" s="32"/>
    </row>
    <row r="100" spans="1:70" s="467" customFormat="1" x14ac:dyDescent="0.2">
      <c r="A100" s="33" t="str">
        <f>+IF(FEBRERO!A100=0,"",FEBRERO!A100)</f>
        <v>11303-1</v>
      </c>
      <c r="B100" s="59" t="str">
        <f>+IF(FEBRERO!B100=0,"",FEBRERO!B100)</f>
        <v xml:space="preserve">NACION </v>
      </c>
      <c r="C100" s="574">
        <f>+ENERO!C100</f>
        <v>0</v>
      </c>
      <c r="D100" s="574">
        <f>FEBRERO!D100+MARZO!P100</f>
        <v>0</v>
      </c>
      <c r="E100" s="574">
        <f>FEBRERO!E100+MARZO!Q100</f>
        <v>0</v>
      </c>
      <c r="F100" s="575">
        <f t="shared" ref="F100:F106" si="103">SUM(C100:E100)</f>
        <v>0</v>
      </c>
      <c r="G100" s="576">
        <f>FEBRERO!I100</f>
        <v>0</v>
      </c>
      <c r="H100" s="457">
        <v>0</v>
      </c>
      <c r="I100" s="575">
        <f t="shared" ref="I100:I106" si="104">SUM(G100:H100)</f>
        <v>0</v>
      </c>
      <c r="J100" s="576">
        <f>FEBRERO!L100</f>
        <v>0</v>
      </c>
      <c r="K100" s="457">
        <v>0</v>
      </c>
      <c r="L100" s="575">
        <f t="shared" ref="L100:L106" si="105">SUM(J100:K100)</f>
        <v>0</v>
      </c>
      <c r="M100" s="576">
        <f t="shared" ref="M100:M106" si="106">F100-I100</f>
        <v>0</v>
      </c>
      <c r="N100" s="575">
        <f t="shared" ref="N100:N106" si="107">F100-L100</f>
        <v>0</v>
      </c>
      <c r="O100" s="562"/>
      <c r="P100" s="455">
        <v>0</v>
      </c>
      <c r="Q100" s="458">
        <v>0</v>
      </c>
      <c r="R100" s="10"/>
      <c r="S100" s="156" t="str">
        <f>+IF(FEBRERO!S100=0,"",FEBRERO!S100)</f>
        <v>1020302-4</v>
      </c>
      <c r="T100" s="251" t="str">
        <f>+IF(FEBRERO!T100=0,"",FEBRERO!T100)</f>
        <v>Aporte a ARL. - Con Sit. de Fondos</v>
      </c>
      <c r="U100" s="31">
        <f>+ENERO!U100</f>
        <v>1811777</v>
      </c>
      <c r="V100" s="17">
        <f>FEBRERO!V100+MARZO!AL100</f>
        <v>0</v>
      </c>
      <c r="W100" s="17">
        <f>FEBRERO!W100+MARZO!AM100</f>
        <v>0</v>
      </c>
      <c r="X100" s="20">
        <f t="shared" si="95"/>
        <v>1811777</v>
      </c>
      <c r="Y100" s="21">
        <f>FEBRERO!AA100</f>
        <v>0</v>
      </c>
      <c r="Z100" s="457">
        <v>0</v>
      </c>
      <c r="AA100" s="18">
        <f t="shared" si="96"/>
        <v>0</v>
      </c>
      <c r="AB100" s="21">
        <f>FEBRERO!AD100</f>
        <v>0</v>
      </c>
      <c r="AC100" s="457">
        <v>0</v>
      </c>
      <c r="AD100" s="18">
        <f t="shared" si="97"/>
        <v>0</v>
      </c>
      <c r="AE100" s="21">
        <f>FEBRERO!AG100</f>
        <v>0</v>
      </c>
      <c r="AF100" s="457">
        <v>0</v>
      </c>
      <c r="AG100" s="18">
        <f t="shared" si="98"/>
        <v>0</v>
      </c>
      <c r="AH100" s="21">
        <f t="shared" si="99"/>
        <v>1811777</v>
      </c>
      <c r="AI100" s="17">
        <f t="shared" si="100"/>
        <v>1811777</v>
      </c>
      <c r="AJ100" s="18">
        <f t="shared" si="101"/>
        <v>1811777</v>
      </c>
      <c r="AK100" s="32"/>
      <c r="AL100" s="455">
        <v>0</v>
      </c>
      <c r="AM100" s="458">
        <v>0</v>
      </c>
      <c r="AN100" s="10"/>
      <c r="AO100" s="365"/>
      <c r="AP100" s="365"/>
      <c r="AQ100" s="365"/>
      <c r="AR100" s="365"/>
      <c r="AS100" s="365"/>
      <c r="AT100" s="365"/>
      <c r="AU100" s="365"/>
      <c r="AV100" s="365"/>
      <c r="AW100" s="365"/>
      <c r="AX100" s="365"/>
      <c r="AY100" s="365"/>
      <c r="AZ100" s="365"/>
      <c r="BM100" s="562"/>
      <c r="BN100" s="562"/>
      <c r="BO100" s="562"/>
      <c r="BP100" s="562"/>
      <c r="BQ100" s="562"/>
      <c r="BR100" s="562"/>
    </row>
    <row r="101" spans="1:70" s="467" customFormat="1" x14ac:dyDescent="0.2">
      <c r="A101" s="33" t="str">
        <f>+IF(FEBRERO!A101=0,"",FEBRERO!A101)</f>
        <v>11303-2</v>
      </c>
      <c r="B101" s="59" t="str">
        <f>+IF(FEBRERO!B101=0,"",FEBRERO!B101)</f>
        <v>DEPARTAMENTO</v>
      </c>
      <c r="C101" s="574">
        <f>+ENERO!C101</f>
        <v>0</v>
      </c>
      <c r="D101" s="574">
        <f>FEBRERO!D101+MARZO!P101</f>
        <v>0</v>
      </c>
      <c r="E101" s="574">
        <f>FEBRERO!E101+MARZO!Q101</f>
        <v>0</v>
      </c>
      <c r="F101" s="575">
        <f t="shared" si="103"/>
        <v>0</v>
      </c>
      <c r="G101" s="576">
        <f>FEBRERO!I101</f>
        <v>0</v>
      </c>
      <c r="H101" s="457">
        <v>0</v>
      </c>
      <c r="I101" s="575">
        <f t="shared" si="104"/>
        <v>0</v>
      </c>
      <c r="J101" s="576">
        <f>FEBRERO!L101</f>
        <v>0</v>
      </c>
      <c r="K101" s="457">
        <v>0</v>
      </c>
      <c r="L101" s="575">
        <f t="shared" si="105"/>
        <v>0</v>
      </c>
      <c r="M101" s="576">
        <f t="shared" si="106"/>
        <v>0</v>
      </c>
      <c r="N101" s="575">
        <f t="shared" si="107"/>
        <v>0</v>
      </c>
      <c r="O101" s="562"/>
      <c r="P101" s="455">
        <v>0</v>
      </c>
      <c r="Q101" s="458">
        <v>0</v>
      </c>
      <c r="R101" s="10"/>
      <c r="S101" s="156" t="str">
        <f>+IF(FEBRERO!S101=0,"",FEBRERO!S101)</f>
        <v>1020302-5</v>
      </c>
      <c r="T101" s="251" t="str">
        <f>+IF(FEBRERO!T101=0,"",FEBRERO!T101)</f>
        <v>Aporte a Caja Compensación Familiar</v>
      </c>
      <c r="U101" s="31">
        <f>+ENERO!U101</f>
        <v>38941884</v>
      </c>
      <c r="V101" s="17">
        <f>FEBRERO!V101+MARZO!AL101</f>
        <v>0</v>
      </c>
      <c r="W101" s="17">
        <f>FEBRERO!W101+MARZO!AM101</f>
        <v>0</v>
      </c>
      <c r="X101" s="20">
        <f t="shared" si="95"/>
        <v>38941884</v>
      </c>
      <c r="Y101" s="21">
        <f>FEBRERO!AA101</f>
        <v>4735433</v>
      </c>
      <c r="Z101" s="457">
        <v>2413109</v>
      </c>
      <c r="AA101" s="18">
        <f t="shared" si="96"/>
        <v>7148542</v>
      </c>
      <c r="AB101" s="21">
        <f>FEBRERO!AD101</f>
        <v>4735433</v>
      </c>
      <c r="AC101" s="457">
        <v>2413109</v>
      </c>
      <c r="AD101" s="18">
        <f t="shared" si="97"/>
        <v>7148542</v>
      </c>
      <c r="AE101" s="21">
        <f>FEBRERO!AG101</f>
        <v>2420637</v>
      </c>
      <c r="AF101" s="457">
        <v>2314796</v>
      </c>
      <c r="AG101" s="18">
        <f t="shared" si="98"/>
        <v>4735433</v>
      </c>
      <c r="AH101" s="21">
        <f t="shared" si="99"/>
        <v>31793342</v>
      </c>
      <c r="AI101" s="17">
        <f t="shared" si="100"/>
        <v>31793342</v>
      </c>
      <c r="AJ101" s="18">
        <f t="shared" si="101"/>
        <v>34206451</v>
      </c>
      <c r="AK101" s="32"/>
      <c r="AL101" s="455">
        <v>0</v>
      </c>
      <c r="AM101" s="458">
        <v>0</v>
      </c>
      <c r="AN101" s="10"/>
      <c r="AO101" s="365"/>
      <c r="AP101" s="365"/>
      <c r="AQ101" s="365"/>
      <c r="AR101" s="365"/>
      <c r="AS101" s="365"/>
      <c r="AT101" s="365"/>
      <c r="AU101" s="365"/>
      <c r="AV101" s="365"/>
      <c r="AW101" s="365"/>
      <c r="AX101" s="365"/>
      <c r="AY101" s="365"/>
      <c r="AZ101" s="365"/>
      <c r="BM101" s="562"/>
      <c r="BN101" s="562"/>
      <c r="BO101" s="562"/>
      <c r="BP101" s="562"/>
      <c r="BQ101" s="562"/>
      <c r="BR101" s="562"/>
    </row>
    <row r="102" spans="1:70" s="467" customFormat="1" x14ac:dyDescent="0.2">
      <c r="A102" s="33" t="str">
        <f>+IF(FEBRERO!A102=0,"",FEBRERO!A102)</f>
        <v>11303-3</v>
      </c>
      <c r="B102" s="59" t="str">
        <f>+IF(FEBRERO!B102=0,"",FEBRERO!B102)</f>
        <v>MUNICIPIO</v>
      </c>
      <c r="C102" s="574">
        <f>+ENERO!C102</f>
        <v>0</v>
      </c>
      <c r="D102" s="574">
        <f>FEBRERO!D102+MARZO!P102</f>
        <v>0</v>
      </c>
      <c r="E102" s="574">
        <f>FEBRERO!E102+MARZO!Q102</f>
        <v>20000000</v>
      </c>
      <c r="F102" s="575">
        <f t="shared" si="103"/>
        <v>20000000</v>
      </c>
      <c r="G102" s="576">
        <f>FEBRERO!I102</f>
        <v>20000000</v>
      </c>
      <c r="H102" s="457">
        <v>0</v>
      </c>
      <c r="I102" s="575">
        <f t="shared" si="104"/>
        <v>20000000</v>
      </c>
      <c r="J102" s="576">
        <f>FEBRERO!L102</f>
        <v>20000000</v>
      </c>
      <c r="K102" s="457">
        <v>0</v>
      </c>
      <c r="L102" s="575">
        <f t="shared" si="105"/>
        <v>20000000</v>
      </c>
      <c r="M102" s="576">
        <f t="shared" si="106"/>
        <v>0</v>
      </c>
      <c r="N102" s="575">
        <f t="shared" si="107"/>
        <v>0</v>
      </c>
      <c r="O102" s="562"/>
      <c r="P102" s="455">
        <v>0</v>
      </c>
      <c r="Q102" s="458">
        <v>0</v>
      </c>
      <c r="R102" s="10"/>
      <c r="S102" s="155">
        <f>+IF(FEBRERO!S102=0,"",FEBRERO!S102)</f>
        <v>1020399</v>
      </c>
      <c r="T102" s="238" t="str">
        <f>+IF(FEBRERO!T102=0,"",FEBRERO!T102)</f>
        <v>Vigencias Anteriores</v>
      </c>
      <c r="U102" s="31">
        <f>+ENERO!U102</f>
        <v>0</v>
      </c>
      <c r="V102" s="17">
        <f>FEBRERO!V102+MARZO!AL102</f>
        <v>0</v>
      </c>
      <c r="W102" s="17">
        <f>FEBRERO!W102+MARZO!AM102</f>
        <v>58780867</v>
      </c>
      <c r="X102" s="20">
        <f t="shared" si="95"/>
        <v>58780867</v>
      </c>
      <c r="Y102" s="21">
        <f>FEBRERO!AA102</f>
        <v>58780867</v>
      </c>
      <c r="Z102" s="457">
        <v>0</v>
      </c>
      <c r="AA102" s="18">
        <f t="shared" si="96"/>
        <v>58780867</v>
      </c>
      <c r="AB102" s="21">
        <f>FEBRERO!AD102</f>
        <v>58780867</v>
      </c>
      <c r="AC102" s="457">
        <v>0</v>
      </c>
      <c r="AD102" s="18">
        <f t="shared" si="97"/>
        <v>58780867</v>
      </c>
      <c r="AE102" s="21">
        <f>FEBRERO!AG102</f>
        <v>38172729</v>
      </c>
      <c r="AF102" s="457">
        <v>0</v>
      </c>
      <c r="AG102" s="18">
        <f t="shared" si="98"/>
        <v>38172729</v>
      </c>
      <c r="AH102" s="21">
        <f t="shared" si="99"/>
        <v>0</v>
      </c>
      <c r="AI102" s="17">
        <f t="shared" si="100"/>
        <v>0</v>
      </c>
      <c r="AJ102" s="18">
        <f t="shared" si="101"/>
        <v>20608138</v>
      </c>
      <c r="AK102" s="10"/>
      <c r="AL102" s="455">
        <v>0</v>
      </c>
      <c r="AM102" s="458">
        <v>0</v>
      </c>
      <c r="AN102" s="10"/>
      <c r="AO102" s="365"/>
      <c r="AP102" s="365"/>
      <c r="AQ102" s="365"/>
      <c r="AR102" s="365"/>
      <c r="AS102" s="365"/>
      <c r="AT102" s="365"/>
      <c r="AU102" s="365"/>
      <c r="AV102" s="365"/>
      <c r="AW102" s="365"/>
      <c r="AX102" s="365"/>
      <c r="AY102" s="365"/>
      <c r="AZ102" s="365"/>
    </row>
    <row r="103" spans="1:70" s="467" customFormat="1" ht="15.75" x14ac:dyDescent="0.2">
      <c r="A103" s="33" t="str">
        <f>+IF(FEBRERO!A103=0,"",FEBRERO!A103)</f>
        <v>11303-4</v>
      </c>
      <c r="B103" s="59" t="str">
        <f>+IF(FEBRERO!B103=0,"",FEBRERO!B103)</f>
        <v>CONVENIOS (EMPRESTITO)</v>
      </c>
      <c r="C103" s="574">
        <f>+ENERO!C103</f>
        <v>0</v>
      </c>
      <c r="D103" s="574">
        <f>FEBRERO!D103+MARZO!P103</f>
        <v>0</v>
      </c>
      <c r="E103" s="574">
        <f>FEBRERO!E103+MARZO!Q103</f>
        <v>0</v>
      </c>
      <c r="F103" s="575">
        <f t="shared" si="103"/>
        <v>0</v>
      </c>
      <c r="G103" s="576">
        <f>FEBRERO!I103</f>
        <v>0</v>
      </c>
      <c r="H103" s="457">
        <v>0</v>
      </c>
      <c r="I103" s="575">
        <f t="shared" si="104"/>
        <v>0</v>
      </c>
      <c r="J103" s="576">
        <f>FEBRERO!L103</f>
        <v>0</v>
      </c>
      <c r="K103" s="457">
        <v>0</v>
      </c>
      <c r="L103" s="575">
        <f t="shared" si="105"/>
        <v>0</v>
      </c>
      <c r="M103" s="576">
        <f t="shared" si="106"/>
        <v>0</v>
      </c>
      <c r="N103" s="575">
        <f t="shared" si="107"/>
        <v>0</v>
      </c>
      <c r="O103" s="562"/>
      <c r="P103" s="455">
        <v>0</v>
      </c>
      <c r="Q103" s="458">
        <v>0</v>
      </c>
      <c r="R103" s="10"/>
      <c r="S103" s="448" t="str">
        <f>+IF(FEBRERO!S103=0,"",FEBRERO!S103)</f>
        <v/>
      </c>
      <c r="T103" s="649" t="str">
        <f>+IF(FEBRERO!T103=0,"",FEBRERO!T103)</f>
        <v/>
      </c>
      <c r="U103" s="450"/>
      <c r="V103" s="193"/>
      <c r="W103" s="193"/>
      <c r="X103" s="193"/>
      <c r="Y103" s="450"/>
      <c r="Z103" s="193"/>
      <c r="AA103" s="207"/>
      <c r="AB103" s="450"/>
      <c r="AC103" s="193"/>
      <c r="AD103" s="207"/>
      <c r="AE103" s="450"/>
      <c r="AF103" s="193"/>
      <c r="AG103" s="207"/>
      <c r="AH103" s="450"/>
      <c r="AI103" s="193"/>
      <c r="AJ103" s="207"/>
      <c r="AK103" s="10"/>
      <c r="AL103" s="213"/>
      <c r="AM103" s="214"/>
      <c r="AN103" s="10"/>
      <c r="AO103" s="365"/>
      <c r="AP103" s="365"/>
      <c r="AQ103" s="365"/>
      <c r="AR103" s="365"/>
      <c r="AS103" s="365"/>
      <c r="AT103" s="365"/>
      <c r="AU103" s="365"/>
      <c r="AV103" s="365"/>
      <c r="AW103" s="365"/>
      <c r="AX103" s="365"/>
      <c r="AY103" s="365"/>
      <c r="AZ103" s="365"/>
    </row>
    <row r="104" spans="1:70" s="467" customFormat="1" ht="15" x14ac:dyDescent="0.2">
      <c r="A104" s="33" t="str">
        <f>+IF(FEBRERO!A104=0,"",FEBRERO!A104)</f>
        <v>11303-5</v>
      </c>
      <c r="B104" s="59" t="str">
        <f>+IF(FEBRERO!B104=0,"",FEBRERO!B104)</f>
        <v>OTROS CONVENIOS</v>
      </c>
      <c r="C104" s="574">
        <f>+ENERO!C104</f>
        <v>0</v>
      </c>
      <c r="D104" s="574">
        <f>FEBRERO!D104+MARZO!P104</f>
        <v>0</v>
      </c>
      <c r="E104" s="574">
        <f>FEBRERO!E104+MARZO!Q104</f>
        <v>0</v>
      </c>
      <c r="F104" s="575">
        <f t="shared" si="103"/>
        <v>0</v>
      </c>
      <c r="G104" s="576">
        <f>FEBRERO!I104</f>
        <v>0</v>
      </c>
      <c r="H104" s="457">
        <v>0</v>
      </c>
      <c r="I104" s="575">
        <f t="shared" si="104"/>
        <v>0</v>
      </c>
      <c r="J104" s="576">
        <f>FEBRERO!L104</f>
        <v>0</v>
      </c>
      <c r="K104" s="457">
        <v>0</v>
      </c>
      <c r="L104" s="575">
        <f t="shared" si="105"/>
        <v>0</v>
      </c>
      <c r="M104" s="576">
        <f t="shared" si="106"/>
        <v>0</v>
      </c>
      <c r="N104" s="575">
        <f t="shared" si="107"/>
        <v>0</v>
      </c>
      <c r="O104" s="562"/>
      <c r="P104" s="455">
        <v>0</v>
      </c>
      <c r="Q104" s="458">
        <v>0</v>
      </c>
      <c r="R104" s="10"/>
      <c r="S104" s="34">
        <f>+IF(FEBRERO!S104=0,"",FEBRERO!S104)</f>
        <v>1020400</v>
      </c>
      <c r="T104" s="237" t="str">
        <f>+IF(FEBRERO!T104=0,"",FEBRERO!T104)</f>
        <v>Contribuciones Inherentes nómina del Sector Publico</v>
      </c>
      <c r="U104" s="151">
        <f t="shared" ref="U104:AJ104" si="108">U105+U108</f>
        <v>98677355</v>
      </c>
      <c r="V104" s="144">
        <f t="shared" si="108"/>
        <v>0</v>
      </c>
      <c r="W104" s="144">
        <f t="shared" si="108"/>
        <v>2947323</v>
      </c>
      <c r="X104" s="152">
        <f t="shared" si="108"/>
        <v>101624678</v>
      </c>
      <c r="Y104" s="151">
        <f t="shared" si="108"/>
        <v>8866615</v>
      </c>
      <c r="Z104" s="144">
        <f t="shared" si="108"/>
        <v>3016387</v>
      </c>
      <c r="AA104" s="153">
        <f t="shared" si="108"/>
        <v>11883002</v>
      </c>
      <c r="AB104" s="151">
        <f t="shared" si="108"/>
        <v>8866615</v>
      </c>
      <c r="AC104" s="144">
        <f t="shared" si="108"/>
        <v>3016387</v>
      </c>
      <c r="AD104" s="153">
        <f t="shared" si="108"/>
        <v>11883002</v>
      </c>
      <c r="AE104" s="151">
        <f t="shared" si="108"/>
        <v>5973120</v>
      </c>
      <c r="AF104" s="144">
        <f t="shared" si="108"/>
        <v>2893495</v>
      </c>
      <c r="AG104" s="153">
        <f t="shared" si="108"/>
        <v>8866615</v>
      </c>
      <c r="AH104" s="151">
        <f t="shared" si="108"/>
        <v>89741676</v>
      </c>
      <c r="AI104" s="144">
        <f t="shared" si="108"/>
        <v>89741676</v>
      </c>
      <c r="AJ104" s="153">
        <f t="shared" si="108"/>
        <v>92758063</v>
      </c>
      <c r="AK104" s="10"/>
      <c r="AL104" s="151">
        <f>AL105+AL108</f>
        <v>0</v>
      </c>
      <c r="AM104" s="153">
        <f>AM105+AM108</f>
        <v>0</v>
      </c>
      <c r="AN104" s="10"/>
      <c r="AO104" s="365"/>
      <c r="AP104" s="365"/>
      <c r="AQ104" s="365"/>
      <c r="AR104" s="365"/>
      <c r="AS104" s="365"/>
      <c r="AT104" s="365"/>
      <c r="AU104" s="365"/>
      <c r="AV104" s="365"/>
      <c r="AW104" s="365"/>
      <c r="AX104" s="365"/>
      <c r="AY104" s="365"/>
      <c r="AZ104" s="365"/>
    </row>
    <row r="105" spans="1:70" s="467" customFormat="1" x14ac:dyDescent="0.2">
      <c r="A105" s="33" t="str">
        <f>+IF(FEBRERO!A105=0,"",FEBRERO!A105)</f>
        <v>11303-6</v>
      </c>
      <c r="B105" s="59" t="str">
        <f>+IF(FEBRERO!B105=0,"",FEBRERO!B105)</f>
        <v>APORTES PATRONALES MUNICIPIO / DEPARTAMENTO</v>
      </c>
      <c r="C105" s="574">
        <f>+ENERO!C105</f>
        <v>331695000</v>
      </c>
      <c r="D105" s="574">
        <f>FEBRERO!D105+MARZO!P105</f>
        <v>0</v>
      </c>
      <c r="E105" s="574">
        <f>FEBRERO!E105+MARZO!Q105</f>
        <v>0</v>
      </c>
      <c r="F105" s="575">
        <f t="shared" si="103"/>
        <v>331695000</v>
      </c>
      <c r="G105" s="576">
        <f>FEBRERO!I105</f>
        <v>47878926</v>
      </c>
      <c r="H105" s="457">
        <v>23939463</v>
      </c>
      <c r="I105" s="575">
        <f t="shared" si="104"/>
        <v>71818389</v>
      </c>
      <c r="J105" s="576">
        <f>FEBRERO!L105</f>
        <v>47878926</v>
      </c>
      <c r="K105" s="457">
        <v>23939463</v>
      </c>
      <c r="L105" s="575">
        <f t="shared" si="105"/>
        <v>71818389</v>
      </c>
      <c r="M105" s="576">
        <f t="shared" si="106"/>
        <v>259876611</v>
      </c>
      <c r="N105" s="575">
        <f t="shared" si="107"/>
        <v>259876611</v>
      </c>
      <c r="O105" s="562"/>
      <c r="P105" s="455">
        <v>0</v>
      </c>
      <c r="Q105" s="458">
        <v>0</v>
      </c>
      <c r="R105" s="10"/>
      <c r="S105" s="155">
        <f>+IF(FEBRERO!S105=0,"",FEBRERO!S105)</f>
        <v>1020402</v>
      </c>
      <c r="T105" s="238" t="str">
        <f>+IF(FEBRERO!T105=0,"",FEBRERO!T105)</f>
        <v>Contribuciones - Otros</v>
      </c>
      <c r="U105" s="31">
        <f t="shared" ref="U105:AJ105" si="109">SUM(U106:U107)</f>
        <v>98677355</v>
      </c>
      <c r="V105" s="17">
        <f t="shared" si="109"/>
        <v>0</v>
      </c>
      <c r="W105" s="17">
        <f t="shared" si="109"/>
        <v>0</v>
      </c>
      <c r="X105" s="20">
        <f t="shared" si="109"/>
        <v>98677355</v>
      </c>
      <c r="Y105" s="21">
        <f t="shared" si="109"/>
        <v>5919292</v>
      </c>
      <c r="Z105" s="169">
        <f t="shared" si="109"/>
        <v>3016387</v>
      </c>
      <c r="AA105" s="18">
        <f t="shared" si="109"/>
        <v>8935679</v>
      </c>
      <c r="AB105" s="21">
        <f t="shared" si="109"/>
        <v>5919292</v>
      </c>
      <c r="AC105" s="169">
        <f t="shared" si="109"/>
        <v>3016387</v>
      </c>
      <c r="AD105" s="18">
        <f t="shared" si="109"/>
        <v>8935679</v>
      </c>
      <c r="AE105" s="21">
        <f t="shared" si="109"/>
        <v>3025797</v>
      </c>
      <c r="AF105" s="169">
        <f t="shared" si="109"/>
        <v>2893495</v>
      </c>
      <c r="AG105" s="18">
        <f t="shared" si="109"/>
        <v>5919292</v>
      </c>
      <c r="AH105" s="21">
        <f t="shared" si="109"/>
        <v>89741676</v>
      </c>
      <c r="AI105" s="17">
        <f t="shared" si="109"/>
        <v>89741676</v>
      </c>
      <c r="AJ105" s="18">
        <f t="shared" si="109"/>
        <v>92758063</v>
      </c>
      <c r="AK105" s="12"/>
      <c r="AL105" s="31">
        <f>SUM(AL106:AL107)</f>
        <v>0</v>
      </c>
      <c r="AM105" s="28">
        <f>SUM(AM106:AM107)</f>
        <v>0</v>
      </c>
      <c r="AN105" s="10"/>
      <c r="AO105" s="365"/>
      <c r="AP105" s="365"/>
      <c r="AQ105" s="365"/>
      <c r="AR105" s="365"/>
      <c r="AS105" s="365"/>
      <c r="AT105" s="365"/>
      <c r="AU105" s="365"/>
      <c r="AV105" s="365"/>
      <c r="AW105" s="365"/>
      <c r="AX105" s="365"/>
      <c r="AY105" s="365"/>
      <c r="AZ105" s="365"/>
    </row>
    <row r="106" spans="1:70" s="467" customFormat="1" ht="15.75" thickBot="1" x14ac:dyDescent="0.25">
      <c r="A106" s="577" t="str">
        <f>+IF(FEBRERO!A106=0,"",FEBRERO!A106)</f>
        <v>11303-5</v>
      </c>
      <c r="B106" s="578" t="str">
        <f>+IF(FEBRERO!B106=0,"",FEBRERO!B106)</f>
        <v>Vigencias Anteriores</v>
      </c>
      <c r="C106" s="564">
        <f>+ENERO!C106</f>
        <v>0</v>
      </c>
      <c r="D106" s="564">
        <f>FEBRERO!D106+MARZO!P106</f>
        <v>0</v>
      </c>
      <c r="E106" s="564">
        <f>FEBRERO!E106+MARZO!Q106</f>
        <v>0</v>
      </c>
      <c r="F106" s="565">
        <f t="shared" si="103"/>
        <v>0</v>
      </c>
      <c r="G106" s="566">
        <f>FEBRERO!I106</f>
        <v>0</v>
      </c>
      <c r="H106" s="475">
        <v>0</v>
      </c>
      <c r="I106" s="565">
        <f t="shared" si="104"/>
        <v>0</v>
      </c>
      <c r="J106" s="566">
        <f>FEBRERO!L106</f>
        <v>0</v>
      </c>
      <c r="K106" s="475">
        <v>0</v>
      </c>
      <c r="L106" s="565">
        <f t="shared" si="105"/>
        <v>0</v>
      </c>
      <c r="M106" s="566">
        <f t="shared" si="106"/>
        <v>0</v>
      </c>
      <c r="N106" s="565">
        <f t="shared" si="107"/>
        <v>0</v>
      </c>
      <c r="O106" s="562"/>
      <c r="P106" s="471">
        <v>0</v>
      </c>
      <c r="Q106" s="476">
        <v>0</v>
      </c>
      <c r="R106" s="10"/>
      <c r="S106" s="156" t="str">
        <f>+IF(FEBRERO!S106=0,"",FEBRERO!S106)</f>
        <v>1020402-1</v>
      </c>
      <c r="T106" s="238" t="str">
        <f>+IF(FEBRERO!T106=0,"",FEBRERO!T106)</f>
        <v>S.E.N.A.</v>
      </c>
      <c r="U106" s="31">
        <f>+ENERO!U106</f>
        <v>39470942</v>
      </c>
      <c r="V106" s="17">
        <f>FEBRERO!V106+MARZO!AL106</f>
        <v>0</v>
      </c>
      <c r="W106" s="17">
        <f>FEBRERO!W106+MARZO!AM106</f>
        <v>0</v>
      </c>
      <c r="X106" s="20">
        <f>SUM(U106:W106)</f>
        <v>39470942</v>
      </c>
      <c r="Y106" s="21">
        <f>FEBRERO!AA106</f>
        <v>2367717</v>
      </c>
      <c r="Z106" s="457">
        <v>1206555</v>
      </c>
      <c r="AA106" s="18">
        <f>SUM(Y106:Z106)</f>
        <v>3574272</v>
      </c>
      <c r="AB106" s="21">
        <f>FEBRERO!AD106</f>
        <v>2367717</v>
      </c>
      <c r="AC106" s="457">
        <v>1206555</v>
      </c>
      <c r="AD106" s="18">
        <f>SUM(AB106:AC106)</f>
        <v>3574272</v>
      </c>
      <c r="AE106" s="21">
        <f>FEBRERO!AG106</f>
        <v>1210319</v>
      </c>
      <c r="AF106" s="457">
        <v>1157398</v>
      </c>
      <c r="AG106" s="18">
        <f>SUM(AE106:AF106)</f>
        <v>2367717</v>
      </c>
      <c r="AH106" s="21">
        <f>X106-AA106</f>
        <v>35896670</v>
      </c>
      <c r="AI106" s="17">
        <f>X106-AD106</f>
        <v>35896670</v>
      </c>
      <c r="AJ106" s="18">
        <f>X106-AG106</f>
        <v>37103225</v>
      </c>
      <c r="AK106" s="10"/>
      <c r="AL106" s="455">
        <v>0</v>
      </c>
      <c r="AM106" s="458">
        <v>0</v>
      </c>
      <c r="AN106" s="10"/>
      <c r="AO106" s="365"/>
      <c r="AP106" s="365"/>
      <c r="AQ106" s="365"/>
      <c r="AR106" s="365"/>
      <c r="AS106" s="365"/>
      <c r="AT106" s="365"/>
      <c r="AU106" s="365"/>
      <c r="AV106" s="365"/>
      <c r="AW106" s="365"/>
      <c r="AX106" s="365"/>
      <c r="AY106" s="365"/>
      <c r="AZ106" s="365"/>
    </row>
    <row r="107" spans="1:70" s="467" customFormat="1" ht="13.5" thickBot="1" x14ac:dyDescent="0.25">
      <c r="A107" s="217"/>
      <c r="B107" s="554"/>
      <c r="C107" s="365"/>
      <c r="D107" s="365"/>
      <c r="E107" s="365"/>
      <c r="F107" s="365"/>
      <c r="G107" s="365"/>
      <c r="H107" s="365"/>
      <c r="I107" s="365"/>
      <c r="J107" s="365"/>
      <c r="K107" s="365"/>
      <c r="L107" s="365"/>
      <c r="M107" s="365"/>
      <c r="N107" s="567"/>
      <c r="O107" s="562"/>
      <c r="P107" s="579"/>
      <c r="Q107" s="479"/>
      <c r="R107" s="10"/>
      <c r="S107" s="156" t="str">
        <f>+IF(FEBRERO!S107=0,"",FEBRERO!S107)</f>
        <v>1020402-2</v>
      </c>
      <c r="T107" s="238" t="str">
        <f>+IF(FEBRERO!T107=0,"",FEBRERO!T107)</f>
        <v>I.C.B.F.</v>
      </c>
      <c r="U107" s="31">
        <f>+ENERO!U107</f>
        <v>59206413</v>
      </c>
      <c r="V107" s="17">
        <f>FEBRERO!V107+MARZO!AL107</f>
        <v>0</v>
      </c>
      <c r="W107" s="17">
        <f>FEBRERO!W107+MARZO!AM107</f>
        <v>0</v>
      </c>
      <c r="X107" s="20">
        <f>SUM(U107:W107)</f>
        <v>59206413</v>
      </c>
      <c r="Y107" s="21">
        <f>FEBRERO!AA107</f>
        <v>3551575</v>
      </c>
      <c r="Z107" s="457">
        <v>1809832</v>
      </c>
      <c r="AA107" s="18">
        <f>SUM(Y107:Z107)</f>
        <v>5361407</v>
      </c>
      <c r="AB107" s="21">
        <f>FEBRERO!AD107</f>
        <v>3551575</v>
      </c>
      <c r="AC107" s="457">
        <v>1809832</v>
      </c>
      <c r="AD107" s="18">
        <f>SUM(AB107:AC107)</f>
        <v>5361407</v>
      </c>
      <c r="AE107" s="21">
        <f>FEBRERO!AG107</f>
        <v>1815478</v>
      </c>
      <c r="AF107" s="457">
        <v>1736097</v>
      </c>
      <c r="AG107" s="18">
        <f>SUM(AE107:AF107)</f>
        <v>3551575</v>
      </c>
      <c r="AH107" s="21">
        <f>X107-AA107</f>
        <v>53845006</v>
      </c>
      <c r="AI107" s="17">
        <f>X107-AD107</f>
        <v>53845006</v>
      </c>
      <c r="AJ107" s="18">
        <f>X107-AG107</f>
        <v>55654838</v>
      </c>
      <c r="AK107" s="10"/>
      <c r="AL107" s="455">
        <v>0</v>
      </c>
      <c r="AM107" s="458">
        <v>0</v>
      </c>
      <c r="AN107" s="10"/>
      <c r="AO107" s="365"/>
      <c r="AP107" s="365"/>
      <c r="AQ107" s="365"/>
      <c r="AR107" s="365"/>
      <c r="AS107" s="365"/>
      <c r="AT107" s="365"/>
      <c r="AU107" s="365"/>
      <c r="AV107" s="365"/>
      <c r="AW107" s="365"/>
      <c r="AX107" s="365"/>
      <c r="AY107" s="365"/>
      <c r="AZ107" s="365"/>
    </row>
    <row r="108" spans="1:70" s="467" customFormat="1" ht="16.5" x14ac:dyDescent="0.2">
      <c r="A108" s="433">
        <f>+IF(FEBRERO!A108=0,"",FEBRERO!A108)</f>
        <v>2000</v>
      </c>
      <c r="B108" s="439" t="str">
        <f>+IF(FEBRERO!B108=0,"",FEBRERO!B108)</f>
        <v>INGRESOS DE CAPITAL</v>
      </c>
      <c r="C108" s="215">
        <f t="shared" ref="C108:N108" si="110">SUM(C109:C117)</f>
        <v>10400000</v>
      </c>
      <c r="D108" s="435">
        <f t="shared" si="110"/>
        <v>0</v>
      </c>
      <c r="E108" s="435">
        <f t="shared" si="110"/>
        <v>110315337</v>
      </c>
      <c r="F108" s="437">
        <f t="shared" si="110"/>
        <v>120715337</v>
      </c>
      <c r="G108" s="215">
        <f t="shared" si="110"/>
        <v>47845128</v>
      </c>
      <c r="H108" s="435">
        <f t="shared" si="110"/>
        <v>43019</v>
      </c>
      <c r="I108" s="437">
        <f t="shared" si="110"/>
        <v>47888147</v>
      </c>
      <c r="J108" s="215">
        <f t="shared" si="110"/>
        <v>47845128</v>
      </c>
      <c r="K108" s="435">
        <f t="shared" si="110"/>
        <v>43019</v>
      </c>
      <c r="L108" s="216">
        <f t="shared" si="110"/>
        <v>47888147</v>
      </c>
      <c r="M108" s="436">
        <f t="shared" si="110"/>
        <v>72827190</v>
      </c>
      <c r="N108" s="216">
        <f t="shared" si="110"/>
        <v>72827190</v>
      </c>
      <c r="O108" s="562"/>
      <c r="P108" s="215">
        <f>SUM(P109:P117)</f>
        <v>0</v>
      </c>
      <c r="Q108" s="216">
        <f>SUM(Q109:Q117)</f>
        <v>0</v>
      </c>
      <c r="R108" s="10"/>
      <c r="S108" s="155">
        <f>+IF(FEBRERO!S108=0,"",FEBRERO!S108)</f>
        <v>1020499</v>
      </c>
      <c r="T108" s="238" t="str">
        <f>+IF(FEBRERO!T108=0,"",FEBRERO!T108)</f>
        <v>Vigencias Anteriores</v>
      </c>
      <c r="U108" s="31">
        <f>+ENERO!U108</f>
        <v>0</v>
      </c>
      <c r="V108" s="17">
        <f>FEBRERO!V108+MARZO!AL108</f>
        <v>0</v>
      </c>
      <c r="W108" s="17">
        <f>FEBRERO!W108+MARZO!AM108</f>
        <v>2947323</v>
      </c>
      <c r="X108" s="20">
        <f>SUM(U108:W108)</f>
        <v>2947323</v>
      </c>
      <c r="Y108" s="21">
        <f>FEBRERO!AA108</f>
        <v>2947323</v>
      </c>
      <c r="Z108" s="457">
        <v>0</v>
      </c>
      <c r="AA108" s="18">
        <f>SUM(Y108:Z108)</f>
        <v>2947323</v>
      </c>
      <c r="AB108" s="21">
        <f>FEBRERO!AD108</f>
        <v>2947323</v>
      </c>
      <c r="AC108" s="457">
        <v>0</v>
      </c>
      <c r="AD108" s="18">
        <f>SUM(AB108:AC108)</f>
        <v>2947323</v>
      </c>
      <c r="AE108" s="21">
        <f>FEBRERO!AG108</f>
        <v>2947323</v>
      </c>
      <c r="AF108" s="457">
        <v>0</v>
      </c>
      <c r="AG108" s="18">
        <f>SUM(AE108:AF108)</f>
        <v>2947323</v>
      </c>
      <c r="AH108" s="21">
        <f>X108-AA108</f>
        <v>0</v>
      </c>
      <c r="AI108" s="17">
        <f>X108-AD108</f>
        <v>0</v>
      </c>
      <c r="AJ108" s="18">
        <f>X108-AG108</f>
        <v>0</v>
      </c>
      <c r="AK108" s="10"/>
      <c r="AL108" s="455">
        <v>0</v>
      </c>
      <c r="AM108" s="458">
        <v>0</v>
      </c>
      <c r="AN108" s="10"/>
      <c r="AO108" s="365"/>
      <c r="AP108" s="365"/>
      <c r="AQ108" s="365"/>
      <c r="AR108" s="365"/>
      <c r="AS108" s="365"/>
      <c r="AT108" s="365"/>
      <c r="AU108" s="365"/>
      <c r="AV108" s="365"/>
      <c r="AW108" s="365"/>
      <c r="AX108" s="365"/>
      <c r="AY108" s="365"/>
      <c r="AZ108" s="365"/>
    </row>
    <row r="109" spans="1:70" s="467" customFormat="1" ht="15.75" x14ac:dyDescent="0.2">
      <c r="A109" s="47">
        <f>+IF(FEBRERO!A109=0,"",FEBRERO!A109)</f>
        <v>2100</v>
      </c>
      <c r="B109" s="56" t="str">
        <f>+IF(FEBRERO!B109=0,"",FEBRERO!B109)</f>
        <v>CREDITO INTERNO</v>
      </c>
      <c r="C109" s="576">
        <f>+ENERO!C109</f>
        <v>0</v>
      </c>
      <c r="D109" s="574">
        <f>FEBRERO!D109+MARZO!P109</f>
        <v>0</v>
      </c>
      <c r="E109" s="574">
        <f>FEBRERO!E109+MARZO!Q109</f>
        <v>0</v>
      </c>
      <c r="F109" s="584">
        <f t="shared" ref="F109:F116" si="111">SUM(C109:E109)</f>
        <v>0</v>
      </c>
      <c r="G109" s="576">
        <f>FEBRERO!I109</f>
        <v>0</v>
      </c>
      <c r="H109" s="457">
        <v>0</v>
      </c>
      <c r="I109" s="584">
        <f t="shared" ref="I109:I116" si="112">SUM(G109:H109)</f>
        <v>0</v>
      </c>
      <c r="J109" s="576">
        <f>FEBRERO!L109</f>
        <v>0</v>
      </c>
      <c r="K109" s="457">
        <v>0</v>
      </c>
      <c r="L109" s="575">
        <f t="shared" ref="L109:L116" si="113">SUM(J109:K109)</f>
        <v>0</v>
      </c>
      <c r="M109" s="585">
        <f t="shared" ref="M109:M116" si="114">F109-I109</f>
        <v>0</v>
      </c>
      <c r="N109" s="575">
        <f t="shared" ref="N109:N116" si="115">F109-L109</f>
        <v>0</v>
      </c>
      <c r="O109" s="562"/>
      <c r="P109" s="455">
        <v>0</v>
      </c>
      <c r="Q109" s="458">
        <v>0</v>
      </c>
      <c r="R109" s="10"/>
      <c r="S109" s="448" t="str">
        <f>+IF(FEBRERO!S109=0,"",FEBRERO!S109)</f>
        <v/>
      </c>
      <c r="T109" s="649" t="str">
        <f>+IF(FEBRERO!T109=0,"",FEBRERO!T109)</f>
        <v/>
      </c>
      <c r="U109" s="450"/>
      <c r="V109" s="193"/>
      <c r="W109" s="193"/>
      <c r="X109" s="193"/>
      <c r="Y109" s="450"/>
      <c r="Z109" s="193"/>
      <c r="AA109" s="207"/>
      <c r="AB109" s="450"/>
      <c r="AC109" s="193"/>
      <c r="AD109" s="207"/>
      <c r="AE109" s="450"/>
      <c r="AF109" s="193"/>
      <c r="AG109" s="207"/>
      <c r="AH109" s="450"/>
      <c r="AI109" s="193"/>
      <c r="AJ109" s="207"/>
      <c r="AK109" s="12"/>
      <c r="AL109" s="213"/>
      <c r="AM109" s="214"/>
      <c r="AN109" s="10"/>
      <c r="AO109" s="365"/>
      <c r="AP109" s="365"/>
      <c r="AQ109" s="365"/>
      <c r="AR109" s="365"/>
      <c r="AS109" s="365"/>
      <c r="AT109" s="365"/>
      <c r="AU109" s="365"/>
      <c r="AV109" s="365"/>
      <c r="AW109" s="365"/>
      <c r="AX109" s="365"/>
      <c r="AY109" s="365"/>
      <c r="AZ109" s="365"/>
    </row>
    <row r="110" spans="1:70" s="467" customFormat="1" ht="15.75" x14ac:dyDescent="0.2">
      <c r="A110" s="586" t="str">
        <f>+IF(FEBRERO!A110=0,"",FEBRERO!A110)</f>
        <v>2100-1</v>
      </c>
      <c r="B110" s="563" t="s">
        <v>482</v>
      </c>
      <c r="C110" s="576">
        <f>+ENERO!C110</f>
        <v>0</v>
      </c>
      <c r="D110" s="574">
        <f>FEBRERO!D110+MARZO!P110</f>
        <v>0</v>
      </c>
      <c r="E110" s="574">
        <f>FEBRERO!E110+MARZO!Q110</f>
        <v>0</v>
      </c>
      <c r="F110" s="584">
        <f t="shared" si="111"/>
        <v>0</v>
      </c>
      <c r="G110" s="576">
        <f>FEBRERO!I110</f>
        <v>0</v>
      </c>
      <c r="H110" s="457">
        <v>0</v>
      </c>
      <c r="I110" s="584">
        <f t="shared" si="112"/>
        <v>0</v>
      </c>
      <c r="J110" s="576">
        <f>FEBRERO!L110</f>
        <v>0</v>
      </c>
      <c r="K110" s="457">
        <v>0</v>
      </c>
      <c r="L110" s="575">
        <f t="shared" si="113"/>
        <v>0</v>
      </c>
      <c r="M110" s="585">
        <f t="shared" si="114"/>
        <v>0</v>
      </c>
      <c r="N110" s="575">
        <f t="shared" si="115"/>
        <v>0</v>
      </c>
      <c r="O110" s="562"/>
      <c r="P110" s="455">
        <v>0</v>
      </c>
      <c r="Q110" s="458">
        <v>0</v>
      </c>
      <c r="R110" s="10"/>
      <c r="S110" s="469">
        <f>+IF(FEBRERO!S110=0,"",FEBRERO!S110)</f>
        <v>2000000</v>
      </c>
      <c r="T110" s="680" t="str">
        <f>+IF(FEBRERO!T110=0,"",FEBRERO!T110)</f>
        <v>GASTOS GENERALES</v>
      </c>
      <c r="U110" s="464">
        <f t="shared" ref="U110:AJ110" si="116">U112+U145</f>
        <v>529227966</v>
      </c>
      <c r="V110" s="590">
        <f t="shared" si="116"/>
        <v>0</v>
      </c>
      <c r="W110" s="590">
        <f t="shared" si="116"/>
        <v>184207610</v>
      </c>
      <c r="X110" s="591">
        <f t="shared" si="116"/>
        <v>713435576</v>
      </c>
      <c r="Y110" s="464">
        <f t="shared" si="116"/>
        <v>274325262</v>
      </c>
      <c r="Z110" s="590">
        <f t="shared" si="116"/>
        <v>15647204</v>
      </c>
      <c r="AA110" s="465">
        <f t="shared" si="116"/>
        <v>289972466</v>
      </c>
      <c r="AB110" s="464">
        <f t="shared" si="116"/>
        <v>191504158</v>
      </c>
      <c r="AC110" s="590">
        <f t="shared" si="116"/>
        <v>27531132</v>
      </c>
      <c r="AD110" s="465">
        <f t="shared" si="116"/>
        <v>219035290</v>
      </c>
      <c r="AE110" s="464">
        <f t="shared" si="116"/>
        <v>104219543</v>
      </c>
      <c r="AF110" s="590">
        <f t="shared" si="116"/>
        <v>42087151</v>
      </c>
      <c r="AG110" s="465">
        <f t="shared" si="116"/>
        <v>146306694</v>
      </c>
      <c r="AH110" s="464">
        <f t="shared" si="116"/>
        <v>423463110</v>
      </c>
      <c r="AI110" s="590">
        <f t="shared" si="116"/>
        <v>494400286</v>
      </c>
      <c r="AJ110" s="465">
        <f t="shared" si="116"/>
        <v>567128882</v>
      </c>
      <c r="AK110" s="12"/>
      <c r="AL110" s="151">
        <f>AL112+AL145</f>
        <v>0</v>
      </c>
      <c r="AM110" s="153">
        <f>AM112+AM145</f>
        <v>0</v>
      </c>
      <c r="AN110" s="10"/>
      <c r="AO110" s="365"/>
      <c r="AP110" s="365"/>
      <c r="AQ110" s="365"/>
      <c r="AR110" s="365"/>
      <c r="AS110" s="365"/>
      <c r="AT110" s="365"/>
      <c r="AU110" s="365"/>
      <c r="AV110" s="365"/>
      <c r="AW110" s="365"/>
      <c r="AX110" s="365"/>
      <c r="AY110" s="365"/>
      <c r="AZ110" s="365"/>
    </row>
    <row r="111" spans="1:70" s="467" customFormat="1" ht="15.75" x14ac:dyDescent="0.2">
      <c r="A111" s="47">
        <f>+IF(FEBRERO!A111=0,"",FEBRERO!A111)</f>
        <v>2200</v>
      </c>
      <c r="B111" s="56" t="str">
        <f>+IF(FEBRERO!B111=0,"",FEBRERO!B111)</f>
        <v>CREDITO EXTERNO</v>
      </c>
      <c r="C111" s="576">
        <f>+ENERO!C111</f>
        <v>0</v>
      </c>
      <c r="D111" s="574">
        <f>FEBRERO!D111+MARZO!P111</f>
        <v>0</v>
      </c>
      <c r="E111" s="574">
        <f>FEBRERO!E111+MARZO!Q111</f>
        <v>0</v>
      </c>
      <c r="F111" s="584">
        <f t="shared" si="111"/>
        <v>0</v>
      </c>
      <c r="G111" s="576">
        <f>FEBRERO!I111</f>
        <v>0</v>
      </c>
      <c r="H111" s="457">
        <v>0</v>
      </c>
      <c r="I111" s="584">
        <f t="shared" si="112"/>
        <v>0</v>
      </c>
      <c r="J111" s="576">
        <f>FEBRERO!L111</f>
        <v>0</v>
      </c>
      <c r="K111" s="457">
        <v>0</v>
      </c>
      <c r="L111" s="575">
        <f t="shared" si="113"/>
        <v>0</v>
      </c>
      <c r="M111" s="585">
        <f t="shared" si="114"/>
        <v>0</v>
      </c>
      <c r="N111" s="575">
        <f t="shared" si="115"/>
        <v>0</v>
      </c>
      <c r="O111" s="562"/>
      <c r="P111" s="455">
        <v>0</v>
      </c>
      <c r="Q111" s="458">
        <v>0</v>
      </c>
      <c r="R111" s="10"/>
      <c r="S111" s="448" t="str">
        <f>+IF(FEBRERO!S111=0,"",FEBRERO!S111)</f>
        <v/>
      </c>
      <c r="T111" s="649" t="str">
        <f>+IF(FEBRERO!T111=0,"",FEBRERO!T111)</f>
        <v/>
      </c>
      <c r="U111" s="450"/>
      <c r="V111" s="193"/>
      <c r="W111" s="193"/>
      <c r="X111" s="193"/>
      <c r="Y111" s="450"/>
      <c r="Z111" s="193"/>
      <c r="AA111" s="207"/>
      <c r="AB111" s="450"/>
      <c r="AC111" s="193"/>
      <c r="AD111" s="207"/>
      <c r="AE111" s="450"/>
      <c r="AF111" s="193"/>
      <c r="AG111" s="207"/>
      <c r="AH111" s="450"/>
      <c r="AI111" s="193"/>
      <c r="AJ111" s="207"/>
      <c r="AK111" s="10"/>
      <c r="AL111" s="451"/>
      <c r="AM111" s="452"/>
      <c r="AN111" s="10"/>
      <c r="AO111" s="365"/>
      <c r="AP111" s="365"/>
      <c r="AQ111" s="365"/>
      <c r="AR111" s="365"/>
      <c r="AS111" s="365"/>
      <c r="AT111" s="365"/>
      <c r="AU111" s="365"/>
      <c r="AV111" s="365"/>
      <c r="AW111" s="365"/>
      <c r="AX111" s="365"/>
      <c r="AY111" s="365"/>
      <c r="AZ111" s="365"/>
    </row>
    <row r="112" spans="1:70" s="467" customFormat="1" ht="15.75" x14ac:dyDescent="0.2">
      <c r="A112" s="592" t="str">
        <f>+IF(FEBRERO!A112=0,"",FEBRERO!A112)</f>
        <v>2200-1</v>
      </c>
      <c r="B112" s="563" t="s">
        <v>482</v>
      </c>
      <c r="C112" s="576">
        <f>+ENERO!C112</f>
        <v>0</v>
      </c>
      <c r="D112" s="574">
        <f>FEBRERO!D112+MARZO!P112</f>
        <v>0</v>
      </c>
      <c r="E112" s="574">
        <f>FEBRERO!E112+MARZO!Q112</f>
        <v>0</v>
      </c>
      <c r="F112" s="584">
        <f t="shared" si="111"/>
        <v>0</v>
      </c>
      <c r="G112" s="576">
        <f>FEBRERO!I112</f>
        <v>0</v>
      </c>
      <c r="H112" s="457">
        <v>0</v>
      </c>
      <c r="I112" s="584">
        <f t="shared" si="112"/>
        <v>0</v>
      </c>
      <c r="J112" s="576">
        <f>FEBRERO!L112</f>
        <v>0</v>
      </c>
      <c r="K112" s="457">
        <v>0</v>
      </c>
      <c r="L112" s="575">
        <f t="shared" si="113"/>
        <v>0</v>
      </c>
      <c r="M112" s="585">
        <f t="shared" si="114"/>
        <v>0</v>
      </c>
      <c r="N112" s="575">
        <f t="shared" si="115"/>
        <v>0</v>
      </c>
      <c r="O112" s="562"/>
      <c r="P112" s="455">
        <v>0</v>
      </c>
      <c r="Q112" s="458">
        <v>0</v>
      </c>
      <c r="R112" s="10"/>
      <c r="S112" s="469">
        <f>+IF(FEBRERO!S112=0,"",FEBRERO!S112)</f>
        <v>2010000</v>
      </c>
      <c r="T112" s="676" t="str">
        <f>+IF(FEBRERO!T112=0,"",FEBRERO!T112)</f>
        <v>Gastos de Administración</v>
      </c>
      <c r="U112" s="151">
        <f t="shared" ref="U112:AJ112" si="117">U114+U123+U141</f>
        <v>200148216</v>
      </c>
      <c r="V112" s="144">
        <f t="shared" si="117"/>
        <v>0</v>
      </c>
      <c r="W112" s="144">
        <f t="shared" si="117"/>
        <v>75163401</v>
      </c>
      <c r="X112" s="152">
        <f t="shared" si="117"/>
        <v>275311617</v>
      </c>
      <c r="Y112" s="151">
        <f t="shared" si="117"/>
        <v>61927149</v>
      </c>
      <c r="Z112" s="144">
        <f t="shared" si="117"/>
        <v>10060625</v>
      </c>
      <c r="AA112" s="153">
        <f t="shared" si="117"/>
        <v>71987774</v>
      </c>
      <c r="AB112" s="151">
        <f t="shared" si="117"/>
        <v>58652480</v>
      </c>
      <c r="AC112" s="144">
        <f t="shared" si="117"/>
        <v>10060624</v>
      </c>
      <c r="AD112" s="153">
        <f t="shared" si="117"/>
        <v>68713104</v>
      </c>
      <c r="AE112" s="151">
        <f t="shared" si="117"/>
        <v>38178647</v>
      </c>
      <c r="AF112" s="144">
        <f t="shared" si="117"/>
        <v>12598969</v>
      </c>
      <c r="AG112" s="153">
        <f t="shared" si="117"/>
        <v>50777616</v>
      </c>
      <c r="AH112" s="151">
        <f t="shared" si="117"/>
        <v>203323843</v>
      </c>
      <c r="AI112" s="144">
        <f t="shared" si="117"/>
        <v>206598513</v>
      </c>
      <c r="AJ112" s="153">
        <f t="shared" si="117"/>
        <v>224534001</v>
      </c>
      <c r="AK112" s="10"/>
      <c r="AL112" s="151">
        <f>AL114+AL123+AL141</f>
        <v>0</v>
      </c>
      <c r="AM112" s="153">
        <f>AM114+AM123+AM141</f>
        <v>0</v>
      </c>
      <c r="AN112" s="10"/>
      <c r="AO112" s="365"/>
      <c r="AP112" s="365"/>
      <c r="AQ112" s="365"/>
      <c r="AR112" s="365"/>
      <c r="AS112" s="365"/>
      <c r="AT112" s="365"/>
      <c r="AU112" s="365"/>
      <c r="AV112" s="365"/>
      <c r="AW112" s="365"/>
      <c r="AX112" s="365"/>
      <c r="AY112" s="365"/>
      <c r="AZ112" s="365"/>
    </row>
    <row r="113" spans="1:52" s="467" customFormat="1" ht="15.75" x14ac:dyDescent="0.2">
      <c r="A113" s="47">
        <f>+IF(FEBRERO!A113=0,"",FEBRERO!A113)</f>
        <v>2300</v>
      </c>
      <c r="B113" s="56" t="str">
        <f>+IF(FEBRERO!B113=0,"",FEBRERO!B113)</f>
        <v>RENDIMIENTOS FINANCIEROS</v>
      </c>
      <c r="C113" s="576">
        <f>+ENERO!C113</f>
        <v>2000000</v>
      </c>
      <c r="D113" s="574">
        <f>FEBRERO!D113+MARZO!P113</f>
        <v>0</v>
      </c>
      <c r="E113" s="574">
        <f>FEBRERO!E113+MARZO!Q113</f>
        <v>0</v>
      </c>
      <c r="F113" s="584">
        <f t="shared" si="111"/>
        <v>2000000</v>
      </c>
      <c r="G113" s="576">
        <f>FEBRERO!I113</f>
        <v>43915</v>
      </c>
      <c r="H113" s="457">
        <v>43019</v>
      </c>
      <c r="I113" s="584">
        <f t="shared" si="112"/>
        <v>86934</v>
      </c>
      <c r="J113" s="576">
        <f>FEBRERO!L113</f>
        <v>43915</v>
      </c>
      <c r="K113" s="457">
        <v>43019</v>
      </c>
      <c r="L113" s="575">
        <f t="shared" si="113"/>
        <v>86934</v>
      </c>
      <c r="M113" s="585">
        <f t="shared" si="114"/>
        <v>1913066</v>
      </c>
      <c r="N113" s="575">
        <f t="shared" si="115"/>
        <v>1913066</v>
      </c>
      <c r="O113" s="562"/>
      <c r="P113" s="455">
        <v>0</v>
      </c>
      <c r="Q113" s="458">
        <v>0</v>
      </c>
      <c r="R113" s="10"/>
      <c r="S113" s="448" t="str">
        <f>+IF(FEBRERO!S113=0,"",FEBRERO!S113)</f>
        <v/>
      </c>
      <c r="T113" s="649" t="str">
        <f>+IF(FEBRERO!T113=0,"",FEBRERO!T113)</f>
        <v/>
      </c>
      <c r="U113" s="450"/>
      <c r="V113" s="193"/>
      <c r="W113" s="193"/>
      <c r="X113" s="193"/>
      <c r="Y113" s="450"/>
      <c r="Z113" s="193"/>
      <c r="AA113" s="207"/>
      <c r="AB113" s="450"/>
      <c r="AC113" s="193"/>
      <c r="AD113" s="207"/>
      <c r="AE113" s="450"/>
      <c r="AF113" s="193"/>
      <c r="AG113" s="207"/>
      <c r="AH113" s="450"/>
      <c r="AI113" s="193"/>
      <c r="AJ113" s="207"/>
      <c r="AK113" s="10"/>
      <c r="AL113" s="451"/>
      <c r="AM113" s="452"/>
      <c r="AN113" s="10"/>
      <c r="AO113" s="365"/>
      <c r="AP113" s="365"/>
      <c r="AQ113" s="365"/>
      <c r="AR113" s="365"/>
      <c r="AS113" s="365"/>
      <c r="AT113" s="365"/>
      <c r="AU113" s="365"/>
      <c r="AV113" s="365"/>
      <c r="AW113" s="365"/>
      <c r="AX113" s="365"/>
      <c r="AY113" s="365"/>
      <c r="AZ113" s="365"/>
    </row>
    <row r="114" spans="1:52" s="467" customFormat="1" ht="15" x14ac:dyDescent="0.2">
      <c r="A114" s="48">
        <f>+IF(FEBRERO!A114=0,"",FEBRERO!A114)</f>
        <v>2400</v>
      </c>
      <c r="B114" s="55" t="str">
        <f>+IF(FEBRERO!B114=0,"",FEBRERO!B114)</f>
        <v>VENTA DE ACTIVOS</v>
      </c>
      <c r="C114" s="283">
        <f>+ENERO!C114</f>
        <v>0</v>
      </c>
      <c r="D114" s="456">
        <f>FEBRERO!D114+MARZO!P114</f>
        <v>0</v>
      </c>
      <c r="E114" s="456">
        <f>FEBRERO!E114+MARZO!Q114</f>
        <v>0</v>
      </c>
      <c r="F114" s="593">
        <f t="shared" si="111"/>
        <v>0</v>
      </c>
      <c r="G114" s="283">
        <f>FEBRERO!I114</f>
        <v>14000000</v>
      </c>
      <c r="H114" s="457">
        <v>0</v>
      </c>
      <c r="I114" s="593">
        <f t="shared" si="112"/>
        <v>14000000</v>
      </c>
      <c r="J114" s="283">
        <f>FEBRERO!L114</f>
        <v>14000000</v>
      </c>
      <c r="K114" s="457">
        <v>0</v>
      </c>
      <c r="L114" s="170">
        <f t="shared" si="113"/>
        <v>14000000</v>
      </c>
      <c r="M114" s="535">
        <f t="shared" si="114"/>
        <v>-14000000</v>
      </c>
      <c r="N114" s="170">
        <f t="shared" si="115"/>
        <v>-14000000</v>
      </c>
      <c r="O114" s="562"/>
      <c r="P114" s="455">
        <v>0</v>
      </c>
      <c r="Q114" s="458">
        <v>0</v>
      </c>
      <c r="R114" s="10"/>
      <c r="S114" s="34">
        <f>+IF(FEBRERO!S114=0,"",FEBRERO!S114)</f>
        <v>2010100</v>
      </c>
      <c r="T114" s="237" t="str">
        <f>+IF(FEBRERO!T114=0,"",FEBRERO!T114)</f>
        <v>Adquisición de bienes</v>
      </c>
      <c r="U114" s="151">
        <f t="shared" ref="U114:AJ114" si="118">SUM(U115:U121)</f>
        <v>32720788</v>
      </c>
      <c r="V114" s="144">
        <f t="shared" si="118"/>
        <v>0</v>
      </c>
      <c r="W114" s="144">
        <f t="shared" si="118"/>
        <v>41335011</v>
      </c>
      <c r="X114" s="152">
        <f t="shared" si="118"/>
        <v>74055799</v>
      </c>
      <c r="Y114" s="151">
        <f t="shared" si="118"/>
        <v>23015466</v>
      </c>
      <c r="Z114" s="144">
        <f t="shared" si="118"/>
        <v>2236928</v>
      </c>
      <c r="AA114" s="153">
        <f t="shared" si="118"/>
        <v>25252394</v>
      </c>
      <c r="AB114" s="151">
        <f t="shared" si="118"/>
        <v>23015466</v>
      </c>
      <c r="AC114" s="144">
        <f t="shared" si="118"/>
        <v>2236927</v>
      </c>
      <c r="AD114" s="153">
        <f t="shared" si="118"/>
        <v>25252393</v>
      </c>
      <c r="AE114" s="151">
        <f t="shared" si="118"/>
        <v>8312427</v>
      </c>
      <c r="AF114" s="144">
        <f t="shared" si="118"/>
        <v>5920566</v>
      </c>
      <c r="AG114" s="153">
        <f t="shared" si="118"/>
        <v>14232993</v>
      </c>
      <c r="AH114" s="151">
        <f t="shared" si="118"/>
        <v>48803405</v>
      </c>
      <c r="AI114" s="144">
        <f t="shared" si="118"/>
        <v>48803406</v>
      </c>
      <c r="AJ114" s="153">
        <f t="shared" si="118"/>
        <v>59822806</v>
      </c>
      <c r="AK114" s="10"/>
      <c r="AL114" s="151">
        <f>SUM(AL115:AL121)</f>
        <v>0</v>
      </c>
      <c r="AM114" s="153">
        <f>SUM(AM115:AM121)</f>
        <v>0</v>
      </c>
      <c r="AN114" s="10"/>
      <c r="AO114" s="365"/>
      <c r="AP114" s="365"/>
      <c r="AQ114" s="365"/>
      <c r="AR114" s="365"/>
      <c r="AS114" s="365"/>
      <c r="AT114" s="365"/>
      <c r="AU114" s="365"/>
      <c r="AV114" s="365"/>
      <c r="AW114" s="365"/>
      <c r="AX114" s="365"/>
      <c r="AY114" s="365"/>
      <c r="AZ114" s="365"/>
    </row>
    <row r="115" spans="1:52" s="467" customFormat="1" x14ac:dyDescent="0.2">
      <c r="A115" s="48">
        <f>+IF(FEBRERO!A115=0,"",FEBRERO!A115)</f>
        <v>2500</v>
      </c>
      <c r="B115" s="55" t="str">
        <f>+IF(FEBRERO!B115=0,"",FEBRERO!B115)</f>
        <v>DONACIONES</v>
      </c>
      <c r="C115" s="283">
        <f>+ENERO!C115</f>
        <v>400000</v>
      </c>
      <c r="D115" s="456">
        <f>FEBRERO!D115+MARZO!P115</f>
        <v>0</v>
      </c>
      <c r="E115" s="456">
        <f>FEBRERO!E115+MARZO!Q115</f>
        <v>0</v>
      </c>
      <c r="F115" s="593">
        <f t="shared" si="111"/>
        <v>400000</v>
      </c>
      <c r="G115" s="283">
        <f>FEBRERO!I115</f>
        <v>0</v>
      </c>
      <c r="H115" s="457">
        <v>0</v>
      </c>
      <c r="I115" s="593">
        <f t="shared" si="112"/>
        <v>0</v>
      </c>
      <c r="J115" s="283">
        <f>FEBRERO!L115</f>
        <v>0</v>
      </c>
      <c r="K115" s="457">
        <v>0</v>
      </c>
      <c r="L115" s="170">
        <f t="shared" si="113"/>
        <v>0</v>
      </c>
      <c r="M115" s="535">
        <f t="shared" si="114"/>
        <v>400000</v>
      </c>
      <c r="N115" s="170">
        <f t="shared" si="115"/>
        <v>400000</v>
      </c>
      <c r="P115" s="455">
        <v>0</v>
      </c>
      <c r="Q115" s="458">
        <v>0</v>
      </c>
      <c r="R115" s="10"/>
      <c r="S115" s="155" t="str">
        <f>+IF(FEBRERO!S115=0,"",FEBRERO!S115)</f>
        <v>2010100-1</v>
      </c>
      <c r="T115" s="238" t="str">
        <f>+IF(FEBRERO!T115=0,"",FEBRERO!T115)</f>
        <v>Compra de Equipos</v>
      </c>
      <c r="U115" s="31">
        <f>+ENERO!U115</f>
        <v>15475371</v>
      </c>
      <c r="V115" s="17">
        <f>FEBRERO!V115+MARZO!AL115</f>
        <v>0</v>
      </c>
      <c r="W115" s="17">
        <f>FEBRERO!W115+MARZO!AM115</f>
        <v>30000000</v>
      </c>
      <c r="X115" s="20">
        <f t="shared" ref="X115:X121" si="119">SUM(U115:W115)</f>
        <v>45475371</v>
      </c>
      <c r="Y115" s="21">
        <f>FEBRERO!AA115</f>
        <v>5473286</v>
      </c>
      <c r="Z115" s="457">
        <v>0</v>
      </c>
      <c r="AA115" s="18">
        <f t="shared" ref="AA115:AA121" si="120">SUM(Y115:Z115)</f>
        <v>5473286</v>
      </c>
      <c r="AB115" s="21">
        <f>FEBRERO!AD115</f>
        <v>5473286</v>
      </c>
      <c r="AC115" s="457">
        <v>0</v>
      </c>
      <c r="AD115" s="18">
        <f t="shared" ref="AD115:AD121" si="121">SUM(AB115:AC115)</f>
        <v>5473286</v>
      </c>
      <c r="AE115" s="21">
        <f>FEBRERO!AG115</f>
        <v>0</v>
      </c>
      <c r="AF115" s="457">
        <v>0</v>
      </c>
      <c r="AG115" s="18">
        <f t="shared" ref="AG115:AG121" si="122">SUM(AE115:AF115)</f>
        <v>0</v>
      </c>
      <c r="AH115" s="21">
        <f t="shared" ref="AH115:AH121" si="123">X115-AA115</f>
        <v>40002085</v>
      </c>
      <c r="AI115" s="17">
        <f t="shared" ref="AI115:AI121" si="124">X115-AD115</f>
        <v>40002085</v>
      </c>
      <c r="AJ115" s="18">
        <f t="shared" ref="AJ115:AJ121" si="125">X115-AG115</f>
        <v>45475371</v>
      </c>
      <c r="AK115" s="10"/>
      <c r="AL115" s="455">
        <v>0</v>
      </c>
      <c r="AM115" s="458">
        <v>0</v>
      </c>
      <c r="AN115" s="10"/>
      <c r="AO115" s="365"/>
      <c r="AP115" s="365"/>
      <c r="AQ115" s="365"/>
      <c r="AR115" s="365"/>
      <c r="AS115" s="365"/>
      <c r="AT115" s="365"/>
      <c r="AU115" s="365"/>
      <c r="AV115" s="365"/>
      <c r="AW115" s="365"/>
      <c r="AX115" s="365"/>
      <c r="AY115" s="365"/>
      <c r="AZ115" s="365"/>
    </row>
    <row r="116" spans="1:52" s="467" customFormat="1" x14ac:dyDescent="0.2">
      <c r="A116" s="48">
        <f>+IF(FEBRERO!A116=0,"",FEBRERO!A116)</f>
        <v>2600</v>
      </c>
      <c r="B116" s="55" t="str">
        <f>+IF(FEBRERO!B116=0,"",FEBRERO!B116)</f>
        <v>RECUPERACIÓN DE CARTERA (AÑO 2012 Y ANTERIORES)</v>
      </c>
      <c r="C116" s="283">
        <f>+ENERO!C116</f>
        <v>0</v>
      </c>
      <c r="D116" s="456">
        <f>FEBRERO!D116+MARZO!P116</f>
        <v>0</v>
      </c>
      <c r="E116" s="456">
        <f>FEBRERO!E116+MARZO!Q116</f>
        <v>110315337</v>
      </c>
      <c r="F116" s="593">
        <f t="shared" si="111"/>
        <v>110315337</v>
      </c>
      <c r="G116" s="283">
        <f>FEBRERO!I116</f>
        <v>29637213</v>
      </c>
      <c r="H116" s="457">
        <v>0</v>
      </c>
      <c r="I116" s="593">
        <f t="shared" si="112"/>
        <v>29637213</v>
      </c>
      <c r="J116" s="283">
        <f>FEBRERO!L116</f>
        <v>29637213</v>
      </c>
      <c r="K116" s="457">
        <v>0</v>
      </c>
      <c r="L116" s="170">
        <f t="shared" si="113"/>
        <v>29637213</v>
      </c>
      <c r="M116" s="535">
        <f t="shared" si="114"/>
        <v>80678124</v>
      </c>
      <c r="N116" s="170">
        <f t="shared" si="115"/>
        <v>80678124</v>
      </c>
      <c r="P116" s="455">
        <v>0</v>
      </c>
      <c r="Q116" s="458">
        <v>0</v>
      </c>
      <c r="R116" s="10"/>
      <c r="S116" s="155" t="str">
        <f>+IF(FEBRERO!S116=0,"",FEBRERO!S116)</f>
        <v>2010100-2</v>
      </c>
      <c r="T116" s="238" t="str">
        <f>+IF(FEBRERO!T116=0,"",FEBRERO!T116)</f>
        <v>Materiales</v>
      </c>
      <c r="U116" s="31">
        <f>+ENERO!U116</f>
        <v>12245417</v>
      </c>
      <c r="V116" s="17">
        <f>FEBRERO!V116+MARZO!AL116</f>
        <v>0</v>
      </c>
      <c r="W116" s="17">
        <f>FEBRERO!W116+MARZO!AM116</f>
        <v>0</v>
      </c>
      <c r="X116" s="20">
        <f t="shared" si="119"/>
        <v>12245417</v>
      </c>
      <c r="Y116" s="21">
        <f>FEBRERO!AA116</f>
        <v>6207169</v>
      </c>
      <c r="Z116" s="457">
        <v>2236928</v>
      </c>
      <c r="AA116" s="18">
        <f t="shared" si="120"/>
        <v>8444097</v>
      </c>
      <c r="AB116" s="21">
        <f>FEBRERO!AD116</f>
        <v>6207169</v>
      </c>
      <c r="AC116" s="457">
        <v>2236927</v>
      </c>
      <c r="AD116" s="18">
        <f t="shared" si="121"/>
        <v>8444096</v>
      </c>
      <c r="AE116" s="21">
        <f>FEBRERO!AG116</f>
        <v>108000</v>
      </c>
      <c r="AF116" s="457">
        <v>2792602</v>
      </c>
      <c r="AG116" s="18">
        <f t="shared" si="122"/>
        <v>2900602</v>
      </c>
      <c r="AH116" s="21">
        <f t="shared" si="123"/>
        <v>3801320</v>
      </c>
      <c r="AI116" s="17">
        <f t="shared" si="124"/>
        <v>3801321</v>
      </c>
      <c r="AJ116" s="18">
        <f t="shared" si="125"/>
        <v>9344815</v>
      </c>
      <c r="AK116" s="10"/>
      <c r="AL116" s="455">
        <v>0</v>
      </c>
      <c r="AM116" s="458">
        <v>0</v>
      </c>
      <c r="AN116" s="10"/>
      <c r="AO116" s="365"/>
      <c r="AP116" s="365"/>
      <c r="AQ116" s="365"/>
      <c r="AR116" s="365"/>
      <c r="AS116" s="365"/>
      <c r="AT116" s="365"/>
      <c r="AU116" s="365"/>
      <c r="AV116" s="365"/>
      <c r="AW116" s="365"/>
      <c r="AX116" s="365"/>
      <c r="AY116" s="365"/>
      <c r="AZ116" s="365"/>
    </row>
    <row r="117" spans="1:52" s="467" customFormat="1" x14ac:dyDescent="0.2">
      <c r="A117" s="48">
        <f>+IF(FEBRERO!A117=0,"",FEBRERO!A117)</f>
        <v>2700</v>
      </c>
      <c r="B117" s="55" t="str">
        <f>+IF(FEBRERO!B117=0,"",FEBRERO!B117)</f>
        <v>OTROS INGRESOS DE CAPITAL</v>
      </c>
      <c r="C117" s="283">
        <f>SUM(C118:C119)</f>
        <v>8000000</v>
      </c>
      <c r="D117" s="456">
        <f t="shared" ref="D117:Q117" si="126">SUM(D118:D119)</f>
        <v>0</v>
      </c>
      <c r="E117" s="456">
        <f t="shared" si="126"/>
        <v>0</v>
      </c>
      <c r="F117" s="593">
        <f t="shared" si="126"/>
        <v>8000000</v>
      </c>
      <c r="G117" s="283">
        <f t="shared" si="126"/>
        <v>4164000</v>
      </c>
      <c r="H117" s="694">
        <f t="shared" si="126"/>
        <v>0</v>
      </c>
      <c r="I117" s="593">
        <f t="shared" si="126"/>
        <v>4164000</v>
      </c>
      <c r="J117" s="283">
        <f t="shared" si="126"/>
        <v>4164000</v>
      </c>
      <c r="K117" s="694">
        <f t="shared" si="126"/>
        <v>0</v>
      </c>
      <c r="L117" s="170">
        <f t="shared" si="126"/>
        <v>4164000</v>
      </c>
      <c r="M117" s="535">
        <f t="shared" si="126"/>
        <v>3836000</v>
      </c>
      <c r="N117" s="170">
        <f t="shared" si="126"/>
        <v>3836000</v>
      </c>
      <c r="P117" s="283">
        <f t="shared" si="126"/>
        <v>0</v>
      </c>
      <c r="Q117" s="170">
        <f t="shared" si="126"/>
        <v>0</v>
      </c>
      <c r="R117" s="10"/>
      <c r="S117" s="155" t="str">
        <f>+IF(FEBRERO!S117=0,"",FEBRERO!S117)</f>
        <v>2010100-3</v>
      </c>
      <c r="T117" s="238" t="str">
        <f>+IF(FEBRERO!T117=0,"",FEBRERO!T117)</f>
        <v>Salud Ocupacional</v>
      </c>
      <c r="U117" s="31">
        <f>+ENERO!U117</f>
        <v>5000000</v>
      </c>
      <c r="V117" s="17">
        <f>FEBRERO!V117+MARZO!AL117</f>
        <v>0</v>
      </c>
      <c r="W117" s="17">
        <f>FEBRERO!W117+MARZO!AM117</f>
        <v>0</v>
      </c>
      <c r="X117" s="20">
        <f t="shared" si="119"/>
        <v>5000000</v>
      </c>
      <c r="Y117" s="21">
        <f>FEBRERO!AA117</f>
        <v>0</v>
      </c>
      <c r="Z117" s="457">
        <v>0</v>
      </c>
      <c r="AA117" s="18">
        <f t="shared" si="120"/>
        <v>0</v>
      </c>
      <c r="AB117" s="21">
        <f>FEBRERO!AD117</f>
        <v>0</v>
      </c>
      <c r="AC117" s="457">
        <v>0</v>
      </c>
      <c r="AD117" s="18">
        <f t="shared" si="121"/>
        <v>0</v>
      </c>
      <c r="AE117" s="21">
        <f>FEBRERO!AG117</f>
        <v>0</v>
      </c>
      <c r="AF117" s="457">
        <v>0</v>
      </c>
      <c r="AG117" s="18">
        <f t="shared" si="122"/>
        <v>0</v>
      </c>
      <c r="AH117" s="21">
        <f t="shared" si="123"/>
        <v>5000000</v>
      </c>
      <c r="AI117" s="17">
        <f t="shared" si="124"/>
        <v>5000000</v>
      </c>
      <c r="AJ117" s="18">
        <f t="shared" si="125"/>
        <v>5000000</v>
      </c>
      <c r="AK117" s="10"/>
      <c r="AL117" s="455">
        <v>0</v>
      </c>
      <c r="AM117" s="458">
        <v>0</v>
      </c>
      <c r="AN117" s="10"/>
      <c r="AO117" s="365"/>
      <c r="AP117" s="365"/>
      <c r="AQ117" s="365"/>
      <c r="AR117" s="365"/>
      <c r="AS117" s="365"/>
      <c r="AT117" s="365"/>
      <c r="AU117" s="365"/>
      <c r="AV117" s="365"/>
      <c r="AW117" s="365"/>
      <c r="AX117" s="365"/>
      <c r="AY117" s="365"/>
      <c r="AZ117" s="365"/>
    </row>
    <row r="118" spans="1:52" s="467" customFormat="1" x14ac:dyDescent="0.2">
      <c r="A118" s="48" t="str">
        <f>+IF(FEBRERO!A118=0,"",FEBRERO!A118)</f>
        <v>2700-1</v>
      </c>
      <c r="B118" s="58" t="str">
        <f>+IF(FEBRERO!B118=0,"",FEBRERO!B118)</f>
        <v>Descuentos por pronto pago</v>
      </c>
      <c r="C118" s="283">
        <f>+ENERO!C118</f>
        <v>0</v>
      </c>
      <c r="D118" s="456">
        <f>FEBRERO!D118+MARZO!P118</f>
        <v>0</v>
      </c>
      <c r="E118" s="456">
        <f>FEBRERO!E118+MARZO!Q118</f>
        <v>0</v>
      </c>
      <c r="F118" s="593">
        <f>SUM(C118:E118)</f>
        <v>0</v>
      </c>
      <c r="G118" s="283">
        <f>FEBRERO!I118</f>
        <v>0</v>
      </c>
      <c r="H118" s="457">
        <v>0</v>
      </c>
      <c r="I118" s="593">
        <f>SUM(G118:H118)</f>
        <v>0</v>
      </c>
      <c r="J118" s="283">
        <f>FEBRERO!L118</f>
        <v>0</v>
      </c>
      <c r="K118" s="457">
        <v>0</v>
      </c>
      <c r="L118" s="170">
        <f>SUM(J118:K118)</f>
        <v>0</v>
      </c>
      <c r="M118" s="535">
        <f>F118-I118</f>
        <v>0</v>
      </c>
      <c r="N118" s="170">
        <f>F118-L118</f>
        <v>0</v>
      </c>
      <c r="P118" s="455">
        <v>0</v>
      </c>
      <c r="Q118" s="458">
        <v>0</v>
      </c>
      <c r="R118" s="10"/>
      <c r="S118" s="155" t="str">
        <f>+IF(FEBRERO!S118=0,"",FEBRERO!S118)</f>
        <v>2010100-4</v>
      </c>
      <c r="T118" s="238" t="str">
        <f>+IF(FEBRERO!T118=0,"",FEBRERO!T118)</f>
        <v/>
      </c>
      <c r="U118" s="31">
        <f>+ENERO!U118</f>
        <v>0</v>
      </c>
      <c r="V118" s="17">
        <f>FEBRERO!V118+MARZO!AL118</f>
        <v>0</v>
      </c>
      <c r="W118" s="17">
        <f>FEBRERO!W118+MARZO!AM118</f>
        <v>0</v>
      </c>
      <c r="X118" s="20">
        <f t="shared" si="119"/>
        <v>0</v>
      </c>
      <c r="Y118" s="21">
        <f>FEBRERO!AA118</f>
        <v>0</v>
      </c>
      <c r="Z118" s="457">
        <v>0</v>
      </c>
      <c r="AA118" s="18">
        <f t="shared" si="120"/>
        <v>0</v>
      </c>
      <c r="AB118" s="21">
        <f>FEBRERO!AD118</f>
        <v>0</v>
      </c>
      <c r="AC118" s="457">
        <v>0</v>
      </c>
      <c r="AD118" s="18">
        <f t="shared" si="121"/>
        <v>0</v>
      </c>
      <c r="AE118" s="21">
        <f>FEBRERO!AG118</f>
        <v>0</v>
      </c>
      <c r="AF118" s="457">
        <v>0</v>
      </c>
      <c r="AG118" s="18">
        <f t="shared" si="122"/>
        <v>0</v>
      </c>
      <c r="AH118" s="21">
        <f t="shared" si="123"/>
        <v>0</v>
      </c>
      <c r="AI118" s="17">
        <f t="shared" si="124"/>
        <v>0</v>
      </c>
      <c r="AJ118" s="18">
        <f t="shared" si="125"/>
        <v>0</v>
      </c>
      <c r="AK118" s="10"/>
      <c r="AL118" s="455">
        <v>0</v>
      </c>
      <c r="AM118" s="458">
        <v>0</v>
      </c>
      <c r="AN118" s="10"/>
      <c r="AO118" s="365"/>
      <c r="AP118" s="365"/>
      <c r="AQ118" s="365"/>
      <c r="AR118" s="365"/>
      <c r="AS118" s="365"/>
      <c r="AT118" s="365"/>
      <c r="AU118" s="365"/>
      <c r="AV118" s="365"/>
      <c r="AW118" s="365"/>
      <c r="AX118" s="365"/>
      <c r="AY118" s="365"/>
      <c r="AZ118" s="365"/>
    </row>
    <row r="119" spans="1:52" s="467" customFormat="1" ht="13.5" thickBot="1" x14ac:dyDescent="0.25">
      <c r="A119" s="49" t="str">
        <f>+IF(FEBRERO!A119=0,"",FEBRERO!A119)</f>
        <v>2700-2</v>
      </c>
      <c r="B119" s="219" t="str">
        <f>+IF(FEBRERO!B119=0,"",FEBRERO!B119)</f>
        <v>Otros</v>
      </c>
      <c r="C119" s="474">
        <f>+ENERO!C119</f>
        <v>8000000</v>
      </c>
      <c r="D119" s="472">
        <f>FEBRERO!D119+MARZO!P119</f>
        <v>0</v>
      </c>
      <c r="E119" s="472">
        <f>FEBRERO!E119+MARZO!Q119</f>
        <v>0</v>
      </c>
      <c r="F119" s="596">
        <f>SUM(C119:E119)</f>
        <v>8000000</v>
      </c>
      <c r="G119" s="474">
        <f>FEBRERO!I119</f>
        <v>4164000</v>
      </c>
      <c r="H119" s="475">
        <v>0</v>
      </c>
      <c r="I119" s="596">
        <f>SUM(G119:H119)</f>
        <v>4164000</v>
      </c>
      <c r="J119" s="474">
        <f>FEBRERO!L119</f>
        <v>4164000</v>
      </c>
      <c r="K119" s="475">
        <v>0</v>
      </c>
      <c r="L119" s="473">
        <f>SUM(J119:K119)</f>
        <v>4164000</v>
      </c>
      <c r="M119" s="597">
        <f>F119-I119</f>
        <v>3836000</v>
      </c>
      <c r="N119" s="473">
        <f>F119-L119</f>
        <v>3836000</v>
      </c>
      <c r="P119" s="471">
        <v>0</v>
      </c>
      <c r="Q119" s="476">
        <v>0</v>
      </c>
      <c r="R119" s="10"/>
      <c r="S119" s="155" t="str">
        <f>+IF(FEBRERO!S119=0,"",FEBRERO!S119)</f>
        <v>2010100-5</v>
      </c>
      <c r="T119" s="238" t="str">
        <f>+IF(FEBRERO!T119=0,"",FEBRERO!T119)</f>
        <v/>
      </c>
      <c r="U119" s="31">
        <f>+ENERO!U119</f>
        <v>0</v>
      </c>
      <c r="V119" s="17">
        <f>FEBRERO!V119+MARZO!AL119</f>
        <v>0</v>
      </c>
      <c r="W119" s="17">
        <f>FEBRERO!W119+MARZO!AM119</f>
        <v>0</v>
      </c>
      <c r="X119" s="20">
        <f t="shared" si="119"/>
        <v>0</v>
      </c>
      <c r="Y119" s="21">
        <f>FEBRERO!AA119</f>
        <v>0</v>
      </c>
      <c r="Z119" s="457">
        <v>0</v>
      </c>
      <c r="AA119" s="18">
        <f t="shared" si="120"/>
        <v>0</v>
      </c>
      <c r="AB119" s="21">
        <f>FEBRERO!AD119</f>
        <v>0</v>
      </c>
      <c r="AC119" s="457">
        <v>0</v>
      </c>
      <c r="AD119" s="18">
        <f t="shared" si="121"/>
        <v>0</v>
      </c>
      <c r="AE119" s="21">
        <f>FEBRERO!AG119</f>
        <v>0</v>
      </c>
      <c r="AF119" s="457">
        <v>0</v>
      </c>
      <c r="AG119" s="18">
        <f t="shared" si="122"/>
        <v>0</v>
      </c>
      <c r="AH119" s="21">
        <f t="shared" si="123"/>
        <v>0</v>
      </c>
      <c r="AI119" s="17">
        <f t="shared" si="124"/>
        <v>0</v>
      </c>
      <c r="AJ119" s="18">
        <f t="shared" si="125"/>
        <v>0</v>
      </c>
      <c r="AK119" s="10"/>
      <c r="AL119" s="455">
        <v>0</v>
      </c>
      <c r="AM119" s="458">
        <v>0</v>
      </c>
      <c r="AN119" s="10"/>
      <c r="AO119" s="365"/>
      <c r="AP119" s="365"/>
      <c r="AQ119" s="365"/>
      <c r="AR119" s="365"/>
      <c r="AS119" s="365"/>
      <c r="AT119" s="365"/>
      <c r="AU119" s="365"/>
      <c r="AV119" s="365"/>
      <c r="AW119" s="365"/>
      <c r="AX119" s="365"/>
      <c r="AY119" s="365"/>
      <c r="AZ119" s="365"/>
    </row>
    <row r="120" spans="1:52" s="467" customFormat="1" ht="13.5" thickBot="1" x14ac:dyDescent="0.25">
      <c r="A120" s="199"/>
      <c r="B120" s="681"/>
      <c r="C120" s="363"/>
      <c r="D120" s="363"/>
      <c r="E120" s="363"/>
      <c r="F120" s="363"/>
      <c r="G120" s="363"/>
      <c r="H120" s="363"/>
      <c r="I120" s="363"/>
      <c r="J120" s="363"/>
      <c r="K120" s="363"/>
      <c r="L120" s="363"/>
      <c r="M120" s="363"/>
      <c r="N120" s="599"/>
      <c r="P120" s="547"/>
      <c r="Q120" s="599"/>
      <c r="R120" s="10"/>
      <c r="S120" s="155" t="str">
        <f>+IF(FEBRERO!S120=0,"",FEBRERO!S120)</f>
        <v>2010100-6</v>
      </c>
      <c r="T120" s="238" t="str">
        <f>+IF(FEBRERO!T120=0,"",FEBRERO!T120)</f>
        <v/>
      </c>
      <c r="U120" s="31">
        <f>+ENERO!U120</f>
        <v>0</v>
      </c>
      <c r="V120" s="17">
        <f>FEBRERO!V120+MARZO!AL120</f>
        <v>0</v>
      </c>
      <c r="W120" s="17">
        <f>FEBRERO!W120+MARZO!AM120</f>
        <v>0</v>
      </c>
      <c r="X120" s="20">
        <f t="shared" si="119"/>
        <v>0</v>
      </c>
      <c r="Y120" s="21">
        <f>FEBRERO!AA120</f>
        <v>0</v>
      </c>
      <c r="Z120" s="457">
        <v>0</v>
      </c>
      <c r="AA120" s="18">
        <f t="shared" si="120"/>
        <v>0</v>
      </c>
      <c r="AB120" s="21">
        <f>FEBRERO!AD120</f>
        <v>0</v>
      </c>
      <c r="AC120" s="457">
        <v>0</v>
      </c>
      <c r="AD120" s="18">
        <f t="shared" si="121"/>
        <v>0</v>
      </c>
      <c r="AE120" s="21">
        <f>FEBRERO!AG120</f>
        <v>0</v>
      </c>
      <c r="AF120" s="457">
        <v>0</v>
      </c>
      <c r="AG120" s="18">
        <f t="shared" si="122"/>
        <v>0</v>
      </c>
      <c r="AH120" s="21">
        <f t="shared" si="123"/>
        <v>0</v>
      </c>
      <c r="AI120" s="17">
        <f t="shared" si="124"/>
        <v>0</v>
      </c>
      <c r="AJ120" s="18">
        <f t="shared" si="125"/>
        <v>0</v>
      </c>
      <c r="AK120" s="10"/>
      <c r="AL120" s="455">
        <v>0</v>
      </c>
      <c r="AM120" s="458">
        <v>0</v>
      </c>
      <c r="AN120" s="10"/>
      <c r="AO120" s="365"/>
      <c r="AP120" s="365"/>
      <c r="AQ120" s="365"/>
      <c r="AR120" s="365"/>
      <c r="AS120" s="365"/>
      <c r="AT120" s="365"/>
      <c r="AU120" s="365"/>
      <c r="AV120" s="365"/>
      <c r="AW120" s="365"/>
      <c r="AX120" s="365"/>
      <c r="AY120" s="365"/>
      <c r="AZ120" s="365"/>
    </row>
    <row r="121" spans="1:52" s="467" customFormat="1" ht="16.5" thickBot="1" x14ac:dyDescent="0.25">
      <c r="A121" s="600" t="str">
        <f>+IF(FEBRERO!A121=0,"",FEBRERO!A121)</f>
        <v>TOTAL INGRESOS DIFERENTES A CUENTAS POR COBRAR</v>
      </c>
      <c r="B121" s="682"/>
      <c r="C121" s="605">
        <f t="shared" ref="C121:N121" si="127">C8-C123</f>
        <v>3181595000</v>
      </c>
      <c r="D121" s="603">
        <f t="shared" si="127"/>
        <v>0</v>
      </c>
      <c r="E121" s="603">
        <f t="shared" si="127"/>
        <v>146569855</v>
      </c>
      <c r="F121" s="604">
        <f t="shared" si="127"/>
        <v>3328164855</v>
      </c>
      <c r="G121" s="602">
        <f t="shared" si="127"/>
        <v>694625585</v>
      </c>
      <c r="H121" s="603">
        <f t="shared" si="127"/>
        <v>296670586</v>
      </c>
      <c r="I121" s="604">
        <f t="shared" si="127"/>
        <v>991296171</v>
      </c>
      <c r="J121" s="602">
        <f t="shared" si="127"/>
        <v>439897517</v>
      </c>
      <c r="K121" s="603">
        <f t="shared" si="127"/>
        <v>119589688</v>
      </c>
      <c r="L121" s="604">
        <f t="shared" si="127"/>
        <v>559487205</v>
      </c>
      <c r="M121" s="602">
        <f t="shared" si="127"/>
        <v>2336868684</v>
      </c>
      <c r="N121" s="604">
        <f t="shared" si="127"/>
        <v>2768677650</v>
      </c>
      <c r="P121" s="605">
        <f>P8-P123</f>
        <v>0</v>
      </c>
      <c r="Q121" s="606">
        <f>Q8-Q123</f>
        <v>0</v>
      </c>
      <c r="R121" s="10"/>
      <c r="S121" s="155">
        <f>+IF(FEBRERO!S121=0,"",FEBRERO!S121)</f>
        <v>2010199</v>
      </c>
      <c r="T121" s="238" t="str">
        <f>+IF(FEBRERO!T121=0,"",FEBRERO!T121)</f>
        <v>Vigencias Anteriores</v>
      </c>
      <c r="U121" s="31">
        <f>+ENERO!U121</f>
        <v>0</v>
      </c>
      <c r="V121" s="17">
        <f>FEBRERO!V121+MARZO!AL121</f>
        <v>0</v>
      </c>
      <c r="W121" s="17">
        <f>FEBRERO!W121+MARZO!AM121</f>
        <v>11335011</v>
      </c>
      <c r="X121" s="20">
        <f t="shared" si="119"/>
        <v>11335011</v>
      </c>
      <c r="Y121" s="21">
        <f>FEBRERO!AA121</f>
        <v>11335011</v>
      </c>
      <c r="Z121" s="457">
        <v>0</v>
      </c>
      <c r="AA121" s="18">
        <f t="shared" si="120"/>
        <v>11335011</v>
      </c>
      <c r="AB121" s="21">
        <f>FEBRERO!AD121</f>
        <v>11335011</v>
      </c>
      <c r="AC121" s="457">
        <v>0</v>
      </c>
      <c r="AD121" s="18">
        <f t="shared" si="121"/>
        <v>11335011</v>
      </c>
      <c r="AE121" s="21">
        <f>FEBRERO!AG121</f>
        <v>8204427</v>
      </c>
      <c r="AF121" s="457">
        <v>3127964</v>
      </c>
      <c r="AG121" s="18">
        <f t="shared" si="122"/>
        <v>11332391</v>
      </c>
      <c r="AH121" s="21">
        <f t="shared" si="123"/>
        <v>0</v>
      </c>
      <c r="AI121" s="17">
        <f t="shared" si="124"/>
        <v>0</v>
      </c>
      <c r="AJ121" s="18">
        <f t="shared" si="125"/>
        <v>2620</v>
      </c>
      <c r="AK121" s="10"/>
      <c r="AL121" s="455">
        <v>0</v>
      </c>
      <c r="AM121" s="458">
        <v>0</v>
      </c>
      <c r="AN121" s="10"/>
      <c r="AO121" s="365"/>
      <c r="AP121" s="365"/>
      <c r="AQ121" s="365"/>
      <c r="AR121" s="365"/>
      <c r="AS121" s="365"/>
      <c r="AT121" s="365"/>
      <c r="AU121" s="365"/>
      <c r="AV121" s="365"/>
      <c r="AW121" s="365"/>
      <c r="AX121" s="365"/>
      <c r="AY121" s="365"/>
      <c r="AZ121" s="365"/>
    </row>
    <row r="122" spans="1:52" s="467" customFormat="1" ht="16.5" thickBot="1" x14ac:dyDescent="0.25">
      <c r="A122" s="607"/>
      <c r="B122" s="617"/>
      <c r="C122" s="609"/>
      <c r="D122" s="609"/>
      <c r="E122" s="609"/>
      <c r="F122" s="609"/>
      <c r="G122" s="609"/>
      <c r="H122" s="609"/>
      <c r="I122" s="609"/>
      <c r="J122" s="609"/>
      <c r="K122" s="609"/>
      <c r="L122" s="609"/>
      <c r="M122" s="609"/>
      <c r="N122" s="610"/>
      <c r="P122" s="611"/>
      <c r="Q122" s="610"/>
      <c r="R122" s="10"/>
      <c r="S122" s="448" t="str">
        <f>+IF(FEBRERO!S122=0,"",FEBRERO!S122)</f>
        <v/>
      </c>
      <c r="T122" s="649" t="str">
        <f>+IF(FEBRERO!T122=0,"",FEBRERO!T122)</f>
        <v/>
      </c>
      <c r="U122" s="450"/>
      <c r="V122" s="193"/>
      <c r="W122" s="193"/>
      <c r="X122" s="193"/>
      <c r="Y122" s="450"/>
      <c r="Z122" s="193"/>
      <c r="AA122" s="207"/>
      <c r="AB122" s="450"/>
      <c r="AC122" s="193"/>
      <c r="AD122" s="207"/>
      <c r="AE122" s="450"/>
      <c r="AF122" s="193"/>
      <c r="AG122" s="207"/>
      <c r="AH122" s="450"/>
      <c r="AI122" s="193"/>
      <c r="AJ122" s="207"/>
      <c r="AK122" s="10"/>
      <c r="AL122" s="213"/>
      <c r="AM122" s="214"/>
      <c r="AN122" s="10"/>
      <c r="AO122" s="365"/>
      <c r="AP122" s="365"/>
      <c r="AQ122" s="365"/>
      <c r="AR122" s="365"/>
      <c r="AS122" s="365"/>
      <c r="AT122" s="365"/>
      <c r="AU122" s="365"/>
      <c r="AV122" s="365"/>
      <c r="AW122" s="365"/>
      <c r="AX122" s="365"/>
      <c r="AY122" s="365"/>
      <c r="AZ122" s="365"/>
    </row>
    <row r="123" spans="1:52" s="467" customFormat="1" ht="16.5" thickBot="1" x14ac:dyDescent="0.25">
      <c r="A123" s="683" t="str">
        <f>+IF(FEBRERO!A123=0,"",FEBRERO!A123)</f>
        <v>TOTAL INGRESOS DE VIGENCIAS ANTERIORES</v>
      </c>
      <c r="B123" s="684"/>
      <c r="C123" s="605">
        <f>SUMIF($B8:$B$117,$B$24,C8:C117)+C116</f>
        <v>0</v>
      </c>
      <c r="D123" s="685">
        <f>SUMIF($B8:$B$117,$B$24,D8:D117)+D116</f>
        <v>0</v>
      </c>
      <c r="E123" s="685">
        <f>SUMIF($B8:$B$117,$B$24,E8:E117)+E116</f>
        <v>735142918</v>
      </c>
      <c r="F123" s="686">
        <f>SUMIF($B8:$B$117,$B$24,F8:F117)+F116</f>
        <v>735142918</v>
      </c>
      <c r="G123" s="687">
        <f>SUMIF($B8:$B$117,$B$24,G8:G117)+G116</f>
        <v>244638530</v>
      </c>
      <c r="H123" s="685">
        <f>SUMIF($B8:$B$117,$B$24,H8:H117)+H116</f>
        <v>171742153</v>
      </c>
      <c r="I123" s="686">
        <f>SUMIF($B8:$B$117,$B$24,I8:I117)+I116</f>
        <v>416380683</v>
      </c>
      <c r="J123" s="687">
        <f>SUMIF($B8:$B$117,$B$24,J8:J117)+J116</f>
        <v>244638530</v>
      </c>
      <c r="K123" s="685">
        <f>SUMIF($B8:$B$117,$B$24,K8:K117)+K116</f>
        <v>171742153</v>
      </c>
      <c r="L123" s="686">
        <f>SUMIF($B8:$B$117,$B$24,L8:L117)+L116</f>
        <v>416380683</v>
      </c>
      <c r="M123" s="687">
        <f>SUMIF($B8:$B$117,$B$24,M8:M117)+M116</f>
        <v>318762235</v>
      </c>
      <c r="N123" s="686">
        <f>SUMIF($B8:$B$117,$B$24,N8:N117)+N116</f>
        <v>318762235</v>
      </c>
      <c r="P123" s="614">
        <f>SUMIF($B8:$B$117,$B$24,P8:P117)+P116</f>
        <v>0</v>
      </c>
      <c r="Q123" s="616">
        <f>SUMIF($B8:$B$117,$B$24,Q8:Q117)+Q116</f>
        <v>0</v>
      </c>
      <c r="R123" s="10"/>
      <c r="S123" s="34">
        <f>+IF(FEBRERO!S123=0,"",FEBRERO!S123)</f>
        <v>2010200</v>
      </c>
      <c r="T123" s="237" t="str">
        <f>+IF(FEBRERO!T123=0,"",FEBRERO!T123)</f>
        <v>Adquisición de Servicios</v>
      </c>
      <c r="U123" s="151">
        <f t="shared" ref="U123:AJ123" si="128">SUM(U124:U139)</f>
        <v>157427428</v>
      </c>
      <c r="V123" s="144">
        <f t="shared" si="128"/>
        <v>0</v>
      </c>
      <c r="W123" s="144">
        <f t="shared" si="128"/>
        <v>25641138</v>
      </c>
      <c r="X123" s="152">
        <f t="shared" si="128"/>
        <v>183068566</v>
      </c>
      <c r="Y123" s="151">
        <f t="shared" si="128"/>
        <v>29003826</v>
      </c>
      <c r="Z123" s="144">
        <f t="shared" si="128"/>
        <v>7823697</v>
      </c>
      <c r="AA123" s="153">
        <f t="shared" si="128"/>
        <v>36827523</v>
      </c>
      <c r="AB123" s="151">
        <f t="shared" si="128"/>
        <v>25729157</v>
      </c>
      <c r="AC123" s="144">
        <f t="shared" si="128"/>
        <v>7823697</v>
      </c>
      <c r="AD123" s="153">
        <f t="shared" si="128"/>
        <v>33552854</v>
      </c>
      <c r="AE123" s="151">
        <f t="shared" si="128"/>
        <v>21402968</v>
      </c>
      <c r="AF123" s="144">
        <f t="shared" si="128"/>
        <v>6678403</v>
      </c>
      <c r="AG123" s="153">
        <f t="shared" si="128"/>
        <v>28081371</v>
      </c>
      <c r="AH123" s="151">
        <f t="shared" si="128"/>
        <v>146241043</v>
      </c>
      <c r="AI123" s="144">
        <f t="shared" si="128"/>
        <v>149515712</v>
      </c>
      <c r="AJ123" s="153">
        <f t="shared" si="128"/>
        <v>154987195</v>
      </c>
      <c r="AK123" s="10"/>
      <c r="AL123" s="151">
        <f>SUM(AL124:AL139)</f>
        <v>0</v>
      </c>
      <c r="AM123" s="153">
        <f>SUM(AM124:AM139)</f>
        <v>0</v>
      </c>
      <c r="AN123" s="10"/>
      <c r="AO123" s="365"/>
      <c r="AP123" s="365"/>
      <c r="AQ123" s="365"/>
      <c r="AR123" s="365"/>
      <c r="AS123" s="365"/>
      <c r="AT123" s="365"/>
      <c r="AU123" s="365"/>
      <c r="AV123" s="365"/>
      <c r="AW123" s="365"/>
      <c r="AX123" s="365"/>
      <c r="AY123" s="365"/>
      <c r="AZ123" s="365"/>
    </row>
    <row r="124" spans="1:52" s="467" customFormat="1" ht="16.5" thickBot="1" x14ac:dyDescent="0.25">
      <c r="A124" s="607"/>
      <c r="B124" s="617"/>
      <c r="C124" s="609"/>
      <c r="D124" s="609"/>
      <c r="E124" s="609"/>
      <c r="F124" s="609"/>
      <c r="G124" s="609"/>
      <c r="H124" s="609"/>
      <c r="I124" s="609"/>
      <c r="J124" s="609"/>
      <c r="K124" s="609"/>
      <c r="L124" s="609"/>
      <c r="M124" s="609"/>
      <c r="N124" s="610"/>
      <c r="P124" s="611"/>
      <c r="Q124" s="610"/>
      <c r="R124" s="10"/>
      <c r="S124" s="155" t="str">
        <f>+IF(FEBRERO!S124=0,"",FEBRERO!S124)</f>
        <v>2010200-1</v>
      </c>
      <c r="T124" s="238" t="str">
        <f>+IF(FEBRERO!T124=0,"",FEBRERO!T124)</f>
        <v>Seguros</v>
      </c>
      <c r="U124" s="31">
        <f>+ENERO!U124</f>
        <v>20000000</v>
      </c>
      <c r="V124" s="17">
        <f>FEBRERO!V124+MARZO!AL124</f>
        <v>0</v>
      </c>
      <c r="W124" s="17">
        <f>FEBRERO!W124+MARZO!AM124</f>
        <v>0</v>
      </c>
      <c r="X124" s="20">
        <f t="shared" ref="X124:X139" si="129">SUM(U124:W124)</f>
        <v>20000000</v>
      </c>
      <c r="Y124" s="21">
        <f>FEBRERO!AA124</f>
        <v>0</v>
      </c>
      <c r="Z124" s="457">
        <v>0</v>
      </c>
      <c r="AA124" s="18">
        <f t="shared" ref="AA124:AA139" si="130">SUM(Y124:Z124)</f>
        <v>0</v>
      </c>
      <c r="AB124" s="21">
        <f>FEBRERO!AD124</f>
        <v>0</v>
      </c>
      <c r="AC124" s="457">
        <v>0</v>
      </c>
      <c r="AD124" s="18">
        <f t="shared" ref="AD124:AD139" si="131">SUM(AB124:AC124)</f>
        <v>0</v>
      </c>
      <c r="AE124" s="21">
        <f>FEBRERO!AG124</f>
        <v>0</v>
      </c>
      <c r="AF124" s="457">
        <v>0</v>
      </c>
      <c r="AG124" s="18">
        <f t="shared" ref="AG124:AG139" si="132">SUM(AE124:AF124)</f>
        <v>0</v>
      </c>
      <c r="AH124" s="21">
        <f t="shared" ref="AH124:AH139" si="133">X124-AA124</f>
        <v>20000000</v>
      </c>
      <c r="AI124" s="17">
        <f t="shared" ref="AI124:AI139" si="134">X124-AD124</f>
        <v>20000000</v>
      </c>
      <c r="AJ124" s="18">
        <f t="shared" ref="AJ124:AJ139" si="135">X124-AG124</f>
        <v>20000000</v>
      </c>
      <c r="AK124" s="10"/>
      <c r="AL124" s="455">
        <v>0</v>
      </c>
      <c r="AM124" s="458">
        <v>0</v>
      </c>
      <c r="AN124" s="10"/>
      <c r="AO124" s="365"/>
      <c r="AP124" s="365"/>
      <c r="AQ124" s="365"/>
      <c r="AR124" s="365"/>
      <c r="AS124" s="365"/>
      <c r="AT124" s="365"/>
      <c r="AU124" s="365"/>
      <c r="AV124" s="365"/>
      <c r="AW124" s="365"/>
      <c r="AX124" s="365"/>
      <c r="AY124" s="365"/>
      <c r="AZ124" s="365"/>
    </row>
    <row r="125" spans="1:52" s="467" customFormat="1" ht="16.5" thickBot="1" x14ac:dyDescent="0.25">
      <c r="A125" s="618" t="str">
        <f>+IF(FEBRERO!A125=0,"",FEBRERO!A125)</f>
        <v xml:space="preserve">TOTAL PRESUPUESTO DE INGRESOS </v>
      </c>
      <c r="B125" s="619"/>
      <c r="C125" s="605">
        <f t="shared" ref="C125:N125" si="136">C123+C121</f>
        <v>3181595000</v>
      </c>
      <c r="D125" s="621">
        <f t="shared" si="136"/>
        <v>0</v>
      </c>
      <c r="E125" s="621">
        <f t="shared" si="136"/>
        <v>881712773</v>
      </c>
      <c r="F125" s="622">
        <f t="shared" si="136"/>
        <v>4063307773</v>
      </c>
      <c r="G125" s="620">
        <f t="shared" si="136"/>
        <v>939264115</v>
      </c>
      <c r="H125" s="621">
        <f t="shared" si="136"/>
        <v>468412739</v>
      </c>
      <c r="I125" s="622">
        <f t="shared" si="136"/>
        <v>1407676854</v>
      </c>
      <c r="J125" s="620">
        <f t="shared" si="136"/>
        <v>684536047</v>
      </c>
      <c r="K125" s="621">
        <f t="shared" si="136"/>
        <v>291331841</v>
      </c>
      <c r="L125" s="622">
        <f t="shared" si="136"/>
        <v>975867888</v>
      </c>
      <c r="M125" s="620">
        <f t="shared" si="136"/>
        <v>2655630919</v>
      </c>
      <c r="N125" s="622">
        <f t="shared" si="136"/>
        <v>3087439885</v>
      </c>
      <c r="P125" s="605">
        <f>P123+P121</f>
        <v>0</v>
      </c>
      <c r="Q125" s="606">
        <f>Q123+Q121</f>
        <v>0</v>
      </c>
      <c r="R125" s="10"/>
      <c r="S125" s="155" t="str">
        <f>+IF(FEBRERO!S125=0,"",FEBRERO!S125)</f>
        <v>2010200-2</v>
      </c>
      <c r="T125" s="238" t="str">
        <f>+IF(FEBRERO!T125=0,"",FEBRERO!T125)</f>
        <v>Impresos y Publicaciones</v>
      </c>
      <c r="U125" s="31">
        <f>+ENERO!U125</f>
        <v>1618455</v>
      </c>
      <c r="V125" s="17">
        <f>FEBRERO!V125+MARZO!AL125</f>
        <v>0</v>
      </c>
      <c r="W125" s="17">
        <f>FEBRERO!W125+MARZO!AM125</f>
        <v>0</v>
      </c>
      <c r="X125" s="20">
        <f t="shared" si="129"/>
        <v>1618455</v>
      </c>
      <c r="Y125" s="21">
        <f>FEBRERO!AA125</f>
        <v>148716</v>
      </c>
      <c r="Z125" s="457">
        <v>99170</v>
      </c>
      <c r="AA125" s="18">
        <f t="shared" si="130"/>
        <v>247886</v>
      </c>
      <c r="AB125" s="21">
        <f>FEBRERO!AD125</f>
        <v>148716</v>
      </c>
      <c r="AC125" s="457">
        <v>99170</v>
      </c>
      <c r="AD125" s="18">
        <f t="shared" si="131"/>
        <v>247886</v>
      </c>
      <c r="AE125" s="21">
        <f>FEBRERO!AG125</f>
        <v>148716</v>
      </c>
      <c r="AF125" s="457">
        <v>99170</v>
      </c>
      <c r="AG125" s="18">
        <f t="shared" si="132"/>
        <v>247886</v>
      </c>
      <c r="AH125" s="21">
        <f t="shared" si="133"/>
        <v>1370569</v>
      </c>
      <c r="AI125" s="17">
        <f t="shared" si="134"/>
        <v>1370569</v>
      </c>
      <c r="AJ125" s="18">
        <f t="shared" si="135"/>
        <v>1370569</v>
      </c>
      <c r="AK125" s="10"/>
      <c r="AL125" s="455">
        <v>0</v>
      </c>
      <c r="AM125" s="458">
        <v>0</v>
      </c>
      <c r="AN125" s="10"/>
      <c r="AO125" s="365"/>
      <c r="AP125" s="365"/>
      <c r="AQ125" s="365"/>
      <c r="AR125" s="365"/>
      <c r="AS125" s="365"/>
      <c r="AT125" s="365"/>
      <c r="AU125" s="365"/>
      <c r="AV125" s="365"/>
      <c r="AW125" s="365"/>
      <c r="AX125" s="365"/>
      <c r="AY125" s="365"/>
      <c r="AZ125" s="365"/>
    </row>
    <row r="126" spans="1:52" s="467" customFormat="1" x14ac:dyDescent="0.2">
      <c r="A126" s="623"/>
      <c r="N126" s="10"/>
      <c r="R126" s="10"/>
      <c r="S126" s="155" t="str">
        <f>+IF(FEBRERO!S126=0,"",FEBRERO!S126)</f>
        <v>2010200-3</v>
      </c>
      <c r="T126" s="238" t="str">
        <f>+IF(FEBRERO!T126=0,"",FEBRERO!T126)</f>
        <v xml:space="preserve">Servicios Públicos </v>
      </c>
      <c r="U126" s="31">
        <f>+ENERO!U126</f>
        <v>59412000</v>
      </c>
      <c r="V126" s="17">
        <f>FEBRERO!V126+MARZO!AL126</f>
        <v>0</v>
      </c>
      <c r="W126" s="17">
        <f>FEBRERO!W126+MARZO!AM126</f>
        <v>0</v>
      </c>
      <c r="X126" s="20">
        <f t="shared" si="129"/>
        <v>59412000</v>
      </c>
      <c r="Y126" s="21">
        <f>FEBRERO!AA126</f>
        <v>7410876</v>
      </c>
      <c r="Z126" s="457">
        <v>4999902</v>
      </c>
      <c r="AA126" s="18">
        <f t="shared" si="130"/>
        <v>12410778</v>
      </c>
      <c r="AB126" s="21">
        <f>FEBRERO!AD126</f>
        <v>7410876</v>
      </c>
      <c r="AC126" s="457">
        <v>4999902</v>
      </c>
      <c r="AD126" s="18">
        <f t="shared" si="131"/>
        <v>12410778</v>
      </c>
      <c r="AE126" s="21">
        <f>FEBRERO!AG126</f>
        <v>5256210</v>
      </c>
      <c r="AF126" s="457">
        <v>4098708</v>
      </c>
      <c r="AG126" s="18">
        <f t="shared" si="132"/>
        <v>9354918</v>
      </c>
      <c r="AH126" s="21">
        <f t="shared" si="133"/>
        <v>47001222</v>
      </c>
      <c r="AI126" s="17">
        <f t="shared" si="134"/>
        <v>47001222</v>
      </c>
      <c r="AJ126" s="18">
        <f t="shared" si="135"/>
        <v>50057082</v>
      </c>
      <c r="AK126" s="10"/>
      <c r="AL126" s="455">
        <v>0</v>
      </c>
      <c r="AM126" s="458">
        <v>0</v>
      </c>
      <c r="AN126" s="10"/>
      <c r="AO126" s="365"/>
      <c r="AP126" s="365"/>
      <c r="AQ126" s="365"/>
      <c r="AR126" s="365"/>
      <c r="AS126" s="365"/>
      <c r="AT126" s="365"/>
      <c r="AU126" s="365"/>
      <c r="AV126" s="365"/>
      <c r="AW126" s="365"/>
      <c r="AX126" s="365"/>
      <c r="AY126" s="365"/>
      <c r="AZ126" s="365"/>
    </row>
    <row r="127" spans="1:52" s="467" customFormat="1" x14ac:dyDescent="0.2">
      <c r="A127" s="623"/>
      <c r="D127" s="562"/>
      <c r="N127" s="10"/>
      <c r="R127" s="10"/>
      <c r="S127" s="155" t="str">
        <f>+IF(FEBRERO!S127=0,"",FEBRERO!S127)</f>
        <v>2010200-4</v>
      </c>
      <c r="T127" s="238" t="str">
        <f>+IF(FEBRERO!T127=0,"",FEBRERO!T127)</f>
        <v>Comunicaciones y Transportes</v>
      </c>
      <c r="U127" s="31">
        <f>+ENERO!U127</f>
        <v>12125984</v>
      </c>
      <c r="V127" s="17">
        <f>FEBRERO!V127+MARZO!AL127</f>
        <v>0</v>
      </c>
      <c r="W127" s="17">
        <f>FEBRERO!W127+MARZO!AM127</f>
        <v>0</v>
      </c>
      <c r="X127" s="20">
        <f t="shared" si="129"/>
        <v>12125984</v>
      </c>
      <c r="Y127" s="21">
        <f>FEBRERO!AA127</f>
        <v>5396069</v>
      </c>
      <c r="Z127" s="457">
        <v>864640</v>
      </c>
      <c r="AA127" s="18">
        <f t="shared" si="130"/>
        <v>6260709</v>
      </c>
      <c r="AB127" s="21">
        <f>FEBRERO!AD127</f>
        <v>2121400</v>
      </c>
      <c r="AC127" s="457">
        <v>864640</v>
      </c>
      <c r="AD127" s="18">
        <f t="shared" si="131"/>
        <v>2986040</v>
      </c>
      <c r="AE127" s="21">
        <f>FEBRERO!AG127</f>
        <v>1982400</v>
      </c>
      <c r="AF127" s="457">
        <v>513840</v>
      </c>
      <c r="AG127" s="18">
        <f t="shared" si="132"/>
        <v>2496240</v>
      </c>
      <c r="AH127" s="21">
        <f t="shared" si="133"/>
        <v>5865275</v>
      </c>
      <c r="AI127" s="17">
        <f t="shared" si="134"/>
        <v>9139944</v>
      </c>
      <c r="AJ127" s="18">
        <f t="shared" si="135"/>
        <v>9629744</v>
      </c>
      <c r="AK127" s="10"/>
      <c r="AL127" s="455">
        <v>0</v>
      </c>
      <c r="AM127" s="458">
        <v>0</v>
      </c>
      <c r="AN127" s="10"/>
      <c r="AO127" s="365"/>
      <c r="AP127" s="365"/>
      <c r="AQ127" s="365"/>
      <c r="AR127" s="365"/>
      <c r="AS127" s="365"/>
      <c r="AT127" s="365"/>
      <c r="AU127" s="365"/>
      <c r="AV127" s="365"/>
      <c r="AW127" s="365"/>
      <c r="AX127" s="365"/>
      <c r="AY127" s="365"/>
      <c r="AZ127" s="365"/>
    </row>
    <row r="128" spans="1:52" s="467" customFormat="1" x14ac:dyDescent="0.2">
      <c r="A128" s="623"/>
      <c r="N128" s="10"/>
      <c r="R128" s="10"/>
      <c r="S128" s="155" t="str">
        <f>+IF(FEBRERO!S128=0,"",FEBRERO!S128)</f>
        <v>2010200-5</v>
      </c>
      <c r="T128" s="238" t="str">
        <f>+IF(FEBRERO!T128=0,"",FEBRERO!T128)</f>
        <v>Viáticos y Gastos de Viaje</v>
      </c>
      <c r="U128" s="31">
        <f>+ENERO!U128</f>
        <v>10866029</v>
      </c>
      <c r="V128" s="17">
        <f>FEBRERO!V128+MARZO!AL128</f>
        <v>0</v>
      </c>
      <c r="W128" s="17">
        <f>FEBRERO!W128+MARZO!AM128</f>
        <v>0</v>
      </c>
      <c r="X128" s="20">
        <f t="shared" si="129"/>
        <v>10866029</v>
      </c>
      <c r="Y128" s="21">
        <f>FEBRERO!AA128</f>
        <v>1570464</v>
      </c>
      <c r="Z128" s="457">
        <v>1006128</v>
      </c>
      <c r="AA128" s="18">
        <f t="shared" si="130"/>
        <v>2576592</v>
      </c>
      <c r="AB128" s="21">
        <f>FEBRERO!AD128</f>
        <v>1570464</v>
      </c>
      <c r="AC128" s="457">
        <v>1006128</v>
      </c>
      <c r="AD128" s="18">
        <f t="shared" si="131"/>
        <v>2576592</v>
      </c>
      <c r="AE128" s="21">
        <f>FEBRERO!AG128</f>
        <v>1570464</v>
      </c>
      <c r="AF128" s="457">
        <v>1006128</v>
      </c>
      <c r="AG128" s="18">
        <f t="shared" si="132"/>
        <v>2576592</v>
      </c>
      <c r="AH128" s="21">
        <f t="shared" si="133"/>
        <v>8289437</v>
      </c>
      <c r="AI128" s="17">
        <f t="shared" si="134"/>
        <v>8289437</v>
      </c>
      <c r="AJ128" s="18">
        <f t="shared" si="135"/>
        <v>8289437</v>
      </c>
      <c r="AK128" s="10"/>
      <c r="AL128" s="455">
        <v>0</v>
      </c>
      <c r="AM128" s="458">
        <v>0</v>
      </c>
      <c r="AN128" s="10"/>
      <c r="AO128" s="365"/>
      <c r="AP128" s="365"/>
      <c r="AQ128" s="365"/>
      <c r="AR128" s="365"/>
      <c r="AS128" s="365"/>
      <c r="AT128" s="365"/>
      <c r="AU128" s="365"/>
      <c r="AV128" s="365"/>
      <c r="AW128" s="365"/>
      <c r="AX128" s="365"/>
      <c r="AY128" s="365"/>
      <c r="AZ128" s="365"/>
    </row>
    <row r="129" spans="1:52" s="467" customFormat="1" x14ac:dyDescent="0.2">
      <c r="A129" s="623"/>
      <c r="N129" s="10"/>
      <c r="R129" s="10"/>
      <c r="S129" s="155" t="str">
        <f>+IF(FEBRERO!S129=0,"",FEBRERO!S129)</f>
        <v>2010200-6</v>
      </c>
      <c r="T129" s="238" t="str">
        <f>+IF(FEBRERO!T129=0,"",FEBRERO!T129)</f>
        <v>Arrendamientos</v>
      </c>
      <c r="U129" s="31">
        <f>+ENERO!U129</f>
        <v>0</v>
      </c>
      <c r="V129" s="17">
        <f>FEBRERO!V129+MARZO!AL129</f>
        <v>0</v>
      </c>
      <c r="W129" s="17">
        <f>FEBRERO!W129+MARZO!AM129</f>
        <v>0</v>
      </c>
      <c r="X129" s="20">
        <f t="shared" si="129"/>
        <v>0</v>
      </c>
      <c r="Y129" s="21">
        <f>FEBRERO!AA129</f>
        <v>0</v>
      </c>
      <c r="Z129" s="457">
        <v>0</v>
      </c>
      <c r="AA129" s="18">
        <f t="shared" si="130"/>
        <v>0</v>
      </c>
      <c r="AB129" s="21">
        <f>FEBRERO!AD129</f>
        <v>0</v>
      </c>
      <c r="AC129" s="457">
        <v>0</v>
      </c>
      <c r="AD129" s="18">
        <f t="shared" si="131"/>
        <v>0</v>
      </c>
      <c r="AE129" s="21">
        <f>FEBRERO!AG129</f>
        <v>0</v>
      </c>
      <c r="AF129" s="457">
        <v>0</v>
      </c>
      <c r="AG129" s="18">
        <f t="shared" si="132"/>
        <v>0</v>
      </c>
      <c r="AH129" s="21">
        <f t="shared" si="133"/>
        <v>0</v>
      </c>
      <c r="AI129" s="17">
        <f t="shared" si="134"/>
        <v>0</v>
      </c>
      <c r="AJ129" s="18">
        <f t="shared" si="135"/>
        <v>0</v>
      </c>
      <c r="AK129" s="10"/>
      <c r="AL129" s="455">
        <v>0</v>
      </c>
      <c r="AM129" s="458">
        <v>0</v>
      </c>
      <c r="AN129" s="10"/>
      <c r="AO129" s="365"/>
      <c r="AP129" s="365"/>
      <c r="AQ129" s="365"/>
      <c r="AR129" s="365"/>
      <c r="AS129" s="365"/>
      <c r="AT129" s="365"/>
      <c r="AU129" s="365"/>
      <c r="AV129" s="365"/>
      <c r="AW129" s="365"/>
      <c r="AX129" s="365"/>
      <c r="AY129" s="365"/>
      <c r="AZ129" s="365"/>
    </row>
    <row r="130" spans="1:52" s="467" customFormat="1" x14ac:dyDescent="0.2">
      <c r="A130" s="623"/>
      <c r="N130" s="10"/>
      <c r="R130" s="10"/>
      <c r="S130" s="155" t="str">
        <f>+IF(FEBRERO!S130=0,"",FEBRERO!S130)</f>
        <v>2010200-7</v>
      </c>
      <c r="T130" s="238" t="str">
        <f>+IF(FEBRERO!T130=0,"",FEBRERO!T130)</f>
        <v>Vigilancia y Aseo</v>
      </c>
      <c r="U130" s="31">
        <f>+ENERO!U130</f>
        <v>3000000</v>
      </c>
      <c r="V130" s="17">
        <f>FEBRERO!V130+MARZO!AL130</f>
        <v>0</v>
      </c>
      <c r="W130" s="17">
        <f>FEBRERO!W130+MARZO!AM130</f>
        <v>0</v>
      </c>
      <c r="X130" s="20">
        <f t="shared" si="129"/>
        <v>3000000</v>
      </c>
      <c r="Y130" s="21">
        <f>FEBRERO!AA130</f>
        <v>0</v>
      </c>
      <c r="Z130" s="457">
        <v>0</v>
      </c>
      <c r="AA130" s="18">
        <f t="shared" si="130"/>
        <v>0</v>
      </c>
      <c r="AB130" s="21">
        <f>FEBRERO!AD130</f>
        <v>0</v>
      </c>
      <c r="AC130" s="457">
        <v>0</v>
      </c>
      <c r="AD130" s="18">
        <f t="shared" si="131"/>
        <v>0</v>
      </c>
      <c r="AE130" s="21">
        <f>FEBRERO!AG130</f>
        <v>0</v>
      </c>
      <c r="AF130" s="457">
        <v>0</v>
      </c>
      <c r="AG130" s="18">
        <f t="shared" si="132"/>
        <v>0</v>
      </c>
      <c r="AH130" s="21">
        <f t="shared" si="133"/>
        <v>3000000</v>
      </c>
      <c r="AI130" s="17">
        <f t="shared" si="134"/>
        <v>3000000</v>
      </c>
      <c r="AJ130" s="18">
        <f t="shared" si="135"/>
        <v>3000000</v>
      </c>
      <c r="AK130" s="10"/>
      <c r="AL130" s="455">
        <v>0</v>
      </c>
      <c r="AM130" s="458">
        <v>0</v>
      </c>
      <c r="AN130" s="10"/>
      <c r="AO130" s="365"/>
      <c r="AP130" s="365"/>
      <c r="AQ130" s="365"/>
      <c r="AR130" s="365"/>
      <c r="AS130" s="365"/>
      <c r="AT130" s="365"/>
      <c r="AU130" s="365"/>
      <c r="AV130" s="365"/>
      <c r="AW130" s="365"/>
      <c r="AX130" s="365"/>
      <c r="AY130" s="365"/>
      <c r="AZ130" s="365"/>
    </row>
    <row r="131" spans="1:52" s="467" customFormat="1" x14ac:dyDescent="0.2">
      <c r="A131" s="623"/>
      <c r="N131" s="10"/>
      <c r="R131" s="10"/>
      <c r="S131" s="155" t="str">
        <f>+IF(FEBRERO!S131=0,"",FEBRERO!S131)</f>
        <v>2010200-8</v>
      </c>
      <c r="T131" s="238" t="str">
        <f>+IF(FEBRERO!T131=0,"",FEBRERO!T131)</f>
        <v>Bienestar Social</v>
      </c>
      <c r="U131" s="31">
        <f>+ENERO!U131</f>
        <v>27404960</v>
      </c>
      <c r="V131" s="17">
        <f>FEBRERO!V131+MARZO!AL131</f>
        <v>0</v>
      </c>
      <c r="W131" s="17">
        <f>FEBRERO!W131+MARZO!AM131</f>
        <v>81553</v>
      </c>
      <c r="X131" s="20">
        <f t="shared" si="129"/>
        <v>27486513</v>
      </c>
      <c r="Y131" s="21">
        <f>FEBRERO!AA131</f>
        <v>1170523</v>
      </c>
      <c r="Z131" s="457">
        <v>386000</v>
      </c>
      <c r="AA131" s="18">
        <f t="shared" si="130"/>
        <v>1556523</v>
      </c>
      <c r="AB131" s="21">
        <f>FEBRERO!AD131</f>
        <v>1170523</v>
      </c>
      <c r="AC131" s="457">
        <v>386000</v>
      </c>
      <c r="AD131" s="18">
        <f t="shared" si="131"/>
        <v>1556523</v>
      </c>
      <c r="AE131" s="21">
        <f>FEBRERO!AG131</f>
        <v>0</v>
      </c>
      <c r="AF131" s="457">
        <v>386000</v>
      </c>
      <c r="AG131" s="18">
        <f t="shared" si="132"/>
        <v>386000</v>
      </c>
      <c r="AH131" s="21">
        <f t="shared" si="133"/>
        <v>25929990</v>
      </c>
      <c r="AI131" s="17">
        <f t="shared" si="134"/>
        <v>25929990</v>
      </c>
      <c r="AJ131" s="18">
        <f t="shared" si="135"/>
        <v>27100513</v>
      </c>
      <c r="AK131" s="10"/>
      <c r="AL131" s="455">
        <v>0</v>
      </c>
      <c r="AM131" s="458">
        <v>0</v>
      </c>
      <c r="AN131" s="10"/>
      <c r="AO131" s="365"/>
      <c r="AP131" s="365"/>
      <c r="AQ131" s="365"/>
      <c r="AR131" s="365"/>
      <c r="AS131" s="365"/>
      <c r="AT131" s="365"/>
      <c r="AU131" s="365"/>
      <c r="AV131" s="365"/>
      <c r="AW131" s="365"/>
      <c r="AX131" s="365"/>
      <c r="AY131" s="365"/>
      <c r="AZ131" s="365"/>
    </row>
    <row r="132" spans="1:52" s="467" customFormat="1" x14ac:dyDescent="0.2">
      <c r="A132" s="623"/>
      <c r="N132" s="10"/>
      <c r="R132" s="10"/>
      <c r="S132" s="155" t="str">
        <f>+IF(FEBRERO!S132=0,"",FEBRERO!S132)</f>
        <v>2010200-9</v>
      </c>
      <c r="T132" s="238" t="str">
        <f>+IF(FEBRERO!T132=0,"",FEBRERO!T132)</f>
        <v>Capacitación, estimulos, incentivos, programa de calidad</v>
      </c>
      <c r="U132" s="31">
        <f>+ENERO!U132</f>
        <v>9000000</v>
      </c>
      <c r="V132" s="17">
        <f>FEBRERO!V132+MARZO!AL132</f>
        <v>0</v>
      </c>
      <c r="W132" s="17">
        <f>FEBRERO!W132+MARZO!AM132</f>
        <v>0</v>
      </c>
      <c r="X132" s="20">
        <f t="shared" si="129"/>
        <v>9000000</v>
      </c>
      <c r="Y132" s="21">
        <f>FEBRERO!AA132</f>
        <v>0</v>
      </c>
      <c r="Z132" s="457">
        <v>150000</v>
      </c>
      <c r="AA132" s="18">
        <f t="shared" si="130"/>
        <v>150000</v>
      </c>
      <c r="AB132" s="21">
        <f>FEBRERO!AD132</f>
        <v>0</v>
      </c>
      <c r="AC132" s="457">
        <v>150000</v>
      </c>
      <c r="AD132" s="18">
        <f t="shared" si="131"/>
        <v>150000</v>
      </c>
      <c r="AE132" s="21">
        <f>FEBRERO!AG132</f>
        <v>0</v>
      </c>
      <c r="AF132" s="457">
        <v>150000</v>
      </c>
      <c r="AG132" s="18">
        <f t="shared" si="132"/>
        <v>150000</v>
      </c>
      <c r="AH132" s="21">
        <f t="shared" si="133"/>
        <v>8850000</v>
      </c>
      <c r="AI132" s="17">
        <f t="shared" si="134"/>
        <v>8850000</v>
      </c>
      <c r="AJ132" s="18">
        <f t="shared" si="135"/>
        <v>8850000</v>
      </c>
      <c r="AK132" s="10"/>
      <c r="AL132" s="455">
        <v>0</v>
      </c>
      <c r="AM132" s="458">
        <v>0</v>
      </c>
      <c r="AN132" s="10"/>
      <c r="AO132" s="365"/>
      <c r="AP132" s="365"/>
      <c r="AQ132" s="365"/>
      <c r="AR132" s="365"/>
      <c r="AS132" s="365"/>
      <c r="AT132" s="365"/>
      <c r="AU132" s="365"/>
      <c r="AV132" s="365"/>
      <c r="AW132" s="365"/>
      <c r="AX132" s="365"/>
      <c r="AY132" s="365"/>
      <c r="AZ132" s="365"/>
    </row>
    <row r="133" spans="1:52" s="467" customFormat="1" x14ac:dyDescent="0.2">
      <c r="A133" s="623"/>
      <c r="N133" s="10"/>
      <c r="R133" s="10"/>
      <c r="S133" s="155" t="str">
        <f>+IF(FEBRERO!S133=0,"",FEBRERO!S133)</f>
        <v>2010200-10</v>
      </c>
      <c r="T133" s="238" t="str">
        <f>+IF(FEBRERO!T133=0,"",FEBRERO!T133)</f>
        <v>Pagos otras IPS</v>
      </c>
      <c r="U133" s="31">
        <f>+ENERO!U133</f>
        <v>1000000</v>
      </c>
      <c r="V133" s="17">
        <f>FEBRERO!V133+MARZO!AL133</f>
        <v>0</v>
      </c>
      <c r="W133" s="17">
        <f>FEBRERO!W133+MARZO!AM133</f>
        <v>0</v>
      </c>
      <c r="X133" s="20">
        <f t="shared" si="129"/>
        <v>1000000</v>
      </c>
      <c r="Y133" s="21">
        <f>FEBRERO!AA133</f>
        <v>0</v>
      </c>
      <c r="Z133" s="457">
        <v>0</v>
      </c>
      <c r="AA133" s="18">
        <f t="shared" si="130"/>
        <v>0</v>
      </c>
      <c r="AB133" s="21">
        <f>FEBRERO!AD133</f>
        <v>0</v>
      </c>
      <c r="AC133" s="457">
        <v>0</v>
      </c>
      <c r="AD133" s="18">
        <f t="shared" si="131"/>
        <v>0</v>
      </c>
      <c r="AE133" s="21">
        <f>FEBRERO!AG133</f>
        <v>0</v>
      </c>
      <c r="AF133" s="457">
        <v>0</v>
      </c>
      <c r="AG133" s="18">
        <f t="shared" si="132"/>
        <v>0</v>
      </c>
      <c r="AH133" s="21">
        <f t="shared" si="133"/>
        <v>1000000</v>
      </c>
      <c r="AI133" s="17">
        <f t="shared" si="134"/>
        <v>1000000</v>
      </c>
      <c r="AJ133" s="18">
        <f t="shared" si="135"/>
        <v>1000000</v>
      </c>
      <c r="AK133" s="10"/>
      <c r="AL133" s="455">
        <v>0</v>
      </c>
      <c r="AM133" s="458">
        <v>0</v>
      </c>
      <c r="AN133" s="10"/>
      <c r="AO133" s="365"/>
      <c r="AP133" s="365"/>
      <c r="AQ133" s="365"/>
      <c r="AR133" s="365"/>
      <c r="AS133" s="365"/>
      <c r="AT133" s="365"/>
      <c r="AU133" s="365"/>
      <c r="AV133" s="365"/>
      <c r="AW133" s="365"/>
      <c r="AX133" s="365"/>
      <c r="AY133" s="365"/>
      <c r="AZ133" s="365"/>
    </row>
    <row r="134" spans="1:52" s="467" customFormat="1" x14ac:dyDescent="0.2">
      <c r="A134" s="623"/>
      <c r="N134" s="10"/>
      <c r="R134" s="10"/>
      <c r="S134" s="155" t="str">
        <f>+IF(FEBRERO!S134=0,"",FEBRERO!S134)</f>
        <v>2010200-11</v>
      </c>
      <c r="T134" s="238" t="str">
        <f>+IF(FEBRERO!T134=0,"",FEBRERO!T134)</f>
        <v>Gastos financieros</v>
      </c>
      <c r="U134" s="31">
        <f>+ENERO!U134</f>
        <v>8000000</v>
      </c>
      <c r="V134" s="17">
        <f>FEBRERO!V134+MARZO!AL134</f>
        <v>0</v>
      </c>
      <c r="W134" s="17">
        <f>FEBRERO!W134+MARZO!AM134</f>
        <v>0</v>
      </c>
      <c r="X134" s="20">
        <f t="shared" si="129"/>
        <v>8000000</v>
      </c>
      <c r="Y134" s="21">
        <f>FEBRERO!AA134</f>
        <v>1618154</v>
      </c>
      <c r="Z134" s="457">
        <v>317857</v>
      </c>
      <c r="AA134" s="18">
        <f t="shared" si="130"/>
        <v>1936011</v>
      </c>
      <c r="AB134" s="21">
        <f>FEBRERO!AD134</f>
        <v>1618154</v>
      </c>
      <c r="AC134" s="457">
        <v>317857</v>
      </c>
      <c r="AD134" s="18">
        <f t="shared" si="131"/>
        <v>1936011</v>
      </c>
      <c r="AE134" s="21">
        <f>FEBRERO!AG134</f>
        <v>1618154</v>
      </c>
      <c r="AF134" s="457">
        <v>317857</v>
      </c>
      <c r="AG134" s="18">
        <f t="shared" si="132"/>
        <v>1936011</v>
      </c>
      <c r="AH134" s="21">
        <f t="shared" si="133"/>
        <v>6063989</v>
      </c>
      <c r="AI134" s="17">
        <f t="shared" si="134"/>
        <v>6063989</v>
      </c>
      <c r="AJ134" s="18">
        <f t="shared" si="135"/>
        <v>6063989</v>
      </c>
      <c r="AK134" s="10"/>
      <c r="AL134" s="455">
        <v>0</v>
      </c>
      <c r="AM134" s="458">
        <v>0</v>
      </c>
      <c r="AN134" s="10"/>
      <c r="AO134" s="365"/>
      <c r="AP134" s="365"/>
      <c r="AQ134" s="365"/>
      <c r="AR134" s="365"/>
      <c r="AS134" s="365"/>
      <c r="AT134" s="365"/>
      <c r="AU134" s="365"/>
      <c r="AV134" s="365"/>
      <c r="AW134" s="365"/>
      <c r="AX134" s="365"/>
      <c r="AY134" s="365"/>
      <c r="AZ134" s="365"/>
    </row>
    <row r="135" spans="1:52" s="467" customFormat="1" x14ac:dyDescent="0.2">
      <c r="A135" s="623"/>
      <c r="N135" s="10"/>
      <c r="R135" s="10"/>
      <c r="S135" s="155" t="str">
        <f>+IF(FEBRERO!S135=0,"",FEBRERO!S135)</f>
        <v>2010200-12</v>
      </c>
      <c r="T135" s="238" t="str">
        <f>+IF(FEBRERO!T135=0,"",FEBRERO!T135)</f>
        <v>Salud Ocupacional</v>
      </c>
      <c r="U135" s="31">
        <f>+ENERO!U135</f>
        <v>5000000</v>
      </c>
      <c r="V135" s="17">
        <f>FEBRERO!V135+MARZO!AL135</f>
        <v>0</v>
      </c>
      <c r="W135" s="17">
        <f>FEBRERO!W135+MARZO!AM135</f>
        <v>0</v>
      </c>
      <c r="X135" s="20">
        <f t="shared" si="129"/>
        <v>5000000</v>
      </c>
      <c r="Y135" s="21">
        <f>FEBRERO!AA135</f>
        <v>0</v>
      </c>
      <c r="Z135" s="457">
        <v>0</v>
      </c>
      <c r="AA135" s="18">
        <f t="shared" si="130"/>
        <v>0</v>
      </c>
      <c r="AB135" s="21">
        <f>FEBRERO!AD135</f>
        <v>0</v>
      </c>
      <c r="AC135" s="457">
        <v>0</v>
      </c>
      <c r="AD135" s="18">
        <f t="shared" si="131"/>
        <v>0</v>
      </c>
      <c r="AE135" s="21">
        <f>FEBRERO!AG135</f>
        <v>0</v>
      </c>
      <c r="AF135" s="457">
        <v>0</v>
      </c>
      <c r="AG135" s="18">
        <f t="shared" si="132"/>
        <v>0</v>
      </c>
      <c r="AH135" s="21">
        <f t="shared" si="133"/>
        <v>5000000</v>
      </c>
      <c r="AI135" s="17">
        <f t="shared" si="134"/>
        <v>5000000</v>
      </c>
      <c r="AJ135" s="18">
        <f t="shared" si="135"/>
        <v>5000000</v>
      </c>
      <c r="AK135" s="10"/>
      <c r="AL135" s="455">
        <v>0</v>
      </c>
      <c r="AM135" s="458">
        <v>0</v>
      </c>
      <c r="AN135" s="10"/>
      <c r="AO135" s="365"/>
      <c r="AP135" s="365"/>
      <c r="AQ135" s="365"/>
      <c r="AR135" s="365"/>
      <c r="AS135" s="365"/>
      <c r="AT135" s="365"/>
      <c r="AU135" s="365"/>
      <c r="AV135" s="365"/>
      <c r="AW135" s="365"/>
      <c r="AX135" s="365"/>
      <c r="AY135" s="365"/>
      <c r="AZ135" s="365"/>
    </row>
    <row r="136" spans="1:52" s="467" customFormat="1" x14ac:dyDescent="0.2">
      <c r="A136" s="623"/>
      <c r="N136" s="10"/>
      <c r="R136" s="10"/>
      <c r="S136" s="155" t="str">
        <f>+IF(FEBRERO!S136=0,"",FEBRERO!S136)</f>
        <v>2010200-13</v>
      </c>
      <c r="T136" s="238" t="str">
        <f>+IF(FEBRERO!T136=0,"",FEBRERO!T136)</f>
        <v>Liquidacion de Convenios</v>
      </c>
      <c r="U136" s="31">
        <f>+ENERO!U136</f>
        <v>0</v>
      </c>
      <c r="V136" s="17">
        <f>FEBRERO!V136+MARZO!AL136</f>
        <v>0</v>
      </c>
      <c r="W136" s="17">
        <f>FEBRERO!W136+MARZO!AM136</f>
        <v>13870561</v>
      </c>
      <c r="X136" s="20">
        <f t="shared" si="129"/>
        <v>13870561</v>
      </c>
      <c r="Y136" s="21">
        <f>FEBRERO!AA136</f>
        <v>0</v>
      </c>
      <c r="Z136" s="457">
        <v>0</v>
      </c>
      <c r="AA136" s="18">
        <f t="shared" si="130"/>
        <v>0</v>
      </c>
      <c r="AB136" s="21">
        <f>FEBRERO!AD136</f>
        <v>0</v>
      </c>
      <c r="AC136" s="457">
        <v>0</v>
      </c>
      <c r="AD136" s="18">
        <f t="shared" si="131"/>
        <v>0</v>
      </c>
      <c r="AE136" s="21">
        <f>FEBRERO!AG136</f>
        <v>0</v>
      </c>
      <c r="AF136" s="457">
        <v>0</v>
      </c>
      <c r="AG136" s="18">
        <f t="shared" si="132"/>
        <v>0</v>
      </c>
      <c r="AH136" s="21">
        <f t="shared" si="133"/>
        <v>13870561</v>
      </c>
      <c r="AI136" s="17">
        <f t="shared" si="134"/>
        <v>13870561</v>
      </c>
      <c r="AJ136" s="18">
        <f t="shared" si="135"/>
        <v>13870561</v>
      </c>
      <c r="AK136" s="10"/>
      <c r="AL136" s="455">
        <v>0</v>
      </c>
      <c r="AM136" s="458">
        <v>0</v>
      </c>
      <c r="AN136" s="10"/>
      <c r="AO136" s="365"/>
      <c r="AP136" s="365"/>
      <c r="AQ136" s="365"/>
      <c r="AR136" s="365"/>
      <c r="AS136" s="365"/>
      <c r="AT136" s="365"/>
      <c r="AU136" s="365"/>
      <c r="AV136" s="365"/>
      <c r="AW136" s="365"/>
      <c r="AX136" s="365"/>
      <c r="AY136" s="365"/>
      <c r="AZ136" s="365"/>
    </row>
    <row r="137" spans="1:52" s="467" customFormat="1" x14ac:dyDescent="0.2">
      <c r="A137" s="623"/>
      <c r="N137" s="10"/>
      <c r="R137" s="10"/>
      <c r="S137" s="155" t="str">
        <f>+IF(FEBRERO!S137=0,"",FEBRERO!S137)</f>
        <v>2010020-14</v>
      </c>
      <c r="T137" s="238" t="str">
        <f>+IF(FEBRERO!T137=0,"",FEBRERO!T137)</f>
        <v/>
      </c>
      <c r="U137" s="31">
        <f>+ENERO!U137</f>
        <v>0</v>
      </c>
      <c r="V137" s="17">
        <f>FEBRERO!V137+MARZO!AL137</f>
        <v>0</v>
      </c>
      <c r="W137" s="17">
        <f>FEBRERO!W137+MARZO!AM137</f>
        <v>0</v>
      </c>
      <c r="X137" s="20">
        <f t="shared" si="129"/>
        <v>0</v>
      </c>
      <c r="Y137" s="21">
        <f>FEBRERO!AA137</f>
        <v>0</v>
      </c>
      <c r="Z137" s="457">
        <v>0</v>
      </c>
      <c r="AA137" s="18">
        <f t="shared" si="130"/>
        <v>0</v>
      </c>
      <c r="AB137" s="21">
        <f>FEBRERO!AD137</f>
        <v>0</v>
      </c>
      <c r="AC137" s="457">
        <v>0</v>
      </c>
      <c r="AD137" s="18">
        <f t="shared" si="131"/>
        <v>0</v>
      </c>
      <c r="AE137" s="21">
        <f>FEBRERO!AG137</f>
        <v>0</v>
      </c>
      <c r="AF137" s="457">
        <v>0</v>
      </c>
      <c r="AG137" s="18">
        <f t="shared" si="132"/>
        <v>0</v>
      </c>
      <c r="AH137" s="21">
        <f t="shared" si="133"/>
        <v>0</v>
      </c>
      <c r="AI137" s="17">
        <f t="shared" si="134"/>
        <v>0</v>
      </c>
      <c r="AJ137" s="18">
        <f t="shared" si="135"/>
        <v>0</v>
      </c>
      <c r="AK137" s="10"/>
      <c r="AL137" s="455">
        <v>0</v>
      </c>
      <c r="AM137" s="458">
        <v>0</v>
      </c>
      <c r="AN137" s="10"/>
      <c r="AO137" s="365"/>
      <c r="AP137" s="365"/>
      <c r="AQ137" s="365"/>
      <c r="AR137" s="365"/>
      <c r="AS137" s="365"/>
      <c r="AT137" s="365"/>
      <c r="AU137" s="365"/>
      <c r="AV137" s="365"/>
      <c r="AW137" s="365"/>
      <c r="AX137" s="365"/>
      <c r="AY137" s="365"/>
      <c r="AZ137" s="365"/>
    </row>
    <row r="138" spans="1:52" s="467" customFormat="1" x14ac:dyDescent="0.2">
      <c r="A138" s="623"/>
      <c r="N138" s="10"/>
      <c r="R138" s="10"/>
      <c r="S138" s="155" t="str">
        <f>+IF(FEBRERO!S138=0,"",FEBRERO!S138)</f>
        <v>2010200-15</v>
      </c>
      <c r="T138" s="238" t="str">
        <f>+IF(FEBRERO!T138=0,"",FEBRERO!T138)</f>
        <v/>
      </c>
      <c r="U138" s="31">
        <f>+ENERO!U138</f>
        <v>0</v>
      </c>
      <c r="V138" s="17">
        <f>FEBRERO!V138+MARZO!AL138</f>
        <v>0</v>
      </c>
      <c r="W138" s="17">
        <f>FEBRERO!W138+MARZO!AM138</f>
        <v>0</v>
      </c>
      <c r="X138" s="20">
        <f t="shared" si="129"/>
        <v>0</v>
      </c>
      <c r="Y138" s="21">
        <f>FEBRERO!AA138</f>
        <v>0</v>
      </c>
      <c r="Z138" s="457">
        <v>0</v>
      </c>
      <c r="AA138" s="18">
        <f t="shared" si="130"/>
        <v>0</v>
      </c>
      <c r="AB138" s="21">
        <f>FEBRERO!AD138</f>
        <v>0</v>
      </c>
      <c r="AC138" s="457">
        <v>0</v>
      </c>
      <c r="AD138" s="18">
        <f t="shared" si="131"/>
        <v>0</v>
      </c>
      <c r="AE138" s="21">
        <f>FEBRERO!AG138</f>
        <v>0</v>
      </c>
      <c r="AF138" s="457">
        <v>0</v>
      </c>
      <c r="AG138" s="18">
        <f t="shared" si="132"/>
        <v>0</v>
      </c>
      <c r="AH138" s="21">
        <f t="shared" si="133"/>
        <v>0</v>
      </c>
      <c r="AI138" s="17">
        <f t="shared" si="134"/>
        <v>0</v>
      </c>
      <c r="AJ138" s="18">
        <f t="shared" si="135"/>
        <v>0</v>
      </c>
      <c r="AK138" s="10"/>
      <c r="AL138" s="455">
        <v>0</v>
      </c>
      <c r="AM138" s="458">
        <v>0</v>
      </c>
      <c r="AN138" s="10"/>
      <c r="AO138" s="365"/>
      <c r="AP138" s="365"/>
      <c r="AQ138" s="365"/>
      <c r="AR138" s="365"/>
      <c r="AS138" s="365"/>
      <c r="AT138" s="365"/>
      <c r="AU138" s="365"/>
      <c r="AV138" s="365"/>
      <c r="AW138" s="365"/>
      <c r="AX138" s="365"/>
      <c r="AY138" s="365"/>
      <c r="AZ138" s="365"/>
    </row>
    <row r="139" spans="1:52" s="467" customFormat="1" x14ac:dyDescent="0.2">
      <c r="A139" s="623"/>
      <c r="N139" s="10"/>
      <c r="R139" s="10"/>
      <c r="S139" s="155">
        <f>+IF(FEBRERO!S139=0,"",FEBRERO!S139)</f>
        <v>2010299</v>
      </c>
      <c r="T139" s="238" t="str">
        <f>+IF(FEBRERO!T139=0,"",FEBRERO!T139)</f>
        <v>Vigencias Anteriores</v>
      </c>
      <c r="U139" s="31">
        <f>+ENERO!U139</f>
        <v>0</v>
      </c>
      <c r="V139" s="17">
        <f>FEBRERO!V139+MARZO!AL139</f>
        <v>0</v>
      </c>
      <c r="W139" s="17">
        <f>FEBRERO!W139+MARZO!AM139</f>
        <v>11689024</v>
      </c>
      <c r="X139" s="20">
        <f t="shared" si="129"/>
        <v>11689024</v>
      </c>
      <c r="Y139" s="21">
        <f>FEBRERO!AA139</f>
        <v>11689024</v>
      </c>
      <c r="Z139" s="457">
        <v>0</v>
      </c>
      <c r="AA139" s="18">
        <f t="shared" si="130"/>
        <v>11689024</v>
      </c>
      <c r="AB139" s="21">
        <f>FEBRERO!AD139</f>
        <v>11689024</v>
      </c>
      <c r="AC139" s="457">
        <v>0</v>
      </c>
      <c r="AD139" s="18">
        <f t="shared" si="131"/>
        <v>11689024</v>
      </c>
      <c r="AE139" s="21">
        <f>FEBRERO!AG139</f>
        <v>10827024</v>
      </c>
      <c r="AF139" s="457">
        <v>106700</v>
      </c>
      <c r="AG139" s="18">
        <f t="shared" si="132"/>
        <v>10933724</v>
      </c>
      <c r="AH139" s="21">
        <f t="shared" si="133"/>
        <v>0</v>
      </c>
      <c r="AI139" s="17">
        <f t="shared" si="134"/>
        <v>0</v>
      </c>
      <c r="AJ139" s="18">
        <f t="shared" si="135"/>
        <v>755300</v>
      </c>
      <c r="AK139" s="10"/>
      <c r="AL139" s="455">
        <v>0</v>
      </c>
      <c r="AM139" s="458">
        <v>0</v>
      </c>
      <c r="AN139" s="10"/>
      <c r="AO139" s="365"/>
      <c r="AP139" s="365"/>
      <c r="AQ139" s="365"/>
    </row>
    <row r="140" spans="1:52" s="467" customFormat="1" ht="15.75" x14ac:dyDescent="0.2">
      <c r="A140" s="623"/>
      <c r="N140" s="10"/>
      <c r="R140" s="10"/>
      <c r="S140" s="448" t="str">
        <f>+IF(FEBRERO!S140=0,"",FEBRERO!S140)</f>
        <v/>
      </c>
      <c r="T140" s="649" t="str">
        <f>+IF(FEBRERO!T140=0,"",FEBRERO!T140)</f>
        <v/>
      </c>
      <c r="U140" s="450"/>
      <c r="V140" s="193"/>
      <c r="W140" s="193"/>
      <c r="X140" s="193"/>
      <c r="Y140" s="450"/>
      <c r="Z140" s="193"/>
      <c r="AA140" s="207"/>
      <c r="AB140" s="450"/>
      <c r="AC140" s="193"/>
      <c r="AD140" s="207"/>
      <c r="AE140" s="450"/>
      <c r="AF140" s="193"/>
      <c r="AG140" s="207"/>
      <c r="AH140" s="450"/>
      <c r="AI140" s="193"/>
      <c r="AJ140" s="207"/>
      <c r="AK140" s="12"/>
      <c r="AL140" s="213"/>
      <c r="AM140" s="214"/>
      <c r="AN140" s="10"/>
    </row>
    <row r="141" spans="1:52" s="467" customFormat="1" ht="15" x14ac:dyDescent="0.2">
      <c r="A141" s="623"/>
      <c r="N141" s="10"/>
      <c r="R141" s="10"/>
      <c r="S141" s="34">
        <f>+IF(FEBRERO!S141=0,"",FEBRERO!S141)</f>
        <v>2010300</v>
      </c>
      <c r="T141" s="237" t="str">
        <f>+IF(FEBRERO!T141=0,"",FEBRERO!T141)</f>
        <v>Impuestos y Multas</v>
      </c>
      <c r="U141" s="151">
        <f t="shared" ref="U141:AJ141" si="137">U142+U143</f>
        <v>10000000</v>
      </c>
      <c r="V141" s="144">
        <f t="shared" si="137"/>
        <v>0</v>
      </c>
      <c r="W141" s="144">
        <f t="shared" si="137"/>
        <v>8187252</v>
      </c>
      <c r="X141" s="152">
        <f t="shared" si="137"/>
        <v>18187252</v>
      </c>
      <c r="Y141" s="151">
        <f t="shared" si="137"/>
        <v>9907857</v>
      </c>
      <c r="Z141" s="144">
        <f t="shared" si="137"/>
        <v>0</v>
      </c>
      <c r="AA141" s="153">
        <f t="shared" si="137"/>
        <v>9907857</v>
      </c>
      <c r="AB141" s="151">
        <f t="shared" si="137"/>
        <v>9907857</v>
      </c>
      <c r="AC141" s="144">
        <f t="shared" si="137"/>
        <v>0</v>
      </c>
      <c r="AD141" s="153">
        <f t="shared" si="137"/>
        <v>9907857</v>
      </c>
      <c r="AE141" s="151">
        <f t="shared" si="137"/>
        <v>8463252</v>
      </c>
      <c r="AF141" s="144">
        <f t="shared" si="137"/>
        <v>0</v>
      </c>
      <c r="AG141" s="153">
        <f t="shared" si="137"/>
        <v>8463252</v>
      </c>
      <c r="AH141" s="151">
        <f t="shared" si="137"/>
        <v>8279395</v>
      </c>
      <c r="AI141" s="144">
        <f t="shared" si="137"/>
        <v>8279395</v>
      </c>
      <c r="AJ141" s="153">
        <f t="shared" si="137"/>
        <v>9724000</v>
      </c>
      <c r="AK141" s="12"/>
      <c r="AL141" s="151">
        <f>AL142+AL143</f>
        <v>0</v>
      </c>
      <c r="AM141" s="153">
        <f>AM142+AM143</f>
        <v>0</v>
      </c>
      <c r="AN141" s="10"/>
    </row>
    <row r="142" spans="1:52" s="467" customFormat="1" x14ac:dyDescent="0.2">
      <c r="A142" s="623"/>
      <c r="N142" s="10"/>
      <c r="R142" s="10"/>
      <c r="S142" s="155" t="str">
        <f>+IF(FEBRERO!S142=0,"",FEBRERO!S142)</f>
        <v>2010300-1</v>
      </c>
      <c r="T142" s="238" t="str">
        <f>+IF(FEBRERO!T142=0,"",FEBRERO!T142)</f>
        <v>Impuestos (Predial, Vehiculos, Otros)</v>
      </c>
      <c r="U142" s="31">
        <f>+ENERO!U142</f>
        <v>10000000</v>
      </c>
      <c r="V142" s="17">
        <f>FEBRERO!V142+MARZO!AL142</f>
        <v>0</v>
      </c>
      <c r="W142" s="17">
        <f>FEBRERO!W142+MARZO!AM142</f>
        <v>0</v>
      </c>
      <c r="X142" s="20">
        <f>SUM(U142:W142)</f>
        <v>10000000</v>
      </c>
      <c r="Y142" s="21">
        <f>FEBRERO!AA142</f>
        <v>1720605</v>
      </c>
      <c r="Z142" s="457">
        <v>0</v>
      </c>
      <c r="AA142" s="18">
        <f>SUM(Y142:Z142)</f>
        <v>1720605</v>
      </c>
      <c r="AB142" s="21">
        <f>FEBRERO!AD142</f>
        <v>1720605</v>
      </c>
      <c r="AC142" s="457">
        <v>0</v>
      </c>
      <c r="AD142" s="18">
        <f>SUM(AB142:AC142)</f>
        <v>1720605</v>
      </c>
      <c r="AE142" s="21">
        <f>FEBRERO!AG142</f>
        <v>276000</v>
      </c>
      <c r="AF142" s="457">
        <v>0</v>
      </c>
      <c r="AG142" s="18">
        <f>SUM(AE142:AF142)</f>
        <v>276000</v>
      </c>
      <c r="AH142" s="21">
        <f>X142-AA142</f>
        <v>8279395</v>
      </c>
      <c r="AI142" s="17">
        <f>X142-AD142</f>
        <v>8279395</v>
      </c>
      <c r="AJ142" s="18">
        <f>X142-AG142</f>
        <v>9724000</v>
      </c>
      <c r="AK142" s="10"/>
      <c r="AL142" s="455">
        <v>0</v>
      </c>
      <c r="AM142" s="458">
        <v>0</v>
      </c>
      <c r="AN142" s="10"/>
    </row>
    <row r="143" spans="1:52" s="467" customFormat="1" x14ac:dyDescent="0.2">
      <c r="A143" s="623"/>
      <c r="N143" s="10"/>
      <c r="R143" s="10"/>
      <c r="S143" s="155">
        <f>+IF(FEBRERO!S143=0,"",FEBRERO!S143)</f>
        <v>2010399</v>
      </c>
      <c r="T143" s="238" t="str">
        <f>+IF(FEBRERO!T143=0,"",FEBRERO!T143)</f>
        <v>Vigencias Anteriores</v>
      </c>
      <c r="U143" s="31">
        <f>+ENERO!U143</f>
        <v>0</v>
      </c>
      <c r="V143" s="17">
        <f>FEBRERO!V143+MARZO!AL143</f>
        <v>0</v>
      </c>
      <c r="W143" s="17">
        <f>FEBRERO!W143+MARZO!AM143</f>
        <v>8187252</v>
      </c>
      <c r="X143" s="20">
        <f>SUM(U143:W143)</f>
        <v>8187252</v>
      </c>
      <c r="Y143" s="21">
        <f>FEBRERO!AA143</f>
        <v>8187252</v>
      </c>
      <c r="Z143" s="457">
        <v>0</v>
      </c>
      <c r="AA143" s="18">
        <f>SUM(Y143:Z143)</f>
        <v>8187252</v>
      </c>
      <c r="AB143" s="21">
        <f>FEBRERO!AD143</f>
        <v>8187252</v>
      </c>
      <c r="AC143" s="457">
        <v>0</v>
      </c>
      <c r="AD143" s="18">
        <f>SUM(AB143:AC143)</f>
        <v>8187252</v>
      </c>
      <c r="AE143" s="21">
        <f>FEBRERO!AG143</f>
        <v>8187252</v>
      </c>
      <c r="AF143" s="457">
        <v>0</v>
      </c>
      <c r="AG143" s="18">
        <f>SUM(AE143:AF143)</f>
        <v>8187252</v>
      </c>
      <c r="AH143" s="21">
        <f>X143-AA143</f>
        <v>0</v>
      </c>
      <c r="AI143" s="17">
        <f>X143-AD143</f>
        <v>0</v>
      </c>
      <c r="AJ143" s="18">
        <f>X143-AG143</f>
        <v>0</v>
      </c>
      <c r="AK143" s="10"/>
      <c r="AL143" s="455">
        <v>0</v>
      </c>
      <c r="AM143" s="458">
        <v>0</v>
      </c>
      <c r="AN143" s="10"/>
    </row>
    <row r="144" spans="1:52" s="467" customFormat="1" ht="15.75" x14ac:dyDescent="0.2">
      <c r="A144" s="623"/>
      <c r="N144" s="10"/>
      <c r="R144" s="10"/>
      <c r="S144" s="448" t="str">
        <f>+IF(FEBRERO!S144=0,"",FEBRERO!S144)</f>
        <v/>
      </c>
      <c r="T144" s="649" t="str">
        <f>+IF(FEBRERO!T144=0,"",FEBRERO!T144)</f>
        <v/>
      </c>
      <c r="U144" s="450"/>
      <c r="V144" s="193"/>
      <c r="W144" s="193"/>
      <c r="X144" s="193"/>
      <c r="Y144" s="450"/>
      <c r="Z144" s="193"/>
      <c r="AA144" s="207"/>
      <c r="AB144" s="450"/>
      <c r="AC144" s="193"/>
      <c r="AD144" s="207"/>
      <c r="AE144" s="450"/>
      <c r="AF144" s="193"/>
      <c r="AG144" s="207"/>
      <c r="AH144" s="450"/>
      <c r="AI144" s="193"/>
      <c r="AJ144" s="207"/>
      <c r="AK144" s="10"/>
      <c r="AL144" s="213"/>
      <c r="AM144" s="214"/>
      <c r="AN144" s="10"/>
    </row>
    <row r="145" spans="1:40" s="467" customFormat="1" ht="15.75" x14ac:dyDescent="0.2">
      <c r="A145" s="623"/>
      <c r="N145" s="10"/>
      <c r="R145" s="10"/>
      <c r="S145" s="469">
        <f>+IF(FEBRERO!S145=0,"",FEBRERO!S145)</f>
        <v>2020010</v>
      </c>
      <c r="T145" s="676" t="str">
        <f>+IF(FEBRERO!T145=0,"",FEBRERO!T145)</f>
        <v>Gastos de Operación</v>
      </c>
      <c r="U145" s="151">
        <f t="shared" ref="U145:AJ145" si="138">U147+U155</f>
        <v>329079750</v>
      </c>
      <c r="V145" s="144">
        <f t="shared" si="138"/>
        <v>0</v>
      </c>
      <c r="W145" s="144">
        <f t="shared" si="138"/>
        <v>109044209</v>
      </c>
      <c r="X145" s="152">
        <f t="shared" si="138"/>
        <v>438123959</v>
      </c>
      <c r="Y145" s="151">
        <f t="shared" si="138"/>
        <v>212398113</v>
      </c>
      <c r="Z145" s="144">
        <f t="shared" si="138"/>
        <v>5586579</v>
      </c>
      <c r="AA145" s="153">
        <f t="shared" si="138"/>
        <v>217984692</v>
      </c>
      <c r="AB145" s="151">
        <f t="shared" si="138"/>
        <v>132851678</v>
      </c>
      <c r="AC145" s="144">
        <f t="shared" si="138"/>
        <v>17470508</v>
      </c>
      <c r="AD145" s="153">
        <f t="shared" si="138"/>
        <v>150322186</v>
      </c>
      <c r="AE145" s="151">
        <f t="shared" si="138"/>
        <v>66040896</v>
      </c>
      <c r="AF145" s="144">
        <f t="shared" si="138"/>
        <v>29488182</v>
      </c>
      <c r="AG145" s="153">
        <f t="shared" si="138"/>
        <v>95529078</v>
      </c>
      <c r="AH145" s="151">
        <f t="shared" si="138"/>
        <v>220139267</v>
      </c>
      <c r="AI145" s="144">
        <f t="shared" si="138"/>
        <v>287801773</v>
      </c>
      <c r="AJ145" s="153">
        <f t="shared" si="138"/>
        <v>342594881</v>
      </c>
      <c r="AK145" s="12"/>
      <c r="AL145" s="151">
        <f>AL147+AL155</f>
        <v>0</v>
      </c>
      <c r="AM145" s="153">
        <f>AM147+AM155</f>
        <v>0</v>
      </c>
      <c r="AN145" s="10"/>
    </row>
    <row r="146" spans="1:40" s="467" customFormat="1" x14ac:dyDescent="0.2">
      <c r="A146" s="623"/>
      <c r="N146" s="10"/>
      <c r="R146" s="10"/>
      <c r="S146" s="11" t="str">
        <f>+IF(FEBRERO!S146=0,"",FEBRERO!S146)</f>
        <v/>
      </c>
      <c r="T146" s="251" t="str">
        <f>+IF(FEBRERO!T146=0,"",FEBRERO!T146)</f>
        <v/>
      </c>
      <c r="U146" s="21"/>
      <c r="V146" s="17"/>
      <c r="W146" s="17"/>
      <c r="X146" s="20"/>
      <c r="Y146" s="21"/>
      <c r="Z146" s="17"/>
      <c r="AA146" s="18"/>
      <c r="AB146" s="21"/>
      <c r="AC146" s="17"/>
      <c r="AD146" s="18"/>
      <c r="AE146" s="21"/>
      <c r="AF146" s="17"/>
      <c r="AG146" s="18"/>
      <c r="AH146" s="21"/>
      <c r="AI146" s="17"/>
      <c r="AJ146" s="18"/>
      <c r="AK146" s="10"/>
      <c r="AL146" s="213"/>
      <c r="AM146" s="214"/>
      <c r="AN146" s="10"/>
    </row>
    <row r="147" spans="1:40" s="467" customFormat="1" ht="15" x14ac:dyDescent="0.2">
      <c r="A147" s="623"/>
      <c r="N147" s="10"/>
      <c r="R147" s="10"/>
      <c r="S147" s="34">
        <f>+IF(FEBRERO!S147=0,"",FEBRERO!S147)</f>
        <v>2020100</v>
      </c>
      <c r="T147" s="237" t="str">
        <f>+IF(FEBRERO!T147=0,"",FEBRERO!T147)</f>
        <v>Adquisición de bienes</v>
      </c>
      <c r="U147" s="151">
        <f t="shared" ref="U147:AJ147" si="139">SUM(U148:U149)+U153</f>
        <v>126079750</v>
      </c>
      <c r="V147" s="144">
        <f t="shared" si="139"/>
        <v>0</v>
      </c>
      <c r="W147" s="144">
        <f t="shared" si="139"/>
        <v>52587439</v>
      </c>
      <c r="X147" s="152">
        <f t="shared" si="139"/>
        <v>178667189</v>
      </c>
      <c r="Y147" s="151">
        <f t="shared" si="139"/>
        <v>58658014</v>
      </c>
      <c r="Z147" s="144">
        <f t="shared" si="139"/>
        <v>3926480</v>
      </c>
      <c r="AA147" s="153">
        <f t="shared" si="139"/>
        <v>62584494</v>
      </c>
      <c r="AB147" s="151">
        <f t="shared" si="139"/>
        <v>58658014</v>
      </c>
      <c r="AC147" s="144">
        <f t="shared" si="139"/>
        <v>2283480</v>
      </c>
      <c r="AD147" s="153">
        <f t="shared" si="139"/>
        <v>60941494</v>
      </c>
      <c r="AE147" s="151">
        <f t="shared" si="139"/>
        <v>27441845</v>
      </c>
      <c r="AF147" s="144">
        <f t="shared" si="139"/>
        <v>8758479</v>
      </c>
      <c r="AG147" s="153">
        <f t="shared" si="139"/>
        <v>36200324</v>
      </c>
      <c r="AH147" s="151">
        <f t="shared" si="139"/>
        <v>116082695</v>
      </c>
      <c r="AI147" s="144">
        <f t="shared" si="139"/>
        <v>117725695</v>
      </c>
      <c r="AJ147" s="153">
        <f t="shared" si="139"/>
        <v>142466865</v>
      </c>
      <c r="AK147" s="10"/>
      <c r="AL147" s="151">
        <f>SUM(AL148:AL149)+AL153</f>
        <v>0</v>
      </c>
      <c r="AM147" s="153">
        <f>SUM(AM148:AM149)+AM153</f>
        <v>0</v>
      </c>
      <c r="AN147" s="10"/>
    </row>
    <row r="148" spans="1:40" s="467" customFormat="1" x14ac:dyDescent="0.2">
      <c r="A148" s="623"/>
      <c r="N148" s="10"/>
      <c r="R148" s="10"/>
      <c r="S148" s="155">
        <f>+IF(FEBRERO!S148=0,"",FEBRERO!S148)</f>
        <v>2020101</v>
      </c>
      <c r="T148" s="238" t="str">
        <f>+IF(FEBRERO!T148=0,"",FEBRERO!T148)</f>
        <v>Mantenimiento Hospitalario</v>
      </c>
      <c r="U148" s="31">
        <f>+ENERO!U148</f>
        <v>79079750</v>
      </c>
      <c r="V148" s="17">
        <f>FEBRERO!V148+MARZO!AL148</f>
        <v>0</v>
      </c>
      <c r="W148" s="17">
        <f>FEBRERO!W148+MARZO!AM148</f>
        <v>0</v>
      </c>
      <c r="X148" s="20">
        <f>SUM(U148:W148)</f>
        <v>79079750</v>
      </c>
      <c r="Y148" s="21">
        <f>FEBRERO!AA148</f>
        <v>13282932</v>
      </c>
      <c r="Z148" s="457">
        <v>2513850</v>
      </c>
      <c r="AA148" s="18">
        <f>SUM(Y148:Z148)</f>
        <v>15796782</v>
      </c>
      <c r="AB148" s="21">
        <f>FEBRERO!AD148</f>
        <v>13282932</v>
      </c>
      <c r="AC148" s="457">
        <v>870850</v>
      </c>
      <c r="AD148" s="18">
        <f>SUM(AB148:AC148)</f>
        <v>14153782</v>
      </c>
      <c r="AE148" s="21">
        <f>FEBRERO!AG148</f>
        <v>7601779</v>
      </c>
      <c r="AF148" s="457">
        <v>2222383</v>
      </c>
      <c r="AG148" s="18">
        <f>SUM(AE148:AF148)</f>
        <v>9824162</v>
      </c>
      <c r="AH148" s="21">
        <f>X148-AA148</f>
        <v>63282968</v>
      </c>
      <c r="AI148" s="17">
        <f>X148-AD148</f>
        <v>64925968</v>
      </c>
      <c r="AJ148" s="18">
        <f>X148-AG148</f>
        <v>69255588</v>
      </c>
      <c r="AK148" s="10"/>
      <c r="AL148" s="455">
        <v>0</v>
      </c>
      <c r="AM148" s="458">
        <v>0</v>
      </c>
      <c r="AN148" s="10"/>
    </row>
    <row r="149" spans="1:40" s="467" customFormat="1" x14ac:dyDescent="0.2">
      <c r="A149" s="623"/>
      <c r="N149" s="10"/>
      <c r="R149" s="10"/>
      <c r="S149" s="155">
        <f>+IF(FEBRERO!S149=0,"",FEBRERO!S149)</f>
        <v>2020102</v>
      </c>
      <c r="T149" s="238" t="str">
        <f>+IF(FEBRERO!T149=0,"",FEBRERO!T149)</f>
        <v>Otros</v>
      </c>
      <c r="U149" s="31">
        <f t="shared" ref="U149:AJ149" si="140">SUM(U150:U152)</f>
        <v>47000000</v>
      </c>
      <c r="V149" s="17">
        <f t="shared" si="140"/>
        <v>0</v>
      </c>
      <c r="W149" s="17">
        <f t="shared" si="140"/>
        <v>30000000</v>
      </c>
      <c r="X149" s="20">
        <f t="shared" si="140"/>
        <v>77000000</v>
      </c>
      <c r="Y149" s="21">
        <f t="shared" si="140"/>
        <v>22787643</v>
      </c>
      <c r="Z149" s="169">
        <f t="shared" si="140"/>
        <v>1412630</v>
      </c>
      <c r="AA149" s="18">
        <f t="shared" si="140"/>
        <v>24200273</v>
      </c>
      <c r="AB149" s="21">
        <f t="shared" si="140"/>
        <v>22787643</v>
      </c>
      <c r="AC149" s="169">
        <f t="shared" si="140"/>
        <v>1412630</v>
      </c>
      <c r="AD149" s="18">
        <f t="shared" si="140"/>
        <v>24200273</v>
      </c>
      <c r="AE149" s="21">
        <f t="shared" si="140"/>
        <v>10567017</v>
      </c>
      <c r="AF149" s="169">
        <f t="shared" si="140"/>
        <v>0</v>
      </c>
      <c r="AG149" s="18">
        <f t="shared" si="140"/>
        <v>10567017</v>
      </c>
      <c r="AH149" s="21">
        <f t="shared" si="140"/>
        <v>52799727</v>
      </c>
      <c r="AI149" s="17">
        <f t="shared" si="140"/>
        <v>52799727</v>
      </c>
      <c r="AJ149" s="18">
        <f t="shared" si="140"/>
        <v>66432983</v>
      </c>
      <c r="AK149" s="10"/>
      <c r="AL149" s="31">
        <f>SUM(AL150:AL152)</f>
        <v>0</v>
      </c>
      <c r="AM149" s="28">
        <f>SUM(AM150:AM152)</f>
        <v>0</v>
      </c>
      <c r="AN149" s="10"/>
    </row>
    <row r="150" spans="1:40" s="467" customFormat="1" x14ac:dyDescent="0.2">
      <c r="A150" s="623"/>
      <c r="N150" s="10"/>
      <c r="R150" s="10"/>
      <c r="S150" s="156" t="str">
        <f>+IF(FEBRERO!S150=0,"",FEBRERO!S150)</f>
        <v>2020102-1</v>
      </c>
      <c r="T150" s="238" t="str">
        <f>+IF(FEBRERO!T150=0,"",FEBRERO!T150)</f>
        <v>Compra de Equipo e Instr. Mco. y Laborat.</v>
      </c>
      <c r="U150" s="31">
        <f>+ENERO!U150</f>
        <v>15000000</v>
      </c>
      <c r="V150" s="17">
        <f>FEBRERO!V150+MARZO!AL150</f>
        <v>0</v>
      </c>
      <c r="W150" s="17">
        <f>FEBRERO!W150+MARZO!AM150</f>
        <v>30000000</v>
      </c>
      <c r="X150" s="20">
        <f>SUM(U150:W150)</f>
        <v>45000000</v>
      </c>
      <c r="Y150" s="21">
        <f>FEBRERO!AA150</f>
        <v>18000000</v>
      </c>
      <c r="Z150" s="457">
        <v>0</v>
      </c>
      <c r="AA150" s="18">
        <f>SUM(Y150:Z150)</f>
        <v>18000000</v>
      </c>
      <c r="AB150" s="21">
        <f>FEBRERO!AD150</f>
        <v>18000000</v>
      </c>
      <c r="AC150" s="457">
        <v>0</v>
      </c>
      <c r="AD150" s="18">
        <f>SUM(AB150:AC150)</f>
        <v>18000000</v>
      </c>
      <c r="AE150" s="21">
        <f>FEBRERO!AG150</f>
        <v>10567017</v>
      </c>
      <c r="AF150" s="457">
        <v>0</v>
      </c>
      <c r="AG150" s="18">
        <f>SUM(AE150:AF150)</f>
        <v>10567017</v>
      </c>
      <c r="AH150" s="21">
        <f>X150-AA150</f>
        <v>27000000</v>
      </c>
      <c r="AI150" s="17">
        <f>X150-AD150</f>
        <v>27000000</v>
      </c>
      <c r="AJ150" s="18">
        <f>X150-AG150</f>
        <v>34432983</v>
      </c>
      <c r="AK150" s="10"/>
      <c r="AL150" s="455">
        <v>0</v>
      </c>
      <c r="AM150" s="458">
        <v>0</v>
      </c>
      <c r="AN150" s="10"/>
    </row>
    <row r="151" spans="1:40" s="467" customFormat="1" x14ac:dyDescent="0.2">
      <c r="A151" s="623"/>
      <c r="N151" s="10"/>
      <c r="R151" s="10"/>
      <c r="S151" s="156" t="str">
        <f>+IF(FEBRERO!S151=0,"",FEBRERO!S151)</f>
        <v>2020102-2</v>
      </c>
      <c r="T151" s="238" t="str">
        <f>+IF(FEBRERO!T151=0,"",FEBRERO!T151)</f>
        <v>Materiales</v>
      </c>
      <c r="U151" s="31">
        <f>+ENERO!U151</f>
        <v>12000000</v>
      </c>
      <c r="V151" s="17">
        <f>FEBRERO!V151+MARZO!AL151</f>
        <v>0</v>
      </c>
      <c r="W151" s="17">
        <f>FEBRERO!W151+MARZO!AM151</f>
        <v>0</v>
      </c>
      <c r="X151" s="20">
        <f>SUM(U151:W151)</f>
        <v>12000000</v>
      </c>
      <c r="Y151" s="21">
        <f>FEBRERO!AA151</f>
        <v>1668080</v>
      </c>
      <c r="Z151" s="457">
        <v>284411</v>
      </c>
      <c r="AA151" s="18">
        <f>SUM(Y151:Z151)</f>
        <v>1952491</v>
      </c>
      <c r="AB151" s="21">
        <f>FEBRERO!AD151</f>
        <v>1668080</v>
      </c>
      <c r="AC151" s="457">
        <v>284411</v>
      </c>
      <c r="AD151" s="18">
        <f>SUM(AB151:AC151)</f>
        <v>1952491</v>
      </c>
      <c r="AE151" s="21">
        <f>FEBRERO!AG151</f>
        <v>0</v>
      </c>
      <c r="AF151" s="457">
        <v>0</v>
      </c>
      <c r="AG151" s="18">
        <f>SUM(AE151:AF151)</f>
        <v>0</v>
      </c>
      <c r="AH151" s="21">
        <f>X151-AA151</f>
        <v>10047509</v>
      </c>
      <c r="AI151" s="17">
        <f>X151-AD151</f>
        <v>10047509</v>
      </c>
      <c r="AJ151" s="18">
        <f>X151-AG151</f>
        <v>12000000</v>
      </c>
      <c r="AK151" s="10"/>
      <c r="AL151" s="455">
        <v>0</v>
      </c>
      <c r="AM151" s="458">
        <v>0</v>
      </c>
      <c r="AN151" s="10"/>
    </row>
    <row r="152" spans="1:40" s="467" customFormat="1" x14ac:dyDescent="0.2">
      <c r="A152" s="623"/>
      <c r="N152" s="10"/>
      <c r="R152" s="10"/>
      <c r="S152" s="156" t="str">
        <f>+IF(FEBRERO!S152=0,"",FEBRERO!S152)</f>
        <v>2020102-3</v>
      </c>
      <c r="T152" s="238" t="str">
        <f>+IF(FEBRERO!T152=0,"",FEBRERO!T152)</f>
        <v>Combustible</v>
      </c>
      <c r="U152" s="31">
        <f>+ENERO!U152</f>
        <v>20000000</v>
      </c>
      <c r="V152" s="17">
        <f>FEBRERO!V152+MARZO!AL152</f>
        <v>0</v>
      </c>
      <c r="W152" s="17">
        <f>FEBRERO!W152+MARZO!AM152</f>
        <v>0</v>
      </c>
      <c r="X152" s="20">
        <f>SUM(U152:W152)</f>
        <v>20000000</v>
      </c>
      <c r="Y152" s="21">
        <f>FEBRERO!AA152</f>
        <v>3119563</v>
      </c>
      <c r="Z152" s="457">
        <v>1128219</v>
      </c>
      <c r="AA152" s="18">
        <f>SUM(Y152:Z152)</f>
        <v>4247782</v>
      </c>
      <c r="AB152" s="21">
        <f>FEBRERO!AD152</f>
        <v>3119563</v>
      </c>
      <c r="AC152" s="457">
        <v>1128219</v>
      </c>
      <c r="AD152" s="18">
        <f>SUM(AB152:AC152)</f>
        <v>4247782</v>
      </c>
      <c r="AE152" s="21">
        <f>FEBRERO!AG152</f>
        <v>0</v>
      </c>
      <c r="AF152" s="457">
        <v>0</v>
      </c>
      <c r="AG152" s="18">
        <f>SUM(AE152:AF152)</f>
        <v>0</v>
      </c>
      <c r="AH152" s="21">
        <f>X152-AA152</f>
        <v>15752218</v>
      </c>
      <c r="AI152" s="17">
        <f>X152-AD152</f>
        <v>15752218</v>
      </c>
      <c r="AJ152" s="18">
        <f>X152-AG152</f>
        <v>20000000</v>
      </c>
      <c r="AK152" s="10"/>
      <c r="AL152" s="455">
        <v>0</v>
      </c>
      <c r="AM152" s="458">
        <v>0</v>
      </c>
      <c r="AN152" s="10"/>
    </row>
    <row r="153" spans="1:40" s="467" customFormat="1" x14ac:dyDescent="0.2">
      <c r="A153" s="623"/>
      <c r="N153" s="10"/>
      <c r="R153" s="10"/>
      <c r="S153" s="155">
        <f>+IF(FEBRERO!S153=0,"",FEBRERO!S153)</f>
        <v>2020199</v>
      </c>
      <c r="T153" s="238" t="str">
        <f>+IF(FEBRERO!T153=0,"",FEBRERO!T153)</f>
        <v>Vigencias Anteriores</v>
      </c>
      <c r="U153" s="31">
        <f>+ENERO!U153</f>
        <v>0</v>
      </c>
      <c r="V153" s="17">
        <f>FEBRERO!V153+MARZO!AL153</f>
        <v>0</v>
      </c>
      <c r="W153" s="17">
        <f>FEBRERO!W153+MARZO!AM153</f>
        <v>22587439</v>
      </c>
      <c r="X153" s="20">
        <f>SUM(U153:W153)</f>
        <v>22587439</v>
      </c>
      <c r="Y153" s="21">
        <f>FEBRERO!AA153</f>
        <v>22587439</v>
      </c>
      <c r="Z153" s="457">
        <v>0</v>
      </c>
      <c r="AA153" s="18">
        <f>SUM(Y153:Z153)</f>
        <v>22587439</v>
      </c>
      <c r="AB153" s="21">
        <f>FEBRERO!AD153</f>
        <v>22587439</v>
      </c>
      <c r="AC153" s="457">
        <v>0</v>
      </c>
      <c r="AD153" s="18">
        <f>SUM(AB153:AC153)</f>
        <v>22587439</v>
      </c>
      <c r="AE153" s="21">
        <f>FEBRERO!AG153</f>
        <v>9273049</v>
      </c>
      <c r="AF153" s="457">
        <v>6536096</v>
      </c>
      <c r="AG153" s="18">
        <f>SUM(AE153:AF153)</f>
        <v>15809145</v>
      </c>
      <c r="AH153" s="21">
        <f>X153-AA153</f>
        <v>0</v>
      </c>
      <c r="AI153" s="17">
        <f>X153-AD153</f>
        <v>0</v>
      </c>
      <c r="AJ153" s="18">
        <f>X153-AG153</f>
        <v>6778294</v>
      </c>
      <c r="AK153" s="10"/>
      <c r="AL153" s="455">
        <v>0</v>
      </c>
      <c r="AM153" s="458">
        <v>0</v>
      </c>
      <c r="AN153" s="10"/>
    </row>
    <row r="154" spans="1:40" s="467" customFormat="1" ht="15.75" x14ac:dyDescent="0.2">
      <c r="A154" s="623"/>
      <c r="N154" s="10"/>
      <c r="R154" s="10"/>
      <c r="S154" s="448" t="str">
        <f>+IF(FEBRERO!S154=0,"",FEBRERO!S154)</f>
        <v/>
      </c>
      <c r="T154" s="649" t="str">
        <f>+IF(FEBRERO!T154=0,"",FEBRERO!T154)</f>
        <v/>
      </c>
      <c r="U154" s="450"/>
      <c r="V154" s="193"/>
      <c r="W154" s="193"/>
      <c r="X154" s="193"/>
      <c r="Y154" s="450"/>
      <c r="Z154" s="193"/>
      <c r="AA154" s="207"/>
      <c r="AB154" s="450"/>
      <c r="AC154" s="193"/>
      <c r="AD154" s="207"/>
      <c r="AE154" s="450"/>
      <c r="AF154" s="193"/>
      <c r="AG154" s="207"/>
      <c r="AH154" s="450"/>
      <c r="AI154" s="193"/>
      <c r="AJ154" s="207"/>
      <c r="AK154" s="10"/>
      <c r="AL154" s="213"/>
      <c r="AM154" s="214"/>
      <c r="AN154" s="10"/>
    </row>
    <row r="155" spans="1:40" s="467" customFormat="1" ht="15" x14ac:dyDescent="0.2">
      <c r="A155" s="623"/>
      <c r="N155" s="10"/>
      <c r="R155" s="10"/>
      <c r="S155" s="34">
        <f>+IF(FEBRERO!S155=0,"",FEBRERO!S155)</f>
        <v>2020200</v>
      </c>
      <c r="T155" s="237" t="str">
        <f>+IF(FEBRERO!T155=0,"",FEBRERO!T155)</f>
        <v>Adquisición de Servicios</v>
      </c>
      <c r="U155" s="151">
        <f t="shared" ref="U155:AJ155" si="141">SUM(U156:U157)+U168</f>
        <v>203000000</v>
      </c>
      <c r="V155" s="144">
        <f t="shared" si="141"/>
        <v>0</v>
      </c>
      <c r="W155" s="144">
        <f t="shared" si="141"/>
        <v>56456770</v>
      </c>
      <c r="X155" s="152">
        <f t="shared" si="141"/>
        <v>259456770</v>
      </c>
      <c r="Y155" s="151">
        <f t="shared" si="141"/>
        <v>153740099</v>
      </c>
      <c r="Z155" s="144">
        <f t="shared" si="141"/>
        <v>1660099</v>
      </c>
      <c r="AA155" s="153">
        <f t="shared" si="141"/>
        <v>155400198</v>
      </c>
      <c r="AB155" s="151">
        <f t="shared" si="141"/>
        <v>74193664</v>
      </c>
      <c r="AC155" s="144">
        <f t="shared" si="141"/>
        <v>15187028</v>
      </c>
      <c r="AD155" s="153">
        <f t="shared" si="141"/>
        <v>89380692</v>
      </c>
      <c r="AE155" s="151">
        <f t="shared" si="141"/>
        <v>38599051</v>
      </c>
      <c r="AF155" s="144">
        <f t="shared" si="141"/>
        <v>20729703</v>
      </c>
      <c r="AG155" s="153">
        <f t="shared" si="141"/>
        <v>59328754</v>
      </c>
      <c r="AH155" s="151">
        <f t="shared" si="141"/>
        <v>104056572</v>
      </c>
      <c r="AI155" s="144">
        <f t="shared" si="141"/>
        <v>170076078</v>
      </c>
      <c r="AJ155" s="153">
        <f t="shared" si="141"/>
        <v>200128016</v>
      </c>
      <c r="AK155" s="10"/>
      <c r="AL155" s="151">
        <f>SUM(AL156:AL157)+AL168</f>
        <v>0</v>
      </c>
      <c r="AM155" s="153">
        <f>SUM(AM156:AM157)+AM168</f>
        <v>0</v>
      </c>
      <c r="AN155" s="10"/>
    </row>
    <row r="156" spans="1:40" s="467" customFormat="1" x14ac:dyDescent="0.2">
      <c r="A156" s="623"/>
      <c r="N156" s="10"/>
      <c r="P156" s="10"/>
      <c r="Q156" s="10"/>
      <c r="R156" s="10"/>
      <c r="S156" s="155">
        <f>+IF(FEBRERO!S156=0,"",FEBRERO!S156)</f>
        <v>2020201</v>
      </c>
      <c r="T156" s="238" t="str">
        <f>+IF(FEBRERO!T156=0,"",FEBRERO!T156)</f>
        <v>Mantenimiento Hospitalario</v>
      </c>
      <c r="U156" s="31">
        <f>+ENERO!U156</f>
        <v>80000000</v>
      </c>
      <c r="V156" s="17">
        <f>FEBRERO!V156+MARZO!AL156</f>
        <v>0</v>
      </c>
      <c r="W156" s="17">
        <f>FEBRERO!W156+MARZO!AM156</f>
        <v>17500000</v>
      </c>
      <c r="X156" s="20">
        <f>SUM(U156:W156)</f>
        <v>97500000</v>
      </c>
      <c r="Y156" s="21">
        <f>FEBRERO!AA156</f>
        <v>49580324</v>
      </c>
      <c r="Z156" s="457">
        <v>446999</v>
      </c>
      <c r="AA156" s="18">
        <f>SUM(Y156:Z156)</f>
        <v>50027323</v>
      </c>
      <c r="AB156" s="21">
        <f>FEBRERO!AD156</f>
        <v>23444414</v>
      </c>
      <c r="AC156" s="457">
        <v>2868550</v>
      </c>
      <c r="AD156" s="18">
        <f>SUM(AB156:AC156)</f>
        <v>26312964</v>
      </c>
      <c r="AE156" s="21">
        <f>FEBRERO!AG156</f>
        <v>22349200</v>
      </c>
      <c r="AF156" s="457">
        <v>2775464</v>
      </c>
      <c r="AG156" s="18">
        <f>SUM(AE156:AF156)</f>
        <v>25124664</v>
      </c>
      <c r="AH156" s="21">
        <f>X156-AA156</f>
        <v>47472677</v>
      </c>
      <c r="AI156" s="17">
        <f>X156-AD156</f>
        <v>71187036</v>
      </c>
      <c r="AJ156" s="18">
        <f>X156-AG156</f>
        <v>72375336</v>
      </c>
      <c r="AK156" s="10"/>
      <c r="AL156" s="455">
        <v>0</v>
      </c>
      <c r="AM156" s="458">
        <v>0</v>
      </c>
      <c r="AN156" s="10"/>
    </row>
    <row r="157" spans="1:40" s="467" customFormat="1" x14ac:dyDescent="0.2">
      <c r="A157" s="623"/>
      <c r="N157" s="10"/>
      <c r="P157" s="10"/>
      <c r="Q157" s="10"/>
      <c r="R157" s="10"/>
      <c r="S157" s="155">
        <f>+IF(FEBRERO!S157=0,"",FEBRERO!S157)</f>
        <v>2020202</v>
      </c>
      <c r="T157" s="238" t="str">
        <f>+IF(FEBRERO!T157=0,"",FEBRERO!T157)</f>
        <v>Otros</v>
      </c>
      <c r="U157" s="31">
        <f t="shared" ref="U157:AJ157" si="142">SUM(U158:U167)</f>
        <v>123000000</v>
      </c>
      <c r="V157" s="29">
        <f t="shared" si="142"/>
        <v>0</v>
      </c>
      <c r="W157" s="29">
        <f t="shared" si="142"/>
        <v>0</v>
      </c>
      <c r="X157" s="236">
        <f t="shared" si="142"/>
        <v>123000000</v>
      </c>
      <c r="Y157" s="31">
        <f t="shared" si="142"/>
        <v>65203005</v>
      </c>
      <c r="Z157" s="29">
        <f t="shared" si="142"/>
        <v>1213100</v>
      </c>
      <c r="AA157" s="212">
        <f t="shared" si="142"/>
        <v>66416105</v>
      </c>
      <c r="AB157" s="31">
        <f t="shared" si="142"/>
        <v>11792480</v>
      </c>
      <c r="AC157" s="29">
        <f t="shared" si="142"/>
        <v>12318478</v>
      </c>
      <c r="AD157" s="212">
        <f t="shared" si="142"/>
        <v>24110958</v>
      </c>
      <c r="AE157" s="31">
        <f t="shared" si="142"/>
        <v>774200</v>
      </c>
      <c r="AF157" s="29">
        <f t="shared" si="142"/>
        <v>11650422</v>
      </c>
      <c r="AG157" s="212">
        <f t="shared" si="142"/>
        <v>12424622</v>
      </c>
      <c r="AH157" s="31">
        <f t="shared" si="142"/>
        <v>56583895</v>
      </c>
      <c r="AI157" s="29">
        <f t="shared" si="142"/>
        <v>98889042</v>
      </c>
      <c r="AJ157" s="212">
        <f t="shared" si="142"/>
        <v>110575378</v>
      </c>
      <c r="AK157" s="12"/>
      <c r="AL157" s="31">
        <f>SUM(AL158:AL167)</f>
        <v>0</v>
      </c>
      <c r="AM157" s="28">
        <f>SUM(AM158:AM167)</f>
        <v>0</v>
      </c>
      <c r="AN157" s="10"/>
    </row>
    <row r="158" spans="1:40" s="467" customFormat="1" x14ac:dyDescent="0.2">
      <c r="A158" s="623"/>
      <c r="N158" s="10"/>
      <c r="P158" s="10"/>
      <c r="Q158" s="10"/>
      <c r="R158" s="10"/>
      <c r="S158" s="156" t="str">
        <f>+IF(FEBRERO!S158=0,"",FEBRERO!S158)</f>
        <v>2020202-1</v>
      </c>
      <c r="T158" s="251" t="str">
        <f>+IF(FEBRERO!T158=0,"",FEBRERO!T158)</f>
        <v>Seguros</v>
      </c>
      <c r="U158" s="31">
        <f>+ENERO!U158</f>
        <v>12000000</v>
      </c>
      <c r="V158" s="17">
        <f>FEBRERO!V158+MARZO!AL158</f>
        <v>0</v>
      </c>
      <c r="W158" s="17">
        <f>FEBRERO!W158+MARZO!AM158</f>
        <v>0</v>
      </c>
      <c r="X158" s="20">
        <f t="shared" ref="X158:X168" si="143">SUM(U158:W158)</f>
        <v>12000000</v>
      </c>
      <c r="Y158" s="21">
        <f>FEBRERO!AA158</f>
        <v>1441728</v>
      </c>
      <c r="Z158" s="457">
        <v>0</v>
      </c>
      <c r="AA158" s="18">
        <f t="shared" ref="AA158:AA168" si="144">SUM(Y158:Z158)</f>
        <v>1441728</v>
      </c>
      <c r="AB158" s="21">
        <f>FEBRERO!AD158</f>
        <v>1441728</v>
      </c>
      <c r="AC158" s="457">
        <v>0</v>
      </c>
      <c r="AD158" s="18">
        <f t="shared" ref="AD158:AD168" si="145">SUM(AB158:AC158)</f>
        <v>1441728</v>
      </c>
      <c r="AE158" s="21">
        <f>FEBRERO!AG158</f>
        <v>0</v>
      </c>
      <c r="AF158" s="457">
        <v>0</v>
      </c>
      <c r="AG158" s="18">
        <f t="shared" ref="AG158:AG168" si="146">SUM(AE158:AF158)</f>
        <v>0</v>
      </c>
      <c r="AH158" s="21">
        <f t="shared" ref="AH158:AH168" si="147">X158-AA158</f>
        <v>10558272</v>
      </c>
      <c r="AI158" s="17">
        <f t="shared" ref="AI158:AI168" si="148">X158-AD158</f>
        <v>10558272</v>
      </c>
      <c r="AJ158" s="18">
        <f t="shared" ref="AJ158:AJ168" si="149">X158-AG158</f>
        <v>12000000</v>
      </c>
      <c r="AK158" s="10"/>
      <c r="AL158" s="455">
        <v>0</v>
      </c>
      <c r="AM158" s="458">
        <v>0</v>
      </c>
      <c r="AN158" s="10"/>
    </row>
    <row r="159" spans="1:40" s="467" customFormat="1" x14ac:dyDescent="0.2">
      <c r="A159" s="623"/>
      <c r="N159" s="10"/>
      <c r="P159" s="10"/>
      <c r="Q159" s="10"/>
      <c r="R159" s="10"/>
      <c r="S159" s="156" t="str">
        <f>+IF(FEBRERO!S159=0,"",FEBRERO!S159)</f>
        <v>2020202-2</v>
      </c>
      <c r="T159" s="251" t="str">
        <f>+IF(FEBRERO!T159=0,"",FEBRERO!T159)</f>
        <v>Impresos y Publicaciones</v>
      </c>
      <c r="U159" s="31">
        <f>+ENERO!U159</f>
        <v>1000000</v>
      </c>
      <c r="V159" s="17">
        <f>FEBRERO!V159+MARZO!AL159</f>
        <v>0</v>
      </c>
      <c r="W159" s="17">
        <f>FEBRERO!W159+MARZO!AM159</f>
        <v>0</v>
      </c>
      <c r="X159" s="20">
        <f t="shared" si="143"/>
        <v>1000000</v>
      </c>
      <c r="Y159" s="21">
        <f>FEBRERO!AA159</f>
        <v>0</v>
      </c>
      <c r="Z159" s="457">
        <v>0</v>
      </c>
      <c r="AA159" s="18">
        <f t="shared" si="144"/>
        <v>0</v>
      </c>
      <c r="AB159" s="21">
        <f>FEBRERO!AD159</f>
        <v>0</v>
      </c>
      <c r="AC159" s="457">
        <v>0</v>
      </c>
      <c r="AD159" s="18">
        <f t="shared" si="145"/>
        <v>0</v>
      </c>
      <c r="AE159" s="21">
        <f>FEBRERO!AG159</f>
        <v>0</v>
      </c>
      <c r="AF159" s="457">
        <v>0</v>
      </c>
      <c r="AG159" s="18">
        <f t="shared" si="146"/>
        <v>0</v>
      </c>
      <c r="AH159" s="21">
        <f t="shared" si="147"/>
        <v>1000000</v>
      </c>
      <c r="AI159" s="17">
        <f t="shared" si="148"/>
        <v>1000000</v>
      </c>
      <c r="AJ159" s="18">
        <f t="shared" si="149"/>
        <v>1000000</v>
      </c>
      <c r="AK159" s="10"/>
      <c r="AL159" s="455">
        <v>0</v>
      </c>
      <c r="AM159" s="458">
        <v>0</v>
      </c>
      <c r="AN159" s="10"/>
    </row>
    <row r="160" spans="1:40" s="467" customFormat="1" x14ac:dyDescent="0.2">
      <c r="A160" s="623"/>
      <c r="N160" s="10"/>
      <c r="P160" s="10"/>
      <c r="Q160" s="10"/>
      <c r="R160" s="10"/>
      <c r="S160" s="156" t="str">
        <f>+IF(FEBRERO!S160=0,"",FEBRERO!S160)</f>
        <v>2020202-3</v>
      </c>
      <c r="T160" s="251" t="str">
        <f>+IF(FEBRERO!T160=0,"",FEBRERO!T160)</f>
        <v>Pago a otras IPS</v>
      </c>
      <c r="U160" s="31">
        <f>+ENERO!U160</f>
        <v>2000000</v>
      </c>
      <c r="V160" s="17">
        <f>FEBRERO!V160+MARZO!AL160</f>
        <v>0</v>
      </c>
      <c r="W160" s="17">
        <f>FEBRERO!W160+MARZO!AM160</f>
        <v>0</v>
      </c>
      <c r="X160" s="20">
        <f t="shared" si="143"/>
        <v>2000000</v>
      </c>
      <c r="Y160" s="21">
        <f>FEBRERO!AA160</f>
        <v>49800</v>
      </c>
      <c r="Z160" s="457">
        <v>0</v>
      </c>
      <c r="AA160" s="18">
        <f t="shared" si="144"/>
        <v>49800</v>
      </c>
      <c r="AB160" s="21">
        <f>FEBRERO!AD160</f>
        <v>49800</v>
      </c>
      <c r="AC160" s="457">
        <v>0</v>
      </c>
      <c r="AD160" s="18">
        <f t="shared" si="145"/>
        <v>49800</v>
      </c>
      <c r="AE160" s="21">
        <f>FEBRERO!AG160</f>
        <v>0</v>
      </c>
      <c r="AF160" s="457">
        <v>0</v>
      </c>
      <c r="AG160" s="18">
        <f t="shared" si="146"/>
        <v>0</v>
      </c>
      <c r="AH160" s="21">
        <f t="shared" si="147"/>
        <v>1950200</v>
      </c>
      <c r="AI160" s="17">
        <f t="shared" si="148"/>
        <v>1950200</v>
      </c>
      <c r="AJ160" s="18">
        <f t="shared" si="149"/>
        <v>2000000</v>
      </c>
      <c r="AK160" s="10"/>
      <c r="AL160" s="455">
        <v>0</v>
      </c>
      <c r="AM160" s="458">
        <v>0</v>
      </c>
      <c r="AN160" s="10"/>
    </row>
    <row r="161" spans="1:40" s="467" customFormat="1" x14ac:dyDescent="0.2">
      <c r="A161" s="623"/>
      <c r="N161" s="10"/>
      <c r="P161" s="10"/>
      <c r="Q161" s="10"/>
      <c r="R161" s="10"/>
      <c r="S161" s="156" t="str">
        <f>+IF(FEBRERO!S161=0,"",FEBRERO!S161)</f>
        <v>2020202-4</v>
      </c>
      <c r="T161" s="251" t="str">
        <f>+IF(FEBRERO!T161=0,"",FEBRERO!T161)</f>
        <v>Comunicaciones y Transportes</v>
      </c>
      <c r="U161" s="31">
        <f>+ENERO!U161</f>
        <v>15000000</v>
      </c>
      <c r="V161" s="17">
        <f>FEBRERO!V161+MARZO!AL161</f>
        <v>0</v>
      </c>
      <c r="W161" s="17">
        <f>FEBRERO!W161+MARZO!AM161</f>
        <v>0</v>
      </c>
      <c r="X161" s="20">
        <f t="shared" si="143"/>
        <v>15000000</v>
      </c>
      <c r="Y161" s="21">
        <f>FEBRERO!AA161</f>
        <v>1396600</v>
      </c>
      <c r="Z161" s="457">
        <v>654100</v>
      </c>
      <c r="AA161" s="18">
        <f t="shared" si="144"/>
        <v>2050700</v>
      </c>
      <c r="AB161" s="21">
        <f>FEBRERO!AD161</f>
        <v>1396600</v>
      </c>
      <c r="AC161" s="457">
        <v>654100</v>
      </c>
      <c r="AD161" s="18">
        <f t="shared" si="145"/>
        <v>2050700</v>
      </c>
      <c r="AE161" s="21">
        <f>FEBRERO!AG161</f>
        <v>651000</v>
      </c>
      <c r="AF161" s="457">
        <v>1520900</v>
      </c>
      <c r="AG161" s="18">
        <f t="shared" si="146"/>
        <v>2171900</v>
      </c>
      <c r="AH161" s="21">
        <f t="shared" si="147"/>
        <v>12949300</v>
      </c>
      <c r="AI161" s="17">
        <f t="shared" si="148"/>
        <v>12949300</v>
      </c>
      <c r="AJ161" s="18">
        <f t="shared" si="149"/>
        <v>12828100</v>
      </c>
      <c r="AK161" s="10"/>
      <c r="AL161" s="455">
        <v>0</v>
      </c>
      <c r="AM161" s="458">
        <v>0</v>
      </c>
      <c r="AN161" s="10"/>
    </row>
    <row r="162" spans="1:40" s="467" customFormat="1" x14ac:dyDescent="0.2">
      <c r="A162" s="623"/>
      <c r="N162" s="10"/>
      <c r="P162" s="10"/>
      <c r="Q162" s="10"/>
      <c r="R162" s="10"/>
      <c r="S162" s="156" t="str">
        <f>+IF(FEBRERO!S162=0,"",FEBRERO!S162)</f>
        <v>2020202-5</v>
      </c>
      <c r="T162" s="251" t="str">
        <f>+IF(FEBRERO!T162=0,"",FEBRERO!T162)</f>
        <v>Viáticos y Gastos de Viaje</v>
      </c>
      <c r="U162" s="31">
        <f>+ENERO!U162</f>
        <v>4000000</v>
      </c>
      <c r="V162" s="17">
        <f>FEBRERO!V162+MARZO!AL162</f>
        <v>0</v>
      </c>
      <c r="W162" s="17">
        <f>FEBRERO!W162+MARZO!AM162</f>
        <v>0</v>
      </c>
      <c r="X162" s="20">
        <f t="shared" si="143"/>
        <v>4000000</v>
      </c>
      <c r="Y162" s="21">
        <f>FEBRERO!AA162</f>
        <v>123200</v>
      </c>
      <c r="Z162" s="457">
        <v>0</v>
      </c>
      <c r="AA162" s="18">
        <f t="shared" si="144"/>
        <v>123200</v>
      </c>
      <c r="AB162" s="21">
        <f>FEBRERO!AD162</f>
        <v>123200</v>
      </c>
      <c r="AC162" s="457">
        <v>0</v>
      </c>
      <c r="AD162" s="18">
        <f t="shared" si="145"/>
        <v>123200</v>
      </c>
      <c r="AE162" s="21">
        <f>FEBRERO!AG162</f>
        <v>123200</v>
      </c>
      <c r="AF162" s="457">
        <v>0</v>
      </c>
      <c r="AG162" s="18">
        <f t="shared" si="146"/>
        <v>123200</v>
      </c>
      <c r="AH162" s="21">
        <f t="shared" si="147"/>
        <v>3876800</v>
      </c>
      <c r="AI162" s="17">
        <f t="shared" si="148"/>
        <v>3876800</v>
      </c>
      <c r="AJ162" s="18">
        <f t="shared" si="149"/>
        <v>3876800</v>
      </c>
      <c r="AK162" s="10"/>
      <c r="AL162" s="455">
        <v>0</v>
      </c>
      <c r="AM162" s="458">
        <v>0</v>
      </c>
      <c r="AN162" s="10"/>
    </row>
    <row r="163" spans="1:40" s="467" customFormat="1" x14ac:dyDescent="0.2">
      <c r="A163" s="623"/>
      <c r="N163" s="10"/>
      <c r="P163" s="10"/>
      <c r="Q163" s="10"/>
      <c r="R163" s="10"/>
      <c r="S163" s="156" t="str">
        <f>+IF(FEBRERO!S163=0,"",FEBRERO!S163)</f>
        <v>2020202-6</v>
      </c>
      <c r="T163" s="251" t="str">
        <f>+IF(FEBRERO!T163=0,"",FEBRERO!T163)</f>
        <v>Plan Integral de Manejo de Residuos Sólidos Hospitalarios</v>
      </c>
      <c r="U163" s="31">
        <f>+ENERO!U163</f>
        <v>13000000</v>
      </c>
      <c r="V163" s="17">
        <f>FEBRERO!V163+MARZO!AL163</f>
        <v>0</v>
      </c>
      <c r="W163" s="17">
        <f>FEBRERO!W163+MARZO!AM163</f>
        <v>0</v>
      </c>
      <c r="X163" s="20">
        <f t="shared" si="143"/>
        <v>13000000</v>
      </c>
      <c r="Y163" s="21">
        <f>FEBRERO!AA163</f>
        <v>9176680</v>
      </c>
      <c r="Z163" s="457">
        <v>0</v>
      </c>
      <c r="AA163" s="18">
        <f t="shared" si="144"/>
        <v>9176680</v>
      </c>
      <c r="AB163" s="21">
        <f>FEBRERO!AD163</f>
        <v>1476155</v>
      </c>
      <c r="AC163" s="457">
        <v>626135</v>
      </c>
      <c r="AD163" s="18">
        <f t="shared" si="145"/>
        <v>2102290</v>
      </c>
      <c r="AE163" s="21">
        <f>FEBRERO!AG163</f>
        <v>0</v>
      </c>
      <c r="AF163" s="457">
        <v>0</v>
      </c>
      <c r="AG163" s="18">
        <f t="shared" si="146"/>
        <v>0</v>
      </c>
      <c r="AH163" s="21">
        <f t="shared" si="147"/>
        <v>3823320</v>
      </c>
      <c r="AI163" s="17">
        <f t="shared" si="148"/>
        <v>10897710</v>
      </c>
      <c r="AJ163" s="18">
        <f t="shared" si="149"/>
        <v>13000000</v>
      </c>
      <c r="AK163" s="10"/>
      <c r="AL163" s="455">
        <v>0</v>
      </c>
      <c r="AM163" s="458">
        <v>0</v>
      </c>
      <c r="AN163" s="10"/>
    </row>
    <row r="164" spans="1:40" s="467" customFormat="1" x14ac:dyDescent="0.2">
      <c r="A164" s="623"/>
      <c r="N164" s="10"/>
      <c r="P164" s="10"/>
      <c r="Q164" s="10"/>
      <c r="R164" s="10"/>
      <c r="S164" s="156" t="str">
        <f>+IF(FEBRERO!S164=0,"",FEBRERO!S164)</f>
        <v>2020202-7</v>
      </c>
      <c r="T164" s="251" t="str">
        <f>+IF(FEBRERO!T164=0,"",FEBRERO!T164)</f>
        <v>Servicios de Laboratorio contratados con terceros</v>
      </c>
      <c r="U164" s="31">
        <f>+ENERO!U164</f>
        <v>18000000</v>
      </c>
      <c r="V164" s="17">
        <f>FEBRERO!V164+MARZO!AL164</f>
        <v>0</v>
      </c>
      <c r="W164" s="17">
        <f>FEBRERO!W164+MARZO!AM164</f>
        <v>0</v>
      </c>
      <c r="X164" s="20">
        <f t="shared" si="143"/>
        <v>18000000</v>
      </c>
      <c r="Y164" s="21">
        <f>FEBRERO!AA164</f>
        <v>11442000</v>
      </c>
      <c r="Z164" s="457">
        <v>460000</v>
      </c>
      <c r="AA164" s="18">
        <f t="shared" si="144"/>
        <v>11902000</v>
      </c>
      <c r="AB164" s="21">
        <f>FEBRERO!AD164</f>
        <v>2692000</v>
      </c>
      <c r="AC164" s="457">
        <v>1500300</v>
      </c>
      <c r="AD164" s="18">
        <f t="shared" si="145"/>
        <v>4192300</v>
      </c>
      <c r="AE164" s="21">
        <f>FEBRERO!AG164</f>
        <v>0</v>
      </c>
      <c r="AF164" s="457">
        <v>1110000</v>
      </c>
      <c r="AG164" s="18">
        <f t="shared" si="146"/>
        <v>1110000</v>
      </c>
      <c r="AH164" s="21">
        <f t="shared" si="147"/>
        <v>6098000</v>
      </c>
      <c r="AI164" s="17">
        <f t="shared" si="148"/>
        <v>13807700</v>
      </c>
      <c r="AJ164" s="18">
        <f t="shared" si="149"/>
        <v>16890000</v>
      </c>
      <c r="AK164" s="10"/>
      <c r="AL164" s="455">
        <v>0</v>
      </c>
      <c r="AM164" s="458">
        <v>0</v>
      </c>
      <c r="AN164" s="10"/>
    </row>
    <row r="165" spans="1:40" s="467" customFormat="1" x14ac:dyDescent="0.2">
      <c r="A165" s="623"/>
      <c r="N165" s="10"/>
      <c r="P165" s="10"/>
      <c r="Q165" s="10"/>
      <c r="R165" s="10"/>
      <c r="S165" s="156" t="str">
        <f>+IF(FEBRERO!S165=0,"",FEBRERO!S165)</f>
        <v>2020202-8</v>
      </c>
      <c r="T165" s="251" t="str">
        <f>+IF(FEBRERO!T165=0,"",FEBRERO!T165)</f>
        <v>Servicios de Rayos X e Imaginología contratado con terceros</v>
      </c>
      <c r="U165" s="31">
        <f>+ENERO!U165</f>
        <v>0</v>
      </c>
      <c r="V165" s="17">
        <f>FEBRERO!V165+MARZO!AL165</f>
        <v>0</v>
      </c>
      <c r="W165" s="17">
        <f>FEBRERO!W165+MARZO!AM165</f>
        <v>0</v>
      </c>
      <c r="X165" s="20">
        <f t="shared" si="143"/>
        <v>0</v>
      </c>
      <c r="Y165" s="21">
        <f>FEBRERO!AA165</f>
        <v>0</v>
      </c>
      <c r="Z165" s="457">
        <v>0</v>
      </c>
      <c r="AA165" s="18">
        <f t="shared" si="144"/>
        <v>0</v>
      </c>
      <c r="AB165" s="21">
        <f>FEBRERO!AD165</f>
        <v>0</v>
      </c>
      <c r="AC165" s="457">
        <v>0</v>
      </c>
      <c r="AD165" s="18">
        <f t="shared" si="145"/>
        <v>0</v>
      </c>
      <c r="AE165" s="21">
        <f>FEBRERO!AG165</f>
        <v>0</v>
      </c>
      <c r="AF165" s="457">
        <v>0</v>
      </c>
      <c r="AG165" s="18">
        <f t="shared" si="146"/>
        <v>0</v>
      </c>
      <c r="AH165" s="21">
        <f t="shared" si="147"/>
        <v>0</v>
      </c>
      <c r="AI165" s="17">
        <f t="shared" si="148"/>
        <v>0</v>
      </c>
      <c r="AJ165" s="18">
        <f t="shared" si="149"/>
        <v>0</v>
      </c>
      <c r="AK165" s="10"/>
      <c r="AL165" s="455">
        <v>0</v>
      </c>
      <c r="AM165" s="458">
        <v>0</v>
      </c>
      <c r="AN165" s="10"/>
    </row>
    <row r="166" spans="1:40" s="467" customFormat="1" x14ac:dyDescent="0.2">
      <c r="A166" s="623"/>
      <c r="N166" s="10"/>
      <c r="P166" s="10"/>
      <c r="Q166" s="10"/>
      <c r="R166" s="10"/>
      <c r="S166" s="156" t="str">
        <f>+IF(FEBRERO!S166=0,"",FEBRERO!S166)</f>
        <v>2020202-9</v>
      </c>
      <c r="T166" s="251" t="str">
        <f>+IF(FEBRERO!T166=0,"",FEBRERO!T166)</f>
        <v>Arrendamientos</v>
      </c>
      <c r="U166" s="31">
        <f>+ENERO!U166</f>
        <v>58000000</v>
      </c>
      <c r="V166" s="17">
        <f>FEBRERO!V166+MARZO!AL166</f>
        <v>0</v>
      </c>
      <c r="W166" s="17">
        <f>FEBRERO!W166+MARZO!AM166</f>
        <v>0</v>
      </c>
      <c r="X166" s="20">
        <f t="shared" si="143"/>
        <v>58000000</v>
      </c>
      <c r="Y166" s="21">
        <f>FEBRERO!AA166</f>
        <v>41572997</v>
      </c>
      <c r="Z166" s="457">
        <v>99000</v>
      </c>
      <c r="AA166" s="18">
        <f t="shared" si="144"/>
        <v>41671997</v>
      </c>
      <c r="AB166" s="21">
        <f>FEBRERO!AD166</f>
        <v>4612997</v>
      </c>
      <c r="AC166" s="457">
        <v>9537943</v>
      </c>
      <c r="AD166" s="18">
        <f t="shared" si="145"/>
        <v>14150940</v>
      </c>
      <c r="AE166" s="21">
        <f>FEBRERO!AG166</f>
        <v>0</v>
      </c>
      <c r="AF166" s="457">
        <v>9019522</v>
      </c>
      <c r="AG166" s="18">
        <f t="shared" si="146"/>
        <v>9019522</v>
      </c>
      <c r="AH166" s="21">
        <f t="shared" si="147"/>
        <v>16328003</v>
      </c>
      <c r="AI166" s="17">
        <f t="shared" si="148"/>
        <v>43849060</v>
      </c>
      <c r="AJ166" s="18">
        <f t="shared" si="149"/>
        <v>48980478</v>
      </c>
      <c r="AK166" s="10"/>
      <c r="AL166" s="455">
        <v>0</v>
      </c>
      <c r="AM166" s="458">
        <v>0</v>
      </c>
      <c r="AN166" s="10"/>
    </row>
    <row r="167" spans="1:40" s="467" customFormat="1" x14ac:dyDescent="0.2">
      <c r="A167" s="623"/>
      <c r="N167" s="10"/>
      <c r="P167" s="10"/>
      <c r="Q167" s="10"/>
      <c r="R167" s="10"/>
      <c r="S167" s="156" t="str">
        <f>+IF(FEBRERO!S167=0,"",FEBRERO!S167)</f>
        <v>2020202-10</v>
      </c>
      <c r="T167" s="251" t="str">
        <f>+IF(FEBRERO!T167=0,"",FEBRERO!T167)</f>
        <v>Servicios Públicos</v>
      </c>
      <c r="U167" s="31">
        <f>+ENERO!U167</f>
        <v>0</v>
      </c>
      <c r="V167" s="17">
        <f>FEBRERO!V167+MARZO!AL167</f>
        <v>0</v>
      </c>
      <c r="W167" s="17">
        <f>FEBRERO!W167+MARZO!AM167</f>
        <v>0</v>
      </c>
      <c r="X167" s="20">
        <f>SUM(U167:W167)</f>
        <v>0</v>
      </c>
      <c r="Y167" s="21">
        <f>FEBRERO!AA167</f>
        <v>0</v>
      </c>
      <c r="Z167" s="457">
        <v>0</v>
      </c>
      <c r="AA167" s="18">
        <f t="shared" si="144"/>
        <v>0</v>
      </c>
      <c r="AB167" s="21">
        <f>FEBRERO!AD167</f>
        <v>0</v>
      </c>
      <c r="AC167" s="457">
        <v>0</v>
      </c>
      <c r="AD167" s="18">
        <f>SUM(AB167:AC167)</f>
        <v>0</v>
      </c>
      <c r="AE167" s="21">
        <f>FEBRERO!AG167</f>
        <v>0</v>
      </c>
      <c r="AF167" s="457">
        <v>0</v>
      </c>
      <c r="AG167" s="18">
        <f>SUM(AE167:AF167)</f>
        <v>0</v>
      </c>
      <c r="AH167" s="21">
        <f>X167-AA167</f>
        <v>0</v>
      </c>
      <c r="AI167" s="17">
        <f>X167-AD167</f>
        <v>0</v>
      </c>
      <c r="AJ167" s="18">
        <f>X167-AG167</f>
        <v>0</v>
      </c>
      <c r="AK167" s="10"/>
      <c r="AL167" s="455">
        <v>0</v>
      </c>
      <c r="AM167" s="458">
        <v>0</v>
      </c>
      <c r="AN167" s="10"/>
    </row>
    <row r="168" spans="1:40" s="467" customFormat="1" x14ac:dyDescent="0.2">
      <c r="A168" s="623"/>
      <c r="N168" s="10"/>
      <c r="P168" s="10"/>
      <c r="Q168" s="10"/>
      <c r="R168" s="10"/>
      <c r="S168" s="155">
        <f>+IF(FEBRERO!S168=0,"",FEBRERO!S168)</f>
        <v>2020299</v>
      </c>
      <c r="T168" s="238" t="str">
        <f>+IF(FEBRERO!T168=0,"",FEBRERO!T168)</f>
        <v>Vigencias Anteriores</v>
      </c>
      <c r="U168" s="31">
        <f>+ENERO!U168</f>
        <v>0</v>
      </c>
      <c r="V168" s="17">
        <f>FEBRERO!V168+MARZO!AL168</f>
        <v>0</v>
      </c>
      <c r="W168" s="17">
        <f>FEBRERO!W168+MARZO!AM168</f>
        <v>38956770</v>
      </c>
      <c r="X168" s="20">
        <f t="shared" si="143"/>
        <v>38956770</v>
      </c>
      <c r="Y168" s="21">
        <f>FEBRERO!AA168</f>
        <v>38956770</v>
      </c>
      <c r="Z168" s="457">
        <v>0</v>
      </c>
      <c r="AA168" s="18">
        <f t="shared" si="144"/>
        <v>38956770</v>
      </c>
      <c r="AB168" s="21">
        <f>FEBRERO!AD168</f>
        <v>38956770</v>
      </c>
      <c r="AC168" s="457">
        <v>0</v>
      </c>
      <c r="AD168" s="18">
        <f t="shared" si="145"/>
        <v>38956770</v>
      </c>
      <c r="AE168" s="21">
        <f>FEBRERO!AG168</f>
        <v>15475651</v>
      </c>
      <c r="AF168" s="457">
        <v>6303817</v>
      </c>
      <c r="AG168" s="18">
        <f t="shared" si="146"/>
        <v>21779468</v>
      </c>
      <c r="AH168" s="21">
        <f t="shared" si="147"/>
        <v>0</v>
      </c>
      <c r="AI168" s="17">
        <f t="shared" si="148"/>
        <v>0</v>
      </c>
      <c r="AJ168" s="18">
        <f t="shared" si="149"/>
        <v>17177302</v>
      </c>
      <c r="AK168" s="10"/>
      <c r="AL168" s="455">
        <v>0</v>
      </c>
      <c r="AM168" s="458">
        <v>0</v>
      </c>
      <c r="AN168" s="10"/>
    </row>
    <row r="169" spans="1:40" s="467" customFormat="1" ht="15.75" x14ac:dyDescent="0.2">
      <c r="A169" s="623"/>
      <c r="N169" s="10"/>
      <c r="P169" s="10"/>
      <c r="Q169" s="10"/>
      <c r="R169" s="10"/>
      <c r="S169" s="448" t="str">
        <f>+IF(FEBRERO!S169=0,"",FEBRERO!S169)</f>
        <v/>
      </c>
      <c r="T169" s="649" t="str">
        <f>+IF(FEBRERO!T169=0,"",FEBRERO!T169)</f>
        <v/>
      </c>
      <c r="U169" s="450"/>
      <c r="V169" s="193"/>
      <c r="W169" s="193"/>
      <c r="X169" s="193"/>
      <c r="Y169" s="450"/>
      <c r="Z169" s="193"/>
      <c r="AA169" s="207"/>
      <c r="AB169" s="450"/>
      <c r="AC169" s="193"/>
      <c r="AD169" s="207"/>
      <c r="AE169" s="450"/>
      <c r="AF169" s="193">
        <v>0</v>
      </c>
      <c r="AG169" s="207"/>
      <c r="AH169" s="450"/>
      <c r="AI169" s="193"/>
      <c r="AJ169" s="207"/>
      <c r="AK169" s="10"/>
      <c r="AL169" s="213"/>
      <c r="AM169" s="214"/>
      <c r="AN169" s="10"/>
    </row>
    <row r="170" spans="1:40" s="467" customFormat="1" ht="15.75" x14ac:dyDescent="0.2">
      <c r="A170" s="623"/>
      <c r="N170" s="10"/>
      <c r="P170" s="10"/>
      <c r="Q170" s="10"/>
      <c r="R170" s="10"/>
      <c r="S170" s="469">
        <f>+IF(FEBRERO!S170=0,"",FEBRERO!S170)</f>
        <v>3000000</v>
      </c>
      <c r="T170" s="680" t="str">
        <f>+IF(FEBRERO!T170=0,"",FEBRERO!T170)</f>
        <v>TRANSFERENCIAS CORRIENTES</v>
      </c>
      <c r="U170" s="464">
        <f t="shared" ref="U170:AJ170" si="150">U172+U176+U185</f>
        <v>55451506</v>
      </c>
      <c r="V170" s="590">
        <f t="shared" si="150"/>
        <v>0</v>
      </c>
      <c r="W170" s="590">
        <f t="shared" si="150"/>
        <v>14388253</v>
      </c>
      <c r="X170" s="591">
        <f t="shared" si="150"/>
        <v>69839759</v>
      </c>
      <c r="Y170" s="464">
        <f t="shared" si="150"/>
        <v>22799270</v>
      </c>
      <c r="Z170" s="590">
        <f t="shared" si="150"/>
        <v>2840213</v>
      </c>
      <c r="AA170" s="465">
        <f t="shared" si="150"/>
        <v>25639483</v>
      </c>
      <c r="AB170" s="464">
        <f t="shared" si="150"/>
        <v>22799270</v>
      </c>
      <c r="AC170" s="590">
        <f t="shared" si="150"/>
        <v>2840213</v>
      </c>
      <c r="AD170" s="465">
        <f t="shared" si="150"/>
        <v>25639483</v>
      </c>
      <c r="AE170" s="464">
        <f t="shared" si="150"/>
        <v>20176846</v>
      </c>
      <c r="AF170" s="590">
        <f t="shared" si="150"/>
        <v>2639865</v>
      </c>
      <c r="AG170" s="465">
        <f t="shared" si="150"/>
        <v>22816711</v>
      </c>
      <c r="AH170" s="464">
        <f t="shared" si="150"/>
        <v>44200276</v>
      </c>
      <c r="AI170" s="590">
        <f t="shared" si="150"/>
        <v>44200276</v>
      </c>
      <c r="AJ170" s="465">
        <f t="shared" si="150"/>
        <v>47023048</v>
      </c>
      <c r="AK170" s="10"/>
      <c r="AL170" s="151">
        <f>AL172+AL176+AL185</f>
        <v>0</v>
      </c>
      <c r="AM170" s="153">
        <f>AM172+AM176+AM185</f>
        <v>0</v>
      </c>
      <c r="AN170" s="10"/>
    </row>
    <row r="171" spans="1:40" s="467" customFormat="1" ht="15.75" x14ac:dyDescent="0.2">
      <c r="A171" s="623"/>
      <c r="N171" s="10"/>
      <c r="P171" s="10"/>
      <c r="Q171" s="10"/>
      <c r="R171" s="10"/>
      <c r="S171" s="448" t="str">
        <f>+IF(FEBRERO!S171=0,"",FEBRERO!S171)</f>
        <v/>
      </c>
      <c r="T171" s="649" t="str">
        <f>+IF(FEBRERO!T171=0,"",FEBRERO!T171)</f>
        <v/>
      </c>
      <c r="U171" s="450"/>
      <c r="V171" s="193"/>
      <c r="W171" s="193"/>
      <c r="X171" s="193"/>
      <c r="Y171" s="450"/>
      <c r="Z171" s="193"/>
      <c r="AA171" s="207"/>
      <c r="AB171" s="450"/>
      <c r="AC171" s="193"/>
      <c r="AD171" s="207"/>
      <c r="AE171" s="450"/>
      <c r="AF171" s="193"/>
      <c r="AG171" s="207"/>
      <c r="AH171" s="450"/>
      <c r="AI171" s="193"/>
      <c r="AJ171" s="207"/>
      <c r="AK171" s="10"/>
      <c r="AL171" s="213"/>
      <c r="AM171" s="214"/>
      <c r="AN171" s="10"/>
    </row>
    <row r="172" spans="1:40" s="467" customFormat="1" ht="15" x14ac:dyDescent="0.2">
      <c r="A172" s="623"/>
      <c r="N172" s="10"/>
      <c r="P172" s="10"/>
      <c r="Q172" s="10"/>
      <c r="R172" s="10"/>
      <c r="S172" s="34">
        <f>+IF(FEBRERO!S172=0,"",FEBRERO!S172)</f>
        <v>3100000</v>
      </c>
      <c r="T172" s="237" t="str">
        <f>+IF(FEBRERO!T172=0,"",FEBRERO!T172)</f>
        <v>Transferencias al Sector Público</v>
      </c>
      <c r="U172" s="151">
        <f t="shared" ref="U172:AJ172" si="151">SUM(U173:U174)</f>
        <v>4000000</v>
      </c>
      <c r="V172" s="144">
        <f t="shared" si="151"/>
        <v>0</v>
      </c>
      <c r="W172" s="144">
        <f t="shared" si="151"/>
        <v>868270</v>
      </c>
      <c r="X172" s="152">
        <f t="shared" si="151"/>
        <v>4868270</v>
      </c>
      <c r="Y172" s="151">
        <f t="shared" si="151"/>
        <v>1532625</v>
      </c>
      <c r="Z172" s="144">
        <f t="shared" si="151"/>
        <v>0</v>
      </c>
      <c r="AA172" s="153">
        <f t="shared" si="151"/>
        <v>1532625</v>
      </c>
      <c r="AB172" s="151">
        <f t="shared" si="151"/>
        <v>1532625</v>
      </c>
      <c r="AC172" s="144">
        <f t="shared" si="151"/>
        <v>0</v>
      </c>
      <c r="AD172" s="153">
        <f t="shared" si="151"/>
        <v>1532625</v>
      </c>
      <c r="AE172" s="151">
        <f t="shared" si="151"/>
        <v>1532625</v>
      </c>
      <c r="AF172" s="144">
        <f t="shared" si="151"/>
        <v>0</v>
      </c>
      <c r="AG172" s="153">
        <f t="shared" si="151"/>
        <v>1532625</v>
      </c>
      <c r="AH172" s="151">
        <f t="shared" si="151"/>
        <v>3335645</v>
      </c>
      <c r="AI172" s="144">
        <f t="shared" si="151"/>
        <v>3335645</v>
      </c>
      <c r="AJ172" s="153">
        <f t="shared" si="151"/>
        <v>3335645</v>
      </c>
      <c r="AK172" s="10"/>
      <c r="AL172" s="151">
        <f>SUM(AL173:AL174)</f>
        <v>0</v>
      </c>
      <c r="AM172" s="153">
        <f>SUM(AM173:AM174)</f>
        <v>0</v>
      </c>
      <c r="AN172" s="10"/>
    </row>
    <row r="173" spans="1:40" s="467" customFormat="1" x14ac:dyDescent="0.2">
      <c r="A173" s="623"/>
      <c r="N173" s="10"/>
      <c r="P173" s="10"/>
      <c r="Q173" s="10"/>
      <c r="R173" s="10"/>
      <c r="S173" s="155">
        <f>+IF(FEBRERO!S173=0,"",FEBRERO!S173)</f>
        <v>3100003</v>
      </c>
      <c r="T173" s="238" t="str">
        <f>+IF(FEBRERO!T173=0,"",FEBRERO!T173)</f>
        <v>Entidades Públicas (Contraloria, Supersalud,…)</v>
      </c>
      <c r="U173" s="31">
        <f>+ENERO!U173</f>
        <v>4000000</v>
      </c>
      <c r="V173" s="17">
        <f>FEBRERO!V173+MARZO!AL173</f>
        <v>0</v>
      </c>
      <c r="W173" s="17">
        <f>FEBRERO!W173+MARZO!AM173</f>
        <v>0</v>
      </c>
      <c r="X173" s="20">
        <f>SUM(U173:W173)</f>
        <v>4000000</v>
      </c>
      <c r="Y173" s="21">
        <f>FEBRERO!AA173</f>
        <v>664355</v>
      </c>
      <c r="Z173" s="457">
        <v>0</v>
      </c>
      <c r="AA173" s="18">
        <f>SUM(Y173:Z173)</f>
        <v>664355</v>
      </c>
      <c r="AB173" s="21">
        <f>FEBRERO!AD173</f>
        <v>664355</v>
      </c>
      <c r="AC173" s="457">
        <v>0</v>
      </c>
      <c r="AD173" s="18">
        <f>SUM(AB173:AC173)</f>
        <v>664355</v>
      </c>
      <c r="AE173" s="21">
        <f>FEBRERO!AG173</f>
        <v>664355</v>
      </c>
      <c r="AF173" s="457">
        <v>0</v>
      </c>
      <c r="AG173" s="18">
        <f>SUM(AE173:AF173)</f>
        <v>664355</v>
      </c>
      <c r="AH173" s="21">
        <f>X173-AA173</f>
        <v>3335645</v>
      </c>
      <c r="AI173" s="17">
        <f>X173-AD173</f>
        <v>3335645</v>
      </c>
      <c r="AJ173" s="18">
        <f>X173-AG173</f>
        <v>3335645</v>
      </c>
      <c r="AK173" s="10"/>
      <c r="AL173" s="455">
        <v>0</v>
      </c>
      <c r="AM173" s="458">
        <v>0</v>
      </c>
      <c r="AN173" s="10"/>
    </row>
    <row r="174" spans="1:40" s="467" customFormat="1" x14ac:dyDescent="0.2">
      <c r="A174" s="623"/>
      <c r="N174" s="10"/>
      <c r="P174" s="10"/>
      <c r="Q174" s="10"/>
      <c r="R174" s="10"/>
      <c r="S174" s="155">
        <f>+IF(FEBRERO!S174=0,"",FEBRERO!S174)</f>
        <v>3199999</v>
      </c>
      <c r="T174" s="238" t="str">
        <f>+IF(FEBRERO!T174=0,"",FEBRERO!T174)</f>
        <v>Vigencias Anteriores</v>
      </c>
      <c r="U174" s="31">
        <f>+ENERO!U174</f>
        <v>0</v>
      </c>
      <c r="V174" s="17">
        <f>FEBRERO!V174+MARZO!AL174</f>
        <v>0</v>
      </c>
      <c r="W174" s="17">
        <f>FEBRERO!W174+MARZO!AM174</f>
        <v>868270</v>
      </c>
      <c r="X174" s="20">
        <f>SUM(U174:W174)</f>
        <v>868270</v>
      </c>
      <c r="Y174" s="21">
        <f>FEBRERO!AA174</f>
        <v>868270</v>
      </c>
      <c r="Z174" s="457">
        <v>0</v>
      </c>
      <c r="AA174" s="18">
        <f>SUM(Y174:Z174)</f>
        <v>868270</v>
      </c>
      <c r="AB174" s="21">
        <f>FEBRERO!AD174</f>
        <v>868270</v>
      </c>
      <c r="AC174" s="457">
        <v>0</v>
      </c>
      <c r="AD174" s="18">
        <f>SUM(AB174:AC174)</f>
        <v>868270</v>
      </c>
      <c r="AE174" s="21">
        <f>FEBRERO!AG174</f>
        <v>868270</v>
      </c>
      <c r="AF174" s="457">
        <v>0</v>
      </c>
      <c r="AG174" s="18">
        <f>SUM(AE174:AF174)</f>
        <v>868270</v>
      </c>
      <c r="AH174" s="21">
        <f>X174-AA174</f>
        <v>0</v>
      </c>
      <c r="AI174" s="17">
        <f>X174-AD174</f>
        <v>0</v>
      </c>
      <c r="AJ174" s="18">
        <f>X174-AG174</f>
        <v>0</v>
      </c>
      <c r="AK174" s="10"/>
      <c r="AL174" s="455">
        <v>0</v>
      </c>
      <c r="AM174" s="458">
        <v>0</v>
      </c>
      <c r="AN174" s="10"/>
    </row>
    <row r="175" spans="1:40" s="467" customFormat="1" ht="15.75" x14ac:dyDescent="0.2">
      <c r="A175" s="623"/>
      <c r="N175" s="10"/>
      <c r="P175" s="10"/>
      <c r="Q175" s="10"/>
      <c r="R175" s="10"/>
      <c r="S175" s="448" t="str">
        <f>+IF(FEBRERO!S175=0,"",FEBRERO!S175)</f>
        <v/>
      </c>
      <c r="T175" s="649" t="str">
        <f>+IF(FEBRERO!T175=0,"",FEBRERO!T175)</f>
        <v/>
      </c>
      <c r="U175" s="450"/>
      <c r="V175" s="193"/>
      <c r="W175" s="193"/>
      <c r="X175" s="193"/>
      <c r="Y175" s="450"/>
      <c r="Z175" s="193"/>
      <c r="AA175" s="207"/>
      <c r="AB175" s="450"/>
      <c r="AC175" s="193"/>
      <c r="AD175" s="207"/>
      <c r="AE175" s="450"/>
      <c r="AF175" s="193"/>
      <c r="AG175" s="207"/>
      <c r="AH175" s="450"/>
      <c r="AI175" s="193"/>
      <c r="AJ175" s="207"/>
      <c r="AK175" s="12"/>
      <c r="AL175" s="213"/>
      <c r="AM175" s="214"/>
      <c r="AN175" s="10"/>
    </row>
    <row r="176" spans="1:40" s="467" customFormat="1" ht="15" x14ac:dyDescent="0.2">
      <c r="A176" s="623"/>
      <c r="N176" s="10"/>
      <c r="P176" s="10"/>
      <c r="Q176" s="10"/>
      <c r="R176" s="10"/>
      <c r="S176" s="34">
        <f>+IF(FEBRERO!S176=0,"",FEBRERO!S176)</f>
        <v>320000</v>
      </c>
      <c r="T176" s="237" t="str">
        <f>+IF(FEBRERO!T176=0,"",FEBRERO!T176)</f>
        <v>Transf. Previsión y Seguridad Social</v>
      </c>
      <c r="U176" s="151">
        <f t="shared" ref="U176:AJ176" si="152">SUM(U177:U183)</f>
        <v>46951506</v>
      </c>
      <c r="V176" s="144">
        <f t="shared" si="152"/>
        <v>0</v>
      </c>
      <c r="W176" s="144">
        <f t="shared" si="152"/>
        <v>11003667</v>
      </c>
      <c r="X176" s="152">
        <f t="shared" si="152"/>
        <v>57955173</v>
      </c>
      <c r="Y176" s="151">
        <f t="shared" si="152"/>
        <v>16286221</v>
      </c>
      <c r="Z176" s="144">
        <f t="shared" si="152"/>
        <v>2639865</v>
      </c>
      <c r="AA176" s="153">
        <f t="shared" si="152"/>
        <v>18926086</v>
      </c>
      <c r="AB176" s="151">
        <f t="shared" si="152"/>
        <v>16286221</v>
      </c>
      <c r="AC176" s="144">
        <f t="shared" si="152"/>
        <v>2639865</v>
      </c>
      <c r="AD176" s="153">
        <f t="shared" si="152"/>
        <v>18926086</v>
      </c>
      <c r="AE176" s="151">
        <f t="shared" si="152"/>
        <v>16286221</v>
      </c>
      <c r="AF176" s="144">
        <f t="shared" si="152"/>
        <v>2639865</v>
      </c>
      <c r="AG176" s="153">
        <f t="shared" si="152"/>
        <v>18926086</v>
      </c>
      <c r="AH176" s="151">
        <f t="shared" si="152"/>
        <v>39029087</v>
      </c>
      <c r="AI176" s="144">
        <f t="shared" si="152"/>
        <v>39029087</v>
      </c>
      <c r="AJ176" s="153">
        <f t="shared" si="152"/>
        <v>39029087</v>
      </c>
      <c r="AK176" s="10"/>
      <c r="AL176" s="151">
        <f>SUM(AL177:AL183)</f>
        <v>0</v>
      </c>
      <c r="AM176" s="153">
        <f>SUM(AM177:AM183)</f>
        <v>0</v>
      </c>
      <c r="AN176" s="10"/>
    </row>
    <row r="177" spans="1:40" s="467" customFormat="1" x14ac:dyDescent="0.2">
      <c r="A177" s="623"/>
      <c r="N177" s="10"/>
      <c r="P177" s="10"/>
      <c r="Q177" s="10"/>
      <c r="R177" s="10"/>
      <c r="S177" s="155">
        <f>+IF(FEBRERO!S177=0,"",FEBRERO!S177)</f>
        <v>3200100</v>
      </c>
      <c r="T177" s="238" t="str">
        <f>+IF(FEBRERO!T177=0,"",FEBRERO!T177)</f>
        <v>Pensiones y Jubilaciones (Pago Directo)</v>
      </c>
      <c r="U177" s="31">
        <f>+ENERO!U177</f>
        <v>37951506</v>
      </c>
      <c r="V177" s="17">
        <f>FEBRERO!V177+MARZO!AL177</f>
        <v>0</v>
      </c>
      <c r="W177" s="17">
        <f>FEBRERO!W177+MARZO!AM177</f>
        <v>0</v>
      </c>
      <c r="X177" s="20">
        <f t="shared" ref="X177:X183" si="153">SUM(U177:W177)</f>
        <v>37951506</v>
      </c>
      <c r="Y177" s="21">
        <f>FEBRERO!AA177</f>
        <v>4915998</v>
      </c>
      <c r="Z177" s="457">
        <v>2457999</v>
      </c>
      <c r="AA177" s="18">
        <f t="shared" ref="AA177:AA183" si="154">SUM(Y177:Z177)</f>
        <v>7373997</v>
      </c>
      <c r="AB177" s="21">
        <f>FEBRERO!AD177</f>
        <v>4915998</v>
      </c>
      <c r="AC177" s="457">
        <v>2457999</v>
      </c>
      <c r="AD177" s="18">
        <f t="shared" ref="AD177:AD183" si="155">SUM(AB177:AC177)</f>
        <v>7373997</v>
      </c>
      <c r="AE177" s="21">
        <f>FEBRERO!AG177</f>
        <v>4915998</v>
      </c>
      <c r="AF177" s="457">
        <v>2457999</v>
      </c>
      <c r="AG177" s="18">
        <f t="shared" ref="AG177:AG183" si="156">SUM(AE177:AF177)</f>
        <v>7373997</v>
      </c>
      <c r="AH177" s="21">
        <f t="shared" ref="AH177:AH183" si="157">X177-AA177</f>
        <v>30577509</v>
      </c>
      <c r="AI177" s="17">
        <f t="shared" ref="AI177:AI183" si="158">X177-AD177</f>
        <v>30577509</v>
      </c>
      <c r="AJ177" s="18">
        <f t="shared" ref="AJ177:AJ183" si="159">X177-AG177</f>
        <v>30577509</v>
      </c>
      <c r="AK177" s="10"/>
      <c r="AL177" s="455">
        <v>0</v>
      </c>
      <c r="AM177" s="458">
        <v>0</v>
      </c>
      <c r="AN177" s="10"/>
    </row>
    <row r="178" spans="1:40" s="467" customFormat="1" x14ac:dyDescent="0.2">
      <c r="A178" s="623"/>
      <c r="N178" s="10"/>
      <c r="P178" s="10"/>
      <c r="Q178" s="10"/>
      <c r="R178" s="10"/>
      <c r="S178" s="155">
        <f>+IF(FEBRERO!S178=0,"",FEBRERO!S178)</f>
        <v>3200200</v>
      </c>
      <c r="T178" s="238" t="str">
        <f>+IF(FEBRERO!T178=0,"",FEBRERO!T178)</f>
        <v>Cesantías Pago Directo (Pago Directo)</v>
      </c>
      <c r="U178" s="31">
        <f>+ENERO!U178</f>
        <v>0</v>
      </c>
      <c r="V178" s="17">
        <f>FEBRERO!V178+MARZO!AL178</f>
        <v>0</v>
      </c>
      <c r="W178" s="17">
        <f>FEBRERO!W178+MARZO!AM178</f>
        <v>0</v>
      </c>
      <c r="X178" s="20">
        <f t="shared" si="153"/>
        <v>0</v>
      </c>
      <c r="Y178" s="21">
        <f>FEBRERO!AA178</f>
        <v>0</v>
      </c>
      <c r="Z178" s="457">
        <v>0</v>
      </c>
      <c r="AA178" s="18">
        <f t="shared" si="154"/>
        <v>0</v>
      </c>
      <c r="AB178" s="21">
        <f>FEBRERO!AD178</f>
        <v>0</v>
      </c>
      <c r="AC178" s="457">
        <v>0</v>
      </c>
      <c r="AD178" s="18">
        <f t="shared" si="155"/>
        <v>0</v>
      </c>
      <c r="AE178" s="21">
        <f>FEBRERO!AG178</f>
        <v>0</v>
      </c>
      <c r="AF178" s="457">
        <v>0</v>
      </c>
      <c r="AG178" s="18">
        <f t="shared" si="156"/>
        <v>0</v>
      </c>
      <c r="AH178" s="21">
        <f t="shared" si="157"/>
        <v>0</v>
      </c>
      <c r="AI178" s="17">
        <f t="shared" si="158"/>
        <v>0</v>
      </c>
      <c r="AJ178" s="18">
        <f t="shared" si="159"/>
        <v>0</v>
      </c>
      <c r="AK178" s="10"/>
      <c r="AL178" s="455">
        <v>0</v>
      </c>
      <c r="AM178" s="458">
        <v>0</v>
      </c>
      <c r="AN178" s="10"/>
    </row>
    <row r="179" spans="1:40" s="467" customFormat="1" x14ac:dyDescent="0.2">
      <c r="A179" s="623"/>
      <c r="N179" s="10"/>
      <c r="P179" s="10"/>
      <c r="Q179" s="10"/>
      <c r="R179" s="10"/>
      <c r="S179" s="155">
        <f>+IF(FEBRERO!S179=0,"",FEBRERO!S179)</f>
        <v>3200300</v>
      </c>
      <c r="T179" s="238" t="str">
        <f>+IF(FEBRERO!T179=0,"",FEBRERO!T179)</f>
        <v>Bonos, Cuotas de Bonos y cuotas partes jubilatorias</v>
      </c>
      <c r="U179" s="31">
        <f>+ENERO!U179</f>
        <v>0</v>
      </c>
      <c r="V179" s="17">
        <f>FEBRERO!V179+MARZO!AL179</f>
        <v>0</v>
      </c>
      <c r="W179" s="17">
        <f>FEBRERO!W179+MARZO!AM179</f>
        <v>0</v>
      </c>
      <c r="X179" s="20">
        <f t="shared" si="153"/>
        <v>0</v>
      </c>
      <c r="Y179" s="21">
        <f>FEBRERO!AA179</f>
        <v>0</v>
      </c>
      <c r="Z179" s="457">
        <v>0</v>
      </c>
      <c r="AA179" s="18">
        <f t="shared" si="154"/>
        <v>0</v>
      </c>
      <c r="AB179" s="21">
        <f>FEBRERO!AD179</f>
        <v>0</v>
      </c>
      <c r="AC179" s="457">
        <v>0</v>
      </c>
      <c r="AD179" s="18">
        <f t="shared" si="155"/>
        <v>0</v>
      </c>
      <c r="AE179" s="21">
        <f>FEBRERO!AG179</f>
        <v>0</v>
      </c>
      <c r="AF179" s="457">
        <v>0</v>
      </c>
      <c r="AG179" s="18">
        <f t="shared" si="156"/>
        <v>0</v>
      </c>
      <c r="AH179" s="21">
        <f t="shared" si="157"/>
        <v>0</v>
      </c>
      <c r="AI179" s="17">
        <f t="shared" si="158"/>
        <v>0</v>
      </c>
      <c r="AJ179" s="18">
        <f t="shared" si="159"/>
        <v>0</v>
      </c>
      <c r="AK179" s="10"/>
      <c r="AL179" s="455">
        <v>0</v>
      </c>
      <c r="AM179" s="458">
        <v>0</v>
      </c>
      <c r="AN179" s="10"/>
    </row>
    <row r="180" spans="1:40" s="467" customFormat="1" x14ac:dyDescent="0.2">
      <c r="A180" s="623"/>
      <c r="N180" s="10"/>
      <c r="P180" s="10"/>
      <c r="Q180" s="10"/>
      <c r="R180" s="10"/>
      <c r="S180" s="155">
        <f>+IF(FEBRERO!S180=0,"",FEBRERO!S180)</f>
        <v>3200400</v>
      </c>
      <c r="T180" s="238" t="str">
        <f>+IF(FEBRERO!T180=0,"",FEBRERO!T180)</f>
        <v>Intereses a las cesantias</v>
      </c>
      <c r="U180" s="31">
        <f>+ENERO!U180</f>
        <v>9000000</v>
      </c>
      <c r="V180" s="17">
        <f>FEBRERO!V180+MARZO!AL180</f>
        <v>0</v>
      </c>
      <c r="W180" s="17">
        <f>FEBRERO!W180+MARZO!AM180</f>
        <v>0</v>
      </c>
      <c r="X180" s="20">
        <f t="shared" si="153"/>
        <v>9000000</v>
      </c>
      <c r="Y180" s="21">
        <f>FEBRERO!AA180</f>
        <v>366556</v>
      </c>
      <c r="Z180" s="457">
        <v>181866</v>
      </c>
      <c r="AA180" s="18">
        <f t="shared" si="154"/>
        <v>548422</v>
      </c>
      <c r="AB180" s="21">
        <f>FEBRERO!AD180</f>
        <v>366556</v>
      </c>
      <c r="AC180" s="457">
        <v>181866</v>
      </c>
      <c r="AD180" s="18">
        <f t="shared" si="155"/>
        <v>548422</v>
      </c>
      <c r="AE180" s="21">
        <f>FEBRERO!AG180</f>
        <v>366556</v>
      </c>
      <c r="AF180" s="457">
        <v>181866</v>
      </c>
      <c r="AG180" s="18">
        <f t="shared" si="156"/>
        <v>548422</v>
      </c>
      <c r="AH180" s="21">
        <f t="shared" si="157"/>
        <v>8451578</v>
      </c>
      <c r="AI180" s="17">
        <f t="shared" si="158"/>
        <v>8451578</v>
      </c>
      <c r="AJ180" s="18">
        <f t="shared" si="159"/>
        <v>8451578</v>
      </c>
      <c r="AK180" s="10"/>
      <c r="AL180" s="455">
        <v>0</v>
      </c>
      <c r="AM180" s="458">
        <v>0</v>
      </c>
      <c r="AN180" s="10"/>
    </row>
    <row r="181" spans="1:40" s="467" customFormat="1" x14ac:dyDescent="0.2">
      <c r="A181" s="623"/>
      <c r="N181" s="10"/>
      <c r="P181" s="10"/>
      <c r="Q181" s="10"/>
      <c r="R181" s="10"/>
      <c r="S181" s="155" t="str">
        <f>+IF(FEBRERO!S181=0,"",FEBRERO!S181)</f>
        <v/>
      </c>
      <c r="T181" s="238" t="str">
        <f>+IF(FEBRERO!T181=0,"",FEBRERO!T181)</f>
        <v/>
      </c>
      <c r="U181" s="31">
        <f>+ENERO!U181</f>
        <v>0</v>
      </c>
      <c r="V181" s="17">
        <f>FEBRERO!V181+MARZO!AL181</f>
        <v>0</v>
      </c>
      <c r="W181" s="17">
        <f>FEBRERO!W181+MARZO!AM181</f>
        <v>0</v>
      </c>
      <c r="X181" s="20">
        <f t="shared" si="153"/>
        <v>0</v>
      </c>
      <c r="Y181" s="21">
        <f>FEBRERO!AA181</f>
        <v>0</v>
      </c>
      <c r="Z181" s="457">
        <v>0</v>
      </c>
      <c r="AA181" s="18">
        <f t="shared" si="154"/>
        <v>0</v>
      </c>
      <c r="AB181" s="21">
        <f>FEBRERO!AD181</f>
        <v>0</v>
      </c>
      <c r="AC181" s="457">
        <v>0</v>
      </c>
      <c r="AD181" s="18">
        <f t="shared" si="155"/>
        <v>0</v>
      </c>
      <c r="AE181" s="21">
        <f>FEBRERO!AG181</f>
        <v>0</v>
      </c>
      <c r="AF181" s="457">
        <v>0</v>
      </c>
      <c r="AG181" s="18">
        <f t="shared" si="156"/>
        <v>0</v>
      </c>
      <c r="AH181" s="21">
        <f t="shared" si="157"/>
        <v>0</v>
      </c>
      <c r="AI181" s="17">
        <f t="shared" si="158"/>
        <v>0</v>
      </c>
      <c r="AJ181" s="18">
        <f t="shared" si="159"/>
        <v>0</v>
      </c>
      <c r="AK181" s="10"/>
      <c r="AL181" s="455">
        <v>0</v>
      </c>
      <c r="AM181" s="458">
        <v>0</v>
      </c>
      <c r="AN181" s="10"/>
    </row>
    <row r="182" spans="1:40" s="467" customFormat="1" x14ac:dyDescent="0.2">
      <c r="A182" s="623"/>
      <c r="N182" s="10"/>
      <c r="P182" s="10"/>
      <c r="Q182" s="10"/>
      <c r="R182" s="10"/>
      <c r="S182" s="155" t="str">
        <f>+IF(FEBRERO!S182=0,"",FEBRERO!S182)</f>
        <v/>
      </c>
      <c r="T182" s="238" t="str">
        <f>+IF(FEBRERO!T182=0,"",FEBRERO!T182)</f>
        <v/>
      </c>
      <c r="U182" s="31">
        <f>+ENERO!U182</f>
        <v>0</v>
      </c>
      <c r="V182" s="17">
        <f>FEBRERO!V182+MARZO!AL182</f>
        <v>0</v>
      </c>
      <c r="W182" s="17">
        <f>FEBRERO!W182+MARZO!AM182</f>
        <v>0</v>
      </c>
      <c r="X182" s="20">
        <f t="shared" si="153"/>
        <v>0</v>
      </c>
      <c r="Y182" s="21">
        <f>FEBRERO!AA182</f>
        <v>0</v>
      </c>
      <c r="Z182" s="457">
        <v>0</v>
      </c>
      <c r="AA182" s="18">
        <f t="shared" si="154"/>
        <v>0</v>
      </c>
      <c r="AB182" s="21">
        <f>FEBRERO!AD182</f>
        <v>0</v>
      </c>
      <c r="AC182" s="457">
        <v>0</v>
      </c>
      <c r="AD182" s="18">
        <f t="shared" si="155"/>
        <v>0</v>
      </c>
      <c r="AE182" s="21">
        <f>FEBRERO!AG182</f>
        <v>0</v>
      </c>
      <c r="AF182" s="457">
        <v>0</v>
      </c>
      <c r="AG182" s="18">
        <f t="shared" si="156"/>
        <v>0</v>
      </c>
      <c r="AH182" s="21">
        <f t="shared" si="157"/>
        <v>0</v>
      </c>
      <c r="AI182" s="17">
        <f t="shared" si="158"/>
        <v>0</v>
      </c>
      <c r="AJ182" s="18">
        <f t="shared" si="159"/>
        <v>0</v>
      </c>
      <c r="AK182" s="10"/>
      <c r="AL182" s="455">
        <v>0</v>
      </c>
      <c r="AM182" s="458">
        <v>0</v>
      </c>
      <c r="AN182" s="10"/>
    </row>
    <row r="183" spans="1:40" s="467" customFormat="1" x14ac:dyDescent="0.2">
      <c r="A183" s="623"/>
      <c r="N183" s="10"/>
      <c r="P183" s="10"/>
      <c r="Q183" s="10"/>
      <c r="R183" s="10"/>
      <c r="S183" s="155">
        <f>+IF(FEBRERO!S183=0,"",FEBRERO!S183)</f>
        <v>3299999</v>
      </c>
      <c r="T183" s="238" t="str">
        <f>+IF(FEBRERO!T183=0,"",FEBRERO!T183)</f>
        <v>Vigencias Anteriores</v>
      </c>
      <c r="U183" s="31">
        <f>+ENERO!U183</f>
        <v>0</v>
      </c>
      <c r="V183" s="17">
        <f>FEBRERO!V183+MARZO!AL183</f>
        <v>0</v>
      </c>
      <c r="W183" s="17">
        <f>FEBRERO!W183+MARZO!AM183</f>
        <v>11003667</v>
      </c>
      <c r="X183" s="20">
        <f t="shared" si="153"/>
        <v>11003667</v>
      </c>
      <c r="Y183" s="21">
        <f>FEBRERO!AA183</f>
        <v>11003667</v>
      </c>
      <c r="Z183" s="457">
        <v>0</v>
      </c>
      <c r="AA183" s="18">
        <f t="shared" si="154"/>
        <v>11003667</v>
      </c>
      <c r="AB183" s="21">
        <f>FEBRERO!AD183</f>
        <v>11003667</v>
      </c>
      <c r="AC183" s="457">
        <v>0</v>
      </c>
      <c r="AD183" s="18">
        <f t="shared" si="155"/>
        <v>11003667</v>
      </c>
      <c r="AE183" s="21">
        <f>FEBRERO!AG183</f>
        <v>11003667</v>
      </c>
      <c r="AF183" s="457">
        <v>0</v>
      </c>
      <c r="AG183" s="18">
        <f t="shared" si="156"/>
        <v>11003667</v>
      </c>
      <c r="AH183" s="21">
        <f t="shared" si="157"/>
        <v>0</v>
      </c>
      <c r="AI183" s="17">
        <f t="shared" si="158"/>
        <v>0</v>
      </c>
      <c r="AJ183" s="816">
        <f t="shared" si="159"/>
        <v>0</v>
      </c>
      <c r="AK183" s="10"/>
      <c r="AL183" s="455">
        <v>0</v>
      </c>
      <c r="AM183" s="458">
        <v>0</v>
      </c>
      <c r="AN183" s="10"/>
    </row>
    <row r="184" spans="1:40" s="467" customFormat="1" ht="15.75" x14ac:dyDescent="0.2">
      <c r="A184" s="623"/>
      <c r="N184" s="10"/>
      <c r="P184" s="10"/>
      <c r="Q184" s="10"/>
      <c r="R184" s="10"/>
      <c r="S184" s="448" t="str">
        <f>+IF(FEBRERO!S184=0,"",FEBRERO!S184)</f>
        <v/>
      </c>
      <c r="T184" s="649" t="str">
        <f>+IF(FEBRERO!T184=0,"",FEBRERO!T184)</f>
        <v/>
      </c>
      <c r="U184" s="450"/>
      <c r="V184" s="193"/>
      <c r="W184" s="193"/>
      <c r="X184" s="193"/>
      <c r="Y184" s="450"/>
      <c r="Z184" s="193"/>
      <c r="AA184" s="207"/>
      <c r="AB184" s="450"/>
      <c r="AC184" s="193"/>
      <c r="AD184" s="207"/>
      <c r="AE184" s="450"/>
      <c r="AF184" s="193"/>
      <c r="AG184" s="207"/>
      <c r="AH184" s="450"/>
      <c r="AI184" s="193"/>
      <c r="AJ184" s="207"/>
      <c r="AK184" s="10"/>
      <c r="AL184" s="213"/>
      <c r="AM184" s="214"/>
      <c r="AN184" s="10"/>
    </row>
    <row r="185" spans="1:40" s="467" customFormat="1" ht="15" x14ac:dyDescent="0.2">
      <c r="A185" s="623"/>
      <c r="N185" s="10"/>
      <c r="P185" s="10"/>
      <c r="Q185" s="10"/>
      <c r="R185" s="10"/>
      <c r="S185" s="34">
        <f>+IF(FEBRERO!S185=0,"",FEBRERO!S185)</f>
        <v>3300000</v>
      </c>
      <c r="T185" s="237" t="str">
        <f>+IF(FEBRERO!T185=0,"",FEBRERO!T185)</f>
        <v>Otras Transferencias</v>
      </c>
      <c r="U185" s="151">
        <f t="shared" ref="U185:AJ185" si="160">U186+U187+U191</f>
        <v>4500000</v>
      </c>
      <c r="V185" s="144">
        <f t="shared" si="160"/>
        <v>0</v>
      </c>
      <c r="W185" s="144">
        <f t="shared" si="160"/>
        <v>2516316</v>
      </c>
      <c r="X185" s="152">
        <f t="shared" si="160"/>
        <v>7016316</v>
      </c>
      <c r="Y185" s="151">
        <f t="shared" si="160"/>
        <v>4980424</v>
      </c>
      <c r="Z185" s="144">
        <f t="shared" si="160"/>
        <v>200348</v>
      </c>
      <c r="AA185" s="153">
        <f t="shared" si="160"/>
        <v>5180772</v>
      </c>
      <c r="AB185" s="151">
        <f t="shared" si="160"/>
        <v>4980424</v>
      </c>
      <c r="AC185" s="144">
        <f t="shared" si="160"/>
        <v>200348</v>
      </c>
      <c r="AD185" s="153">
        <f t="shared" si="160"/>
        <v>5180772</v>
      </c>
      <c r="AE185" s="151">
        <f t="shared" si="160"/>
        <v>2358000</v>
      </c>
      <c r="AF185" s="144">
        <f t="shared" si="160"/>
        <v>0</v>
      </c>
      <c r="AG185" s="153">
        <f t="shared" si="160"/>
        <v>2358000</v>
      </c>
      <c r="AH185" s="151">
        <f t="shared" si="160"/>
        <v>1835544</v>
      </c>
      <c r="AI185" s="144">
        <f t="shared" si="160"/>
        <v>1835544</v>
      </c>
      <c r="AJ185" s="153">
        <f t="shared" si="160"/>
        <v>4658316</v>
      </c>
      <c r="AK185" s="10"/>
      <c r="AL185" s="151">
        <f>AL186+AL187+AL191</f>
        <v>0</v>
      </c>
      <c r="AM185" s="153">
        <f>AM186+AM187+AM191</f>
        <v>0</v>
      </c>
      <c r="AN185" s="10"/>
    </row>
    <row r="186" spans="1:40" s="467" customFormat="1" x14ac:dyDescent="0.2">
      <c r="A186" s="623"/>
      <c r="N186" s="10"/>
      <c r="P186" s="10"/>
      <c r="Q186" s="10"/>
      <c r="R186" s="10"/>
      <c r="S186" s="155">
        <f>+IF(FEBRERO!S186=0,"",FEBRERO!S186)</f>
        <v>3300100</v>
      </c>
      <c r="T186" s="238" t="str">
        <f>+IF(FEBRERO!T186=0,"",FEBRERO!T186)</f>
        <v>Sentencias y Conciliaciones</v>
      </c>
      <c r="U186" s="31">
        <f>+ENERO!U186</f>
        <v>0</v>
      </c>
      <c r="V186" s="17">
        <f>FEBRERO!V186+MARZO!AL186</f>
        <v>0</v>
      </c>
      <c r="W186" s="17">
        <f>FEBRERO!W186+MARZO!AM186</f>
        <v>0</v>
      </c>
      <c r="X186" s="20">
        <f>SUM(U186:W186)</f>
        <v>0</v>
      </c>
      <c r="Y186" s="21">
        <f>FEBRERO!AA186</f>
        <v>0</v>
      </c>
      <c r="Z186" s="457">
        <v>0</v>
      </c>
      <c r="AA186" s="18">
        <f>SUM(Y186:Z186)</f>
        <v>0</v>
      </c>
      <c r="AB186" s="21">
        <f>FEBRERO!AD186</f>
        <v>0</v>
      </c>
      <c r="AC186" s="457">
        <v>0</v>
      </c>
      <c r="AD186" s="18">
        <f>SUM(AB186:AC186)</f>
        <v>0</v>
      </c>
      <c r="AE186" s="21">
        <f>FEBRERO!AG186</f>
        <v>0</v>
      </c>
      <c r="AF186" s="457">
        <v>0</v>
      </c>
      <c r="AG186" s="18">
        <f>SUM(AE186:AF186)</f>
        <v>0</v>
      </c>
      <c r="AH186" s="21">
        <f>X186-AA186</f>
        <v>0</v>
      </c>
      <c r="AI186" s="17">
        <f>X186-AD186</f>
        <v>0</v>
      </c>
      <c r="AJ186" s="18">
        <f>X186-AG186</f>
        <v>0</v>
      </c>
      <c r="AK186" s="10"/>
      <c r="AL186" s="455">
        <v>0</v>
      </c>
      <c r="AM186" s="458">
        <v>0</v>
      </c>
      <c r="AN186" s="10"/>
    </row>
    <row r="187" spans="1:40" s="467" customFormat="1" x14ac:dyDescent="0.2">
      <c r="A187" s="623"/>
      <c r="N187" s="10"/>
      <c r="P187" s="10"/>
      <c r="Q187" s="10"/>
      <c r="R187" s="10"/>
      <c r="S187" s="155">
        <f>+IF(FEBRERO!S187=0,"",FEBRERO!S187)</f>
        <v>3300200</v>
      </c>
      <c r="T187" s="238" t="str">
        <f>+IF(FEBRERO!T187=0,"",FEBRERO!T187)</f>
        <v>Destinatarios de otras transferencias</v>
      </c>
      <c r="U187" s="31">
        <f t="shared" ref="U187:AM187" si="161">SUM(U188:U190)</f>
        <v>4500000</v>
      </c>
      <c r="V187" s="17">
        <f t="shared" si="161"/>
        <v>0</v>
      </c>
      <c r="W187" s="17">
        <f t="shared" si="161"/>
        <v>0</v>
      </c>
      <c r="X187" s="20">
        <f t="shared" si="161"/>
        <v>4500000</v>
      </c>
      <c r="Y187" s="21">
        <f t="shared" si="161"/>
        <v>2464108</v>
      </c>
      <c r="Z187" s="169">
        <f t="shared" si="161"/>
        <v>200348</v>
      </c>
      <c r="AA187" s="18">
        <f t="shared" si="161"/>
        <v>2664456</v>
      </c>
      <c r="AB187" s="21">
        <f t="shared" si="161"/>
        <v>2464108</v>
      </c>
      <c r="AC187" s="169">
        <f t="shared" si="161"/>
        <v>200348</v>
      </c>
      <c r="AD187" s="18">
        <f t="shared" si="161"/>
        <v>2664456</v>
      </c>
      <c r="AE187" s="21">
        <f t="shared" si="161"/>
        <v>0</v>
      </c>
      <c r="AF187" s="169">
        <f t="shared" si="161"/>
        <v>0</v>
      </c>
      <c r="AG187" s="18">
        <f t="shared" si="161"/>
        <v>0</v>
      </c>
      <c r="AH187" s="21">
        <f t="shared" si="161"/>
        <v>1835544</v>
      </c>
      <c r="AI187" s="17">
        <f t="shared" si="161"/>
        <v>1835544</v>
      </c>
      <c r="AJ187" s="18">
        <f t="shared" si="161"/>
        <v>4500000</v>
      </c>
      <c r="AK187" s="10"/>
      <c r="AL187" s="31">
        <f t="shared" si="161"/>
        <v>0</v>
      </c>
      <c r="AM187" s="28">
        <f t="shared" si="161"/>
        <v>0</v>
      </c>
      <c r="AN187" s="10"/>
    </row>
    <row r="188" spans="1:40" s="467" customFormat="1" x14ac:dyDescent="0.2">
      <c r="A188" s="623"/>
      <c r="B188" s="554"/>
      <c r="N188" s="10"/>
      <c r="P188" s="10"/>
      <c r="Q188" s="10"/>
      <c r="R188" s="10"/>
      <c r="S188" s="156" t="str">
        <f>+IF(FEBRERO!S188=0,"",FEBRERO!S188)</f>
        <v>3300200-1</v>
      </c>
      <c r="T188" s="238" t="str">
        <f>+IF(FEBRERO!T188=0,"",FEBRERO!T188)</f>
        <v>COHAN</v>
      </c>
      <c r="U188" s="31">
        <f>+ENERO!U188</f>
        <v>2000000</v>
      </c>
      <c r="V188" s="17">
        <f>FEBRERO!V188+MARZO!AL188</f>
        <v>0</v>
      </c>
      <c r="W188" s="17">
        <f>FEBRERO!W188+MARZO!AM188</f>
        <v>0</v>
      </c>
      <c r="X188" s="20">
        <f>SUM(U188:W188)</f>
        <v>2000000</v>
      </c>
      <c r="Y188" s="21">
        <f>FEBRERO!AA188</f>
        <v>0</v>
      </c>
      <c r="Z188" s="457">
        <v>200348</v>
      </c>
      <c r="AA188" s="18">
        <f>SUM(Y188:Z188)</f>
        <v>200348</v>
      </c>
      <c r="AB188" s="21">
        <f>FEBRERO!AD188</f>
        <v>0</v>
      </c>
      <c r="AC188" s="457">
        <v>200348</v>
      </c>
      <c r="AD188" s="18">
        <f>SUM(AB188:AC188)</f>
        <v>200348</v>
      </c>
      <c r="AE188" s="21">
        <f>FEBRERO!AG188</f>
        <v>0</v>
      </c>
      <c r="AF188" s="457">
        <v>0</v>
      </c>
      <c r="AG188" s="18">
        <f>SUM(AE188:AF188)</f>
        <v>0</v>
      </c>
      <c r="AH188" s="21">
        <f>X188-AA188</f>
        <v>1799652</v>
      </c>
      <c r="AI188" s="17">
        <f>X188-AD188</f>
        <v>1799652</v>
      </c>
      <c r="AJ188" s="18">
        <f>X188-AG188</f>
        <v>2000000</v>
      </c>
      <c r="AK188" s="10"/>
      <c r="AL188" s="455">
        <v>0</v>
      </c>
      <c r="AM188" s="458">
        <v>0</v>
      </c>
      <c r="AN188" s="10"/>
    </row>
    <row r="189" spans="1:40" s="467" customFormat="1" x14ac:dyDescent="0.2">
      <c r="A189" s="623"/>
      <c r="B189" s="554"/>
      <c r="N189" s="10"/>
      <c r="P189" s="10"/>
      <c r="Q189" s="10"/>
      <c r="R189" s="10"/>
      <c r="S189" s="156" t="str">
        <f>+IF(FEBRERO!S189=0,"",FEBRERO!S189)</f>
        <v>3300200-2</v>
      </c>
      <c r="T189" s="238" t="str">
        <f>+IF(FEBRERO!T189=0,"",FEBRERO!T189)</f>
        <v>AESA</v>
      </c>
      <c r="U189" s="31">
        <f>+ENERO!U189</f>
        <v>2500000</v>
      </c>
      <c r="V189" s="17">
        <f>FEBRERO!V189+MARZO!AL189</f>
        <v>0</v>
      </c>
      <c r="W189" s="17">
        <f>FEBRERO!W189+MARZO!AM189</f>
        <v>0</v>
      </c>
      <c r="X189" s="20">
        <f>SUM(U189:W189)</f>
        <v>2500000</v>
      </c>
      <c r="Y189" s="21">
        <f>FEBRERO!AA189</f>
        <v>2464108</v>
      </c>
      <c r="Z189" s="457">
        <v>0</v>
      </c>
      <c r="AA189" s="18">
        <f>SUM(Y189:Z189)</f>
        <v>2464108</v>
      </c>
      <c r="AB189" s="21">
        <f>FEBRERO!AD189</f>
        <v>2464108</v>
      </c>
      <c r="AC189" s="457">
        <v>0</v>
      </c>
      <c r="AD189" s="18">
        <f>SUM(AB189:AC189)</f>
        <v>2464108</v>
      </c>
      <c r="AE189" s="21">
        <f>FEBRERO!AG189</f>
        <v>0</v>
      </c>
      <c r="AF189" s="457">
        <v>0</v>
      </c>
      <c r="AG189" s="18">
        <f>SUM(AE189:AF189)</f>
        <v>0</v>
      </c>
      <c r="AH189" s="21">
        <f>X189-AA189</f>
        <v>35892</v>
      </c>
      <c r="AI189" s="17">
        <f>X189-AD189</f>
        <v>35892</v>
      </c>
      <c r="AJ189" s="18">
        <f>X189-AG189</f>
        <v>2500000</v>
      </c>
      <c r="AK189" s="10"/>
      <c r="AL189" s="455">
        <v>0</v>
      </c>
      <c r="AM189" s="458">
        <v>0</v>
      </c>
      <c r="AN189" s="10"/>
    </row>
    <row r="190" spans="1:40" s="467" customFormat="1" x14ac:dyDescent="0.2">
      <c r="A190" s="623"/>
      <c r="B190" s="554"/>
      <c r="N190" s="10"/>
      <c r="P190" s="10"/>
      <c r="Q190" s="10"/>
      <c r="R190" s="10"/>
      <c r="S190" s="156" t="str">
        <f>+IF(FEBRERO!S190=0,"",FEBRERO!S190)</f>
        <v>3300200-3</v>
      </c>
      <c r="T190" s="238" t="str">
        <f>+IF(FEBRERO!T190=0,"",FEBRERO!T190)</f>
        <v xml:space="preserve">OTRAS </v>
      </c>
      <c r="U190" s="31">
        <f>+ENERO!U190</f>
        <v>0</v>
      </c>
      <c r="V190" s="17">
        <f>FEBRERO!V190+MARZO!AL190</f>
        <v>0</v>
      </c>
      <c r="W190" s="17">
        <f>FEBRERO!W190+MARZO!AM190</f>
        <v>0</v>
      </c>
      <c r="X190" s="20">
        <f>SUM(U190:W190)</f>
        <v>0</v>
      </c>
      <c r="Y190" s="21">
        <f>FEBRERO!AA190</f>
        <v>0</v>
      </c>
      <c r="Z190" s="457">
        <v>0</v>
      </c>
      <c r="AA190" s="18">
        <f>SUM(Y190:Z190)</f>
        <v>0</v>
      </c>
      <c r="AB190" s="21">
        <f>FEBRERO!AD190</f>
        <v>0</v>
      </c>
      <c r="AC190" s="457">
        <v>0</v>
      </c>
      <c r="AD190" s="18">
        <f>SUM(AB190:AC190)</f>
        <v>0</v>
      </c>
      <c r="AE190" s="21">
        <f>FEBRERO!AG190</f>
        <v>0</v>
      </c>
      <c r="AF190" s="457">
        <v>0</v>
      </c>
      <c r="AG190" s="18">
        <f>SUM(AE190:AF190)</f>
        <v>0</v>
      </c>
      <c r="AH190" s="21">
        <f>X190-AA190</f>
        <v>0</v>
      </c>
      <c r="AI190" s="17">
        <f>X190-AD190</f>
        <v>0</v>
      </c>
      <c r="AJ190" s="18">
        <f>X190-AG190</f>
        <v>0</v>
      </c>
      <c r="AK190" s="10"/>
      <c r="AL190" s="455">
        <v>0</v>
      </c>
      <c r="AM190" s="458">
        <v>0</v>
      </c>
      <c r="AN190" s="10"/>
    </row>
    <row r="191" spans="1:40" s="467" customFormat="1" x14ac:dyDescent="0.2">
      <c r="A191" s="623"/>
      <c r="B191" s="554"/>
      <c r="N191" s="10"/>
      <c r="P191" s="10"/>
      <c r="Q191" s="10"/>
      <c r="R191" s="10"/>
      <c r="S191" s="155">
        <f>+IF(FEBRERO!S191=0,"",FEBRERO!S191)</f>
        <v>3399999</v>
      </c>
      <c r="T191" s="238" t="str">
        <f>+IF(FEBRERO!T191=0,"",FEBRERO!T191)</f>
        <v>Vigencias Anteriores</v>
      </c>
      <c r="U191" s="31">
        <f>+ENERO!U191</f>
        <v>0</v>
      </c>
      <c r="V191" s="17">
        <f>FEBRERO!V191+MARZO!AL191</f>
        <v>0</v>
      </c>
      <c r="W191" s="17">
        <f>FEBRERO!W191+MARZO!AM191</f>
        <v>2516316</v>
      </c>
      <c r="X191" s="20">
        <f>SUM(U191:W191)</f>
        <v>2516316</v>
      </c>
      <c r="Y191" s="21">
        <f>FEBRERO!AA191</f>
        <v>2516316</v>
      </c>
      <c r="Z191" s="457">
        <v>0</v>
      </c>
      <c r="AA191" s="18">
        <f>SUM(Y191:Z191)</f>
        <v>2516316</v>
      </c>
      <c r="AB191" s="21">
        <f>FEBRERO!AD191</f>
        <v>2516316</v>
      </c>
      <c r="AC191" s="457">
        <v>0</v>
      </c>
      <c r="AD191" s="18">
        <f>SUM(AB191:AC191)</f>
        <v>2516316</v>
      </c>
      <c r="AE191" s="21">
        <f>FEBRERO!AG191</f>
        <v>2358000</v>
      </c>
      <c r="AF191" s="457">
        <v>0</v>
      </c>
      <c r="AG191" s="18">
        <f>SUM(AE191:AF191)</f>
        <v>2358000</v>
      </c>
      <c r="AH191" s="21">
        <f>X191-AA191</f>
        <v>0</v>
      </c>
      <c r="AI191" s="17">
        <f>X191-AD191</f>
        <v>0</v>
      </c>
      <c r="AJ191" s="18">
        <f>X191-AG191</f>
        <v>158316</v>
      </c>
      <c r="AK191" s="10"/>
      <c r="AL191" s="455">
        <v>0</v>
      </c>
      <c r="AM191" s="458">
        <v>0</v>
      </c>
      <c r="AN191" s="10"/>
    </row>
    <row r="192" spans="1:40" s="467" customFormat="1" ht="15.75" x14ac:dyDescent="0.2">
      <c r="A192" s="623"/>
      <c r="B192" s="554"/>
      <c r="N192" s="10"/>
      <c r="P192" s="10"/>
      <c r="Q192" s="10"/>
      <c r="R192" s="10"/>
      <c r="S192" s="448" t="str">
        <f>+IF(FEBRERO!S192=0,"",FEBRERO!S192)</f>
        <v/>
      </c>
      <c r="T192" s="649" t="str">
        <f>+IF(FEBRERO!T192=0,"",FEBRERO!T192)</f>
        <v/>
      </c>
      <c r="U192" s="450"/>
      <c r="V192" s="193"/>
      <c r="W192" s="193"/>
      <c r="X192" s="193"/>
      <c r="Y192" s="450"/>
      <c r="Z192" s="193"/>
      <c r="AA192" s="207"/>
      <c r="AB192" s="450"/>
      <c r="AC192" s="193"/>
      <c r="AD192" s="207"/>
      <c r="AE192" s="450"/>
      <c r="AF192" s="193"/>
      <c r="AG192" s="207"/>
      <c r="AH192" s="450"/>
      <c r="AI192" s="193"/>
      <c r="AJ192" s="207"/>
      <c r="AK192" s="10"/>
      <c r="AL192" s="213"/>
      <c r="AM192" s="214"/>
      <c r="AN192" s="10"/>
    </row>
    <row r="193" spans="1:40" s="467" customFormat="1" ht="15.75" x14ac:dyDescent="0.2">
      <c r="A193" s="623"/>
      <c r="B193" s="554"/>
      <c r="N193" s="10"/>
      <c r="P193" s="10"/>
      <c r="Q193" s="10"/>
      <c r="R193" s="10"/>
      <c r="S193" s="469">
        <f>+IF(FEBRERO!S193=0,"",FEBRERO!S193)</f>
        <v>4000000</v>
      </c>
      <c r="T193" s="680" t="str">
        <f>+IF(FEBRERO!T193=0,"",FEBRERO!T193)</f>
        <v>GASTOS  DE PRESTACION DE SERVICIOS</v>
      </c>
      <c r="U193" s="464">
        <f t="shared" ref="U193:AJ193" si="162">U194</f>
        <v>235026726</v>
      </c>
      <c r="V193" s="590">
        <f t="shared" si="162"/>
        <v>0</v>
      </c>
      <c r="W193" s="590">
        <f t="shared" si="162"/>
        <v>187811448</v>
      </c>
      <c r="X193" s="591">
        <f t="shared" si="162"/>
        <v>422838174</v>
      </c>
      <c r="Y193" s="464">
        <f t="shared" si="162"/>
        <v>161180024</v>
      </c>
      <c r="Z193" s="590">
        <f t="shared" si="162"/>
        <v>24692153</v>
      </c>
      <c r="AA193" s="465">
        <f t="shared" si="162"/>
        <v>185872177</v>
      </c>
      <c r="AB193" s="464">
        <f t="shared" si="162"/>
        <v>139988468</v>
      </c>
      <c r="AC193" s="590">
        <f t="shared" si="162"/>
        <v>26813045</v>
      </c>
      <c r="AD193" s="465">
        <f t="shared" si="162"/>
        <v>166801513</v>
      </c>
      <c r="AE193" s="464">
        <f t="shared" si="162"/>
        <v>30573571</v>
      </c>
      <c r="AF193" s="590">
        <f t="shared" si="162"/>
        <v>32898747</v>
      </c>
      <c r="AG193" s="465">
        <f t="shared" si="162"/>
        <v>63472318</v>
      </c>
      <c r="AH193" s="464">
        <f t="shared" si="162"/>
        <v>236965997</v>
      </c>
      <c r="AI193" s="590">
        <f t="shared" si="162"/>
        <v>256036661</v>
      </c>
      <c r="AJ193" s="465">
        <f t="shared" si="162"/>
        <v>359365856</v>
      </c>
      <c r="AK193" s="10"/>
      <c r="AL193" s="151">
        <f>AL194</f>
        <v>0</v>
      </c>
      <c r="AM193" s="153">
        <f>AM194</f>
        <v>0</v>
      </c>
      <c r="AN193" s="10"/>
    </row>
    <row r="194" spans="1:40" s="467" customFormat="1" ht="15" x14ac:dyDescent="0.2">
      <c r="A194" s="623"/>
      <c r="B194" s="554"/>
      <c r="N194" s="10"/>
      <c r="P194" s="10"/>
      <c r="Q194" s="10"/>
      <c r="R194" s="10"/>
      <c r="S194" s="34">
        <f>+IF(FEBRERO!S194=0,"",FEBRERO!S194)</f>
        <v>4100000</v>
      </c>
      <c r="T194" s="237" t="str">
        <f>+IF(FEBRERO!T194=0,"",FEBRERO!T194)</f>
        <v>Insumos y Suministros Hospitalarios</v>
      </c>
      <c r="U194" s="151">
        <f t="shared" ref="U194:AJ194" si="163">U195+U203+U205</f>
        <v>235026726</v>
      </c>
      <c r="V194" s="144">
        <f t="shared" si="163"/>
        <v>0</v>
      </c>
      <c r="W194" s="144">
        <f t="shared" si="163"/>
        <v>187811448</v>
      </c>
      <c r="X194" s="152">
        <f t="shared" si="163"/>
        <v>422838174</v>
      </c>
      <c r="Y194" s="151">
        <f t="shared" si="163"/>
        <v>161180024</v>
      </c>
      <c r="Z194" s="144">
        <f t="shared" si="163"/>
        <v>24692153</v>
      </c>
      <c r="AA194" s="153">
        <f t="shared" si="163"/>
        <v>185872177</v>
      </c>
      <c r="AB194" s="151">
        <f t="shared" si="163"/>
        <v>139988468</v>
      </c>
      <c r="AC194" s="144">
        <f t="shared" si="163"/>
        <v>26813045</v>
      </c>
      <c r="AD194" s="153">
        <f t="shared" si="163"/>
        <v>166801513</v>
      </c>
      <c r="AE194" s="151">
        <f t="shared" si="163"/>
        <v>30573571</v>
      </c>
      <c r="AF194" s="144">
        <f t="shared" si="163"/>
        <v>32898747</v>
      </c>
      <c r="AG194" s="153">
        <f t="shared" si="163"/>
        <v>63472318</v>
      </c>
      <c r="AH194" s="151">
        <f t="shared" si="163"/>
        <v>236965997</v>
      </c>
      <c r="AI194" s="144">
        <f t="shared" si="163"/>
        <v>256036661</v>
      </c>
      <c r="AJ194" s="153">
        <f t="shared" si="163"/>
        <v>359365856</v>
      </c>
      <c r="AK194" s="12"/>
      <c r="AL194" s="151">
        <f>AL195+AL203+AL205</f>
        <v>0</v>
      </c>
      <c r="AM194" s="153">
        <f>AM195+AM203+AM205</f>
        <v>0</v>
      </c>
      <c r="AN194" s="10"/>
    </row>
    <row r="195" spans="1:40" s="467" customFormat="1" x14ac:dyDescent="0.2">
      <c r="A195" s="623"/>
      <c r="B195" s="554"/>
      <c r="N195" s="10"/>
      <c r="P195" s="10"/>
      <c r="Q195" s="10"/>
      <c r="R195" s="10"/>
      <c r="S195" s="155">
        <f>+IF(FEBRERO!S195=0,"",FEBRERO!S195)</f>
        <v>4100100</v>
      </c>
      <c r="T195" s="238" t="str">
        <f>+IF(FEBRERO!T195=0,"",FEBRERO!T195)</f>
        <v>Compra de Bienes para la Prestacion de servicios</v>
      </c>
      <c r="U195" s="31">
        <f t="shared" ref="U195:AJ195" si="164">SUM(U196:U202)</f>
        <v>198421389</v>
      </c>
      <c r="V195" s="17">
        <f t="shared" si="164"/>
        <v>0</v>
      </c>
      <c r="W195" s="17">
        <f t="shared" si="164"/>
        <v>100000000</v>
      </c>
      <c r="X195" s="20">
        <f t="shared" si="164"/>
        <v>298421389</v>
      </c>
      <c r="Y195" s="21">
        <f t="shared" si="164"/>
        <v>70402776</v>
      </c>
      <c r="Z195" s="169">
        <f t="shared" si="164"/>
        <v>22397403</v>
      </c>
      <c r="AA195" s="18">
        <f t="shared" si="164"/>
        <v>92800179</v>
      </c>
      <c r="AB195" s="21">
        <f t="shared" si="164"/>
        <v>49211220</v>
      </c>
      <c r="AC195" s="169">
        <f t="shared" si="164"/>
        <v>24518295</v>
      </c>
      <c r="AD195" s="18">
        <f t="shared" si="164"/>
        <v>73729515</v>
      </c>
      <c r="AE195" s="21">
        <f t="shared" si="164"/>
        <v>491000</v>
      </c>
      <c r="AF195" s="169">
        <f t="shared" si="164"/>
        <v>3161950</v>
      </c>
      <c r="AG195" s="18">
        <f t="shared" si="164"/>
        <v>3652950</v>
      </c>
      <c r="AH195" s="21">
        <f t="shared" si="164"/>
        <v>205621210</v>
      </c>
      <c r="AI195" s="17">
        <f t="shared" si="164"/>
        <v>224691874</v>
      </c>
      <c r="AJ195" s="18">
        <f t="shared" si="164"/>
        <v>294768439</v>
      </c>
      <c r="AK195" s="10"/>
      <c r="AL195" s="31">
        <f>SUM(AL196:AL202)</f>
        <v>0</v>
      </c>
      <c r="AM195" s="28">
        <f>SUM(AM196:AM202)</f>
        <v>0</v>
      </c>
      <c r="AN195" s="10"/>
    </row>
    <row r="196" spans="1:40" s="467" customFormat="1" x14ac:dyDescent="0.2">
      <c r="A196" s="623"/>
      <c r="B196" s="554"/>
      <c r="N196" s="10"/>
      <c r="P196" s="10"/>
      <c r="Q196" s="10"/>
      <c r="R196" s="10"/>
      <c r="S196" s="156" t="str">
        <f>+IF(FEBRERO!S196=0,"",FEBRERO!S196)</f>
        <v>4100100-1</v>
      </c>
      <c r="T196" s="251" t="str">
        <f>+IF(FEBRERO!T196=0,"",FEBRERO!T196)</f>
        <v>Productos Farmaceuticos</v>
      </c>
      <c r="U196" s="31">
        <f>+ENERO!U196</f>
        <v>100589698</v>
      </c>
      <c r="V196" s="17">
        <f>FEBRERO!V196+MARZO!AL196</f>
        <v>0</v>
      </c>
      <c r="W196" s="17">
        <f>FEBRERO!W196+MARZO!AM196</f>
        <v>100000000</v>
      </c>
      <c r="X196" s="20">
        <f t="shared" ref="X196:X202" si="165">SUM(U196:W196)</f>
        <v>200589698</v>
      </c>
      <c r="Y196" s="21">
        <f>FEBRERO!AA196</f>
        <v>54841548</v>
      </c>
      <c r="Z196" s="457">
        <v>14689572</v>
      </c>
      <c r="AA196" s="18">
        <f t="shared" ref="AA196:AA202" si="166">SUM(Y196:Z196)</f>
        <v>69531120</v>
      </c>
      <c r="AB196" s="21">
        <f>FEBRERO!AD196</f>
        <v>33649992</v>
      </c>
      <c r="AC196" s="457">
        <v>16810464</v>
      </c>
      <c r="AD196" s="18">
        <f t="shared" ref="AD196:AD202" si="167">SUM(AB196:AC196)</f>
        <v>50460456</v>
      </c>
      <c r="AE196" s="21">
        <f>FEBRERO!AG196</f>
        <v>275000</v>
      </c>
      <c r="AF196" s="457">
        <v>2745292</v>
      </c>
      <c r="AG196" s="18">
        <f t="shared" ref="AG196:AG202" si="168">SUM(AE196:AF196)</f>
        <v>3020292</v>
      </c>
      <c r="AH196" s="21">
        <f t="shared" ref="AH196:AH202" si="169">X196-AA196</f>
        <v>131058578</v>
      </c>
      <c r="AI196" s="17">
        <f t="shared" ref="AI196:AI202" si="170">X196-AD196</f>
        <v>150129242</v>
      </c>
      <c r="AJ196" s="18">
        <f t="shared" ref="AJ196:AJ202" si="171">X196-AG196</f>
        <v>197569406</v>
      </c>
      <c r="AK196" s="10"/>
      <c r="AL196" s="455">
        <v>0</v>
      </c>
      <c r="AM196" s="458">
        <v>0</v>
      </c>
      <c r="AN196" s="10"/>
    </row>
    <row r="197" spans="1:40" s="467" customFormat="1" x14ac:dyDescent="0.2">
      <c r="A197" s="623"/>
      <c r="B197" s="554"/>
      <c r="N197" s="10"/>
      <c r="P197" s="10"/>
      <c r="Q197" s="10"/>
      <c r="R197" s="10"/>
      <c r="S197" s="156" t="str">
        <f>+IF(FEBRERO!S197=0,"",FEBRERO!S197)</f>
        <v>4100100-2</v>
      </c>
      <c r="T197" s="251" t="str">
        <f>+IF(FEBRERO!T197=0,"",FEBRERO!T197)</f>
        <v>Material Médico Quirúrgico</v>
      </c>
      <c r="U197" s="31">
        <f>+ENERO!U197</f>
        <v>54520540</v>
      </c>
      <c r="V197" s="17">
        <f>FEBRERO!V197+MARZO!AL197</f>
        <v>0</v>
      </c>
      <c r="W197" s="17">
        <f>FEBRERO!W197+MARZO!AM197</f>
        <v>0</v>
      </c>
      <c r="X197" s="20">
        <f t="shared" si="165"/>
        <v>54520540</v>
      </c>
      <c r="Y197" s="21">
        <f>FEBRERO!AA197</f>
        <v>8416188</v>
      </c>
      <c r="Z197" s="457">
        <v>3770240</v>
      </c>
      <c r="AA197" s="18">
        <f t="shared" si="166"/>
        <v>12186428</v>
      </c>
      <c r="AB197" s="21">
        <f>FEBRERO!AD197</f>
        <v>8416188</v>
      </c>
      <c r="AC197" s="457">
        <v>3770240</v>
      </c>
      <c r="AD197" s="18">
        <f t="shared" si="167"/>
        <v>12186428</v>
      </c>
      <c r="AE197" s="21">
        <f>FEBRERO!AG197</f>
        <v>0</v>
      </c>
      <c r="AF197" s="457">
        <v>0</v>
      </c>
      <c r="AG197" s="18">
        <f t="shared" si="168"/>
        <v>0</v>
      </c>
      <c r="AH197" s="21">
        <f t="shared" si="169"/>
        <v>42334112</v>
      </c>
      <c r="AI197" s="17">
        <f t="shared" si="170"/>
        <v>42334112</v>
      </c>
      <c r="AJ197" s="18">
        <f t="shared" si="171"/>
        <v>54520540</v>
      </c>
      <c r="AK197" s="10"/>
      <c r="AL197" s="455">
        <v>0</v>
      </c>
      <c r="AM197" s="458">
        <v>0</v>
      </c>
      <c r="AN197" s="10"/>
    </row>
    <row r="198" spans="1:40" s="467" customFormat="1" x14ac:dyDescent="0.2">
      <c r="A198" s="623"/>
      <c r="B198" s="554"/>
      <c r="N198" s="10"/>
      <c r="P198" s="10"/>
      <c r="Q198" s="10"/>
      <c r="R198" s="10"/>
      <c r="S198" s="156" t="str">
        <f>+IF(FEBRERO!S198=0,"",FEBRERO!S198)</f>
        <v>4100100-3</v>
      </c>
      <c r="T198" s="251" t="str">
        <f>+IF(FEBRERO!T198=0,"",FEBRERO!T198)</f>
        <v>Material de Laboratorio</v>
      </c>
      <c r="U198" s="31">
        <f>+ENERO!U198</f>
        <v>15745580</v>
      </c>
      <c r="V198" s="17">
        <f>FEBRERO!V198+MARZO!AL198</f>
        <v>0</v>
      </c>
      <c r="W198" s="17">
        <f>FEBRERO!W198+MARZO!AM198</f>
        <v>0</v>
      </c>
      <c r="X198" s="20">
        <f t="shared" si="165"/>
        <v>15745580</v>
      </c>
      <c r="Y198" s="21">
        <f>FEBRERO!AA198</f>
        <v>3296620</v>
      </c>
      <c r="Z198" s="457">
        <v>1686340</v>
      </c>
      <c r="AA198" s="18">
        <f t="shared" si="166"/>
        <v>4982960</v>
      </c>
      <c r="AB198" s="21">
        <f>FEBRERO!AD198</f>
        <v>3296620</v>
      </c>
      <c r="AC198" s="457">
        <v>1686340</v>
      </c>
      <c r="AD198" s="18">
        <f t="shared" si="167"/>
        <v>4982960</v>
      </c>
      <c r="AE198" s="21">
        <f>FEBRERO!AG198</f>
        <v>0</v>
      </c>
      <c r="AF198" s="457">
        <v>0</v>
      </c>
      <c r="AG198" s="18">
        <f t="shared" si="168"/>
        <v>0</v>
      </c>
      <c r="AH198" s="21">
        <f t="shared" si="169"/>
        <v>10762620</v>
      </c>
      <c r="AI198" s="17">
        <f t="shared" si="170"/>
        <v>10762620</v>
      </c>
      <c r="AJ198" s="18">
        <f t="shared" si="171"/>
        <v>15745580</v>
      </c>
      <c r="AK198" s="10"/>
      <c r="AL198" s="455">
        <v>0</v>
      </c>
      <c r="AM198" s="458">
        <v>0</v>
      </c>
      <c r="AN198" s="10"/>
    </row>
    <row r="199" spans="1:40" s="467" customFormat="1" x14ac:dyDescent="0.2">
      <c r="A199" s="623"/>
      <c r="B199" s="554"/>
      <c r="N199" s="10"/>
      <c r="P199" s="10"/>
      <c r="Q199" s="10"/>
      <c r="R199" s="10"/>
      <c r="S199" s="156" t="str">
        <f>+IF(FEBRERO!S199=0,"",FEBRERO!S199)</f>
        <v>4100100-4</v>
      </c>
      <c r="T199" s="251" t="str">
        <f>+IF(FEBRERO!T199=0,"",FEBRERO!T199)</f>
        <v>Material para Odontologia</v>
      </c>
      <c r="U199" s="31">
        <f>+ENERO!U199</f>
        <v>19604413</v>
      </c>
      <c r="V199" s="17">
        <f>FEBRERO!V199+MARZO!AL199</f>
        <v>0</v>
      </c>
      <c r="W199" s="17">
        <f>FEBRERO!W199+MARZO!AM199</f>
        <v>0</v>
      </c>
      <c r="X199" s="20">
        <f t="shared" si="165"/>
        <v>19604413</v>
      </c>
      <c r="Y199" s="21">
        <f>FEBRERO!AA199</f>
        <v>2505140</v>
      </c>
      <c r="Z199" s="457">
        <v>2251251</v>
      </c>
      <c r="AA199" s="18">
        <f t="shared" si="166"/>
        <v>4756391</v>
      </c>
      <c r="AB199" s="21">
        <f>FEBRERO!AD199</f>
        <v>2505140</v>
      </c>
      <c r="AC199" s="457">
        <v>2251251</v>
      </c>
      <c r="AD199" s="18">
        <f t="shared" si="167"/>
        <v>4756391</v>
      </c>
      <c r="AE199" s="21">
        <f>FEBRERO!AG199</f>
        <v>216000</v>
      </c>
      <c r="AF199" s="457">
        <v>416658</v>
      </c>
      <c r="AG199" s="18">
        <f t="shared" si="168"/>
        <v>632658</v>
      </c>
      <c r="AH199" s="21">
        <f t="shared" si="169"/>
        <v>14848022</v>
      </c>
      <c r="AI199" s="17">
        <f t="shared" si="170"/>
        <v>14848022</v>
      </c>
      <c r="AJ199" s="18">
        <f t="shared" si="171"/>
        <v>18971755</v>
      </c>
      <c r="AK199" s="10"/>
      <c r="AL199" s="455">
        <v>0</v>
      </c>
      <c r="AM199" s="458">
        <v>0</v>
      </c>
      <c r="AN199" s="10"/>
    </row>
    <row r="200" spans="1:40" s="467" customFormat="1" x14ac:dyDescent="0.2">
      <c r="A200" s="623"/>
      <c r="B200" s="554"/>
      <c r="N200" s="10"/>
      <c r="P200" s="10"/>
      <c r="Q200" s="10"/>
      <c r="R200" s="10"/>
      <c r="S200" s="156" t="str">
        <f>+IF(FEBRERO!S200=0,"",FEBRERO!S200)</f>
        <v>4100100-5</v>
      </c>
      <c r="T200" s="251" t="str">
        <f>+IF(FEBRERO!T200=0,"",FEBRERO!T200)</f>
        <v>Material para Rayos X</v>
      </c>
      <c r="U200" s="31">
        <f>+ENERO!U200</f>
        <v>7961158</v>
      </c>
      <c r="V200" s="17">
        <f>FEBRERO!V200+MARZO!AL200</f>
        <v>0</v>
      </c>
      <c r="W200" s="17">
        <f>FEBRERO!W200+MARZO!AM200</f>
        <v>0</v>
      </c>
      <c r="X200" s="20">
        <f t="shared" si="165"/>
        <v>7961158</v>
      </c>
      <c r="Y200" s="21">
        <f>FEBRERO!AA200</f>
        <v>1343280</v>
      </c>
      <c r="Z200" s="457">
        <v>0</v>
      </c>
      <c r="AA200" s="18">
        <f t="shared" si="166"/>
        <v>1343280</v>
      </c>
      <c r="AB200" s="21">
        <f>FEBRERO!AD200</f>
        <v>1343280</v>
      </c>
      <c r="AC200" s="457">
        <v>0</v>
      </c>
      <c r="AD200" s="18">
        <f t="shared" si="167"/>
        <v>1343280</v>
      </c>
      <c r="AE200" s="21">
        <f>FEBRERO!AG200</f>
        <v>0</v>
      </c>
      <c r="AF200" s="457">
        <v>0</v>
      </c>
      <c r="AG200" s="18">
        <f t="shared" si="168"/>
        <v>0</v>
      </c>
      <c r="AH200" s="21">
        <f t="shared" si="169"/>
        <v>6617878</v>
      </c>
      <c r="AI200" s="17">
        <f t="shared" si="170"/>
        <v>6617878</v>
      </c>
      <c r="AJ200" s="18">
        <f t="shared" si="171"/>
        <v>7961158</v>
      </c>
      <c r="AK200" s="10"/>
      <c r="AL200" s="455">
        <v>0</v>
      </c>
      <c r="AM200" s="458">
        <v>0</v>
      </c>
      <c r="AN200" s="10"/>
    </row>
    <row r="201" spans="1:40" s="467" customFormat="1" x14ac:dyDescent="0.2">
      <c r="A201" s="623"/>
      <c r="B201" s="554"/>
      <c r="N201" s="10"/>
      <c r="P201" s="10"/>
      <c r="Q201" s="10"/>
      <c r="R201" s="10"/>
      <c r="S201" s="156" t="str">
        <f>+IF(FEBRERO!S201=0,"",FEBRERO!S201)</f>
        <v/>
      </c>
      <c r="T201" s="251" t="str">
        <f>+IF(FEBRERO!T201=0,"",FEBRERO!T201)</f>
        <v/>
      </c>
      <c r="U201" s="31">
        <f>+ENERO!U201</f>
        <v>0</v>
      </c>
      <c r="V201" s="17">
        <f>FEBRERO!V201+MARZO!AL201</f>
        <v>0</v>
      </c>
      <c r="W201" s="17">
        <f>FEBRERO!W201+MARZO!AM201</f>
        <v>0</v>
      </c>
      <c r="X201" s="20">
        <f t="shared" si="165"/>
        <v>0</v>
      </c>
      <c r="Y201" s="21">
        <f>FEBRERO!AA201</f>
        <v>0</v>
      </c>
      <c r="Z201" s="457">
        <v>0</v>
      </c>
      <c r="AA201" s="18">
        <f t="shared" si="166"/>
        <v>0</v>
      </c>
      <c r="AB201" s="21">
        <f>FEBRERO!AD201</f>
        <v>0</v>
      </c>
      <c r="AC201" s="457">
        <v>0</v>
      </c>
      <c r="AD201" s="18">
        <f t="shared" si="167"/>
        <v>0</v>
      </c>
      <c r="AE201" s="21">
        <f>FEBRERO!AG201</f>
        <v>0</v>
      </c>
      <c r="AF201" s="457">
        <v>0</v>
      </c>
      <c r="AG201" s="18">
        <f t="shared" si="168"/>
        <v>0</v>
      </c>
      <c r="AH201" s="21">
        <f t="shared" si="169"/>
        <v>0</v>
      </c>
      <c r="AI201" s="17">
        <f t="shared" si="170"/>
        <v>0</v>
      </c>
      <c r="AJ201" s="18">
        <f t="shared" si="171"/>
        <v>0</v>
      </c>
      <c r="AK201" s="10"/>
      <c r="AL201" s="455">
        <v>0</v>
      </c>
      <c r="AM201" s="458">
        <v>0</v>
      </c>
      <c r="AN201" s="10"/>
    </row>
    <row r="202" spans="1:40" s="467" customFormat="1" x14ac:dyDescent="0.2">
      <c r="A202" s="623"/>
      <c r="B202" s="554"/>
      <c r="N202" s="10"/>
      <c r="P202" s="10"/>
      <c r="Q202" s="10"/>
      <c r="R202" s="10"/>
      <c r="S202" s="156" t="str">
        <f>+IF(FEBRERO!S202=0,"",FEBRERO!S202)</f>
        <v/>
      </c>
      <c r="T202" s="251" t="str">
        <f>+IF(FEBRERO!T202=0,"",FEBRERO!T202)</f>
        <v/>
      </c>
      <c r="U202" s="31">
        <f>+ENERO!U202</f>
        <v>0</v>
      </c>
      <c r="V202" s="17">
        <f>FEBRERO!V202+MARZO!AL202</f>
        <v>0</v>
      </c>
      <c r="W202" s="17">
        <f>FEBRERO!W202+MARZO!AM202</f>
        <v>0</v>
      </c>
      <c r="X202" s="20">
        <f t="shared" si="165"/>
        <v>0</v>
      </c>
      <c r="Y202" s="21">
        <f>FEBRERO!AA202</f>
        <v>0</v>
      </c>
      <c r="Z202" s="457">
        <v>0</v>
      </c>
      <c r="AA202" s="18">
        <f t="shared" si="166"/>
        <v>0</v>
      </c>
      <c r="AB202" s="21">
        <f>FEBRERO!AD202</f>
        <v>0</v>
      </c>
      <c r="AC202" s="457">
        <v>0</v>
      </c>
      <c r="AD202" s="18">
        <f t="shared" si="167"/>
        <v>0</v>
      </c>
      <c r="AE202" s="21">
        <f>FEBRERO!AG202</f>
        <v>0</v>
      </c>
      <c r="AF202" s="457">
        <v>0</v>
      </c>
      <c r="AG202" s="18">
        <f t="shared" si="168"/>
        <v>0</v>
      </c>
      <c r="AH202" s="21">
        <f t="shared" si="169"/>
        <v>0</v>
      </c>
      <c r="AI202" s="17">
        <f t="shared" si="170"/>
        <v>0</v>
      </c>
      <c r="AJ202" s="18">
        <f t="shared" si="171"/>
        <v>0</v>
      </c>
      <c r="AK202" s="10"/>
      <c r="AL202" s="455">
        <v>0</v>
      </c>
      <c r="AM202" s="458">
        <v>0</v>
      </c>
      <c r="AN202" s="10"/>
    </row>
    <row r="203" spans="1:40" s="467" customFormat="1" x14ac:dyDescent="0.2">
      <c r="A203" s="623"/>
      <c r="B203" s="554"/>
      <c r="N203" s="10"/>
      <c r="P203" s="10"/>
      <c r="Q203" s="10"/>
      <c r="R203" s="10"/>
      <c r="S203" s="155">
        <f>+IF(FEBRERO!S203=0,"",FEBRERO!S203)</f>
        <v>4100200</v>
      </c>
      <c r="T203" s="238" t="str">
        <f>+IF(FEBRERO!T203=0,"",FEBRERO!T203)</f>
        <v>Gastos Complementarios e Intermedios</v>
      </c>
      <c r="U203" s="31">
        <f t="shared" ref="U203:AJ203" si="172">U204</f>
        <v>36605337</v>
      </c>
      <c r="V203" s="17">
        <f t="shared" si="172"/>
        <v>0</v>
      </c>
      <c r="W203" s="17">
        <f t="shared" si="172"/>
        <v>0</v>
      </c>
      <c r="X203" s="20">
        <f t="shared" si="172"/>
        <v>36605337</v>
      </c>
      <c r="Y203" s="21">
        <f t="shared" si="172"/>
        <v>2965800</v>
      </c>
      <c r="Z203" s="169">
        <f t="shared" si="172"/>
        <v>2294750</v>
      </c>
      <c r="AA203" s="18">
        <f t="shared" si="172"/>
        <v>5260550</v>
      </c>
      <c r="AB203" s="21">
        <f t="shared" si="172"/>
        <v>2965800</v>
      </c>
      <c r="AC203" s="169">
        <f t="shared" si="172"/>
        <v>2294750</v>
      </c>
      <c r="AD203" s="18">
        <f t="shared" si="172"/>
        <v>5260550</v>
      </c>
      <c r="AE203" s="21">
        <f t="shared" si="172"/>
        <v>2488200</v>
      </c>
      <c r="AF203" s="169">
        <f t="shared" si="172"/>
        <v>2156775</v>
      </c>
      <c r="AG203" s="18">
        <f t="shared" si="172"/>
        <v>4644975</v>
      </c>
      <c r="AH203" s="21">
        <f t="shared" si="172"/>
        <v>31344787</v>
      </c>
      <c r="AI203" s="17">
        <f t="shared" si="172"/>
        <v>31344787</v>
      </c>
      <c r="AJ203" s="18">
        <f t="shared" si="172"/>
        <v>31960362</v>
      </c>
      <c r="AK203" s="10"/>
      <c r="AL203" s="31">
        <f>AL204</f>
        <v>0</v>
      </c>
      <c r="AM203" s="28">
        <f>AM204</f>
        <v>0</v>
      </c>
      <c r="AN203" s="10"/>
    </row>
    <row r="204" spans="1:40" s="467" customFormat="1" x14ac:dyDescent="0.2">
      <c r="A204" s="623"/>
      <c r="B204" s="554"/>
      <c r="N204" s="10"/>
      <c r="P204" s="10"/>
      <c r="Q204" s="10"/>
      <c r="R204" s="10"/>
      <c r="S204" s="156" t="str">
        <f>+IF(FEBRERO!S204=0,"",FEBRERO!S204)</f>
        <v>4100200-1</v>
      </c>
      <c r="T204" s="251" t="str">
        <f>+IF(FEBRERO!T204=0,"",FEBRERO!T204)</f>
        <v>Alimentación</v>
      </c>
      <c r="U204" s="31">
        <f>+ENERO!U204</f>
        <v>36605337</v>
      </c>
      <c r="V204" s="17">
        <f>FEBRERO!V204+MARZO!AL204</f>
        <v>0</v>
      </c>
      <c r="W204" s="17">
        <f>FEBRERO!W204+MARZO!AM204</f>
        <v>0</v>
      </c>
      <c r="X204" s="20">
        <f>SUM(U204:W204)</f>
        <v>36605337</v>
      </c>
      <c r="Y204" s="21">
        <f>FEBRERO!AA204</f>
        <v>2965800</v>
      </c>
      <c r="Z204" s="457">
        <v>2294750</v>
      </c>
      <c r="AA204" s="18">
        <f>SUM(Y204:Z204)</f>
        <v>5260550</v>
      </c>
      <c r="AB204" s="21">
        <f>FEBRERO!AD204</f>
        <v>2965800</v>
      </c>
      <c r="AC204" s="457">
        <v>2294750</v>
      </c>
      <c r="AD204" s="18">
        <f>SUM(AB204:AC204)</f>
        <v>5260550</v>
      </c>
      <c r="AE204" s="21">
        <f>FEBRERO!AG204</f>
        <v>2488200</v>
      </c>
      <c r="AF204" s="457">
        <v>2156775</v>
      </c>
      <c r="AG204" s="18">
        <f>SUM(AE204:AF204)</f>
        <v>4644975</v>
      </c>
      <c r="AH204" s="21">
        <f>X204-AA204</f>
        <v>31344787</v>
      </c>
      <c r="AI204" s="17">
        <f>X204-AD204</f>
        <v>31344787</v>
      </c>
      <c r="AJ204" s="18">
        <f>X204-AG204</f>
        <v>31960362</v>
      </c>
      <c r="AK204" s="10"/>
      <c r="AL204" s="455">
        <v>0</v>
      </c>
      <c r="AM204" s="458">
        <v>0</v>
      </c>
      <c r="AN204" s="10"/>
    </row>
    <row r="205" spans="1:40" s="467" customFormat="1" ht="13.5" thickBot="1" x14ac:dyDescent="0.25">
      <c r="A205" s="623"/>
      <c r="B205" s="554"/>
      <c r="N205" s="10"/>
      <c r="P205" s="10"/>
      <c r="Q205" s="10"/>
      <c r="R205" s="10"/>
      <c r="S205" s="624">
        <f>+IF(FEBRERO!S205=0,"",FEBRERO!S205)</f>
        <v>4199999</v>
      </c>
      <c r="T205" s="688" t="str">
        <f>+IF(FEBRERO!T205=0,"",FEBRERO!T205)</f>
        <v>Vigencias Anteriores</v>
      </c>
      <c r="U205" s="241">
        <f>+ENERO!U205</f>
        <v>0</v>
      </c>
      <c r="V205" s="143">
        <f>FEBRERO!V205+MARZO!AL205</f>
        <v>0</v>
      </c>
      <c r="W205" s="143">
        <f>FEBRERO!W205+MARZO!AM205</f>
        <v>87811448</v>
      </c>
      <c r="X205" s="149">
        <f>SUM(U205:W205)</f>
        <v>87811448</v>
      </c>
      <c r="Y205" s="147">
        <f>FEBRERO!AA205</f>
        <v>87811448</v>
      </c>
      <c r="Z205" s="475">
        <v>0</v>
      </c>
      <c r="AA205" s="148">
        <f>SUM(Y205:Z205)</f>
        <v>87811448</v>
      </c>
      <c r="AB205" s="147">
        <f>FEBRERO!AD205</f>
        <v>87811448</v>
      </c>
      <c r="AC205" s="475">
        <v>0</v>
      </c>
      <c r="AD205" s="148">
        <f>SUM(AB205:AC205)</f>
        <v>87811448</v>
      </c>
      <c r="AE205" s="147">
        <f>FEBRERO!AG205</f>
        <v>27594371</v>
      </c>
      <c r="AF205" s="475">
        <v>27580022</v>
      </c>
      <c r="AG205" s="148">
        <f>SUM(AE205:AF205)</f>
        <v>55174393</v>
      </c>
      <c r="AH205" s="147">
        <f>X205-AA205</f>
        <v>0</v>
      </c>
      <c r="AI205" s="143">
        <f>X205-AD205</f>
        <v>0</v>
      </c>
      <c r="AJ205" s="148">
        <f>X205-AG205</f>
        <v>32637055</v>
      </c>
      <c r="AK205" s="10"/>
      <c r="AL205" s="471">
        <v>0</v>
      </c>
      <c r="AM205" s="476">
        <v>0</v>
      </c>
      <c r="AN205" s="10"/>
    </row>
    <row r="206" spans="1:40" s="467" customFormat="1" ht="15.75" x14ac:dyDescent="0.2">
      <c r="A206" s="623"/>
      <c r="B206" s="554"/>
      <c r="N206" s="10"/>
      <c r="P206" s="10"/>
      <c r="Q206" s="10"/>
      <c r="R206" s="10"/>
      <c r="S206" s="627" t="str">
        <f>+IF(FEBRERO!S206=0,"",FEBRERO!S206)</f>
        <v/>
      </c>
      <c r="T206" s="628" t="str">
        <f>+IF(FEBRERO!T206=0,"",FEBRERO!T206)</f>
        <v/>
      </c>
      <c r="U206" s="208"/>
      <c r="V206" s="208"/>
      <c r="W206" s="208"/>
      <c r="X206" s="208"/>
      <c r="Y206" s="629"/>
      <c r="Z206" s="208"/>
      <c r="AA206" s="209"/>
      <c r="AB206" s="629"/>
      <c r="AC206" s="208"/>
      <c r="AD206" s="209"/>
      <c r="AE206" s="629"/>
      <c r="AF206" s="208"/>
      <c r="AG206" s="209"/>
      <c r="AH206" s="629"/>
      <c r="AI206" s="208"/>
      <c r="AJ206" s="209"/>
      <c r="AK206" s="10"/>
      <c r="AL206" s="630"/>
      <c r="AM206" s="631"/>
      <c r="AN206" s="10"/>
    </row>
    <row r="207" spans="1:40" s="467" customFormat="1" ht="19.5" x14ac:dyDescent="0.2">
      <c r="A207" s="623"/>
      <c r="B207" s="554"/>
      <c r="N207" s="10"/>
      <c r="P207" s="10"/>
      <c r="Q207" s="10"/>
      <c r="R207" s="10"/>
      <c r="S207" s="654" t="str">
        <f>+IF(FEBRERO!S207=0,"",FEBRERO!S207)</f>
        <v>B</v>
      </c>
      <c r="T207" s="655" t="str">
        <f>+IF(FEBRERO!T207=0,"",FEBRERO!T207)</f>
        <v>GASTOS DE OPERACION COMERCIAL</v>
      </c>
      <c r="U207" s="589">
        <f t="shared" ref="U207:AJ207" si="173">U209</f>
        <v>0</v>
      </c>
      <c r="V207" s="590">
        <f t="shared" si="173"/>
        <v>0</v>
      </c>
      <c r="W207" s="590">
        <f t="shared" si="173"/>
        <v>20000000</v>
      </c>
      <c r="X207" s="591">
        <f t="shared" si="173"/>
        <v>20000000</v>
      </c>
      <c r="Y207" s="464">
        <f t="shared" si="173"/>
        <v>0</v>
      </c>
      <c r="Z207" s="590">
        <f t="shared" si="173"/>
        <v>2237931</v>
      </c>
      <c r="AA207" s="465">
        <f t="shared" si="173"/>
        <v>2237931</v>
      </c>
      <c r="AB207" s="464">
        <f t="shared" si="173"/>
        <v>0</v>
      </c>
      <c r="AC207" s="590">
        <f t="shared" si="173"/>
        <v>2237931</v>
      </c>
      <c r="AD207" s="465">
        <f t="shared" si="173"/>
        <v>2237931</v>
      </c>
      <c r="AE207" s="464">
        <f t="shared" si="173"/>
        <v>0</v>
      </c>
      <c r="AF207" s="590">
        <f t="shared" si="173"/>
        <v>0</v>
      </c>
      <c r="AG207" s="465">
        <f t="shared" si="173"/>
        <v>0</v>
      </c>
      <c r="AH207" s="464">
        <f t="shared" si="173"/>
        <v>17762069</v>
      </c>
      <c r="AI207" s="590">
        <f t="shared" si="173"/>
        <v>17762069</v>
      </c>
      <c r="AJ207" s="465">
        <f t="shared" si="173"/>
        <v>20000000</v>
      </c>
      <c r="AK207" s="10"/>
      <c r="AL207" s="464">
        <f>AL209</f>
        <v>0</v>
      </c>
      <c r="AM207" s="465">
        <f>AM209</f>
        <v>0</v>
      </c>
      <c r="AN207" s="10"/>
    </row>
    <row r="208" spans="1:40" s="467" customFormat="1" ht="15.75" x14ac:dyDescent="0.2">
      <c r="A208" s="623"/>
      <c r="B208" s="554"/>
      <c r="N208" s="10"/>
      <c r="P208" s="10"/>
      <c r="Q208" s="10"/>
      <c r="R208" s="10"/>
      <c r="S208" s="448"/>
      <c r="T208" s="649"/>
      <c r="U208" s="193"/>
      <c r="V208" s="193"/>
      <c r="W208" s="193"/>
      <c r="X208" s="193"/>
      <c r="Y208" s="450"/>
      <c r="Z208" s="193"/>
      <c r="AA208" s="207"/>
      <c r="AB208" s="450"/>
      <c r="AC208" s="193"/>
      <c r="AD208" s="207"/>
      <c r="AE208" s="450"/>
      <c r="AF208" s="193"/>
      <c r="AG208" s="207"/>
      <c r="AH208" s="450"/>
      <c r="AI208" s="193"/>
      <c r="AJ208" s="207"/>
      <c r="AK208" s="10"/>
      <c r="AL208" s="637"/>
      <c r="AM208" s="638"/>
      <c r="AN208" s="10"/>
    </row>
    <row r="209" spans="1:40" s="467" customFormat="1" ht="15.75" x14ac:dyDescent="0.2">
      <c r="A209" s="623"/>
      <c r="B209" s="554"/>
      <c r="N209" s="10"/>
      <c r="P209" s="10"/>
      <c r="Q209" s="10"/>
      <c r="R209" s="10"/>
      <c r="S209" s="469">
        <f>+IF(FEBRERO!S209=0,"",FEBRERO!S209)</f>
        <v>5000000</v>
      </c>
      <c r="T209" s="469" t="str">
        <f>+IF(FEBRERO!T209=0,"",FEBRERO!T209)</f>
        <v>GASTOS DE COMERCIALIZACION</v>
      </c>
      <c r="U209" s="589">
        <f t="shared" ref="U209:AJ209" si="174">U210</f>
        <v>0</v>
      </c>
      <c r="V209" s="590">
        <f t="shared" si="174"/>
        <v>0</v>
      </c>
      <c r="W209" s="590">
        <f t="shared" si="174"/>
        <v>20000000</v>
      </c>
      <c r="X209" s="591">
        <f t="shared" si="174"/>
        <v>20000000</v>
      </c>
      <c r="Y209" s="464">
        <f t="shared" si="174"/>
        <v>0</v>
      </c>
      <c r="Z209" s="590">
        <f t="shared" si="174"/>
        <v>2237931</v>
      </c>
      <c r="AA209" s="465">
        <f t="shared" si="174"/>
        <v>2237931</v>
      </c>
      <c r="AB209" s="464">
        <f t="shared" si="174"/>
        <v>0</v>
      </c>
      <c r="AC209" s="590">
        <f t="shared" si="174"/>
        <v>2237931</v>
      </c>
      <c r="AD209" s="465">
        <f t="shared" si="174"/>
        <v>2237931</v>
      </c>
      <c r="AE209" s="464">
        <f t="shared" si="174"/>
        <v>0</v>
      </c>
      <c r="AF209" s="590">
        <f t="shared" si="174"/>
        <v>0</v>
      </c>
      <c r="AG209" s="465">
        <f t="shared" si="174"/>
        <v>0</v>
      </c>
      <c r="AH209" s="464">
        <f t="shared" si="174"/>
        <v>17762069</v>
      </c>
      <c r="AI209" s="590">
        <f t="shared" si="174"/>
        <v>17762069</v>
      </c>
      <c r="AJ209" s="465">
        <f t="shared" si="174"/>
        <v>20000000</v>
      </c>
      <c r="AK209" s="10"/>
      <c r="AL209" s="151">
        <f>AL210</f>
        <v>0</v>
      </c>
      <c r="AM209" s="153">
        <f>AM210</f>
        <v>0</v>
      </c>
      <c r="AN209" s="10"/>
    </row>
    <row r="210" spans="1:40" s="467" customFormat="1" ht="15" x14ac:dyDescent="0.2">
      <c r="A210" s="623"/>
      <c r="B210" s="554"/>
      <c r="N210" s="10"/>
      <c r="P210" s="10"/>
      <c r="Q210" s="10"/>
      <c r="R210" s="10"/>
      <c r="S210" s="34">
        <f>+IF(FEBRERO!S210=0,"",FEBRERO!S210)</f>
        <v>5100000</v>
      </c>
      <c r="T210" s="158" t="str">
        <f>+IF(FEBRERO!T210=0,"",FEBRERO!T210)</f>
        <v>Insumos y Suministros para Venta al Público</v>
      </c>
      <c r="U210" s="157">
        <f t="shared" ref="U210:AJ210" si="175">U211+U218</f>
        <v>0</v>
      </c>
      <c r="V210" s="144">
        <f t="shared" si="175"/>
        <v>0</v>
      </c>
      <c r="W210" s="144">
        <f t="shared" si="175"/>
        <v>20000000</v>
      </c>
      <c r="X210" s="152">
        <f t="shared" si="175"/>
        <v>20000000</v>
      </c>
      <c r="Y210" s="151">
        <f t="shared" si="175"/>
        <v>0</v>
      </c>
      <c r="Z210" s="144">
        <f t="shared" si="175"/>
        <v>2237931</v>
      </c>
      <c r="AA210" s="153">
        <f t="shared" si="175"/>
        <v>2237931</v>
      </c>
      <c r="AB210" s="151">
        <f t="shared" si="175"/>
        <v>0</v>
      </c>
      <c r="AC210" s="144">
        <f t="shared" si="175"/>
        <v>2237931</v>
      </c>
      <c r="AD210" s="153">
        <f t="shared" si="175"/>
        <v>2237931</v>
      </c>
      <c r="AE210" s="151">
        <f t="shared" si="175"/>
        <v>0</v>
      </c>
      <c r="AF210" s="144">
        <f t="shared" si="175"/>
        <v>0</v>
      </c>
      <c r="AG210" s="153">
        <f t="shared" si="175"/>
        <v>0</v>
      </c>
      <c r="AH210" s="151">
        <f t="shared" si="175"/>
        <v>17762069</v>
      </c>
      <c r="AI210" s="144">
        <f t="shared" si="175"/>
        <v>17762069</v>
      </c>
      <c r="AJ210" s="153">
        <f t="shared" si="175"/>
        <v>20000000</v>
      </c>
      <c r="AK210" s="10"/>
      <c r="AL210" s="151">
        <f>AL211+AL218</f>
        <v>0</v>
      </c>
      <c r="AM210" s="153">
        <f>AM211+AM218</f>
        <v>0</v>
      </c>
      <c r="AN210" s="10"/>
    </row>
    <row r="211" spans="1:40" s="467" customFormat="1" x14ac:dyDescent="0.2">
      <c r="A211" s="623"/>
      <c r="B211" s="554"/>
      <c r="N211" s="10"/>
      <c r="P211" s="10"/>
      <c r="Q211" s="10"/>
      <c r="R211" s="10"/>
      <c r="S211" s="155">
        <f>+IF(FEBRERO!S211=0,"",FEBRERO!S211)</f>
        <v>5100100</v>
      </c>
      <c r="T211" s="159" t="str">
        <f>+IF(FEBRERO!T211=0,"",FEBRERO!T211)</f>
        <v>Compra de Bienes para la venta</v>
      </c>
      <c r="U211" s="29">
        <f t="shared" ref="U211:AJ211" si="176">SUM(U212:U217)</f>
        <v>0</v>
      </c>
      <c r="V211" s="17">
        <f t="shared" si="176"/>
        <v>0</v>
      </c>
      <c r="W211" s="17">
        <f t="shared" si="176"/>
        <v>20000000</v>
      </c>
      <c r="X211" s="20">
        <f t="shared" si="176"/>
        <v>20000000</v>
      </c>
      <c r="Y211" s="21">
        <f t="shared" si="176"/>
        <v>0</v>
      </c>
      <c r="Z211" s="169">
        <f t="shared" si="176"/>
        <v>2237931</v>
      </c>
      <c r="AA211" s="18">
        <f t="shared" si="176"/>
        <v>2237931</v>
      </c>
      <c r="AB211" s="21">
        <f t="shared" si="176"/>
        <v>0</v>
      </c>
      <c r="AC211" s="169">
        <f t="shared" si="176"/>
        <v>2237931</v>
      </c>
      <c r="AD211" s="18">
        <f t="shared" si="176"/>
        <v>2237931</v>
      </c>
      <c r="AE211" s="21">
        <f t="shared" si="176"/>
        <v>0</v>
      </c>
      <c r="AF211" s="169">
        <f t="shared" si="176"/>
        <v>0</v>
      </c>
      <c r="AG211" s="18">
        <f t="shared" si="176"/>
        <v>0</v>
      </c>
      <c r="AH211" s="21">
        <f t="shared" si="176"/>
        <v>17762069</v>
      </c>
      <c r="AI211" s="17">
        <f t="shared" si="176"/>
        <v>17762069</v>
      </c>
      <c r="AJ211" s="18">
        <f t="shared" si="176"/>
        <v>20000000</v>
      </c>
      <c r="AK211" s="12"/>
      <c r="AL211" s="31">
        <f>SUM(AL212:AL217)</f>
        <v>0</v>
      </c>
      <c r="AM211" s="28">
        <f>SUM(AM212:AM217)</f>
        <v>0</v>
      </c>
      <c r="AN211" s="10"/>
    </row>
    <row r="212" spans="1:40" s="467" customFormat="1" x14ac:dyDescent="0.2">
      <c r="A212" s="623"/>
      <c r="B212" s="554"/>
      <c r="N212" s="10"/>
      <c r="P212" s="10"/>
      <c r="Q212" s="10"/>
      <c r="R212" s="10"/>
      <c r="S212" s="156" t="str">
        <f>+IF(FEBRERO!S212=0,"",FEBRERO!S212)</f>
        <v>5100100-1</v>
      </c>
      <c r="T212" s="55" t="str">
        <f>+IF(FEBRERO!T212=0,"",FEBRERO!T212)</f>
        <v>Productos Farmaceuticos</v>
      </c>
      <c r="U212" s="29">
        <f>+ENERO!U212</f>
        <v>0</v>
      </c>
      <c r="V212" s="17">
        <f>FEBRERO!V212+MARZO!AL212</f>
        <v>0</v>
      </c>
      <c r="W212" s="17">
        <f>FEBRERO!W212+MARZO!AM212</f>
        <v>20000000</v>
      </c>
      <c r="X212" s="20">
        <f t="shared" ref="X212:X218" si="177">SUM(U212:W212)</f>
        <v>20000000</v>
      </c>
      <c r="Y212" s="21">
        <f>FEBRERO!AA212</f>
        <v>0</v>
      </c>
      <c r="Z212" s="457">
        <v>2237931</v>
      </c>
      <c r="AA212" s="18">
        <f t="shared" ref="AA212:AA218" si="178">SUM(Y212:Z212)</f>
        <v>2237931</v>
      </c>
      <c r="AB212" s="21">
        <f>FEBRERO!AD212</f>
        <v>0</v>
      </c>
      <c r="AC212" s="457">
        <v>2237931</v>
      </c>
      <c r="AD212" s="18">
        <f t="shared" ref="AD212:AD218" si="179">SUM(AB212:AC212)</f>
        <v>2237931</v>
      </c>
      <c r="AE212" s="21">
        <f>FEBRERO!AG212</f>
        <v>0</v>
      </c>
      <c r="AF212" s="457">
        <v>0</v>
      </c>
      <c r="AG212" s="18">
        <f t="shared" ref="AG212:AG218" si="180">SUM(AE212:AF212)</f>
        <v>0</v>
      </c>
      <c r="AH212" s="21">
        <f t="shared" ref="AH212:AH218" si="181">X212-AA212</f>
        <v>17762069</v>
      </c>
      <c r="AI212" s="17">
        <f t="shared" ref="AI212:AI218" si="182">X212-AD212</f>
        <v>17762069</v>
      </c>
      <c r="AJ212" s="18">
        <f t="shared" ref="AJ212:AJ218" si="183">X212-AG212</f>
        <v>20000000</v>
      </c>
      <c r="AK212" s="10"/>
      <c r="AL212" s="455">
        <v>0</v>
      </c>
      <c r="AM212" s="458">
        <v>0</v>
      </c>
      <c r="AN212" s="10"/>
    </row>
    <row r="213" spans="1:40" s="467" customFormat="1" x14ac:dyDescent="0.2">
      <c r="A213" s="623"/>
      <c r="B213" s="554"/>
      <c r="N213" s="10"/>
      <c r="P213" s="10"/>
      <c r="Q213" s="10"/>
      <c r="R213" s="10"/>
      <c r="S213" s="156" t="str">
        <f>+IF(FEBRERO!S213=0,"",FEBRERO!S213)</f>
        <v>5100100-2</v>
      </c>
      <c r="T213" s="55" t="str">
        <f>+IF(FEBRERO!T213=0,"",FEBRERO!T213)</f>
        <v>Material Médico Quirúrgico</v>
      </c>
      <c r="U213" s="29">
        <f>+ENERO!U213</f>
        <v>0</v>
      </c>
      <c r="V213" s="17">
        <f>FEBRERO!V213+MARZO!AL213</f>
        <v>0</v>
      </c>
      <c r="W213" s="17">
        <f>FEBRERO!W213+MARZO!AM213</f>
        <v>0</v>
      </c>
      <c r="X213" s="20">
        <f t="shared" si="177"/>
        <v>0</v>
      </c>
      <c r="Y213" s="21">
        <f>FEBRERO!AA213</f>
        <v>0</v>
      </c>
      <c r="Z213" s="457">
        <v>0</v>
      </c>
      <c r="AA213" s="18">
        <f t="shared" si="178"/>
        <v>0</v>
      </c>
      <c r="AB213" s="21">
        <f>FEBRERO!AD213</f>
        <v>0</v>
      </c>
      <c r="AC213" s="457">
        <v>0</v>
      </c>
      <c r="AD213" s="18">
        <f t="shared" si="179"/>
        <v>0</v>
      </c>
      <c r="AE213" s="21">
        <f>FEBRERO!AG213</f>
        <v>0</v>
      </c>
      <c r="AF213" s="457">
        <v>0</v>
      </c>
      <c r="AG213" s="18">
        <f t="shared" si="180"/>
        <v>0</v>
      </c>
      <c r="AH213" s="21">
        <f t="shared" si="181"/>
        <v>0</v>
      </c>
      <c r="AI213" s="17">
        <f t="shared" si="182"/>
        <v>0</v>
      </c>
      <c r="AJ213" s="18">
        <f t="shared" si="183"/>
        <v>0</v>
      </c>
      <c r="AK213" s="10"/>
      <c r="AL213" s="455">
        <v>0</v>
      </c>
      <c r="AM213" s="458">
        <v>0</v>
      </c>
      <c r="AN213" s="10"/>
    </row>
    <row r="214" spans="1:40" s="467" customFormat="1" x14ac:dyDescent="0.2">
      <c r="A214" s="623"/>
      <c r="B214" s="554"/>
      <c r="N214" s="10"/>
      <c r="P214" s="10"/>
      <c r="Q214" s="10"/>
      <c r="R214" s="10"/>
      <c r="S214" s="156" t="str">
        <f>+IF(FEBRERO!S214=0,"",FEBRERO!S214)</f>
        <v>5100100-3</v>
      </c>
      <c r="T214" s="55" t="str">
        <f>+IF(FEBRERO!T214=0,"",FEBRERO!T214)</f>
        <v>Material de Laboratorio</v>
      </c>
      <c r="U214" s="29">
        <f>+ENERO!U214</f>
        <v>0</v>
      </c>
      <c r="V214" s="17">
        <f>FEBRERO!V214+MARZO!AL214</f>
        <v>0</v>
      </c>
      <c r="W214" s="17">
        <f>FEBRERO!W214+MARZO!AM214</f>
        <v>0</v>
      </c>
      <c r="X214" s="20">
        <f t="shared" si="177"/>
        <v>0</v>
      </c>
      <c r="Y214" s="21">
        <f>FEBRERO!AA214</f>
        <v>0</v>
      </c>
      <c r="Z214" s="457">
        <v>0</v>
      </c>
      <c r="AA214" s="18">
        <f t="shared" si="178"/>
        <v>0</v>
      </c>
      <c r="AB214" s="21">
        <f>FEBRERO!AD214</f>
        <v>0</v>
      </c>
      <c r="AC214" s="457">
        <v>0</v>
      </c>
      <c r="AD214" s="18">
        <f t="shared" si="179"/>
        <v>0</v>
      </c>
      <c r="AE214" s="21">
        <f>FEBRERO!AG214</f>
        <v>0</v>
      </c>
      <c r="AF214" s="457">
        <v>0</v>
      </c>
      <c r="AG214" s="18">
        <f t="shared" si="180"/>
        <v>0</v>
      </c>
      <c r="AH214" s="21">
        <f t="shared" si="181"/>
        <v>0</v>
      </c>
      <c r="AI214" s="17">
        <f t="shared" si="182"/>
        <v>0</v>
      </c>
      <c r="AJ214" s="18">
        <f t="shared" si="183"/>
        <v>0</v>
      </c>
      <c r="AK214" s="10"/>
      <c r="AL214" s="455">
        <v>0</v>
      </c>
      <c r="AM214" s="458">
        <v>0</v>
      </c>
      <c r="AN214" s="10"/>
    </row>
    <row r="215" spans="1:40" s="467" customFormat="1" x14ac:dyDescent="0.2">
      <c r="A215" s="623"/>
      <c r="B215" s="554"/>
      <c r="N215" s="10"/>
      <c r="P215" s="10"/>
      <c r="Q215" s="10"/>
      <c r="R215" s="10"/>
      <c r="S215" s="156" t="str">
        <f>+IF(FEBRERO!S215=0,"",FEBRERO!S215)</f>
        <v>5100100-4</v>
      </c>
      <c r="T215" s="55" t="str">
        <f>+IF(FEBRERO!T215=0,"",FEBRERO!T215)</f>
        <v>Material para Odontologia</v>
      </c>
      <c r="U215" s="29">
        <f>+ENERO!U215</f>
        <v>0</v>
      </c>
      <c r="V215" s="17">
        <f>FEBRERO!V215+MARZO!AL215</f>
        <v>0</v>
      </c>
      <c r="W215" s="17">
        <f>FEBRERO!W215+MARZO!AM215</f>
        <v>0</v>
      </c>
      <c r="X215" s="20">
        <f t="shared" si="177"/>
        <v>0</v>
      </c>
      <c r="Y215" s="21">
        <f>FEBRERO!AA215</f>
        <v>0</v>
      </c>
      <c r="Z215" s="457">
        <v>0</v>
      </c>
      <c r="AA215" s="18">
        <f t="shared" si="178"/>
        <v>0</v>
      </c>
      <c r="AB215" s="21">
        <f>FEBRERO!AD215</f>
        <v>0</v>
      </c>
      <c r="AC215" s="457">
        <v>0</v>
      </c>
      <c r="AD215" s="18">
        <f t="shared" si="179"/>
        <v>0</v>
      </c>
      <c r="AE215" s="21">
        <f>FEBRERO!AG215</f>
        <v>0</v>
      </c>
      <c r="AF215" s="457">
        <v>0</v>
      </c>
      <c r="AG215" s="18">
        <f t="shared" si="180"/>
        <v>0</v>
      </c>
      <c r="AH215" s="21">
        <f t="shared" si="181"/>
        <v>0</v>
      </c>
      <c r="AI215" s="17">
        <f t="shared" si="182"/>
        <v>0</v>
      </c>
      <c r="AJ215" s="18">
        <f t="shared" si="183"/>
        <v>0</v>
      </c>
      <c r="AK215" s="10"/>
      <c r="AL215" s="455">
        <v>0</v>
      </c>
      <c r="AM215" s="458">
        <v>0</v>
      </c>
      <c r="AN215" s="10"/>
    </row>
    <row r="216" spans="1:40" s="467" customFormat="1" x14ac:dyDescent="0.2">
      <c r="A216" s="623"/>
      <c r="B216" s="554"/>
      <c r="N216" s="10"/>
      <c r="P216" s="10"/>
      <c r="Q216" s="10"/>
      <c r="R216" s="10"/>
      <c r="S216" s="156" t="str">
        <f>+IF(FEBRERO!S216=0,"",FEBRERO!S216)</f>
        <v>5100100-5</v>
      </c>
      <c r="T216" s="55" t="str">
        <f>+IF(FEBRERO!T216=0,"",FEBRERO!T216)</f>
        <v>Material para Rayos X</v>
      </c>
      <c r="U216" s="29">
        <f>+ENERO!U216</f>
        <v>0</v>
      </c>
      <c r="V216" s="17">
        <f>FEBRERO!V216+MARZO!AL216</f>
        <v>0</v>
      </c>
      <c r="W216" s="17">
        <f>FEBRERO!W216+MARZO!AM216</f>
        <v>0</v>
      </c>
      <c r="X216" s="20">
        <f t="shared" si="177"/>
        <v>0</v>
      </c>
      <c r="Y216" s="21">
        <f>FEBRERO!AA216</f>
        <v>0</v>
      </c>
      <c r="Z216" s="457">
        <v>0</v>
      </c>
      <c r="AA216" s="18">
        <f t="shared" si="178"/>
        <v>0</v>
      </c>
      <c r="AB216" s="21">
        <f>FEBRERO!AD216</f>
        <v>0</v>
      </c>
      <c r="AC216" s="457">
        <v>0</v>
      </c>
      <c r="AD216" s="18">
        <f t="shared" si="179"/>
        <v>0</v>
      </c>
      <c r="AE216" s="21">
        <f>FEBRERO!AG216</f>
        <v>0</v>
      </c>
      <c r="AF216" s="457">
        <v>0</v>
      </c>
      <c r="AG216" s="18">
        <f t="shared" si="180"/>
        <v>0</v>
      </c>
      <c r="AH216" s="21">
        <f t="shared" si="181"/>
        <v>0</v>
      </c>
      <c r="AI216" s="17">
        <f t="shared" si="182"/>
        <v>0</v>
      </c>
      <c r="AJ216" s="18">
        <f t="shared" si="183"/>
        <v>0</v>
      </c>
      <c r="AK216" s="10"/>
      <c r="AL216" s="455">
        <v>0</v>
      </c>
      <c r="AM216" s="458">
        <v>0</v>
      </c>
      <c r="AN216" s="10"/>
    </row>
    <row r="217" spans="1:40" s="467" customFormat="1" x14ac:dyDescent="0.2">
      <c r="A217" s="623"/>
      <c r="B217" s="554"/>
      <c r="N217" s="10"/>
      <c r="P217" s="10"/>
      <c r="Q217" s="10"/>
      <c r="R217" s="10"/>
      <c r="S217" s="156" t="str">
        <f>+IF(FEBRERO!S217=0,"",FEBRERO!S217)</f>
        <v>5100100-6</v>
      </c>
      <c r="T217" s="55" t="str">
        <f>+IF(FEBRERO!T217=0,"",FEBRERO!T217)</f>
        <v>Material aseo personal, etc.</v>
      </c>
      <c r="U217" s="29">
        <f>+ENERO!U217</f>
        <v>0</v>
      </c>
      <c r="V217" s="17">
        <f>FEBRERO!V217+MARZO!AL217</f>
        <v>0</v>
      </c>
      <c r="W217" s="17">
        <f>FEBRERO!W217+MARZO!AM217</f>
        <v>0</v>
      </c>
      <c r="X217" s="20">
        <f t="shared" si="177"/>
        <v>0</v>
      </c>
      <c r="Y217" s="21">
        <f>FEBRERO!AA217</f>
        <v>0</v>
      </c>
      <c r="Z217" s="457">
        <v>0</v>
      </c>
      <c r="AA217" s="18">
        <f t="shared" si="178"/>
        <v>0</v>
      </c>
      <c r="AB217" s="21">
        <f>FEBRERO!AD217</f>
        <v>0</v>
      </c>
      <c r="AC217" s="457">
        <v>0</v>
      </c>
      <c r="AD217" s="18">
        <f t="shared" si="179"/>
        <v>0</v>
      </c>
      <c r="AE217" s="21">
        <f>FEBRERO!AG217</f>
        <v>0</v>
      </c>
      <c r="AF217" s="457">
        <v>0</v>
      </c>
      <c r="AG217" s="18">
        <f t="shared" si="180"/>
        <v>0</v>
      </c>
      <c r="AH217" s="21">
        <f t="shared" si="181"/>
        <v>0</v>
      </c>
      <c r="AI217" s="17">
        <f t="shared" si="182"/>
        <v>0</v>
      </c>
      <c r="AJ217" s="18">
        <f t="shared" si="183"/>
        <v>0</v>
      </c>
      <c r="AK217" s="10"/>
      <c r="AL217" s="455">
        <v>0</v>
      </c>
      <c r="AM217" s="458">
        <v>0</v>
      </c>
      <c r="AN217" s="10"/>
    </row>
    <row r="218" spans="1:40" s="467" customFormat="1" ht="15" thickBot="1" x14ac:dyDescent="0.25">
      <c r="A218" s="623"/>
      <c r="B218" s="554"/>
      <c r="N218" s="10"/>
      <c r="P218" s="10"/>
      <c r="Q218" s="10"/>
      <c r="R218" s="10"/>
      <c r="S218" s="657">
        <f>+IF(FEBRERO!S218=0,"",FEBRERO!S218)</f>
        <v>5199999</v>
      </c>
      <c r="T218" s="658" t="str">
        <f>+IF(FEBRERO!T218=0,"",FEBRERO!T218)</f>
        <v>Vigencias Anteriores</v>
      </c>
      <c r="U218" s="160">
        <f>+ENERO!U218</f>
        <v>0</v>
      </c>
      <c r="V218" s="143">
        <f>FEBRERO!V218+MARZO!AL218</f>
        <v>0</v>
      </c>
      <c r="W218" s="143">
        <f>FEBRERO!W218+MARZO!AM218</f>
        <v>0</v>
      </c>
      <c r="X218" s="149">
        <f t="shared" si="177"/>
        <v>0</v>
      </c>
      <c r="Y218" s="147">
        <f>FEBRERO!AA218</f>
        <v>0</v>
      </c>
      <c r="Z218" s="475">
        <v>0</v>
      </c>
      <c r="AA218" s="148">
        <f t="shared" si="178"/>
        <v>0</v>
      </c>
      <c r="AB218" s="147">
        <f>FEBRERO!AD218</f>
        <v>0</v>
      </c>
      <c r="AC218" s="475">
        <v>0</v>
      </c>
      <c r="AD218" s="148">
        <f t="shared" si="179"/>
        <v>0</v>
      </c>
      <c r="AE218" s="147">
        <f>FEBRERO!AG218</f>
        <v>0</v>
      </c>
      <c r="AF218" s="475">
        <v>0</v>
      </c>
      <c r="AG218" s="148">
        <f t="shared" si="180"/>
        <v>0</v>
      </c>
      <c r="AH218" s="147">
        <f t="shared" si="181"/>
        <v>0</v>
      </c>
      <c r="AI218" s="143">
        <f t="shared" si="182"/>
        <v>0</v>
      </c>
      <c r="AJ218" s="148">
        <f t="shared" si="183"/>
        <v>0</v>
      </c>
      <c r="AK218" s="10"/>
      <c r="AL218" s="650">
        <v>0</v>
      </c>
      <c r="AM218" s="651">
        <v>0</v>
      </c>
      <c r="AN218" s="10"/>
    </row>
    <row r="219" spans="1:40" s="467" customFormat="1" ht="16.5" thickBot="1" x14ac:dyDescent="0.25">
      <c r="A219" s="623"/>
      <c r="B219" s="554"/>
      <c r="N219" s="10"/>
      <c r="P219" s="10"/>
      <c r="Q219" s="10"/>
      <c r="R219" s="10"/>
      <c r="S219" s="643" t="str">
        <f>+IF(FEBRERO!S219=0,"",FEBRERO!S219)</f>
        <v/>
      </c>
      <c r="T219" s="357" t="str">
        <f>+IF(FEBRERO!T219=0,"",FEBRERO!T219)</f>
        <v/>
      </c>
      <c r="U219" s="192"/>
      <c r="V219" s="192"/>
      <c r="W219" s="192"/>
      <c r="X219" s="192"/>
      <c r="Y219" s="192"/>
      <c r="Z219" s="192"/>
      <c r="AA219" s="192"/>
      <c r="AB219" s="192"/>
      <c r="AC219" s="192"/>
      <c r="AD219" s="192"/>
      <c r="AE219" s="192"/>
      <c r="AF219" s="192"/>
      <c r="AG219" s="192"/>
      <c r="AH219" s="192"/>
      <c r="AI219" s="192"/>
      <c r="AJ219" s="210"/>
      <c r="AK219" s="12"/>
      <c r="AL219" s="645"/>
      <c r="AM219" s="646"/>
      <c r="AN219" s="10"/>
    </row>
    <row r="220" spans="1:40" s="467" customFormat="1" ht="19.5" x14ac:dyDescent="0.2">
      <c r="A220" s="623"/>
      <c r="B220" s="554"/>
      <c r="N220" s="10"/>
      <c r="P220" s="10"/>
      <c r="Q220" s="10"/>
      <c r="R220" s="10"/>
      <c r="S220" s="438" t="str">
        <f>+IF(FEBRERO!S220=0,"",FEBRERO!S220)</f>
        <v>C</v>
      </c>
      <c r="T220" s="439" t="str">
        <f>+IF(FEBRERO!T220=0,"",FEBRERO!T220)</f>
        <v xml:space="preserve">SERVICIO DE LA DEUDA </v>
      </c>
      <c r="U220" s="440">
        <f t="shared" ref="U220:AJ220" si="184">U222+U227</f>
        <v>0</v>
      </c>
      <c r="V220" s="441">
        <f t="shared" si="184"/>
        <v>0</v>
      </c>
      <c r="W220" s="441">
        <f t="shared" si="184"/>
        <v>0</v>
      </c>
      <c r="X220" s="444">
        <f t="shared" si="184"/>
        <v>0</v>
      </c>
      <c r="Y220" s="443">
        <f t="shared" si="184"/>
        <v>0</v>
      </c>
      <c r="Z220" s="441">
        <f t="shared" si="184"/>
        <v>0</v>
      </c>
      <c r="AA220" s="444">
        <f t="shared" si="184"/>
        <v>0</v>
      </c>
      <c r="AB220" s="443">
        <f t="shared" si="184"/>
        <v>0</v>
      </c>
      <c r="AC220" s="441">
        <f t="shared" si="184"/>
        <v>0</v>
      </c>
      <c r="AD220" s="444">
        <f t="shared" si="184"/>
        <v>0</v>
      </c>
      <c r="AE220" s="443">
        <f t="shared" si="184"/>
        <v>0</v>
      </c>
      <c r="AF220" s="441">
        <f t="shared" si="184"/>
        <v>0</v>
      </c>
      <c r="AG220" s="444">
        <f t="shared" si="184"/>
        <v>0</v>
      </c>
      <c r="AH220" s="443">
        <f t="shared" si="184"/>
        <v>0</v>
      </c>
      <c r="AI220" s="441">
        <f t="shared" si="184"/>
        <v>0</v>
      </c>
      <c r="AJ220" s="442">
        <f t="shared" si="184"/>
        <v>0</v>
      </c>
      <c r="AK220" s="648"/>
      <c r="AL220" s="443">
        <f>AL222+AL227</f>
        <v>0</v>
      </c>
      <c r="AM220" s="442">
        <f>AM222+AM227</f>
        <v>0</v>
      </c>
      <c r="AN220" s="10"/>
    </row>
    <row r="221" spans="1:40" s="467" customFormat="1" ht="15.75" x14ac:dyDescent="0.2">
      <c r="A221" s="623"/>
      <c r="B221" s="554"/>
      <c r="N221" s="10"/>
      <c r="P221" s="10"/>
      <c r="Q221" s="10"/>
      <c r="R221" s="10"/>
      <c r="S221" s="448" t="str">
        <f>+IF(FEBRERO!S221=0,"",FEBRERO!S221)</f>
        <v/>
      </c>
      <c r="T221" s="649" t="str">
        <f>+IF(FEBRERO!T221=0,"",FEBRERO!T221)</f>
        <v/>
      </c>
      <c r="U221" s="193"/>
      <c r="V221" s="193"/>
      <c r="W221" s="193"/>
      <c r="X221" s="193"/>
      <c r="Y221" s="193"/>
      <c r="Z221" s="193"/>
      <c r="AA221" s="193"/>
      <c r="AB221" s="193"/>
      <c r="AC221" s="193"/>
      <c r="AD221" s="193"/>
      <c r="AE221" s="193"/>
      <c r="AF221" s="193"/>
      <c r="AG221" s="193"/>
      <c r="AH221" s="193"/>
      <c r="AI221" s="193"/>
      <c r="AJ221" s="207"/>
      <c r="AK221" s="10"/>
      <c r="AL221" s="213"/>
      <c r="AM221" s="214"/>
      <c r="AN221" s="10"/>
    </row>
    <row r="222" spans="1:40" s="467" customFormat="1" ht="15" x14ac:dyDescent="0.2">
      <c r="A222" s="623"/>
      <c r="B222" s="554"/>
      <c r="N222" s="10"/>
      <c r="P222" s="10"/>
      <c r="Q222" s="10"/>
      <c r="R222" s="10"/>
      <c r="S222" s="34">
        <f>+IF(FEBRERO!S222=0,"",FEBRERO!S222)</f>
        <v>7001000</v>
      </c>
      <c r="T222" s="158" t="str">
        <f>+IF(FEBRERO!T222=0,"",FEBRERO!T222)</f>
        <v>SERVICIO DE LA DEUDA INTERNA</v>
      </c>
      <c r="U222" s="157">
        <f t="shared" ref="U222:AJ222" si="185">SUM(U223:U225)</f>
        <v>0</v>
      </c>
      <c r="V222" s="144">
        <f t="shared" si="185"/>
        <v>0</v>
      </c>
      <c r="W222" s="144">
        <f t="shared" si="185"/>
        <v>0</v>
      </c>
      <c r="X222" s="152">
        <f t="shared" si="185"/>
        <v>0</v>
      </c>
      <c r="Y222" s="151">
        <f t="shared" si="185"/>
        <v>0</v>
      </c>
      <c r="Z222" s="144">
        <f t="shared" si="185"/>
        <v>0</v>
      </c>
      <c r="AA222" s="152">
        <f t="shared" si="185"/>
        <v>0</v>
      </c>
      <c r="AB222" s="151">
        <f t="shared" si="185"/>
        <v>0</v>
      </c>
      <c r="AC222" s="144">
        <f t="shared" si="185"/>
        <v>0</v>
      </c>
      <c r="AD222" s="152">
        <f t="shared" si="185"/>
        <v>0</v>
      </c>
      <c r="AE222" s="151">
        <f t="shared" si="185"/>
        <v>0</v>
      </c>
      <c r="AF222" s="144">
        <f t="shared" si="185"/>
        <v>0</v>
      </c>
      <c r="AG222" s="152">
        <f t="shared" si="185"/>
        <v>0</v>
      </c>
      <c r="AH222" s="151">
        <f t="shared" si="185"/>
        <v>0</v>
      </c>
      <c r="AI222" s="144">
        <f t="shared" si="185"/>
        <v>0</v>
      </c>
      <c r="AJ222" s="153">
        <f t="shared" si="185"/>
        <v>0</v>
      </c>
      <c r="AK222" s="10"/>
      <c r="AL222" s="151">
        <f>SUM(AL223:AL225)</f>
        <v>0</v>
      </c>
      <c r="AM222" s="153">
        <f>SUM(AM223:AM225)</f>
        <v>0</v>
      </c>
      <c r="AN222" s="10"/>
    </row>
    <row r="223" spans="1:40" s="467" customFormat="1" x14ac:dyDescent="0.2">
      <c r="A223" s="623"/>
      <c r="B223" s="554"/>
      <c r="N223" s="10"/>
      <c r="P223" s="10"/>
      <c r="Q223" s="10"/>
      <c r="R223" s="10"/>
      <c r="S223" s="155">
        <f>+IF(FEBRERO!S223=0,"",FEBRERO!S223)</f>
        <v>7001100</v>
      </c>
      <c r="T223" s="159" t="str">
        <f>+IF(FEBRERO!T223=0,"",FEBRERO!T223)</f>
        <v>Amortización deuda Pública Interna</v>
      </c>
      <c r="U223" s="29">
        <f>+ENERO!U223</f>
        <v>0</v>
      </c>
      <c r="V223" s="17">
        <f>FEBRERO!V223+MARZO!AL223</f>
        <v>0</v>
      </c>
      <c r="W223" s="17">
        <f>FEBRERO!W223+MARZO!AM223</f>
        <v>0</v>
      </c>
      <c r="X223" s="20">
        <f>SUM(U223:W223)</f>
        <v>0</v>
      </c>
      <c r="Y223" s="21">
        <f>FEBRERO!AA223</f>
        <v>0</v>
      </c>
      <c r="Z223" s="457">
        <v>0</v>
      </c>
      <c r="AA223" s="20">
        <f>SUM(Y223:Z223)</f>
        <v>0</v>
      </c>
      <c r="AB223" s="21">
        <f>FEBRERO!AD223</f>
        <v>0</v>
      </c>
      <c r="AC223" s="457">
        <v>0</v>
      </c>
      <c r="AD223" s="20">
        <f>SUM(AB223:AC223)</f>
        <v>0</v>
      </c>
      <c r="AE223" s="21">
        <f>FEBRERO!AG223</f>
        <v>0</v>
      </c>
      <c r="AF223" s="457">
        <v>0</v>
      </c>
      <c r="AG223" s="20">
        <f>SUM(AE223:AF223)</f>
        <v>0</v>
      </c>
      <c r="AH223" s="21">
        <f>X223-AA223</f>
        <v>0</v>
      </c>
      <c r="AI223" s="17">
        <f>X223-AD223</f>
        <v>0</v>
      </c>
      <c r="AJ223" s="18">
        <f>X223-AG223</f>
        <v>0</v>
      </c>
      <c r="AK223" s="10"/>
      <c r="AL223" s="455">
        <v>0</v>
      </c>
      <c r="AM223" s="458">
        <v>0</v>
      </c>
      <c r="AN223" s="10"/>
    </row>
    <row r="224" spans="1:40" s="467" customFormat="1" x14ac:dyDescent="0.2">
      <c r="A224" s="623"/>
      <c r="B224" s="554"/>
      <c r="N224" s="10"/>
      <c r="P224" s="10"/>
      <c r="Q224" s="10"/>
      <c r="R224" s="10"/>
      <c r="S224" s="155">
        <f>+IF(FEBRERO!S224=0,"",FEBRERO!S224)</f>
        <v>7001200</v>
      </c>
      <c r="T224" s="159" t="str">
        <f>+IF(FEBRERO!T224=0,"",FEBRERO!T224)</f>
        <v>Intereses Comisiones y gastos de la Deuda Pública</v>
      </c>
      <c r="U224" s="29">
        <f>+ENERO!U224</f>
        <v>0</v>
      </c>
      <c r="V224" s="17">
        <f>FEBRERO!V224+MARZO!AL224</f>
        <v>0</v>
      </c>
      <c r="W224" s="17">
        <f>FEBRERO!W224+MARZO!AM224</f>
        <v>0</v>
      </c>
      <c r="X224" s="20">
        <f>SUM(U224:W224)</f>
        <v>0</v>
      </c>
      <c r="Y224" s="21">
        <f>FEBRERO!AA224</f>
        <v>0</v>
      </c>
      <c r="Z224" s="457">
        <v>0</v>
      </c>
      <c r="AA224" s="20">
        <f>SUM(Y224:Z224)</f>
        <v>0</v>
      </c>
      <c r="AB224" s="21">
        <f>FEBRERO!AD224</f>
        <v>0</v>
      </c>
      <c r="AC224" s="457">
        <v>0</v>
      </c>
      <c r="AD224" s="20">
        <f>SUM(AB224:AC224)</f>
        <v>0</v>
      </c>
      <c r="AE224" s="21">
        <f>FEBRERO!AG224</f>
        <v>0</v>
      </c>
      <c r="AF224" s="457">
        <v>0</v>
      </c>
      <c r="AG224" s="20">
        <f>SUM(AE224:AF224)</f>
        <v>0</v>
      </c>
      <c r="AH224" s="21">
        <f>X224-AA224</f>
        <v>0</v>
      </c>
      <c r="AI224" s="17">
        <f>X224-AD224</f>
        <v>0</v>
      </c>
      <c r="AJ224" s="18">
        <f>X224-AG224</f>
        <v>0</v>
      </c>
      <c r="AK224" s="10"/>
      <c r="AL224" s="455">
        <v>0</v>
      </c>
      <c r="AM224" s="458">
        <v>0</v>
      </c>
      <c r="AN224" s="10"/>
    </row>
    <row r="225" spans="1:40" s="467" customFormat="1" x14ac:dyDescent="0.2">
      <c r="A225" s="623"/>
      <c r="B225" s="554"/>
      <c r="N225" s="10"/>
      <c r="P225" s="10"/>
      <c r="Q225" s="10"/>
      <c r="R225" s="10"/>
      <c r="S225" s="155">
        <f>+IF(FEBRERO!S225=0,"",FEBRERO!S225)</f>
        <v>7001999</v>
      </c>
      <c r="T225" s="159" t="str">
        <f>+IF(FEBRERO!T225=0,"",FEBRERO!T225)</f>
        <v>Vigencias Anteriores</v>
      </c>
      <c r="U225" s="29">
        <f>+ENERO!U225</f>
        <v>0</v>
      </c>
      <c r="V225" s="17">
        <f>FEBRERO!V225+MARZO!AL225</f>
        <v>0</v>
      </c>
      <c r="W225" s="17">
        <f>FEBRERO!W225+MARZO!AM225</f>
        <v>0</v>
      </c>
      <c r="X225" s="20">
        <f>SUM(U225:W225)</f>
        <v>0</v>
      </c>
      <c r="Y225" s="21">
        <f>FEBRERO!AA225</f>
        <v>0</v>
      </c>
      <c r="Z225" s="457">
        <v>0</v>
      </c>
      <c r="AA225" s="20">
        <f>SUM(Y225:Z225)</f>
        <v>0</v>
      </c>
      <c r="AB225" s="21">
        <f>FEBRERO!AD225</f>
        <v>0</v>
      </c>
      <c r="AC225" s="457">
        <v>0</v>
      </c>
      <c r="AD225" s="20">
        <f>SUM(AB225:AC225)</f>
        <v>0</v>
      </c>
      <c r="AE225" s="21">
        <f>FEBRERO!AG225</f>
        <v>0</v>
      </c>
      <c r="AF225" s="457">
        <v>0</v>
      </c>
      <c r="AG225" s="20">
        <f>SUM(AE225:AF225)</f>
        <v>0</v>
      </c>
      <c r="AH225" s="21">
        <f>X225-AA225</f>
        <v>0</v>
      </c>
      <c r="AI225" s="17">
        <f>X225-AD225</f>
        <v>0</v>
      </c>
      <c r="AJ225" s="18">
        <f>X225-AG225</f>
        <v>0</v>
      </c>
      <c r="AK225" s="10"/>
      <c r="AL225" s="455">
        <v>0</v>
      </c>
      <c r="AM225" s="458">
        <v>0</v>
      </c>
      <c r="AN225" s="10"/>
    </row>
    <row r="226" spans="1:40" s="467" customFormat="1" ht="15.75" x14ac:dyDescent="0.2">
      <c r="A226" s="623"/>
      <c r="B226" s="554"/>
      <c r="N226" s="10"/>
      <c r="P226" s="10"/>
      <c r="Q226" s="10"/>
      <c r="R226" s="10"/>
      <c r="S226" s="448" t="str">
        <f>+IF(FEBRERO!S226=0,"",FEBRERO!S226)</f>
        <v/>
      </c>
      <c r="T226" s="649" t="str">
        <f>+IF(FEBRERO!T226=0,"",FEBRERO!T226)</f>
        <v/>
      </c>
      <c r="U226" s="193"/>
      <c r="V226" s="193"/>
      <c r="W226" s="193"/>
      <c r="X226" s="193"/>
      <c r="Y226" s="193"/>
      <c r="Z226" s="193"/>
      <c r="AA226" s="193"/>
      <c r="AB226" s="193"/>
      <c r="AC226" s="193"/>
      <c r="AD226" s="193"/>
      <c r="AE226" s="193"/>
      <c r="AF226" s="193"/>
      <c r="AG226" s="193"/>
      <c r="AH226" s="193"/>
      <c r="AI226" s="193"/>
      <c r="AJ226" s="207"/>
      <c r="AK226" s="12"/>
      <c r="AL226" s="213"/>
      <c r="AM226" s="214"/>
      <c r="AN226" s="10"/>
    </row>
    <row r="227" spans="1:40" s="467" customFormat="1" ht="15" x14ac:dyDescent="0.2">
      <c r="A227" s="623"/>
      <c r="B227" s="554"/>
      <c r="N227" s="10"/>
      <c r="P227" s="10"/>
      <c r="Q227" s="10"/>
      <c r="R227" s="10"/>
      <c r="S227" s="34">
        <f>+IF(FEBRERO!S227=0,"",FEBRERO!S227)</f>
        <v>7002001</v>
      </c>
      <c r="T227" s="158" t="str">
        <f>+IF(FEBRERO!T227=0,"",FEBRERO!T227)</f>
        <v>SERVICIO DE LA DEUDA EXTERNA</v>
      </c>
      <c r="U227" s="157">
        <f t="shared" ref="U227:AJ227" si="186">SUM(U228:U230)</f>
        <v>0</v>
      </c>
      <c r="V227" s="144">
        <f t="shared" si="186"/>
        <v>0</v>
      </c>
      <c r="W227" s="144">
        <f t="shared" si="186"/>
        <v>0</v>
      </c>
      <c r="X227" s="152">
        <f t="shared" si="186"/>
        <v>0</v>
      </c>
      <c r="Y227" s="151">
        <f t="shared" si="186"/>
        <v>0</v>
      </c>
      <c r="Z227" s="144">
        <f t="shared" si="186"/>
        <v>0</v>
      </c>
      <c r="AA227" s="152">
        <f t="shared" si="186"/>
        <v>0</v>
      </c>
      <c r="AB227" s="151">
        <f t="shared" si="186"/>
        <v>0</v>
      </c>
      <c r="AC227" s="144">
        <f t="shared" si="186"/>
        <v>0</v>
      </c>
      <c r="AD227" s="152">
        <f t="shared" si="186"/>
        <v>0</v>
      </c>
      <c r="AE227" s="151">
        <f t="shared" si="186"/>
        <v>0</v>
      </c>
      <c r="AF227" s="144">
        <f t="shared" si="186"/>
        <v>0</v>
      </c>
      <c r="AG227" s="152">
        <f t="shared" si="186"/>
        <v>0</v>
      </c>
      <c r="AH227" s="151">
        <f t="shared" si="186"/>
        <v>0</v>
      </c>
      <c r="AI227" s="144">
        <f t="shared" si="186"/>
        <v>0</v>
      </c>
      <c r="AJ227" s="153">
        <f t="shared" si="186"/>
        <v>0</v>
      </c>
      <c r="AK227" s="12"/>
      <c r="AL227" s="151">
        <f>SUM(AL228:AL230)</f>
        <v>0</v>
      </c>
      <c r="AM227" s="153">
        <f>SUM(AM228:AM230)</f>
        <v>0</v>
      </c>
      <c r="AN227" s="10"/>
    </row>
    <row r="228" spans="1:40" s="467" customFormat="1" x14ac:dyDescent="0.2">
      <c r="A228" s="623"/>
      <c r="B228" s="554"/>
      <c r="N228" s="10"/>
      <c r="P228" s="10"/>
      <c r="Q228" s="10"/>
      <c r="R228" s="10"/>
      <c r="S228" s="155">
        <f>+IF(FEBRERO!S228=0,"",FEBRERO!S228)</f>
        <v>7002100</v>
      </c>
      <c r="T228" s="159" t="str">
        <f>+IF(FEBRERO!T228=0,"",FEBRERO!T228)</f>
        <v>Amortización deuda Pública Externa</v>
      </c>
      <c r="U228" s="29">
        <f>+ENERO!U228</f>
        <v>0</v>
      </c>
      <c r="V228" s="17">
        <f>FEBRERO!V228+MARZO!AL228</f>
        <v>0</v>
      </c>
      <c r="W228" s="17">
        <f>FEBRERO!W228+MARZO!AM228</f>
        <v>0</v>
      </c>
      <c r="X228" s="20">
        <f>SUM(U228:W228)</f>
        <v>0</v>
      </c>
      <c r="Y228" s="21">
        <f>FEBRERO!AA228</f>
        <v>0</v>
      </c>
      <c r="Z228" s="457">
        <v>0</v>
      </c>
      <c r="AA228" s="20">
        <f>SUM(Y228:Z228)</f>
        <v>0</v>
      </c>
      <c r="AB228" s="21">
        <f>FEBRERO!AD228</f>
        <v>0</v>
      </c>
      <c r="AC228" s="457">
        <v>0</v>
      </c>
      <c r="AD228" s="20">
        <f>SUM(AB228:AC228)</f>
        <v>0</v>
      </c>
      <c r="AE228" s="21">
        <f>FEBRERO!AG228</f>
        <v>0</v>
      </c>
      <c r="AF228" s="457">
        <v>0</v>
      </c>
      <c r="AG228" s="20">
        <f>SUM(AE228:AF228)</f>
        <v>0</v>
      </c>
      <c r="AH228" s="21">
        <f>X228-AA228</f>
        <v>0</v>
      </c>
      <c r="AI228" s="17">
        <f>X228-AD228</f>
        <v>0</v>
      </c>
      <c r="AJ228" s="18">
        <f>X228-AG228</f>
        <v>0</v>
      </c>
      <c r="AK228" s="10"/>
      <c r="AL228" s="455">
        <v>0</v>
      </c>
      <c r="AM228" s="458">
        <v>0</v>
      </c>
      <c r="AN228" s="10"/>
    </row>
    <row r="229" spans="1:40" s="467" customFormat="1" x14ac:dyDescent="0.2">
      <c r="A229" s="623"/>
      <c r="B229" s="554"/>
      <c r="N229" s="10"/>
      <c r="P229" s="10"/>
      <c r="Q229" s="10"/>
      <c r="R229" s="10"/>
      <c r="S229" s="155">
        <f>+IF(FEBRERO!S229=0,"",FEBRERO!S229)</f>
        <v>7002200</v>
      </c>
      <c r="T229" s="159" t="str">
        <f>+IF(FEBRERO!T229=0,"",FEBRERO!T229)</f>
        <v>Intereses Comisiones y gastos de la Deuda Pública</v>
      </c>
      <c r="U229" s="29">
        <f>+ENERO!U229</f>
        <v>0</v>
      </c>
      <c r="V229" s="17">
        <f>FEBRERO!V229+MARZO!AL229</f>
        <v>0</v>
      </c>
      <c r="W229" s="17">
        <f>FEBRERO!W229+MARZO!AM229</f>
        <v>0</v>
      </c>
      <c r="X229" s="20">
        <f>SUM(U229:W229)</f>
        <v>0</v>
      </c>
      <c r="Y229" s="21">
        <f>FEBRERO!AA229</f>
        <v>0</v>
      </c>
      <c r="Z229" s="457">
        <v>0</v>
      </c>
      <c r="AA229" s="20">
        <f>SUM(Y229:Z229)</f>
        <v>0</v>
      </c>
      <c r="AB229" s="21">
        <f>FEBRERO!AD229</f>
        <v>0</v>
      </c>
      <c r="AC229" s="457">
        <v>0</v>
      </c>
      <c r="AD229" s="20">
        <f>SUM(AB229:AC229)</f>
        <v>0</v>
      </c>
      <c r="AE229" s="21">
        <f>FEBRERO!AG229</f>
        <v>0</v>
      </c>
      <c r="AF229" s="457">
        <v>0</v>
      </c>
      <c r="AG229" s="20">
        <f>SUM(AE229:AF229)</f>
        <v>0</v>
      </c>
      <c r="AH229" s="21">
        <f>X229-AA229</f>
        <v>0</v>
      </c>
      <c r="AI229" s="17">
        <f>X229-AD229</f>
        <v>0</v>
      </c>
      <c r="AJ229" s="18">
        <f>X229-AG229</f>
        <v>0</v>
      </c>
      <c r="AK229" s="10"/>
      <c r="AL229" s="455">
        <v>0</v>
      </c>
      <c r="AM229" s="458">
        <v>0</v>
      </c>
      <c r="AN229" s="10"/>
    </row>
    <row r="230" spans="1:40" s="467" customFormat="1" ht="13.5" thickBot="1" x14ac:dyDescent="0.25">
      <c r="A230" s="623"/>
      <c r="B230" s="554"/>
      <c r="N230" s="10"/>
      <c r="P230" s="10"/>
      <c r="Q230" s="10"/>
      <c r="R230" s="10"/>
      <c r="S230" s="624">
        <f>+IF(FEBRERO!S230=0,"",FEBRERO!S230)</f>
        <v>7002999</v>
      </c>
      <c r="T230" s="625" t="str">
        <f>+IF(FEBRERO!T230=0,"",FEBRERO!T230)</f>
        <v>Vigencias Anteriores</v>
      </c>
      <c r="U230" s="160">
        <f>+ENERO!U230</f>
        <v>0</v>
      </c>
      <c r="V230" s="143">
        <f>FEBRERO!V230+MARZO!AL230</f>
        <v>0</v>
      </c>
      <c r="W230" s="143">
        <f>FEBRERO!W230+MARZO!AM230</f>
        <v>0</v>
      </c>
      <c r="X230" s="149">
        <f>SUM(U230:W230)</f>
        <v>0</v>
      </c>
      <c r="Y230" s="147">
        <f>FEBRERO!AA230</f>
        <v>0</v>
      </c>
      <c r="Z230" s="475">
        <v>0</v>
      </c>
      <c r="AA230" s="149">
        <f>SUM(Y230:Z230)</f>
        <v>0</v>
      </c>
      <c r="AB230" s="147">
        <f>FEBRERO!AD230</f>
        <v>0</v>
      </c>
      <c r="AC230" s="475">
        <v>0</v>
      </c>
      <c r="AD230" s="149">
        <f>SUM(AB230:AC230)</f>
        <v>0</v>
      </c>
      <c r="AE230" s="147">
        <f>FEBRERO!AG230</f>
        <v>0</v>
      </c>
      <c r="AF230" s="475">
        <v>0</v>
      </c>
      <c r="AG230" s="149">
        <f>SUM(AE230:AF230)</f>
        <v>0</v>
      </c>
      <c r="AH230" s="147">
        <f>X230-AA230</f>
        <v>0</v>
      </c>
      <c r="AI230" s="143">
        <f>X230-AD230</f>
        <v>0</v>
      </c>
      <c r="AJ230" s="148">
        <f>X230-AG230</f>
        <v>0</v>
      </c>
      <c r="AK230" s="10"/>
      <c r="AL230" s="650">
        <v>0</v>
      </c>
      <c r="AM230" s="651">
        <v>0</v>
      </c>
      <c r="AN230" s="10"/>
    </row>
    <row r="231" spans="1:40" s="467" customFormat="1" ht="15.75" x14ac:dyDescent="0.2">
      <c r="A231" s="623"/>
      <c r="B231" s="554"/>
      <c r="N231" s="10"/>
      <c r="P231" s="10"/>
      <c r="Q231" s="10"/>
      <c r="R231" s="10"/>
      <c r="S231" s="627" t="str">
        <f>+IF(FEBRERO!S231=0,"",FEBRERO!S231)</f>
        <v/>
      </c>
      <c r="T231" s="628" t="str">
        <f>+IF(FEBRERO!T231=0,"",FEBRERO!T231)</f>
        <v/>
      </c>
      <c r="U231" s="208"/>
      <c r="V231" s="208"/>
      <c r="W231" s="208"/>
      <c r="X231" s="208"/>
      <c r="Y231" s="208"/>
      <c r="Z231" s="208"/>
      <c r="AA231" s="208"/>
      <c r="AB231" s="208"/>
      <c r="AC231" s="208"/>
      <c r="AD231" s="208"/>
      <c r="AE231" s="208"/>
      <c r="AF231" s="208"/>
      <c r="AG231" s="208"/>
      <c r="AH231" s="208"/>
      <c r="AI231" s="208"/>
      <c r="AJ231" s="209"/>
      <c r="AK231" s="10"/>
      <c r="AL231" s="652"/>
      <c r="AM231" s="653"/>
      <c r="AN231" s="10"/>
    </row>
    <row r="232" spans="1:40" s="467" customFormat="1" ht="19.5" x14ac:dyDescent="0.2">
      <c r="A232" s="623"/>
      <c r="B232" s="554"/>
      <c r="N232" s="10"/>
      <c r="P232" s="10"/>
      <c r="Q232" s="10"/>
      <c r="R232" s="10"/>
      <c r="S232" s="654" t="str">
        <f>+IF(FEBRERO!S232=0,"",FEBRERO!S232)</f>
        <v>D</v>
      </c>
      <c r="T232" s="655" t="str">
        <f>+IF(FEBRERO!T232=0,"",FEBRERO!T232)</f>
        <v>INVERSION</v>
      </c>
      <c r="U232" s="589">
        <f t="shared" ref="U232:AJ232" si="187">U234</f>
        <v>331500000</v>
      </c>
      <c r="V232" s="590">
        <f t="shared" si="187"/>
        <v>0</v>
      </c>
      <c r="W232" s="590">
        <f t="shared" si="187"/>
        <v>212807480</v>
      </c>
      <c r="X232" s="591">
        <f t="shared" si="187"/>
        <v>544307480</v>
      </c>
      <c r="Y232" s="464">
        <f t="shared" si="187"/>
        <v>205202472</v>
      </c>
      <c r="Z232" s="590">
        <f t="shared" si="187"/>
        <v>90433340</v>
      </c>
      <c r="AA232" s="591">
        <f t="shared" si="187"/>
        <v>295635812</v>
      </c>
      <c r="AB232" s="464">
        <f t="shared" si="187"/>
        <v>205202472</v>
      </c>
      <c r="AC232" s="590">
        <f t="shared" si="187"/>
        <v>8600000</v>
      </c>
      <c r="AD232" s="591">
        <f t="shared" si="187"/>
        <v>213802472</v>
      </c>
      <c r="AE232" s="464">
        <f t="shared" si="187"/>
        <v>124182690</v>
      </c>
      <c r="AF232" s="590">
        <f t="shared" si="187"/>
        <v>0</v>
      </c>
      <c r="AG232" s="591">
        <f t="shared" si="187"/>
        <v>124182690</v>
      </c>
      <c r="AH232" s="464">
        <f t="shared" si="187"/>
        <v>248671668</v>
      </c>
      <c r="AI232" s="590">
        <f t="shared" si="187"/>
        <v>330505008</v>
      </c>
      <c r="AJ232" s="465">
        <f t="shared" si="187"/>
        <v>420124790</v>
      </c>
      <c r="AK232" s="648"/>
      <c r="AL232" s="464">
        <f>AL234</f>
        <v>0</v>
      </c>
      <c r="AM232" s="465">
        <f>AM234</f>
        <v>0</v>
      </c>
      <c r="AN232" s="10"/>
    </row>
    <row r="233" spans="1:40" s="467" customFormat="1" ht="15.75" x14ac:dyDescent="0.2">
      <c r="A233" s="623"/>
      <c r="B233" s="554"/>
      <c r="N233" s="10"/>
      <c r="P233" s="10"/>
      <c r="Q233" s="10"/>
      <c r="R233" s="10"/>
      <c r="S233" s="448" t="str">
        <f>+IF(FEBRERO!S233=0,"",FEBRERO!S233)</f>
        <v/>
      </c>
      <c r="T233" s="649" t="str">
        <f>+IF(FEBRERO!T233=0,"",FEBRERO!T233)</f>
        <v/>
      </c>
      <c r="U233" s="193"/>
      <c r="V233" s="193"/>
      <c r="W233" s="193"/>
      <c r="X233" s="193"/>
      <c r="Y233" s="193"/>
      <c r="Z233" s="193"/>
      <c r="AA233" s="193"/>
      <c r="AB233" s="193"/>
      <c r="AC233" s="193"/>
      <c r="AD233" s="193"/>
      <c r="AE233" s="193"/>
      <c r="AF233" s="193"/>
      <c r="AG233" s="193"/>
      <c r="AH233" s="193"/>
      <c r="AI233" s="193"/>
      <c r="AJ233" s="207"/>
      <c r="AK233" s="10"/>
      <c r="AL233" s="213"/>
      <c r="AM233" s="214"/>
      <c r="AN233" s="10"/>
    </row>
    <row r="234" spans="1:40" s="467" customFormat="1" ht="15" x14ac:dyDescent="0.2">
      <c r="A234" s="623"/>
      <c r="B234" s="554"/>
      <c r="N234" s="10"/>
      <c r="P234" s="10"/>
      <c r="Q234" s="10"/>
      <c r="R234" s="10"/>
      <c r="S234" s="34">
        <f>+IF(FEBRERO!S234=0,"",FEBRERO!S234)</f>
        <v>8000000</v>
      </c>
      <c r="T234" s="158" t="str">
        <f>+IF(FEBRERO!T234=0,"",FEBRERO!T234)</f>
        <v>Programas de Inversión</v>
      </c>
      <c r="U234" s="157">
        <f t="shared" ref="U234:AJ234" si="188">U235+U243</f>
        <v>331500000</v>
      </c>
      <c r="V234" s="144">
        <f t="shared" si="188"/>
        <v>0</v>
      </c>
      <c r="W234" s="144">
        <f t="shared" si="188"/>
        <v>212807480</v>
      </c>
      <c r="X234" s="152">
        <f t="shared" si="188"/>
        <v>544307480</v>
      </c>
      <c r="Y234" s="151">
        <f t="shared" si="188"/>
        <v>205202472</v>
      </c>
      <c r="Z234" s="144">
        <f t="shared" si="188"/>
        <v>90433340</v>
      </c>
      <c r="AA234" s="152">
        <f t="shared" si="188"/>
        <v>295635812</v>
      </c>
      <c r="AB234" s="151">
        <f t="shared" si="188"/>
        <v>205202472</v>
      </c>
      <c r="AC234" s="144">
        <f t="shared" si="188"/>
        <v>8600000</v>
      </c>
      <c r="AD234" s="152">
        <f t="shared" si="188"/>
        <v>213802472</v>
      </c>
      <c r="AE234" s="151">
        <f t="shared" si="188"/>
        <v>124182690</v>
      </c>
      <c r="AF234" s="144">
        <f t="shared" si="188"/>
        <v>0</v>
      </c>
      <c r="AG234" s="152">
        <f t="shared" si="188"/>
        <v>124182690</v>
      </c>
      <c r="AH234" s="151">
        <f t="shared" si="188"/>
        <v>248671668</v>
      </c>
      <c r="AI234" s="144">
        <f t="shared" si="188"/>
        <v>330505008</v>
      </c>
      <c r="AJ234" s="153">
        <f t="shared" si="188"/>
        <v>420124790</v>
      </c>
      <c r="AK234" s="10"/>
      <c r="AL234" s="151">
        <f>AL235+AL243</f>
        <v>0</v>
      </c>
      <c r="AM234" s="153">
        <f>AM235+AM243</f>
        <v>0</v>
      </c>
      <c r="AN234" s="10"/>
    </row>
    <row r="235" spans="1:40" s="467" customFormat="1" x14ac:dyDescent="0.2">
      <c r="A235" s="623"/>
      <c r="B235" s="554"/>
      <c r="N235" s="10"/>
      <c r="P235" s="10"/>
      <c r="Q235" s="10"/>
      <c r="R235" s="10"/>
      <c r="S235" s="155">
        <f>+IF(FEBRERO!S235=0,"",FEBRERO!S235)</f>
        <v>8001000</v>
      </c>
      <c r="T235" s="159" t="str">
        <f>+IF(FEBRERO!T235=0,"",FEBRERO!T235)</f>
        <v>Formación Bruta del Capital</v>
      </c>
      <c r="U235" s="29">
        <f t="shared" ref="U235:AJ235" si="189">SUM(U236:U241)</f>
        <v>50000000</v>
      </c>
      <c r="V235" s="17">
        <f t="shared" si="189"/>
        <v>0</v>
      </c>
      <c r="W235" s="17">
        <f t="shared" si="189"/>
        <v>173060726</v>
      </c>
      <c r="X235" s="20">
        <f t="shared" si="189"/>
        <v>223060726</v>
      </c>
      <c r="Y235" s="21">
        <f t="shared" si="189"/>
        <v>75455718</v>
      </c>
      <c r="Z235" s="169">
        <f t="shared" si="189"/>
        <v>0</v>
      </c>
      <c r="AA235" s="20">
        <f t="shared" si="189"/>
        <v>75455718</v>
      </c>
      <c r="AB235" s="21">
        <f t="shared" si="189"/>
        <v>75455718</v>
      </c>
      <c r="AC235" s="169">
        <f t="shared" si="189"/>
        <v>0</v>
      </c>
      <c r="AD235" s="20">
        <f t="shared" si="189"/>
        <v>75455718</v>
      </c>
      <c r="AE235" s="21">
        <f t="shared" si="189"/>
        <v>43989246</v>
      </c>
      <c r="AF235" s="169">
        <f t="shared" si="189"/>
        <v>0</v>
      </c>
      <c r="AG235" s="20">
        <f t="shared" si="189"/>
        <v>43989246</v>
      </c>
      <c r="AH235" s="21">
        <f t="shared" si="189"/>
        <v>147605008</v>
      </c>
      <c r="AI235" s="17">
        <f t="shared" si="189"/>
        <v>147605008</v>
      </c>
      <c r="AJ235" s="18">
        <f t="shared" si="189"/>
        <v>179071480</v>
      </c>
      <c r="AK235" s="10"/>
      <c r="AL235" s="31">
        <f>SUM(AL236:AL241)</f>
        <v>0</v>
      </c>
      <c r="AM235" s="28">
        <f>SUM(AM236:AM241)</f>
        <v>0</v>
      </c>
      <c r="AN235" s="10"/>
    </row>
    <row r="236" spans="1:40" s="467" customFormat="1" x14ac:dyDescent="0.2">
      <c r="A236" s="623"/>
      <c r="B236" s="554"/>
      <c r="N236" s="10"/>
      <c r="P236" s="10"/>
      <c r="Q236" s="10"/>
      <c r="R236" s="10"/>
      <c r="S236" s="156" t="str">
        <f>+IF(FEBRERO!S236=0,"",FEBRERO!S236)</f>
        <v>8001000-1</v>
      </c>
      <c r="T236" s="55" t="str">
        <f>+IF(FEBRERO!T236=0,"",FEBRERO!T236)</f>
        <v>Subprogr.Construc. Remodelac. Adecuación y Apliac.1</v>
      </c>
      <c r="U236" s="29">
        <f>+ENERO!U236</f>
        <v>50000000</v>
      </c>
      <c r="V236" s="17">
        <f>FEBRERO!V236+MARZO!AL236</f>
        <v>0</v>
      </c>
      <c r="W236" s="17">
        <f>FEBRERO!W236+MARZO!AM236</f>
        <v>100000000</v>
      </c>
      <c r="X236" s="20">
        <f t="shared" ref="X236:X241" si="190">SUM(U236:W236)</f>
        <v>150000000</v>
      </c>
      <c r="Y236" s="21">
        <f>FEBRERO!AA236</f>
        <v>2394992</v>
      </c>
      <c r="Z236" s="457">
        <v>0</v>
      </c>
      <c r="AA236" s="20">
        <f t="shared" ref="AA236:AA241" si="191">SUM(Y236:Z236)</f>
        <v>2394992</v>
      </c>
      <c r="AB236" s="21">
        <f>FEBRERO!AD236</f>
        <v>2394992</v>
      </c>
      <c r="AC236" s="457">
        <v>0</v>
      </c>
      <c r="AD236" s="20">
        <f t="shared" ref="AD236:AD241" si="192">SUM(AB236:AC236)</f>
        <v>2394992</v>
      </c>
      <c r="AE236" s="21">
        <f>FEBRERO!AG236</f>
        <v>2394992</v>
      </c>
      <c r="AF236" s="457">
        <v>0</v>
      </c>
      <c r="AG236" s="20">
        <f t="shared" ref="AG236:AG241" si="193">SUM(AE236:AF236)</f>
        <v>2394992</v>
      </c>
      <c r="AH236" s="21">
        <f t="shared" ref="AH236:AH241" si="194">X236-AA236</f>
        <v>147605008</v>
      </c>
      <c r="AI236" s="17">
        <f t="shared" ref="AI236:AI241" si="195">X236-AD236</f>
        <v>147605008</v>
      </c>
      <c r="AJ236" s="18">
        <f t="shared" ref="AJ236:AJ241" si="196">X236-AG236</f>
        <v>147605008</v>
      </c>
      <c r="AK236" s="10"/>
      <c r="AL236" s="455">
        <v>0</v>
      </c>
      <c r="AM236" s="458">
        <v>0</v>
      </c>
      <c r="AN236" s="10"/>
    </row>
    <row r="237" spans="1:40" s="467" customFormat="1" x14ac:dyDescent="0.2">
      <c r="A237" s="623"/>
      <c r="B237" s="554"/>
      <c r="N237" s="10"/>
      <c r="P237" s="10"/>
      <c r="Q237" s="10"/>
      <c r="R237" s="10"/>
      <c r="S237" s="156" t="str">
        <f>+IF(FEBRERO!S237=0,"",FEBRERO!S237)</f>
        <v>8001000-2</v>
      </c>
      <c r="T237" s="55" t="str">
        <f>+IF(FEBRERO!T237=0,"",FEBRERO!T237)</f>
        <v>Subprogr.Construc. Remodelac. Adecuación y Apliac.2</v>
      </c>
      <c r="U237" s="29">
        <f>+ENERO!U237</f>
        <v>0</v>
      </c>
      <c r="V237" s="17">
        <f>FEBRERO!V237+MARZO!AL237</f>
        <v>0</v>
      </c>
      <c r="W237" s="17">
        <f>FEBRERO!W237+MARZO!AM237</f>
        <v>0</v>
      </c>
      <c r="X237" s="20">
        <f t="shared" si="190"/>
        <v>0</v>
      </c>
      <c r="Y237" s="21">
        <f>FEBRERO!AA237</f>
        <v>0</v>
      </c>
      <c r="Z237" s="457">
        <v>0</v>
      </c>
      <c r="AA237" s="20">
        <f t="shared" si="191"/>
        <v>0</v>
      </c>
      <c r="AB237" s="21">
        <f>FEBRERO!AD237</f>
        <v>0</v>
      </c>
      <c r="AC237" s="457">
        <v>0</v>
      </c>
      <c r="AD237" s="20">
        <f t="shared" si="192"/>
        <v>0</v>
      </c>
      <c r="AE237" s="21">
        <f>FEBRERO!AG237</f>
        <v>0</v>
      </c>
      <c r="AF237" s="457">
        <v>0</v>
      </c>
      <c r="AG237" s="20">
        <f t="shared" si="193"/>
        <v>0</v>
      </c>
      <c r="AH237" s="21">
        <f t="shared" si="194"/>
        <v>0</v>
      </c>
      <c r="AI237" s="17">
        <f t="shared" si="195"/>
        <v>0</v>
      </c>
      <c r="AJ237" s="18">
        <f t="shared" si="196"/>
        <v>0</v>
      </c>
      <c r="AK237" s="10"/>
      <c r="AL237" s="455">
        <v>0</v>
      </c>
      <c r="AM237" s="458">
        <v>0</v>
      </c>
      <c r="AN237" s="10"/>
    </row>
    <row r="238" spans="1:40" s="467" customFormat="1" x14ac:dyDescent="0.2">
      <c r="A238" s="623"/>
      <c r="B238" s="554"/>
      <c r="N238" s="10"/>
      <c r="P238" s="10"/>
      <c r="Q238" s="10"/>
      <c r="R238" s="10"/>
      <c r="S238" s="156" t="str">
        <f>+IF(FEBRERO!S238=0,"",FEBRERO!S238)</f>
        <v>8001000-3</v>
      </c>
      <c r="T238" s="55" t="str">
        <f>+IF(FEBRERO!T238=0,"",FEBRERO!T238)</f>
        <v>Subprogr.Construc. Remodelac. Adecuación y Apliac.3</v>
      </c>
      <c r="U238" s="29">
        <f>+ENERO!U238</f>
        <v>0</v>
      </c>
      <c r="V238" s="17">
        <f>FEBRERO!V238+MARZO!AL238</f>
        <v>0</v>
      </c>
      <c r="W238" s="17">
        <f>FEBRERO!W238+MARZO!AM238</f>
        <v>0</v>
      </c>
      <c r="X238" s="20">
        <f t="shared" si="190"/>
        <v>0</v>
      </c>
      <c r="Y238" s="21">
        <f>FEBRERO!AA238</f>
        <v>0</v>
      </c>
      <c r="Z238" s="457">
        <v>0</v>
      </c>
      <c r="AA238" s="20">
        <f t="shared" si="191"/>
        <v>0</v>
      </c>
      <c r="AB238" s="21">
        <f>FEBRERO!AD238</f>
        <v>0</v>
      </c>
      <c r="AC238" s="457">
        <v>0</v>
      </c>
      <c r="AD238" s="20">
        <f t="shared" si="192"/>
        <v>0</v>
      </c>
      <c r="AE238" s="21">
        <f>FEBRERO!AG238</f>
        <v>0</v>
      </c>
      <c r="AF238" s="457">
        <v>0</v>
      </c>
      <c r="AG238" s="20">
        <f t="shared" si="193"/>
        <v>0</v>
      </c>
      <c r="AH238" s="21">
        <f t="shared" si="194"/>
        <v>0</v>
      </c>
      <c r="AI238" s="17">
        <f t="shared" si="195"/>
        <v>0</v>
      </c>
      <c r="AJ238" s="18">
        <f t="shared" si="196"/>
        <v>0</v>
      </c>
      <c r="AK238" s="10"/>
      <c r="AL238" s="455">
        <v>0</v>
      </c>
      <c r="AM238" s="458">
        <v>0</v>
      </c>
      <c r="AN238" s="10"/>
    </row>
    <row r="239" spans="1:40" s="467" customFormat="1" x14ac:dyDescent="0.2">
      <c r="A239" s="623"/>
      <c r="B239" s="554"/>
      <c r="N239" s="10"/>
      <c r="P239" s="10"/>
      <c r="Q239" s="10"/>
      <c r="S239" s="156" t="str">
        <f>+IF(FEBRERO!S239=0,"",FEBRERO!S239)</f>
        <v>8001000-4</v>
      </c>
      <c r="T239" s="55" t="str">
        <f>+IF(FEBRERO!T239=0,"",FEBRERO!T239)</f>
        <v>Subprogr.Construc. Remodelac. Adecuación y Apliac.4</v>
      </c>
      <c r="U239" s="29">
        <f>+ENERO!U239</f>
        <v>0</v>
      </c>
      <c r="V239" s="17">
        <f>FEBRERO!V239+MARZO!AL239</f>
        <v>0</v>
      </c>
      <c r="W239" s="17">
        <f>FEBRERO!W239+MARZO!AM239</f>
        <v>0</v>
      </c>
      <c r="X239" s="20">
        <f t="shared" si="190"/>
        <v>0</v>
      </c>
      <c r="Y239" s="21">
        <f>FEBRERO!AA239</f>
        <v>0</v>
      </c>
      <c r="Z239" s="457">
        <v>0</v>
      </c>
      <c r="AA239" s="20">
        <f t="shared" si="191"/>
        <v>0</v>
      </c>
      <c r="AB239" s="21">
        <f>FEBRERO!AD239</f>
        <v>0</v>
      </c>
      <c r="AC239" s="457">
        <v>0</v>
      </c>
      <c r="AD239" s="20">
        <f t="shared" si="192"/>
        <v>0</v>
      </c>
      <c r="AE239" s="21">
        <f>FEBRERO!AG239</f>
        <v>0</v>
      </c>
      <c r="AF239" s="457">
        <v>0</v>
      </c>
      <c r="AG239" s="20">
        <f t="shared" si="193"/>
        <v>0</v>
      </c>
      <c r="AH239" s="21">
        <f t="shared" si="194"/>
        <v>0</v>
      </c>
      <c r="AI239" s="17">
        <f t="shared" si="195"/>
        <v>0</v>
      </c>
      <c r="AJ239" s="18">
        <f t="shared" si="196"/>
        <v>0</v>
      </c>
      <c r="AK239" s="10"/>
      <c r="AL239" s="455">
        <v>0</v>
      </c>
      <c r="AM239" s="458">
        <v>0</v>
      </c>
      <c r="AN239" s="10"/>
    </row>
    <row r="240" spans="1:40" s="467" customFormat="1" x14ac:dyDescent="0.2">
      <c r="A240" s="623"/>
      <c r="B240" s="554"/>
      <c r="N240" s="10"/>
      <c r="P240" s="10"/>
      <c r="Q240" s="10"/>
      <c r="S240" s="156" t="str">
        <f>+IF(FEBRERO!S240=0,"",FEBRERO!S240)</f>
        <v>8001000-7</v>
      </c>
      <c r="T240" s="55" t="str">
        <f>+IF(FEBRERO!T240=0,"",FEBRERO!T240)</f>
        <v>Subprogr.Construc. Remodelac. Adecuación y Apliac.5</v>
      </c>
      <c r="U240" s="29">
        <f>+ENERO!U240</f>
        <v>0</v>
      </c>
      <c r="V240" s="17">
        <f>FEBRERO!V240+MARZO!AL240</f>
        <v>0</v>
      </c>
      <c r="W240" s="17">
        <f>FEBRERO!W240+MARZO!AM240</f>
        <v>0</v>
      </c>
      <c r="X240" s="20">
        <f t="shared" si="190"/>
        <v>0</v>
      </c>
      <c r="Y240" s="21">
        <f>FEBRERO!AA240</f>
        <v>0</v>
      </c>
      <c r="Z240" s="457">
        <v>0</v>
      </c>
      <c r="AA240" s="20">
        <f t="shared" si="191"/>
        <v>0</v>
      </c>
      <c r="AB240" s="21">
        <f>FEBRERO!AD240</f>
        <v>0</v>
      </c>
      <c r="AC240" s="457">
        <v>0</v>
      </c>
      <c r="AD240" s="20">
        <f t="shared" si="192"/>
        <v>0</v>
      </c>
      <c r="AE240" s="21">
        <f>FEBRERO!AG240</f>
        <v>0</v>
      </c>
      <c r="AF240" s="457">
        <v>0</v>
      </c>
      <c r="AG240" s="20">
        <f t="shared" si="193"/>
        <v>0</v>
      </c>
      <c r="AH240" s="21">
        <f t="shared" si="194"/>
        <v>0</v>
      </c>
      <c r="AI240" s="17">
        <f t="shared" si="195"/>
        <v>0</v>
      </c>
      <c r="AJ240" s="18">
        <f t="shared" si="196"/>
        <v>0</v>
      </c>
      <c r="AK240" s="10"/>
      <c r="AL240" s="455">
        <v>0</v>
      </c>
      <c r="AM240" s="458">
        <v>0</v>
      </c>
      <c r="AN240" s="10"/>
    </row>
    <row r="241" spans="1:70" ht="14.25" x14ac:dyDescent="0.2">
      <c r="A241" s="623"/>
      <c r="B241" s="554"/>
      <c r="C241" s="467"/>
      <c r="D241" s="467"/>
      <c r="E241" s="467"/>
      <c r="F241" s="467"/>
      <c r="G241" s="467"/>
      <c r="H241" s="467"/>
      <c r="I241" s="467"/>
      <c r="J241" s="467"/>
      <c r="K241" s="467"/>
      <c r="L241" s="467"/>
      <c r="M241" s="467"/>
      <c r="N241" s="10"/>
      <c r="O241" s="467"/>
      <c r="P241" s="10"/>
      <c r="Q241" s="10"/>
      <c r="S241" s="656">
        <f>+IF(FEBRERO!S241=0,"",FEBRERO!S241)</f>
        <v>8001999</v>
      </c>
      <c r="T241" s="55" t="str">
        <f>+IF(FEBRERO!T241=0,"",FEBRERO!T241)</f>
        <v>Vigencias Anteriores</v>
      </c>
      <c r="U241" s="29">
        <f>+ENERO!U241</f>
        <v>0</v>
      </c>
      <c r="V241" s="17">
        <f>FEBRERO!V241+MARZO!AL241</f>
        <v>0</v>
      </c>
      <c r="W241" s="17">
        <f>FEBRERO!W241+MARZO!AM241</f>
        <v>73060726</v>
      </c>
      <c r="X241" s="20">
        <f t="shared" si="190"/>
        <v>73060726</v>
      </c>
      <c r="Y241" s="21">
        <f>FEBRERO!AA241</f>
        <v>73060726</v>
      </c>
      <c r="Z241" s="457">
        <v>0</v>
      </c>
      <c r="AA241" s="20">
        <f t="shared" si="191"/>
        <v>73060726</v>
      </c>
      <c r="AB241" s="21">
        <f>FEBRERO!AD241</f>
        <v>73060726</v>
      </c>
      <c r="AC241" s="457">
        <v>0</v>
      </c>
      <c r="AD241" s="20">
        <f t="shared" si="192"/>
        <v>73060726</v>
      </c>
      <c r="AE241" s="21">
        <f>FEBRERO!AG241</f>
        <v>41594254</v>
      </c>
      <c r="AF241" s="457">
        <v>0</v>
      </c>
      <c r="AG241" s="20">
        <f t="shared" si="193"/>
        <v>41594254</v>
      </c>
      <c r="AH241" s="21">
        <f t="shared" si="194"/>
        <v>0</v>
      </c>
      <c r="AI241" s="17">
        <f t="shared" si="195"/>
        <v>0</v>
      </c>
      <c r="AJ241" s="18">
        <f t="shared" si="196"/>
        <v>31466472</v>
      </c>
      <c r="AK241" s="10"/>
      <c r="AL241" s="455">
        <v>0</v>
      </c>
      <c r="AM241" s="458">
        <v>0</v>
      </c>
      <c r="BM241" s="467"/>
      <c r="BN241" s="467"/>
      <c r="BO241" s="467"/>
      <c r="BP241" s="467"/>
      <c r="BQ241" s="467"/>
      <c r="BR241" s="467"/>
    </row>
    <row r="242" spans="1:70" ht="15.75" x14ac:dyDescent="0.2">
      <c r="A242" s="623"/>
      <c r="B242" s="554"/>
      <c r="C242" s="467"/>
      <c r="D242" s="467"/>
      <c r="E242" s="467"/>
      <c r="F242" s="467"/>
      <c r="G242" s="467"/>
      <c r="H242" s="467"/>
      <c r="I242" s="467"/>
      <c r="J242" s="467"/>
      <c r="K242" s="467"/>
      <c r="L242" s="467"/>
      <c r="M242" s="467"/>
      <c r="N242" s="10"/>
      <c r="O242" s="467"/>
      <c r="P242" s="10"/>
      <c r="Q242" s="10"/>
      <c r="S242" s="448" t="str">
        <f>+IF(FEBRERO!S242=0,"",FEBRERO!S242)</f>
        <v/>
      </c>
      <c r="T242" s="649" t="str">
        <f>+IF(FEBRERO!T242=0,"",FEBRERO!T242)</f>
        <v/>
      </c>
      <c r="U242" s="193"/>
      <c r="V242" s="193"/>
      <c r="W242" s="193"/>
      <c r="X242" s="193"/>
      <c r="Y242" s="193"/>
      <c r="Z242" s="193"/>
      <c r="AA242" s="193"/>
      <c r="AB242" s="193"/>
      <c r="AC242" s="193"/>
      <c r="AD242" s="193"/>
      <c r="AE242" s="193"/>
      <c r="AF242" s="193"/>
      <c r="AG242" s="193"/>
      <c r="AH242" s="193"/>
      <c r="AI242" s="193"/>
      <c r="AJ242" s="207"/>
      <c r="AK242" s="10"/>
      <c r="AL242" s="213"/>
      <c r="AM242" s="214"/>
      <c r="BM242" s="467"/>
      <c r="BN242" s="467"/>
      <c r="BO242" s="467"/>
      <c r="BP242" s="467"/>
      <c r="BQ242" s="467"/>
      <c r="BR242" s="467"/>
    </row>
    <row r="243" spans="1:70" x14ac:dyDescent="0.2">
      <c r="A243" s="623"/>
      <c r="B243" s="554"/>
      <c r="C243" s="467"/>
      <c r="D243" s="467"/>
      <c r="E243" s="467"/>
      <c r="F243" s="467"/>
      <c r="G243" s="467"/>
      <c r="H243" s="467"/>
      <c r="I243" s="467"/>
      <c r="J243" s="467"/>
      <c r="K243" s="467"/>
      <c r="L243" s="467"/>
      <c r="M243" s="467"/>
      <c r="N243" s="10"/>
      <c r="O243" s="467"/>
      <c r="P243" s="10"/>
      <c r="Q243" s="10"/>
      <c r="S243" s="155">
        <f>+IF(FEBRERO!S243=0,"",FEBRERO!S243)</f>
        <v>8002001</v>
      </c>
      <c r="T243" s="159" t="str">
        <f>+IF(FEBRERO!T243=0,"",FEBRERO!T243)</f>
        <v>Gastos Operativos de Inversion   (Programas Especiales)</v>
      </c>
      <c r="U243" s="29">
        <f t="shared" ref="U243:AJ243" si="197">SUM(U244:U256)</f>
        <v>281500000</v>
      </c>
      <c r="V243" s="17">
        <f t="shared" si="197"/>
        <v>0</v>
      </c>
      <c r="W243" s="17">
        <f t="shared" si="197"/>
        <v>39746754</v>
      </c>
      <c r="X243" s="20">
        <f t="shared" si="197"/>
        <v>321246754</v>
      </c>
      <c r="Y243" s="21">
        <f t="shared" si="197"/>
        <v>129746754</v>
      </c>
      <c r="Z243" s="169">
        <f t="shared" si="197"/>
        <v>90433340</v>
      </c>
      <c r="AA243" s="20">
        <f t="shared" si="197"/>
        <v>220180094</v>
      </c>
      <c r="AB243" s="21">
        <f t="shared" si="197"/>
        <v>129746754</v>
      </c>
      <c r="AC243" s="169">
        <f t="shared" si="197"/>
        <v>8600000</v>
      </c>
      <c r="AD243" s="20">
        <f t="shared" si="197"/>
        <v>138346754</v>
      </c>
      <c r="AE243" s="21">
        <f t="shared" si="197"/>
        <v>80193444</v>
      </c>
      <c r="AF243" s="169">
        <f t="shared" si="197"/>
        <v>0</v>
      </c>
      <c r="AG243" s="20">
        <f t="shared" si="197"/>
        <v>80193444</v>
      </c>
      <c r="AH243" s="21">
        <f t="shared" si="197"/>
        <v>101066660</v>
      </c>
      <c r="AI243" s="17">
        <f t="shared" si="197"/>
        <v>182900000</v>
      </c>
      <c r="AJ243" s="18">
        <f t="shared" si="197"/>
        <v>241053310</v>
      </c>
      <c r="AK243" s="10"/>
      <c r="AL243" s="21">
        <f>SUM(AL244:AL256)</f>
        <v>0</v>
      </c>
      <c r="AM243" s="18">
        <f>SUM(AM244:AM256)</f>
        <v>0</v>
      </c>
    </row>
    <row r="244" spans="1:70" x14ac:dyDescent="0.2">
      <c r="A244" s="623"/>
      <c r="B244" s="554"/>
      <c r="C244" s="467"/>
      <c r="D244" s="467"/>
      <c r="E244" s="467"/>
      <c r="F244" s="467"/>
      <c r="G244" s="467"/>
      <c r="H244" s="467"/>
      <c r="I244" s="467"/>
      <c r="J244" s="467"/>
      <c r="K244" s="467"/>
      <c r="L244" s="467"/>
      <c r="M244" s="467"/>
      <c r="N244" s="10"/>
      <c r="O244" s="467"/>
      <c r="P244" s="10"/>
      <c r="Q244" s="10"/>
      <c r="S244" s="156" t="str">
        <f>+IF(FEBRERO!S244=0,"",FEBRERO!S244)</f>
        <v>8002100-1</v>
      </c>
      <c r="T244" s="55" t="str">
        <f>+IF(FEBRERO!T244=0,"",FEBRERO!T244)</f>
        <v>Fondo de la Vivienda</v>
      </c>
      <c r="U244" s="29">
        <f>+ENERO!U244</f>
        <v>0</v>
      </c>
      <c r="V244" s="17">
        <f>FEBRERO!V244+MARZO!AL244</f>
        <v>0</v>
      </c>
      <c r="W244" s="17">
        <f>FEBRERO!W244+MARZO!AM244</f>
        <v>0</v>
      </c>
      <c r="X244" s="20">
        <f t="shared" ref="X244:X256" si="198">SUM(U244:W244)</f>
        <v>0</v>
      </c>
      <c r="Y244" s="21">
        <f>FEBRERO!AA244</f>
        <v>0</v>
      </c>
      <c r="Z244" s="457">
        <v>0</v>
      </c>
      <c r="AA244" s="20">
        <f t="shared" ref="AA244:AA256" si="199">SUM(Y244:Z244)</f>
        <v>0</v>
      </c>
      <c r="AB244" s="21">
        <f>FEBRERO!AD244</f>
        <v>0</v>
      </c>
      <c r="AC244" s="457">
        <v>0</v>
      </c>
      <c r="AD244" s="20">
        <f t="shared" ref="AD244:AD256" si="200">SUM(AB244:AC244)</f>
        <v>0</v>
      </c>
      <c r="AE244" s="21">
        <f>FEBRERO!AG244</f>
        <v>0</v>
      </c>
      <c r="AF244" s="457">
        <v>0</v>
      </c>
      <c r="AG244" s="20">
        <f t="shared" ref="AG244:AG256" si="201">SUM(AE244:AF244)</f>
        <v>0</v>
      </c>
      <c r="AH244" s="21">
        <f t="shared" ref="AH244:AH256" si="202">X244-AA244</f>
        <v>0</v>
      </c>
      <c r="AI244" s="17">
        <f t="shared" ref="AI244:AI256" si="203">X244-AD244</f>
        <v>0</v>
      </c>
      <c r="AJ244" s="18">
        <f t="shared" ref="AJ244:AJ256" si="204">X244-AG244</f>
        <v>0</v>
      </c>
      <c r="AK244" s="10"/>
      <c r="AL244" s="455">
        <v>0</v>
      </c>
      <c r="AM244" s="458">
        <v>0</v>
      </c>
    </row>
    <row r="245" spans="1:70" x14ac:dyDescent="0.2">
      <c r="A245" s="623"/>
      <c r="B245" s="554"/>
      <c r="C245" s="467"/>
      <c r="D245" s="467"/>
      <c r="E245" s="467"/>
      <c r="F245" s="467"/>
      <c r="G245" s="467"/>
      <c r="H245" s="467"/>
      <c r="I245" s="467"/>
      <c r="J245" s="467"/>
      <c r="K245" s="467"/>
      <c r="L245" s="467"/>
      <c r="M245" s="467"/>
      <c r="N245" s="10"/>
      <c r="O245" s="467"/>
      <c r="P245" s="10"/>
      <c r="Q245" s="10"/>
      <c r="S245" s="156" t="str">
        <f>+IF(FEBRERO!S245=0,"",FEBRERO!S245)</f>
        <v>8002100-2</v>
      </c>
      <c r="T245" s="55" t="str">
        <f>+IF(FEBRERO!T245=0,"",FEBRERO!T245)</f>
        <v>Programas Especial 01 Convenio APS Municipio</v>
      </c>
      <c r="U245" s="29">
        <f>+ENERO!U245</f>
        <v>103500000</v>
      </c>
      <c r="V245" s="17">
        <f>FEBRERO!V245+MARZO!AL245</f>
        <v>0</v>
      </c>
      <c r="W245" s="17">
        <f>FEBRERO!W245+MARZO!AM245</f>
        <v>4000000</v>
      </c>
      <c r="X245" s="20">
        <f t="shared" si="198"/>
        <v>107500000</v>
      </c>
      <c r="Y245" s="21">
        <f>FEBRERO!AA245</f>
        <v>0</v>
      </c>
      <c r="Z245" s="457">
        <v>90433340</v>
      </c>
      <c r="AA245" s="20">
        <f t="shared" si="199"/>
        <v>90433340</v>
      </c>
      <c r="AB245" s="21">
        <f>FEBRERO!AD245</f>
        <v>0</v>
      </c>
      <c r="AC245" s="457">
        <v>8600000</v>
      </c>
      <c r="AD245" s="20">
        <f t="shared" si="200"/>
        <v>8600000</v>
      </c>
      <c r="AE245" s="21">
        <f>FEBRERO!AG245</f>
        <v>0</v>
      </c>
      <c r="AF245" s="457">
        <v>0</v>
      </c>
      <c r="AG245" s="20">
        <f t="shared" si="201"/>
        <v>0</v>
      </c>
      <c r="AH245" s="21">
        <f t="shared" si="202"/>
        <v>17066660</v>
      </c>
      <c r="AI245" s="17">
        <f t="shared" si="203"/>
        <v>98900000</v>
      </c>
      <c r="AJ245" s="18">
        <f t="shared" si="204"/>
        <v>107500000</v>
      </c>
      <c r="AK245" s="10"/>
      <c r="AL245" s="455">
        <v>0</v>
      </c>
      <c r="AM245" s="458">
        <v>0</v>
      </c>
    </row>
    <row r="246" spans="1:70" x14ac:dyDescent="0.2">
      <c r="A246" s="623"/>
      <c r="B246" s="554"/>
      <c r="C246" s="467"/>
      <c r="D246" s="467"/>
      <c r="E246" s="467"/>
      <c r="F246" s="467"/>
      <c r="G246" s="467"/>
      <c r="H246" s="467"/>
      <c r="I246" s="467"/>
      <c r="J246" s="467"/>
      <c r="K246" s="467"/>
      <c r="L246" s="467"/>
      <c r="M246" s="467"/>
      <c r="N246" s="10"/>
      <c r="O246" s="467"/>
      <c r="P246" s="10"/>
      <c r="Q246" s="10"/>
      <c r="S246" s="156" t="str">
        <f>+IF(FEBRERO!S246=0,"",FEBRERO!S246)</f>
        <v>8002100-3</v>
      </c>
      <c r="T246" s="55" t="str">
        <f>+IF(FEBRERO!T246=0,"",FEBRERO!T246)</f>
        <v>Programas Especial 02Convenio Gobernacion</v>
      </c>
      <c r="U246" s="29">
        <f>+ENERO!U246</f>
        <v>55000000</v>
      </c>
      <c r="V246" s="17">
        <f>FEBRERO!V246+MARZO!AL246</f>
        <v>0</v>
      </c>
      <c r="W246" s="17">
        <f>FEBRERO!W246+MARZO!AM246</f>
        <v>0</v>
      </c>
      <c r="X246" s="20">
        <f t="shared" si="198"/>
        <v>55000000</v>
      </c>
      <c r="Y246" s="21">
        <f>FEBRERO!AA246</f>
        <v>0</v>
      </c>
      <c r="Z246" s="457">
        <v>0</v>
      </c>
      <c r="AA246" s="20">
        <f t="shared" si="199"/>
        <v>0</v>
      </c>
      <c r="AB246" s="21">
        <f>FEBRERO!AD246</f>
        <v>0</v>
      </c>
      <c r="AC246" s="457">
        <v>0</v>
      </c>
      <c r="AD246" s="20">
        <f t="shared" si="200"/>
        <v>0</v>
      </c>
      <c r="AE246" s="21">
        <f>FEBRERO!AG246</f>
        <v>0</v>
      </c>
      <c r="AF246" s="457">
        <v>0</v>
      </c>
      <c r="AG246" s="20">
        <f t="shared" si="201"/>
        <v>0</v>
      </c>
      <c r="AH246" s="21">
        <f t="shared" si="202"/>
        <v>55000000</v>
      </c>
      <c r="AI246" s="17">
        <f t="shared" si="203"/>
        <v>55000000</v>
      </c>
      <c r="AJ246" s="18">
        <f t="shared" si="204"/>
        <v>55000000</v>
      </c>
      <c r="AK246" s="10"/>
      <c r="AL246" s="455">
        <v>0</v>
      </c>
      <c r="AM246" s="458">
        <v>0</v>
      </c>
    </row>
    <row r="247" spans="1:70" x14ac:dyDescent="0.2">
      <c r="A247" s="623"/>
      <c r="B247" s="554"/>
      <c r="C247" s="467"/>
      <c r="D247" s="467"/>
      <c r="E247" s="467"/>
      <c r="F247" s="467"/>
      <c r="G247" s="467"/>
      <c r="H247" s="467"/>
      <c r="I247" s="467"/>
      <c r="J247" s="467"/>
      <c r="K247" s="467"/>
      <c r="L247" s="467"/>
      <c r="M247" s="467"/>
      <c r="N247" s="10"/>
      <c r="O247" s="467"/>
      <c r="P247" s="10"/>
      <c r="Q247" s="10"/>
      <c r="S247" s="156" t="str">
        <f>+IF(FEBRERO!S247=0,"",FEBRERO!S247)</f>
        <v>8002100-4</v>
      </c>
      <c r="T247" s="55" t="str">
        <f>+IF(FEBRERO!T247=0,"",FEBRERO!T247)</f>
        <v>Programas Especial 03 Adquisicion Equipo Rayos x - Convenio Ministerio</v>
      </c>
      <c r="U247" s="29">
        <f>+ENERO!U247</f>
        <v>100000000</v>
      </c>
      <c r="V247" s="17">
        <f>FEBRERO!V247+MARZO!AL247</f>
        <v>0</v>
      </c>
      <c r="W247" s="17">
        <f>FEBRERO!W247+MARZO!AM247</f>
        <v>20000000</v>
      </c>
      <c r="X247" s="20">
        <f t="shared" si="198"/>
        <v>120000000</v>
      </c>
      <c r="Y247" s="21">
        <f>FEBRERO!AA247</f>
        <v>120000000</v>
      </c>
      <c r="Z247" s="457">
        <v>0</v>
      </c>
      <c r="AA247" s="20">
        <f t="shared" si="199"/>
        <v>120000000</v>
      </c>
      <c r="AB247" s="21">
        <f>FEBRERO!AD247</f>
        <v>120000000</v>
      </c>
      <c r="AC247" s="457">
        <v>0</v>
      </c>
      <c r="AD247" s="20">
        <f t="shared" si="200"/>
        <v>120000000</v>
      </c>
      <c r="AE247" s="21">
        <f>FEBRERO!AG247</f>
        <v>70446780</v>
      </c>
      <c r="AF247" s="457">
        <v>0</v>
      </c>
      <c r="AG247" s="20">
        <f t="shared" si="201"/>
        <v>70446780</v>
      </c>
      <c r="AH247" s="21">
        <f t="shared" si="202"/>
        <v>0</v>
      </c>
      <c r="AI247" s="17">
        <f t="shared" si="203"/>
        <v>0</v>
      </c>
      <c r="AJ247" s="18">
        <f t="shared" si="204"/>
        <v>49553220</v>
      </c>
      <c r="AK247" s="10"/>
      <c r="AL247" s="455">
        <v>0</v>
      </c>
      <c r="AM247" s="458">
        <v>0</v>
      </c>
    </row>
    <row r="248" spans="1:70" x14ac:dyDescent="0.2">
      <c r="A248" s="623"/>
      <c r="B248" s="554"/>
      <c r="C248" s="467"/>
      <c r="D248" s="467"/>
      <c r="E248" s="467"/>
      <c r="F248" s="467"/>
      <c r="G248" s="467"/>
      <c r="H248" s="467"/>
      <c r="I248" s="467"/>
      <c r="J248" s="467"/>
      <c r="K248" s="467"/>
      <c r="L248" s="467"/>
      <c r="M248" s="467"/>
      <c r="N248" s="10"/>
      <c r="O248" s="467"/>
      <c r="P248" s="10"/>
      <c r="Q248" s="10"/>
      <c r="S248" s="156" t="str">
        <f>+IF(FEBRERO!S248=0,"",FEBRERO!S248)</f>
        <v>8002100-5</v>
      </c>
      <c r="T248" s="55" t="str">
        <f>+IF(FEBRERO!T248=0,"",FEBRERO!T248)</f>
        <v xml:space="preserve">Programas Especial 04 Convenio Puestos de Salud </v>
      </c>
      <c r="U248" s="29">
        <f>+ENERO!U248</f>
        <v>23000000</v>
      </c>
      <c r="V248" s="17">
        <f>FEBRERO!V248+MARZO!AL248</f>
        <v>0</v>
      </c>
      <c r="W248" s="17">
        <f>FEBRERO!W248+MARZO!AM248</f>
        <v>6000000</v>
      </c>
      <c r="X248" s="20">
        <f t="shared" si="198"/>
        <v>29000000</v>
      </c>
      <c r="Y248" s="21">
        <f>FEBRERO!AA248</f>
        <v>0</v>
      </c>
      <c r="Z248" s="457">
        <v>0</v>
      </c>
      <c r="AA248" s="20">
        <f t="shared" si="199"/>
        <v>0</v>
      </c>
      <c r="AB248" s="21">
        <f>FEBRERO!AD248</f>
        <v>0</v>
      </c>
      <c r="AC248" s="457">
        <v>0</v>
      </c>
      <c r="AD248" s="20">
        <f t="shared" si="200"/>
        <v>0</v>
      </c>
      <c r="AE248" s="21">
        <f>FEBRERO!AG248</f>
        <v>0</v>
      </c>
      <c r="AF248" s="457">
        <v>0</v>
      </c>
      <c r="AG248" s="20">
        <f t="shared" si="201"/>
        <v>0</v>
      </c>
      <c r="AH248" s="21">
        <f t="shared" si="202"/>
        <v>29000000</v>
      </c>
      <c r="AI248" s="17">
        <f t="shared" si="203"/>
        <v>29000000</v>
      </c>
      <c r="AJ248" s="18">
        <f t="shared" si="204"/>
        <v>29000000</v>
      </c>
      <c r="AK248" s="10"/>
      <c r="AL248" s="455">
        <v>0</v>
      </c>
      <c r="AM248" s="458">
        <v>0</v>
      </c>
    </row>
    <row r="249" spans="1:70" x14ac:dyDescent="0.2">
      <c r="A249" s="623"/>
      <c r="B249" s="554"/>
      <c r="C249" s="467"/>
      <c r="D249" s="467"/>
      <c r="E249" s="467"/>
      <c r="F249" s="467"/>
      <c r="G249" s="467"/>
      <c r="H249" s="467"/>
      <c r="I249" s="467"/>
      <c r="J249" s="467"/>
      <c r="K249" s="467"/>
      <c r="L249" s="467"/>
      <c r="M249" s="467"/>
      <c r="N249" s="10"/>
      <c r="O249" s="467"/>
      <c r="P249" s="10"/>
      <c r="Q249" s="10"/>
      <c r="S249" s="156" t="str">
        <f>+IF(FEBRERO!S249=0,"",FEBRERO!S249)</f>
        <v>8002100-6</v>
      </c>
      <c r="T249" s="55" t="str">
        <f>+IF(FEBRERO!T249=0,"",FEBRERO!T249)</f>
        <v>Programas Especial 05</v>
      </c>
      <c r="U249" s="29">
        <f>+ENERO!U249</f>
        <v>0</v>
      </c>
      <c r="V249" s="17">
        <f>FEBRERO!V249+MARZO!AL249</f>
        <v>0</v>
      </c>
      <c r="W249" s="17">
        <f>FEBRERO!W249+MARZO!AM249</f>
        <v>0</v>
      </c>
      <c r="X249" s="20">
        <f t="shared" si="198"/>
        <v>0</v>
      </c>
      <c r="Y249" s="21">
        <f>FEBRERO!AA249</f>
        <v>0</v>
      </c>
      <c r="Z249" s="457">
        <v>0</v>
      </c>
      <c r="AA249" s="20">
        <f t="shared" si="199"/>
        <v>0</v>
      </c>
      <c r="AB249" s="21">
        <f>FEBRERO!AD249</f>
        <v>0</v>
      </c>
      <c r="AC249" s="457">
        <v>0</v>
      </c>
      <c r="AD249" s="20">
        <f t="shared" si="200"/>
        <v>0</v>
      </c>
      <c r="AE249" s="21">
        <f>FEBRERO!AG249</f>
        <v>0</v>
      </c>
      <c r="AF249" s="457">
        <v>0</v>
      </c>
      <c r="AG249" s="20">
        <f t="shared" si="201"/>
        <v>0</v>
      </c>
      <c r="AH249" s="21">
        <f t="shared" si="202"/>
        <v>0</v>
      </c>
      <c r="AI249" s="17">
        <f t="shared" si="203"/>
        <v>0</v>
      </c>
      <c r="AJ249" s="18">
        <f t="shared" si="204"/>
        <v>0</v>
      </c>
      <c r="AK249" s="10"/>
      <c r="AL249" s="455">
        <v>0</v>
      </c>
      <c r="AM249" s="458">
        <v>0</v>
      </c>
    </row>
    <row r="250" spans="1:70" x14ac:dyDescent="0.2">
      <c r="A250" s="623"/>
      <c r="B250" s="554"/>
      <c r="C250" s="467"/>
      <c r="D250" s="467"/>
      <c r="E250" s="467"/>
      <c r="F250" s="467"/>
      <c r="G250" s="467"/>
      <c r="H250" s="467"/>
      <c r="I250" s="467"/>
      <c r="J250" s="467"/>
      <c r="K250" s="467"/>
      <c r="L250" s="467"/>
      <c r="M250" s="467"/>
      <c r="N250" s="10"/>
      <c r="O250" s="467"/>
      <c r="P250" s="10"/>
      <c r="Q250" s="10"/>
      <c r="S250" s="156" t="str">
        <f>+IF(FEBRERO!S250=0,"",FEBRERO!S250)</f>
        <v>8002100-7</v>
      </c>
      <c r="T250" s="55" t="str">
        <f>+IF(FEBRERO!T250=0,"",FEBRERO!T250)</f>
        <v>Programas Especial 06</v>
      </c>
      <c r="U250" s="29">
        <f>+ENERO!U250</f>
        <v>0</v>
      </c>
      <c r="V250" s="17">
        <f>FEBRERO!V250+MARZO!AL250</f>
        <v>0</v>
      </c>
      <c r="W250" s="17">
        <f>FEBRERO!W250+MARZO!AM250</f>
        <v>0</v>
      </c>
      <c r="X250" s="20">
        <f>SUM(U250:W250)</f>
        <v>0</v>
      </c>
      <c r="Y250" s="21">
        <f>FEBRERO!AA250</f>
        <v>0</v>
      </c>
      <c r="Z250" s="457">
        <v>0</v>
      </c>
      <c r="AA250" s="20">
        <f>SUM(Y250:Z250)</f>
        <v>0</v>
      </c>
      <c r="AB250" s="21">
        <f>FEBRERO!AD250</f>
        <v>0</v>
      </c>
      <c r="AC250" s="457">
        <v>0</v>
      </c>
      <c r="AD250" s="20">
        <f>SUM(AB250:AC250)</f>
        <v>0</v>
      </c>
      <c r="AE250" s="21">
        <f>FEBRERO!AG250</f>
        <v>0</v>
      </c>
      <c r="AF250" s="457">
        <v>0</v>
      </c>
      <c r="AG250" s="20">
        <f>SUM(AE250:AF250)</f>
        <v>0</v>
      </c>
      <c r="AH250" s="21">
        <f>X250-AA250</f>
        <v>0</v>
      </c>
      <c r="AI250" s="17">
        <f>X250-AD250</f>
        <v>0</v>
      </c>
      <c r="AJ250" s="18">
        <f>X250-AG250</f>
        <v>0</v>
      </c>
      <c r="AK250" s="10"/>
      <c r="AL250" s="455">
        <v>0</v>
      </c>
      <c r="AM250" s="458">
        <v>0</v>
      </c>
    </row>
    <row r="251" spans="1:70" x14ac:dyDescent="0.2">
      <c r="A251" s="623"/>
      <c r="B251" s="554"/>
      <c r="C251" s="467"/>
      <c r="D251" s="467"/>
      <c r="E251" s="467"/>
      <c r="F251" s="467"/>
      <c r="G251" s="467"/>
      <c r="H251" s="467"/>
      <c r="I251" s="467"/>
      <c r="J251" s="467"/>
      <c r="K251" s="467"/>
      <c r="L251" s="467"/>
      <c r="M251" s="467"/>
      <c r="N251" s="10"/>
      <c r="O251" s="467"/>
      <c r="P251" s="10"/>
      <c r="Q251" s="10"/>
      <c r="S251" s="156" t="str">
        <f>+IF(FEBRERO!S251=0,"",FEBRERO!S251)</f>
        <v>8002100-8</v>
      </c>
      <c r="T251" s="55" t="str">
        <f>+IF(FEBRERO!T251=0,"",FEBRERO!T251)</f>
        <v>Programas Especial 07</v>
      </c>
      <c r="U251" s="29">
        <f>+ENERO!U251</f>
        <v>0</v>
      </c>
      <c r="V251" s="17">
        <f>FEBRERO!V251+MARZO!AL251</f>
        <v>0</v>
      </c>
      <c r="W251" s="17">
        <f>FEBRERO!W251+MARZO!AM251</f>
        <v>0</v>
      </c>
      <c r="X251" s="20">
        <f>SUM(U251:W251)</f>
        <v>0</v>
      </c>
      <c r="Y251" s="21">
        <f>FEBRERO!AA251</f>
        <v>0</v>
      </c>
      <c r="Z251" s="457">
        <v>0</v>
      </c>
      <c r="AA251" s="20">
        <f>SUM(Y251:Z251)</f>
        <v>0</v>
      </c>
      <c r="AB251" s="21">
        <f>FEBRERO!AD251</f>
        <v>0</v>
      </c>
      <c r="AC251" s="457">
        <v>0</v>
      </c>
      <c r="AD251" s="20">
        <f>SUM(AB251:AC251)</f>
        <v>0</v>
      </c>
      <c r="AE251" s="21">
        <f>FEBRERO!AG251</f>
        <v>0</v>
      </c>
      <c r="AF251" s="457">
        <v>0</v>
      </c>
      <c r="AG251" s="20">
        <f>SUM(AE251:AF251)</f>
        <v>0</v>
      </c>
      <c r="AH251" s="21">
        <f>X251-AA251</f>
        <v>0</v>
      </c>
      <c r="AI251" s="17">
        <f>X251-AD251</f>
        <v>0</v>
      </c>
      <c r="AJ251" s="18">
        <f>X251-AG251</f>
        <v>0</v>
      </c>
      <c r="AK251" s="10"/>
      <c r="AL251" s="455">
        <v>0</v>
      </c>
      <c r="AM251" s="458">
        <v>0</v>
      </c>
    </row>
    <row r="252" spans="1:70" x14ac:dyDescent="0.2">
      <c r="A252" s="623"/>
      <c r="B252" s="554"/>
      <c r="C252" s="467"/>
      <c r="D252" s="467"/>
      <c r="E252" s="467"/>
      <c r="F252" s="467"/>
      <c r="G252" s="467"/>
      <c r="H252" s="467"/>
      <c r="I252" s="467"/>
      <c r="J252" s="467"/>
      <c r="K252" s="467"/>
      <c r="L252" s="467"/>
      <c r="M252" s="467"/>
      <c r="N252" s="10"/>
      <c r="O252" s="467"/>
      <c r="P252" s="10"/>
      <c r="Q252" s="10"/>
      <c r="S252" s="156" t="str">
        <f>+IF(FEBRERO!S252=0,"",FEBRERO!S252)</f>
        <v>8002100-9</v>
      </c>
      <c r="T252" s="55" t="str">
        <f>+IF(FEBRERO!T252=0,"",FEBRERO!T252)</f>
        <v>Programas Especial 08</v>
      </c>
      <c r="U252" s="29">
        <f>+ENERO!U252</f>
        <v>0</v>
      </c>
      <c r="V252" s="17">
        <f>FEBRERO!V252+MARZO!AL252</f>
        <v>0</v>
      </c>
      <c r="W252" s="17">
        <f>FEBRERO!W252+MARZO!AM252</f>
        <v>0</v>
      </c>
      <c r="X252" s="20">
        <f>SUM(U252:W252)</f>
        <v>0</v>
      </c>
      <c r="Y252" s="21">
        <f>FEBRERO!AA252</f>
        <v>0</v>
      </c>
      <c r="Z252" s="457">
        <v>0</v>
      </c>
      <c r="AA252" s="20">
        <f>SUM(Y252:Z252)</f>
        <v>0</v>
      </c>
      <c r="AB252" s="21">
        <f>FEBRERO!AD252</f>
        <v>0</v>
      </c>
      <c r="AC252" s="457">
        <v>0</v>
      </c>
      <c r="AD252" s="20">
        <f>SUM(AB252:AC252)</f>
        <v>0</v>
      </c>
      <c r="AE252" s="21">
        <f>FEBRERO!AG252</f>
        <v>0</v>
      </c>
      <c r="AF252" s="457">
        <v>0</v>
      </c>
      <c r="AG252" s="20">
        <f>SUM(AE252:AF252)</f>
        <v>0</v>
      </c>
      <c r="AH252" s="21">
        <f>X252-AA252</f>
        <v>0</v>
      </c>
      <c r="AI252" s="17">
        <f>X252-AD252</f>
        <v>0</v>
      </c>
      <c r="AJ252" s="18">
        <f>X252-AG252</f>
        <v>0</v>
      </c>
      <c r="AK252" s="10"/>
      <c r="AL252" s="455">
        <v>0</v>
      </c>
      <c r="AM252" s="458">
        <v>0</v>
      </c>
    </row>
    <row r="253" spans="1:70" x14ac:dyDescent="0.2">
      <c r="A253" s="623"/>
      <c r="B253" s="554"/>
      <c r="C253" s="467"/>
      <c r="D253" s="467"/>
      <c r="E253" s="467"/>
      <c r="F253" s="467"/>
      <c r="G253" s="467"/>
      <c r="H253" s="467"/>
      <c r="I253" s="467"/>
      <c r="J253" s="467"/>
      <c r="K253" s="467"/>
      <c r="L253" s="467"/>
      <c r="M253" s="467"/>
      <c r="N253" s="10"/>
      <c r="O253" s="467"/>
      <c r="P253" s="10"/>
      <c r="Q253" s="10"/>
      <c r="S253" s="156" t="str">
        <f>+IF(FEBRERO!S253=0,"",FEBRERO!S253)</f>
        <v>8002100-10</v>
      </c>
      <c r="T253" s="55" t="str">
        <f>+IF(FEBRERO!T253=0,"",FEBRERO!T253)</f>
        <v>Programas Especial 09</v>
      </c>
      <c r="U253" s="29">
        <f>+ENERO!U253</f>
        <v>0</v>
      </c>
      <c r="V253" s="17">
        <f>FEBRERO!V253+MARZO!AL253</f>
        <v>0</v>
      </c>
      <c r="W253" s="17">
        <f>FEBRERO!W253+MARZO!AM253</f>
        <v>0</v>
      </c>
      <c r="X253" s="20">
        <f>SUM(U253:W253)</f>
        <v>0</v>
      </c>
      <c r="Y253" s="21">
        <f>FEBRERO!AA253</f>
        <v>0</v>
      </c>
      <c r="Z253" s="457">
        <v>0</v>
      </c>
      <c r="AA253" s="20">
        <f>SUM(Y253:Z253)</f>
        <v>0</v>
      </c>
      <c r="AB253" s="21">
        <f>FEBRERO!AD253</f>
        <v>0</v>
      </c>
      <c r="AC253" s="457">
        <v>0</v>
      </c>
      <c r="AD253" s="20">
        <f>SUM(AB253:AC253)</f>
        <v>0</v>
      </c>
      <c r="AE253" s="21">
        <f>FEBRERO!AG253</f>
        <v>0</v>
      </c>
      <c r="AF253" s="457">
        <v>0</v>
      </c>
      <c r="AG253" s="20">
        <f>SUM(AE253:AF253)</f>
        <v>0</v>
      </c>
      <c r="AH253" s="21">
        <f>X253-AA253</f>
        <v>0</v>
      </c>
      <c r="AI253" s="17">
        <f>X253-AD253</f>
        <v>0</v>
      </c>
      <c r="AJ253" s="18">
        <f>X253-AG253</f>
        <v>0</v>
      </c>
      <c r="AK253" s="10"/>
      <c r="AL253" s="455">
        <v>0</v>
      </c>
      <c r="AM253" s="458">
        <v>0</v>
      </c>
    </row>
    <row r="254" spans="1:70" x14ac:dyDescent="0.2">
      <c r="A254" s="623"/>
      <c r="B254" s="554"/>
      <c r="C254" s="467"/>
      <c r="D254" s="467"/>
      <c r="E254" s="467"/>
      <c r="F254" s="467"/>
      <c r="G254" s="467"/>
      <c r="H254" s="467"/>
      <c r="I254" s="467"/>
      <c r="J254" s="467"/>
      <c r="K254" s="467"/>
      <c r="L254" s="467"/>
      <c r="M254" s="467"/>
      <c r="N254" s="10"/>
      <c r="O254" s="467"/>
      <c r="P254" s="10"/>
      <c r="Q254" s="10"/>
      <c r="S254" s="156" t="str">
        <f>+IF(FEBRERO!S254=0,"",FEBRERO!S254)</f>
        <v>8002100-11</v>
      </c>
      <c r="T254" s="55" t="str">
        <f>+IF(FEBRERO!T254=0,"",FEBRERO!T254)</f>
        <v>Programas Especial 10</v>
      </c>
      <c r="U254" s="29">
        <f>+ENERO!U254</f>
        <v>0</v>
      </c>
      <c r="V254" s="17">
        <f>FEBRERO!V254+MARZO!AL254</f>
        <v>0</v>
      </c>
      <c r="W254" s="17">
        <f>FEBRERO!W254+MARZO!AM254</f>
        <v>0</v>
      </c>
      <c r="X254" s="20">
        <f>SUM(U254:W254)</f>
        <v>0</v>
      </c>
      <c r="Y254" s="21">
        <f>FEBRERO!AA254</f>
        <v>0</v>
      </c>
      <c r="Z254" s="457">
        <v>0</v>
      </c>
      <c r="AA254" s="20">
        <f>SUM(Y254:Z254)</f>
        <v>0</v>
      </c>
      <c r="AB254" s="21">
        <f>FEBRERO!AD254</f>
        <v>0</v>
      </c>
      <c r="AC254" s="457">
        <v>0</v>
      </c>
      <c r="AD254" s="20">
        <f>SUM(AB254:AC254)</f>
        <v>0</v>
      </c>
      <c r="AE254" s="21">
        <f>FEBRERO!AG254</f>
        <v>0</v>
      </c>
      <c r="AF254" s="457">
        <v>0</v>
      </c>
      <c r="AG254" s="20">
        <f>SUM(AE254:AF254)</f>
        <v>0</v>
      </c>
      <c r="AH254" s="21">
        <f>X254-AA254</f>
        <v>0</v>
      </c>
      <c r="AI254" s="17">
        <f>X254-AD254</f>
        <v>0</v>
      </c>
      <c r="AJ254" s="18">
        <f>X254-AG254</f>
        <v>0</v>
      </c>
      <c r="AK254" s="10"/>
      <c r="AL254" s="455">
        <v>0</v>
      </c>
      <c r="AM254" s="458">
        <v>0</v>
      </c>
    </row>
    <row r="255" spans="1:70" x14ac:dyDescent="0.2">
      <c r="A255" s="623"/>
      <c r="B255" s="554"/>
      <c r="C255" s="467"/>
      <c r="D255" s="467"/>
      <c r="E255" s="467"/>
      <c r="F255" s="467"/>
      <c r="G255" s="467"/>
      <c r="H255" s="467"/>
      <c r="I255" s="467"/>
      <c r="J255" s="467"/>
      <c r="K255" s="467"/>
      <c r="L255" s="467"/>
      <c r="M255" s="467"/>
      <c r="N255" s="10"/>
      <c r="O255" s="467"/>
      <c r="P255" s="10"/>
      <c r="Q255" s="10"/>
      <c r="S255" s="156" t="str">
        <f>+IF(FEBRERO!S255=0,"",FEBRERO!S255)</f>
        <v>8002100-12</v>
      </c>
      <c r="T255" s="55" t="str">
        <f>+IF(FEBRERO!T255=0,"",FEBRERO!T255)</f>
        <v>Programas Especial 11</v>
      </c>
      <c r="U255" s="29">
        <f>+ENERO!U255</f>
        <v>0</v>
      </c>
      <c r="V255" s="17">
        <f>FEBRERO!V255+MARZO!AL255</f>
        <v>0</v>
      </c>
      <c r="W255" s="17">
        <f>FEBRERO!W255+MARZO!AM255</f>
        <v>0</v>
      </c>
      <c r="X255" s="20">
        <f t="shared" si="198"/>
        <v>0</v>
      </c>
      <c r="Y255" s="21">
        <f>FEBRERO!AA255</f>
        <v>0</v>
      </c>
      <c r="Z255" s="457">
        <v>0</v>
      </c>
      <c r="AA255" s="20">
        <f t="shared" si="199"/>
        <v>0</v>
      </c>
      <c r="AB255" s="21">
        <f>FEBRERO!AD255</f>
        <v>0</v>
      </c>
      <c r="AC255" s="457">
        <v>0</v>
      </c>
      <c r="AD255" s="20">
        <f t="shared" si="200"/>
        <v>0</v>
      </c>
      <c r="AE255" s="21">
        <f>FEBRERO!AG255</f>
        <v>0</v>
      </c>
      <c r="AF255" s="457">
        <v>0</v>
      </c>
      <c r="AG255" s="20">
        <f t="shared" si="201"/>
        <v>0</v>
      </c>
      <c r="AH255" s="21">
        <f t="shared" si="202"/>
        <v>0</v>
      </c>
      <c r="AI255" s="17">
        <f t="shared" si="203"/>
        <v>0</v>
      </c>
      <c r="AJ255" s="18">
        <f t="shared" si="204"/>
        <v>0</v>
      </c>
      <c r="AK255" s="10"/>
      <c r="AL255" s="455">
        <v>0</v>
      </c>
      <c r="AM255" s="458">
        <v>0</v>
      </c>
    </row>
    <row r="256" spans="1:70" ht="15" thickBot="1" x14ac:dyDescent="0.25">
      <c r="A256" s="623"/>
      <c r="B256" s="554"/>
      <c r="C256" s="467"/>
      <c r="D256" s="467"/>
      <c r="E256" s="467"/>
      <c r="F256" s="467"/>
      <c r="G256" s="467"/>
      <c r="H256" s="467"/>
      <c r="I256" s="467"/>
      <c r="J256" s="467"/>
      <c r="K256" s="467"/>
      <c r="L256" s="467"/>
      <c r="M256" s="467"/>
      <c r="N256" s="10"/>
      <c r="O256" s="467"/>
      <c r="P256" s="10"/>
      <c r="Q256" s="10"/>
      <c r="S256" s="657">
        <f>+IF(FEBRERO!S256=0,"",FEBRERO!S256)</f>
        <v>8002999</v>
      </c>
      <c r="T256" s="658" t="str">
        <f>+IF(FEBRERO!T256=0,"",FEBRERO!T256)</f>
        <v>Vigencias Anteriores</v>
      </c>
      <c r="U256" s="160">
        <f>+ENERO!U256</f>
        <v>0</v>
      </c>
      <c r="V256" s="143">
        <f>FEBRERO!V256+MARZO!AL256</f>
        <v>0</v>
      </c>
      <c r="W256" s="143">
        <f>FEBRERO!W256+MARZO!AM256</f>
        <v>9746754</v>
      </c>
      <c r="X256" s="149">
        <f t="shared" si="198"/>
        <v>9746754</v>
      </c>
      <c r="Y256" s="147">
        <f>FEBRERO!AA256</f>
        <v>9746754</v>
      </c>
      <c r="Z256" s="475">
        <v>0</v>
      </c>
      <c r="AA256" s="149">
        <f t="shared" si="199"/>
        <v>9746754</v>
      </c>
      <c r="AB256" s="147">
        <f>FEBRERO!AD256</f>
        <v>9746754</v>
      </c>
      <c r="AC256" s="475">
        <v>0</v>
      </c>
      <c r="AD256" s="149">
        <f t="shared" si="200"/>
        <v>9746754</v>
      </c>
      <c r="AE256" s="147">
        <f>FEBRERO!AG256</f>
        <v>9746664</v>
      </c>
      <c r="AF256" s="475">
        <v>0</v>
      </c>
      <c r="AG256" s="149">
        <f t="shared" si="201"/>
        <v>9746664</v>
      </c>
      <c r="AH256" s="147">
        <f t="shared" si="202"/>
        <v>0</v>
      </c>
      <c r="AI256" s="143">
        <f t="shared" si="203"/>
        <v>0</v>
      </c>
      <c r="AJ256" s="148">
        <f t="shared" si="204"/>
        <v>90</v>
      </c>
      <c r="AK256" s="10"/>
      <c r="AL256" s="471">
        <v>0</v>
      </c>
      <c r="AM256" s="476">
        <v>0</v>
      </c>
    </row>
    <row r="257" spans="1:39" ht="16.5" thickBot="1" x14ac:dyDescent="0.25">
      <c r="A257" s="623"/>
      <c r="B257" s="554"/>
      <c r="C257" s="467"/>
      <c r="D257" s="467"/>
      <c r="E257" s="467"/>
      <c r="F257" s="467"/>
      <c r="G257" s="467"/>
      <c r="H257" s="467"/>
      <c r="I257" s="467"/>
      <c r="J257" s="467"/>
      <c r="K257" s="467"/>
      <c r="L257" s="467"/>
      <c r="M257" s="467"/>
      <c r="N257" s="10"/>
      <c r="O257" s="467"/>
      <c r="P257" s="10"/>
      <c r="Q257" s="10"/>
      <c r="S257" s="643" t="str">
        <f>+IF(FEBRERO!S257=0,"",FEBRERO!S257)</f>
        <v/>
      </c>
      <c r="T257" s="357" t="str">
        <f>+IF(FEBRERO!T257=0,"",FEBRERO!T257)</f>
        <v/>
      </c>
      <c r="U257" s="192"/>
      <c r="V257" s="192"/>
      <c r="W257" s="192"/>
      <c r="X257" s="192"/>
      <c r="Y257" s="192"/>
      <c r="Z257" s="192"/>
      <c r="AA257" s="192"/>
      <c r="AB257" s="192"/>
      <c r="AC257" s="192"/>
      <c r="AD257" s="192"/>
      <c r="AE257" s="192"/>
      <c r="AF257" s="192"/>
      <c r="AG257" s="192"/>
      <c r="AH257" s="192"/>
      <c r="AI257" s="192"/>
      <c r="AJ257" s="210"/>
      <c r="AK257" s="12"/>
      <c r="AL257" s="661"/>
      <c r="AM257" s="662"/>
    </row>
    <row r="258" spans="1:39" ht="20.25" thickBot="1" x14ac:dyDescent="0.25">
      <c r="S258" s="663" t="str">
        <f>+IF(FEBRERO!S258=0,"",FEBRERO!S258)</f>
        <v>E</v>
      </c>
      <c r="T258" s="664" t="str">
        <f>+IF(FEBRERO!T258=0,"",FEBRERO!T258)</f>
        <v>DISPONIBILIDAD FINAL</v>
      </c>
      <c r="U258" s="415">
        <f>+(C10+C17+C108)-(U10+U207+U220+U232)</f>
        <v>0</v>
      </c>
      <c r="V258" s="415">
        <f t="shared" ref="V258:AJ258" si="205">+(D10+D17+D108)-(V10+V207+V220+V232)</f>
        <v>0</v>
      </c>
      <c r="W258" s="415">
        <f t="shared" si="205"/>
        <v>0</v>
      </c>
      <c r="X258" s="415">
        <f t="shared" si="205"/>
        <v>0</v>
      </c>
      <c r="Y258" s="415">
        <f t="shared" si="205"/>
        <v>-399211416</v>
      </c>
      <c r="Z258" s="415">
        <f t="shared" si="205"/>
        <v>196933523</v>
      </c>
      <c r="AA258" s="415">
        <f t="shared" si="205"/>
        <v>-202277893</v>
      </c>
      <c r="AB258" s="415">
        <f t="shared" si="205"/>
        <v>-323207318</v>
      </c>
      <c r="AC258" s="415">
        <f t="shared" si="205"/>
        <v>80388805</v>
      </c>
      <c r="AD258" s="415">
        <f t="shared" si="205"/>
        <v>-242818513</v>
      </c>
      <c r="AE258" s="415">
        <f t="shared" si="205"/>
        <v>2036972697</v>
      </c>
      <c r="AF258" s="415">
        <f t="shared" si="205"/>
        <v>2858950369</v>
      </c>
      <c r="AG258" s="415">
        <f t="shared" si="205"/>
        <v>-847147738</v>
      </c>
      <c r="AH258" s="415">
        <f t="shared" si="205"/>
        <v>-2453353026</v>
      </c>
      <c r="AI258" s="415">
        <f t="shared" si="205"/>
        <v>-2844621372</v>
      </c>
      <c r="AJ258" s="415">
        <f t="shared" si="205"/>
        <v>-3216160035</v>
      </c>
      <c r="AK258" s="10"/>
      <c r="AL258" s="415">
        <v>0</v>
      </c>
      <c r="AM258" s="416">
        <v>0</v>
      </c>
    </row>
    <row r="259" spans="1:39" ht="17.25" thickBot="1" x14ac:dyDescent="0.25">
      <c r="S259" s="968" t="str">
        <f>+IF(FEBRERO!S259=0,"",FEBRERO!S259)</f>
        <v>TOTAL VIGENCIAS ANTERIORES</v>
      </c>
      <c r="T259" s="969"/>
      <c r="U259" s="145">
        <f t="shared" ref="U259:AJ259" si="206">+SUMIF($T$8:$T$256,$T$33,U8:U256)</f>
        <v>0</v>
      </c>
      <c r="V259" s="133">
        <f t="shared" si="206"/>
        <v>0</v>
      </c>
      <c r="W259" s="133">
        <f t="shared" si="206"/>
        <v>465253815</v>
      </c>
      <c r="X259" s="146">
        <f t="shared" si="206"/>
        <v>465253815</v>
      </c>
      <c r="Y259" s="145">
        <f t="shared" si="206"/>
        <v>465253815</v>
      </c>
      <c r="Z259" s="133">
        <f t="shared" si="206"/>
        <v>0</v>
      </c>
      <c r="AA259" s="146">
        <f t="shared" si="206"/>
        <v>465253815</v>
      </c>
      <c r="AB259" s="145">
        <f t="shared" si="206"/>
        <v>465253815</v>
      </c>
      <c r="AC259" s="133">
        <f t="shared" si="206"/>
        <v>0</v>
      </c>
      <c r="AD259" s="146">
        <f t="shared" si="206"/>
        <v>465253815</v>
      </c>
      <c r="AE259" s="145">
        <f t="shared" si="206"/>
        <v>243144277</v>
      </c>
      <c r="AF259" s="133">
        <f t="shared" si="206"/>
        <v>63974743</v>
      </c>
      <c r="AG259" s="146">
        <f t="shared" si="206"/>
        <v>307119020</v>
      </c>
      <c r="AH259" s="145">
        <f t="shared" si="206"/>
        <v>0</v>
      </c>
      <c r="AI259" s="133">
        <f t="shared" si="206"/>
        <v>0</v>
      </c>
      <c r="AJ259" s="134">
        <f t="shared" si="206"/>
        <v>158134795</v>
      </c>
      <c r="AK259" s="12"/>
      <c r="AL259" s="145">
        <f>+SUMIF(AK8:AK256,AK33,AL8:AL256)</f>
        <v>0</v>
      </c>
      <c r="AM259" s="134">
        <f>+SUMIF(AL8:AL256,AL33,AM8:AM256)</f>
        <v>0</v>
      </c>
    </row>
    <row r="260" spans="1:39" x14ac:dyDescent="0.2">
      <c r="U260" s="140"/>
      <c r="V260" s="467"/>
      <c r="W260" s="467"/>
      <c r="X260" s="467"/>
      <c r="Y260" s="467"/>
      <c r="Z260" s="467"/>
      <c r="AA260" s="467"/>
      <c r="AB260" s="467"/>
      <c r="AC260" s="467"/>
      <c r="AD260" s="467"/>
      <c r="AE260" s="467"/>
      <c r="AF260" s="467"/>
      <c r="AG260" s="467"/>
      <c r="AH260" s="467"/>
      <c r="AI260" s="467"/>
      <c r="AJ260" s="467"/>
      <c r="AK260" s="12"/>
      <c r="AL260" s="467"/>
      <c r="AM260" s="467"/>
    </row>
    <row r="261" spans="1:39" x14ac:dyDescent="0.2"/>
  </sheetData>
  <sheetProtection password="C637" sheet="1" objects="1" scenarios="1" formatCells="0"/>
  <mergeCells count="48">
    <mergeCell ref="P2:Q2"/>
    <mergeCell ref="AW19:AZ19"/>
    <mergeCell ref="AW4:AZ4"/>
    <mergeCell ref="BL5:BL6"/>
    <mergeCell ref="BF5:BF6"/>
    <mergeCell ref="BH5:BK5"/>
    <mergeCell ref="Y3:AG4"/>
    <mergeCell ref="V3:X4"/>
    <mergeCell ref="AL3:AL5"/>
    <mergeCell ref="AH5:AJ5"/>
    <mergeCell ref="AH3:AI4"/>
    <mergeCell ref="S259:T259"/>
    <mergeCell ref="Q3:Q5"/>
    <mergeCell ref="M5:N5"/>
    <mergeCell ref="T5:T6"/>
    <mergeCell ref="S5:S6"/>
    <mergeCell ref="P3:P5"/>
    <mergeCell ref="L3:M4"/>
    <mergeCell ref="J5:L5"/>
    <mergeCell ref="N3:N4"/>
    <mergeCell ref="BM3:BO3"/>
    <mergeCell ref="AH2:AI2"/>
    <mergeCell ref="AJ3:AJ4"/>
    <mergeCell ref="T3:T4"/>
    <mergeCell ref="AM3:AM5"/>
    <mergeCell ref="AB5:AD5"/>
    <mergeCell ref="AE5:AG5"/>
    <mergeCell ref="AL2:AM2"/>
    <mergeCell ref="BM5:BM6"/>
    <mergeCell ref="BB3:BC3"/>
    <mergeCell ref="BG3:BI3"/>
    <mergeCell ref="BM2:BO2"/>
    <mergeCell ref="BB2:BC2"/>
    <mergeCell ref="BG2:BI2"/>
    <mergeCell ref="V2:X2"/>
    <mergeCell ref="Y2:AG2"/>
    <mergeCell ref="A1:B1"/>
    <mergeCell ref="C1:J1"/>
    <mergeCell ref="K1:N1"/>
    <mergeCell ref="A5:A6"/>
    <mergeCell ref="D2:E2"/>
    <mergeCell ref="G5:I5"/>
    <mergeCell ref="F3:K4"/>
    <mergeCell ref="B3:B4"/>
    <mergeCell ref="B5:B6"/>
    <mergeCell ref="C5:F5"/>
    <mergeCell ref="D3:E4"/>
    <mergeCell ref="L2:M2"/>
  </mergeCells>
  <phoneticPr fontId="1" type="noConversion"/>
  <conditionalFormatting sqref="B5:B7">
    <cfRule type="expression" dxfId="9" priority="1" stopIfTrue="1">
      <formula>$B$5="OJO - RECUERDE RECAUDAR LA DISPONIBLIDAD INICIAL EN ESTE TRIMESTRE, haga clik en H9 para ampliar la información"</formula>
    </cfRule>
  </conditionalFormatting>
  <dataValidations count="5">
    <dataValidation allowBlank="1" showInputMessage="1" showErrorMessage="1" promptTitle="MANEJO DE DISPONIBILIDAD INCIAL" prompt="Al realizar el estimativo del presupuesto, se usó para la disponibilidad inicial un valor tentativo. Ese valor debe ser adicionado o modificado en este trimestre para dejar el valor real que quedó como disponible efectivamente al finalizar la vigencia." sqref="B10:B11"/>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48" orientation="landscape" blackAndWhite="1" horizontalDpi="300" verticalDpi="300" r:id="rId1"/>
  <headerFooter alignWithMargins="0">
    <oddFooter>&amp;CPágina &amp;P de &amp;N&amp;RDireccion Financiera y Administrativa DSSA</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BS260"/>
  <sheetViews>
    <sheetView showGridLines="0" topLeftCell="AA249" zoomScale="80" zoomScaleNormal="80" workbookViewId="0">
      <selection activeCell="AN88" sqref="AN88"/>
    </sheetView>
  </sheetViews>
  <sheetFormatPr baseColWidth="10" defaultColWidth="0" defaultRowHeight="12.75" x14ac:dyDescent="0.2"/>
  <cols>
    <col min="1" max="1" width="11.7109375" style="659" customWidth="1"/>
    <col min="2" max="2" width="55.85546875" style="660" customWidth="1"/>
    <col min="3" max="3" width="14.42578125" style="339" customWidth="1"/>
    <col min="4" max="4" width="16.140625" style="339" customWidth="1"/>
    <col min="5" max="12" width="14.42578125" style="339" customWidth="1"/>
    <col min="13" max="13" width="16.7109375" style="339" customWidth="1"/>
    <col min="14" max="14" width="16.7109375" style="35" customWidth="1"/>
    <col min="15" max="15" width="2.85546875" style="339" customWidth="1"/>
    <col min="16" max="17" width="23.7109375" style="35" customWidth="1"/>
    <col min="18" max="18" width="5.42578125" style="339" customWidth="1"/>
    <col min="19" max="19" width="16.140625" style="1" customWidth="1"/>
    <col min="20" max="20" width="60.140625" style="339" customWidth="1"/>
    <col min="21" max="33" width="14.7109375" style="339" customWidth="1"/>
    <col min="34" max="36" width="16.7109375" style="339" customWidth="1"/>
    <col min="37" max="37" width="8.85546875" style="2" customWidth="1"/>
    <col min="38" max="39" width="23.7109375" style="339" customWidth="1"/>
    <col min="40" max="40" width="4.85546875" style="339" customWidth="1"/>
    <col min="41" max="41" width="12.28515625" style="339" customWidth="1"/>
    <col min="42" max="42" width="56.42578125" style="339" customWidth="1"/>
    <col min="43" max="45" width="16.85546875" style="339" customWidth="1"/>
    <col min="46" max="46" width="12.7109375" style="339" customWidth="1"/>
    <col min="47" max="47" width="27.42578125" style="339" customWidth="1"/>
    <col min="48" max="48" width="25" style="339" customWidth="1"/>
    <col min="49" max="52" width="16.85546875" style="339" customWidth="1"/>
    <col min="53" max="53" width="11" style="339" customWidth="1"/>
    <col min="54" max="54" width="65.140625" style="339" customWidth="1"/>
    <col min="55" max="57" width="18.85546875" style="339" customWidth="1"/>
    <col min="58" max="58" width="6.140625" style="339" customWidth="1"/>
    <col min="59" max="59" width="72.7109375" style="339" customWidth="1"/>
    <col min="60" max="63" width="17.5703125" style="339" customWidth="1"/>
    <col min="64" max="64" width="11" style="339" customWidth="1"/>
    <col min="65" max="65" width="76" style="339" customWidth="1"/>
    <col min="66" max="66" width="19.7109375" style="339" customWidth="1"/>
    <col min="67" max="67" width="14.85546875" style="339" customWidth="1"/>
    <col min="68" max="68" width="15.140625" style="339" customWidth="1"/>
    <col min="69" max="69" width="16" style="339" customWidth="1"/>
    <col min="70" max="70" width="11" style="339" customWidth="1"/>
    <col min="71" max="71" width="2.28515625" style="339" customWidth="1"/>
    <col min="72" max="16384" width="11" style="339" hidden="1"/>
  </cols>
  <sheetData>
    <row r="1" spans="1:69" ht="21" thickBot="1" x14ac:dyDescent="0.3">
      <c r="A1" s="940" t="str">
        <f>IF($F$8-$X$8=0," ","OJO: PRESUPUESTO DESEQUILIBRADO")</f>
        <v xml:space="preserve"> </v>
      </c>
      <c r="B1" s="940"/>
      <c r="C1" s="978"/>
      <c r="D1" s="978"/>
      <c r="E1" s="978"/>
      <c r="F1" s="978"/>
      <c r="G1" s="978"/>
      <c r="H1" s="978"/>
      <c r="I1" s="978"/>
      <c r="J1" s="978"/>
      <c r="K1" s="941" t="str">
        <f>+IF(L8&gt;I8,"OJO - SUS RECAUDOS SON SUPERIORES A SUS RECONOCIMIENTOS, VERIFIQUE","")</f>
        <v/>
      </c>
      <c r="L1" s="941"/>
      <c r="M1" s="941"/>
      <c r="N1" s="941"/>
      <c r="U1" s="340" t="str">
        <f>+IF(AA8&gt;X8,"OJO - HA COMPROMETIDO MUCHO MAS DE LO QUE TIENE PRESUPUESTADO","")</f>
        <v/>
      </c>
      <c r="X1" s="340"/>
      <c r="Y1" s="340" t="str">
        <f>+IF(AD8&gt;AA8,"OJO - SUS OBLIGACIONES SUPERAN SUS COMPROMISOS, VERIFIQUE","")</f>
        <v/>
      </c>
      <c r="AC1" s="340" t="str">
        <f>+IF(AG8&gt;AD8,"OJO - SUS PAGOS NO PUEDEN SUPERAR SUS OBLIGACIONES, VERIFIQUE","")</f>
        <v/>
      </c>
    </row>
    <row r="2" spans="1:69" ht="21" thickBot="1" x14ac:dyDescent="0.3">
      <c r="A2" s="341"/>
      <c r="B2" s="342" t="str">
        <f>+ENERO!B2</f>
        <v>SECRETARIA SECCIONAL DE SALUD DE ANTIOQUIA</v>
      </c>
      <c r="C2" s="343"/>
      <c r="D2" s="950" t="str">
        <f>+IF(F2="","","MUNICIPIO:")</f>
        <v>MUNICIPIO:</v>
      </c>
      <c r="E2" s="950"/>
      <c r="F2" s="344" t="str">
        <f>IF(INSTRUCCIONES!B3=0,"",INSTRUCCIONES!B3)</f>
        <v>TITIRIBI</v>
      </c>
      <c r="G2" s="345"/>
      <c r="H2" s="345"/>
      <c r="I2" s="345"/>
      <c r="J2" s="345"/>
      <c r="K2" s="346"/>
      <c r="L2" s="954" t="s">
        <v>409</v>
      </c>
      <c r="M2" s="907"/>
      <c r="N2" s="347" t="s">
        <v>410</v>
      </c>
      <c r="P2" s="916" t="s">
        <v>501</v>
      </c>
      <c r="Q2" s="917"/>
      <c r="R2" s="348"/>
      <c r="S2" s="63"/>
      <c r="T2" s="342" t="s">
        <v>515</v>
      </c>
      <c r="U2" s="343"/>
      <c r="V2" s="906" t="str">
        <f>+IF(Y2="","","M U N I C I P I O:")</f>
        <v>M U N I C I P I O:</v>
      </c>
      <c r="W2" s="906"/>
      <c r="X2" s="906"/>
      <c r="Y2" s="904" t="str">
        <f>IF(INSTRUCCIONES!B3=0,"",INSTRUCCIONES!B3)</f>
        <v>TITIRIBI</v>
      </c>
      <c r="Z2" s="904"/>
      <c r="AA2" s="904"/>
      <c r="AB2" s="904"/>
      <c r="AC2" s="904"/>
      <c r="AD2" s="904"/>
      <c r="AE2" s="904"/>
      <c r="AF2" s="904"/>
      <c r="AG2" s="905"/>
      <c r="AH2" s="907" t="s">
        <v>409</v>
      </c>
      <c r="AI2" s="908"/>
      <c r="AJ2" s="347" t="s">
        <v>410</v>
      </c>
      <c r="AL2" s="916" t="s">
        <v>501</v>
      </c>
      <c r="AM2" s="917"/>
      <c r="AO2" s="3">
        <v>4</v>
      </c>
      <c r="AP2" s="349" t="s">
        <v>8</v>
      </c>
      <c r="AQ2" s="350"/>
      <c r="AR2" s="4"/>
      <c r="AS2" s="4"/>
      <c r="AT2" s="4"/>
      <c r="AU2" s="4"/>
      <c r="AV2" s="4"/>
      <c r="AW2" s="4"/>
      <c r="AX2" s="4"/>
      <c r="AY2" s="4"/>
      <c r="AZ2" s="5"/>
      <c r="BB2" s="916" t="s">
        <v>423</v>
      </c>
      <c r="BC2" s="951"/>
      <c r="BD2" s="69" t="s">
        <v>409</v>
      </c>
      <c r="BE2" s="347" t="str">
        <f>+L3</f>
        <v>ABRIL</v>
      </c>
      <c r="BF2" s="340"/>
      <c r="BG2" s="916" t="s">
        <v>424</v>
      </c>
      <c r="BH2" s="951"/>
      <c r="BI2" s="951"/>
      <c r="BJ2" s="69" t="s">
        <v>409</v>
      </c>
      <c r="BK2" s="347" t="str">
        <f>+BE2</f>
        <v>ABRIL</v>
      </c>
      <c r="BM2" s="916" t="s">
        <v>424</v>
      </c>
      <c r="BN2" s="951"/>
      <c r="BO2" s="951"/>
      <c r="BP2" s="69" t="s">
        <v>409</v>
      </c>
      <c r="BQ2" s="347" t="str">
        <f>+BK2</f>
        <v>ABRIL</v>
      </c>
    </row>
    <row r="3" spans="1:69" ht="17.25" thickBot="1" x14ac:dyDescent="0.3">
      <c r="A3" s="351"/>
      <c r="B3" s="946" t="s">
        <v>9</v>
      </c>
      <c r="C3" s="352"/>
      <c r="D3" s="936" t="str">
        <f>+IF(F3="","","INSTITUCION:")</f>
        <v>INSTITUCION:</v>
      </c>
      <c r="E3" s="936"/>
      <c r="F3" s="942" t="str">
        <f>IF(INSTRUCCIONES!B5=0,"",INSTRUCCIONES!B5)</f>
        <v>ESE HOSPITAL SAN JUAN DE DIOS</v>
      </c>
      <c r="G3" s="942"/>
      <c r="H3" s="942"/>
      <c r="I3" s="942"/>
      <c r="J3" s="942"/>
      <c r="K3" s="943"/>
      <c r="L3" s="924" t="s">
        <v>388</v>
      </c>
      <c r="M3" s="925"/>
      <c r="N3" s="948">
        <f>+INSTRUCCIONES!F3</f>
        <v>2014</v>
      </c>
      <c r="P3" s="918" t="s">
        <v>570</v>
      </c>
      <c r="Q3" s="921" t="s">
        <v>577</v>
      </c>
      <c r="R3" s="348"/>
      <c r="S3" s="64"/>
      <c r="T3" s="946" t="s">
        <v>11</v>
      </c>
      <c r="U3" s="353"/>
      <c r="V3" s="898" t="str">
        <f>+IF(Y3="","","E.S.E. H O S P I T A L:")</f>
        <v>E.S.E. H O S P I T A L:</v>
      </c>
      <c r="W3" s="898"/>
      <c r="X3" s="898"/>
      <c r="Y3" s="900" t="str">
        <f>IF(INSTRUCCIONES!B5=0,"",INSTRUCCIONES!B5)</f>
        <v>ESE HOSPITAL SAN JUAN DE DIOS</v>
      </c>
      <c r="Z3" s="900"/>
      <c r="AA3" s="900"/>
      <c r="AB3" s="900"/>
      <c r="AC3" s="900"/>
      <c r="AD3" s="900"/>
      <c r="AE3" s="900"/>
      <c r="AF3" s="900"/>
      <c r="AG3" s="901"/>
      <c r="AH3" s="974" t="str">
        <f>+L3</f>
        <v>ABRIL</v>
      </c>
      <c r="AI3" s="975"/>
      <c r="AJ3" s="955">
        <f>+N3</f>
        <v>2014</v>
      </c>
      <c r="AL3" s="918" t="s">
        <v>578</v>
      </c>
      <c r="AM3" s="921" t="s">
        <v>577</v>
      </c>
      <c r="AO3" s="6"/>
      <c r="AP3" s="354" t="s">
        <v>13</v>
      </c>
      <c r="AQ3" s="355"/>
      <c r="AR3" s="355"/>
      <c r="AS3" s="355"/>
      <c r="AT3" s="355"/>
      <c r="AU3" s="355"/>
      <c r="AV3" s="355"/>
      <c r="AW3" s="355"/>
      <c r="AX3" s="355"/>
      <c r="AY3" s="355"/>
      <c r="AZ3" s="356"/>
      <c r="BB3" s="952" t="str">
        <f>+CONCATENATE(INSTRUCCIONES!B5, " - ", INSTRUCCIONES!B3)</f>
        <v>ESE HOSPITAL SAN JUAN DE DIOS - TITIRIBI</v>
      </c>
      <c r="BC3" s="953"/>
      <c r="BD3" s="70" t="s">
        <v>410</v>
      </c>
      <c r="BE3" s="68">
        <f>+N3</f>
        <v>2014</v>
      </c>
      <c r="BF3" s="7" t="s">
        <v>14</v>
      </c>
      <c r="BG3" s="952" t="str">
        <f>+CONCATENATE(INSTRUCCIONES!B5, " - ", INSTRUCCIONES!B3)</f>
        <v>ESE HOSPITAL SAN JUAN DE DIOS - TITIRIBI</v>
      </c>
      <c r="BH3" s="953"/>
      <c r="BI3" s="953"/>
      <c r="BJ3" s="70" t="s">
        <v>410</v>
      </c>
      <c r="BK3" s="68">
        <f>+BE3</f>
        <v>2014</v>
      </c>
      <c r="BM3" s="952" t="str">
        <f>+CONCATENATE(INSTRUCCIONES!B5, " - ", INSTRUCCIONES!B3)</f>
        <v>ESE HOSPITAL SAN JUAN DE DIOS - TITIRIBI</v>
      </c>
      <c r="BN3" s="953"/>
      <c r="BO3" s="953"/>
      <c r="BP3" s="70" t="s">
        <v>410</v>
      </c>
      <c r="BQ3" s="68">
        <f>+BK3</f>
        <v>2014</v>
      </c>
    </row>
    <row r="4" spans="1:69" ht="16.5" thickBot="1" x14ac:dyDescent="0.25">
      <c r="A4" s="351"/>
      <c r="B4" s="947"/>
      <c r="C4" s="358"/>
      <c r="D4" s="937"/>
      <c r="E4" s="937"/>
      <c r="F4" s="944"/>
      <c r="G4" s="944"/>
      <c r="H4" s="944"/>
      <c r="I4" s="944"/>
      <c r="J4" s="944"/>
      <c r="K4" s="945"/>
      <c r="L4" s="926"/>
      <c r="M4" s="927"/>
      <c r="N4" s="949"/>
      <c r="P4" s="919"/>
      <c r="Q4" s="922"/>
      <c r="R4" s="348"/>
      <c r="S4" s="64"/>
      <c r="T4" s="946"/>
      <c r="U4" s="358"/>
      <c r="V4" s="899"/>
      <c r="W4" s="899"/>
      <c r="X4" s="899"/>
      <c r="Y4" s="902"/>
      <c r="Z4" s="902"/>
      <c r="AA4" s="902"/>
      <c r="AB4" s="902"/>
      <c r="AC4" s="902"/>
      <c r="AD4" s="902"/>
      <c r="AE4" s="902"/>
      <c r="AF4" s="902"/>
      <c r="AG4" s="903"/>
      <c r="AH4" s="976"/>
      <c r="AI4" s="977"/>
      <c r="AJ4" s="956"/>
      <c r="AL4" s="919"/>
      <c r="AM4" s="922"/>
      <c r="AO4" s="6"/>
      <c r="AP4" s="359"/>
      <c r="AQ4" s="360" t="s">
        <v>15</v>
      </c>
      <c r="AR4" s="360" t="s">
        <v>16</v>
      </c>
      <c r="AS4" s="360" t="s">
        <v>17</v>
      </c>
      <c r="AT4" s="360" t="s">
        <v>18</v>
      </c>
      <c r="AU4" s="360" t="s">
        <v>18</v>
      </c>
      <c r="AV4" s="361" t="s">
        <v>18</v>
      </c>
      <c r="AW4" s="960" t="str">
        <f>+CONCATENATE("PROYECCION A DICIEMBRE 31 DEL ",N3)</f>
        <v>PROYECCION A DICIEMBRE 31 DEL 2014</v>
      </c>
      <c r="AX4" s="961"/>
      <c r="AY4" s="961"/>
      <c r="AZ4" s="962"/>
      <c r="BB4" s="362"/>
      <c r="BC4" s="363"/>
      <c r="BD4" s="363"/>
      <c r="BE4" s="65"/>
      <c r="BF4" s="8"/>
      <c r="BG4" s="362"/>
      <c r="BH4" s="363"/>
      <c r="BI4" s="363"/>
      <c r="BJ4" s="66"/>
      <c r="BK4" s="364"/>
      <c r="BL4" s="9"/>
      <c r="BM4" s="362"/>
      <c r="BN4" s="365"/>
      <c r="BO4" s="365"/>
      <c r="BP4" s="67"/>
      <c r="BQ4" s="366"/>
    </row>
    <row r="5" spans="1:69" ht="31.5" thickBot="1" x14ac:dyDescent="0.3">
      <c r="A5" s="909" t="s">
        <v>19</v>
      </c>
      <c r="B5" s="911" t="s">
        <v>20</v>
      </c>
      <c r="C5" s="913" t="s">
        <v>21</v>
      </c>
      <c r="D5" s="914"/>
      <c r="E5" s="914"/>
      <c r="F5" s="915"/>
      <c r="G5" s="928" t="s">
        <v>574</v>
      </c>
      <c r="H5" s="929"/>
      <c r="I5" s="930"/>
      <c r="J5" s="931" t="str">
        <f>+IF(L8&gt;I8,"OJO - RECAUDOS MAYORES QUE RECONOCIMIENTOS","RECAUDO")</f>
        <v>RECAUDO</v>
      </c>
      <c r="K5" s="932"/>
      <c r="L5" s="933"/>
      <c r="M5" s="934" t="s">
        <v>23</v>
      </c>
      <c r="N5" s="935"/>
      <c r="P5" s="920"/>
      <c r="Q5" s="923"/>
      <c r="R5" s="348"/>
      <c r="S5" s="970" t="s">
        <v>516</v>
      </c>
      <c r="T5" s="972" t="s">
        <v>20</v>
      </c>
      <c r="U5" s="367" t="s">
        <v>21</v>
      </c>
      <c r="V5" s="368"/>
      <c r="W5" s="368"/>
      <c r="X5" s="369"/>
      <c r="Y5" s="370" t="s">
        <v>575</v>
      </c>
      <c r="Z5" s="368"/>
      <c r="AA5" s="368"/>
      <c r="AB5" s="895" t="s">
        <v>576</v>
      </c>
      <c r="AC5" s="896"/>
      <c r="AD5" s="897"/>
      <c r="AE5" s="895" t="s">
        <v>24</v>
      </c>
      <c r="AF5" s="896"/>
      <c r="AG5" s="897"/>
      <c r="AH5" s="895" t="s">
        <v>25</v>
      </c>
      <c r="AI5" s="896"/>
      <c r="AJ5" s="897"/>
      <c r="AL5" s="920"/>
      <c r="AM5" s="923"/>
      <c r="AO5" s="371"/>
      <c r="AP5" s="372" t="s">
        <v>26</v>
      </c>
      <c r="AQ5" s="360"/>
      <c r="AR5" s="360" t="s">
        <v>27</v>
      </c>
      <c r="AS5" s="360" t="s">
        <v>27</v>
      </c>
      <c r="AT5" s="360" t="s">
        <v>28</v>
      </c>
      <c r="AU5" s="360" t="s">
        <v>29</v>
      </c>
      <c r="AV5" s="360" t="s">
        <v>29</v>
      </c>
      <c r="AW5" s="360" t="s">
        <v>30</v>
      </c>
      <c r="AX5" s="360" t="s">
        <v>31</v>
      </c>
      <c r="AY5" s="360" t="s">
        <v>32</v>
      </c>
      <c r="AZ5" s="373" t="s">
        <v>32</v>
      </c>
      <c r="BB5" s="374" t="s">
        <v>33</v>
      </c>
      <c r="BC5" s="666" t="str">
        <f>+CONCATENATE("ACUMULADO ",N3)</f>
        <v>ACUMULADO 2014</v>
      </c>
      <c r="BD5" s="376"/>
      <c r="BE5" s="667"/>
      <c r="BF5" s="378" t="s">
        <v>14</v>
      </c>
      <c r="BG5" s="689" t="s">
        <v>34</v>
      </c>
      <c r="BH5" s="963" t="str">
        <f>+CONCATENATE("ACUMULADO ",N3)</f>
        <v>ACUMULADO 2014</v>
      </c>
      <c r="BI5" s="964"/>
      <c r="BJ5" s="964"/>
      <c r="BK5" s="965"/>
      <c r="BM5" s="938" t="s">
        <v>34</v>
      </c>
      <c r="BN5" s="379" t="str">
        <f>+CONCATENATE("ACUMULADO ",BQ3)</f>
        <v>ACUMULADO 2014</v>
      </c>
      <c r="BO5" s="380"/>
      <c r="BP5" s="381"/>
      <c r="BQ5" s="382"/>
    </row>
    <row r="6" spans="1:69" ht="15.75" thickBot="1" x14ac:dyDescent="0.25">
      <c r="A6" s="910"/>
      <c r="B6" s="912"/>
      <c r="C6" s="150" t="s">
        <v>35</v>
      </c>
      <c r="D6" s="141" t="s">
        <v>36</v>
      </c>
      <c r="E6" s="141" t="s">
        <v>37</v>
      </c>
      <c r="F6" s="142" t="s">
        <v>38</v>
      </c>
      <c r="G6" s="150" t="s">
        <v>39</v>
      </c>
      <c r="H6" s="141" t="s">
        <v>40</v>
      </c>
      <c r="I6" s="142" t="s">
        <v>41</v>
      </c>
      <c r="J6" s="150" t="s">
        <v>39</v>
      </c>
      <c r="K6" s="141" t="s">
        <v>40</v>
      </c>
      <c r="L6" s="142" t="s">
        <v>41</v>
      </c>
      <c r="M6" s="150" t="s">
        <v>42</v>
      </c>
      <c r="N6" s="142" t="s">
        <v>22</v>
      </c>
      <c r="P6" s="191" t="s">
        <v>43</v>
      </c>
      <c r="Q6" s="190" t="s">
        <v>502</v>
      </c>
      <c r="R6" s="348"/>
      <c r="S6" s="971" t="s">
        <v>44</v>
      </c>
      <c r="T6" s="973"/>
      <c r="U6" s="383" t="s">
        <v>35</v>
      </c>
      <c r="V6" s="50" t="s">
        <v>36</v>
      </c>
      <c r="W6" s="50" t="s">
        <v>37</v>
      </c>
      <c r="X6" s="51" t="s">
        <v>38</v>
      </c>
      <c r="Y6" s="384" t="s">
        <v>39</v>
      </c>
      <c r="Z6" s="50" t="s">
        <v>40</v>
      </c>
      <c r="AA6" s="50" t="s">
        <v>41</v>
      </c>
      <c r="AB6" s="384" t="s">
        <v>39</v>
      </c>
      <c r="AC6" s="50" t="s">
        <v>40</v>
      </c>
      <c r="AD6" s="50" t="s">
        <v>41</v>
      </c>
      <c r="AE6" s="384" t="s">
        <v>39</v>
      </c>
      <c r="AF6" s="50" t="s">
        <v>40</v>
      </c>
      <c r="AG6" s="50" t="s">
        <v>41</v>
      </c>
      <c r="AH6" s="384" t="s">
        <v>45</v>
      </c>
      <c r="AI6" s="50" t="s">
        <v>46</v>
      </c>
      <c r="AJ6" s="51" t="s">
        <v>24</v>
      </c>
      <c r="AL6" s="150" t="s">
        <v>43</v>
      </c>
      <c r="AM6" s="142" t="s">
        <v>502</v>
      </c>
      <c r="AO6" s="385"/>
      <c r="AP6" s="386"/>
      <c r="AQ6" s="387" t="s">
        <v>38</v>
      </c>
      <c r="AR6" s="387" t="str">
        <f>+L3</f>
        <v>ABRIL</v>
      </c>
      <c r="AS6" s="387" t="str">
        <f>AR6</f>
        <v>ABRIL</v>
      </c>
      <c r="AT6" s="387" t="str">
        <f>AR6</f>
        <v>ABRIL</v>
      </c>
      <c r="AU6" s="387" t="s">
        <v>16</v>
      </c>
      <c r="AV6" s="387" t="s">
        <v>31</v>
      </c>
      <c r="AW6" s="387"/>
      <c r="AX6" s="387"/>
      <c r="AY6" s="387" t="s">
        <v>16</v>
      </c>
      <c r="AZ6" s="388" t="s">
        <v>31</v>
      </c>
      <c r="BB6" s="389"/>
      <c r="BC6" s="390" t="s">
        <v>47</v>
      </c>
      <c r="BD6" s="391" t="s">
        <v>48</v>
      </c>
      <c r="BE6" s="392" t="s">
        <v>49</v>
      </c>
      <c r="BF6" s="393"/>
      <c r="BG6" s="691"/>
      <c r="BH6" s="692" t="s">
        <v>47</v>
      </c>
      <c r="BI6" s="692" t="s">
        <v>50</v>
      </c>
      <c r="BJ6" s="692" t="s">
        <v>51</v>
      </c>
      <c r="BK6" s="693" t="s">
        <v>52</v>
      </c>
      <c r="BM6" s="939"/>
      <c r="BN6" s="396" t="s">
        <v>47</v>
      </c>
      <c r="BO6" s="394" t="s">
        <v>50</v>
      </c>
      <c r="BP6" s="394" t="s">
        <v>51</v>
      </c>
      <c r="BQ6" s="395" t="s">
        <v>52</v>
      </c>
    </row>
    <row r="7" spans="1:69" s="10" customFormat="1" ht="16.5" thickBot="1" x14ac:dyDescent="0.3">
      <c r="A7" s="668"/>
      <c r="B7" s="669"/>
      <c r="C7" s="196"/>
      <c r="D7" s="196"/>
      <c r="E7" s="196"/>
      <c r="F7" s="196"/>
      <c r="G7" s="196"/>
      <c r="H7" s="196"/>
      <c r="I7" s="196"/>
      <c r="J7" s="196"/>
      <c r="K7" s="196"/>
      <c r="L7" s="196"/>
      <c r="M7" s="196"/>
      <c r="N7" s="195"/>
      <c r="O7" s="348"/>
      <c r="P7" s="194"/>
      <c r="Q7" s="195"/>
      <c r="S7" s="399"/>
      <c r="T7" s="400"/>
      <c r="U7" s="196"/>
      <c r="V7" s="196"/>
      <c r="W7" s="196"/>
      <c r="X7" s="196"/>
      <c r="Y7" s="196"/>
      <c r="Z7" s="196"/>
      <c r="AA7" s="196"/>
      <c r="AB7" s="196"/>
      <c r="AC7" s="196"/>
      <c r="AD7" s="196"/>
      <c r="AE7" s="196"/>
      <c r="AF7" s="196"/>
      <c r="AG7" s="196"/>
      <c r="AH7" s="196"/>
      <c r="AI7" s="196"/>
      <c r="AJ7" s="195"/>
      <c r="AK7" s="2"/>
      <c r="AL7" s="226"/>
      <c r="AM7" s="227"/>
      <c r="AO7" s="23"/>
      <c r="AP7" s="13" t="s">
        <v>54</v>
      </c>
      <c r="AQ7" s="401">
        <f>F22</f>
        <v>1802063549</v>
      </c>
      <c r="AR7" s="401">
        <f>I22</f>
        <v>810037066</v>
      </c>
      <c r="AS7" s="401">
        <f>L22</f>
        <v>404427173</v>
      </c>
      <c r="AT7" s="15"/>
      <c r="AU7" s="402">
        <f t="shared" ref="AU7:AU17" si="0">IF(AQ7=0," ",AR7/AQ7)</f>
        <v>0.44950527213621588</v>
      </c>
      <c r="AV7" s="402">
        <f t="shared" ref="AV7:AV17" si="1">IF(AQ7=0," ",AS7/AQ7)</f>
        <v>0.22442447893939393</v>
      </c>
      <c r="AW7" s="401">
        <f>I23/AO$2*12+I24</f>
        <v>1659460300</v>
      </c>
      <c r="AX7" s="401">
        <f>L23/AO$2*12+L24</f>
        <v>442630621</v>
      </c>
      <c r="AY7" s="401">
        <f t="shared" ref="AY7:AY16" si="2">AW7-AQ7</f>
        <v>-142603249</v>
      </c>
      <c r="AZ7" s="403">
        <f t="shared" ref="AZ7:AZ16" si="3">AX7-AQ7</f>
        <v>-1359432928</v>
      </c>
      <c r="BB7" s="404" t="s">
        <v>55</v>
      </c>
      <c r="BC7" s="72">
        <f>F10</f>
        <v>226569855</v>
      </c>
      <c r="BD7" s="73">
        <f>I10</f>
        <v>226569855</v>
      </c>
      <c r="BE7" s="74">
        <f>K10</f>
        <v>0</v>
      </c>
      <c r="BF7" s="75"/>
      <c r="BG7" s="109" t="s">
        <v>56</v>
      </c>
      <c r="BH7" s="135">
        <f>+SUM(BH8:BH11)</f>
        <v>2781527232</v>
      </c>
      <c r="BI7" s="135">
        <f>+SUM(BI8:BI11)</f>
        <v>966024600</v>
      </c>
      <c r="BJ7" s="135">
        <f>+SUM(BJ8:BJ11)</f>
        <v>711408340</v>
      </c>
      <c r="BK7" s="135">
        <f>+SUM(BK8:BK11)</f>
        <v>157327487</v>
      </c>
      <c r="BM7" s="79" t="s">
        <v>56</v>
      </c>
      <c r="BN7" s="80">
        <f>BN8+BN15+BN22</f>
        <v>2781527232</v>
      </c>
      <c r="BO7" s="81">
        <f>BO8+BO15+BO22</f>
        <v>966024600</v>
      </c>
      <c r="BP7" s="81">
        <f>BP8+BP15+BP22</f>
        <v>711408340</v>
      </c>
      <c r="BQ7" s="82">
        <f>BQ8+BQ15+BQ22</f>
        <v>157327487</v>
      </c>
    </row>
    <row r="8" spans="1:69" s="10" customFormat="1" ht="24" thickBot="1" x14ac:dyDescent="0.3">
      <c r="A8" s="405">
        <f>+IF(MARZO!A8=0,"",MARZO!A8)</f>
        <v>1</v>
      </c>
      <c r="B8" s="670" t="str">
        <f>+IF(MARZO!B8=0,"",MARZO!B8)</f>
        <v>INGRESOS</v>
      </c>
      <c r="C8" s="407">
        <f>C10+C17+C108</f>
        <v>3181595000</v>
      </c>
      <c r="D8" s="407">
        <f t="shared" ref="D8:N8" si="4">D10+D17+D108</f>
        <v>0</v>
      </c>
      <c r="E8" s="407">
        <f t="shared" si="4"/>
        <v>881712773</v>
      </c>
      <c r="F8" s="407">
        <f t="shared" si="4"/>
        <v>4063307773</v>
      </c>
      <c r="G8" s="407">
        <f t="shared" si="4"/>
        <v>1407676854</v>
      </c>
      <c r="H8" s="407">
        <f t="shared" si="4"/>
        <v>318100584</v>
      </c>
      <c r="I8" s="407">
        <f t="shared" si="4"/>
        <v>1725777438</v>
      </c>
      <c r="J8" s="407">
        <f t="shared" si="4"/>
        <v>975867888</v>
      </c>
      <c r="K8" s="407">
        <f t="shared" si="4"/>
        <v>200808107</v>
      </c>
      <c r="L8" s="407">
        <f t="shared" si="4"/>
        <v>1176675995</v>
      </c>
      <c r="M8" s="407">
        <f t="shared" si="4"/>
        <v>2337530335</v>
      </c>
      <c r="N8" s="408">
        <f t="shared" si="4"/>
        <v>2886631778</v>
      </c>
      <c r="O8" s="409"/>
      <c r="P8" s="410">
        <f>P10+P17+P108</f>
        <v>0</v>
      </c>
      <c r="Q8" s="408">
        <f>Q10+Q17+Q108</f>
        <v>0</v>
      </c>
      <c r="S8" s="206" t="str">
        <f>+IF(MARZO!S8=0,"",MARZO!S8)</f>
        <v/>
      </c>
      <c r="T8" s="411" t="str">
        <f>+IF(MARZO!T8=0,"",MARZO!T8)</f>
        <v>GASTOS</v>
      </c>
      <c r="U8" s="412">
        <f t="shared" ref="U8:AM8" si="5">U10+U207+U220+U232</f>
        <v>3181595000</v>
      </c>
      <c r="V8" s="413">
        <f t="shared" si="5"/>
        <v>0</v>
      </c>
      <c r="W8" s="413">
        <f t="shared" si="5"/>
        <v>881712773</v>
      </c>
      <c r="X8" s="414">
        <f t="shared" si="5"/>
        <v>4063307773</v>
      </c>
      <c r="Y8" s="415">
        <f t="shared" si="5"/>
        <v>1609954747</v>
      </c>
      <c r="Z8" s="413">
        <f t="shared" si="5"/>
        <v>157069253</v>
      </c>
      <c r="AA8" s="414">
        <f t="shared" si="5"/>
        <v>1767024000</v>
      </c>
      <c r="AB8" s="415">
        <f t="shared" si="5"/>
        <v>1218686401</v>
      </c>
      <c r="AC8" s="413">
        <f t="shared" si="5"/>
        <v>204056166</v>
      </c>
      <c r="AD8" s="414">
        <f t="shared" si="5"/>
        <v>1422742567</v>
      </c>
      <c r="AE8" s="415">
        <f t="shared" si="5"/>
        <v>847147738</v>
      </c>
      <c r="AF8" s="413">
        <f t="shared" si="5"/>
        <v>218211527</v>
      </c>
      <c r="AG8" s="414">
        <f t="shared" si="5"/>
        <v>1065359265</v>
      </c>
      <c r="AH8" s="415">
        <f t="shared" si="5"/>
        <v>2296283773</v>
      </c>
      <c r="AI8" s="413">
        <f t="shared" si="5"/>
        <v>2640565206</v>
      </c>
      <c r="AJ8" s="416">
        <f t="shared" si="5"/>
        <v>2997948508</v>
      </c>
      <c r="AL8" s="417">
        <f t="shared" si="5"/>
        <v>0</v>
      </c>
      <c r="AM8" s="418">
        <f t="shared" si="5"/>
        <v>0</v>
      </c>
      <c r="AO8" s="23"/>
      <c r="AP8" s="13" t="s">
        <v>58</v>
      </c>
      <c r="AQ8" s="14">
        <f>F25</f>
        <v>847466466</v>
      </c>
      <c r="AR8" s="14">
        <f>I25</f>
        <v>306650277</v>
      </c>
      <c r="AS8" s="14">
        <f>L25</f>
        <v>222808794</v>
      </c>
      <c r="AT8" s="15"/>
      <c r="AU8" s="419">
        <f t="shared" si="0"/>
        <v>0.36184355287516473</v>
      </c>
      <c r="AV8" s="419">
        <f t="shared" si="1"/>
        <v>0.26291163478319862</v>
      </c>
      <c r="AW8" s="14">
        <f>I26/AO$2*12+I27</f>
        <v>872708641</v>
      </c>
      <c r="AX8" s="14">
        <f>L26/AO$2*12+L27</f>
        <v>621184192</v>
      </c>
      <c r="AY8" s="14">
        <f t="shared" si="2"/>
        <v>25242175</v>
      </c>
      <c r="AZ8" s="420">
        <f t="shared" si="3"/>
        <v>-226282274</v>
      </c>
      <c r="BB8" s="167" t="s">
        <v>59</v>
      </c>
      <c r="BC8" s="83">
        <f>BC9+BC19</f>
        <v>3091195000</v>
      </c>
      <c r="BD8" s="84">
        <f>BD9+BD19</f>
        <v>1000838456</v>
      </c>
      <c r="BE8" s="85">
        <f>BE9+BE19</f>
        <v>137070597</v>
      </c>
      <c r="BF8" s="75"/>
      <c r="BG8" s="86" t="s">
        <v>60</v>
      </c>
      <c r="BH8" s="87">
        <f>BN9+BN13</f>
        <v>1746552802</v>
      </c>
      <c r="BI8" s="87">
        <f>BO9+BO13</f>
        <v>457439935</v>
      </c>
      <c r="BJ8" s="87">
        <f>BP9+BP13</f>
        <v>457439935</v>
      </c>
      <c r="BK8" s="87">
        <f>BQ9+BQ13</f>
        <v>112170850</v>
      </c>
      <c r="BM8" s="89" t="s">
        <v>61</v>
      </c>
      <c r="BN8" s="90">
        <f>BN9+BN14+BN13</f>
        <v>2105395646</v>
      </c>
      <c r="BO8" s="87">
        <f>BO9+BO14+BO13</f>
        <v>735173085</v>
      </c>
      <c r="BP8" s="87">
        <f>BP9+BP14+BP13</f>
        <v>542343949</v>
      </c>
      <c r="BQ8" s="88">
        <f>BQ9+BQ14+BQ13</f>
        <v>135324186</v>
      </c>
    </row>
    <row r="9" spans="1:69" s="10" customFormat="1" ht="20.25" thickBot="1" x14ac:dyDescent="0.25">
      <c r="A9" s="671"/>
      <c r="B9" s="672"/>
      <c r="C9" s="673"/>
      <c r="D9" s="673"/>
      <c r="E9" s="673"/>
      <c r="F9" s="673"/>
      <c r="G9" s="673"/>
      <c r="H9" s="673"/>
      <c r="I9" s="673"/>
      <c r="J9" s="673"/>
      <c r="K9" s="673"/>
      <c r="L9" s="673"/>
      <c r="M9" s="673"/>
      <c r="N9" s="674"/>
      <c r="O9" s="409"/>
      <c r="P9" s="425"/>
      <c r="Q9" s="424"/>
      <c r="S9" s="399"/>
      <c r="T9" s="400"/>
      <c r="U9" s="196"/>
      <c r="V9" s="196"/>
      <c r="W9" s="196"/>
      <c r="X9" s="196"/>
      <c r="Y9" s="196"/>
      <c r="Z9" s="196"/>
      <c r="AA9" s="196"/>
      <c r="AB9" s="196"/>
      <c r="AC9" s="196"/>
      <c r="AD9" s="196"/>
      <c r="AE9" s="196"/>
      <c r="AF9" s="196"/>
      <c r="AG9" s="196"/>
      <c r="AH9" s="196"/>
      <c r="AI9" s="196"/>
      <c r="AJ9" s="195"/>
      <c r="AL9" s="426"/>
      <c r="AM9" s="427"/>
      <c r="AO9" s="428"/>
      <c r="AP9" s="13" t="s">
        <v>63</v>
      </c>
      <c r="AQ9" s="14">
        <f>F28+F75</f>
        <v>0</v>
      </c>
      <c r="AR9" s="14">
        <f>I28+I75</f>
        <v>9256592</v>
      </c>
      <c r="AS9" s="14">
        <f>L28+L75</f>
        <v>0</v>
      </c>
      <c r="AT9" s="15"/>
      <c r="AU9" s="429" t="str">
        <f t="shared" si="0"/>
        <v xml:space="preserve"> </v>
      </c>
      <c r="AV9" s="429" t="str">
        <f t="shared" si="1"/>
        <v xml:space="preserve"> </v>
      </c>
      <c r="AW9" s="430">
        <f>(I30+I33+I36+I76)/AO$2*12+I31+I34+I37+I38+I39+I40+I77</f>
        <v>27769776</v>
      </c>
      <c r="AX9" s="430">
        <f>(L30+L33+L36+L76)/AO$2*12+L31+L34+L37+L38+L39+L40+L77</f>
        <v>0</v>
      </c>
      <c r="AY9" s="430">
        <f t="shared" si="2"/>
        <v>27769776</v>
      </c>
      <c r="AZ9" s="431">
        <f t="shared" si="3"/>
        <v>0</v>
      </c>
      <c r="BB9" s="432" t="s">
        <v>456</v>
      </c>
      <c r="BC9" s="91">
        <f>BC10+BC18</f>
        <v>2971495000</v>
      </c>
      <c r="BD9" s="92">
        <f>BD10+BD18</f>
        <v>967372028</v>
      </c>
      <c r="BE9" s="93">
        <f>BE10+BE18</f>
        <v>125723466</v>
      </c>
      <c r="BF9" s="94"/>
      <c r="BG9" s="95" t="s">
        <v>64</v>
      </c>
      <c r="BH9" s="96">
        <f t="shared" ref="BH9:BK10" si="6">BN14</f>
        <v>358842844</v>
      </c>
      <c r="BI9" s="96">
        <f t="shared" si="6"/>
        <v>277733150</v>
      </c>
      <c r="BJ9" s="96">
        <f t="shared" si="6"/>
        <v>84904014</v>
      </c>
      <c r="BK9" s="96">
        <f t="shared" si="6"/>
        <v>23153336</v>
      </c>
      <c r="BM9" s="164" t="s">
        <v>65</v>
      </c>
      <c r="BN9" s="98">
        <f>SUM(BN10:BN12)</f>
        <v>1151999780</v>
      </c>
      <c r="BO9" s="96">
        <f>SUM(BO10:BO12)</f>
        <v>350030978</v>
      </c>
      <c r="BP9" s="96">
        <f>SUM(BP10:BP12)</f>
        <v>350030978</v>
      </c>
      <c r="BQ9" s="97">
        <f>SUM(BQ10:BQ12)</f>
        <v>85709788</v>
      </c>
    </row>
    <row r="10" spans="1:69" s="10" customFormat="1" ht="19.5" x14ac:dyDescent="0.2">
      <c r="A10" s="433">
        <f>+IF(MARZO!A10=0,"",MARZO!A10)</f>
        <v>10</v>
      </c>
      <c r="B10" s="434" t="str">
        <f>+IF(MARZO!B10=0,"",MARZO!B10)</f>
        <v>DISPONIBILIDAD INICIAL</v>
      </c>
      <c r="C10" s="215">
        <f t="shared" ref="C10:N10" si="7">SUM(C12:C15)</f>
        <v>100000000</v>
      </c>
      <c r="D10" s="435">
        <f t="shared" si="7"/>
        <v>0</v>
      </c>
      <c r="E10" s="435">
        <f t="shared" si="7"/>
        <v>126569855</v>
      </c>
      <c r="F10" s="216">
        <f t="shared" si="7"/>
        <v>226569855</v>
      </c>
      <c r="G10" s="436">
        <f t="shared" si="7"/>
        <v>226569855</v>
      </c>
      <c r="H10" s="435">
        <f t="shared" si="7"/>
        <v>0</v>
      </c>
      <c r="I10" s="437">
        <f t="shared" si="7"/>
        <v>226569855</v>
      </c>
      <c r="J10" s="215">
        <f t="shared" si="7"/>
        <v>226569855</v>
      </c>
      <c r="K10" s="435">
        <f t="shared" si="7"/>
        <v>0</v>
      </c>
      <c r="L10" s="216">
        <f t="shared" si="7"/>
        <v>226569855</v>
      </c>
      <c r="M10" s="215">
        <f t="shared" si="7"/>
        <v>0</v>
      </c>
      <c r="N10" s="216">
        <f t="shared" si="7"/>
        <v>0</v>
      </c>
      <c r="O10" s="15"/>
      <c r="P10" s="215">
        <f>SUM(P12:P15)</f>
        <v>0</v>
      </c>
      <c r="Q10" s="216">
        <f>SUM(Q12:Q15)</f>
        <v>0</v>
      </c>
      <c r="S10" s="438" t="str">
        <f>+IF(MARZO!S10=0,"",MARZO!S10)</f>
        <v>A</v>
      </c>
      <c r="T10" s="439" t="str">
        <f>+IF(MARZO!T10=0,"",MARZO!T10)</f>
        <v>GASTOS DE FUNCIONAMIENTO</v>
      </c>
      <c r="U10" s="440">
        <f t="shared" ref="U10:AJ10" si="8">U12+U110+U170+U193</f>
        <v>2850095000</v>
      </c>
      <c r="V10" s="441">
        <f t="shared" si="8"/>
        <v>0</v>
      </c>
      <c r="W10" s="441">
        <f t="shared" si="8"/>
        <v>648905293</v>
      </c>
      <c r="X10" s="444">
        <f t="shared" si="8"/>
        <v>3499000293</v>
      </c>
      <c r="Y10" s="443">
        <f t="shared" si="8"/>
        <v>1312081004</v>
      </c>
      <c r="Z10" s="441">
        <f t="shared" si="8"/>
        <v>157069253</v>
      </c>
      <c r="AA10" s="444">
        <f t="shared" si="8"/>
        <v>1469150257</v>
      </c>
      <c r="AB10" s="443">
        <f t="shared" si="8"/>
        <v>1002645998</v>
      </c>
      <c r="AC10" s="441">
        <f t="shared" si="8"/>
        <v>195921166</v>
      </c>
      <c r="AD10" s="444">
        <f t="shared" si="8"/>
        <v>1198567164</v>
      </c>
      <c r="AE10" s="443">
        <f t="shared" si="8"/>
        <v>722965048</v>
      </c>
      <c r="AF10" s="441">
        <f t="shared" si="8"/>
        <v>190855856</v>
      </c>
      <c r="AG10" s="444">
        <f t="shared" si="8"/>
        <v>913820904</v>
      </c>
      <c r="AH10" s="443">
        <f t="shared" si="8"/>
        <v>2029850036</v>
      </c>
      <c r="AI10" s="441">
        <f t="shared" si="8"/>
        <v>2300433129</v>
      </c>
      <c r="AJ10" s="442">
        <f t="shared" si="8"/>
        <v>2585179389</v>
      </c>
      <c r="AL10" s="445">
        <f>AL12+AL110+AL170+AL193</f>
        <v>0</v>
      </c>
      <c r="AM10" s="446">
        <f>AM12+AM110+AM170+AM193</f>
        <v>0</v>
      </c>
      <c r="AO10" s="428"/>
      <c r="AP10" s="13" t="s">
        <v>67</v>
      </c>
      <c r="AQ10" s="14">
        <f>F42</f>
        <v>115073169</v>
      </c>
      <c r="AR10" s="14">
        <f>I42</f>
        <v>37035324</v>
      </c>
      <c r="AS10" s="14">
        <f>L42</f>
        <v>26054268</v>
      </c>
      <c r="AT10" s="15"/>
      <c r="AU10" s="429">
        <f t="shared" si="0"/>
        <v>0.32184152328332943</v>
      </c>
      <c r="AV10" s="429">
        <f t="shared" si="1"/>
        <v>0.22641479526821756</v>
      </c>
      <c r="AW10" s="430">
        <f>I43/AO$2*12+I44</f>
        <v>80959634</v>
      </c>
      <c r="AX10" s="430">
        <f>L43/AO$2*12+L44</f>
        <v>48016466</v>
      </c>
      <c r="AY10" s="430">
        <f t="shared" si="2"/>
        <v>-34113535</v>
      </c>
      <c r="AZ10" s="431">
        <f t="shared" si="3"/>
        <v>-67056703</v>
      </c>
      <c r="BB10" s="447" t="s">
        <v>457</v>
      </c>
      <c r="BC10" s="91">
        <f>BC11+BC12+BC13+BC14+BC16+BC17+BC15</f>
        <v>2619800000</v>
      </c>
      <c r="BD10" s="92">
        <f>BD11+BD12+BD13+BD14+BD16+BD17+BD15</f>
        <v>851614176</v>
      </c>
      <c r="BE10" s="93">
        <f>BE11+BE12+BE13+BE14+BE16+BE17+BE15</f>
        <v>101784003</v>
      </c>
      <c r="BF10" s="94"/>
      <c r="BG10" s="86" t="s">
        <v>68</v>
      </c>
      <c r="BH10" s="99">
        <f t="shared" si="6"/>
        <v>620680080</v>
      </c>
      <c r="BI10" s="99">
        <f t="shared" si="6"/>
        <v>217111357</v>
      </c>
      <c r="BJ10" s="99">
        <f t="shared" si="6"/>
        <v>155324233</v>
      </c>
      <c r="BK10" s="99">
        <f t="shared" si="6"/>
        <v>19545302</v>
      </c>
      <c r="BM10" s="161" t="s">
        <v>470</v>
      </c>
      <c r="BN10" s="101">
        <f>X17+X66</f>
        <v>913498656</v>
      </c>
      <c r="BO10" s="99">
        <f>AA17+AA66</f>
        <v>304513451</v>
      </c>
      <c r="BP10" s="99">
        <f>AD17+AD66</f>
        <v>304513451</v>
      </c>
      <c r="BQ10" s="100">
        <f>AF17+AF66</f>
        <v>75960948</v>
      </c>
    </row>
    <row r="11" spans="1:69" s="10" customFormat="1" ht="19.5" x14ac:dyDescent="0.2">
      <c r="A11" s="421"/>
      <c r="B11" s="422"/>
      <c r="C11" s="423"/>
      <c r="D11" s="423"/>
      <c r="E11" s="423"/>
      <c r="F11" s="423"/>
      <c r="G11" s="423"/>
      <c r="H11" s="423"/>
      <c r="I11" s="423"/>
      <c r="J11" s="423"/>
      <c r="K11" s="423"/>
      <c r="L11" s="423"/>
      <c r="M11" s="423"/>
      <c r="N11" s="424"/>
      <c r="O11" s="409"/>
      <c r="P11" s="425"/>
      <c r="Q11" s="424"/>
      <c r="S11" s="448"/>
      <c r="T11" s="649"/>
      <c r="U11" s="193"/>
      <c r="V11" s="193"/>
      <c r="W11" s="193"/>
      <c r="X11" s="193"/>
      <c r="Y11" s="193"/>
      <c r="Z11" s="193"/>
      <c r="AA11" s="193"/>
      <c r="AB11" s="193"/>
      <c r="AC11" s="193"/>
      <c r="AD11" s="193"/>
      <c r="AE11" s="193"/>
      <c r="AF11" s="193"/>
      <c r="AG11" s="193"/>
      <c r="AH11" s="193"/>
      <c r="AI11" s="193"/>
      <c r="AJ11" s="207"/>
      <c r="AL11" s="451"/>
      <c r="AM11" s="452"/>
      <c r="AO11" s="453" t="s">
        <v>13</v>
      </c>
      <c r="AP11" s="717" t="s">
        <v>588</v>
      </c>
      <c r="AQ11" s="14">
        <f>F88</f>
        <v>0</v>
      </c>
      <c r="AR11" s="14">
        <f>I88</f>
        <v>0</v>
      </c>
      <c r="AS11" s="14">
        <f>L88</f>
        <v>0</v>
      </c>
      <c r="AT11" s="454">
        <f>AO2/12</f>
        <v>0.33333333333333331</v>
      </c>
      <c r="AU11" s="429" t="str">
        <f t="shared" si="0"/>
        <v xml:space="preserve"> </v>
      </c>
      <c r="AV11" s="429" t="str">
        <f t="shared" si="1"/>
        <v xml:space="preserve"> </v>
      </c>
      <c r="AW11" s="430">
        <f>I88</f>
        <v>0</v>
      </c>
      <c r="AX11" s="430">
        <f>L88</f>
        <v>0</v>
      </c>
      <c r="AY11" s="430">
        <f t="shared" si="2"/>
        <v>0</v>
      </c>
      <c r="AZ11" s="431">
        <f t="shared" si="3"/>
        <v>0</v>
      </c>
      <c r="BB11" s="447" t="s">
        <v>458</v>
      </c>
      <c r="BC11" s="91">
        <f>F26</f>
        <v>785000000</v>
      </c>
      <c r="BD11" s="92">
        <f>I26</f>
        <v>283029182</v>
      </c>
      <c r="BE11" s="93">
        <f>K26</f>
        <v>54858979</v>
      </c>
      <c r="BF11" s="94"/>
      <c r="BG11" s="86" t="s">
        <v>69</v>
      </c>
      <c r="BH11" s="102">
        <f>BN22</f>
        <v>55451506</v>
      </c>
      <c r="BI11" s="102">
        <f>BO22</f>
        <v>13740158</v>
      </c>
      <c r="BJ11" s="102">
        <f>BP22</f>
        <v>13740158</v>
      </c>
      <c r="BK11" s="102">
        <f>BQ22</f>
        <v>2457999</v>
      </c>
      <c r="BM11" s="162" t="s">
        <v>471</v>
      </c>
      <c r="BN11" s="104">
        <f>X18+X67</f>
        <v>101766927</v>
      </c>
      <c r="BO11" s="102">
        <f>AA18+AA67</f>
        <v>36143505</v>
      </c>
      <c r="BP11" s="102">
        <f>AD18+AD67</f>
        <v>36143505</v>
      </c>
      <c r="BQ11" s="103">
        <f>AF18+AF67</f>
        <v>8473755</v>
      </c>
    </row>
    <row r="12" spans="1:69" s="10" customFormat="1" ht="25.5" x14ac:dyDescent="0.2">
      <c r="A12" s="203">
        <f>+IF(MARZO!A12=0,"",MARZO!A12)</f>
        <v>1001</v>
      </c>
      <c r="B12" s="251" t="str">
        <f>+IF(MARZO!B12=0,"",MARZO!B12)</f>
        <v>Bienestar Social (Caja, Bancos, Inversiones Tempor.) a Dic-31-2013</v>
      </c>
      <c r="C12" s="283">
        <f>+ENERO!C12</f>
        <v>0</v>
      </c>
      <c r="D12" s="456">
        <f>MARZO!D12+ABRIL!P12</f>
        <v>0</v>
      </c>
      <c r="E12" s="456">
        <f>MARZO!E12+ABRIL!Q12</f>
        <v>81553</v>
      </c>
      <c r="F12" s="170">
        <f>SUM(C12:E12)</f>
        <v>81553</v>
      </c>
      <c r="G12" s="283">
        <f>MARZO!I12</f>
        <v>81553</v>
      </c>
      <c r="H12" s="154">
        <v>0</v>
      </c>
      <c r="I12" s="170">
        <f>SUM(G12:H12)</f>
        <v>81553</v>
      </c>
      <c r="J12" s="283">
        <f>MARZO!L12</f>
        <v>81553</v>
      </c>
      <c r="K12" s="154">
        <v>0</v>
      </c>
      <c r="L12" s="170">
        <f>SUM(J12:K12)</f>
        <v>81553</v>
      </c>
      <c r="M12" s="283">
        <f>F12-I12</f>
        <v>0</v>
      </c>
      <c r="N12" s="170">
        <f>F12-L12</f>
        <v>0</v>
      </c>
      <c r="O12" s="365"/>
      <c r="P12" s="455">
        <v>0</v>
      </c>
      <c r="Q12" s="458">
        <v>0</v>
      </c>
      <c r="S12" s="459">
        <f>+IF(MARZO!S12=0,"",MARZO!S12)</f>
        <v>1000000</v>
      </c>
      <c r="T12" s="460" t="str">
        <f>+IF(MARZO!T12=0,"",MARZO!T12)</f>
        <v>GASTOS DE PERSONAL</v>
      </c>
      <c r="U12" s="461">
        <f t="shared" ref="U12:AJ12" si="9">U14+U63</f>
        <v>2030388802</v>
      </c>
      <c r="V12" s="462">
        <f t="shared" si="9"/>
        <v>0</v>
      </c>
      <c r="W12" s="462">
        <f t="shared" si="9"/>
        <v>262497982</v>
      </c>
      <c r="X12" s="463">
        <f t="shared" si="9"/>
        <v>2292886784</v>
      </c>
      <c r="Y12" s="445">
        <f t="shared" si="9"/>
        <v>810596878</v>
      </c>
      <c r="Z12" s="462">
        <f t="shared" si="9"/>
        <v>112067345</v>
      </c>
      <c r="AA12" s="463">
        <f t="shared" si="9"/>
        <v>922664223</v>
      </c>
      <c r="AB12" s="445">
        <f t="shared" si="9"/>
        <v>591169712</v>
      </c>
      <c r="AC12" s="462">
        <f t="shared" si="9"/>
        <v>138665375</v>
      </c>
      <c r="AD12" s="463">
        <f t="shared" si="9"/>
        <v>729835087</v>
      </c>
      <c r="AE12" s="445">
        <f t="shared" si="9"/>
        <v>490369325</v>
      </c>
      <c r="AF12" s="462">
        <f t="shared" si="9"/>
        <v>139671891</v>
      </c>
      <c r="AG12" s="463">
        <f t="shared" si="9"/>
        <v>630041216</v>
      </c>
      <c r="AH12" s="445">
        <f t="shared" si="9"/>
        <v>1370222561</v>
      </c>
      <c r="AI12" s="462">
        <f t="shared" si="9"/>
        <v>1563051697</v>
      </c>
      <c r="AJ12" s="446">
        <f t="shared" si="9"/>
        <v>1662845568</v>
      </c>
      <c r="AK12" s="12"/>
      <c r="AL12" s="464">
        <f>AL14+AL63</f>
        <v>0</v>
      </c>
      <c r="AM12" s="465">
        <f>AM14+AM63</f>
        <v>0</v>
      </c>
      <c r="AO12" s="453"/>
      <c r="AP12" s="717" t="s">
        <v>589</v>
      </c>
      <c r="AQ12" s="14">
        <f>F89</f>
        <v>70000000</v>
      </c>
      <c r="AR12" s="14">
        <f>I89</f>
        <v>0</v>
      </c>
      <c r="AS12" s="14">
        <f>L89</f>
        <v>0</v>
      </c>
      <c r="AT12" s="15"/>
      <c r="AU12" s="429">
        <f t="shared" si="0"/>
        <v>0</v>
      </c>
      <c r="AV12" s="429">
        <f t="shared" si="1"/>
        <v>0</v>
      </c>
      <c r="AW12" s="430">
        <f>I89</f>
        <v>0</v>
      </c>
      <c r="AX12" s="430">
        <f>L89</f>
        <v>0</v>
      </c>
      <c r="AY12" s="430">
        <f t="shared" si="2"/>
        <v>-70000000</v>
      </c>
      <c r="AZ12" s="431">
        <f t="shared" si="3"/>
        <v>-70000000</v>
      </c>
      <c r="BB12" s="447" t="s">
        <v>459</v>
      </c>
      <c r="BC12" s="91">
        <f>F23</f>
        <v>1295000000</v>
      </c>
      <c r="BD12" s="92">
        <f>I23</f>
        <v>424711617</v>
      </c>
      <c r="BE12" s="93">
        <f>K23</f>
        <v>17952675</v>
      </c>
      <c r="BF12" s="94"/>
      <c r="BG12" s="466" t="s">
        <v>412</v>
      </c>
      <c r="BH12" s="102">
        <f>BN25</f>
        <v>355026726</v>
      </c>
      <c r="BI12" s="17">
        <f>BO25</f>
        <v>122917253</v>
      </c>
      <c r="BJ12" s="102">
        <f>BP25</f>
        <v>106950420</v>
      </c>
      <c r="BK12" s="102">
        <f>BQ25</f>
        <v>12061228</v>
      </c>
      <c r="BM12" s="163" t="s">
        <v>472</v>
      </c>
      <c r="BN12" s="104">
        <f>X16+X65-X81-X33-BN10-BN11</f>
        <v>136734197</v>
      </c>
      <c r="BO12" s="102">
        <f>AA16+AA65-AA81-AA33-BO10-BO11</f>
        <v>9374022</v>
      </c>
      <c r="BP12" s="102">
        <f>AD16+AD65-AD81-AD33-BP10-BP11</f>
        <v>9374022</v>
      </c>
      <c r="BQ12" s="103">
        <f>AF16+AF65-AF81-AF33-BQ10-BQ11</f>
        <v>1275085</v>
      </c>
    </row>
    <row r="13" spans="1:69" s="10" customFormat="1" ht="26.25" customHeight="1" x14ac:dyDescent="0.25">
      <c r="A13" s="203">
        <f>+IF(MARZO!A13=0,"",MARZO!A13)</f>
        <v>1002</v>
      </c>
      <c r="B13" s="251" t="str">
        <f>+IF(MARZO!B13=0,"",MARZO!B13)</f>
        <v>Fondo Vivienda (Caja, Bancos, Inversiones Tempor.) a Dic-31-2013</v>
      </c>
      <c r="C13" s="283">
        <f>+ENERO!C13</f>
        <v>0</v>
      </c>
      <c r="D13" s="456">
        <f>MARZO!D13+ABRIL!P13</f>
        <v>0</v>
      </c>
      <c r="E13" s="456">
        <f>MARZO!E13+ABRIL!Q13</f>
        <v>0</v>
      </c>
      <c r="F13" s="170">
        <f>SUM(C13:E13)</f>
        <v>0</v>
      </c>
      <c r="G13" s="283">
        <f>MARZO!I13</f>
        <v>0</v>
      </c>
      <c r="H13" s="154">
        <v>0</v>
      </c>
      <c r="I13" s="170">
        <f>SUM(G13:H13)</f>
        <v>0</v>
      </c>
      <c r="J13" s="283">
        <f>MARZO!L13</f>
        <v>0</v>
      </c>
      <c r="K13" s="154">
        <v>0</v>
      </c>
      <c r="L13" s="170">
        <f>SUM(J13:K13)</f>
        <v>0</v>
      </c>
      <c r="M13" s="283">
        <f>F13-I13</f>
        <v>0</v>
      </c>
      <c r="N13" s="170">
        <f>F13-L13</f>
        <v>0</v>
      </c>
      <c r="O13" s="467"/>
      <c r="P13" s="455">
        <v>0</v>
      </c>
      <c r="Q13" s="458">
        <v>0</v>
      </c>
      <c r="S13" s="448"/>
      <c r="T13" s="649"/>
      <c r="U13" s="193"/>
      <c r="V13" s="193"/>
      <c r="W13" s="193"/>
      <c r="X13" s="193"/>
      <c r="Y13" s="193"/>
      <c r="Z13" s="193"/>
      <c r="AA13" s="193"/>
      <c r="AB13" s="193"/>
      <c r="AC13" s="193"/>
      <c r="AD13" s="193"/>
      <c r="AE13" s="193"/>
      <c r="AF13" s="193"/>
      <c r="AG13" s="193"/>
      <c r="AH13" s="193"/>
      <c r="AI13" s="193"/>
      <c r="AJ13" s="207"/>
      <c r="AK13" s="12"/>
      <c r="AL13" s="451"/>
      <c r="AM13" s="452"/>
      <c r="AO13" s="22"/>
      <c r="AP13" s="717" t="s">
        <v>590</v>
      </c>
      <c r="AQ13" s="14">
        <f>F90</f>
        <v>94000000</v>
      </c>
      <c r="AR13" s="14">
        <f>I90</f>
        <v>2250000</v>
      </c>
      <c r="AS13" s="14">
        <f>L90</f>
        <v>2250000</v>
      </c>
      <c r="AT13" s="15"/>
      <c r="AU13" s="429">
        <f t="shared" si="0"/>
        <v>2.3936170212765957E-2</v>
      </c>
      <c r="AV13" s="429">
        <f t="shared" si="1"/>
        <v>2.3936170212765957E-2</v>
      </c>
      <c r="AW13" s="430">
        <f>I90</f>
        <v>2250000</v>
      </c>
      <c r="AX13" s="430">
        <f>L90</f>
        <v>2250000</v>
      </c>
      <c r="AY13" s="430">
        <f t="shared" si="2"/>
        <v>-91750000</v>
      </c>
      <c r="AZ13" s="431">
        <f t="shared" si="3"/>
        <v>-91750000</v>
      </c>
      <c r="BA13" s="467"/>
      <c r="BB13" s="468" t="s">
        <v>460</v>
      </c>
      <c r="BC13" s="105">
        <f>+F30+F33+F36+F38+F39+F40</f>
        <v>0</v>
      </c>
      <c r="BD13" s="106">
        <f>+I30+I33+I36+I38+I39+I40</f>
        <v>9256592</v>
      </c>
      <c r="BE13" s="107">
        <f>+K30+K33+K36+K38+K39+K40</f>
        <v>0</v>
      </c>
      <c r="BF13" s="108"/>
      <c r="BG13" s="109" t="s">
        <v>72</v>
      </c>
      <c r="BH13" s="102">
        <f t="shared" ref="BH13:BK15" si="10">BN29</f>
        <v>461500000</v>
      </c>
      <c r="BI13" s="102">
        <f t="shared" si="10"/>
        <v>212828332</v>
      </c>
      <c r="BJ13" s="102">
        <f t="shared" si="10"/>
        <v>139129992</v>
      </c>
      <c r="BK13" s="102">
        <f t="shared" si="10"/>
        <v>25117740</v>
      </c>
      <c r="BM13" s="166" t="s">
        <v>473</v>
      </c>
      <c r="BN13" s="101">
        <f>X43-X55+X57-X61+X90-X102+X104-X108</f>
        <v>594553022</v>
      </c>
      <c r="BO13" s="99">
        <f>AA43-AA55+AA57-AA61+AA90-AA102+AA104-AA108</f>
        <v>107408957</v>
      </c>
      <c r="BP13" s="99">
        <f>AD43-AD55+AD57-AD61+AD90-AD102+AD104-AD108</f>
        <v>107408957</v>
      </c>
      <c r="BQ13" s="100">
        <f>AF43-AF55+AF57-AF61+AF90-AF102+AF104-AF108</f>
        <v>26461062</v>
      </c>
    </row>
    <row r="14" spans="1:69" s="10" customFormat="1" ht="15.75" x14ac:dyDescent="0.25">
      <c r="A14" s="203">
        <f>+IF(MARZO!A14=0,"",MARZO!A14)</f>
        <v>1003</v>
      </c>
      <c r="B14" s="251" t="str">
        <f>+IF(MARZO!B14=0,"",MARZO!B14)</f>
        <v>Fondos Comunes y Especiales (Caja, Bancos, Invers. Tempor.) a Dic-31-2013</v>
      </c>
      <c r="C14" s="283">
        <f>+ENERO!C14</f>
        <v>100000000</v>
      </c>
      <c r="D14" s="456">
        <f>MARZO!D14+ABRIL!P14</f>
        <v>0</v>
      </c>
      <c r="E14" s="456">
        <f>MARZO!E14+ABRIL!Q14</f>
        <v>3640555</v>
      </c>
      <c r="F14" s="170">
        <f>SUM(C14:E14)</f>
        <v>103640555</v>
      </c>
      <c r="G14" s="283">
        <f>MARZO!I14</f>
        <v>103640555</v>
      </c>
      <c r="H14" s="154">
        <v>0</v>
      </c>
      <c r="I14" s="170">
        <f>SUM(G14:H14)</f>
        <v>103640555</v>
      </c>
      <c r="J14" s="283">
        <f>MARZO!L14</f>
        <v>103640555</v>
      </c>
      <c r="K14" s="154">
        <v>0</v>
      </c>
      <c r="L14" s="170">
        <f>SUM(J14:K14)</f>
        <v>103640555</v>
      </c>
      <c r="M14" s="283">
        <f>F14-I14</f>
        <v>0</v>
      </c>
      <c r="N14" s="170">
        <f>F14-L14</f>
        <v>0</v>
      </c>
      <c r="O14" s="467"/>
      <c r="P14" s="455">
        <v>0</v>
      </c>
      <c r="Q14" s="458">
        <v>0</v>
      </c>
      <c r="S14" s="469">
        <f>+IF(MARZO!S14=0,"",MARZO!S14)</f>
        <v>1010000</v>
      </c>
      <c r="T14" s="470" t="str">
        <f>+IF(MARZO!T14=0,"",MARZO!T14)</f>
        <v>Gastos de Administración</v>
      </c>
      <c r="U14" s="157">
        <f t="shared" ref="U14:AJ14" si="11">U16+U35+U43+U57</f>
        <v>692714475</v>
      </c>
      <c r="V14" s="144">
        <f t="shared" si="11"/>
        <v>-20000000</v>
      </c>
      <c r="W14" s="144">
        <f t="shared" si="11"/>
        <v>125107618</v>
      </c>
      <c r="X14" s="152">
        <f t="shared" si="11"/>
        <v>797822093</v>
      </c>
      <c r="Y14" s="151">
        <f t="shared" si="11"/>
        <v>336328287</v>
      </c>
      <c r="Z14" s="144">
        <f t="shared" si="11"/>
        <v>33893193</v>
      </c>
      <c r="AA14" s="152">
        <f t="shared" si="11"/>
        <v>370221480</v>
      </c>
      <c r="AB14" s="151">
        <f t="shared" si="11"/>
        <v>199679781</v>
      </c>
      <c r="AC14" s="144">
        <f t="shared" si="11"/>
        <v>49342887</v>
      </c>
      <c r="AD14" s="152">
        <f t="shared" si="11"/>
        <v>249022668</v>
      </c>
      <c r="AE14" s="151">
        <f t="shared" si="11"/>
        <v>165469554</v>
      </c>
      <c r="AF14" s="144">
        <f t="shared" si="11"/>
        <v>43421613</v>
      </c>
      <c r="AG14" s="152">
        <f t="shared" si="11"/>
        <v>208891167</v>
      </c>
      <c r="AH14" s="151">
        <f t="shared" si="11"/>
        <v>427600613</v>
      </c>
      <c r="AI14" s="144">
        <f t="shared" si="11"/>
        <v>548799425</v>
      </c>
      <c r="AJ14" s="153">
        <f t="shared" si="11"/>
        <v>588930926</v>
      </c>
      <c r="AK14" s="12"/>
      <c r="AL14" s="151">
        <f>AL16+AL35+AL43+AL57</f>
        <v>0</v>
      </c>
      <c r="AM14" s="153">
        <f>AM16+AM35+AM43+AM57</f>
        <v>0</v>
      </c>
      <c r="AO14" s="23"/>
      <c r="AP14" s="13" t="s">
        <v>75</v>
      </c>
      <c r="AQ14" s="14">
        <f>F19-AQ7-AQ8-AQ9-AQ10-AQ11-AQ12-AQ13</f>
        <v>435724397</v>
      </c>
      <c r="AR14" s="14">
        <f>I19-AR7-AR8-AR9-AR10-AR11-AR12-AR13</f>
        <v>169636295</v>
      </c>
      <c r="AS14" s="14">
        <f>L19-AS7-AS8-AS9-AS10-AS11-AS12-AS13</f>
        <v>130223876</v>
      </c>
      <c r="AT14" s="467"/>
      <c r="AU14" s="429">
        <f t="shared" si="0"/>
        <v>0.38932016698619704</v>
      </c>
      <c r="AV14" s="429">
        <f t="shared" si="1"/>
        <v>0.29886753391961202</v>
      </c>
      <c r="AW14" s="430">
        <f>(I41+I46+I49+I52+I55+I58+I61+I64+I67+I70+I73+I78+I81+I82+I83+I86+I87+I93)/AO$2*12+I47+I50+I53+I56+I59+I62+I65+I68+I71+I74</f>
        <v>457378411</v>
      </c>
      <c r="AX14" s="430">
        <f>(L41+L46+L49+L52+L55+L58+L61+L64+L67+L70+L73+L78+L81+L82+L83+L86+L87+L93)/AO$2*12+L47+L50+L53+L56+L59+L62+L65+L68+L71+L74</f>
        <v>339141154</v>
      </c>
      <c r="AY14" s="430">
        <f t="shared" si="2"/>
        <v>21654014</v>
      </c>
      <c r="AZ14" s="431">
        <f t="shared" si="3"/>
        <v>-96583243</v>
      </c>
      <c r="BB14" s="468" t="s">
        <v>461</v>
      </c>
      <c r="BC14" s="110">
        <f>+F64</f>
        <v>22000000</v>
      </c>
      <c r="BD14" s="111">
        <f>+I64</f>
        <v>8331815</v>
      </c>
      <c r="BE14" s="112">
        <f>K64</f>
        <v>2930418</v>
      </c>
      <c r="BF14" s="113"/>
      <c r="BG14" s="109" t="s">
        <v>76</v>
      </c>
      <c r="BH14" s="99">
        <f t="shared" si="10"/>
        <v>0</v>
      </c>
      <c r="BI14" s="99">
        <f t="shared" si="10"/>
        <v>0</v>
      </c>
      <c r="BJ14" s="99">
        <f t="shared" si="10"/>
        <v>0</v>
      </c>
      <c r="BK14" s="99">
        <f t="shared" si="10"/>
        <v>0</v>
      </c>
      <c r="BM14" s="165" t="s">
        <v>469</v>
      </c>
      <c r="BN14" s="104">
        <f>X35-X41+X83-X88</f>
        <v>358842844</v>
      </c>
      <c r="BO14" s="102">
        <f>AA35-AA41+AA83-AA88</f>
        <v>277733150</v>
      </c>
      <c r="BP14" s="102">
        <f>AD35-AD41+AD83-AD88</f>
        <v>84904014</v>
      </c>
      <c r="BQ14" s="103">
        <f>AF35-AF41+AF83-AF88</f>
        <v>23153336</v>
      </c>
    </row>
    <row r="15" spans="1:69" s="10" customFormat="1" ht="16.5" thickBot="1" x14ac:dyDescent="0.3">
      <c r="A15" s="204">
        <f>+IF(MARZO!A15=0,"",MARZO!A15)</f>
        <v>1004</v>
      </c>
      <c r="B15" s="677" t="str">
        <f>+IF(MARZO!B15=0,"",MARZO!B15)</f>
        <v>Cesantias Ley 50/1990 a Dic-31-2013</v>
      </c>
      <c r="C15" s="474">
        <f>+ENERO!C15</f>
        <v>0</v>
      </c>
      <c r="D15" s="472">
        <f>MARZO!D15+ABRIL!P15</f>
        <v>0</v>
      </c>
      <c r="E15" s="472">
        <f>MARZO!E15+ABRIL!Q15</f>
        <v>122847747</v>
      </c>
      <c r="F15" s="473">
        <f>SUM(C15:E15)</f>
        <v>122847747</v>
      </c>
      <c r="G15" s="474">
        <f>MARZO!I15</f>
        <v>122847747</v>
      </c>
      <c r="H15" s="197">
        <v>0</v>
      </c>
      <c r="I15" s="473">
        <f>SUM(G15:H15)</f>
        <v>122847747</v>
      </c>
      <c r="J15" s="474">
        <f>MARZO!L15</f>
        <v>122847747</v>
      </c>
      <c r="K15" s="197">
        <v>0</v>
      </c>
      <c r="L15" s="473">
        <f>SUM(J15:K15)</f>
        <v>122847747</v>
      </c>
      <c r="M15" s="474">
        <f>F15-I15</f>
        <v>0</v>
      </c>
      <c r="N15" s="473">
        <f>F15-L15</f>
        <v>0</v>
      </c>
      <c r="O15" s="467"/>
      <c r="P15" s="471">
        <v>0</v>
      </c>
      <c r="Q15" s="476">
        <v>0</v>
      </c>
      <c r="S15" s="448" t="str">
        <f>+IF(MARZO!S15=0,"",MARZO!S15)</f>
        <v/>
      </c>
      <c r="T15" s="649" t="str">
        <f>+IF(MARZO!T15=0,"",MARZO!T15)</f>
        <v xml:space="preserve"> </v>
      </c>
      <c r="U15" s="193"/>
      <c r="V15" s="193"/>
      <c r="W15" s="193"/>
      <c r="X15" s="193"/>
      <c r="Y15" s="193"/>
      <c r="Z15" s="193"/>
      <c r="AA15" s="193"/>
      <c r="AB15" s="193"/>
      <c r="AC15" s="193"/>
      <c r="AD15" s="193"/>
      <c r="AE15" s="193"/>
      <c r="AF15" s="193"/>
      <c r="AG15" s="193"/>
      <c r="AH15" s="193"/>
      <c r="AI15" s="193"/>
      <c r="AJ15" s="207"/>
      <c r="AK15" s="12"/>
      <c r="AL15" s="211"/>
      <c r="AM15" s="212"/>
      <c r="AO15" s="22"/>
      <c r="AP15" s="13" t="s">
        <v>78</v>
      </c>
      <c r="AQ15" s="14">
        <f>F108</f>
        <v>120715337</v>
      </c>
      <c r="AR15" s="14">
        <f>I108</f>
        <v>48584177</v>
      </c>
      <c r="AS15" s="14">
        <f>L108</f>
        <v>48584177</v>
      </c>
      <c r="AT15" s="15"/>
      <c r="AU15" s="419">
        <f t="shared" si="0"/>
        <v>0.40246896713712527</v>
      </c>
      <c r="AV15" s="429">
        <f t="shared" si="1"/>
        <v>0.40246896713712527</v>
      </c>
      <c r="AW15" s="14">
        <f>AQ15</f>
        <v>120715337</v>
      </c>
      <c r="AX15" s="14">
        <f>AR15</f>
        <v>48584177</v>
      </c>
      <c r="AY15" s="14">
        <f t="shared" si="2"/>
        <v>0</v>
      </c>
      <c r="AZ15" s="420">
        <f t="shared" si="3"/>
        <v>-72131160</v>
      </c>
      <c r="BA15" s="467"/>
      <c r="BB15" s="468" t="s">
        <v>79</v>
      </c>
      <c r="BC15" s="110">
        <f>F46+F49</f>
        <v>0</v>
      </c>
      <c r="BD15" s="111">
        <f>I46+I49</f>
        <v>0</v>
      </c>
      <c r="BE15" s="112">
        <f>K46+K49</f>
        <v>0</v>
      </c>
      <c r="BF15" s="113"/>
      <c r="BG15" s="109" t="s">
        <v>80</v>
      </c>
      <c r="BH15" s="99">
        <f t="shared" si="10"/>
        <v>465253815</v>
      </c>
      <c r="BI15" s="99">
        <f t="shared" si="10"/>
        <v>465253815</v>
      </c>
      <c r="BJ15" s="99">
        <f t="shared" si="10"/>
        <v>465253815</v>
      </c>
      <c r="BK15" s="99">
        <f t="shared" si="10"/>
        <v>23705072</v>
      </c>
      <c r="BM15" s="89" t="s">
        <v>68</v>
      </c>
      <c r="BN15" s="101">
        <f>SUM(BN16:BN21)</f>
        <v>620680080</v>
      </c>
      <c r="BO15" s="99">
        <f>SUM(BO16:BO21)</f>
        <v>217111357</v>
      </c>
      <c r="BP15" s="99">
        <f>SUM(BP16:BP21)</f>
        <v>155324233</v>
      </c>
      <c r="BQ15" s="100">
        <f>SUM(BQ16:BQ21)</f>
        <v>19545302</v>
      </c>
    </row>
    <row r="16" spans="1:69" s="10" customFormat="1" ht="15.75" thickBot="1" x14ac:dyDescent="0.3">
      <c r="A16" s="198" t="str">
        <f>+IF(MARZO!A16=0,"",MARZO!A16)</f>
        <v/>
      </c>
      <c r="B16" s="477" t="str">
        <f>+IF(MARZO!B16=0,"",MARZO!B16)</f>
        <v/>
      </c>
      <c r="C16" s="478"/>
      <c r="D16" s="478"/>
      <c r="E16" s="478"/>
      <c r="F16" s="478"/>
      <c r="G16" s="478"/>
      <c r="H16" s="478"/>
      <c r="I16" s="478"/>
      <c r="J16" s="478"/>
      <c r="K16" s="478"/>
      <c r="L16" s="478"/>
      <c r="M16" s="478"/>
      <c r="N16" s="479"/>
      <c r="O16" s="467"/>
      <c r="P16" s="480"/>
      <c r="Q16" s="481"/>
      <c r="S16" s="34">
        <f>+IF(MARZO!S16=0,"",MARZO!S16)</f>
        <v>1010100</v>
      </c>
      <c r="T16" s="158" t="str">
        <f>+IF(MARZO!T16=0,"",MARZO!T16)</f>
        <v>Servicios Personales Asociados a Nómina</v>
      </c>
      <c r="U16" s="157">
        <f t="shared" ref="U16:AJ16" si="12">SUM(U17:U20)+U33</f>
        <v>343362273</v>
      </c>
      <c r="V16" s="144">
        <f t="shared" si="12"/>
        <v>0</v>
      </c>
      <c r="W16" s="144">
        <f t="shared" si="12"/>
        <v>1568593</v>
      </c>
      <c r="X16" s="152">
        <f t="shared" si="12"/>
        <v>344930866</v>
      </c>
      <c r="Y16" s="151">
        <f t="shared" si="12"/>
        <v>83669656</v>
      </c>
      <c r="Z16" s="144">
        <f t="shared" si="12"/>
        <v>26157079</v>
      </c>
      <c r="AA16" s="152">
        <f t="shared" si="12"/>
        <v>109826735</v>
      </c>
      <c r="AB16" s="151">
        <f t="shared" si="12"/>
        <v>83669656</v>
      </c>
      <c r="AC16" s="144">
        <f t="shared" si="12"/>
        <v>26157079</v>
      </c>
      <c r="AD16" s="152">
        <f t="shared" si="12"/>
        <v>109826735</v>
      </c>
      <c r="AE16" s="151">
        <f t="shared" si="12"/>
        <v>83662106</v>
      </c>
      <c r="AF16" s="144">
        <f t="shared" si="12"/>
        <v>26157079</v>
      </c>
      <c r="AG16" s="152">
        <f t="shared" si="12"/>
        <v>109819185</v>
      </c>
      <c r="AH16" s="151">
        <f t="shared" si="12"/>
        <v>235104131</v>
      </c>
      <c r="AI16" s="144">
        <f t="shared" si="12"/>
        <v>235104131</v>
      </c>
      <c r="AJ16" s="153">
        <f t="shared" si="12"/>
        <v>235111681</v>
      </c>
      <c r="AK16" s="12"/>
      <c r="AL16" s="151">
        <f>SUM(AL17:AL20)+AL33</f>
        <v>0</v>
      </c>
      <c r="AM16" s="153">
        <f>SUM(AM17:AM20)+AM33</f>
        <v>0</v>
      </c>
      <c r="AO16" s="23"/>
      <c r="AP16" s="482" t="s">
        <v>83</v>
      </c>
      <c r="AQ16" s="483">
        <f>F10</f>
        <v>226569855</v>
      </c>
      <c r="AR16" s="483">
        <f>I10</f>
        <v>226569855</v>
      </c>
      <c r="AS16" s="483">
        <f>L10</f>
        <v>226569855</v>
      </c>
      <c r="AT16" s="467"/>
      <c r="AU16" s="484">
        <f t="shared" si="0"/>
        <v>1</v>
      </c>
      <c r="AV16" s="484">
        <f t="shared" si="1"/>
        <v>1</v>
      </c>
      <c r="AW16" s="483">
        <f>AQ16</f>
        <v>226569855</v>
      </c>
      <c r="AX16" s="483">
        <f>AR16</f>
        <v>226569855</v>
      </c>
      <c r="AY16" s="14">
        <f t="shared" si="2"/>
        <v>0</v>
      </c>
      <c r="AZ16" s="485">
        <f t="shared" si="3"/>
        <v>0</v>
      </c>
      <c r="BA16" s="467"/>
      <c r="BB16" s="447" t="s">
        <v>462</v>
      </c>
      <c r="BC16" s="91">
        <f>F43</f>
        <v>100000000</v>
      </c>
      <c r="BD16" s="92">
        <f>I43</f>
        <v>21962155</v>
      </c>
      <c r="BE16" s="93">
        <f>K43</f>
        <v>10981099</v>
      </c>
      <c r="BF16" s="94"/>
      <c r="BG16" s="109" t="s">
        <v>84</v>
      </c>
      <c r="BH16" s="114">
        <f>BH7+BH12+BH13+BH14+BH15</f>
        <v>4063307773</v>
      </c>
      <c r="BI16" s="114">
        <f>BI7+BI12+BI13+BI14+BI15</f>
        <v>1767024000</v>
      </c>
      <c r="BJ16" s="114">
        <f>BJ7+BJ12+BJ13+BJ14+BJ15</f>
        <v>1422742567</v>
      </c>
      <c r="BK16" s="114">
        <f>BK7+BK12+BK13+BK14+BK15</f>
        <v>218211527</v>
      </c>
      <c r="BM16" s="164" t="s">
        <v>85</v>
      </c>
      <c r="BN16" s="101">
        <f>X114-X121+X147-X148-X153</f>
        <v>139720788</v>
      </c>
      <c r="BO16" s="99">
        <f>AA114-AA121+AA147-AA148-AA153</f>
        <v>42551239</v>
      </c>
      <c r="BP16" s="99">
        <f>AD114-AD121+AD147-AD148-AD153</f>
        <v>42551239</v>
      </c>
      <c r="BQ16" s="100">
        <f>AF114-AF121+AF147-AF148-AF153</f>
        <v>3144302</v>
      </c>
    </row>
    <row r="17" spans="1:70" s="467" customFormat="1" ht="17.25" thickBot="1" x14ac:dyDescent="0.3">
      <c r="A17" s="433">
        <f>+IF(MARZO!A17=0,"",MARZO!A17)</f>
        <v>11</v>
      </c>
      <c r="B17" s="439" t="str">
        <f>+IF(MARZO!B17=0,"",MARZO!B17)</f>
        <v>INGRESOS  CORRIENTES</v>
      </c>
      <c r="C17" s="435">
        <f>C19+C99</f>
        <v>3071195000</v>
      </c>
      <c r="D17" s="435">
        <f t="shared" ref="D17:N17" si="13">D19+D99</f>
        <v>0</v>
      </c>
      <c r="E17" s="435">
        <f t="shared" si="13"/>
        <v>644827581</v>
      </c>
      <c r="F17" s="435">
        <f t="shared" si="13"/>
        <v>3716022581</v>
      </c>
      <c r="G17" s="435">
        <f t="shared" si="13"/>
        <v>1133218852</v>
      </c>
      <c r="H17" s="435">
        <f t="shared" si="13"/>
        <v>317404554</v>
      </c>
      <c r="I17" s="435">
        <f t="shared" si="13"/>
        <v>1450623406</v>
      </c>
      <c r="J17" s="435">
        <f t="shared" si="13"/>
        <v>701409886</v>
      </c>
      <c r="K17" s="435">
        <f t="shared" si="13"/>
        <v>200112077</v>
      </c>
      <c r="L17" s="435">
        <f t="shared" si="13"/>
        <v>901521963</v>
      </c>
      <c r="M17" s="435">
        <f t="shared" si="13"/>
        <v>2265399175</v>
      </c>
      <c r="N17" s="216">
        <f t="shared" si="13"/>
        <v>2814500618</v>
      </c>
      <c r="P17" s="215">
        <f>P19+P99</f>
        <v>0</v>
      </c>
      <c r="Q17" s="216">
        <f>Q19+Q99</f>
        <v>0</v>
      </c>
      <c r="R17" s="10"/>
      <c r="S17" s="155">
        <f>+IF(MARZO!S17=0,"",MARZO!S17)</f>
        <v>1010101</v>
      </c>
      <c r="T17" s="159" t="str">
        <f>+IF(MARZO!T17=0,"",MARZO!T17)</f>
        <v>Sueldos del Personal de nómina</v>
      </c>
      <c r="U17" s="29">
        <f>+ENERO!U17</f>
        <v>294111900</v>
      </c>
      <c r="V17" s="17">
        <f>MARZO!V17+ABRIL!AL17</f>
        <v>0</v>
      </c>
      <c r="W17" s="17">
        <f>MARZO!W17+ABRIL!AM17</f>
        <v>0</v>
      </c>
      <c r="X17" s="20">
        <f>SUM(U17:W17)</f>
        <v>294111900</v>
      </c>
      <c r="Y17" s="21">
        <f>MARZO!AA17</f>
        <v>73527976</v>
      </c>
      <c r="Z17" s="457">
        <v>24345385</v>
      </c>
      <c r="AA17" s="20">
        <f>SUM(Y17:Z17)</f>
        <v>97873361</v>
      </c>
      <c r="AB17" s="21">
        <f>MARZO!AD17</f>
        <v>73527976</v>
      </c>
      <c r="AC17" s="457">
        <v>24345385</v>
      </c>
      <c r="AD17" s="20">
        <f>SUM(AB17:AC17)</f>
        <v>97873361</v>
      </c>
      <c r="AE17" s="21">
        <f>MARZO!AG17</f>
        <v>73527976</v>
      </c>
      <c r="AF17" s="457">
        <v>24345385</v>
      </c>
      <c r="AG17" s="20">
        <f>SUM(AE17:AF17)</f>
        <v>97873361</v>
      </c>
      <c r="AH17" s="21">
        <f>X17-AA17</f>
        <v>196238539</v>
      </c>
      <c r="AI17" s="17">
        <f>X17-AD17</f>
        <v>196238539</v>
      </c>
      <c r="AJ17" s="18">
        <f>X17-AG17</f>
        <v>196238539</v>
      </c>
      <c r="AK17" s="10"/>
      <c r="AL17" s="455">
        <v>0</v>
      </c>
      <c r="AM17" s="458">
        <v>0</v>
      </c>
      <c r="AN17" s="10"/>
      <c r="AO17" s="428"/>
      <c r="AP17" s="488" t="s">
        <v>87</v>
      </c>
      <c r="AQ17" s="489">
        <f>SUM(AQ7:AQ16)</f>
        <v>3711612773</v>
      </c>
      <c r="AR17" s="490">
        <f>SUM(AR7:AR16)</f>
        <v>1610019586</v>
      </c>
      <c r="AS17" s="491">
        <f>SUM(AS7:AS16)</f>
        <v>1060918143</v>
      </c>
      <c r="AT17" s="492"/>
      <c r="AU17" s="490">
        <f t="shared" si="0"/>
        <v>0.43377897546641514</v>
      </c>
      <c r="AV17" s="490">
        <f t="shared" si="1"/>
        <v>0.28583750727382251</v>
      </c>
      <c r="AW17" s="493">
        <f>SUM(AX7:AX16)</f>
        <v>1728376465</v>
      </c>
      <c r="AX17" s="493">
        <f>SUM(AX7:AX16)</f>
        <v>1728376465</v>
      </c>
      <c r="AY17" s="493">
        <f>SUM(AY7:AY16)</f>
        <v>-263800819</v>
      </c>
      <c r="AZ17" s="494">
        <f>SUM(AZ7:AZ16)</f>
        <v>-1983236308</v>
      </c>
      <c r="BA17" s="10"/>
      <c r="BB17" s="468" t="s">
        <v>463</v>
      </c>
      <c r="BC17" s="91">
        <f>F41+F52+F55+F58+F61+F67+F70+F73+F76+F79+F82+F88+F89+F90+F91</f>
        <v>417800000</v>
      </c>
      <c r="BD17" s="92">
        <f>I41+I52+I55+I58+I61+I67+I70+I73+I76+I79+I82+I88+I89+I90+I91</f>
        <v>104322815</v>
      </c>
      <c r="BE17" s="93">
        <f>K41+K52+K55+K58+K61+K67+K70+K73+K76+K79+K82+K88+K89+K90+K91</f>
        <v>15060832</v>
      </c>
      <c r="BF17" s="94"/>
      <c r="BG17" s="116" t="s">
        <v>88</v>
      </c>
      <c r="BH17" s="117">
        <f>BC23-BH16</f>
        <v>0</v>
      </c>
      <c r="BI17" s="117"/>
      <c r="BJ17" s="117"/>
      <c r="BK17" s="117"/>
      <c r="BM17" s="164" t="s">
        <v>479</v>
      </c>
      <c r="BN17" s="101">
        <f>X123-X126-X139+X155-X156-X167-X168</f>
        <v>234967542</v>
      </c>
      <c r="BO17" s="99">
        <f>AA123-AA126-AA139+AA155-AA156-AA167-AA168</f>
        <v>83369578</v>
      </c>
      <c r="BP17" s="99">
        <f>AD123-AD126-AD139+AD155-AD156-AD167-AD168</f>
        <v>45641685</v>
      </c>
      <c r="BQ17" s="100">
        <f>AF123-AF126-AF139+AF155-AF156-AF167-AF168</f>
        <v>9368379</v>
      </c>
      <c r="BR17" s="10"/>
    </row>
    <row r="18" spans="1:70" s="10" customFormat="1" ht="15" thickBot="1" x14ac:dyDescent="0.25">
      <c r="A18" s="202" t="str">
        <f>+IF(MARZO!A18=0,"",MARZO!A18)</f>
        <v/>
      </c>
      <c r="B18" s="201" t="str">
        <f>+IF(MARZO!B18=0,"",MARZO!B18)</f>
        <v/>
      </c>
      <c r="C18" s="495"/>
      <c r="D18" s="495"/>
      <c r="E18" s="495"/>
      <c r="F18" s="495"/>
      <c r="G18" s="495"/>
      <c r="H18" s="495"/>
      <c r="I18" s="495"/>
      <c r="J18" s="495"/>
      <c r="K18" s="495"/>
      <c r="L18" s="495"/>
      <c r="M18" s="495"/>
      <c r="N18" s="496"/>
      <c r="P18" s="497"/>
      <c r="Q18" s="496"/>
      <c r="S18" s="155">
        <f>+IF(MARZO!S18=0,"",MARZO!S18)</f>
        <v>1010102</v>
      </c>
      <c r="T18" s="159" t="str">
        <f>+IF(MARZO!T18=0,"",MARZO!T18)</f>
        <v>Horas Extras,Dominic.,Festivos y Rec. Nocturnos</v>
      </c>
      <c r="U18" s="29">
        <f>+ENERO!U18</f>
        <v>8931208</v>
      </c>
      <c r="V18" s="17">
        <f>MARZO!V18+ABRIL!AL18</f>
        <v>0</v>
      </c>
      <c r="W18" s="17">
        <f>MARZO!W18+ABRIL!AM18</f>
        <v>0</v>
      </c>
      <c r="X18" s="20">
        <f>SUM(U18:W18)</f>
        <v>8931208</v>
      </c>
      <c r="Y18" s="21">
        <f>MARZO!AA18</f>
        <v>3347229</v>
      </c>
      <c r="Z18" s="457">
        <v>1327182</v>
      </c>
      <c r="AA18" s="20">
        <f>SUM(Y18:Z18)</f>
        <v>4674411</v>
      </c>
      <c r="AB18" s="21">
        <f>MARZO!AD18</f>
        <v>3347229</v>
      </c>
      <c r="AC18" s="457">
        <v>1327182</v>
      </c>
      <c r="AD18" s="20">
        <f>SUM(AB18:AC18)</f>
        <v>4674411</v>
      </c>
      <c r="AE18" s="21">
        <f>MARZO!AG18</f>
        <v>3347229</v>
      </c>
      <c r="AF18" s="457">
        <v>1327182</v>
      </c>
      <c r="AG18" s="20">
        <f>SUM(AE18:AF18)</f>
        <v>4674411</v>
      </c>
      <c r="AH18" s="21">
        <f>X18-AA18</f>
        <v>4256797</v>
      </c>
      <c r="AI18" s="17">
        <f>X18-AD18</f>
        <v>4256797</v>
      </c>
      <c r="AJ18" s="18">
        <f>X18-AG18</f>
        <v>4256797</v>
      </c>
      <c r="AL18" s="455">
        <v>0</v>
      </c>
      <c r="AM18" s="458">
        <v>0</v>
      </c>
      <c r="AO18" s="23"/>
      <c r="AP18" s="365" t="s">
        <v>53</v>
      </c>
      <c r="AQ18" s="365"/>
      <c r="AR18" s="365"/>
      <c r="AS18" s="365"/>
      <c r="AT18" s="365"/>
      <c r="AU18" s="365"/>
      <c r="AV18" s="365"/>
      <c r="AW18" s="365"/>
      <c r="AX18" s="365"/>
      <c r="AY18" s="365"/>
      <c r="AZ18" s="365"/>
      <c r="BA18" s="467"/>
      <c r="BB18" s="506" t="s">
        <v>464</v>
      </c>
      <c r="BC18" s="91">
        <f>F100+F101+F102+F105</f>
        <v>351695000</v>
      </c>
      <c r="BD18" s="92">
        <f>I100+I101+I102+I105</f>
        <v>115757852</v>
      </c>
      <c r="BE18" s="93">
        <f>K100+K101+K102+K105</f>
        <v>23939463</v>
      </c>
      <c r="BF18" s="113"/>
      <c r="BM18" s="164" t="s">
        <v>89</v>
      </c>
      <c r="BN18" s="101">
        <f>X148+X156</f>
        <v>176579750</v>
      </c>
      <c r="BO18" s="99">
        <f>AA148+AA156</f>
        <v>70471801</v>
      </c>
      <c r="BP18" s="99">
        <f>AD148+AD156</f>
        <v>46412570</v>
      </c>
      <c r="BQ18" s="100">
        <f>AF148+AF156</f>
        <v>2298401</v>
      </c>
      <c r="BR18" s="467"/>
    </row>
    <row r="19" spans="1:70" s="10" customFormat="1" ht="15.75" x14ac:dyDescent="0.25">
      <c r="A19" s="498">
        <f>+IF(MARZO!A19=0,"",MARZO!A19)</f>
        <v>113</v>
      </c>
      <c r="B19" s="499" t="str">
        <f>+IF(MARZO!B19=0,"",MARZO!B19)</f>
        <v>VENTA DE SERVICIOS</v>
      </c>
      <c r="C19" s="53">
        <f t="shared" ref="C19:N19" si="14">C21+C85</f>
        <v>2739500000</v>
      </c>
      <c r="D19" s="53">
        <f t="shared" si="14"/>
        <v>0</v>
      </c>
      <c r="E19" s="53">
        <f t="shared" si="14"/>
        <v>624827581</v>
      </c>
      <c r="F19" s="54">
        <f t="shared" si="14"/>
        <v>3364327581</v>
      </c>
      <c r="G19" s="52">
        <f t="shared" si="14"/>
        <v>1041400463</v>
      </c>
      <c r="H19" s="53">
        <f t="shared" si="14"/>
        <v>293465091</v>
      </c>
      <c r="I19" s="54">
        <f t="shared" si="14"/>
        <v>1334865554</v>
      </c>
      <c r="J19" s="52">
        <f t="shared" si="14"/>
        <v>609591497</v>
      </c>
      <c r="K19" s="53">
        <f t="shared" si="14"/>
        <v>176172614</v>
      </c>
      <c r="L19" s="54">
        <f t="shared" si="14"/>
        <v>785764111</v>
      </c>
      <c r="M19" s="52">
        <f t="shared" si="14"/>
        <v>2029462027</v>
      </c>
      <c r="N19" s="54">
        <f t="shared" si="14"/>
        <v>2578563470</v>
      </c>
      <c r="O19" s="467"/>
      <c r="P19" s="52">
        <f>P21+P85</f>
        <v>0</v>
      </c>
      <c r="Q19" s="54">
        <f>Q21+Q85</f>
        <v>0</v>
      </c>
      <c r="S19" s="155">
        <f>+IF(MARZO!S19=0,"",MARZO!S19)</f>
        <v>1010103</v>
      </c>
      <c r="T19" s="159" t="str">
        <f>+IF(MARZO!T19=0,"",MARZO!T19)</f>
        <v>Prima Técnica</v>
      </c>
      <c r="U19" s="29">
        <f>+ENERO!U19</f>
        <v>0</v>
      </c>
      <c r="V19" s="17">
        <f>MARZO!V19+ABRIL!AL19</f>
        <v>0</v>
      </c>
      <c r="W19" s="17">
        <f>MARZO!W19+ABRIL!AM19</f>
        <v>0</v>
      </c>
      <c r="X19" s="20">
        <f>SUM(U19:W19)</f>
        <v>0</v>
      </c>
      <c r="Y19" s="21">
        <f>MARZO!AA19</f>
        <v>0</v>
      </c>
      <c r="Z19" s="457">
        <v>0</v>
      </c>
      <c r="AA19" s="20">
        <f>SUM(Y19:Z19)</f>
        <v>0</v>
      </c>
      <c r="AB19" s="21">
        <f>MARZO!AD19</f>
        <v>0</v>
      </c>
      <c r="AC19" s="457">
        <v>0</v>
      </c>
      <c r="AD19" s="20">
        <f>SUM(AB19:AC19)</f>
        <v>0</v>
      </c>
      <c r="AE19" s="21">
        <f>MARZO!AG19</f>
        <v>0</v>
      </c>
      <c r="AF19" s="457">
        <v>0</v>
      </c>
      <c r="AG19" s="20">
        <f>SUM(AE19:AF19)</f>
        <v>0</v>
      </c>
      <c r="AH19" s="21">
        <f>X19-AA19</f>
        <v>0</v>
      </c>
      <c r="AI19" s="17">
        <f>X19-AD19</f>
        <v>0</v>
      </c>
      <c r="AJ19" s="18">
        <f>X19-AG19</f>
        <v>0</v>
      </c>
      <c r="AL19" s="455">
        <v>0</v>
      </c>
      <c r="AM19" s="458">
        <v>0</v>
      </c>
      <c r="AO19" s="23"/>
      <c r="AP19" s="500"/>
      <c r="AQ19" s="501" t="s">
        <v>15</v>
      </c>
      <c r="AR19" s="502" t="s">
        <v>46</v>
      </c>
      <c r="AS19" s="503" t="s">
        <v>94</v>
      </c>
      <c r="AT19" s="502" t="s">
        <v>18</v>
      </c>
      <c r="AU19" s="504" t="s">
        <v>18</v>
      </c>
      <c r="AV19" s="505" t="s">
        <v>18</v>
      </c>
      <c r="AW19" s="957" t="str">
        <f>+CONCATENATE("PROYECCION A DICIEMBRE 31 DEL ",N3)</f>
        <v>PROYECCION A DICIEMBRE 31 DEL 2014</v>
      </c>
      <c r="AX19" s="958"/>
      <c r="AY19" s="958"/>
      <c r="AZ19" s="959"/>
      <c r="BA19" s="467"/>
      <c r="BB19" s="119" t="s">
        <v>95</v>
      </c>
      <c r="BC19" s="110">
        <f>F86+F87+F93+F103+F104</f>
        <v>119700000</v>
      </c>
      <c r="BD19" s="111">
        <f>I86+I87+I93+I103+I104</f>
        <v>33466428</v>
      </c>
      <c r="BE19" s="112">
        <f>K86+K87+K93+K103+K104</f>
        <v>11347131</v>
      </c>
      <c r="BF19" s="75"/>
      <c r="BG19" s="467"/>
      <c r="BH19" s="467">
        <f>BN33</f>
        <v>0</v>
      </c>
      <c r="BI19" s="467"/>
      <c r="BJ19" s="467"/>
      <c r="BK19" s="467"/>
      <c r="BM19" s="164" t="s">
        <v>96</v>
      </c>
      <c r="BN19" s="101">
        <f>X126+X167</f>
        <v>59412000</v>
      </c>
      <c r="BO19" s="99">
        <f>AA126+AA167</f>
        <v>17230046</v>
      </c>
      <c r="BP19" s="99">
        <f>AD126+AD167</f>
        <v>17230046</v>
      </c>
      <c r="BQ19" s="100">
        <f>AF126+AF167</f>
        <v>4734220</v>
      </c>
    </row>
    <row r="20" spans="1:70" s="514" customFormat="1" ht="15" x14ac:dyDescent="0.25">
      <c r="A20" s="202" t="str">
        <f>+IF(MARZO!A20=0,"",MARZO!A20)</f>
        <v/>
      </c>
      <c r="B20" s="201" t="str">
        <f>+IF(MARZO!B20=0,"",MARZO!B20)</f>
        <v/>
      </c>
      <c r="C20" s="495"/>
      <c r="D20" s="495"/>
      <c r="E20" s="495"/>
      <c r="F20" s="495"/>
      <c r="G20" s="495"/>
      <c r="H20" s="495"/>
      <c r="I20" s="495"/>
      <c r="J20" s="495"/>
      <c r="K20" s="495"/>
      <c r="L20" s="495"/>
      <c r="M20" s="495"/>
      <c r="N20" s="496"/>
      <c r="O20" s="10"/>
      <c r="P20" s="497"/>
      <c r="Q20" s="496"/>
      <c r="R20" s="10"/>
      <c r="S20" s="155">
        <f>+IF(MARZO!S20=0,"",MARZO!S20)</f>
        <v>1010104</v>
      </c>
      <c r="T20" s="159" t="str">
        <f>+IF(MARZO!T20=0,"",MARZO!T20)</f>
        <v>Otros</v>
      </c>
      <c r="U20" s="29">
        <f t="shared" ref="U20:AJ20" si="15">SUM(U21:U32)</f>
        <v>40319165</v>
      </c>
      <c r="V20" s="17">
        <f t="shared" si="15"/>
        <v>0</v>
      </c>
      <c r="W20" s="17">
        <f t="shared" si="15"/>
        <v>0</v>
      </c>
      <c r="X20" s="20">
        <f t="shared" si="15"/>
        <v>40319165</v>
      </c>
      <c r="Y20" s="21">
        <f t="shared" si="15"/>
        <v>5225858</v>
      </c>
      <c r="Z20" s="169">
        <f t="shared" si="15"/>
        <v>484512</v>
      </c>
      <c r="AA20" s="20">
        <f t="shared" si="15"/>
        <v>5710370</v>
      </c>
      <c r="AB20" s="21">
        <f t="shared" si="15"/>
        <v>5225858</v>
      </c>
      <c r="AC20" s="169">
        <f t="shared" si="15"/>
        <v>484512</v>
      </c>
      <c r="AD20" s="20">
        <f t="shared" si="15"/>
        <v>5710370</v>
      </c>
      <c r="AE20" s="21">
        <f t="shared" si="15"/>
        <v>5225858</v>
      </c>
      <c r="AF20" s="169">
        <f t="shared" si="15"/>
        <v>484512</v>
      </c>
      <c r="AG20" s="20">
        <f t="shared" si="15"/>
        <v>5710370</v>
      </c>
      <c r="AH20" s="21">
        <f t="shared" si="15"/>
        <v>34608795</v>
      </c>
      <c r="AI20" s="17">
        <f t="shared" si="15"/>
        <v>34608795</v>
      </c>
      <c r="AJ20" s="18">
        <f t="shared" si="15"/>
        <v>34608795</v>
      </c>
      <c r="AK20" s="10"/>
      <c r="AL20" s="31">
        <f>SUM(AL21:AL32)</f>
        <v>0</v>
      </c>
      <c r="AM20" s="28">
        <f>SUM(AM21:AM32)</f>
        <v>0</v>
      </c>
      <c r="AN20" s="10"/>
      <c r="AO20" s="428"/>
      <c r="AP20" s="507" t="s">
        <v>26</v>
      </c>
      <c r="AQ20" s="508" t="s">
        <v>38</v>
      </c>
      <c r="AR20" s="509" t="s">
        <v>27</v>
      </c>
      <c r="AS20" s="510" t="s">
        <v>27</v>
      </c>
      <c r="AT20" s="509" t="s">
        <v>28</v>
      </c>
      <c r="AU20" s="511" t="s">
        <v>29</v>
      </c>
      <c r="AV20" s="511" t="s">
        <v>29</v>
      </c>
      <c r="AW20" s="512" t="s">
        <v>46</v>
      </c>
      <c r="AX20" s="512" t="s">
        <v>24</v>
      </c>
      <c r="AY20" s="511" t="s">
        <v>99</v>
      </c>
      <c r="AZ20" s="513" t="s">
        <v>99</v>
      </c>
      <c r="BA20" s="467"/>
      <c r="BB20" s="119" t="s">
        <v>465</v>
      </c>
      <c r="BC20" s="83">
        <f>+F109+F111+F113+F114+F115</f>
        <v>2400000</v>
      </c>
      <c r="BD20" s="84">
        <f>+I109+I111+I113+I114+I115</f>
        <v>14135337</v>
      </c>
      <c r="BE20" s="85">
        <f>+K109+K111+K113+K114+K115</f>
        <v>48403</v>
      </c>
      <c r="BF20" s="75"/>
      <c r="BG20" s="467"/>
      <c r="BH20" s="467">
        <f>BH19-BH16</f>
        <v>-4063307773</v>
      </c>
      <c r="BI20" s="467"/>
      <c r="BJ20" s="467"/>
      <c r="BK20" s="467"/>
      <c r="BL20" s="467"/>
      <c r="BM20" s="166" t="s">
        <v>474</v>
      </c>
      <c r="BN20" s="101">
        <f>+X141-X143</f>
        <v>10000000</v>
      </c>
      <c r="BO20" s="99">
        <f>+AA141-AA143</f>
        <v>3488693</v>
      </c>
      <c r="BP20" s="99">
        <f>+AD141-AD143</f>
        <v>3488693</v>
      </c>
      <c r="BQ20" s="100">
        <f>+AF141-AF143</f>
        <v>0</v>
      </c>
      <c r="BR20" s="10"/>
    </row>
    <row r="21" spans="1:70" s="514" customFormat="1" ht="16.5" thickBot="1" x14ac:dyDescent="0.3">
      <c r="A21" s="515">
        <f>+IF(MARZO!A21=0,"",MARZO!A21)</f>
        <v>11301</v>
      </c>
      <c r="B21" s="516" t="str">
        <f>+IF(MARZO!B21=0,"",MARZO!B21)</f>
        <v>Venta de Servicios de Salud</v>
      </c>
      <c r="C21" s="518">
        <f t="shared" ref="C21:N21" si="16">C22+C25+C28+C41+C42+C45+C48+C51+C54+C57+C60+C63+C66+C69+C72+C75+C78+C81</f>
        <v>2432800000</v>
      </c>
      <c r="D21" s="518">
        <f t="shared" si="16"/>
        <v>0</v>
      </c>
      <c r="E21" s="518">
        <f t="shared" si="16"/>
        <v>623140081</v>
      </c>
      <c r="F21" s="519">
        <f t="shared" si="16"/>
        <v>3055940081</v>
      </c>
      <c r="G21" s="517">
        <f t="shared" si="16"/>
        <v>1017031166</v>
      </c>
      <c r="H21" s="518">
        <f t="shared" si="16"/>
        <v>282117960</v>
      </c>
      <c r="I21" s="519">
        <f t="shared" si="16"/>
        <v>1299149126</v>
      </c>
      <c r="J21" s="517">
        <f t="shared" si="16"/>
        <v>585302200</v>
      </c>
      <c r="K21" s="518">
        <f t="shared" si="16"/>
        <v>164825483</v>
      </c>
      <c r="L21" s="519">
        <f t="shared" si="16"/>
        <v>750127683</v>
      </c>
      <c r="M21" s="517">
        <f t="shared" si="16"/>
        <v>1756790955</v>
      </c>
      <c r="N21" s="519">
        <f t="shared" si="16"/>
        <v>2305812398</v>
      </c>
      <c r="O21" s="467"/>
      <c r="P21" s="52">
        <f>P22+P25+P28+P41+P42+P45+P48+P51+P54+P57+P60+P63+P66+P69+P72+P75+P78+P81</f>
        <v>0</v>
      </c>
      <c r="Q21" s="54">
        <f>Q22+Q25+Q28+Q41+Q42+Q45+Q48+Q51+Q54+Q57+Q60+Q63+Q66+Q69+Q72+Q75+Q78+Q81</f>
        <v>0</v>
      </c>
      <c r="R21" s="10"/>
      <c r="S21" s="156" t="str">
        <f>+IF(MARZO!S21=0,"",MARZO!S21)</f>
        <v>1010104-1</v>
      </c>
      <c r="T21" s="55" t="str">
        <f>+IF(MARZO!T21=0,"",MARZO!T21)</f>
        <v xml:space="preserve">Prima de Navidad </v>
      </c>
      <c r="U21" s="29">
        <f>+ENERO!U21</f>
        <v>25530547</v>
      </c>
      <c r="V21" s="17">
        <f>MARZO!V21+ABRIL!AL21</f>
        <v>0</v>
      </c>
      <c r="W21" s="17">
        <f>MARZO!W21+ABRIL!AM21</f>
        <v>0</v>
      </c>
      <c r="X21" s="20">
        <f t="shared" ref="X21:X33" si="17">SUM(U21:W21)</f>
        <v>25530547</v>
      </c>
      <c r="Y21" s="21">
        <f>MARZO!AA21</f>
        <v>0</v>
      </c>
      <c r="Z21" s="457">
        <v>0</v>
      </c>
      <c r="AA21" s="20">
        <f t="shared" ref="AA21:AA33" si="18">SUM(Y21:Z21)</f>
        <v>0</v>
      </c>
      <c r="AB21" s="21">
        <f>MARZO!AD21</f>
        <v>0</v>
      </c>
      <c r="AC21" s="457">
        <v>0</v>
      </c>
      <c r="AD21" s="20">
        <f t="shared" ref="AD21:AD33" si="19">SUM(AB21:AC21)</f>
        <v>0</v>
      </c>
      <c r="AE21" s="21">
        <f>MARZO!AG21</f>
        <v>0</v>
      </c>
      <c r="AF21" s="457">
        <v>0</v>
      </c>
      <c r="AG21" s="20">
        <f t="shared" ref="AG21:AG33" si="20">SUM(AE21:AF21)</f>
        <v>0</v>
      </c>
      <c r="AH21" s="21">
        <f t="shared" ref="AH21:AH33" si="21">X21-AA21</f>
        <v>25530547</v>
      </c>
      <c r="AI21" s="17">
        <f t="shared" ref="AI21:AI33" si="22">X21-AD21</f>
        <v>25530547</v>
      </c>
      <c r="AJ21" s="18">
        <f t="shared" ref="AJ21:AJ33" si="23">X21-AG21</f>
        <v>25530547</v>
      </c>
      <c r="AK21" s="10"/>
      <c r="AL21" s="455">
        <v>0</v>
      </c>
      <c r="AM21" s="458">
        <v>0</v>
      </c>
      <c r="AN21" s="10"/>
      <c r="AO21" s="428"/>
      <c r="AP21" s="520"/>
      <c r="AQ21" s="695"/>
      <c r="AR21" s="522" t="str">
        <f>AR6</f>
        <v>ABRIL</v>
      </c>
      <c r="AS21" s="523" t="str">
        <f>AR6</f>
        <v>ABRIL</v>
      </c>
      <c r="AT21" s="522" t="str">
        <f>AR6</f>
        <v>ABRIL</v>
      </c>
      <c r="AU21" s="522" t="s">
        <v>46</v>
      </c>
      <c r="AV21" s="522" t="s">
        <v>24</v>
      </c>
      <c r="AW21" s="695"/>
      <c r="AX21" s="695"/>
      <c r="AY21" s="522" t="s">
        <v>46</v>
      </c>
      <c r="AZ21" s="525" t="s">
        <v>24</v>
      </c>
      <c r="BA21" s="10"/>
      <c r="BB21" s="119" t="s">
        <v>466</v>
      </c>
      <c r="BC21" s="83">
        <f>+F117</f>
        <v>8000000</v>
      </c>
      <c r="BD21" s="84">
        <f>I117</f>
        <v>4164000</v>
      </c>
      <c r="BE21" s="85">
        <f>K117</f>
        <v>0</v>
      </c>
      <c r="BF21" s="75"/>
      <c r="BG21" s="467"/>
      <c r="BH21" s="467"/>
      <c r="BI21" s="467"/>
      <c r="BJ21" s="467"/>
      <c r="BK21" s="467"/>
      <c r="BL21" s="467"/>
      <c r="BM21" s="164" t="s">
        <v>101</v>
      </c>
      <c r="BN21" s="101">
        <v>0</v>
      </c>
      <c r="BO21" s="99">
        <v>0</v>
      </c>
      <c r="BP21" s="99">
        <v>0</v>
      </c>
      <c r="BQ21" s="100">
        <v>0</v>
      </c>
      <c r="BR21" s="467"/>
    </row>
    <row r="22" spans="1:70" s="10" customFormat="1" ht="15" x14ac:dyDescent="0.25">
      <c r="A22" s="57">
        <f>+IF(MARZO!A22=0,"",MARZO!A22)</f>
        <v>1130101</v>
      </c>
      <c r="B22" s="45" t="str">
        <f>+IF(MARZO!B22=0,"",MARZO!B22)</f>
        <v>EPS - REGIMEN CONTRIBUTIVO</v>
      </c>
      <c r="C22" s="53">
        <f t="shared" ref="C22:N22" si="24">SUM(C23:C24)</f>
        <v>1295000000</v>
      </c>
      <c r="D22" s="53">
        <f t="shared" si="24"/>
        <v>0</v>
      </c>
      <c r="E22" s="53">
        <f t="shared" si="24"/>
        <v>507063549</v>
      </c>
      <c r="F22" s="54">
        <f t="shared" si="24"/>
        <v>1802063549</v>
      </c>
      <c r="G22" s="52">
        <f t="shared" si="24"/>
        <v>658752376</v>
      </c>
      <c r="H22" s="53">
        <f t="shared" si="24"/>
        <v>151284690</v>
      </c>
      <c r="I22" s="54">
        <f t="shared" si="24"/>
        <v>810037066</v>
      </c>
      <c r="J22" s="52">
        <f t="shared" si="24"/>
        <v>341708296</v>
      </c>
      <c r="K22" s="53">
        <f t="shared" si="24"/>
        <v>62718877</v>
      </c>
      <c r="L22" s="54">
        <f t="shared" si="24"/>
        <v>404427173</v>
      </c>
      <c r="M22" s="52">
        <f t="shared" si="24"/>
        <v>992026483</v>
      </c>
      <c r="N22" s="54">
        <f t="shared" si="24"/>
        <v>1397636376</v>
      </c>
      <c r="P22" s="52">
        <f>SUM(P23:P24)</f>
        <v>0</v>
      </c>
      <c r="Q22" s="54">
        <f>SUM(Q23:Q24)</f>
        <v>0</v>
      </c>
      <c r="S22" s="156" t="str">
        <f>+IF(MARZO!S22=0,"",MARZO!S22)</f>
        <v>1010104-2</v>
      </c>
      <c r="T22" s="55" t="str">
        <f>+IF(MARZO!T22=0,"",MARZO!T22)</f>
        <v>Prima Vida Cara</v>
      </c>
      <c r="U22" s="29">
        <f>+ENERO!U22</f>
        <v>0</v>
      </c>
      <c r="V22" s="17">
        <f>MARZO!V22+ABRIL!AL22</f>
        <v>0</v>
      </c>
      <c r="W22" s="17">
        <f>MARZO!W22+ABRIL!AM22</f>
        <v>0</v>
      </c>
      <c r="X22" s="20">
        <f t="shared" si="17"/>
        <v>0</v>
      </c>
      <c r="Y22" s="21">
        <f>MARZO!AA22</f>
        <v>0</v>
      </c>
      <c r="Z22" s="457">
        <v>0</v>
      </c>
      <c r="AA22" s="20">
        <f t="shared" si="18"/>
        <v>0</v>
      </c>
      <c r="AB22" s="21">
        <f>MARZO!AD22</f>
        <v>0</v>
      </c>
      <c r="AC22" s="457">
        <v>0</v>
      </c>
      <c r="AD22" s="20">
        <f t="shared" si="19"/>
        <v>0</v>
      </c>
      <c r="AE22" s="21">
        <f>MARZO!AG22</f>
        <v>0</v>
      </c>
      <c r="AF22" s="457">
        <v>0</v>
      </c>
      <c r="AG22" s="20">
        <f t="shared" si="20"/>
        <v>0</v>
      </c>
      <c r="AH22" s="21">
        <f t="shared" si="21"/>
        <v>0</v>
      </c>
      <c r="AI22" s="17">
        <f t="shared" si="22"/>
        <v>0</v>
      </c>
      <c r="AJ22" s="18">
        <f t="shared" si="23"/>
        <v>0</v>
      </c>
      <c r="AL22" s="455">
        <v>0</v>
      </c>
      <c r="AM22" s="458">
        <v>0</v>
      </c>
      <c r="AO22" s="23"/>
      <c r="AP22" s="526" t="s">
        <v>106</v>
      </c>
      <c r="AQ22" s="527">
        <f>X17+X66</f>
        <v>913498656</v>
      </c>
      <c r="AR22" s="527">
        <f>AD17+AD66</f>
        <v>304513451</v>
      </c>
      <c r="AS22" s="527">
        <f>AG17+AG66</f>
        <v>304513450</v>
      </c>
      <c r="AT22" s="528"/>
      <c r="AU22" s="529">
        <f t="shared" ref="AU22:AU32" si="25">IF(AQ22=0," ",AR22/AQ22)</f>
        <v>0.33334854846245116</v>
      </c>
      <c r="AV22" s="529">
        <f t="shared" ref="AV22:AV32" si="26">IF(AQ22=0," ",AS22/AQ22)</f>
        <v>0.33334854736775882</v>
      </c>
      <c r="AW22" s="530">
        <f>AR22/$AO$2*12</f>
        <v>913540353</v>
      </c>
      <c r="AX22" s="530">
        <f>AS22/$AO$2*12</f>
        <v>913540350</v>
      </c>
      <c r="AY22" s="530">
        <f t="shared" ref="AY22:AY31" si="27">AQ22-AW22</f>
        <v>-41697</v>
      </c>
      <c r="AZ22" s="531">
        <f t="shared" ref="AZ22:AZ31" si="28">AQ22-AX22</f>
        <v>-41694</v>
      </c>
      <c r="BA22" s="467"/>
      <c r="BB22" s="119" t="s">
        <v>467</v>
      </c>
      <c r="BC22" s="83">
        <f>SUMIF($B8:B117,$B24,F8:F117)+F116</f>
        <v>735142918</v>
      </c>
      <c r="BD22" s="84">
        <f>SUMIF($B8:B117,$B24,I8:I117)+I116</f>
        <v>480069790</v>
      </c>
      <c r="BE22" s="85">
        <f>SUMIF($B8:B117,$B24,K8:K117)+K116</f>
        <v>63689107</v>
      </c>
      <c r="BF22" s="75"/>
      <c r="BG22" s="467"/>
      <c r="BH22" s="467"/>
      <c r="BI22" s="467"/>
      <c r="BJ22" s="467"/>
      <c r="BK22" s="467"/>
      <c r="BM22" s="89" t="s">
        <v>69</v>
      </c>
      <c r="BN22" s="101">
        <f>BN23+BN24</f>
        <v>55451506</v>
      </c>
      <c r="BO22" s="99">
        <f>BO23+BO24</f>
        <v>13740158</v>
      </c>
      <c r="BP22" s="99">
        <f>BP23+BP24</f>
        <v>13740158</v>
      </c>
      <c r="BQ22" s="100">
        <f>BQ23+BQ24</f>
        <v>2457999</v>
      </c>
      <c r="BR22" s="467"/>
    </row>
    <row r="23" spans="1:70" s="514" customFormat="1" ht="15.75" thickBot="1" x14ac:dyDescent="0.25">
      <c r="A23" s="188" t="str">
        <f>+IF(MARZO!A23=0,"",MARZO!A23)</f>
        <v>1130101-1</v>
      </c>
      <c r="B23" s="189" t="str">
        <f>+CONCATENATE("Vigencia ",INSTRUCCIONES!$F$3)</f>
        <v>Vigencia 2014</v>
      </c>
      <c r="C23" s="456">
        <f>+ENERO!C23</f>
        <v>1295000000</v>
      </c>
      <c r="D23" s="456">
        <f>MARZO!D23+ABRIL!P23</f>
        <v>0</v>
      </c>
      <c r="E23" s="456">
        <f>MARZO!E23+ABRIL!Q23</f>
        <v>0</v>
      </c>
      <c r="F23" s="170">
        <f>SUM(C23:E23)</f>
        <v>1295000000</v>
      </c>
      <c r="G23" s="283">
        <f>MARZO!I23</f>
        <v>318193129</v>
      </c>
      <c r="H23" s="457">
        <v>106518488</v>
      </c>
      <c r="I23" s="170">
        <f>SUM(G23:H23)</f>
        <v>424711617</v>
      </c>
      <c r="J23" s="283">
        <f>MARZO!L23</f>
        <v>1149049</v>
      </c>
      <c r="K23" s="457">
        <v>17952675</v>
      </c>
      <c r="L23" s="170">
        <f>SUM(J23:K23)</f>
        <v>19101724</v>
      </c>
      <c r="M23" s="283">
        <f>F23-I23</f>
        <v>870288383</v>
      </c>
      <c r="N23" s="170">
        <f>F23-L23</f>
        <v>1275898276</v>
      </c>
      <c r="O23" s="10"/>
      <c r="P23" s="455">
        <v>0</v>
      </c>
      <c r="Q23" s="458">
        <v>0</v>
      </c>
      <c r="R23" s="10"/>
      <c r="S23" s="156" t="str">
        <f>+IF(MARZO!S23=0,"",MARZO!S23)</f>
        <v>1010104-3</v>
      </c>
      <c r="T23" s="55" t="str">
        <f>+IF(MARZO!T23=0,"",MARZO!T23)</f>
        <v>Prima de Vacaciones</v>
      </c>
      <c r="U23" s="29">
        <f>+ENERO!U23</f>
        <v>12254663</v>
      </c>
      <c r="V23" s="17">
        <f>MARZO!V23+ABRIL!AL23</f>
        <v>0</v>
      </c>
      <c r="W23" s="17">
        <f>MARZO!W23+ABRIL!AM23</f>
        <v>0</v>
      </c>
      <c r="X23" s="20">
        <f t="shared" si="17"/>
        <v>12254663</v>
      </c>
      <c r="Y23" s="21">
        <f>MARZO!AA23</f>
        <v>4431581</v>
      </c>
      <c r="Z23" s="457">
        <v>367687</v>
      </c>
      <c r="AA23" s="20">
        <f t="shared" si="18"/>
        <v>4799268</v>
      </c>
      <c r="AB23" s="21">
        <f>MARZO!AD23</f>
        <v>4431581</v>
      </c>
      <c r="AC23" s="457">
        <v>367687</v>
      </c>
      <c r="AD23" s="20">
        <f t="shared" si="19"/>
        <v>4799268</v>
      </c>
      <c r="AE23" s="21">
        <f>MARZO!AG23</f>
        <v>4431581</v>
      </c>
      <c r="AF23" s="457">
        <v>367687</v>
      </c>
      <c r="AG23" s="20">
        <f t="shared" si="20"/>
        <v>4799268</v>
      </c>
      <c r="AH23" s="21">
        <f t="shared" si="21"/>
        <v>7455395</v>
      </c>
      <c r="AI23" s="17">
        <f t="shared" si="22"/>
        <v>7455395</v>
      </c>
      <c r="AJ23" s="18">
        <f t="shared" si="23"/>
        <v>7455395</v>
      </c>
      <c r="AK23" s="10"/>
      <c r="AL23" s="455">
        <v>0</v>
      </c>
      <c r="AM23" s="458">
        <v>0</v>
      </c>
      <c r="AN23" s="10"/>
      <c r="AO23" s="453"/>
      <c r="AP23" s="532" t="s">
        <v>110</v>
      </c>
      <c r="AQ23" s="533">
        <f>X16+X65-AQ22</f>
        <v>296470220</v>
      </c>
      <c r="AR23" s="533">
        <f>AD16+AD65-AR22</f>
        <v>103486623</v>
      </c>
      <c r="AS23" s="533">
        <f>AG16+AG65-AS22</f>
        <v>79272253</v>
      </c>
      <c r="AT23" s="401"/>
      <c r="AU23" s="419">
        <f t="shared" si="25"/>
        <v>0.34906245558154203</v>
      </c>
      <c r="AV23" s="419">
        <f t="shared" si="26"/>
        <v>0.26738689977023661</v>
      </c>
      <c r="AW23" s="533">
        <f>(AR23-AD21-AD22-AD23-AD25-AD30-AD33-AD70-AD71-AD72-AD74-AD78-AD81)/$AO$2*12+AX22/12*2.5+AD30+AD33+AD78+AD81</f>
        <v>361464756.25</v>
      </c>
      <c r="AX23" s="533">
        <f>(AS23-AG21-AG22-AG23-AG25-AG30-AG33-AG70-AG71-AG72-AG74-AG78-AG81)/$AO$2*12+AX22/12*2.5+AG30+AG33+AG78+AG81</f>
        <v>337250386.25</v>
      </c>
      <c r="AY23" s="533">
        <f t="shared" si="27"/>
        <v>-64994536.25</v>
      </c>
      <c r="AZ23" s="62">
        <f t="shared" si="28"/>
        <v>-40780166.25</v>
      </c>
      <c r="BA23" s="467"/>
      <c r="BB23" s="678" t="s">
        <v>111</v>
      </c>
      <c r="BC23" s="679">
        <f>BC7+BC8+BC20+BC21+BC22</f>
        <v>4063307773</v>
      </c>
      <c r="BD23" s="138">
        <f>BD7+BD8+BD20+BD21+BD22+BD92</f>
        <v>1725777438</v>
      </c>
      <c r="BE23" s="139">
        <f>BE7+BE8+BE20+BE21+BE22+BE92</f>
        <v>200808107</v>
      </c>
      <c r="BF23" s="467"/>
      <c r="BG23" s="467"/>
      <c r="BH23" s="467"/>
      <c r="BI23" s="467"/>
      <c r="BJ23" s="467"/>
      <c r="BK23" s="467"/>
      <c r="BL23" s="467"/>
      <c r="BM23" s="164" t="s">
        <v>107</v>
      </c>
      <c r="BN23" s="101">
        <f>X177</f>
        <v>37951506</v>
      </c>
      <c r="BO23" s="99">
        <f>AA177</f>
        <v>9831996</v>
      </c>
      <c r="BP23" s="99">
        <f>AD177</f>
        <v>9831996</v>
      </c>
      <c r="BQ23" s="100">
        <f>AF177</f>
        <v>2457999</v>
      </c>
      <c r="BR23" s="10"/>
    </row>
    <row r="24" spans="1:70" s="514" customFormat="1" ht="15" x14ac:dyDescent="0.2">
      <c r="A24" s="188" t="str">
        <f>+IF(MARZO!A24=0,"",MARZO!A24)</f>
        <v>1130101-2</v>
      </c>
      <c r="B24" s="189" t="str">
        <f>+IF(MARZO!B24=0,"",MARZO!B24)</f>
        <v>Vigencias Anteriores</v>
      </c>
      <c r="C24" s="456">
        <f>+ENERO!C24</f>
        <v>0</v>
      </c>
      <c r="D24" s="456">
        <f>MARZO!D24+ABRIL!P24</f>
        <v>0</v>
      </c>
      <c r="E24" s="456">
        <f>MARZO!E24+ABRIL!Q24</f>
        <v>507063549</v>
      </c>
      <c r="F24" s="170">
        <f>SUM(C24:E24)</f>
        <v>507063549</v>
      </c>
      <c r="G24" s="283">
        <f>MARZO!I24</f>
        <v>340559247</v>
      </c>
      <c r="H24" s="457">
        <v>44766202</v>
      </c>
      <c r="I24" s="170">
        <f>SUM(G24:H24)</f>
        <v>385325449</v>
      </c>
      <c r="J24" s="283">
        <f>MARZO!L24</f>
        <v>340559247</v>
      </c>
      <c r="K24" s="457">
        <v>44766202</v>
      </c>
      <c r="L24" s="170">
        <f>SUM(J24:K24)</f>
        <v>385325449</v>
      </c>
      <c r="M24" s="283">
        <f>F24-I24</f>
        <v>121738100</v>
      </c>
      <c r="N24" s="170">
        <f>F24-L24</f>
        <v>121738100</v>
      </c>
      <c r="O24" s="467"/>
      <c r="P24" s="455">
        <v>0</v>
      </c>
      <c r="Q24" s="458">
        <v>0</v>
      </c>
      <c r="R24" s="10"/>
      <c r="S24" s="156" t="str">
        <f>+IF(MARZO!S24=0,"",MARZO!S24)</f>
        <v>1010104-4</v>
      </c>
      <c r="T24" s="55" t="str">
        <f>+IF(MARZO!T24=0,"",MARZO!T24)</f>
        <v>Prima Clima</v>
      </c>
      <c r="U24" s="29">
        <f>+ENERO!U24</f>
        <v>0</v>
      </c>
      <c r="V24" s="17">
        <f>MARZO!V24+ABRIL!AL24</f>
        <v>0</v>
      </c>
      <c r="W24" s="17">
        <f>MARZO!W24+ABRIL!AM24</f>
        <v>0</v>
      </c>
      <c r="X24" s="20">
        <f t="shared" si="17"/>
        <v>0</v>
      </c>
      <c r="Y24" s="21">
        <f>MARZO!AA24</f>
        <v>0</v>
      </c>
      <c r="Z24" s="457">
        <v>0</v>
      </c>
      <c r="AA24" s="20">
        <f t="shared" si="18"/>
        <v>0</v>
      </c>
      <c r="AB24" s="21">
        <f>MARZO!AD24</f>
        <v>0</v>
      </c>
      <c r="AC24" s="457">
        <v>0</v>
      </c>
      <c r="AD24" s="20">
        <f t="shared" si="19"/>
        <v>0</v>
      </c>
      <c r="AE24" s="21">
        <f>MARZO!AG24</f>
        <v>0</v>
      </c>
      <c r="AF24" s="457">
        <v>0</v>
      </c>
      <c r="AG24" s="20">
        <f t="shared" si="20"/>
        <v>0</v>
      </c>
      <c r="AH24" s="21">
        <f t="shared" si="21"/>
        <v>0</v>
      </c>
      <c r="AI24" s="17">
        <f t="shared" si="22"/>
        <v>0</v>
      </c>
      <c r="AJ24" s="18">
        <f t="shared" si="23"/>
        <v>0</v>
      </c>
      <c r="AK24" s="10"/>
      <c r="AL24" s="455">
        <v>0</v>
      </c>
      <c r="AM24" s="458">
        <v>0</v>
      </c>
      <c r="AN24" s="10"/>
      <c r="AO24" s="453"/>
      <c r="AP24" s="507" t="s">
        <v>115</v>
      </c>
      <c r="AQ24" s="528">
        <f>X35+X83</f>
        <v>395858960</v>
      </c>
      <c r="AR24" s="528">
        <f>AD35+AD83</f>
        <v>121920130</v>
      </c>
      <c r="AS24" s="528">
        <f>AG35+AG83</f>
        <v>89990184</v>
      </c>
      <c r="AT24" s="528"/>
      <c r="AU24" s="456">
        <f t="shared" si="25"/>
        <v>0.30798880995392902</v>
      </c>
      <c r="AV24" s="456">
        <f t="shared" si="26"/>
        <v>0.2273289052242243</v>
      </c>
      <c r="AW24" s="456">
        <f>(AR24-AD41-AD88)/$AO$2*12+AD41+AD88</f>
        <v>291728158</v>
      </c>
      <c r="AX24" s="456">
        <f>(AS24-AG41-AG88)/$AO$2*12+AG41+AG88</f>
        <v>205129820</v>
      </c>
      <c r="AY24" s="456">
        <f t="shared" si="27"/>
        <v>104130802</v>
      </c>
      <c r="AZ24" s="170">
        <f t="shared" si="28"/>
        <v>190729140</v>
      </c>
      <c r="BA24" s="10"/>
      <c r="BB24" s="534"/>
      <c r="BC24" s="467"/>
      <c r="BD24" s="467"/>
      <c r="BE24" s="467"/>
      <c r="BF24" s="467"/>
      <c r="BG24" s="467"/>
      <c r="BH24" s="467"/>
      <c r="BI24" s="467"/>
      <c r="BJ24" s="467"/>
      <c r="BK24" s="467"/>
      <c r="BL24" s="467"/>
      <c r="BM24" s="164" t="s">
        <v>112</v>
      </c>
      <c r="BN24" s="101">
        <f>X170-X177-X174-X183-X191</f>
        <v>17500000</v>
      </c>
      <c r="BO24" s="99">
        <f>AA170-AA177-AA174-AA183-AA191</f>
        <v>3908162</v>
      </c>
      <c r="BP24" s="99">
        <f>AD170-AD177-AD174-AD183-AD191</f>
        <v>3908162</v>
      </c>
      <c r="BQ24" s="100">
        <f>AF170-AF177-AF174-AF183-AF191</f>
        <v>0</v>
      </c>
      <c r="BR24" s="467"/>
    </row>
    <row r="25" spans="1:70" s="467" customFormat="1" ht="15" x14ac:dyDescent="0.25">
      <c r="A25" s="57">
        <f>+IF(MARZO!A25=0,"",MARZO!A25)</f>
        <v>1130102</v>
      </c>
      <c r="B25" s="45" t="str">
        <f>+IF(MARZO!B25=0,"",MARZO!B25)</f>
        <v>ARS - REGIMEN SUBSIDIADO</v>
      </c>
      <c r="C25" s="53">
        <f t="shared" ref="C25:N25" si="29">SUM(C26:C27)</f>
        <v>785000000</v>
      </c>
      <c r="D25" s="53">
        <f t="shared" si="29"/>
        <v>0</v>
      </c>
      <c r="E25" s="53">
        <f t="shared" si="29"/>
        <v>62466466</v>
      </c>
      <c r="F25" s="54">
        <f t="shared" si="29"/>
        <v>847466466</v>
      </c>
      <c r="G25" s="52">
        <f t="shared" si="29"/>
        <v>228535564</v>
      </c>
      <c r="H25" s="53">
        <f t="shared" si="29"/>
        <v>78114713</v>
      </c>
      <c r="I25" s="54">
        <f t="shared" si="29"/>
        <v>306650277</v>
      </c>
      <c r="J25" s="52">
        <f t="shared" si="29"/>
        <v>160908466</v>
      </c>
      <c r="K25" s="53">
        <f t="shared" si="29"/>
        <v>61900328</v>
      </c>
      <c r="L25" s="54">
        <f t="shared" si="29"/>
        <v>222808794</v>
      </c>
      <c r="M25" s="52">
        <f t="shared" si="29"/>
        <v>540816189</v>
      </c>
      <c r="N25" s="54">
        <f t="shared" si="29"/>
        <v>624657672</v>
      </c>
      <c r="P25" s="52">
        <f>SUM(P26:P27)</f>
        <v>0</v>
      </c>
      <c r="Q25" s="54">
        <f>SUM(Q26:Q27)</f>
        <v>0</v>
      </c>
      <c r="R25" s="10"/>
      <c r="S25" s="156" t="str">
        <f>+IF(MARZO!S25=0,"",MARZO!S25)</f>
        <v>1010104-5</v>
      </c>
      <c r="T25" s="55" t="str">
        <f>+IF(MARZO!T25=0,"",MARZO!T25)</f>
        <v>Prima de Servicios</v>
      </c>
      <c r="U25" s="29">
        <f>+ENERO!U25</f>
        <v>0</v>
      </c>
      <c r="V25" s="17">
        <f>MARZO!V25+ABRIL!AL25</f>
        <v>0</v>
      </c>
      <c r="W25" s="17">
        <f>MARZO!W25+ABRIL!AM25</f>
        <v>0</v>
      </c>
      <c r="X25" s="20">
        <f t="shared" si="17"/>
        <v>0</v>
      </c>
      <c r="Y25" s="21">
        <f>MARZO!AA25</f>
        <v>0</v>
      </c>
      <c r="Z25" s="457">
        <v>0</v>
      </c>
      <c r="AA25" s="20">
        <f t="shared" si="18"/>
        <v>0</v>
      </c>
      <c r="AB25" s="21">
        <f>MARZO!AD25</f>
        <v>0</v>
      </c>
      <c r="AC25" s="457">
        <v>0</v>
      </c>
      <c r="AD25" s="20">
        <f t="shared" si="19"/>
        <v>0</v>
      </c>
      <c r="AE25" s="21">
        <f>MARZO!AG25</f>
        <v>0</v>
      </c>
      <c r="AF25" s="457">
        <v>0</v>
      </c>
      <c r="AG25" s="20">
        <f t="shared" si="20"/>
        <v>0</v>
      </c>
      <c r="AH25" s="21">
        <f t="shared" si="21"/>
        <v>0</v>
      </c>
      <c r="AI25" s="17">
        <f t="shared" si="22"/>
        <v>0</v>
      </c>
      <c r="AJ25" s="18">
        <f t="shared" si="23"/>
        <v>0</v>
      </c>
      <c r="AK25" s="10"/>
      <c r="AL25" s="455">
        <v>0</v>
      </c>
      <c r="AM25" s="458">
        <v>0</v>
      </c>
      <c r="AN25" s="10"/>
      <c r="AO25" s="23"/>
      <c r="AP25" s="535" t="s">
        <v>118</v>
      </c>
      <c r="AQ25" s="456">
        <f>X43+X57+X90+X104</f>
        <v>687058948</v>
      </c>
      <c r="AR25" s="456">
        <f>AD43+AD57+AD90+AD104</f>
        <v>199914883</v>
      </c>
      <c r="AS25" s="456">
        <f>AG43+AG57+AG90+AG104</f>
        <v>156265329</v>
      </c>
      <c r="AT25" s="528"/>
      <c r="AU25" s="456">
        <f t="shared" si="25"/>
        <v>0.29097195165268408</v>
      </c>
      <c r="AV25" s="456">
        <f t="shared" si="26"/>
        <v>0.22744093422388556</v>
      </c>
      <c r="AW25" s="456">
        <f>(AR25-AD55-AD61-AD102-AD108)/$AO$2*12+AD55+AD61+AD102+AD108</f>
        <v>414732797</v>
      </c>
      <c r="AX25" s="456">
        <f>(AS25-AG55-AG61-AG102-AG108)/$AO$2*12+AG55+AG61+AG102+AG108</f>
        <v>355787177</v>
      </c>
      <c r="AY25" s="456">
        <f t="shared" si="27"/>
        <v>272326151</v>
      </c>
      <c r="AZ25" s="170">
        <f t="shared" si="28"/>
        <v>331271771</v>
      </c>
      <c r="BM25" s="167" t="s">
        <v>475</v>
      </c>
      <c r="BN25" s="124">
        <f>+SUM(BN26:BN28)</f>
        <v>355026726</v>
      </c>
      <c r="BO25" s="125">
        <f>+SUM(BO26:BO28)</f>
        <v>122917253</v>
      </c>
      <c r="BP25" s="125">
        <f>+SUM(BP26:BP28)</f>
        <v>106950420</v>
      </c>
      <c r="BQ25" s="126">
        <f>+SUM(BQ26:BQ28)</f>
        <v>12061228</v>
      </c>
    </row>
    <row r="26" spans="1:70" s="10" customFormat="1" ht="15" x14ac:dyDescent="0.2">
      <c r="A26" s="188" t="str">
        <f>+IF(MARZO!A26=0,"",MARZO!A26)</f>
        <v>1130102-1</v>
      </c>
      <c r="B26" s="189" t="str">
        <f>+CONCATENATE("Vigencia ",INSTRUCCIONES!$F$3)</f>
        <v>Vigencia 2014</v>
      </c>
      <c r="C26" s="456">
        <f>+ENERO!C26</f>
        <v>785000000</v>
      </c>
      <c r="D26" s="456">
        <f>MARZO!D26+ABRIL!P26</f>
        <v>0</v>
      </c>
      <c r="E26" s="456">
        <f>MARZO!E26+ABRIL!Q26</f>
        <v>0</v>
      </c>
      <c r="F26" s="170">
        <f>SUM(C26:E26)</f>
        <v>785000000</v>
      </c>
      <c r="G26" s="283">
        <f>MARZO!I26</f>
        <v>211955818</v>
      </c>
      <c r="H26" s="457">
        <v>71073364</v>
      </c>
      <c r="I26" s="170">
        <f>SUM(G26:H26)</f>
        <v>283029182</v>
      </c>
      <c r="J26" s="283">
        <f>MARZO!L26</f>
        <v>144328720</v>
      </c>
      <c r="K26" s="457">
        <v>54858979</v>
      </c>
      <c r="L26" s="170">
        <f>SUM(J26:K26)</f>
        <v>199187699</v>
      </c>
      <c r="M26" s="283">
        <f>F26-I26</f>
        <v>501970818</v>
      </c>
      <c r="N26" s="170">
        <f>F26-L26</f>
        <v>585812301</v>
      </c>
      <c r="P26" s="455">
        <v>0</v>
      </c>
      <c r="Q26" s="458">
        <v>0</v>
      </c>
      <c r="S26" s="156" t="str">
        <f>+IF(MARZO!S26=0,"",MARZO!S26)</f>
        <v>1010104-8</v>
      </c>
      <c r="T26" s="55" t="str">
        <f>+IF(MARZO!T26=0,"",MARZO!T26)</f>
        <v>Bonific. por Servicios Prestados (Convencional)</v>
      </c>
      <c r="U26" s="29">
        <f>+ENERO!U26</f>
        <v>0</v>
      </c>
      <c r="V26" s="17">
        <f>MARZO!V26+ABRIL!AL26</f>
        <v>0</v>
      </c>
      <c r="W26" s="17">
        <f>MARZO!W26+ABRIL!AM26</f>
        <v>0</v>
      </c>
      <c r="X26" s="20">
        <f t="shared" si="17"/>
        <v>0</v>
      </c>
      <c r="Y26" s="21">
        <f>MARZO!AA26</f>
        <v>0</v>
      </c>
      <c r="Z26" s="457">
        <v>0</v>
      </c>
      <c r="AA26" s="20">
        <f t="shared" si="18"/>
        <v>0</v>
      </c>
      <c r="AB26" s="21">
        <f>MARZO!AD26</f>
        <v>0</v>
      </c>
      <c r="AC26" s="457">
        <v>0</v>
      </c>
      <c r="AD26" s="20">
        <f t="shared" si="19"/>
        <v>0</v>
      </c>
      <c r="AE26" s="21">
        <f>MARZO!AG26</f>
        <v>0</v>
      </c>
      <c r="AF26" s="457">
        <v>0</v>
      </c>
      <c r="AG26" s="20">
        <f t="shared" si="20"/>
        <v>0</v>
      </c>
      <c r="AH26" s="21">
        <f t="shared" si="21"/>
        <v>0</v>
      </c>
      <c r="AI26" s="17">
        <f t="shared" si="22"/>
        <v>0</v>
      </c>
      <c r="AJ26" s="18">
        <f t="shared" si="23"/>
        <v>0</v>
      </c>
      <c r="AL26" s="455">
        <v>0</v>
      </c>
      <c r="AM26" s="458">
        <v>0</v>
      </c>
      <c r="AO26" s="23"/>
      <c r="AP26" s="536" t="s">
        <v>122</v>
      </c>
      <c r="AQ26" s="401">
        <f>X110</f>
        <v>713435576</v>
      </c>
      <c r="AR26" s="401">
        <f>AD110</f>
        <v>248079729</v>
      </c>
      <c r="AS26" s="401">
        <f>AG110</f>
        <v>169534207</v>
      </c>
      <c r="AT26" s="454">
        <f>AO2/12</f>
        <v>0.33333333333333331</v>
      </c>
      <c r="AU26" s="419">
        <f t="shared" si="25"/>
        <v>0.34772548124233155</v>
      </c>
      <c r="AV26" s="419">
        <f t="shared" si="26"/>
        <v>0.23763071635777244</v>
      </c>
      <c r="AW26" s="533">
        <f>(AR26-AD121-AD139-AD143-AD153-AD168)/$AO$2*12+AD121+AD139+AD143+AD153+AD168</f>
        <v>558728195</v>
      </c>
      <c r="AX26" s="533">
        <f>(AS26-AG121-AG139-AG143-AG153-AG168)/$AO$2*12+AG121+AG139+AG143+AG153+AG168</f>
        <v>365154239</v>
      </c>
      <c r="AY26" s="533">
        <f t="shared" si="27"/>
        <v>154707381</v>
      </c>
      <c r="AZ26" s="62">
        <f t="shared" si="28"/>
        <v>348281337</v>
      </c>
      <c r="BA26" s="467"/>
      <c r="BB26" s="467"/>
      <c r="BC26" s="467"/>
      <c r="BD26" s="467"/>
      <c r="BE26" s="467"/>
      <c r="BF26" s="467"/>
      <c r="BG26" s="467"/>
      <c r="BH26" s="467"/>
      <c r="BI26" s="467"/>
      <c r="BJ26" s="467"/>
      <c r="BK26" s="467"/>
      <c r="BM26" s="127" t="s">
        <v>476</v>
      </c>
      <c r="BN26" s="104">
        <f>+X196+X212</f>
        <v>220589698</v>
      </c>
      <c r="BO26" s="102">
        <f>+AA196+AA212</f>
        <v>85223715</v>
      </c>
      <c r="BP26" s="102">
        <f>+AD196+AD212</f>
        <v>69256882</v>
      </c>
      <c r="BQ26" s="103">
        <f>+AF196+AF212</f>
        <v>4797859</v>
      </c>
      <c r="BR26" s="467"/>
    </row>
    <row r="27" spans="1:70" s="514" customFormat="1" ht="15" x14ac:dyDescent="0.2">
      <c r="A27" s="188" t="str">
        <f>+IF(MARZO!A27=0,"",MARZO!A27)</f>
        <v>1130102-2</v>
      </c>
      <c r="B27" s="189" t="str">
        <f>+IF(MARZO!B27=0,"",MARZO!B27)</f>
        <v>Vigencias Anteriores</v>
      </c>
      <c r="C27" s="456">
        <f>+ENERO!C27</f>
        <v>0</v>
      </c>
      <c r="D27" s="456">
        <f>MARZO!D27+ABRIL!P27</f>
        <v>0</v>
      </c>
      <c r="E27" s="456">
        <f>MARZO!E27+ABRIL!Q27</f>
        <v>62466466</v>
      </c>
      <c r="F27" s="170">
        <f>SUM(C27:E27)</f>
        <v>62466466</v>
      </c>
      <c r="G27" s="283">
        <f>MARZO!I27</f>
        <v>16579746</v>
      </c>
      <c r="H27" s="457">
        <v>7041349</v>
      </c>
      <c r="I27" s="170">
        <f>SUM(G27:H27)</f>
        <v>23621095</v>
      </c>
      <c r="J27" s="283">
        <f>MARZO!L27</f>
        <v>16579746</v>
      </c>
      <c r="K27" s="457">
        <v>7041349</v>
      </c>
      <c r="L27" s="170">
        <f>SUM(J27:K27)</f>
        <v>23621095</v>
      </c>
      <c r="M27" s="283">
        <f>F27-I27</f>
        <v>38845371</v>
      </c>
      <c r="N27" s="170">
        <f>F27-L27</f>
        <v>38845371</v>
      </c>
      <c r="O27" s="467"/>
      <c r="P27" s="455">
        <v>0</v>
      </c>
      <c r="Q27" s="458">
        <v>0</v>
      </c>
      <c r="R27" s="10"/>
      <c r="S27" s="156" t="str">
        <f>+IF(MARZO!S27=0,"",MARZO!S27)</f>
        <v>1010104-9</v>
      </c>
      <c r="T27" s="55" t="str">
        <f>+IF(MARZO!T27=0,"",MARZO!T27)</f>
        <v>Auxilio de Transporte</v>
      </c>
      <c r="U27" s="29">
        <f>+ENERO!U27</f>
        <v>900000</v>
      </c>
      <c r="V27" s="17">
        <f>MARZO!V27+ABRIL!AL27</f>
        <v>0</v>
      </c>
      <c r="W27" s="17">
        <f>MARZO!W27+ABRIL!AM27</f>
        <v>0</v>
      </c>
      <c r="X27" s="20">
        <f t="shared" si="17"/>
        <v>900000</v>
      </c>
      <c r="Y27" s="21">
        <f>MARZO!AA27</f>
        <v>203400</v>
      </c>
      <c r="Z27" s="457">
        <v>67800</v>
      </c>
      <c r="AA27" s="20">
        <f t="shared" si="18"/>
        <v>271200</v>
      </c>
      <c r="AB27" s="21">
        <f>MARZO!AD27</f>
        <v>203400</v>
      </c>
      <c r="AC27" s="457">
        <v>67800</v>
      </c>
      <c r="AD27" s="20">
        <f t="shared" si="19"/>
        <v>271200</v>
      </c>
      <c r="AE27" s="21">
        <f>MARZO!AG27</f>
        <v>203400</v>
      </c>
      <c r="AF27" s="457">
        <v>67800</v>
      </c>
      <c r="AG27" s="20">
        <f t="shared" si="20"/>
        <v>271200</v>
      </c>
      <c r="AH27" s="21">
        <f t="shared" si="21"/>
        <v>628800</v>
      </c>
      <c r="AI27" s="17">
        <f t="shared" si="22"/>
        <v>628800</v>
      </c>
      <c r="AJ27" s="18">
        <f t="shared" si="23"/>
        <v>628800</v>
      </c>
      <c r="AK27" s="10"/>
      <c r="AL27" s="455">
        <v>0</v>
      </c>
      <c r="AM27" s="458">
        <v>0</v>
      </c>
      <c r="AN27" s="10"/>
      <c r="AO27" s="428"/>
      <c r="AP27" s="535" t="s">
        <v>126</v>
      </c>
      <c r="AQ27" s="456">
        <f>X170</f>
        <v>69839759</v>
      </c>
      <c r="AR27" s="456">
        <f>AD170</f>
        <v>28128411</v>
      </c>
      <c r="AS27" s="456">
        <f>AG170</f>
        <v>25274710</v>
      </c>
      <c r="AT27" s="528"/>
      <c r="AU27" s="456">
        <f t="shared" si="25"/>
        <v>0.40275641558270553</v>
      </c>
      <c r="AV27" s="456">
        <f t="shared" si="26"/>
        <v>0.36189572189102198</v>
      </c>
      <c r="AW27" s="456">
        <f>(AR27-AD174-AD183-AD191)/$AO$2*12+AD174+AD183+AD191</f>
        <v>55608727</v>
      </c>
      <c r="AX27" s="456">
        <f>(AS27-AG174-AG183-AG191)/$AO$2*12+AG174+AG183+AG191</f>
        <v>47364256</v>
      </c>
      <c r="AY27" s="456">
        <f t="shared" si="27"/>
        <v>14231032</v>
      </c>
      <c r="AZ27" s="170">
        <f t="shared" si="28"/>
        <v>22475503</v>
      </c>
      <c r="BA27" s="10"/>
      <c r="BB27" s="467"/>
      <c r="BC27" s="467"/>
      <c r="BD27" s="467"/>
      <c r="BE27" s="467"/>
      <c r="BF27" s="467"/>
      <c r="BG27" s="467"/>
      <c r="BH27" s="467"/>
      <c r="BI27" s="467"/>
      <c r="BJ27" s="467"/>
      <c r="BK27" s="467"/>
      <c r="BL27" s="467"/>
      <c r="BM27" s="127" t="s">
        <v>477</v>
      </c>
      <c r="BN27" s="104">
        <f>+X209-X212-X218</f>
        <v>0</v>
      </c>
      <c r="BO27" s="102">
        <f>+AA209-AA212-AA218</f>
        <v>0</v>
      </c>
      <c r="BP27" s="102">
        <f>+AD209-AD212-AD218</f>
        <v>0</v>
      </c>
      <c r="BQ27" s="103">
        <f>+AF209-AF212-AF218</f>
        <v>0</v>
      </c>
      <c r="BR27" s="467"/>
    </row>
    <row r="28" spans="1:70" s="514" customFormat="1" ht="22.5" x14ac:dyDescent="0.2">
      <c r="A28" s="57">
        <f>+IF(MARZO!A28=0,"",MARZO!A28)</f>
        <v>1130103</v>
      </c>
      <c r="B28" s="60" t="str">
        <f>+IF(MARZO!B28=0,"",MARZO!B28)</f>
        <v>SUBSIDIO A LA OFERTA- ATENCION PERSONAS POBRES NO CUBIERTOS CON SUBSIDIO A LA DEMANDA</v>
      </c>
      <c r="C28" s="53">
        <f t="shared" ref="C28:N28" si="30">C29+C32+C35</f>
        <v>0</v>
      </c>
      <c r="D28" s="53">
        <f t="shared" si="30"/>
        <v>0</v>
      </c>
      <c r="E28" s="53">
        <f t="shared" si="30"/>
        <v>0</v>
      </c>
      <c r="F28" s="53">
        <f t="shared" si="30"/>
        <v>0</v>
      </c>
      <c r="G28" s="52">
        <f t="shared" si="30"/>
        <v>9256592</v>
      </c>
      <c r="H28" s="53">
        <f t="shared" si="30"/>
        <v>0</v>
      </c>
      <c r="I28" s="54">
        <f t="shared" si="30"/>
        <v>9256592</v>
      </c>
      <c r="J28" s="52">
        <f t="shared" si="30"/>
        <v>0</v>
      </c>
      <c r="K28" s="53">
        <f t="shared" si="30"/>
        <v>0</v>
      </c>
      <c r="L28" s="54">
        <f t="shared" si="30"/>
        <v>0</v>
      </c>
      <c r="M28" s="52">
        <f t="shared" si="30"/>
        <v>-9256592</v>
      </c>
      <c r="N28" s="54">
        <f t="shared" si="30"/>
        <v>0</v>
      </c>
      <c r="O28" s="467"/>
      <c r="P28" s="52">
        <f>P29+P32+P35</f>
        <v>0</v>
      </c>
      <c r="Q28" s="54">
        <f>Q29+Q32+Q35</f>
        <v>0</v>
      </c>
      <c r="R28" s="10"/>
      <c r="S28" s="156" t="str">
        <f>+IF(MARZO!S28=0,"",MARZO!S28)</f>
        <v>1010104-10</v>
      </c>
      <c r="T28" s="55" t="str">
        <f>+IF(MARZO!T28=0,"",MARZO!T28)</f>
        <v>Subsidio de Alimentación</v>
      </c>
      <c r="U28" s="29">
        <f>+ENERO!U28</f>
        <v>0</v>
      </c>
      <c r="V28" s="17">
        <f>MARZO!V28+ABRIL!AL28</f>
        <v>0</v>
      </c>
      <c r="W28" s="17">
        <f>MARZO!W28+ABRIL!AM28</f>
        <v>0</v>
      </c>
      <c r="X28" s="20">
        <f t="shared" si="17"/>
        <v>0</v>
      </c>
      <c r="Y28" s="21">
        <f>MARZO!AA28</f>
        <v>0</v>
      </c>
      <c r="Z28" s="457">
        <v>0</v>
      </c>
      <c r="AA28" s="20">
        <f t="shared" si="18"/>
        <v>0</v>
      </c>
      <c r="AB28" s="21">
        <f>MARZO!AD28</f>
        <v>0</v>
      </c>
      <c r="AC28" s="457">
        <v>0</v>
      </c>
      <c r="AD28" s="20">
        <f t="shared" si="19"/>
        <v>0</v>
      </c>
      <c r="AE28" s="21">
        <f>MARZO!AG28</f>
        <v>0</v>
      </c>
      <c r="AF28" s="457">
        <v>0</v>
      </c>
      <c r="AG28" s="20">
        <f t="shared" si="20"/>
        <v>0</v>
      </c>
      <c r="AH28" s="21">
        <f t="shared" si="21"/>
        <v>0</v>
      </c>
      <c r="AI28" s="17">
        <f t="shared" si="22"/>
        <v>0</v>
      </c>
      <c r="AJ28" s="18">
        <f t="shared" si="23"/>
        <v>0</v>
      </c>
      <c r="AK28" s="10"/>
      <c r="AL28" s="455">
        <v>0</v>
      </c>
      <c r="AM28" s="458">
        <v>0</v>
      </c>
      <c r="AN28" s="10"/>
      <c r="AO28" s="428"/>
      <c r="AP28" s="535" t="s">
        <v>129</v>
      </c>
      <c r="AQ28" s="528">
        <f>X193</f>
        <v>422838174</v>
      </c>
      <c r="AR28" s="528">
        <f>AD193</f>
        <v>192523937</v>
      </c>
      <c r="AS28" s="528">
        <f>AG193</f>
        <v>88970771</v>
      </c>
      <c r="AT28" s="528"/>
      <c r="AU28" s="456">
        <f t="shared" si="25"/>
        <v>0.45531351906746242</v>
      </c>
      <c r="AV28" s="456">
        <f t="shared" si="26"/>
        <v>0.2104132892220843</v>
      </c>
      <c r="AW28" s="456">
        <f>(AR28-AD205)/$AO$2*12+AD205</f>
        <v>401948915</v>
      </c>
      <c r="AX28" s="456">
        <f>(AS28-AG205)/$AO$2*12+AG205</f>
        <v>125213215</v>
      </c>
      <c r="AY28" s="456">
        <f t="shared" si="27"/>
        <v>20889259</v>
      </c>
      <c r="AZ28" s="170">
        <f t="shared" si="28"/>
        <v>297624959</v>
      </c>
      <c r="BA28" s="467"/>
      <c r="BB28" s="467"/>
      <c r="BC28" s="467"/>
      <c r="BD28" s="467"/>
      <c r="BE28" s="467"/>
      <c r="BF28" s="467"/>
      <c r="BG28" s="467"/>
      <c r="BH28" s="467"/>
      <c r="BI28" s="467"/>
      <c r="BJ28" s="467"/>
      <c r="BK28" s="467"/>
      <c r="BL28" s="467"/>
      <c r="BM28" s="89" t="s">
        <v>478</v>
      </c>
      <c r="BN28" s="101">
        <f>+X194-X196-X205</f>
        <v>134437028</v>
      </c>
      <c r="BO28" s="99">
        <f>+AA194-AA196-AA205</f>
        <v>37693538</v>
      </c>
      <c r="BP28" s="99">
        <f>+AD194-AD196-AD205</f>
        <v>37693538</v>
      </c>
      <c r="BQ28" s="100">
        <f>+AF194-AF196-AF205</f>
        <v>7263369</v>
      </c>
      <c r="BR28" s="10"/>
    </row>
    <row r="29" spans="1:70" s="10" customFormat="1" ht="15" x14ac:dyDescent="0.25">
      <c r="A29" s="61" t="str">
        <f>+IF(MARZO!A29=0,"",MARZO!A29)</f>
        <v>1130103-1</v>
      </c>
      <c r="B29" s="62" t="str">
        <f>+IF(MARZO!B29=0,"",MARZO!B29)</f>
        <v>Prestación de Servicios de salud  1er Nivel</v>
      </c>
      <c r="C29" s="17">
        <f t="shared" ref="C29:N29" si="31">SUM(C30:C31)</f>
        <v>0</v>
      </c>
      <c r="D29" s="17">
        <f t="shared" si="31"/>
        <v>0</v>
      </c>
      <c r="E29" s="17">
        <f t="shared" si="31"/>
        <v>0</v>
      </c>
      <c r="F29" s="18">
        <f t="shared" si="31"/>
        <v>0</v>
      </c>
      <c r="G29" s="21">
        <f t="shared" si="31"/>
        <v>9256592</v>
      </c>
      <c r="H29" s="17">
        <f t="shared" si="31"/>
        <v>0</v>
      </c>
      <c r="I29" s="18">
        <f t="shared" si="31"/>
        <v>9256592</v>
      </c>
      <c r="J29" s="21">
        <f t="shared" si="31"/>
        <v>0</v>
      </c>
      <c r="K29" s="17">
        <f t="shared" si="31"/>
        <v>0</v>
      </c>
      <c r="L29" s="18">
        <f t="shared" si="31"/>
        <v>0</v>
      </c>
      <c r="M29" s="21">
        <f t="shared" si="31"/>
        <v>-9256592</v>
      </c>
      <c r="N29" s="18">
        <f t="shared" si="31"/>
        <v>0</v>
      </c>
      <c r="O29" s="467"/>
      <c r="P29" s="171">
        <f>SUM(P30:P31)</f>
        <v>0</v>
      </c>
      <c r="Q29" s="173">
        <f>SUM(Q30:Q31)</f>
        <v>0</v>
      </c>
      <c r="S29" s="156" t="str">
        <f>+IF(MARZO!S29=0,"",MARZO!S29)</f>
        <v>1010104-11</v>
      </c>
      <c r="T29" s="55" t="str">
        <f>+IF(MARZO!T29=0,"",MARZO!T29)</f>
        <v>Gastos de Representación</v>
      </c>
      <c r="U29" s="29">
        <f>+ENERO!U29</f>
        <v>0</v>
      </c>
      <c r="V29" s="17">
        <f>MARZO!V29+ABRIL!AL29</f>
        <v>0</v>
      </c>
      <c r="W29" s="17">
        <f>MARZO!W29+ABRIL!AM29</f>
        <v>0</v>
      </c>
      <c r="X29" s="20">
        <f t="shared" si="17"/>
        <v>0</v>
      </c>
      <c r="Y29" s="21">
        <f>MARZO!AA29</f>
        <v>0</v>
      </c>
      <c r="Z29" s="457">
        <v>0</v>
      </c>
      <c r="AA29" s="20">
        <f t="shared" si="18"/>
        <v>0</v>
      </c>
      <c r="AB29" s="21">
        <f>MARZO!AD29</f>
        <v>0</v>
      </c>
      <c r="AC29" s="457">
        <v>0</v>
      </c>
      <c r="AD29" s="20">
        <f t="shared" si="19"/>
        <v>0</v>
      </c>
      <c r="AE29" s="21">
        <f>MARZO!AG29</f>
        <v>0</v>
      </c>
      <c r="AF29" s="457">
        <v>0</v>
      </c>
      <c r="AG29" s="20">
        <f t="shared" si="20"/>
        <v>0</v>
      </c>
      <c r="AH29" s="21">
        <f t="shared" si="21"/>
        <v>0</v>
      </c>
      <c r="AI29" s="17">
        <f t="shared" si="22"/>
        <v>0</v>
      </c>
      <c r="AJ29" s="18">
        <f t="shared" si="23"/>
        <v>0</v>
      </c>
      <c r="AL29" s="455">
        <v>0</v>
      </c>
      <c r="AM29" s="458">
        <v>0</v>
      </c>
      <c r="AO29" s="23"/>
      <c r="AP29" s="536" t="s">
        <v>133</v>
      </c>
      <c r="AQ29" s="14">
        <f>X207</f>
        <v>20000000</v>
      </c>
      <c r="AR29" s="14">
        <f>AD207</f>
        <v>2237931</v>
      </c>
      <c r="AS29" s="14">
        <f>AG207</f>
        <v>2237931</v>
      </c>
      <c r="AT29" s="401"/>
      <c r="AU29" s="419">
        <f t="shared" si="25"/>
        <v>0.11189655</v>
      </c>
      <c r="AV29" s="419">
        <f t="shared" si="26"/>
        <v>0.11189655</v>
      </c>
      <c r="AW29" s="533">
        <f>(AR29-AD218)/$AO$2*12+AD218</f>
        <v>6713793</v>
      </c>
      <c r="AX29" s="533">
        <f>(AS29-AG218)/$AO$2*12+AG218</f>
        <v>6713793</v>
      </c>
      <c r="AY29" s="533">
        <f t="shared" si="27"/>
        <v>13286207</v>
      </c>
      <c r="AZ29" s="62">
        <f t="shared" si="28"/>
        <v>13286207</v>
      </c>
      <c r="BA29" s="467"/>
      <c r="BB29" s="514"/>
      <c r="BC29" s="514"/>
      <c r="BD29" s="514"/>
      <c r="BE29" s="514"/>
      <c r="BF29" s="514"/>
      <c r="BG29" s="467"/>
      <c r="BH29" s="467"/>
      <c r="BI29" s="467"/>
      <c r="BJ29" s="467"/>
      <c r="BK29" s="467"/>
      <c r="BM29" s="128" t="s">
        <v>72</v>
      </c>
      <c r="BN29" s="124">
        <f>X232-X256-X241</f>
        <v>461500000</v>
      </c>
      <c r="BO29" s="125">
        <f>AA232-AA256-AA241</f>
        <v>212828332</v>
      </c>
      <c r="BP29" s="125">
        <f>AD232-AD256-AD241</f>
        <v>139129992</v>
      </c>
      <c r="BQ29" s="126">
        <f>AF232-AF256-AF241</f>
        <v>25117740</v>
      </c>
      <c r="BR29" s="467"/>
    </row>
    <row r="30" spans="1:70" s="514" customFormat="1" ht="15" x14ac:dyDescent="0.25">
      <c r="A30" s="188" t="str">
        <f>+IF(MARZO!A30=0,"",MARZO!A30)</f>
        <v>1130103-1-1</v>
      </c>
      <c r="B30" s="189" t="str">
        <f>+CONCATENATE("Vigencia ",INSTRUCCIONES!$F$3)</f>
        <v>Vigencia 2014</v>
      </c>
      <c r="C30" s="456">
        <f>+ENERO!C30</f>
        <v>0</v>
      </c>
      <c r="D30" s="456">
        <f>MARZO!D30+ABRIL!P30</f>
        <v>0</v>
      </c>
      <c r="E30" s="456">
        <f>MARZO!E30+ABRIL!Q30</f>
        <v>0</v>
      </c>
      <c r="F30" s="170">
        <f>SUM(C30:E30)</f>
        <v>0</v>
      </c>
      <c r="G30" s="283">
        <f>MARZO!I30</f>
        <v>9256592</v>
      </c>
      <c r="H30" s="457">
        <v>0</v>
      </c>
      <c r="I30" s="170">
        <f>SUM(G30:H30)</f>
        <v>9256592</v>
      </c>
      <c r="J30" s="283">
        <f>MARZO!L30</f>
        <v>0</v>
      </c>
      <c r="K30" s="457">
        <v>0</v>
      </c>
      <c r="L30" s="170">
        <f>SUM(J30:K30)</f>
        <v>0</v>
      </c>
      <c r="M30" s="283">
        <f>F30-I30</f>
        <v>-9256592</v>
      </c>
      <c r="N30" s="170">
        <f>F30-L30</f>
        <v>0</v>
      </c>
      <c r="O30" s="10"/>
      <c r="P30" s="455">
        <v>0</v>
      </c>
      <c r="Q30" s="458">
        <v>0</v>
      </c>
      <c r="R30" s="10"/>
      <c r="S30" s="156" t="str">
        <f>+IF(MARZO!S30=0,"",MARZO!S30)</f>
        <v>1010104-12</v>
      </c>
      <c r="T30" s="55" t="str">
        <f>+IF(MARZO!T30=0,"",MARZO!T30)</f>
        <v xml:space="preserve"> Indemnizaciones por Vacaciones o Supresión de Cargos por Reestructuración</v>
      </c>
      <c r="U30" s="29">
        <f>+ENERO!U30</f>
        <v>0</v>
      </c>
      <c r="V30" s="17">
        <f>MARZO!V30+ABRIL!AL30</f>
        <v>0</v>
      </c>
      <c r="W30" s="17">
        <f>MARZO!W30+ABRIL!AM30</f>
        <v>0</v>
      </c>
      <c r="X30" s="20">
        <f t="shared" si="17"/>
        <v>0</v>
      </c>
      <c r="Y30" s="21">
        <f>MARZO!AA30</f>
        <v>0</v>
      </c>
      <c r="Z30" s="457">
        <v>0</v>
      </c>
      <c r="AA30" s="20">
        <f t="shared" si="18"/>
        <v>0</v>
      </c>
      <c r="AB30" s="21">
        <f>MARZO!AD30</f>
        <v>0</v>
      </c>
      <c r="AC30" s="457">
        <v>0</v>
      </c>
      <c r="AD30" s="20">
        <f t="shared" si="19"/>
        <v>0</v>
      </c>
      <c r="AE30" s="21">
        <f>MARZO!AG30</f>
        <v>0</v>
      </c>
      <c r="AF30" s="457">
        <v>0</v>
      </c>
      <c r="AG30" s="20">
        <f t="shared" si="20"/>
        <v>0</v>
      </c>
      <c r="AH30" s="21">
        <f t="shared" si="21"/>
        <v>0</v>
      </c>
      <c r="AI30" s="17">
        <f t="shared" si="22"/>
        <v>0</v>
      </c>
      <c r="AJ30" s="18">
        <f t="shared" si="23"/>
        <v>0</v>
      </c>
      <c r="AK30" s="10"/>
      <c r="AL30" s="455">
        <v>0</v>
      </c>
      <c r="AM30" s="458">
        <v>0</v>
      </c>
      <c r="AN30" s="10"/>
      <c r="AO30" s="453" t="s">
        <v>53</v>
      </c>
      <c r="AP30" s="535" t="s">
        <v>136</v>
      </c>
      <c r="AQ30" s="456">
        <f>X220+X232</f>
        <v>544307480</v>
      </c>
      <c r="AR30" s="456">
        <f>AD220+AD232</f>
        <v>221937472</v>
      </c>
      <c r="AS30" s="456">
        <f>AG220+AG232</f>
        <v>149300430</v>
      </c>
      <c r="AT30" s="528"/>
      <c r="AU30" s="456">
        <f t="shared" si="25"/>
        <v>0.40774282947572205</v>
      </c>
      <c r="AV30" s="456">
        <f t="shared" si="26"/>
        <v>0.27429428307691089</v>
      </c>
      <c r="AW30" s="456">
        <f>(AR30-AD225-AD230-AD241-AD256)/$AO$2*12+AD225+AD230+AD241+AD256</f>
        <v>500197456</v>
      </c>
      <c r="AX30" s="456">
        <f>(AS30-AG225-AG230-AG241-AG256)/$AO$2*12+AG225+AG230+AG241+AG256</f>
        <v>345219454</v>
      </c>
      <c r="AY30" s="456">
        <f t="shared" si="27"/>
        <v>44110024</v>
      </c>
      <c r="AZ30" s="170">
        <f t="shared" si="28"/>
        <v>199088026</v>
      </c>
      <c r="BA30" s="467"/>
      <c r="BG30" s="467"/>
      <c r="BH30" s="467"/>
      <c r="BI30" s="467"/>
      <c r="BJ30" s="467"/>
      <c r="BK30" s="467"/>
      <c r="BL30" s="467"/>
      <c r="BM30" s="128" t="s">
        <v>76</v>
      </c>
      <c r="BN30" s="124">
        <f>X220-X225-X230</f>
        <v>0</v>
      </c>
      <c r="BO30" s="125">
        <f>AA220-AA225-AA230</f>
        <v>0</v>
      </c>
      <c r="BP30" s="125">
        <f>AD220-AD225-AD230</f>
        <v>0</v>
      </c>
      <c r="BQ30" s="126">
        <f>AF220-AF225-AF230</f>
        <v>0</v>
      </c>
      <c r="BR30" s="467"/>
    </row>
    <row r="31" spans="1:70" s="514" customFormat="1" ht="15" x14ac:dyDescent="0.25">
      <c r="A31" s="188" t="str">
        <f>+IF(MARZO!A31=0,"",MARZO!A31)</f>
        <v>1130103-1-2</v>
      </c>
      <c r="B31" s="189" t="str">
        <f>+IF(MARZO!B31=0,"",MARZO!B31)</f>
        <v>Vigencias Anteriores</v>
      </c>
      <c r="C31" s="456">
        <f>+ENERO!C31</f>
        <v>0</v>
      </c>
      <c r="D31" s="456">
        <f>MARZO!D31+ABRIL!P31</f>
        <v>0</v>
      </c>
      <c r="E31" s="456">
        <f>MARZO!E31+ABRIL!Q31</f>
        <v>0</v>
      </c>
      <c r="F31" s="170">
        <f>SUM(C31:E31)</f>
        <v>0</v>
      </c>
      <c r="G31" s="283">
        <f>MARZO!I31</f>
        <v>0</v>
      </c>
      <c r="H31" s="457">
        <v>0</v>
      </c>
      <c r="I31" s="170">
        <f>SUM(G31:H31)</f>
        <v>0</v>
      </c>
      <c r="J31" s="283">
        <f>MARZO!L31</f>
        <v>0</v>
      </c>
      <c r="K31" s="457">
        <v>0</v>
      </c>
      <c r="L31" s="170">
        <f>SUM(J31:K31)</f>
        <v>0</v>
      </c>
      <c r="M31" s="283">
        <f>F31-I31</f>
        <v>0</v>
      </c>
      <c r="N31" s="170">
        <f>F31-L31</f>
        <v>0</v>
      </c>
      <c r="O31" s="467"/>
      <c r="P31" s="455">
        <v>0</v>
      </c>
      <c r="Q31" s="458">
        <v>0</v>
      </c>
      <c r="R31" s="10"/>
      <c r="S31" s="156" t="str">
        <f>+IF(MARZO!S31=0,"",MARZO!S31)</f>
        <v>1010104-13</v>
      </c>
      <c r="T31" s="55" t="str">
        <f>+IF(MARZO!T31=0,"",MARZO!T31)</f>
        <v>Bonificación Especial por Recreación</v>
      </c>
      <c r="U31" s="29">
        <f>+ENERO!U31</f>
        <v>1633955</v>
      </c>
      <c r="V31" s="17">
        <f>MARZO!V31+ABRIL!AL31</f>
        <v>0</v>
      </c>
      <c r="W31" s="17">
        <f>MARZO!W31+ABRIL!AM31</f>
        <v>0</v>
      </c>
      <c r="X31" s="20">
        <f t="shared" si="17"/>
        <v>1633955</v>
      </c>
      <c r="Y31" s="21">
        <f>MARZO!AA31</f>
        <v>590877</v>
      </c>
      <c r="Z31" s="457">
        <v>49025</v>
      </c>
      <c r="AA31" s="20">
        <f t="shared" si="18"/>
        <v>639902</v>
      </c>
      <c r="AB31" s="21">
        <f>MARZO!AD31</f>
        <v>590877</v>
      </c>
      <c r="AC31" s="457">
        <v>49025</v>
      </c>
      <c r="AD31" s="20">
        <f t="shared" si="19"/>
        <v>639902</v>
      </c>
      <c r="AE31" s="21">
        <f>MARZO!AG31</f>
        <v>590877</v>
      </c>
      <c r="AF31" s="457">
        <v>49025</v>
      </c>
      <c r="AG31" s="20">
        <f t="shared" si="20"/>
        <v>639902</v>
      </c>
      <c r="AH31" s="21">
        <f t="shared" si="21"/>
        <v>994053</v>
      </c>
      <c r="AI31" s="17">
        <f t="shared" si="22"/>
        <v>994053</v>
      </c>
      <c r="AJ31" s="18">
        <f t="shared" si="23"/>
        <v>994053</v>
      </c>
      <c r="AK31" s="10"/>
      <c r="AL31" s="455">
        <v>0</v>
      </c>
      <c r="AM31" s="458">
        <v>0</v>
      </c>
      <c r="AN31" s="10"/>
      <c r="AO31" s="428"/>
      <c r="AP31" s="507" t="s">
        <v>139</v>
      </c>
      <c r="AQ31" s="528">
        <f>X258</f>
        <v>0</v>
      </c>
      <c r="AR31" s="528">
        <f>AD258</f>
        <v>-246066572</v>
      </c>
      <c r="AS31" s="528">
        <f>AG258</f>
        <v>-1065359265</v>
      </c>
      <c r="AT31" s="528"/>
      <c r="AU31" s="456" t="str">
        <f t="shared" si="25"/>
        <v xml:space="preserve"> </v>
      </c>
      <c r="AV31" s="456" t="str">
        <f t="shared" si="26"/>
        <v xml:space="preserve"> </v>
      </c>
      <c r="AW31" s="456">
        <f>AQ31</f>
        <v>0</v>
      </c>
      <c r="AX31" s="456">
        <f>AQ31</f>
        <v>0</v>
      </c>
      <c r="AY31" s="456">
        <f t="shared" si="27"/>
        <v>0</v>
      </c>
      <c r="AZ31" s="170">
        <f t="shared" si="28"/>
        <v>0</v>
      </c>
      <c r="BA31" s="467"/>
      <c r="BB31" s="467"/>
      <c r="BC31" s="467"/>
      <c r="BD31" s="467"/>
      <c r="BE31" s="467"/>
      <c r="BF31" s="467"/>
      <c r="BG31" s="467"/>
      <c r="BH31" s="467"/>
      <c r="BI31" s="467"/>
      <c r="BJ31" s="467"/>
      <c r="BK31" s="467"/>
      <c r="BL31" s="467"/>
      <c r="BM31" s="128" t="s">
        <v>134</v>
      </c>
      <c r="BN31" s="124">
        <f>X33+X41+X55+X61+X81+X88+X102+X108+X121+X139+X143+X153+X168+X174+X183+X191+X205+X218+X230+X241+X256+X225</f>
        <v>465253815</v>
      </c>
      <c r="BO31" s="125">
        <f>AA33+AA41+AA55+AA61+AA81+AA88+AA102+AA108+AA121+AA139+AA143+AA153+AA168+AA174+AA183+AA191+AA205+AA218+AA230+AA241+AA256+AA225</f>
        <v>465253815</v>
      </c>
      <c r="BP31" s="125">
        <f>AD33+AD41+AD55+AD61+AD81+AD88+AD102+AD108+AD121+AD139+AD143+AD153+AD168+AD174+AD183+AD191+AD205+AD218+AD230+AD241+AD256+AD225</f>
        <v>465253815</v>
      </c>
      <c r="BQ31" s="126">
        <f>AF33+AF41+AF55+AF61+AF81+AF88+AF102+AF108+AF121+AF139+AF143+AF153+AF168+AF174+AF183+AF191+AF205+AF218+AF230+AF241+AF256+AF225</f>
        <v>23705072</v>
      </c>
      <c r="BR31" s="10"/>
    </row>
    <row r="32" spans="1:70" s="10" customFormat="1" ht="15.75" thickBot="1" x14ac:dyDescent="0.3">
      <c r="A32" s="61" t="str">
        <f>+IF(MARZO!A32=0,"",MARZO!A32)</f>
        <v>1130103-2</v>
      </c>
      <c r="B32" s="62" t="str">
        <f>+IF(MARZO!B32=0,"",MARZO!B32)</f>
        <v>Prestación de Servicios de salud  2o. Nivel</v>
      </c>
      <c r="C32" s="17">
        <f t="shared" ref="C32:N32" si="32">SUM(C33:C34)</f>
        <v>0</v>
      </c>
      <c r="D32" s="17">
        <f t="shared" si="32"/>
        <v>0</v>
      </c>
      <c r="E32" s="17">
        <f t="shared" si="32"/>
        <v>0</v>
      </c>
      <c r="F32" s="18">
        <f t="shared" si="32"/>
        <v>0</v>
      </c>
      <c r="G32" s="21">
        <f t="shared" si="32"/>
        <v>0</v>
      </c>
      <c r="H32" s="17">
        <f t="shared" si="32"/>
        <v>0</v>
      </c>
      <c r="I32" s="18">
        <f t="shared" si="32"/>
        <v>0</v>
      </c>
      <c r="J32" s="21">
        <f t="shared" si="32"/>
        <v>0</v>
      </c>
      <c r="K32" s="17">
        <f t="shared" si="32"/>
        <v>0</v>
      </c>
      <c r="L32" s="18">
        <f t="shared" si="32"/>
        <v>0</v>
      </c>
      <c r="M32" s="21">
        <f t="shared" si="32"/>
        <v>0</v>
      </c>
      <c r="N32" s="18">
        <f t="shared" si="32"/>
        <v>0</v>
      </c>
      <c r="O32" s="467"/>
      <c r="P32" s="171">
        <f>SUM(P33:P34)</f>
        <v>0</v>
      </c>
      <c r="Q32" s="173">
        <f>SUM(Q33:Q34)</f>
        <v>0</v>
      </c>
      <c r="S32" s="156" t="str">
        <f>+IF(MARZO!S32=0,"",MARZO!S32)</f>
        <v>1010104-14</v>
      </c>
      <c r="T32" s="55" t="str">
        <f>+IF(MARZO!T32=0,"",MARZO!T32)</f>
        <v/>
      </c>
      <c r="U32" s="29">
        <f>+ENERO!U32</f>
        <v>0</v>
      </c>
      <c r="V32" s="17">
        <f>MARZO!V32+ABRIL!AL32</f>
        <v>0</v>
      </c>
      <c r="W32" s="17">
        <f>MARZO!W32+ABRIL!AM32</f>
        <v>0</v>
      </c>
      <c r="X32" s="20">
        <f t="shared" si="17"/>
        <v>0</v>
      </c>
      <c r="Y32" s="21">
        <f>MARZO!AA32</f>
        <v>0</v>
      </c>
      <c r="Z32" s="457">
        <v>0</v>
      </c>
      <c r="AA32" s="20">
        <f t="shared" si="18"/>
        <v>0</v>
      </c>
      <c r="AB32" s="21">
        <f>MARZO!AD32</f>
        <v>0</v>
      </c>
      <c r="AC32" s="457">
        <v>0</v>
      </c>
      <c r="AD32" s="20">
        <f t="shared" si="19"/>
        <v>0</v>
      </c>
      <c r="AE32" s="21">
        <f>MARZO!AG32</f>
        <v>0</v>
      </c>
      <c r="AF32" s="457">
        <v>0</v>
      </c>
      <c r="AG32" s="20">
        <f t="shared" si="20"/>
        <v>0</v>
      </c>
      <c r="AH32" s="21">
        <f t="shared" si="21"/>
        <v>0</v>
      </c>
      <c r="AI32" s="17">
        <f t="shared" si="22"/>
        <v>0</v>
      </c>
      <c r="AJ32" s="18">
        <f t="shared" si="23"/>
        <v>0</v>
      </c>
      <c r="AL32" s="455">
        <v>0</v>
      </c>
      <c r="AM32" s="458">
        <v>0</v>
      </c>
      <c r="AO32" s="23"/>
      <c r="AP32" s="537" t="s">
        <v>144</v>
      </c>
      <c r="AQ32" s="483">
        <f>SUM(AQ22:AQ31)</f>
        <v>4063307773</v>
      </c>
      <c r="AR32" s="483">
        <f>SUM(AR22:AR31)</f>
        <v>1176675995</v>
      </c>
      <c r="AS32" s="483">
        <f>SUM(AS22:AS31)</f>
        <v>0</v>
      </c>
      <c r="AT32" s="538"/>
      <c r="AU32" s="539">
        <f t="shared" si="25"/>
        <v>0.2895857416508823</v>
      </c>
      <c r="AV32" s="539">
        <f t="shared" si="26"/>
        <v>0</v>
      </c>
      <c r="AW32" s="430">
        <f>SUM(AW22:AW31)</f>
        <v>3504663150.25</v>
      </c>
      <c r="AX32" s="430">
        <f>SUM(AX22:AX31)</f>
        <v>2701372690.25</v>
      </c>
      <c r="AY32" s="430">
        <f>SUM(AY22:AY31)</f>
        <v>558644622.75</v>
      </c>
      <c r="AZ32" s="431">
        <f>SUM(AZ22:AZ31)</f>
        <v>1361935082.75</v>
      </c>
      <c r="BA32" s="467"/>
      <c r="BB32" s="514"/>
      <c r="BC32" s="514"/>
      <c r="BD32" s="514"/>
      <c r="BE32" s="514"/>
      <c r="BF32" s="514"/>
      <c r="BG32" s="467"/>
      <c r="BH32" s="467"/>
      <c r="BI32" s="467"/>
      <c r="BJ32" s="467"/>
      <c r="BK32" s="467"/>
      <c r="BM32" s="128" t="s">
        <v>140</v>
      </c>
      <c r="BN32" s="124">
        <f>+BN7+BN25+BN29+BN30+BN31</f>
        <v>4063307773</v>
      </c>
      <c r="BO32" s="125">
        <f>+BO7+BO25+BO29+BO30+BO31</f>
        <v>1767024000</v>
      </c>
      <c r="BP32" s="125">
        <f>+BP7+BP25+BP29+BP30+BP31</f>
        <v>1422742567</v>
      </c>
      <c r="BQ32" s="126">
        <f>+BQ7+BQ25+BQ29+BQ30+BQ31</f>
        <v>218211527</v>
      </c>
      <c r="BR32" s="467"/>
    </row>
    <row r="33" spans="1:70" s="514" customFormat="1" ht="15.75" thickBot="1" x14ac:dyDescent="0.3">
      <c r="A33" s="188" t="str">
        <f>+IF(MARZO!A33=0,"",MARZO!A33)</f>
        <v>1130103-2-1</v>
      </c>
      <c r="B33" s="189" t="str">
        <f>+CONCATENATE("Vigencia ",INSTRUCCIONES!$F$3)</f>
        <v>Vigencia 2014</v>
      </c>
      <c r="C33" s="456">
        <f>+ENERO!C33</f>
        <v>0</v>
      </c>
      <c r="D33" s="456">
        <f>MARZO!D33+ABRIL!P33</f>
        <v>0</v>
      </c>
      <c r="E33" s="456">
        <f>MARZO!E33+ABRIL!Q33</f>
        <v>0</v>
      </c>
      <c r="F33" s="170">
        <f>SUM(C33:E33)</f>
        <v>0</v>
      </c>
      <c r="G33" s="283">
        <f>MARZO!I33</f>
        <v>0</v>
      </c>
      <c r="H33" s="457">
        <v>0</v>
      </c>
      <c r="I33" s="170">
        <f>SUM(G33:H33)</f>
        <v>0</v>
      </c>
      <c r="J33" s="283">
        <f>MARZO!L33</f>
        <v>0</v>
      </c>
      <c r="K33" s="457">
        <v>0</v>
      </c>
      <c r="L33" s="170">
        <f>SUM(J33:K33)</f>
        <v>0</v>
      </c>
      <c r="M33" s="283">
        <f>F33-I33</f>
        <v>0</v>
      </c>
      <c r="N33" s="170">
        <f>F33-L33</f>
        <v>0</v>
      </c>
      <c r="O33" s="10"/>
      <c r="P33" s="455">
        <v>0</v>
      </c>
      <c r="Q33" s="458">
        <v>0</v>
      </c>
      <c r="R33" s="10"/>
      <c r="S33" s="155">
        <f>+IF(MARZO!S33=0,"",MARZO!S33)</f>
        <v>1010199</v>
      </c>
      <c r="T33" s="159" t="str">
        <f>+IF(MARZO!T33=0,"",MARZO!T33)</f>
        <v>Vigencias Anteriores</v>
      </c>
      <c r="U33" s="29">
        <f>+ENERO!U33</f>
        <v>0</v>
      </c>
      <c r="V33" s="17">
        <f>MARZO!V33+ABRIL!AL33</f>
        <v>0</v>
      </c>
      <c r="W33" s="17">
        <f>MARZO!W33+ABRIL!AM33</f>
        <v>1568593</v>
      </c>
      <c r="X33" s="20">
        <f t="shared" si="17"/>
        <v>1568593</v>
      </c>
      <c r="Y33" s="21">
        <f>MARZO!AA33</f>
        <v>1568593</v>
      </c>
      <c r="Z33" s="457">
        <v>0</v>
      </c>
      <c r="AA33" s="20">
        <f t="shared" si="18"/>
        <v>1568593</v>
      </c>
      <c r="AB33" s="21">
        <f>MARZO!AD33</f>
        <v>1568593</v>
      </c>
      <c r="AC33" s="457">
        <v>0</v>
      </c>
      <c r="AD33" s="20">
        <f t="shared" si="19"/>
        <v>1568593</v>
      </c>
      <c r="AE33" s="21">
        <f>MARZO!AG33</f>
        <v>1561043</v>
      </c>
      <c r="AF33" s="457">
        <v>0</v>
      </c>
      <c r="AG33" s="20">
        <f t="shared" si="20"/>
        <v>1561043</v>
      </c>
      <c r="AH33" s="21">
        <f t="shared" si="21"/>
        <v>0</v>
      </c>
      <c r="AI33" s="17">
        <f t="shared" si="22"/>
        <v>0</v>
      </c>
      <c r="AJ33" s="18">
        <f t="shared" si="23"/>
        <v>7550</v>
      </c>
      <c r="AK33" s="10"/>
      <c r="AL33" s="455">
        <v>0</v>
      </c>
      <c r="AM33" s="458">
        <v>0</v>
      </c>
      <c r="AN33" s="10"/>
      <c r="AO33" s="428"/>
      <c r="AP33" s="540"/>
      <c r="AQ33" s="541" t="str">
        <f>IF((AQ32-X8)&lt;&gt;0,(AQ32-X8),"")</f>
        <v/>
      </c>
      <c r="AR33" s="541"/>
      <c r="AS33" s="541"/>
      <c r="AT33" s="541"/>
      <c r="AU33" s="542"/>
      <c r="AV33" s="529"/>
      <c r="AW33" s="530"/>
      <c r="AX33" s="530"/>
      <c r="AY33" s="530"/>
      <c r="AZ33" s="531"/>
      <c r="BA33" s="467"/>
      <c r="BG33" s="467"/>
      <c r="BH33" s="467"/>
      <c r="BI33" s="467"/>
      <c r="BJ33" s="467"/>
      <c r="BK33" s="467"/>
      <c r="BL33" s="467"/>
      <c r="BM33" s="129" t="s">
        <v>137</v>
      </c>
      <c r="BN33" s="130">
        <f>X258</f>
        <v>0</v>
      </c>
      <c r="BO33" s="131">
        <f>AA258</f>
        <v>-41246562</v>
      </c>
      <c r="BP33" s="131">
        <f>AD258</f>
        <v>-246066572</v>
      </c>
      <c r="BQ33" s="132">
        <f>AF258</f>
        <v>2668420251</v>
      </c>
      <c r="BR33" s="467"/>
    </row>
    <row r="34" spans="1:70" s="514" customFormat="1" ht="16.5" thickBot="1" x14ac:dyDescent="0.25">
      <c r="A34" s="188" t="str">
        <f>+IF(MARZO!A34=0,"",MARZO!A34)</f>
        <v>1130103-2-2</v>
      </c>
      <c r="B34" s="189" t="str">
        <f>+IF(MARZO!B34=0,"",MARZO!B34)</f>
        <v>Vigencias Anteriores</v>
      </c>
      <c r="C34" s="456">
        <f>+ENERO!C34</f>
        <v>0</v>
      </c>
      <c r="D34" s="456">
        <f>MARZO!D34+ABRIL!P34</f>
        <v>0</v>
      </c>
      <c r="E34" s="456">
        <f>MARZO!E34+ABRIL!Q34</f>
        <v>0</v>
      </c>
      <c r="F34" s="170">
        <f>SUM(C34:E34)</f>
        <v>0</v>
      </c>
      <c r="G34" s="283">
        <f>MARZO!I34</f>
        <v>0</v>
      </c>
      <c r="H34" s="457">
        <v>0</v>
      </c>
      <c r="I34" s="170">
        <f>SUM(G34:H34)</f>
        <v>0</v>
      </c>
      <c r="J34" s="283">
        <f>MARZO!L34</f>
        <v>0</v>
      </c>
      <c r="K34" s="457">
        <v>0</v>
      </c>
      <c r="L34" s="170">
        <f>SUM(J34:K34)</f>
        <v>0</v>
      </c>
      <c r="M34" s="283">
        <f>F34-I34</f>
        <v>0</v>
      </c>
      <c r="N34" s="170">
        <f>F34-L34</f>
        <v>0</v>
      </c>
      <c r="O34" s="467"/>
      <c r="P34" s="455">
        <v>0</v>
      </c>
      <c r="Q34" s="458">
        <v>0</v>
      </c>
      <c r="R34" s="10"/>
      <c r="S34" s="448" t="str">
        <f>+IF(MARZO!S34=0,"",MARZO!S34)</f>
        <v/>
      </c>
      <c r="T34" s="649" t="str">
        <f>+IF(MARZO!T34=0,"",MARZO!T34)</f>
        <v/>
      </c>
      <c r="U34" s="193"/>
      <c r="V34" s="193"/>
      <c r="W34" s="193"/>
      <c r="X34" s="193"/>
      <c r="Y34" s="193"/>
      <c r="Z34" s="193"/>
      <c r="AA34" s="193"/>
      <c r="AB34" s="193"/>
      <c r="AC34" s="193"/>
      <c r="AD34" s="193"/>
      <c r="AE34" s="193"/>
      <c r="AF34" s="193"/>
      <c r="AG34" s="193"/>
      <c r="AH34" s="193"/>
      <c r="AI34" s="193"/>
      <c r="AJ34" s="207"/>
      <c r="AK34" s="10"/>
      <c r="AL34" s="211"/>
      <c r="AM34" s="212"/>
      <c r="AN34" s="10"/>
      <c r="AO34" s="428"/>
      <c r="AP34" s="543"/>
      <c r="AQ34" s="15"/>
      <c r="AR34" s="15"/>
      <c r="AS34" s="15" t="s">
        <v>151</v>
      </c>
      <c r="AT34" s="15"/>
      <c r="AU34" s="544" t="s">
        <v>152</v>
      </c>
      <c r="AV34" s="545" t="s">
        <v>153</v>
      </c>
      <c r="AW34" s="472" t="s">
        <v>151</v>
      </c>
      <c r="AX34" s="472"/>
      <c r="AY34" s="472" t="s">
        <v>154</v>
      </c>
      <c r="AZ34" s="473" t="s">
        <v>155</v>
      </c>
      <c r="BA34" s="467"/>
      <c r="BB34" s="467"/>
      <c r="BC34" s="467"/>
      <c r="BD34" s="467"/>
      <c r="BE34" s="467"/>
      <c r="BF34" s="467"/>
      <c r="BG34" s="467"/>
      <c r="BH34" s="467"/>
      <c r="BI34" s="467"/>
      <c r="BJ34" s="467"/>
      <c r="BK34" s="467"/>
      <c r="BL34" s="467"/>
      <c r="BM34" s="10"/>
      <c r="BN34" s="10"/>
      <c r="BO34" s="10"/>
      <c r="BP34" s="10"/>
      <c r="BQ34" s="10"/>
      <c r="BR34" s="10"/>
    </row>
    <row r="35" spans="1:70" s="467" customFormat="1" ht="15.75" thickBot="1" x14ac:dyDescent="0.25">
      <c r="A35" s="61" t="str">
        <f>+IF(MARZO!A35=0,"",MARZO!A35)</f>
        <v>1130103-3</v>
      </c>
      <c r="B35" s="62" t="str">
        <f>+IF(MARZO!B35=0,"",MARZO!B35)</f>
        <v>Prestación de Servicios de salud  3o. Nivel</v>
      </c>
      <c r="C35" s="17">
        <f t="shared" ref="C35:N35" si="33">SUM(C36:C37)</f>
        <v>0</v>
      </c>
      <c r="D35" s="17">
        <f t="shared" si="33"/>
        <v>0</v>
      </c>
      <c r="E35" s="17">
        <f t="shared" si="33"/>
        <v>0</v>
      </c>
      <c r="F35" s="18">
        <f t="shared" si="33"/>
        <v>0</v>
      </c>
      <c r="G35" s="21">
        <f t="shared" si="33"/>
        <v>0</v>
      </c>
      <c r="H35" s="17">
        <f t="shared" si="33"/>
        <v>0</v>
      </c>
      <c r="I35" s="18">
        <f t="shared" si="33"/>
        <v>0</v>
      </c>
      <c r="J35" s="21">
        <f t="shared" si="33"/>
        <v>0</v>
      </c>
      <c r="K35" s="17">
        <f t="shared" si="33"/>
        <v>0</v>
      </c>
      <c r="L35" s="18">
        <f t="shared" si="33"/>
        <v>0</v>
      </c>
      <c r="M35" s="21">
        <f t="shared" si="33"/>
        <v>0</v>
      </c>
      <c r="N35" s="18">
        <f t="shared" si="33"/>
        <v>0</v>
      </c>
      <c r="P35" s="171">
        <f>SUM(P36:P37)</f>
        <v>0</v>
      </c>
      <c r="Q35" s="173">
        <f>SUM(Q36:Q37)</f>
        <v>0</v>
      </c>
      <c r="R35" s="10"/>
      <c r="S35" s="34">
        <f>+IF(MARZO!S35=0,"",MARZO!S35)</f>
        <v>1010200</v>
      </c>
      <c r="T35" s="158" t="str">
        <f>+IF(MARZO!T35=0,"",MARZO!T35)</f>
        <v>Servicios Personales Indirectos</v>
      </c>
      <c r="U35" s="157">
        <f t="shared" ref="U35:AJ35" si="34">SUM(U36:U41)</f>
        <v>191836000</v>
      </c>
      <c r="V35" s="144">
        <f t="shared" si="34"/>
        <v>-20000000</v>
      </c>
      <c r="W35" s="144">
        <f t="shared" si="34"/>
        <v>92761289</v>
      </c>
      <c r="X35" s="152">
        <f t="shared" si="34"/>
        <v>264597289</v>
      </c>
      <c r="Y35" s="151">
        <f t="shared" si="34"/>
        <v>198432725</v>
      </c>
      <c r="Z35" s="144">
        <f t="shared" si="34"/>
        <v>0</v>
      </c>
      <c r="AA35" s="152">
        <f t="shared" si="34"/>
        <v>198432725</v>
      </c>
      <c r="AB35" s="151">
        <f t="shared" si="34"/>
        <v>61784219</v>
      </c>
      <c r="AC35" s="144">
        <f t="shared" si="34"/>
        <v>15449694</v>
      </c>
      <c r="AD35" s="152">
        <f t="shared" si="34"/>
        <v>77233913</v>
      </c>
      <c r="AE35" s="151">
        <f t="shared" si="34"/>
        <v>45296967</v>
      </c>
      <c r="AF35" s="144">
        <f t="shared" si="34"/>
        <v>9550000</v>
      </c>
      <c r="AG35" s="152">
        <f t="shared" si="34"/>
        <v>54846967</v>
      </c>
      <c r="AH35" s="151">
        <f t="shared" si="34"/>
        <v>66164564</v>
      </c>
      <c r="AI35" s="144">
        <f t="shared" si="34"/>
        <v>187363376</v>
      </c>
      <c r="AJ35" s="153">
        <f t="shared" si="34"/>
        <v>209750322</v>
      </c>
      <c r="AK35" s="10"/>
      <c r="AL35" s="151">
        <f>SUM(AL36:AL41)</f>
        <v>0</v>
      </c>
      <c r="AM35" s="153">
        <f>SUM(AM36:AM41)</f>
        <v>0</v>
      </c>
      <c r="AN35" s="10"/>
      <c r="AO35" s="428"/>
      <c r="AP35" s="547"/>
      <c r="AQ35" s="363"/>
      <c r="AR35" s="548"/>
      <c r="AS35" s="548"/>
      <c r="AT35" s="548"/>
      <c r="AU35" s="549">
        <f>AR17-AR32</f>
        <v>433343591</v>
      </c>
      <c r="AV35" s="550">
        <f>AS17-AR32</f>
        <v>-115757852</v>
      </c>
      <c r="AW35" s="550" t="s">
        <v>158</v>
      </c>
      <c r="AX35" s="550"/>
      <c r="AY35" s="550">
        <f>AY17+AY32</f>
        <v>294843803.75</v>
      </c>
      <c r="AZ35" s="552">
        <f>AZ17+AY32</f>
        <v>-1424591685.25</v>
      </c>
      <c r="BB35" s="514"/>
      <c r="BC35" s="514"/>
      <c r="BD35" s="514"/>
      <c r="BE35" s="514"/>
      <c r="BF35" s="514"/>
    </row>
    <row r="36" spans="1:70" s="467" customFormat="1" ht="15.75" thickBot="1" x14ac:dyDescent="0.25">
      <c r="A36" s="188" t="str">
        <f>+IF(MARZO!A36=0,"",MARZO!A36)</f>
        <v>1130103-3-1</v>
      </c>
      <c r="B36" s="189" t="str">
        <f>+CONCATENATE("Vigencia ",INSTRUCCIONES!$F$3)</f>
        <v>Vigencia 2014</v>
      </c>
      <c r="C36" s="456">
        <f>+ENERO!C36</f>
        <v>0</v>
      </c>
      <c r="D36" s="456">
        <f>MARZO!D36+ABRIL!P36</f>
        <v>0</v>
      </c>
      <c r="E36" s="456">
        <f>MARZO!E36+ABRIL!Q36</f>
        <v>0</v>
      </c>
      <c r="F36" s="170">
        <f t="shared" ref="F36:F41" si="35">SUM(C36:E36)</f>
        <v>0</v>
      </c>
      <c r="G36" s="283">
        <f>MARZO!I36</f>
        <v>0</v>
      </c>
      <c r="H36" s="457">
        <v>0</v>
      </c>
      <c r="I36" s="170">
        <f t="shared" ref="I36:I41" si="36">SUM(G36:H36)</f>
        <v>0</v>
      </c>
      <c r="J36" s="283">
        <f>MARZO!L36</f>
        <v>0</v>
      </c>
      <c r="K36" s="457">
        <v>0</v>
      </c>
      <c r="L36" s="170">
        <f t="shared" ref="L36:L41" si="37">SUM(J36:K36)</f>
        <v>0</v>
      </c>
      <c r="M36" s="283">
        <f t="shared" ref="M36:M41" si="38">F36-I36</f>
        <v>0</v>
      </c>
      <c r="N36" s="170">
        <f t="shared" ref="N36:N41" si="39">F36-L36</f>
        <v>0</v>
      </c>
      <c r="O36" s="10"/>
      <c r="P36" s="455">
        <v>0</v>
      </c>
      <c r="Q36" s="458">
        <v>0</v>
      </c>
      <c r="R36" s="10"/>
      <c r="S36" s="155" t="str">
        <f>+IF(MARZO!S36=0,"",MARZO!S36)</f>
        <v>1010200-1</v>
      </c>
      <c r="T36" s="159" t="str">
        <f>+IF(MARZO!T36=0,"",MARZO!T36)</f>
        <v>Remuneración y Honorarios por Servicios Técnicos y Profesionales</v>
      </c>
      <c r="U36" s="29">
        <f>+ENERO!U36</f>
        <v>180000000</v>
      </c>
      <c r="V36" s="17">
        <f>MARZO!V36+ABRIL!AL36</f>
        <v>-20000000</v>
      </c>
      <c r="W36" s="17">
        <f>MARZO!W36+ABRIL!AM36</f>
        <v>63006844</v>
      </c>
      <c r="X36" s="20">
        <f t="shared" ref="X36:X41" si="40">SUM(U36:W36)</f>
        <v>223006844</v>
      </c>
      <c r="Y36" s="21">
        <f>MARZO!AA36</f>
        <v>168678280</v>
      </c>
      <c r="Z36" s="457">
        <v>0</v>
      </c>
      <c r="AA36" s="20">
        <f t="shared" ref="AA36:AA41" si="41">SUM(Y36:Z36)</f>
        <v>168678280</v>
      </c>
      <c r="AB36" s="21">
        <f>MARZO!AD36</f>
        <v>32029774</v>
      </c>
      <c r="AC36" s="457">
        <v>15449694</v>
      </c>
      <c r="AD36" s="20">
        <f t="shared" ref="AD36:AD41" si="42">SUM(AB36:AC36)</f>
        <v>47479468</v>
      </c>
      <c r="AE36" s="21">
        <f>MARZO!AG36</f>
        <v>20138272</v>
      </c>
      <c r="AF36" s="457">
        <v>9550000</v>
      </c>
      <c r="AG36" s="20">
        <f t="shared" ref="AG36:AG41" si="43">SUM(AE36:AF36)</f>
        <v>29688272</v>
      </c>
      <c r="AH36" s="21">
        <f t="shared" ref="AH36:AH41" si="44">X36-AA36</f>
        <v>54328564</v>
      </c>
      <c r="AI36" s="17">
        <f t="shared" ref="AI36:AI41" si="45">X36-AD36</f>
        <v>175527376</v>
      </c>
      <c r="AJ36" s="18">
        <f t="shared" ref="AJ36:AJ41" si="46">X36-AG36</f>
        <v>193318572</v>
      </c>
      <c r="AK36" s="10"/>
      <c r="AL36" s="455">
        <v>0</v>
      </c>
      <c r="AM36" s="458">
        <v>0</v>
      </c>
      <c r="AN36" s="10"/>
      <c r="AO36" s="553"/>
      <c r="AP36" s="24"/>
      <c r="AQ36" s="24"/>
      <c r="AR36" s="24"/>
      <c r="AS36" s="24"/>
      <c r="AT36" s="24"/>
      <c r="AU36" s="24"/>
      <c r="AV36" s="24"/>
      <c r="AW36" s="24"/>
      <c r="AX36" s="24"/>
      <c r="AY36" s="24"/>
      <c r="AZ36" s="25"/>
      <c r="BB36" s="514"/>
      <c r="BC36" s="514"/>
      <c r="BD36" s="514"/>
      <c r="BE36" s="514"/>
      <c r="BF36" s="514"/>
    </row>
    <row r="37" spans="1:70" s="467" customFormat="1" ht="15" x14ac:dyDescent="0.2">
      <c r="A37" s="188" t="str">
        <f>+IF(MARZO!A37=0,"",MARZO!A37)</f>
        <v>1130103-3-2</v>
      </c>
      <c r="B37" s="189" t="str">
        <f>+IF(MARZO!B37=0,"",MARZO!B37)</f>
        <v>Vigencias Anteriores</v>
      </c>
      <c r="C37" s="456">
        <f>+ENERO!C37</f>
        <v>0</v>
      </c>
      <c r="D37" s="456">
        <f>MARZO!D37+ABRIL!P37</f>
        <v>0</v>
      </c>
      <c r="E37" s="456">
        <f>MARZO!E37+ABRIL!Q37</f>
        <v>0</v>
      </c>
      <c r="F37" s="170">
        <f t="shared" si="35"/>
        <v>0</v>
      </c>
      <c r="G37" s="283">
        <f>MARZO!I37</f>
        <v>0</v>
      </c>
      <c r="H37" s="457">
        <v>0</v>
      </c>
      <c r="I37" s="170">
        <f t="shared" si="36"/>
        <v>0</v>
      </c>
      <c r="J37" s="283">
        <f>MARZO!L37</f>
        <v>0</v>
      </c>
      <c r="K37" s="457">
        <v>0</v>
      </c>
      <c r="L37" s="170">
        <f t="shared" si="37"/>
        <v>0</v>
      </c>
      <c r="M37" s="283">
        <f t="shared" si="38"/>
        <v>0</v>
      </c>
      <c r="N37" s="170">
        <f t="shared" si="39"/>
        <v>0</v>
      </c>
      <c r="P37" s="455">
        <v>0</v>
      </c>
      <c r="Q37" s="458">
        <v>0</v>
      </c>
      <c r="R37" s="10"/>
      <c r="S37" s="155" t="str">
        <f>+IF(MARZO!S37=0,"",MARZO!S37)</f>
        <v>1010200-2</v>
      </c>
      <c r="T37" s="159" t="str">
        <f>+IF(MARZO!T37=0,"",MARZO!T37)</f>
        <v>Personal Supernumerario</v>
      </c>
      <c r="U37" s="29">
        <f>+ENERO!U37</f>
        <v>0</v>
      </c>
      <c r="V37" s="17">
        <f>MARZO!V37+ABRIL!AL37</f>
        <v>0</v>
      </c>
      <c r="W37" s="17">
        <f>MARZO!W37+ABRIL!AM37</f>
        <v>0</v>
      </c>
      <c r="X37" s="20">
        <f t="shared" si="40"/>
        <v>0</v>
      </c>
      <c r="Y37" s="21">
        <f>MARZO!AA37</f>
        <v>0</v>
      </c>
      <c r="Z37" s="457">
        <v>0</v>
      </c>
      <c r="AA37" s="20">
        <f t="shared" si="41"/>
        <v>0</v>
      </c>
      <c r="AB37" s="21">
        <f>MARZO!AD37</f>
        <v>0</v>
      </c>
      <c r="AC37" s="457">
        <v>0</v>
      </c>
      <c r="AD37" s="20">
        <f t="shared" si="42"/>
        <v>0</v>
      </c>
      <c r="AE37" s="21">
        <f>MARZO!AG37</f>
        <v>0</v>
      </c>
      <c r="AF37" s="457">
        <v>0</v>
      </c>
      <c r="AG37" s="20">
        <f t="shared" si="43"/>
        <v>0</v>
      </c>
      <c r="AH37" s="21">
        <f t="shared" si="44"/>
        <v>0</v>
      </c>
      <c r="AI37" s="17">
        <f t="shared" si="45"/>
        <v>0</v>
      </c>
      <c r="AJ37" s="18">
        <f t="shared" si="46"/>
        <v>0</v>
      </c>
      <c r="AK37" s="10"/>
      <c r="AL37" s="455">
        <v>0</v>
      </c>
      <c r="AM37" s="458">
        <v>0</v>
      </c>
      <c r="AN37" s="10"/>
      <c r="AO37" s="26" t="s">
        <v>161</v>
      </c>
    </row>
    <row r="38" spans="1:70" s="467" customFormat="1" x14ac:dyDescent="0.2">
      <c r="A38" s="718"/>
      <c r="B38" s="719"/>
      <c r="C38" s="720"/>
      <c r="D38" s="720"/>
      <c r="E38" s="720"/>
      <c r="F38" s="721"/>
      <c r="G38" s="722"/>
      <c r="H38" s="723"/>
      <c r="I38" s="721"/>
      <c r="J38" s="722"/>
      <c r="K38" s="723"/>
      <c r="L38" s="721"/>
      <c r="M38" s="722"/>
      <c r="N38" s="721"/>
      <c r="O38" s="726"/>
      <c r="P38" s="724"/>
      <c r="Q38" s="725"/>
      <c r="R38" s="10"/>
      <c r="S38" s="155" t="str">
        <f>+IF(MARZO!S38=0,"",MARZO!S38)</f>
        <v>1010200-3</v>
      </c>
      <c r="T38" s="159" t="str">
        <f>+IF(MARZO!T38=0,"",MARZO!T38)</f>
        <v>Honorarios de la Junta Directiva</v>
      </c>
      <c r="U38" s="29">
        <f>+ENERO!U38</f>
        <v>1836000</v>
      </c>
      <c r="V38" s="17">
        <f>MARZO!V38+ABRIL!AL38</f>
        <v>0</v>
      </c>
      <c r="W38" s="17">
        <f>MARZO!W38+ABRIL!AM38</f>
        <v>0</v>
      </c>
      <c r="X38" s="20">
        <f t="shared" si="40"/>
        <v>1836000</v>
      </c>
      <c r="Y38" s="21">
        <f>MARZO!AA38</f>
        <v>0</v>
      </c>
      <c r="Z38" s="457">
        <v>0</v>
      </c>
      <c r="AA38" s="20">
        <f t="shared" si="41"/>
        <v>0</v>
      </c>
      <c r="AB38" s="21">
        <f>MARZO!AD38</f>
        <v>0</v>
      </c>
      <c r="AC38" s="457">
        <v>0</v>
      </c>
      <c r="AD38" s="20">
        <f t="shared" si="42"/>
        <v>0</v>
      </c>
      <c r="AE38" s="21">
        <f>MARZO!AG38</f>
        <v>0</v>
      </c>
      <c r="AF38" s="457">
        <v>0</v>
      </c>
      <c r="AG38" s="20">
        <f t="shared" si="43"/>
        <v>0</v>
      </c>
      <c r="AH38" s="21">
        <f t="shared" si="44"/>
        <v>1836000</v>
      </c>
      <c r="AI38" s="17">
        <f t="shared" si="45"/>
        <v>1836000</v>
      </c>
      <c r="AJ38" s="18">
        <f t="shared" si="46"/>
        <v>1836000</v>
      </c>
      <c r="AK38" s="10"/>
      <c r="AL38" s="455">
        <v>0</v>
      </c>
      <c r="AM38" s="458">
        <v>0</v>
      </c>
      <c r="AN38" s="10"/>
      <c r="AO38" s="365"/>
      <c r="AP38" s="365"/>
      <c r="AQ38" s="365"/>
      <c r="AR38" s="365"/>
      <c r="AS38" s="365"/>
      <c r="AT38" s="365"/>
      <c r="AU38" s="365"/>
      <c r="AV38" s="365"/>
      <c r="AW38" s="365"/>
      <c r="AX38" s="365"/>
      <c r="AY38" s="365"/>
      <c r="AZ38" s="365"/>
    </row>
    <row r="39" spans="1:70" s="467" customFormat="1" x14ac:dyDescent="0.2">
      <c r="A39" s="718"/>
      <c r="B39" s="719"/>
      <c r="C39" s="720"/>
      <c r="D39" s="720"/>
      <c r="E39" s="720"/>
      <c r="F39" s="721"/>
      <c r="G39" s="722"/>
      <c r="H39" s="723"/>
      <c r="I39" s="721"/>
      <c r="J39" s="722"/>
      <c r="K39" s="723"/>
      <c r="L39" s="721"/>
      <c r="M39" s="722"/>
      <c r="N39" s="721"/>
      <c r="O39" s="726"/>
      <c r="P39" s="724"/>
      <c r="Q39" s="725"/>
      <c r="R39" s="10"/>
      <c r="S39" s="155" t="str">
        <f>+IF(MARZO!S39=0,"",MARZO!S39)</f>
        <v>1010200-4</v>
      </c>
      <c r="T39" s="159" t="str">
        <f>+IF(MARZO!T39=0,"",MARZO!T39)</f>
        <v>Otros Honorarios (Servicios de Cooperativa)</v>
      </c>
      <c r="U39" s="29">
        <f>+ENERO!U39</f>
        <v>0</v>
      </c>
      <c r="V39" s="17">
        <f>MARZO!V39+ABRIL!AL39</f>
        <v>0</v>
      </c>
      <c r="W39" s="17">
        <f>MARZO!W39+ABRIL!AM39</f>
        <v>0</v>
      </c>
      <c r="X39" s="20">
        <f t="shared" si="40"/>
        <v>0</v>
      </c>
      <c r="Y39" s="21">
        <f>MARZO!AA39</f>
        <v>0</v>
      </c>
      <c r="Z39" s="457">
        <v>0</v>
      </c>
      <c r="AA39" s="20">
        <f t="shared" si="41"/>
        <v>0</v>
      </c>
      <c r="AB39" s="21">
        <f>MARZO!AD39</f>
        <v>0</v>
      </c>
      <c r="AC39" s="457">
        <v>0</v>
      </c>
      <c r="AD39" s="20">
        <f t="shared" si="42"/>
        <v>0</v>
      </c>
      <c r="AE39" s="21">
        <f>MARZO!AG39</f>
        <v>0</v>
      </c>
      <c r="AF39" s="457">
        <v>0</v>
      </c>
      <c r="AG39" s="20">
        <f t="shared" si="43"/>
        <v>0</v>
      </c>
      <c r="AH39" s="21">
        <f t="shared" si="44"/>
        <v>0</v>
      </c>
      <c r="AI39" s="17">
        <f t="shared" si="45"/>
        <v>0</v>
      </c>
      <c r="AJ39" s="18">
        <f t="shared" si="46"/>
        <v>0</v>
      </c>
      <c r="AK39" s="10"/>
      <c r="AL39" s="455">
        <v>0</v>
      </c>
      <c r="AM39" s="458">
        <v>0</v>
      </c>
      <c r="AN39" s="10"/>
      <c r="AO39" s="365"/>
      <c r="AP39" s="365"/>
      <c r="AQ39" s="365"/>
      <c r="AR39" s="365"/>
      <c r="AS39" s="365"/>
      <c r="AT39" s="365"/>
      <c r="AU39" s="365"/>
      <c r="AV39" s="365"/>
      <c r="AW39" s="365"/>
      <c r="AX39" s="365"/>
      <c r="AY39" s="365"/>
      <c r="AZ39" s="365"/>
    </row>
    <row r="40" spans="1:70" s="514" customFormat="1" x14ac:dyDescent="0.2">
      <c r="A40" s="718"/>
      <c r="B40" s="719"/>
      <c r="C40" s="720"/>
      <c r="D40" s="720"/>
      <c r="E40" s="720"/>
      <c r="F40" s="721"/>
      <c r="G40" s="722"/>
      <c r="H40" s="723"/>
      <c r="I40" s="721"/>
      <c r="J40" s="722"/>
      <c r="K40" s="723"/>
      <c r="L40" s="721"/>
      <c r="M40" s="722"/>
      <c r="N40" s="721"/>
      <c r="O40" s="726"/>
      <c r="P40" s="724"/>
      <c r="Q40" s="725"/>
      <c r="R40" s="10"/>
      <c r="S40" s="155" t="str">
        <f>+IF(MARZO!S40=0,"",MARZO!S40)</f>
        <v>1010200-6</v>
      </c>
      <c r="T40" s="159" t="str">
        <f>+IF(MARZO!T40=0,"",MARZO!T40)</f>
        <v>Certificación, Habilitación y Acreditación</v>
      </c>
      <c r="U40" s="29">
        <f>+ENERO!U40</f>
        <v>10000000</v>
      </c>
      <c r="V40" s="17">
        <f>MARZO!V40+ABRIL!AL40</f>
        <v>0</v>
      </c>
      <c r="W40" s="17">
        <f>MARZO!W40+ABRIL!AM40</f>
        <v>0</v>
      </c>
      <c r="X40" s="20">
        <f t="shared" si="40"/>
        <v>10000000</v>
      </c>
      <c r="Y40" s="21">
        <f>MARZO!AA40</f>
        <v>0</v>
      </c>
      <c r="Z40" s="457">
        <v>0</v>
      </c>
      <c r="AA40" s="20">
        <f t="shared" si="41"/>
        <v>0</v>
      </c>
      <c r="AB40" s="21">
        <f>MARZO!AD40</f>
        <v>0</v>
      </c>
      <c r="AC40" s="457">
        <v>0</v>
      </c>
      <c r="AD40" s="20">
        <f t="shared" si="42"/>
        <v>0</v>
      </c>
      <c r="AE40" s="21">
        <f>MARZO!AG40</f>
        <v>0</v>
      </c>
      <c r="AF40" s="457">
        <v>0</v>
      </c>
      <c r="AG40" s="20">
        <f t="shared" si="43"/>
        <v>0</v>
      </c>
      <c r="AH40" s="21">
        <f t="shared" si="44"/>
        <v>10000000</v>
      </c>
      <c r="AI40" s="17">
        <f t="shared" si="45"/>
        <v>10000000</v>
      </c>
      <c r="AJ40" s="18">
        <f t="shared" si="46"/>
        <v>10000000</v>
      </c>
      <c r="AK40" s="10"/>
      <c r="AL40" s="455">
        <v>0</v>
      </c>
      <c r="AM40" s="458">
        <v>0</v>
      </c>
      <c r="AN40" s="10"/>
      <c r="AO40" s="467"/>
      <c r="AP40" s="467"/>
      <c r="AQ40" s="467"/>
      <c r="AR40" s="467"/>
      <c r="AS40" s="467"/>
      <c r="AT40" s="467"/>
      <c r="AU40" s="467"/>
      <c r="AV40" s="467"/>
      <c r="AW40" s="467"/>
      <c r="AX40" s="467"/>
      <c r="AY40" s="467"/>
      <c r="AZ40" s="467"/>
      <c r="BA40" s="467"/>
      <c r="BF40" s="467"/>
      <c r="BG40" s="467"/>
      <c r="BH40" s="467"/>
      <c r="BI40" s="467"/>
      <c r="BJ40" s="467"/>
      <c r="BK40" s="467"/>
      <c r="BL40" s="467"/>
      <c r="BM40" s="467"/>
      <c r="BN40" s="467"/>
      <c r="BO40" s="467"/>
      <c r="BP40" s="467"/>
      <c r="BQ40" s="467"/>
      <c r="BR40" s="467"/>
    </row>
    <row r="41" spans="1:70" s="514" customFormat="1" x14ac:dyDescent="0.2">
      <c r="A41" s="57">
        <f>+IF(MARZO!A41=0,"",MARZO!A41)</f>
        <v>1130104</v>
      </c>
      <c r="B41" s="45" t="str">
        <f>+IF(MARZO!B41=0,"",MARZO!B41)</f>
        <v>SUBSIDIO A LA OFERTA- ACTIVIDADES NO POS-S</v>
      </c>
      <c r="C41" s="27">
        <f>+ENERO!C41</f>
        <v>0</v>
      </c>
      <c r="D41" s="27">
        <f>MARZO!D41+ABRIL!P41</f>
        <v>0</v>
      </c>
      <c r="E41" s="27">
        <f>MARZO!E41+ABRIL!Q41</f>
        <v>0</v>
      </c>
      <c r="F41" s="28">
        <f t="shared" si="35"/>
        <v>0</v>
      </c>
      <c r="G41" s="31">
        <f>MARZO!I41</f>
        <v>0</v>
      </c>
      <c r="H41" s="457">
        <v>5958652</v>
      </c>
      <c r="I41" s="28">
        <f t="shared" si="36"/>
        <v>5958652</v>
      </c>
      <c r="J41" s="31">
        <f>MARZO!L41</f>
        <v>0</v>
      </c>
      <c r="K41" s="457">
        <v>0</v>
      </c>
      <c r="L41" s="28">
        <f t="shared" si="37"/>
        <v>0</v>
      </c>
      <c r="M41" s="31">
        <f t="shared" si="38"/>
        <v>-5958652</v>
      </c>
      <c r="N41" s="28">
        <f t="shared" si="39"/>
        <v>0</v>
      </c>
      <c r="O41" s="467"/>
      <c r="P41" s="455">
        <v>0</v>
      </c>
      <c r="Q41" s="458">
        <v>0</v>
      </c>
      <c r="R41" s="10"/>
      <c r="S41" s="155">
        <f>+IF(MARZO!S41=0,"",MARZO!S41)</f>
        <v>1010299</v>
      </c>
      <c r="T41" s="159" t="str">
        <f>+IF(MARZO!T41=0,"",MARZO!T41)</f>
        <v>Vigencias Anteriores</v>
      </c>
      <c r="U41" s="29">
        <f>+ENERO!U41</f>
        <v>0</v>
      </c>
      <c r="V41" s="17">
        <f>MARZO!V41+ABRIL!AL41</f>
        <v>0</v>
      </c>
      <c r="W41" s="17">
        <f>MARZO!W41+ABRIL!AM41</f>
        <v>29754445</v>
      </c>
      <c r="X41" s="20">
        <f t="shared" si="40"/>
        <v>29754445</v>
      </c>
      <c r="Y41" s="21">
        <f>MARZO!AA41</f>
        <v>29754445</v>
      </c>
      <c r="Z41" s="457">
        <v>0</v>
      </c>
      <c r="AA41" s="20">
        <f t="shared" si="41"/>
        <v>29754445</v>
      </c>
      <c r="AB41" s="21">
        <f>MARZO!AD41</f>
        <v>29754445</v>
      </c>
      <c r="AC41" s="457">
        <v>0</v>
      </c>
      <c r="AD41" s="20">
        <f t="shared" si="42"/>
        <v>29754445</v>
      </c>
      <c r="AE41" s="21">
        <f>MARZO!AG41</f>
        <v>25158695</v>
      </c>
      <c r="AF41" s="457">
        <v>0</v>
      </c>
      <c r="AG41" s="20">
        <f t="shared" si="43"/>
        <v>25158695</v>
      </c>
      <c r="AH41" s="21">
        <f t="shared" si="44"/>
        <v>0</v>
      </c>
      <c r="AI41" s="17">
        <f t="shared" si="45"/>
        <v>0</v>
      </c>
      <c r="AJ41" s="18">
        <f t="shared" si="46"/>
        <v>4595750</v>
      </c>
      <c r="AK41" s="10"/>
      <c r="AL41" s="455">
        <v>0</v>
      </c>
      <c r="AM41" s="458">
        <v>0</v>
      </c>
      <c r="AN41" s="10"/>
      <c r="AO41" s="365"/>
      <c r="AP41" s="365"/>
      <c r="AQ41" s="365"/>
      <c r="AR41" s="365"/>
      <c r="AS41" s="365"/>
      <c r="AT41" s="365"/>
      <c r="AU41" s="365"/>
      <c r="AV41" s="365"/>
      <c r="AW41" s="365"/>
      <c r="AX41" s="365"/>
      <c r="AY41" s="365"/>
      <c r="AZ41" s="365"/>
      <c r="BA41" s="467"/>
      <c r="BF41" s="467"/>
      <c r="BG41" s="467"/>
      <c r="BH41" s="467"/>
      <c r="BI41" s="467"/>
      <c r="BJ41" s="467"/>
      <c r="BK41" s="467"/>
      <c r="BL41" s="467"/>
    </row>
    <row r="42" spans="1:70" s="467" customFormat="1" ht="15.75" x14ac:dyDescent="0.2">
      <c r="A42" s="57">
        <f>+IF(MARZO!A42=0,"",MARZO!A42)</f>
        <v>1130106</v>
      </c>
      <c r="B42" s="45" t="str">
        <f>+IF(MARZO!B42=0,"",MARZO!B42)</f>
        <v>SALUD PUBLICA - PLAN DE INTERVENCIONES COLECTIVAS</v>
      </c>
      <c r="C42" s="53">
        <f t="shared" ref="C42:N42" si="47">SUM(C43:C44)</f>
        <v>100000000</v>
      </c>
      <c r="D42" s="53">
        <f t="shared" si="47"/>
        <v>0</v>
      </c>
      <c r="E42" s="53">
        <f t="shared" si="47"/>
        <v>15073169</v>
      </c>
      <c r="F42" s="54">
        <f t="shared" si="47"/>
        <v>115073169</v>
      </c>
      <c r="G42" s="52">
        <f t="shared" si="47"/>
        <v>26054269</v>
      </c>
      <c r="H42" s="53">
        <f t="shared" si="47"/>
        <v>10981055</v>
      </c>
      <c r="I42" s="54">
        <f t="shared" si="47"/>
        <v>37035324</v>
      </c>
      <c r="J42" s="52">
        <f t="shared" si="47"/>
        <v>15073169</v>
      </c>
      <c r="K42" s="53">
        <f t="shared" si="47"/>
        <v>10981099</v>
      </c>
      <c r="L42" s="54">
        <f t="shared" si="47"/>
        <v>26054268</v>
      </c>
      <c r="M42" s="52">
        <f t="shared" si="47"/>
        <v>78037845</v>
      </c>
      <c r="N42" s="54">
        <f t="shared" si="47"/>
        <v>89018901</v>
      </c>
      <c r="P42" s="52">
        <f>SUM(P43:P44)</f>
        <v>0</v>
      </c>
      <c r="Q42" s="54">
        <f>SUM(Q43:Q44)</f>
        <v>0</v>
      </c>
      <c r="R42" s="10"/>
      <c r="S42" s="448" t="str">
        <f>+IF(MARZO!S42=0,"",MARZO!S42)</f>
        <v/>
      </c>
      <c r="T42" s="649" t="str">
        <f>+IF(MARZO!T42=0,"",MARZO!T42)</f>
        <v/>
      </c>
      <c r="U42" s="193"/>
      <c r="V42" s="193"/>
      <c r="W42" s="193"/>
      <c r="X42" s="193"/>
      <c r="Y42" s="193"/>
      <c r="Z42" s="193"/>
      <c r="AA42" s="193"/>
      <c r="AB42" s="193"/>
      <c r="AC42" s="193"/>
      <c r="AD42" s="193"/>
      <c r="AE42" s="193"/>
      <c r="AF42" s="193"/>
      <c r="AG42" s="193"/>
      <c r="AH42" s="193"/>
      <c r="AI42" s="193"/>
      <c r="AJ42" s="207"/>
      <c r="AK42" s="12"/>
      <c r="AL42" s="213"/>
      <c r="AM42" s="214"/>
      <c r="AN42" s="10"/>
      <c r="AO42" s="365"/>
      <c r="AP42" s="365"/>
      <c r="AQ42" s="365"/>
      <c r="AR42" s="365"/>
      <c r="AS42" s="365"/>
      <c r="AT42" s="365"/>
      <c r="AU42" s="365"/>
      <c r="AV42" s="365"/>
      <c r="AW42" s="365"/>
      <c r="AX42" s="365"/>
      <c r="AY42" s="365"/>
      <c r="AZ42" s="365"/>
    </row>
    <row r="43" spans="1:70" s="514" customFormat="1" ht="15" x14ac:dyDescent="0.2">
      <c r="A43" s="188" t="str">
        <f>+IF(MARZO!A43=0,"",MARZO!A43)</f>
        <v>1130106-1</v>
      </c>
      <c r="B43" s="189" t="str">
        <f>+CONCATENATE("Vigencia ",INSTRUCCIONES!$F$3)</f>
        <v>Vigencia 2014</v>
      </c>
      <c r="C43" s="456">
        <f>+ENERO!C43</f>
        <v>100000000</v>
      </c>
      <c r="D43" s="456">
        <f>MARZO!D43+ABRIL!P43</f>
        <v>0</v>
      </c>
      <c r="E43" s="456">
        <f>MARZO!E43+ABRIL!Q43</f>
        <v>0</v>
      </c>
      <c r="F43" s="170">
        <f>SUM(C43:E43)</f>
        <v>100000000</v>
      </c>
      <c r="G43" s="283">
        <f>MARZO!I43</f>
        <v>10981100</v>
      </c>
      <c r="H43" s="457">
        <v>10981055</v>
      </c>
      <c r="I43" s="170">
        <f>SUM(G43:H43)</f>
        <v>21962155</v>
      </c>
      <c r="J43" s="283">
        <f>MARZO!L43</f>
        <v>0</v>
      </c>
      <c r="K43" s="457">
        <v>10981099</v>
      </c>
      <c r="L43" s="170">
        <f>SUM(J43:K43)</f>
        <v>10981099</v>
      </c>
      <c r="M43" s="283">
        <f>F43-I43</f>
        <v>78037845</v>
      </c>
      <c r="N43" s="170">
        <f>F43-L43</f>
        <v>89018901</v>
      </c>
      <c r="O43" s="467"/>
      <c r="P43" s="455">
        <v>0</v>
      </c>
      <c r="Q43" s="458">
        <v>0</v>
      </c>
      <c r="R43" s="10"/>
      <c r="S43" s="34">
        <f>+IF(MARZO!S43=0,"",MARZO!S43)</f>
        <v>1010300</v>
      </c>
      <c r="T43" s="158" t="str">
        <f>+IF(MARZO!T43=0,"",MARZO!T43)</f>
        <v>Contribuciones Inherentes nómina al Sector Privado</v>
      </c>
      <c r="U43" s="157">
        <f t="shared" ref="U43:AJ43" si="48">U44+U49+U55</f>
        <v>131901422</v>
      </c>
      <c r="V43" s="144">
        <f t="shared" si="48"/>
        <v>0</v>
      </c>
      <c r="W43" s="144">
        <f t="shared" si="48"/>
        <v>29357693</v>
      </c>
      <c r="X43" s="152">
        <f t="shared" si="48"/>
        <v>161259115</v>
      </c>
      <c r="Y43" s="151">
        <f t="shared" si="48"/>
        <v>48740525</v>
      </c>
      <c r="Z43" s="144">
        <f t="shared" si="48"/>
        <v>6434102</v>
      </c>
      <c r="AA43" s="152">
        <f t="shared" si="48"/>
        <v>55174627</v>
      </c>
      <c r="AB43" s="151">
        <f t="shared" si="48"/>
        <v>48740525</v>
      </c>
      <c r="AC43" s="144">
        <f t="shared" si="48"/>
        <v>6434102</v>
      </c>
      <c r="AD43" s="152">
        <f t="shared" si="48"/>
        <v>55174627</v>
      </c>
      <c r="AE43" s="151">
        <f t="shared" si="48"/>
        <v>32315123</v>
      </c>
      <c r="AF43" s="144">
        <f t="shared" si="48"/>
        <v>6424511</v>
      </c>
      <c r="AG43" s="152">
        <f t="shared" si="48"/>
        <v>38739634</v>
      </c>
      <c r="AH43" s="151">
        <f t="shared" si="48"/>
        <v>106084488</v>
      </c>
      <c r="AI43" s="144">
        <f t="shared" si="48"/>
        <v>106084488</v>
      </c>
      <c r="AJ43" s="153">
        <f t="shared" si="48"/>
        <v>122519481</v>
      </c>
      <c r="AK43" s="10"/>
      <c r="AL43" s="151">
        <f>AL44+AL49+AL55</f>
        <v>0</v>
      </c>
      <c r="AM43" s="153">
        <f>AM44+AM49+AM55</f>
        <v>0</v>
      </c>
      <c r="AN43" s="10"/>
      <c r="AO43" s="467"/>
      <c r="AP43" s="554"/>
      <c r="AQ43" s="365"/>
      <c r="AR43" s="365"/>
      <c r="AS43" s="365"/>
      <c r="AT43" s="365"/>
      <c r="AU43" s="365"/>
      <c r="AV43" s="365"/>
      <c r="AW43" s="365"/>
      <c r="AX43" s="365"/>
      <c r="AY43" s="365"/>
      <c r="AZ43" s="365"/>
      <c r="BA43" s="467"/>
      <c r="BF43" s="467"/>
      <c r="BG43" s="467"/>
      <c r="BH43" s="467"/>
      <c r="BI43" s="467"/>
      <c r="BJ43" s="467"/>
      <c r="BK43" s="467"/>
      <c r="BL43" s="467"/>
      <c r="BM43" s="467"/>
      <c r="BN43" s="467"/>
      <c r="BO43" s="467"/>
      <c r="BP43" s="467"/>
      <c r="BQ43" s="467"/>
      <c r="BR43" s="467"/>
    </row>
    <row r="44" spans="1:70" s="514" customFormat="1" ht="15" x14ac:dyDescent="0.2">
      <c r="A44" s="188" t="str">
        <f>+IF(MARZO!A44=0,"",MARZO!A44)</f>
        <v>1130106-2</v>
      </c>
      <c r="B44" s="189" t="str">
        <f>+IF(MARZO!B44=0,"",MARZO!B44)</f>
        <v>Vigencias Anteriores</v>
      </c>
      <c r="C44" s="456">
        <f>+ENERO!C44</f>
        <v>0</v>
      </c>
      <c r="D44" s="456">
        <f>MARZO!D44+ABRIL!P44</f>
        <v>0</v>
      </c>
      <c r="E44" s="456">
        <f>MARZO!E44+ABRIL!Q44</f>
        <v>15073169</v>
      </c>
      <c r="F44" s="170">
        <f>SUM(C44:E44)</f>
        <v>15073169</v>
      </c>
      <c r="G44" s="283">
        <f>MARZO!I44</f>
        <v>15073169</v>
      </c>
      <c r="H44" s="457">
        <v>0</v>
      </c>
      <c r="I44" s="170">
        <f>SUM(G44:H44)</f>
        <v>15073169</v>
      </c>
      <c r="J44" s="283">
        <f>MARZO!L44</f>
        <v>15073169</v>
      </c>
      <c r="K44" s="457">
        <v>0</v>
      </c>
      <c r="L44" s="170">
        <f>SUM(J44:K44)</f>
        <v>15073169</v>
      </c>
      <c r="M44" s="283">
        <f>F44-I44</f>
        <v>0</v>
      </c>
      <c r="N44" s="170">
        <f>F44-L44</f>
        <v>0</v>
      </c>
      <c r="O44" s="467"/>
      <c r="P44" s="455">
        <v>0</v>
      </c>
      <c r="Q44" s="458">
        <v>0</v>
      </c>
      <c r="R44" s="10"/>
      <c r="S44" s="155">
        <f>+IF(MARZO!S44=0,"",MARZO!S44)</f>
        <v>1010301</v>
      </c>
      <c r="T44" s="159" t="str">
        <f>+IF(MARZO!T44=0,"",MARZO!T44)</f>
        <v>Contribuciones - Sin Situación de Fondos</v>
      </c>
      <c r="U44" s="29">
        <f t="shared" ref="U44:AJ44" si="49">SUM(U45:U48)</f>
        <v>69341123</v>
      </c>
      <c r="V44" s="17">
        <f t="shared" si="49"/>
        <v>0</v>
      </c>
      <c r="W44" s="17">
        <f t="shared" si="49"/>
        <v>0</v>
      </c>
      <c r="X44" s="20">
        <f t="shared" si="49"/>
        <v>69341123</v>
      </c>
      <c r="Y44" s="21">
        <f t="shared" si="49"/>
        <v>16130560</v>
      </c>
      <c r="Z44" s="169">
        <f t="shared" si="49"/>
        <v>5392492</v>
      </c>
      <c r="AA44" s="20">
        <f t="shared" si="49"/>
        <v>21523052</v>
      </c>
      <c r="AB44" s="21">
        <f t="shared" si="49"/>
        <v>16130560</v>
      </c>
      <c r="AC44" s="169">
        <f t="shared" si="49"/>
        <v>5392492</v>
      </c>
      <c r="AD44" s="20">
        <f t="shared" si="49"/>
        <v>21523052</v>
      </c>
      <c r="AE44" s="21">
        <f t="shared" si="49"/>
        <v>16130560</v>
      </c>
      <c r="AF44" s="169">
        <f t="shared" si="49"/>
        <v>5392492</v>
      </c>
      <c r="AG44" s="20">
        <f t="shared" si="49"/>
        <v>21523052</v>
      </c>
      <c r="AH44" s="21">
        <f t="shared" si="49"/>
        <v>47818071</v>
      </c>
      <c r="AI44" s="17">
        <f t="shared" si="49"/>
        <v>47818071</v>
      </c>
      <c r="AJ44" s="18">
        <f t="shared" si="49"/>
        <v>47818071</v>
      </c>
      <c r="AK44" s="10"/>
      <c r="AL44" s="31">
        <f>SUM(AL45:AL48)</f>
        <v>0</v>
      </c>
      <c r="AM44" s="28">
        <f>SUM(AM45:AM48)</f>
        <v>0</v>
      </c>
      <c r="AN44" s="10"/>
      <c r="AO44" s="365"/>
      <c r="AP44" s="365"/>
      <c r="AQ44" s="365"/>
      <c r="AR44" s="365"/>
      <c r="AS44" s="365"/>
      <c r="AT44" s="365"/>
      <c r="AU44" s="365"/>
      <c r="AV44" s="365"/>
      <c r="AW44" s="365"/>
      <c r="AX44" s="365"/>
      <c r="AY44" s="365"/>
      <c r="AZ44" s="365"/>
      <c r="BA44" s="467"/>
      <c r="BF44" s="467"/>
      <c r="BG44" s="467"/>
      <c r="BH44" s="467"/>
      <c r="BI44" s="467"/>
      <c r="BJ44" s="467"/>
      <c r="BK44" s="467"/>
      <c r="BL44" s="467"/>
      <c r="BM44" s="467"/>
      <c r="BN44" s="467"/>
      <c r="BO44" s="467"/>
      <c r="BP44" s="467"/>
      <c r="BQ44" s="467"/>
      <c r="BR44" s="467"/>
    </row>
    <row r="45" spans="1:70" s="467" customFormat="1" x14ac:dyDescent="0.2">
      <c r="A45" s="57">
        <f>+IF(MARZO!A45=0,"",MARZO!A45)</f>
        <v>1130107</v>
      </c>
      <c r="B45" s="45" t="str">
        <f>+IF(MARZO!B45=0,"",MARZO!B45)</f>
        <v>MINSALUD-FOSYGA-RECLAMACIONES ECAT</v>
      </c>
      <c r="C45" s="53">
        <f t="shared" ref="C45:N45" si="50">SUM(C46:C47)</f>
        <v>0</v>
      </c>
      <c r="D45" s="53">
        <f t="shared" si="50"/>
        <v>0</v>
      </c>
      <c r="E45" s="53">
        <f t="shared" si="50"/>
        <v>0</v>
      </c>
      <c r="F45" s="54">
        <f t="shared" si="50"/>
        <v>0</v>
      </c>
      <c r="G45" s="52">
        <f t="shared" si="50"/>
        <v>0</v>
      </c>
      <c r="H45" s="53">
        <f t="shared" si="50"/>
        <v>0</v>
      </c>
      <c r="I45" s="54">
        <f t="shared" si="50"/>
        <v>0</v>
      </c>
      <c r="J45" s="52">
        <f t="shared" si="50"/>
        <v>0</v>
      </c>
      <c r="K45" s="53">
        <f t="shared" si="50"/>
        <v>0</v>
      </c>
      <c r="L45" s="54">
        <f t="shared" si="50"/>
        <v>0</v>
      </c>
      <c r="M45" s="52">
        <f t="shared" si="50"/>
        <v>0</v>
      </c>
      <c r="N45" s="54">
        <f t="shared" si="50"/>
        <v>0</v>
      </c>
      <c r="P45" s="52">
        <f>SUM(P46:P47)</f>
        <v>0</v>
      </c>
      <c r="Q45" s="54">
        <f>SUM(Q46:Q47)</f>
        <v>0</v>
      </c>
      <c r="R45" s="10"/>
      <c r="S45" s="156" t="str">
        <f>+IF(MARZO!S45=0,"",MARZO!S45)</f>
        <v>1010301-1</v>
      </c>
      <c r="T45" s="55" t="str">
        <f>+IF(MARZO!T45=0,"",MARZO!T45)</f>
        <v>Aportes a E.P.S.- Sin sit. Fondos</v>
      </c>
      <c r="U45" s="29">
        <f>+ENERO!U45</f>
        <v>17832372</v>
      </c>
      <c r="V45" s="17">
        <f>MARZO!V45+ABRIL!AL45</f>
        <v>0</v>
      </c>
      <c r="W45" s="17">
        <f>MARZO!W45+ABRIL!AM45</f>
        <v>0</v>
      </c>
      <c r="X45" s="20">
        <f>SUM(U45:W45)</f>
        <v>17832372</v>
      </c>
      <c r="Y45" s="21">
        <f>MARZO!AA45</f>
        <v>6534390</v>
      </c>
      <c r="Z45" s="457">
        <v>2182168</v>
      </c>
      <c r="AA45" s="20">
        <f>SUM(Y45:Z45)</f>
        <v>8716558</v>
      </c>
      <c r="AB45" s="21">
        <f>MARZO!AD45</f>
        <v>6534390</v>
      </c>
      <c r="AC45" s="457">
        <v>2182168</v>
      </c>
      <c r="AD45" s="20">
        <f>SUM(AB45:AC45)</f>
        <v>8716558</v>
      </c>
      <c r="AE45" s="21">
        <f>MARZO!AG45</f>
        <v>6534390</v>
      </c>
      <c r="AF45" s="457">
        <v>2182168</v>
      </c>
      <c r="AG45" s="20">
        <f>SUM(AE45:AF45)</f>
        <v>8716558</v>
      </c>
      <c r="AH45" s="21">
        <f>X45-AA45</f>
        <v>9115814</v>
      </c>
      <c r="AI45" s="17">
        <f>X45-AD45</f>
        <v>9115814</v>
      </c>
      <c r="AJ45" s="18">
        <f>X45-AG45</f>
        <v>9115814</v>
      </c>
      <c r="AK45" s="10"/>
      <c r="AL45" s="455">
        <v>0</v>
      </c>
      <c r="AM45" s="458">
        <v>0</v>
      </c>
      <c r="AN45" s="10"/>
      <c r="AO45" s="365"/>
      <c r="AP45" s="365"/>
      <c r="AQ45" s="365"/>
      <c r="AR45" s="365"/>
      <c r="AS45" s="365"/>
      <c r="AT45" s="365"/>
      <c r="AU45" s="365"/>
      <c r="AV45" s="365"/>
      <c r="AW45" s="365"/>
      <c r="AX45" s="365"/>
      <c r="AY45" s="365"/>
      <c r="AZ45" s="365"/>
    </row>
    <row r="46" spans="1:70" s="514" customFormat="1" ht="15" x14ac:dyDescent="0.2">
      <c r="A46" s="188" t="str">
        <f>+IF(MARZO!A46=0,"",MARZO!A46)</f>
        <v>1130107-1</v>
      </c>
      <c r="B46" s="189" t="str">
        <f>+CONCATENATE("Vigencia ",INSTRUCCIONES!$F$3)</f>
        <v>Vigencia 2014</v>
      </c>
      <c r="C46" s="456">
        <f>+ENERO!C46</f>
        <v>0</v>
      </c>
      <c r="D46" s="456">
        <f>MARZO!D46+ABRIL!P46</f>
        <v>0</v>
      </c>
      <c r="E46" s="456">
        <f>MARZO!E46+ABRIL!Q46</f>
        <v>0</v>
      </c>
      <c r="F46" s="170">
        <f>SUM(C46:E46)</f>
        <v>0</v>
      </c>
      <c r="G46" s="283">
        <f>MARZO!I46</f>
        <v>0</v>
      </c>
      <c r="H46" s="457">
        <v>0</v>
      </c>
      <c r="I46" s="170">
        <f>SUM(G46:H46)</f>
        <v>0</v>
      </c>
      <c r="J46" s="283">
        <f>MARZO!L46</f>
        <v>0</v>
      </c>
      <c r="K46" s="457">
        <v>0</v>
      </c>
      <c r="L46" s="170">
        <f>SUM(J46:K46)</f>
        <v>0</v>
      </c>
      <c r="M46" s="283">
        <f>F46-I46</f>
        <v>0</v>
      </c>
      <c r="N46" s="170">
        <f>F46-L46</f>
        <v>0</v>
      </c>
      <c r="O46" s="467"/>
      <c r="P46" s="455">
        <v>0</v>
      </c>
      <c r="Q46" s="458">
        <v>0</v>
      </c>
      <c r="R46" s="10"/>
      <c r="S46" s="156" t="str">
        <f>+IF(MARZO!S46=0,"",MARZO!S46)</f>
        <v>1010301-2</v>
      </c>
      <c r="T46" s="55" t="str">
        <f>+IF(MARZO!T46=0,"",MARZO!T46)</f>
        <v>Aportes Fondos Pensionales - Sin Sit. Fondos</v>
      </c>
      <c r="U46" s="29">
        <f>+ENERO!U46</f>
        <v>25156026</v>
      </c>
      <c r="V46" s="17">
        <f>MARZO!V46+ABRIL!AL46</f>
        <v>0</v>
      </c>
      <c r="W46" s="17">
        <f>MARZO!W46+ABRIL!AM46</f>
        <v>0</v>
      </c>
      <c r="X46" s="20">
        <f>SUM(U46:W46)</f>
        <v>25156026</v>
      </c>
      <c r="Y46" s="21">
        <f>MARZO!AA46</f>
        <v>9225023</v>
      </c>
      <c r="Z46" s="457">
        <v>3080707</v>
      </c>
      <c r="AA46" s="20">
        <f>SUM(Y46:Z46)</f>
        <v>12305730</v>
      </c>
      <c r="AB46" s="21">
        <f>MARZO!AD46</f>
        <v>9225023</v>
      </c>
      <c r="AC46" s="457">
        <v>3080707</v>
      </c>
      <c r="AD46" s="20">
        <f>SUM(AB46:AC46)</f>
        <v>12305730</v>
      </c>
      <c r="AE46" s="21">
        <f>MARZO!AG46</f>
        <v>9225023</v>
      </c>
      <c r="AF46" s="457">
        <v>3080707</v>
      </c>
      <c r="AG46" s="20">
        <f>SUM(AE46:AF46)</f>
        <v>12305730</v>
      </c>
      <c r="AH46" s="21">
        <f>X46-AA46</f>
        <v>12850296</v>
      </c>
      <c r="AI46" s="17">
        <f>X46-AD46</f>
        <v>12850296</v>
      </c>
      <c r="AJ46" s="18">
        <f>X46-AG46</f>
        <v>12850296</v>
      </c>
      <c r="AK46" s="10"/>
      <c r="AL46" s="455">
        <v>0</v>
      </c>
      <c r="AM46" s="458">
        <v>0</v>
      </c>
      <c r="AN46" s="10"/>
      <c r="AO46" s="555"/>
      <c r="AP46" s="554"/>
      <c r="AQ46" s="365"/>
      <c r="AR46" s="365"/>
      <c r="AS46" s="365"/>
      <c r="AT46" s="365"/>
      <c r="AU46" s="365"/>
      <c r="AV46" s="365"/>
      <c r="AW46" s="365"/>
      <c r="AX46" s="365"/>
      <c r="AY46" s="365"/>
      <c r="AZ46" s="365"/>
      <c r="BA46" s="467"/>
      <c r="BF46" s="467"/>
      <c r="BG46" s="467"/>
      <c r="BH46" s="467"/>
      <c r="BI46" s="467"/>
      <c r="BJ46" s="467"/>
      <c r="BK46" s="467"/>
      <c r="BL46" s="467"/>
    </row>
    <row r="47" spans="1:70" s="514" customFormat="1" ht="15" x14ac:dyDescent="0.2">
      <c r="A47" s="188" t="str">
        <f>+IF(MARZO!A47=0,"",MARZO!A47)</f>
        <v>1130107-2</v>
      </c>
      <c r="B47" s="189" t="str">
        <f>+IF(MARZO!B47=0,"",MARZO!B47)</f>
        <v>Vigencias Anteriores</v>
      </c>
      <c r="C47" s="456">
        <f>+ENERO!C47</f>
        <v>0</v>
      </c>
      <c r="D47" s="456">
        <f>MARZO!D47+ABRIL!P47</f>
        <v>0</v>
      </c>
      <c r="E47" s="456">
        <f>MARZO!E47+ABRIL!Q47</f>
        <v>0</v>
      </c>
      <c r="F47" s="170">
        <f>SUM(C47:E47)</f>
        <v>0</v>
      </c>
      <c r="G47" s="283">
        <f>MARZO!I47</f>
        <v>0</v>
      </c>
      <c r="H47" s="457">
        <v>0</v>
      </c>
      <c r="I47" s="170">
        <f>SUM(G47:H47)</f>
        <v>0</v>
      </c>
      <c r="J47" s="283">
        <f>MARZO!L47</f>
        <v>0</v>
      </c>
      <c r="K47" s="457">
        <v>0</v>
      </c>
      <c r="L47" s="170">
        <f>SUM(J47:K47)</f>
        <v>0</v>
      </c>
      <c r="M47" s="283">
        <f>F47-I47</f>
        <v>0</v>
      </c>
      <c r="N47" s="170">
        <f>F47-L47</f>
        <v>0</v>
      </c>
      <c r="O47" s="467"/>
      <c r="P47" s="455">
        <v>0</v>
      </c>
      <c r="Q47" s="458">
        <v>0</v>
      </c>
      <c r="R47" s="10"/>
      <c r="S47" s="156" t="str">
        <f>+IF(MARZO!S47=0,"",MARZO!S47)</f>
        <v>1010301-3</v>
      </c>
      <c r="T47" s="55" t="str">
        <f>+IF(MARZO!T47=0,"",MARZO!T47)</f>
        <v xml:space="preserve">Aportes a Fondos de Cesantia - Sin Sit. de Fondos </v>
      </c>
      <c r="U47" s="29">
        <f>+ENERO!U47</f>
        <v>20373023</v>
      </c>
      <c r="V47" s="17">
        <f>MARZO!V47+ABRIL!AL47</f>
        <v>0</v>
      </c>
      <c r="W47" s="17">
        <f>MARZO!W47+ABRIL!AM47</f>
        <v>0</v>
      </c>
      <c r="X47" s="20">
        <f>SUM(U47:W47)</f>
        <v>20373023</v>
      </c>
      <c r="Y47" s="21">
        <f>MARZO!AA47</f>
        <v>0</v>
      </c>
      <c r="Z47" s="457">
        <v>0</v>
      </c>
      <c r="AA47" s="20">
        <f>SUM(Y47:Z47)</f>
        <v>0</v>
      </c>
      <c r="AB47" s="21">
        <f>MARZO!AD47</f>
        <v>0</v>
      </c>
      <c r="AC47" s="457">
        <v>0</v>
      </c>
      <c r="AD47" s="20">
        <f>SUM(AB47:AC47)</f>
        <v>0</v>
      </c>
      <c r="AE47" s="21">
        <f>MARZO!AG47</f>
        <v>0</v>
      </c>
      <c r="AF47" s="457">
        <v>0</v>
      </c>
      <c r="AG47" s="20">
        <f>SUM(AE47:AF47)</f>
        <v>0</v>
      </c>
      <c r="AH47" s="21">
        <f>X47-AA47</f>
        <v>20373023</v>
      </c>
      <c r="AI47" s="17">
        <f>X47-AD47</f>
        <v>20373023</v>
      </c>
      <c r="AJ47" s="18">
        <f>X47-AG47</f>
        <v>20373023</v>
      </c>
      <c r="AK47" s="10"/>
      <c r="AL47" s="455">
        <v>0</v>
      </c>
      <c r="AM47" s="458">
        <v>0</v>
      </c>
      <c r="AN47" s="10"/>
      <c r="AO47" s="365"/>
      <c r="AP47" s="365"/>
      <c r="AQ47" s="365"/>
      <c r="AR47" s="365"/>
      <c r="AS47" s="365"/>
      <c r="AT47" s="365"/>
      <c r="AU47" s="365"/>
      <c r="AV47" s="365"/>
      <c r="AW47" s="365"/>
      <c r="AX47" s="365"/>
      <c r="AY47" s="365"/>
      <c r="AZ47" s="365"/>
      <c r="BA47" s="467"/>
      <c r="BF47" s="467"/>
      <c r="BG47" s="467"/>
      <c r="BH47" s="467"/>
      <c r="BI47" s="467"/>
      <c r="BJ47" s="467"/>
      <c r="BK47" s="467"/>
      <c r="BL47" s="467"/>
      <c r="BM47" s="467"/>
      <c r="BN47" s="467"/>
      <c r="BO47" s="467"/>
      <c r="BP47" s="467"/>
      <c r="BQ47" s="467"/>
      <c r="BR47" s="467"/>
    </row>
    <row r="48" spans="1:70" s="467" customFormat="1" x14ac:dyDescent="0.2">
      <c r="A48" s="57">
        <f>+IF(MARZO!A48=0,"",MARZO!A48)</f>
        <v>1130108</v>
      </c>
      <c r="B48" s="45" t="str">
        <f>+IF(MARZO!B48=0,"",MARZO!B48)</f>
        <v>MINSALUD-FOSYGA -TRAUMA MAYOR Y DESPLAZADOS</v>
      </c>
      <c r="C48" s="53">
        <f t="shared" ref="C48:N48" si="51">SUM(C49:C50)</f>
        <v>0</v>
      </c>
      <c r="D48" s="53">
        <f t="shared" si="51"/>
        <v>0</v>
      </c>
      <c r="E48" s="53">
        <f t="shared" si="51"/>
        <v>0</v>
      </c>
      <c r="F48" s="54">
        <f t="shared" si="51"/>
        <v>0</v>
      </c>
      <c r="G48" s="52">
        <f t="shared" si="51"/>
        <v>0</v>
      </c>
      <c r="H48" s="53">
        <f t="shared" si="51"/>
        <v>0</v>
      </c>
      <c r="I48" s="54">
        <f t="shared" si="51"/>
        <v>0</v>
      </c>
      <c r="J48" s="52">
        <f t="shared" si="51"/>
        <v>0</v>
      </c>
      <c r="K48" s="53">
        <f t="shared" si="51"/>
        <v>0</v>
      </c>
      <c r="L48" s="54">
        <f t="shared" si="51"/>
        <v>0</v>
      </c>
      <c r="M48" s="52">
        <f t="shared" si="51"/>
        <v>0</v>
      </c>
      <c r="N48" s="54">
        <f t="shared" si="51"/>
        <v>0</v>
      </c>
      <c r="P48" s="52">
        <f>SUM(P49:P50)</f>
        <v>0</v>
      </c>
      <c r="Q48" s="54">
        <f>SUM(Q49:Q50)</f>
        <v>0</v>
      </c>
      <c r="R48" s="10"/>
      <c r="S48" s="156" t="str">
        <f>+IF(MARZO!S48=0,"",MARZO!S48)</f>
        <v>1010301-4</v>
      </c>
      <c r="T48" s="55" t="str">
        <f>+IF(MARZO!T48=0,"",MARZO!T48)</f>
        <v xml:space="preserve">Aporte a ARL. - Sin Sit. de Fondos </v>
      </c>
      <c r="U48" s="29">
        <f>+ENERO!U48</f>
        <v>5979702</v>
      </c>
      <c r="V48" s="17">
        <f>MARZO!V48+ABRIL!AL48</f>
        <v>0</v>
      </c>
      <c r="W48" s="17">
        <f>MARZO!W48+ABRIL!AM48</f>
        <v>0</v>
      </c>
      <c r="X48" s="20">
        <f>SUM(U48:W48)</f>
        <v>5979702</v>
      </c>
      <c r="Y48" s="21">
        <f>MARZO!AA48</f>
        <v>371147</v>
      </c>
      <c r="Z48" s="457">
        <v>129617</v>
      </c>
      <c r="AA48" s="20">
        <f>SUM(Y48:Z48)</f>
        <v>500764</v>
      </c>
      <c r="AB48" s="21">
        <f>MARZO!AD48</f>
        <v>371147</v>
      </c>
      <c r="AC48" s="457">
        <v>129617</v>
      </c>
      <c r="AD48" s="20">
        <f>SUM(AB48:AC48)</f>
        <v>500764</v>
      </c>
      <c r="AE48" s="21">
        <f>MARZO!AG48</f>
        <v>371147</v>
      </c>
      <c r="AF48" s="457">
        <v>129617</v>
      </c>
      <c r="AG48" s="20">
        <f>SUM(AE48:AF48)</f>
        <v>500764</v>
      </c>
      <c r="AH48" s="21">
        <f>X48-AA48</f>
        <v>5478938</v>
      </c>
      <c r="AI48" s="17">
        <f>X48-AD48</f>
        <v>5478938</v>
      </c>
      <c r="AJ48" s="18">
        <f>X48-AG48</f>
        <v>5478938</v>
      </c>
      <c r="AK48" s="10"/>
      <c r="AL48" s="455">
        <v>0</v>
      </c>
      <c r="AM48" s="458">
        <v>0</v>
      </c>
      <c r="AN48" s="10"/>
      <c r="AO48" s="365"/>
      <c r="AP48" s="365"/>
      <c r="AQ48" s="365"/>
      <c r="AR48" s="365"/>
      <c r="AS48" s="365"/>
      <c r="AT48" s="365"/>
      <c r="AU48" s="365"/>
      <c r="AV48" s="365"/>
      <c r="AW48" s="365"/>
      <c r="AX48" s="365"/>
      <c r="AY48" s="365"/>
      <c r="AZ48" s="365"/>
    </row>
    <row r="49" spans="1:70" s="514" customFormat="1" ht="15" x14ac:dyDescent="0.2">
      <c r="A49" s="188" t="str">
        <f>+IF(MARZO!A49=0,"",MARZO!A49)</f>
        <v>1130108-1</v>
      </c>
      <c r="B49" s="189" t="str">
        <f>+CONCATENATE("Vigencia ",INSTRUCCIONES!$F$3)</f>
        <v>Vigencia 2014</v>
      </c>
      <c r="C49" s="456">
        <f>+ENERO!C49</f>
        <v>0</v>
      </c>
      <c r="D49" s="456">
        <f>MARZO!D49+ABRIL!P49</f>
        <v>0</v>
      </c>
      <c r="E49" s="456">
        <f>MARZO!E49+ABRIL!Q49</f>
        <v>0</v>
      </c>
      <c r="F49" s="170">
        <f>SUM(C49:E49)</f>
        <v>0</v>
      </c>
      <c r="G49" s="283">
        <f>MARZO!I49</f>
        <v>0</v>
      </c>
      <c r="H49" s="457">
        <v>0</v>
      </c>
      <c r="I49" s="170">
        <f>SUM(G49:H49)</f>
        <v>0</v>
      </c>
      <c r="J49" s="283">
        <f>MARZO!L49</f>
        <v>0</v>
      </c>
      <c r="K49" s="457">
        <v>0</v>
      </c>
      <c r="L49" s="170">
        <f>SUM(J49:K49)</f>
        <v>0</v>
      </c>
      <c r="M49" s="283">
        <f>F49-I49</f>
        <v>0</v>
      </c>
      <c r="N49" s="170">
        <f>F49-L49</f>
        <v>0</v>
      </c>
      <c r="O49" s="467"/>
      <c r="P49" s="455">
        <v>0</v>
      </c>
      <c r="Q49" s="458">
        <v>0</v>
      </c>
      <c r="R49" s="10"/>
      <c r="S49" s="155">
        <f>+IF(MARZO!S49=0,"",MARZO!S49)</f>
        <v>1010302</v>
      </c>
      <c r="T49" s="159" t="str">
        <f>+IF(MARZO!T49=0,"",MARZO!T49)</f>
        <v>Contribuciones - Otros</v>
      </c>
      <c r="U49" s="29">
        <f t="shared" ref="U49:AJ49" si="52">SUM(U50:U54)</f>
        <v>62560299</v>
      </c>
      <c r="V49" s="17">
        <f t="shared" si="52"/>
        <v>0</v>
      </c>
      <c r="W49" s="17">
        <f t="shared" si="52"/>
        <v>0</v>
      </c>
      <c r="X49" s="20">
        <f t="shared" si="52"/>
        <v>62560299</v>
      </c>
      <c r="Y49" s="21">
        <f t="shared" si="52"/>
        <v>3252272</v>
      </c>
      <c r="Z49" s="169">
        <f t="shared" si="52"/>
        <v>1041610</v>
      </c>
      <c r="AA49" s="20">
        <f t="shared" si="52"/>
        <v>4293882</v>
      </c>
      <c r="AB49" s="21">
        <f t="shared" si="52"/>
        <v>3252272</v>
      </c>
      <c r="AC49" s="169">
        <f t="shared" si="52"/>
        <v>1041610</v>
      </c>
      <c r="AD49" s="20">
        <f t="shared" si="52"/>
        <v>4293882</v>
      </c>
      <c r="AE49" s="21">
        <f t="shared" si="52"/>
        <v>2220253</v>
      </c>
      <c r="AF49" s="169">
        <f t="shared" si="52"/>
        <v>1032019</v>
      </c>
      <c r="AG49" s="20">
        <f t="shared" si="52"/>
        <v>3252272</v>
      </c>
      <c r="AH49" s="21">
        <f t="shared" si="52"/>
        <v>58266417</v>
      </c>
      <c r="AI49" s="17">
        <f t="shared" si="52"/>
        <v>58266417</v>
      </c>
      <c r="AJ49" s="18">
        <f t="shared" si="52"/>
        <v>59308027</v>
      </c>
      <c r="AK49" s="10"/>
      <c r="AL49" s="31">
        <f>SUM(AL50:AL54)</f>
        <v>0</v>
      </c>
      <c r="AM49" s="28">
        <f>SUM(AM50:AM54)</f>
        <v>0</v>
      </c>
      <c r="AN49" s="10"/>
      <c r="AO49" s="555"/>
      <c r="AP49" s="554"/>
      <c r="AQ49" s="365"/>
      <c r="AR49" s="365"/>
      <c r="AS49" s="365"/>
      <c r="AT49" s="365"/>
      <c r="AU49" s="365"/>
      <c r="AV49" s="365"/>
      <c r="AW49" s="365"/>
      <c r="AX49" s="365"/>
      <c r="AY49" s="365"/>
      <c r="AZ49" s="365"/>
      <c r="BA49" s="467"/>
      <c r="BF49" s="467"/>
      <c r="BG49" s="467"/>
      <c r="BH49" s="467"/>
      <c r="BI49" s="467"/>
      <c r="BJ49" s="467"/>
      <c r="BK49" s="467"/>
      <c r="BL49" s="467"/>
      <c r="BM49" s="467"/>
      <c r="BN49" s="467"/>
      <c r="BO49" s="467"/>
      <c r="BP49" s="467"/>
      <c r="BQ49" s="467"/>
      <c r="BR49" s="467"/>
    </row>
    <row r="50" spans="1:70" s="514" customFormat="1" ht="15" x14ac:dyDescent="0.2">
      <c r="A50" s="188" t="str">
        <f>+IF(MARZO!A50=0,"",MARZO!A50)</f>
        <v>1130108-2</v>
      </c>
      <c r="B50" s="189" t="str">
        <f>+IF(MARZO!B50=0,"",MARZO!B50)</f>
        <v>Vigencias Anteriores</v>
      </c>
      <c r="C50" s="456">
        <f>+ENERO!C50</f>
        <v>0</v>
      </c>
      <c r="D50" s="456">
        <f>MARZO!D50+ABRIL!P50</f>
        <v>0</v>
      </c>
      <c r="E50" s="456">
        <f>MARZO!E50+ABRIL!Q50</f>
        <v>0</v>
      </c>
      <c r="F50" s="170">
        <f>SUM(C50:E50)</f>
        <v>0</v>
      </c>
      <c r="G50" s="283">
        <f>MARZO!I50</f>
        <v>0</v>
      </c>
      <c r="H50" s="457">
        <v>0</v>
      </c>
      <c r="I50" s="170">
        <f>SUM(G50:H50)</f>
        <v>0</v>
      </c>
      <c r="J50" s="283">
        <f>MARZO!L50</f>
        <v>0</v>
      </c>
      <c r="K50" s="457">
        <v>0</v>
      </c>
      <c r="L50" s="170">
        <f>SUM(J50:K50)</f>
        <v>0</v>
      </c>
      <c r="M50" s="283">
        <f>F50-I50</f>
        <v>0</v>
      </c>
      <c r="N50" s="170">
        <f>F50-L50</f>
        <v>0</v>
      </c>
      <c r="O50" s="467"/>
      <c r="P50" s="455">
        <v>0</v>
      </c>
      <c r="Q50" s="458">
        <v>0</v>
      </c>
      <c r="R50" s="10"/>
      <c r="S50" s="156" t="str">
        <f>+IF(MARZO!S50=0,"",MARZO!S50)</f>
        <v>1010302-1</v>
      </c>
      <c r="T50" s="55" t="str">
        <f>+IF(MARZO!T50=0,"",MARZO!T50)</f>
        <v>Aportes a E.P.S.- Con sit. Fondos</v>
      </c>
      <c r="U50" s="29">
        <f>+ENERO!U50</f>
        <v>8397028</v>
      </c>
      <c r="V50" s="17">
        <f>MARZO!V50+ABRIL!AL50</f>
        <v>0</v>
      </c>
      <c r="W50" s="17">
        <f>MARZO!W50+ABRIL!AM50</f>
        <v>0</v>
      </c>
      <c r="X50" s="20">
        <f t="shared" ref="X50:X55" si="53">SUM(U50:W50)</f>
        <v>8397028</v>
      </c>
      <c r="Y50" s="21">
        <f>MARZO!AA50</f>
        <v>0</v>
      </c>
      <c r="Z50" s="457">
        <v>0</v>
      </c>
      <c r="AA50" s="20">
        <f t="shared" ref="AA50:AA55" si="54">SUM(Y50:Z50)</f>
        <v>0</v>
      </c>
      <c r="AB50" s="21">
        <f>MARZO!AD50</f>
        <v>0</v>
      </c>
      <c r="AC50" s="457">
        <v>0</v>
      </c>
      <c r="AD50" s="20">
        <f t="shared" ref="AD50:AD55" si="55">SUM(AB50:AC50)</f>
        <v>0</v>
      </c>
      <c r="AE50" s="21">
        <f>MARZO!AG50</f>
        <v>0</v>
      </c>
      <c r="AF50" s="457">
        <v>0</v>
      </c>
      <c r="AG50" s="20">
        <f t="shared" ref="AG50:AG55" si="56">SUM(AE50:AF50)</f>
        <v>0</v>
      </c>
      <c r="AH50" s="21">
        <f t="shared" ref="AH50:AH55" si="57">X50-AA50</f>
        <v>8397028</v>
      </c>
      <c r="AI50" s="17">
        <f t="shared" ref="AI50:AI55" si="58">X50-AD50</f>
        <v>8397028</v>
      </c>
      <c r="AJ50" s="18">
        <f t="shared" ref="AJ50:AJ55" si="59">X50-AG50</f>
        <v>8397028</v>
      </c>
      <c r="AK50" s="10"/>
      <c r="AL50" s="455">
        <v>0</v>
      </c>
      <c r="AM50" s="458">
        <v>0</v>
      </c>
      <c r="AN50" s="10"/>
      <c r="AO50" s="365"/>
      <c r="AP50" s="365"/>
      <c r="AQ50" s="365"/>
      <c r="AR50" s="365"/>
      <c r="AS50" s="365"/>
      <c r="AT50" s="365"/>
      <c r="AU50" s="365"/>
      <c r="AV50" s="365"/>
      <c r="AW50" s="365"/>
      <c r="AX50" s="365"/>
      <c r="AY50" s="365"/>
      <c r="AZ50" s="365"/>
      <c r="BA50" s="467"/>
      <c r="BF50" s="467"/>
      <c r="BG50" s="467"/>
      <c r="BH50" s="467"/>
      <c r="BI50" s="467"/>
      <c r="BJ50" s="467"/>
      <c r="BK50" s="467"/>
      <c r="BL50" s="467"/>
      <c r="BM50" s="467"/>
      <c r="BN50" s="467"/>
      <c r="BO50" s="467"/>
      <c r="BP50" s="467"/>
      <c r="BQ50" s="467"/>
      <c r="BR50" s="467"/>
    </row>
    <row r="51" spans="1:70" s="467" customFormat="1" x14ac:dyDescent="0.2">
      <c r="A51" s="57">
        <f>+IF(MARZO!A51=0,"",MARZO!A51)</f>
        <v>1130109</v>
      </c>
      <c r="B51" s="45" t="str">
        <f>+IF(MARZO!B51=0,"",MARZO!B51)</f>
        <v>EPS - PLANES COMPLEMENTARIOS</v>
      </c>
      <c r="C51" s="53">
        <f t="shared" ref="C51:N51" si="60">SUM(C52:C53)</f>
        <v>0</v>
      </c>
      <c r="D51" s="53">
        <f t="shared" si="60"/>
        <v>0</v>
      </c>
      <c r="E51" s="53">
        <f t="shared" si="60"/>
        <v>0</v>
      </c>
      <c r="F51" s="54">
        <f t="shared" si="60"/>
        <v>0</v>
      </c>
      <c r="G51" s="52">
        <f t="shared" si="60"/>
        <v>0</v>
      </c>
      <c r="H51" s="53">
        <f t="shared" si="60"/>
        <v>0</v>
      </c>
      <c r="I51" s="54">
        <f t="shared" si="60"/>
        <v>0</v>
      </c>
      <c r="J51" s="52">
        <f t="shared" si="60"/>
        <v>0</v>
      </c>
      <c r="K51" s="53">
        <f t="shared" si="60"/>
        <v>0</v>
      </c>
      <c r="L51" s="54">
        <f t="shared" si="60"/>
        <v>0</v>
      </c>
      <c r="M51" s="52">
        <f t="shared" si="60"/>
        <v>0</v>
      </c>
      <c r="N51" s="54">
        <f t="shared" si="60"/>
        <v>0</v>
      </c>
      <c r="P51" s="52">
        <f>SUM(P52:P53)</f>
        <v>0</v>
      </c>
      <c r="Q51" s="54">
        <f>SUM(Q52:Q53)</f>
        <v>0</v>
      </c>
      <c r="R51" s="10"/>
      <c r="S51" s="156" t="str">
        <f>+IF(MARZO!S51=0,"",MARZO!S51)</f>
        <v>1010302-2</v>
      </c>
      <c r="T51" s="55" t="str">
        <f>+IF(MARZO!T51=0,"",MARZO!T51)</f>
        <v>Aportes Fondos Pensionales - Con Sit. Fondos</v>
      </c>
      <c r="U51" s="29">
        <f>+ENERO!U51</f>
        <v>8638318</v>
      </c>
      <c r="V51" s="17">
        <f>MARZO!V51+ABRIL!AL51</f>
        <v>0</v>
      </c>
      <c r="W51" s="17">
        <f>MARZO!W51+ABRIL!AM51</f>
        <v>0</v>
      </c>
      <c r="X51" s="20">
        <f t="shared" si="53"/>
        <v>8638318</v>
      </c>
      <c r="Y51" s="21">
        <f>MARZO!AA51</f>
        <v>0</v>
      </c>
      <c r="Z51" s="457">
        <v>0</v>
      </c>
      <c r="AA51" s="20">
        <f t="shared" si="54"/>
        <v>0</v>
      </c>
      <c r="AB51" s="21">
        <f>MARZO!AD51</f>
        <v>0</v>
      </c>
      <c r="AC51" s="457">
        <v>0</v>
      </c>
      <c r="AD51" s="20">
        <f t="shared" si="55"/>
        <v>0</v>
      </c>
      <c r="AE51" s="21">
        <f>MARZO!AG51</f>
        <v>0</v>
      </c>
      <c r="AF51" s="457">
        <v>0</v>
      </c>
      <c r="AG51" s="20">
        <f t="shared" si="56"/>
        <v>0</v>
      </c>
      <c r="AH51" s="21">
        <f t="shared" si="57"/>
        <v>8638318</v>
      </c>
      <c r="AI51" s="17">
        <f t="shared" si="58"/>
        <v>8638318</v>
      </c>
      <c r="AJ51" s="18">
        <f t="shared" si="59"/>
        <v>8638318</v>
      </c>
      <c r="AK51" s="10"/>
      <c r="AL51" s="455">
        <v>0</v>
      </c>
      <c r="AM51" s="458">
        <v>0</v>
      </c>
      <c r="AN51" s="10"/>
      <c r="AO51" s="365"/>
      <c r="AP51" s="365"/>
      <c r="AQ51" s="365"/>
      <c r="AR51" s="365"/>
      <c r="AS51" s="365"/>
      <c r="AT51" s="365"/>
      <c r="AU51" s="365"/>
      <c r="AV51" s="365"/>
      <c r="AW51" s="365"/>
      <c r="AX51" s="365"/>
      <c r="AY51" s="365"/>
      <c r="AZ51" s="365"/>
    </row>
    <row r="52" spans="1:70" s="514" customFormat="1" ht="15" x14ac:dyDescent="0.2">
      <c r="A52" s="188" t="str">
        <f>+IF(MARZO!A52=0,"",MARZO!A52)</f>
        <v>1130109-1</v>
      </c>
      <c r="B52" s="189" t="str">
        <f>+CONCATENATE("Vigencia ",INSTRUCCIONES!$F$3)</f>
        <v>Vigencia 2014</v>
      </c>
      <c r="C52" s="456">
        <f>+ENERO!C52</f>
        <v>0</v>
      </c>
      <c r="D52" s="456">
        <f>MARZO!D52+ABRIL!P52</f>
        <v>0</v>
      </c>
      <c r="E52" s="456">
        <f>MARZO!E52+ABRIL!Q52</f>
        <v>0</v>
      </c>
      <c r="F52" s="170">
        <f>SUM(C52:E52)</f>
        <v>0</v>
      </c>
      <c r="G52" s="283">
        <f>MARZO!I52</f>
        <v>0</v>
      </c>
      <c r="H52" s="457">
        <v>0</v>
      </c>
      <c r="I52" s="170">
        <f>SUM(G52:H52)</f>
        <v>0</v>
      </c>
      <c r="J52" s="283">
        <f>MARZO!L52</f>
        <v>0</v>
      </c>
      <c r="K52" s="457">
        <v>0</v>
      </c>
      <c r="L52" s="170">
        <f>SUM(J52:K52)</f>
        <v>0</v>
      </c>
      <c r="M52" s="283">
        <f>F52-I52</f>
        <v>0</v>
      </c>
      <c r="N52" s="170">
        <f>F52-L52</f>
        <v>0</v>
      </c>
      <c r="O52" s="467"/>
      <c r="P52" s="455">
        <v>0</v>
      </c>
      <c r="Q52" s="458">
        <v>0</v>
      </c>
      <c r="R52" s="10"/>
      <c r="S52" s="156" t="str">
        <f>+IF(MARZO!S52=0,"",MARZO!S52)</f>
        <v>1010302-3</v>
      </c>
      <c r="T52" s="55" t="str">
        <f>+IF(MARZO!T52=0,"",MARZO!T52)</f>
        <v xml:space="preserve">Aportes a Fondos de Cesantia - Con Sit. de Fondos </v>
      </c>
      <c r="U52" s="29">
        <f>+ENERO!U52</f>
        <v>23542276</v>
      </c>
      <c r="V52" s="17">
        <f>MARZO!V52+ABRIL!AL52</f>
        <v>0</v>
      </c>
      <c r="W52" s="17">
        <f>MARZO!W52+ABRIL!AM52</f>
        <v>0</v>
      </c>
      <c r="X52" s="20">
        <f t="shared" si="53"/>
        <v>23542276</v>
      </c>
      <c r="Y52" s="21">
        <f>MARZO!AA52</f>
        <v>0</v>
      </c>
      <c r="Z52" s="457">
        <v>0</v>
      </c>
      <c r="AA52" s="20">
        <f t="shared" si="54"/>
        <v>0</v>
      </c>
      <c r="AB52" s="21">
        <f>MARZO!AD52</f>
        <v>0</v>
      </c>
      <c r="AC52" s="457">
        <v>0</v>
      </c>
      <c r="AD52" s="20">
        <f t="shared" si="55"/>
        <v>0</v>
      </c>
      <c r="AE52" s="21">
        <f>MARZO!AG52</f>
        <v>0</v>
      </c>
      <c r="AF52" s="457">
        <v>0</v>
      </c>
      <c r="AG52" s="20">
        <f t="shared" si="56"/>
        <v>0</v>
      </c>
      <c r="AH52" s="21">
        <f t="shared" si="57"/>
        <v>23542276</v>
      </c>
      <c r="AI52" s="17">
        <f t="shared" si="58"/>
        <v>23542276</v>
      </c>
      <c r="AJ52" s="18">
        <f t="shared" si="59"/>
        <v>23542276</v>
      </c>
      <c r="AK52" s="10"/>
      <c r="AL52" s="455">
        <v>0</v>
      </c>
      <c r="AM52" s="458">
        <v>0</v>
      </c>
      <c r="AN52" s="10"/>
      <c r="AO52" s="556"/>
      <c r="AP52" s="556"/>
      <c r="AQ52" s="556"/>
      <c r="AR52" s="365"/>
      <c r="AS52" s="555"/>
      <c r="AT52" s="555"/>
      <c r="AU52" s="555"/>
      <c r="AV52" s="555"/>
      <c r="AW52" s="555"/>
      <c r="AX52" s="555"/>
      <c r="AY52" s="555"/>
      <c r="AZ52" s="555"/>
      <c r="BA52" s="467"/>
      <c r="BF52" s="467"/>
      <c r="BG52" s="467"/>
      <c r="BH52" s="467"/>
      <c r="BI52" s="467"/>
      <c r="BJ52" s="467"/>
      <c r="BK52" s="467"/>
      <c r="BL52" s="467"/>
      <c r="BM52" s="467"/>
      <c r="BN52" s="467"/>
      <c r="BO52" s="467"/>
      <c r="BP52" s="467"/>
      <c r="BQ52" s="467"/>
      <c r="BR52" s="467"/>
    </row>
    <row r="53" spans="1:70" s="514" customFormat="1" ht="15" x14ac:dyDescent="0.2">
      <c r="A53" s="188" t="str">
        <f>+IF(MARZO!A53=0,"",MARZO!A53)</f>
        <v>1130109-2</v>
      </c>
      <c r="B53" s="189" t="str">
        <f>+IF(MARZO!B53=0,"",MARZO!B53)</f>
        <v>Vigencias Anteriores</v>
      </c>
      <c r="C53" s="456">
        <f>+ENERO!C53</f>
        <v>0</v>
      </c>
      <c r="D53" s="456">
        <f>MARZO!D53+ABRIL!P53</f>
        <v>0</v>
      </c>
      <c r="E53" s="456">
        <f>MARZO!E53+ABRIL!Q53</f>
        <v>0</v>
      </c>
      <c r="F53" s="170">
        <f>SUM(C53:E53)</f>
        <v>0</v>
      </c>
      <c r="G53" s="283">
        <f>MARZO!I53</f>
        <v>0</v>
      </c>
      <c r="H53" s="457">
        <v>0</v>
      </c>
      <c r="I53" s="170">
        <f>SUM(G53:H53)</f>
        <v>0</v>
      </c>
      <c r="J53" s="283">
        <f>MARZO!L53</f>
        <v>0</v>
      </c>
      <c r="K53" s="457">
        <v>0</v>
      </c>
      <c r="L53" s="170">
        <f>SUM(J53:K53)</f>
        <v>0</v>
      </c>
      <c r="M53" s="283">
        <f>F53-I53</f>
        <v>0</v>
      </c>
      <c r="N53" s="170">
        <f>F53-L53</f>
        <v>0</v>
      </c>
      <c r="O53" s="467"/>
      <c r="P53" s="455">
        <v>0</v>
      </c>
      <c r="Q53" s="458">
        <v>0</v>
      </c>
      <c r="R53" s="10"/>
      <c r="S53" s="156" t="str">
        <f>+IF(MARZO!S53=0,"",MARZO!S53)</f>
        <v>1010302-4</v>
      </c>
      <c r="T53" s="55" t="str">
        <f>+IF(MARZO!T53=0,"",MARZO!T53)</f>
        <v>Aporte a ARL. - Con Sit. de Fondos</v>
      </c>
      <c r="U53" s="29">
        <f>+ENERO!U53</f>
        <v>1490853</v>
      </c>
      <c r="V53" s="17">
        <f>MARZO!V53+ABRIL!AL53</f>
        <v>0</v>
      </c>
      <c r="W53" s="17">
        <f>MARZO!W53+ABRIL!AM53</f>
        <v>0</v>
      </c>
      <c r="X53" s="20">
        <f t="shared" si="53"/>
        <v>1490853</v>
      </c>
      <c r="Y53" s="21">
        <f>MARZO!AA53</f>
        <v>0</v>
      </c>
      <c r="Z53" s="457">
        <v>0</v>
      </c>
      <c r="AA53" s="20">
        <f t="shared" si="54"/>
        <v>0</v>
      </c>
      <c r="AB53" s="21">
        <f>MARZO!AD53</f>
        <v>0</v>
      </c>
      <c r="AC53" s="457">
        <v>0</v>
      </c>
      <c r="AD53" s="20">
        <f t="shared" si="55"/>
        <v>0</v>
      </c>
      <c r="AE53" s="21">
        <f>MARZO!AG53</f>
        <v>0</v>
      </c>
      <c r="AF53" s="457">
        <v>0</v>
      </c>
      <c r="AG53" s="20">
        <f t="shared" si="56"/>
        <v>0</v>
      </c>
      <c r="AH53" s="21">
        <f t="shared" si="57"/>
        <v>1490853</v>
      </c>
      <c r="AI53" s="17">
        <f t="shared" si="58"/>
        <v>1490853</v>
      </c>
      <c r="AJ53" s="18">
        <f t="shared" si="59"/>
        <v>1490853</v>
      </c>
      <c r="AK53" s="10"/>
      <c r="AL53" s="455">
        <v>0</v>
      </c>
      <c r="AM53" s="458">
        <v>0</v>
      </c>
      <c r="AN53" s="10"/>
      <c r="AO53" s="365"/>
      <c r="AP53" s="365"/>
      <c r="AQ53" s="365"/>
      <c r="AR53" s="365"/>
      <c r="AS53" s="365"/>
      <c r="AT53" s="365"/>
      <c r="AU53" s="365"/>
      <c r="AV53" s="365"/>
      <c r="AW53" s="365"/>
      <c r="AX53" s="365"/>
      <c r="AY53" s="365"/>
      <c r="AZ53" s="365"/>
      <c r="BA53" s="467"/>
      <c r="BF53" s="467"/>
      <c r="BG53" s="467"/>
      <c r="BH53" s="467"/>
      <c r="BI53" s="467"/>
      <c r="BJ53" s="467"/>
      <c r="BK53" s="467"/>
      <c r="BL53" s="467"/>
      <c r="BM53" s="467"/>
      <c r="BN53" s="467"/>
      <c r="BO53" s="467"/>
      <c r="BP53" s="467"/>
      <c r="BQ53" s="467"/>
      <c r="BR53" s="467"/>
    </row>
    <row r="54" spans="1:70" s="467" customFormat="1" x14ac:dyDescent="0.2">
      <c r="A54" s="57">
        <f>+IF(MARZO!A54=0,"",MARZO!A54)</f>
        <v>1130110</v>
      </c>
      <c r="B54" s="45" t="str">
        <f>+IF(MARZO!B54=0,"",MARZO!B54)</f>
        <v>EMPRESAS MEDICINA PREPAGADA</v>
      </c>
      <c r="C54" s="53">
        <f t="shared" ref="C54:N54" si="61">SUM(C55:C56)</f>
        <v>0</v>
      </c>
      <c r="D54" s="53">
        <f t="shared" si="61"/>
        <v>0</v>
      </c>
      <c r="E54" s="53">
        <f t="shared" si="61"/>
        <v>0</v>
      </c>
      <c r="F54" s="54">
        <f t="shared" si="61"/>
        <v>0</v>
      </c>
      <c r="G54" s="52">
        <f t="shared" si="61"/>
        <v>0</v>
      </c>
      <c r="H54" s="53">
        <f t="shared" si="61"/>
        <v>0</v>
      </c>
      <c r="I54" s="54">
        <f t="shared" si="61"/>
        <v>0</v>
      </c>
      <c r="J54" s="52">
        <f t="shared" si="61"/>
        <v>0</v>
      </c>
      <c r="K54" s="53">
        <f t="shared" si="61"/>
        <v>0</v>
      </c>
      <c r="L54" s="54">
        <f t="shared" si="61"/>
        <v>0</v>
      </c>
      <c r="M54" s="52">
        <f t="shared" si="61"/>
        <v>0</v>
      </c>
      <c r="N54" s="54">
        <f t="shared" si="61"/>
        <v>0</v>
      </c>
      <c r="P54" s="52">
        <f>SUM(P55:P56)</f>
        <v>0</v>
      </c>
      <c r="Q54" s="54">
        <f>SUM(Q55:Q56)</f>
        <v>0</v>
      </c>
      <c r="R54" s="10"/>
      <c r="S54" s="156" t="str">
        <f>+IF(MARZO!S54=0,"",MARZO!S54)</f>
        <v>1010302-5</v>
      </c>
      <c r="T54" s="55" t="str">
        <f>+IF(MARZO!T54=0,"",MARZO!T54)</f>
        <v>Aporte a Caja Compensación Familiar</v>
      </c>
      <c r="U54" s="29">
        <f>+ENERO!U54</f>
        <v>20491824</v>
      </c>
      <c r="V54" s="17">
        <f>MARZO!V54+ABRIL!AL54</f>
        <v>0</v>
      </c>
      <c r="W54" s="17">
        <f>MARZO!W54+ABRIL!AM54</f>
        <v>0</v>
      </c>
      <c r="X54" s="20">
        <f t="shared" si="53"/>
        <v>20491824</v>
      </c>
      <c r="Y54" s="21">
        <f>MARZO!AA54</f>
        <v>3252272</v>
      </c>
      <c r="Z54" s="457">
        <v>1041610</v>
      </c>
      <c r="AA54" s="20">
        <f t="shared" si="54"/>
        <v>4293882</v>
      </c>
      <c r="AB54" s="21">
        <f>MARZO!AD54</f>
        <v>3252272</v>
      </c>
      <c r="AC54" s="457">
        <v>1041610</v>
      </c>
      <c r="AD54" s="20">
        <f t="shared" si="55"/>
        <v>4293882</v>
      </c>
      <c r="AE54" s="21">
        <f>MARZO!AG54</f>
        <v>2220253</v>
      </c>
      <c r="AF54" s="457">
        <v>1032019</v>
      </c>
      <c r="AG54" s="20">
        <f t="shared" si="56"/>
        <v>3252272</v>
      </c>
      <c r="AH54" s="21">
        <f t="shared" si="57"/>
        <v>16197942</v>
      </c>
      <c r="AI54" s="17">
        <f t="shared" si="58"/>
        <v>16197942</v>
      </c>
      <c r="AJ54" s="18">
        <f t="shared" si="59"/>
        <v>17239552</v>
      </c>
      <c r="AK54" s="10"/>
      <c r="AL54" s="455">
        <v>0</v>
      </c>
      <c r="AM54" s="458">
        <v>0</v>
      </c>
      <c r="AN54" s="10"/>
      <c r="AO54" s="365"/>
      <c r="AP54" s="365"/>
      <c r="AQ54" s="365"/>
      <c r="AR54" s="365"/>
      <c r="AS54" s="365"/>
      <c r="AT54" s="365"/>
      <c r="AU54" s="365"/>
      <c r="AV54" s="365"/>
      <c r="AW54" s="365"/>
      <c r="AX54" s="365"/>
      <c r="AY54" s="365"/>
      <c r="AZ54" s="365"/>
    </row>
    <row r="55" spans="1:70" s="514" customFormat="1" ht="15" x14ac:dyDescent="0.2">
      <c r="A55" s="188" t="str">
        <f>+IF(MARZO!A55=0,"",MARZO!A55)</f>
        <v>1130110-1</v>
      </c>
      <c r="B55" s="189" t="str">
        <f>+CONCATENATE("Vigencia ",INSTRUCCIONES!$F$3)</f>
        <v>Vigencia 2014</v>
      </c>
      <c r="C55" s="456">
        <f>+ENERO!C55</f>
        <v>0</v>
      </c>
      <c r="D55" s="456">
        <f>MARZO!D55+ABRIL!P55</f>
        <v>0</v>
      </c>
      <c r="E55" s="456">
        <f>MARZO!E55+ABRIL!Q55</f>
        <v>0</v>
      </c>
      <c r="F55" s="170">
        <f>SUM(C55:E55)</f>
        <v>0</v>
      </c>
      <c r="G55" s="283">
        <f>MARZO!I55</f>
        <v>0</v>
      </c>
      <c r="H55" s="457">
        <v>0</v>
      </c>
      <c r="I55" s="170">
        <f>SUM(G55:H55)</f>
        <v>0</v>
      </c>
      <c r="J55" s="283">
        <f>MARZO!L55</f>
        <v>0</v>
      </c>
      <c r="K55" s="457">
        <v>0</v>
      </c>
      <c r="L55" s="170">
        <f>SUM(J55:K55)</f>
        <v>0</v>
      </c>
      <c r="M55" s="283">
        <f>F55-I55</f>
        <v>0</v>
      </c>
      <c r="N55" s="170">
        <f>F55-L55</f>
        <v>0</v>
      </c>
      <c r="O55" s="467"/>
      <c r="P55" s="455">
        <v>0</v>
      </c>
      <c r="Q55" s="458">
        <v>0</v>
      </c>
      <c r="R55" s="10"/>
      <c r="S55" s="155">
        <f>+IF(MARZO!S55=0,"",MARZO!S55)</f>
        <v>1010399</v>
      </c>
      <c r="T55" s="159" t="str">
        <f>+IF(MARZO!T55=0,"",MARZO!T55)</f>
        <v>Vigencias Anteriores</v>
      </c>
      <c r="U55" s="29">
        <f>+ENERO!U55</f>
        <v>0</v>
      </c>
      <c r="V55" s="17">
        <f>MARZO!V55+ABRIL!AL55</f>
        <v>0</v>
      </c>
      <c r="W55" s="17">
        <f>MARZO!W55+ABRIL!AM55</f>
        <v>29357693</v>
      </c>
      <c r="X55" s="20">
        <f t="shared" si="53"/>
        <v>29357693</v>
      </c>
      <c r="Y55" s="21">
        <f>MARZO!AA55</f>
        <v>29357693</v>
      </c>
      <c r="Z55" s="457">
        <v>0</v>
      </c>
      <c r="AA55" s="20">
        <f t="shared" si="54"/>
        <v>29357693</v>
      </c>
      <c r="AB55" s="21">
        <f>MARZO!AD55</f>
        <v>29357693</v>
      </c>
      <c r="AC55" s="457">
        <v>0</v>
      </c>
      <c r="AD55" s="20">
        <f t="shared" si="55"/>
        <v>29357693</v>
      </c>
      <c r="AE55" s="21">
        <f>MARZO!AG55</f>
        <v>13964310</v>
      </c>
      <c r="AF55" s="457">
        <v>0</v>
      </c>
      <c r="AG55" s="20">
        <f t="shared" si="56"/>
        <v>13964310</v>
      </c>
      <c r="AH55" s="21">
        <f t="shared" si="57"/>
        <v>0</v>
      </c>
      <c r="AI55" s="17">
        <f t="shared" si="58"/>
        <v>0</v>
      </c>
      <c r="AJ55" s="18">
        <f t="shared" si="59"/>
        <v>15393383</v>
      </c>
      <c r="AK55" s="10"/>
      <c r="AL55" s="455">
        <v>0</v>
      </c>
      <c r="AM55" s="458">
        <v>0</v>
      </c>
      <c r="AN55" s="10"/>
      <c r="AO55" s="365"/>
      <c r="AP55" s="554"/>
      <c r="AQ55" s="365"/>
      <c r="AR55" s="365"/>
      <c r="AS55" s="365"/>
      <c r="AT55" s="365"/>
      <c r="AU55" s="365"/>
      <c r="AV55" s="365"/>
      <c r="AW55" s="365"/>
      <c r="AX55" s="365"/>
      <c r="AY55" s="365"/>
      <c r="AZ55" s="365"/>
      <c r="BA55" s="467"/>
      <c r="BF55" s="467"/>
      <c r="BG55" s="467"/>
      <c r="BH55" s="467"/>
      <c r="BI55" s="467"/>
      <c r="BJ55" s="467"/>
      <c r="BK55" s="467"/>
      <c r="BL55" s="467"/>
      <c r="BM55" s="467"/>
      <c r="BN55" s="467"/>
      <c r="BO55" s="467"/>
      <c r="BP55" s="467"/>
      <c r="BQ55" s="467"/>
      <c r="BR55" s="467"/>
    </row>
    <row r="56" spans="1:70" s="514" customFormat="1" ht="15.75" x14ac:dyDescent="0.2">
      <c r="A56" s="188" t="str">
        <f>+IF(MARZO!A56=0,"",MARZO!A56)</f>
        <v>1130110-2</v>
      </c>
      <c r="B56" s="189" t="str">
        <f>+IF(MARZO!B56=0,"",MARZO!B56)</f>
        <v>Vigencias Anteriores</v>
      </c>
      <c r="C56" s="456">
        <f>+ENERO!C56</f>
        <v>0</v>
      </c>
      <c r="D56" s="456">
        <f>MARZO!D56+ABRIL!P56</f>
        <v>0</v>
      </c>
      <c r="E56" s="456">
        <f>MARZO!E56+ABRIL!Q56</f>
        <v>0</v>
      </c>
      <c r="F56" s="170">
        <f>SUM(C56:E56)</f>
        <v>0</v>
      </c>
      <c r="G56" s="283">
        <f>MARZO!I56</f>
        <v>0</v>
      </c>
      <c r="H56" s="457">
        <v>0</v>
      </c>
      <c r="I56" s="170">
        <f>SUM(G56:H56)</f>
        <v>0</v>
      </c>
      <c r="J56" s="283">
        <f>MARZO!L56</f>
        <v>0</v>
      </c>
      <c r="K56" s="457">
        <v>0</v>
      </c>
      <c r="L56" s="170">
        <f>SUM(J56:K56)</f>
        <v>0</v>
      </c>
      <c r="M56" s="283">
        <f>F56-I56</f>
        <v>0</v>
      </c>
      <c r="N56" s="170">
        <f>F56-L56</f>
        <v>0</v>
      </c>
      <c r="O56" s="467"/>
      <c r="P56" s="455">
        <v>0</v>
      </c>
      <c r="Q56" s="458">
        <v>0</v>
      </c>
      <c r="R56" s="10"/>
      <c r="S56" s="448" t="str">
        <f>+IF(MARZO!S56=0,"",MARZO!S56)</f>
        <v/>
      </c>
      <c r="T56" s="649" t="str">
        <f>+IF(MARZO!T56=0,"",MARZO!T56)</f>
        <v/>
      </c>
      <c r="U56" s="193"/>
      <c r="V56" s="193"/>
      <c r="W56" s="193"/>
      <c r="X56" s="193"/>
      <c r="Y56" s="193"/>
      <c r="Z56" s="193"/>
      <c r="AA56" s="193"/>
      <c r="AB56" s="193"/>
      <c r="AC56" s="193"/>
      <c r="AD56" s="193"/>
      <c r="AE56" s="193"/>
      <c r="AF56" s="193"/>
      <c r="AG56" s="193"/>
      <c r="AH56" s="193"/>
      <c r="AI56" s="193"/>
      <c r="AJ56" s="207"/>
      <c r="AK56" s="12"/>
      <c r="AL56" s="213"/>
      <c r="AM56" s="214"/>
      <c r="AN56" s="10"/>
      <c r="AO56" s="365"/>
      <c r="AP56" s="365"/>
      <c r="AQ56" s="365"/>
      <c r="AR56" s="365"/>
      <c r="AS56" s="365"/>
      <c r="AT56" s="365"/>
      <c r="AU56" s="365"/>
      <c r="AV56" s="365"/>
      <c r="AW56" s="365"/>
      <c r="AX56" s="365"/>
      <c r="AY56" s="365"/>
      <c r="AZ56" s="365"/>
      <c r="BA56" s="467"/>
      <c r="BF56" s="467"/>
      <c r="BG56" s="467"/>
      <c r="BH56" s="467"/>
      <c r="BI56" s="467"/>
      <c r="BJ56" s="467"/>
      <c r="BK56" s="467"/>
      <c r="BL56" s="467"/>
      <c r="BM56" s="467"/>
      <c r="BN56" s="467"/>
      <c r="BO56" s="467"/>
      <c r="BP56" s="467"/>
      <c r="BQ56" s="467"/>
      <c r="BR56" s="467"/>
    </row>
    <row r="57" spans="1:70" s="467" customFormat="1" ht="15" x14ac:dyDescent="0.2">
      <c r="A57" s="57">
        <f>+IF(MARZO!A57=0,"",MARZO!A57)</f>
        <v>1130111</v>
      </c>
      <c r="B57" s="45" t="str">
        <f>+IF(MARZO!B57=0,"",MARZO!B57)</f>
        <v>IPS PRIVADAS</v>
      </c>
      <c r="C57" s="53">
        <f t="shared" ref="C57:N57" si="62">SUM(C58:C59)</f>
        <v>0</v>
      </c>
      <c r="D57" s="53">
        <f t="shared" si="62"/>
        <v>0</v>
      </c>
      <c r="E57" s="53">
        <f t="shared" si="62"/>
        <v>0</v>
      </c>
      <c r="F57" s="54">
        <f t="shared" si="62"/>
        <v>0</v>
      </c>
      <c r="G57" s="52">
        <f t="shared" si="62"/>
        <v>0</v>
      </c>
      <c r="H57" s="53">
        <f t="shared" si="62"/>
        <v>0</v>
      </c>
      <c r="I57" s="54">
        <f t="shared" si="62"/>
        <v>0</v>
      </c>
      <c r="J57" s="52">
        <f t="shared" si="62"/>
        <v>0</v>
      </c>
      <c r="K57" s="53">
        <f t="shared" si="62"/>
        <v>0</v>
      </c>
      <c r="L57" s="54">
        <f t="shared" si="62"/>
        <v>0</v>
      </c>
      <c r="M57" s="52">
        <f t="shared" si="62"/>
        <v>0</v>
      </c>
      <c r="N57" s="54">
        <f t="shared" si="62"/>
        <v>0</v>
      </c>
      <c r="P57" s="52">
        <f>SUM(P58:P59)</f>
        <v>0</v>
      </c>
      <c r="Q57" s="54">
        <f>SUM(Q58:Q59)</f>
        <v>0</v>
      </c>
      <c r="R57" s="10"/>
      <c r="S57" s="34">
        <f>+IF(MARZO!S57=0,"",MARZO!S57)</f>
        <v>1010400</v>
      </c>
      <c r="T57" s="158" t="str">
        <f>+IF(MARZO!T57=0,"",MARZO!T57)</f>
        <v>Contribuciones Inherentes nómina del Sector Publico</v>
      </c>
      <c r="U57" s="157">
        <f t="shared" ref="U57:AJ57" si="63">U58+U61</f>
        <v>25614780</v>
      </c>
      <c r="V57" s="144">
        <f t="shared" si="63"/>
        <v>0</v>
      </c>
      <c r="W57" s="144">
        <f t="shared" si="63"/>
        <v>1420043</v>
      </c>
      <c r="X57" s="152">
        <f t="shared" si="63"/>
        <v>27034823</v>
      </c>
      <c r="Y57" s="151">
        <f t="shared" si="63"/>
        <v>5485381</v>
      </c>
      <c r="Z57" s="144">
        <f t="shared" si="63"/>
        <v>1302012</v>
      </c>
      <c r="AA57" s="152">
        <f t="shared" si="63"/>
        <v>6787393</v>
      </c>
      <c r="AB57" s="151">
        <f t="shared" si="63"/>
        <v>5485381</v>
      </c>
      <c r="AC57" s="144">
        <f t="shared" si="63"/>
        <v>1302012</v>
      </c>
      <c r="AD57" s="152">
        <f t="shared" si="63"/>
        <v>6787393</v>
      </c>
      <c r="AE57" s="151">
        <f t="shared" si="63"/>
        <v>4195358</v>
      </c>
      <c r="AF57" s="144">
        <f t="shared" si="63"/>
        <v>1290023</v>
      </c>
      <c r="AG57" s="152">
        <f t="shared" si="63"/>
        <v>5485381</v>
      </c>
      <c r="AH57" s="151">
        <f t="shared" si="63"/>
        <v>20247430</v>
      </c>
      <c r="AI57" s="144">
        <f t="shared" si="63"/>
        <v>20247430</v>
      </c>
      <c r="AJ57" s="153">
        <f t="shared" si="63"/>
        <v>21549442</v>
      </c>
      <c r="AK57" s="10"/>
      <c r="AL57" s="151">
        <f>AL58+AL61</f>
        <v>0</v>
      </c>
      <c r="AM57" s="153">
        <f>AM58+AM61</f>
        <v>0</v>
      </c>
      <c r="AN57" s="10"/>
      <c r="AO57" s="365"/>
      <c r="AP57" s="365"/>
      <c r="AQ57" s="365"/>
      <c r="AR57" s="365"/>
      <c r="AS57" s="365"/>
      <c r="AT57" s="365"/>
      <c r="AU57" s="365"/>
      <c r="AV57" s="365"/>
      <c r="AW57" s="365"/>
      <c r="AX57" s="365"/>
      <c r="AY57" s="365"/>
      <c r="AZ57" s="365"/>
    </row>
    <row r="58" spans="1:70" s="514" customFormat="1" ht="15" x14ac:dyDescent="0.2">
      <c r="A58" s="188" t="str">
        <f>+IF(MARZO!A58=0,"",MARZO!A58)</f>
        <v>1130111-1</v>
      </c>
      <c r="B58" s="189" t="str">
        <f>+CONCATENATE("Vigencia ",INSTRUCCIONES!$F$3)</f>
        <v>Vigencia 2014</v>
      </c>
      <c r="C58" s="456">
        <f>+ENERO!C58</f>
        <v>0</v>
      </c>
      <c r="D58" s="456">
        <f>MARZO!D58+ABRIL!P58</f>
        <v>0</v>
      </c>
      <c r="E58" s="456">
        <f>MARZO!E58+ABRIL!Q58</f>
        <v>0</v>
      </c>
      <c r="F58" s="170">
        <f>SUM(C58:E58)</f>
        <v>0</v>
      </c>
      <c r="G58" s="283">
        <f>MARZO!I58</f>
        <v>0</v>
      </c>
      <c r="H58" s="457">
        <v>0</v>
      </c>
      <c r="I58" s="170">
        <f>SUM(G58:H58)</f>
        <v>0</v>
      </c>
      <c r="J58" s="283">
        <f>MARZO!L58</f>
        <v>0</v>
      </c>
      <c r="K58" s="457">
        <v>0</v>
      </c>
      <c r="L58" s="170">
        <f>SUM(J58:K58)</f>
        <v>0</v>
      </c>
      <c r="M58" s="283">
        <f>F58-I58</f>
        <v>0</v>
      </c>
      <c r="N58" s="170">
        <f>F58-L58</f>
        <v>0</v>
      </c>
      <c r="O58" s="467"/>
      <c r="P58" s="455">
        <v>0</v>
      </c>
      <c r="Q58" s="458">
        <v>0</v>
      </c>
      <c r="R58" s="10"/>
      <c r="S58" s="155">
        <f>+IF(MARZO!S58=0,"",MARZO!S58)</f>
        <v>1010402</v>
      </c>
      <c r="T58" s="159" t="str">
        <f>+IF(MARZO!T58=0,"",MARZO!T58)</f>
        <v>Contribuciones - Otros</v>
      </c>
      <c r="U58" s="29">
        <f t="shared" ref="U58:AJ58" si="64">SUM(U59:U60)</f>
        <v>25614780</v>
      </c>
      <c r="V58" s="17">
        <f t="shared" si="64"/>
        <v>0</v>
      </c>
      <c r="W58" s="17">
        <f t="shared" si="64"/>
        <v>0</v>
      </c>
      <c r="X58" s="20">
        <f t="shared" si="64"/>
        <v>25614780</v>
      </c>
      <c r="Y58" s="21">
        <f t="shared" si="64"/>
        <v>4065338</v>
      </c>
      <c r="Z58" s="169">
        <f t="shared" si="64"/>
        <v>1302012</v>
      </c>
      <c r="AA58" s="20">
        <f t="shared" si="64"/>
        <v>5367350</v>
      </c>
      <c r="AB58" s="21">
        <f t="shared" si="64"/>
        <v>4065338</v>
      </c>
      <c r="AC58" s="169">
        <f t="shared" si="64"/>
        <v>1302012</v>
      </c>
      <c r="AD58" s="20">
        <f t="shared" si="64"/>
        <v>5367350</v>
      </c>
      <c r="AE58" s="21">
        <f t="shared" si="64"/>
        <v>2775315</v>
      </c>
      <c r="AF58" s="169">
        <f t="shared" si="64"/>
        <v>1290023</v>
      </c>
      <c r="AG58" s="20">
        <f t="shared" si="64"/>
        <v>4065338</v>
      </c>
      <c r="AH58" s="21">
        <f t="shared" si="64"/>
        <v>20247430</v>
      </c>
      <c r="AI58" s="17">
        <f t="shared" si="64"/>
        <v>20247430</v>
      </c>
      <c r="AJ58" s="18">
        <f t="shared" si="64"/>
        <v>21549442</v>
      </c>
      <c r="AK58" s="10"/>
      <c r="AL58" s="31">
        <f>SUM(AL59:AL60)</f>
        <v>0</v>
      </c>
      <c r="AM58" s="28">
        <f>SUM(AM59:AM60)</f>
        <v>0</v>
      </c>
      <c r="AN58" s="10"/>
      <c r="AO58" s="555"/>
      <c r="AP58" s="554"/>
      <c r="AQ58" s="365"/>
      <c r="AR58" s="365"/>
      <c r="AS58" s="365"/>
      <c r="AT58" s="365"/>
      <c r="AU58" s="365"/>
      <c r="AV58" s="365"/>
      <c r="AW58" s="365"/>
      <c r="AX58" s="365"/>
      <c r="AY58" s="365"/>
      <c r="AZ58" s="365"/>
      <c r="BA58" s="467"/>
      <c r="BF58" s="467"/>
      <c r="BG58" s="467"/>
      <c r="BH58" s="467"/>
      <c r="BI58" s="467"/>
      <c r="BJ58" s="467"/>
      <c r="BK58" s="467"/>
      <c r="BL58" s="467"/>
      <c r="BM58" s="467"/>
      <c r="BN58" s="467"/>
      <c r="BO58" s="467"/>
      <c r="BP58" s="467"/>
      <c r="BQ58" s="467"/>
      <c r="BR58" s="467"/>
    </row>
    <row r="59" spans="1:70" s="514" customFormat="1" ht="15" x14ac:dyDescent="0.2">
      <c r="A59" s="188" t="str">
        <f>+IF(MARZO!A59=0,"",MARZO!A59)</f>
        <v>1130111-2</v>
      </c>
      <c r="B59" s="189" t="str">
        <f>+IF(MARZO!B59=0,"",MARZO!B59)</f>
        <v>Vigencias Anteriores</v>
      </c>
      <c r="C59" s="456">
        <f>+ENERO!C59</f>
        <v>0</v>
      </c>
      <c r="D59" s="456">
        <f>MARZO!D59+ABRIL!P59</f>
        <v>0</v>
      </c>
      <c r="E59" s="456">
        <f>MARZO!E59+ABRIL!Q59</f>
        <v>0</v>
      </c>
      <c r="F59" s="170">
        <f>SUM(C59:E59)</f>
        <v>0</v>
      </c>
      <c r="G59" s="283">
        <f>MARZO!I59</f>
        <v>0</v>
      </c>
      <c r="H59" s="457">
        <v>0</v>
      </c>
      <c r="I59" s="170">
        <f>SUM(G59:H59)</f>
        <v>0</v>
      </c>
      <c r="J59" s="283">
        <f>MARZO!L59</f>
        <v>0</v>
      </c>
      <c r="K59" s="457">
        <v>0</v>
      </c>
      <c r="L59" s="170">
        <f>SUM(J59:K59)</f>
        <v>0</v>
      </c>
      <c r="M59" s="283">
        <f>F59-I59</f>
        <v>0</v>
      </c>
      <c r="N59" s="170">
        <f>F59-L59</f>
        <v>0</v>
      </c>
      <c r="O59" s="467"/>
      <c r="P59" s="455">
        <v>0</v>
      </c>
      <c r="Q59" s="458">
        <v>0</v>
      </c>
      <c r="R59" s="10"/>
      <c r="S59" s="156" t="str">
        <f>+IF(MARZO!S59=0,"",MARZO!S59)</f>
        <v>1010402-1</v>
      </c>
      <c r="T59" s="159" t="str">
        <f>+IF(MARZO!T59=0,"",MARZO!T59)</f>
        <v>S.E.N.A.</v>
      </c>
      <c r="U59" s="29">
        <f>+ENERO!U59</f>
        <v>10245912</v>
      </c>
      <c r="V59" s="17">
        <f>MARZO!V59+ABRIL!AL59</f>
        <v>0</v>
      </c>
      <c r="W59" s="17">
        <f>MARZO!W59+ABRIL!AM59</f>
        <v>0</v>
      </c>
      <c r="X59" s="20">
        <f>SUM(U59:W59)</f>
        <v>10245912</v>
      </c>
      <c r="Y59" s="21">
        <f>MARZO!AA59</f>
        <v>1626135</v>
      </c>
      <c r="Z59" s="457">
        <v>520805</v>
      </c>
      <c r="AA59" s="20">
        <f>SUM(Y59:Z59)</f>
        <v>2146940</v>
      </c>
      <c r="AB59" s="21">
        <f>MARZO!AD59</f>
        <v>1626135</v>
      </c>
      <c r="AC59" s="457">
        <v>520805</v>
      </c>
      <c r="AD59" s="20">
        <f>SUM(AB59:AC59)</f>
        <v>2146940</v>
      </c>
      <c r="AE59" s="21">
        <f>MARZO!AG59</f>
        <v>1110126</v>
      </c>
      <c r="AF59" s="457">
        <v>516009</v>
      </c>
      <c r="AG59" s="20">
        <f>SUM(AE59:AF59)</f>
        <v>1626135</v>
      </c>
      <c r="AH59" s="21">
        <f>X59-AA59</f>
        <v>8098972</v>
      </c>
      <c r="AI59" s="17">
        <f>X59-AD59</f>
        <v>8098972</v>
      </c>
      <c r="AJ59" s="18">
        <f>X59-AG59</f>
        <v>8619777</v>
      </c>
      <c r="AK59" s="10"/>
      <c r="AL59" s="455">
        <v>0</v>
      </c>
      <c r="AM59" s="458">
        <v>0</v>
      </c>
      <c r="AN59" s="10"/>
      <c r="AO59" s="365"/>
      <c r="AP59" s="365"/>
      <c r="AQ59" s="365"/>
      <c r="AR59" s="365"/>
      <c r="AS59" s="365"/>
      <c r="AT59" s="365"/>
      <c r="AU59" s="365"/>
      <c r="AV59" s="365"/>
      <c r="AW59" s="365"/>
      <c r="AX59" s="365"/>
      <c r="AY59" s="365"/>
      <c r="AZ59" s="365"/>
      <c r="BA59" s="467"/>
      <c r="BF59" s="467"/>
      <c r="BG59" s="467"/>
      <c r="BH59" s="467"/>
      <c r="BI59" s="467"/>
      <c r="BJ59" s="467"/>
      <c r="BK59" s="467"/>
      <c r="BL59" s="467"/>
      <c r="BM59" s="467"/>
      <c r="BN59" s="467"/>
      <c r="BO59" s="467"/>
      <c r="BP59" s="467"/>
      <c r="BQ59" s="467"/>
      <c r="BR59" s="467"/>
    </row>
    <row r="60" spans="1:70" s="467" customFormat="1" x14ac:dyDescent="0.2">
      <c r="A60" s="57">
        <f>+IF(MARZO!A60=0,"",MARZO!A60)</f>
        <v>1130112</v>
      </c>
      <c r="B60" s="45" t="str">
        <f>+IF(MARZO!B60=0,"",MARZO!B60)</f>
        <v>IPS PUBLICAS</v>
      </c>
      <c r="C60" s="53">
        <f t="shared" ref="C60:N60" si="65">SUM(C61:C62)</f>
        <v>2100000</v>
      </c>
      <c r="D60" s="53">
        <f t="shared" si="65"/>
        <v>0</v>
      </c>
      <c r="E60" s="53">
        <f t="shared" si="65"/>
        <v>635763</v>
      </c>
      <c r="F60" s="54">
        <f t="shared" si="65"/>
        <v>2735763</v>
      </c>
      <c r="G60" s="52">
        <f t="shared" si="65"/>
        <v>731558</v>
      </c>
      <c r="H60" s="53">
        <f t="shared" si="65"/>
        <v>392670</v>
      </c>
      <c r="I60" s="54">
        <f t="shared" si="65"/>
        <v>1124228</v>
      </c>
      <c r="J60" s="52">
        <f t="shared" si="65"/>
        <v>0</v>
      </c>
      <c r="K60" s="53">
        <f t="shared" si="65"/>
        <v>0</v>
      </c>
      <c r="L60" s="54">
        <f t="shared" si="65"/>
        <v>0</v>
      </c>
      <c r="M60" s="52">
        <f t="shared" si="65"/>
        <v>1611535</v>
      </c>
      <c r="N60" s="54">
        <f t="shared" si="65"/>
        <v>2735763</v>
      </c>
      <c r="P60" s="52">
        <f>SUM(P61:P62)</f>
        <v>0</v>
      </c>
      <c r="Q60" s="54">
        <f>SUM(Q61:Q62)</f>
        <v>0</v>
      </c>
      <c r="R60" s="10"/>
      <c r="S60" s="156" t="str">
        <f>+IF(MARZO!S60=0,"",MARZO!S60)</f>
        <v>1010402-2</v>
      </c>
      <c r="T60" s="159" t="str">
        <f>+IF(MARZO!T60=0,"",MARZO!T60)</f>
        <v>I.C.B.F.</v>
      </c>
      <c r="U60" s="29">
        <f>+ENERO!U60</f>
        <v>15368868</v>
      </c>
      <c r="V60" s="17">
        <f>MARZO!V60+ABRIL!AL60</f>
        <v>0</v>
      </c>
      <c r="W60" s="17">
        <f>MARZO!W60+ABRIL!AM60</f>
        <v>0</v>
      </c>
      <c r="X60" s="20">
        <f>SUM(U60:W60)</f>
        <v>15368868</v>
      </c>
      <c r="Y60" s="21">
        <f>MARZO!AA60</f>
        <v>2439203</v>
      </c>
      <c r="Z60" s="457">
        <v>781207</v>
      </c>
      <c r="AA60" s="20">
        <f>SUM(Y60:Z60)</f>
        <v>3220410</v>
      </c>
      <c r="AB60" s="21">
        <f>MARZO!AD60</f>
        <v>2439203</v>
      </c>
      <c r="AC60" s="457">
        <v>781207</v>
      </c>
      <c r="AD60" s="20">
        <f>SUM(AB60:AC60)</f>
        <v>3220410</v>
      </c>
      <c r="AE60" s="21">
        <f>MARZO!AG60</f>
        <v>1665189</v>
      </c>
      <c r="AF60" s="457">
        <v>774014</v>
      </c>
      <c r="AG60" s="20">
        <f>SUM(AE60:AF60)</f>
        <v>2439203</v>
      </c>
      <c r="AH60" s="21">
        <f>X60-AA60</f>
        <v>12148458</v>
      </c>
      <c r="AI60" s="17">
        <f>X60-AD60</f>
        <v>12148458</v>
      </c>
      <c r="AJ60" s="18">
        <f>X60-AG60</f>
        <v>12929665</v>
      </c>
      <c r="AK60" s="10"/>
      <c r="AL60" s="455">
        <v>0</v>
      </c>
      <c r="AM60" s="458">
        <v>0</v>
      </c>
      <c r="AN60" s="10"/>
      <c r="AO60" s="365"/>
      <c r="AP60" s="365"/>
      <c r="AQ60" s="365"/>
      <c r="AR60" s="365"/>
      <c r="AS60" s="365"/>
      <c r="AT60" s="365"/>
      <c r="AU60" s="365"/>
      <c r="AV60" s="365"/>
      <c r="AW60" s="365"/>
      <c r="AX60" s="365"/>
      <c r="AY60" s="365"/>
      <c r="AZ60" s="365"/>
    </row>
    <row r="61" spans="1:70" s="514" customFormat="1" ht="15" x14ac:dyDescent="0.2">
      <c r="A61" s="188" t="str">
        <f>+IF(MARZO!A61=0,"",MARZO!A61)</f>
        <v>1130112-1</v>
      </c>
      <c r="B61" s="189" t="str">
        <f>+CONCATENATE("Vigencia ",INSTRUCCIONES!$F$3)</f>
        <v>Vigencia 2014</v>
      </c>
      <c r="C61" s="456">
        <f>+ENERO!C61</f>
        <v>2100000</v>
      </c>
      <c r="D61" s="456">
        <f>MARZO!D61+ABRIL!P61</f>
        <v>0</v>
      </c>
      <c r="E61" s="456">
        <f>MARZO!E61+ABRIL!Q61</f>
        <v>0</v>
      </c>
      <c r="F61" s="170">
        <f>SUM(C61:E61)</f>
        <v>2100000</v>
      </c>
      <c r="G61" s="283">
        <f>MARZO!I61</f>
        <v>731558</v>
      </c>
      <c r="H61" s="457">
        <v>392670</v>
      </c>
      <c r="I61" s="170">
        <f>SUM(G61:H61)</f>
        <v>1124228</v>
      </c>
      <c r="J61" s="283">
        <f>MARZO!L61</f>
        <v>0</v>
      </c>
      <c r="K61" s="457">
        <v>0</v>
      </c>
      <c r="L61" s="170">
        <f>SUM(J61:K61)</f>
        <v>0</v>
      </c>
      <c r="M61" s="283">
        <f>F61-I61</f>
        <v>975772</v>
      </c>
      <c r="N61" s="170">
        <f>F61-L61</f>
        <v>2100000</v>
      </c>
      <c r="O61" s="467"/>
      <c r="P61" s="455">
        <v>0</v>
      </c>
      <c r="Q61" s="458">
        <v>0</v>
      </c>
      <c r="R61" s="10"/>
      <c r="S61" s="155">
        <f>+IF(MARZO!S61=0,"",MARZO!S61)</f>
        <v>1010499</v>
      </c>
      <c r="T61" s="159" t="str">
        <f>+IF(MARZO!T61=0,"",MARZO!T61)</f>
        <v>Vigencias Anteriores</v>
      </c>
      <c r="U61" s="29">
        <f>+ENERO!U61</f>
        <v>0</v>
      </c>
      <c r="V61" s="17">
        <f>MARZO!V61+ABRIL!AL61</f>
        <v>0</v>
      </c>
      <c r="W61" s="17">
        <f>MARZO!W61+ABRIL!AM61</f>
        <v>1420043</v>
      </c>
      <c r="X61" s="20">
        <f>SUM(U61:W61)</f>
        <v>1420043</v>
      </c>
      <c r="Y61" s="21">
        <f>MARZO!AA61</f>
        <v>1420043</v>
      </c>
      <c r="Z61" s="457">
        <v>0</v>
      </c>
      <c r="AA61" s="20">
        <f>SUM(Y61:Z61)</f>
        <v>1420043</v>
      </c>
      <c r="AB61" s="21">
        <f>MARZO!AD61</f>
        <v>1420043</v>
      </c>
      <c r="AC61" s="457">
        <v>0</v>
      </c>
      <c r="AD61" s="20">
        <f>SUM(AB61:AC61)</f>
        <v>1420043</v>
      </c>
      <c r="AE61" s="21">
        <f>MARZO!AG61</f>
        <v>1420043</v>
      </c>
      <c r="AF61" s="457">
        <v>0</v>
      </c>
      <c r="AG61" s="20">
        <f>SUM(AE61:AF61)</f>
        <v>1420043</v>
      </c>
      <c r="AH61" s="21">
        <f>X61-AA61</f>
        <v>0</v>
      </c>
      <c r="AI61" s="17">
        <f>X61-AD61</f>
        <v>0</v>
      </c>
      <c r="AJ61" s="18">
        <f>X61-AG61</f>
        <v>0</v>
      </c>
      <c r="AK61" s="10"/>
      <c r="AL61" s="455">
        <v>0</v>
      </c>
      <c r="AM61" s="458">
        <v>0</v>
      </c>
      <c r="AN61" s="10"/>
      <c r="AO61" s="365"/>
      <c r="AP61" s="554"/>
      <c r="AQ61" s="365"/>
      <c r="AR61" s="365"/>
      <c r="AS61" s="365"/>
      <c r="AT61" s="365"/>
      <c r="AU61" s="554"/>
      <c r="AV61" s="554"/>
      <c r="AW61" s="365"/>
      <c r="AX61" s="365"/>
      <c r="AY61" s="365"/>
      <c r="AZ61" s="365"/>
      <c r="BA61" s="467"/>
      <c r="BF61" s="467"/>
      <c r="BG61" s="467"/>
      <c r="BH61" s="467"/>
      <c r="BI61" s="467"/>
      <c r="BJ61" s="467"/>
      <c r="BK61" s="467"/>
      <c r="BL61" s="467"/>
      <c r="BM61" s="467"/>
      <c r="BN61" s="467"/>
      <c r="BO61" s="467"/>
      <c r="BP61" s="467"/>
      <c r="BQ61" s="467"/>
      <c r="BR61" s="467"/>
    </row>
    <row r="62" spans="1:70" s="514" customFormat="1" ht="15.75" x14ac:dyDescent="0.2">
      <c r="A62" s="188" t="str">
        <f>+IF(MARZO!A62=0,"",MARZO!A62)</f>
        <v>1130112-2</v>
      </c>
      <c r="B62" s="189" t="str">
        <f>+IF(MARZO!B62=0,"",MARZO!B62)</f>
        <v>Vigencias Anteriores</v>
      </c>
      <c r="C62" s="456">
        <f>+ENERO!C62</f>
        <v>0</v>
      </c>
      <c r="D62" s="456">
        <f>MARZO!D62+ABRIL!P62</f>
        <v>0</v>
      </c>
      <c r="E62" s="456">
        <f>MARZO!E62+ABRIL!Q62</f>
        <v>635763</v>
      </c>
      <c r="F62" s="170">
        <f>SUM(C62:E62)</f>
        <v>635763</v>
      </c>
      <c r="G62" s="283">
        <f>MARZO!I62</f>
        <v>0</v>
      </c>
      <c r="H62" s="457">
        <v>0</v>
      </c>
      <c r="I62" s="170">
        <f>SUM(G62:H62)</f>
        <v>0</v>
      </c>
      <c r="J62" s="283">
        <f>MARZO!L62</f>
        <v>0</v>
      </c>
      <c r="K62" s="457">
        <v>0</v>
      </c>
      <c r="L62" s="170">
        <f>SUM(J62:K62)</f>
        <v>0</v>
      </c>
      <c r="M62" s="283">
        <f>F62-I62</f>
        <v>635763</v>
      </c>
      <c r="N62" s="170">
        <f>F62-L62</f>
        <v>635763</v>
      </c>
      <c r="O62" s="467"/>
      <c r="P62" s="455">
        <v>0</v>
      </c>
      <c r="Q62" s="458">
        <v>0</v>
      </c>
      <c r="R62" s="10"/>
      <c r="S62" s="448" t="str">
        <f>+IF(MARZO!S62=0,"",MARZO!S62)</f>
        <v/>
      </c>
      <c r="T62" s="649" t="str">
        <f>+IF(MARZO!T62=0,"",MARZO!T62)</f>
        <v/>
      </c>
      <c r="U62" s="193"/>
      <c r="V62" s="193"/>
      <c r="W62" s="193"/>
      <c r="X62" s="193"/>
      <c r="Y62" s="193"/>
      <c r="Z62" s="193"/>
      <c r="AA62" s="193"/>
      <c r="AB62" s="193"/>
      <c r="AC62" s="193"/>
      <c r="AD62" s="193"/>
      <c r="AE62" s="193"/>
      <c r="AF62" s="193"/>
      <c r="AG62" s="193"/>
      <c r="AH62" s="193"/>
      <c r="AI62" s="193"/>
      <c r="AJ62" s="207"/>
      <c r="AK62" s="12"/>
      <c r="AL62" s="213"/>
      <c r="AM62" s="214"/>
      <c r="AN62" s="10"/>
      <c r="AO62" s="365"/>
      <c r="AP62" s="365"/>
      <c r="AQ62" s="365"/>
      <c r="AR62" s="365"/>
      <c r="AS62" s="365"/>
      <c r="AT62" s="365"/>
      <c r="AU62" s="365"/>
      <c r="AV62" s="365"/>
      <c r="AW62" s="365"/>
      <c r="AX62" s="365"/>
      <c r="AY62" s="365"/>
      <c r="AZ62" s="365"/>
      <c r="BA62" s="467"/>
      <c r="BF62" s="467"/>
      <c r="BG62" s="467"/>
      <c r="BH62" s="467"/>
      <c r="BI62" s="467"/>
      <c r="BJ62" s="467"/>
      <c r="BK62" s="467"/>
      <c r="BL62" s="467"/>
      <c r="BM62" s="467"/>
      <c r="BN62" s="467"/>
      <c r="BO62" s="467"/>
      <c r="BP62" s="467"/>
      <c r="BQ62" s="467"/>
      <c r="BR62" s="467"/>
    </row>
    <row r="63" spans="1:70" s="467" customFormat="1" ht="15.75" x14ac:dyDescent="0.2">
      <c r="A63" s="57">
        <f>+IF(MARZO!A63=0,"",MARZO!A63)</f>
        <v>1130113</v>
      </c>
      <c r="B63" s="45" t="str">
        <f>+IF(MARZO!B63=0,"",MARZO!B63)</f>
        <v>COMPAÑIAS DE SEGUROS  - ACCIDENTES DE TRANSITO (SOAT)</v>
      </c>
      <c r="C63" s="53">
        <f t="shared" ref="C63:N63" si="66">SUM(C64:C65)</f>
        <v>22000000</v>
      </c>
      <c r="D63" s="53">
        <f t="shared" si="66"/>
        <v>0</v>
      </c>
      <c r="E63" s="53">
        <f t="shared" si="66"/>
        <v>6807623</v>
      </c>
      <c r="F63" s="54">
        <f t="shared" si="66"/>
        <v>28807623</v>
      </c>
      <c r="G63" s="52">
        <f t="shared" si="66"/>
        <v>10453259</v>
      </c>
      <c r="H63" s="53">
        <f t="shared" si="66"/>
        <v>2397988</v>
      </c>
      <c r="I63" s="54">
        <f t="shared" si="66"/>
        <v>12851247</v>
      </c>
      <c r="J63" s="52">
        <f t="shared" si="66"/>
        <v>5678245</v>
      </c>
      <c r="K63" s="53">
        <f t="shared" si="66"/>
        <v>2930418</v>
      </c>
      <c r="L63" s="54">
        <f t="shared" si="66"/>
        <v>8608663</v>
      </c>
      <c r="M63" s="52">
        <f t="shared" si="66"/>
        <v>15956376</v>
      </c>
      <c r="N63" s="54">
        <f t="shared" si="66"/>
        <v>20198960</v>
      </c>
      <c r="P63" s="52">
        <f>SUM(P64:P65)</f>
        <v>0</v>
      </c>
      <c r="Q63" s="54">
        <f>SUM(Q64:Q65)</f>
        <v>0</v>
      </c>
      <c r="R63" s="10"/>
      <c r="S63" s="469">
        <f>+IF(MARZO!S63=0,"",MARZO!S63)</f>
        <v>1020010</v>
      </c>
      <c r="T63" s="470" t="str">
        <f>+IF(MARZO!T63=0,"",MARZO!T63)</f>
        <v>Gastos de Operación</v>
      </c>
      <c r="U63" s="157">
        <f t="shared" ref="U63:AJ63" si="67">U65+U83+U90+U104</f>
        <v>1337674327</v>
      </c>
      <c r="V63" s="144">
        <f t="shared" si="67"/>
        <v>20000000</v>
      </c>
      <c r="W63" s="144">
        <f t="shared" si="67"/>
        <v>137390364</v>
      </c>
      <c r="X63" s="152">
        <f t="shared" si="67"/>
        <v>1495064691</v>
      </c>
      <c r="Y63" s="151">
        <f t="shared" si="67"/>
        <v>474268591</v>
      </c>
      <c r="Z63" s="144">
        <f t="shared" si="67"/>
        <v>78174152</v>
      </c>
      <c r="AA63" s="152">
        <f t="shared" si="67"/>
        <v>552442743</v>
      </c>
      <c r="AB63" s="151">
        <f t="shared" si="67"/>
        <v>391489931</v>
      </c>
      <c r="AC63" s="144">
        <f t="shared" si="67"/>
        <v>89322488</v>
      </c>
      <c r="AD63" s="152">
        <f t="shared" si="67"/>
        <v>480812419</v>
      </c>
      <c r="AE63" s="151">
        <f t="shared" si="67"/>
        <v>324899771</v>
      </c>
      <c r="AF63" s="144">
        <f t="shared" si="67"/>
        <v>96250278</v>
      </c>
      <c r="AG63" s="152">
        <f t="shared" si="67"/>
        <v>421150049</v>
      </c>
      <c r="AH63" s="151">
        <f t="shared" si="67"/>
        <v>942621948</v>
      </c>
      <c r="AI63" s="144">
        <f t="shared" si="67"/>
        <v>1014252272</v>
      </c>
      <c r="AJ63" s="153">
        <f t="shared" si="67"/>
        <v>1073914642</v>
      </c>
      <c r="AK63" s="10"/>
      <c r="AL63" s="151">
        <f>AL65+AL83+AL90+AL104</f>
        <v>0</v>
      </c>
      <c r="AM63" s="153">
        <f>AM65+AM83+AM90+AM104</f>
        <v>0</v>
      </c>
      <c r="AN63" s="10"/>
      <c r="AO63" s="365"/>
      <c r="AP63" s="365"/>
      <c r="AQ63" s="365"/>
      <c r="AR63" s="365"/>
      <c r="AS63" s="365"/>
      <c r="AT63" s="365"/>
      <c r="AU63" s="365"/>
      <c r="AV63" s="365"/>
      <c r="AW63" s="365"/>
      <c r="AX63" s="365"/>
      <c r="AY63" s="365"/>
      <c r="AZ63" s="365"/>
    </row>
    <row r="64" spans="1:70" s="514" customFormat="1" ht="15.75" x14ac:dyDescent="0.2">
      <c r="A64" s="188" t="str">
        <f>+IF(MARZO!A64=0,"",MARZO!A64)</f>
        <v>1130113-1</v>
      </c>
      <c r="B64" s="189" t="str">
        <f>+CONCATENATE("Vigencia ",INSTRUCCIONES!$F$3)</f>
        <v>Vigencia 2014</v>
      </c>
      <c r="C64" s="456">
        <f>+ENERO!C64</f>
        <v>22000000</v>
      </c>
      <c r="D64" s="456">
        <f>MARZO!D64+ABRIL!P64</f>
        <v>0</v>
      </c>
      <c r="E64" s="456">
        <f>MARZO!E64+ABRIL!Q64</f>
        <v>0</v>
      </c>
      <c r="F64" s="170">
        <f>SUM(C64:E64)</f>
        <v>22000000</v>
      </c>
      <c r="G64" s="283">
        <f>MARZO!I64</f>
        <v>5933827</v>
      </c>
      <c r="H64" s="457">
        <v>2397988</v>
      </c>
      <c r="I64" s="170">
        <f>SUM(G64:H64)</f>
        <v>8331815</v>
      </c>
      <c r="J64" s="283">
        <f>MARZO!L64</f>
        <v>1158813</v>
      </c>
      <c r="K64" s="457">
        <v>2930418</v>
      </c>
      <c r="L64" s="170">
        <f>SUM(J64:K64)</f>
        <v>4089231</v>
      </c>
      <c r="M64" s="283">
        <f>F64-I64</f>
        <v>13668185</v>
      </c>
      <c r="N64" s="170">
        <f>F64-L64</f>
        <v>17910769</v>
      </c>
      <c r="O64" s="467"/>
      <c r="P64" s="455">
        <v>0</v>
      </c>
      <c r="Q64" s="458">
        <v>0</v>
      </c>
      <c r="R64" s="10"/>
      <c r="S64" s="448" t="str">
        <f>+IF(MARZO!S64=0,"",MARZO!S64)</f>
        <v/>
      </c>
      <c r="T64" s="649" t="str">
        <f>+IF(MARZO!T64=0,"",MARZO!T64)</f>
        <v/>
      </c>
      <c r="U64" s="193"/>
      <c r="V64" s="193"/>
      <c r="W64" s="193"/>
      <c r="X64" s="193"/>
      <c r="Y64" s="193"/>
      <c r="Z64" s="193"/>
      <c r="AA64" s="193"/>
      <c r="AB64" s="193"/>
      <c r="AC64" s="193"/>
      <c r="AD64" s="193"/>
      <c r="AE64" s="193"/>
      <c r="AF64" s="193"/>
      <c r="AG64" s="193"/>
      <c r="AH64" s="193"/>
      <c r="AI64" s="193"/>
      <c r="AJ64" s="207"/>
      <c r="AK64" s="10"/>
      <c r="AL64" s="211"/>
      <c r="AM64" s="212"/>
      <c r="AN64" s="10"/>
      <c r="AO64" s="365"/>
      <c r="AP64" s="365"/>
      <c r="AQ64" s="365"/>
      <c r="AR64" s="365"/>
      <c r="AS64" s="365"/>
      <c r="AT64" s="365"/>
      <c r="AU64" s="365"/>
      <c r="AV64" s="365"/>
      <c r="AW64" s="365"/>
      <c r="AX64" s="365"/>
      <c r="AY64" s="365"/>
      <c r="AZ64" s="365"/>
      <c r="BA64" s="467"/>
      <c r="BB64" s="467"/>
      <c r="BC64" s="467"/>
      <c r="BD64" s="467"/>
      <c r="BE64" s="467"/>
      <c r="BF64" s="467"/>
      <c r="BG64" s="467"/>
      <c r="BH64" s="467"/>
      <c r="BI64" s="467"/>
      <c r="BJ64" s="467"/>
      <c r="BK64" s="467"/>
      <c r="BL64" s="467"/>
      <c r="BM64" s="467"/>
      <c r="BN64" s="467"/>
      <c r="BO64" s="467"/>
      <c r="BP64" s="467"/>
      <c r="BQ64" s="467"/>
      <c r="BR64" s="467"/>
    </row>
    <row r="65" spans="1:70" s="514" customFormat="1" ht="15" x14ac:dyDescent="0.2">
      <c r="A65" s="188" t="str">
        <f>+IF(MARZO!A65=0,"",MARZO!A65)</f>
        <v>1130113-2</v>
      </c>
      <c r="B65" s="189" t="str">
        <f>+IF(MARZO!B65=0,"",MARZO!B65)</f>
        <v>Vigencias Anteriores</v>
      </c>
      <c r="C65" s="456">
        <f>+ENERO!C65</f>
        <v>0</v>
      </c>
      <c r="D65" s="456">
        <f>MARZO!D65+ABRIL!P65</f>
        <v>0</v>
      </c>
      <c r="E65" s="456">
        <f>MARZO!E65+ABRIL!Q65</f>
        <v>6807623</v>
      </c>
      <c r="F65" s="170">
        <f>SUM(C65:E65)</f>
        <v>6807623</v>
      </c>
      <c r="G65" s="283">
        <f>MARZO!I65</f>
        <v>4519432</v>
      </c>
      <c r="H65" s="457">
        <v>0</v>
      </c>
      <c r="I65" s="170">
        <f>SUM(G65:H65)</f>
        <v>4519432</v>
      </c>
      <c r="J65" s="283">
        <f>MARZO!L65</f>
        <v>4519432</v>
      </c>
      <c r="K65" s="457">
        <v>0</v>
      </c>
      <c r="L65" s="170">
        <f>SUM(J65:K65)</f>
        <v>4519432</v>
      </c>
      <c r="M65" s="283">
        <f>F65-I65</f>
        <v>2288191</v>
      </c>
      <c r="N65" s="170">
        <f>F65-L65</f>
        <v>2288191</v>
      </c>
      <c r="O65" s="467"/>
      <c r="P65" s="455">
        <v>0</v>
      </c>
      <c r="Q65" s="458">
        <v>0</v>
      </c>
      <c r="R65" s="10"/>
      <c r="S65" s="34">
        <f>+IF(MARZO!S65=0,"",MARZO!S65)</f>
        <v>1020100</v>
      </c>
      <c r="T65" s="158" t="str">
        <f>+IF(MARZO!T65=0,"",MARZO!T65)</f>
        <v>Servicios Personales Asociados a Nómina</v>
      </c>
      <c r="U65" s="157">
        <f t="shared" ref="U65:AJ65" si="68">SUM(U66:U69)+U81</f>
        <v>796637507</v>
      </c>
      <c r="V65" s="144">
        <f t="shared" si="68"/>
        <v>0</v>
      </c>
      <c r="W65" s="144">
        <f t="shared" si="68"/>
        <v>68400503</v>
      </c>
      <c r="X65" s="152">
        <f t="shared" si="68"/>
        <v>865038010</v>
      </c>
      <c r="Y65" s="151">
        <f t="shared" si="68"/>
        <v>238620630</v>
      </c>
      <c r="Z65" s="144">
        <f t="shared" si="68"/>
        <v>59552709</v>
      </c>
      <c r="AA65" s="152">
        <f t="shared" si="68"/>
        <v>298173339</v>
      </c>
      <c r="AB65" s="151">
        <f t="shared" si="68"/>
        <v>238620630</v>
      </c>
      <c r="AC65" s="144">
        <f t="shared" si="68"/>
        <v>59552709</v>
      </c>
      <c r="AD65" s="152">
        <f t="shared" si="68"/>
        <v>298173339</v>
      </c>
      <c r="AE65" s="151">
        <f t="shared" si="68"/>
        <v>210066104</v>
      </c>
      <c r="AF65" s="144">
        <f t="shared" si="68"/>
        <v>63900414</v>
      </c>
      <c r="AG65" s="152">
        <f t="shared" si="68"/>
        <v>273966518</v>
      </c>
      <c r="AH65" s="151">
        <f t="shared" si="68"/>
        <v>566864671</v>
      </c>
      <c r="AI65" s="144">
        <f t="shared" si="68"/>
        <v>566864671</v>
      </c>
      <c r="AJ65" s="153">
        <f t="shared" si="68"/>
        <v>591071492</v>
      </c>
      <c r="AK65" s="10"/>
      <c r="AL65" s="151">
        <f>SUM(AL66:AL69)+AL81</f>
        <v>0</v>
      </c>
      <c r="AM65" s="153">
        <f>SUM(AM66:AM69)+AM81</f>
        <v>0</v>
      </c>
      <c r="AN65" s="10"/>
      <c r="AO65" s="365"/>
      <c r="AP65" s="365"/>
      <c r="AQ65" s="365"/>
      <c r="AR65" s="365"/>
      <c r="AS65" s="365"/>
      <c r="AT65" s="365"/>
      <c r="AU65" s="365"/>
      <c r="AV65" s="365"/>
      <c r="AW65" s="365"/>
      <c r="AX65" s="365"/>
      <c r="AY65" s="365"/>
      <c r="AZ65" s="365"/>
      <c r="BA65" s="467"/>
      <c r="BB65" s="467"/>
      <c r="BC65" s="467"/>
      <c r="BD65" s="467"/>
      <c r="BE65" s="467"/>
      <c r="BF65" s="467"/>
      <c r="BG65" s="467"/>
      <c r="BH65" s="467"/>
      <c r="BI65" s="467"/>
      <c r="BJ65" s="467"/>
      <c r="BK65" s="467"/>
      <c r="BL65" s="467"/>
      <c r="BM65" s="467"/>
      <c r="BN65" s="467"/>
      <c r="BO65" s="467"/>
      <c r="BP65" s="467"/>
      <c r="BQ65" s="467"/>
      <c r="BR65" s="467"/>
    </row>
    <row r="66" spans="1:70" s="467" customFormat="1" x14ac:dyDescent="0.2">
      <c r="A66" s="57">
        <f>+IF(MARZO!A66=0,"",MARZO!A66)</f>
        <v>1130114</v>
      </c>
      <c r="B66" s="45" t="str">
        <f>+IF(MARZO!B66=0,"",MARZO!B66)</f>
        <v xml:space="preserve">COMPAÑIAS DE SEGUROS  - PLANES DE SALUD  </v>
      </c>
      <c r="C66" s="53">
        <f t="shared" ref="C66:N66" si="69">SUM(C67:C68)</f>
        <v>700000</v>
      </c>
      <c r="D66" s="53">
        <f t="shared" si="69"/>
        <v>0</v>
      </c>
      <c r="E66" s="53">
        <f t="shared" si="69"/>
        <v>74063</v>
      </c>
      <c r="F66" s="54">
        <f t="shared" si="69"/>
        <v>774063</v>
      </c>
      <c r="G66" s="52">
        <f t="shared" si="69"/>
        <v>129163</v>
      </c>
      <c r="H66" s="53">
        <f t="shared" si="69"/>
        <v>0</v>
      </c>
      <c r="I66" s="54">
        <f t="shared" si="69"/>
        <v>129163</v>
      </c>
      <c r="J66" s="52">
        <f t="shared" si="69"/>
        <v>74063</v>
      </c>
      <c r="K66" s="53">
        <f t="shared" si="69"/>
        <v>55100</v>
      </c>
      <c r="L66" s="54">
        <f t="shared" si="69"/>
        <v>129163</v>
      </c>
      <c r="M66" s="52">
        <f t="shared" si="69"/>
        <v>644900</v>
      </c>
      <c r="N66" s="54">
        <f t="shared" si="69"/>
        <v>644900</v>
      </c>
      <c r="P66" s="52">
        <f>SUM(P67:P68)</f>
        <v>0</v>
      </c>
      <c r="Q66" s="54">
        <f>SUM(Q67:Q68)</f>
        <v>0</v>
      </c>
      <c r="R66" s="10"/>
      <c r="S66" s="155">
        <f>+IF(MARZO!S66=0,"",MARZO!S66)</f>
        <v>1020101</v>
      </c>
      <c r="T66" s="159" t="str">
        <f>+IF(MARZO!T66=0,"",MARZO!T66)</f>
        <v>Sueldos del Personal de nómina</v>
      </c>
      <c r="U66" s="29">
        <f>+ENERO!U66</f>
        <v>619386756</v>
      </c>
      <c r="V66" s="17">
        <f>MARZO!V66+ABRIL!AL66</f>
        <v>0</v>
      </c>
      <c r="W66" s="17">
        <f>MARZO!W66+ABRIL!AM66</f>
        <v>0</v>
      </c>
      <c r="X66" s="20">
        <f>SUM(U66:W66)</f>
        <v>619386756</v>
      </c>
      <c r="Y66" s="21">
        <f>MARZO!AA66</f>
        <v>155024527</v>
      </c>
      <c r="Z66" s="457">
        <v>51615563</v>
      </c>
      <c r="AA66" s="20">
        <f>SUM(Y66:Z66)</f>
        <v>206640090</v>
      </c>
      <c r="AB66" s="21">
        <f>MARZO!AD66</f>
        <v>155024527</v>
      </c>
      <c r="AC66" s="457">
        <v>51615563</v>
      </c>
      <c r="AD66" s="20">
        <f>SUM(AB66:AC66)</f>
        <v>206640090</v>
      </c>
      <c r="AE66" s="21">
        <f>MARZO!AG66</f>
        <v>155024526</v>
      </c>
      <c r="AF66" s="457">
        <v>51615563</v>
      </c>
      <c r="AG66" s="20">
        <f>SUM(AE66:AF66)</f>
        <v>206640089</v>
      </c>
      <c r="AH66" s="21">
        <f>X66-AA66</f>
        <v>412746666</v>
      </c>
      <c r="AI66" s="17">
        <f>X66-AD66</f>
        <v>412746666</v>
      </c>
      <c r="AJ66" s="18">
        <f>X66-AG66</f>
        <v>412746667</v>
      </c>
      <c r="AK66" s="10"/>
      <c r="AL66" s="455">
        <v>0</v>
      </c>
      <c r="AM66" s="458">
        <v>0</v>
      </c>
      <c r="AN66" s="10"/>
      <c r="AO66" s="365"/>
      <c r="AP66" s="365"/>
      <c r="AQ66" s="365"/>
      <c r="AR66" s="365"/>
      <c r="AS66" s="365"/>
      <c r="AT66" s="365"/>
      <c r="AU66" s="365"/>
      <c r="AV66" s="365"/>
      <c r="AW66" s="365"/>
      <c r="AX66" s="365"/>
      <c r="AY66" s="365"/>
      <c r="AZ66" s="365"/>
    </row>
    <row r="67" spans="1:70" s="514" customFormat="1" ht="15" x14ac:dyDescent="0.2">
      <c r="A67" s="188" t="str">
        <f>+IF(MARZO!A67=0,"",MARZO!A67)</f>
        <v>1130114-1</v>
      </c>
      <c r="B67" s="189" t="str">
        <f>+CONCATENATE("Vigencia ",INSTRUCCIONES!$F$3)</f>
        <v>Vigencia 2014</v>
      </c>
      <c r="C67" s="456">
        <f>+ENERO!C67</f>
        <v>700000</v>
      </c>
      <c r="D67" s="456">
        <f>MARZO!D67+ABRIL!P67</f>
        <v>0</v>
      </c>
      <c r="E67" s="456">
        <f>MARZO!E67+ABRIL!Q67</f>
        <v>0</v>
      </c>
      <c r="F67" s="170">
        <f>SUM(C67:E67)</f>
        <v>700000</v>
      </c>
      <c r="G67" s="283">
        <f>MARZO!I67</f>
        <v>129163</v>
      </c>
      <c r="H67" s="457">
        <v>0</v>
      </c>
      <c r="I67" s="170">
        <f>SUM(G67:H67)</f>
        <v>129163</v>
      </c>
      <c r="J67" s="283">
        <f>MARZO!L67</f>
        <v>74063</v>
      </c>
      <c r="K67" s="457">
        <v>55100</v>
      </c>
      <c r="L67" s="170">
        <f>SUM(J67:K67)</f>
        <v>129163</v>
      </c>
      <c r="M67" s="283">
        <f>F67-I67</f>
        <v>570837</v>
      </c>
      <c r="N67" s="170">
        <f>F67-L67</f>
        <v>570837</v>
      </c>
      <c r="O67" s="467"/>
      <c r="P67" s="455">
        <v>0</v>
      </c>
      <c r="Q67" s="458">
        <v>0</v>
      </c>
      <c r="R67" s="10"/>
      <c r="S67" s="155">
        <f>+IF(MARZO!S67=0,"",MARZO!S67)</f>
        <v>1020102</v>
      </c>
      <c r="T67" s="159" t="str">
        <f>+IF(MARZO!T67=0,"",MARZO!T67)</f>
        <v>Horas Extras,Dominic.,Festivos y Rec. Nocturnos</v>
      </c>
      <c r="U67" s="29">
        <f>+ENERO!U67</f>
        <v>92835719</v>
      </c>
      <c r="V67" s="17">
        <f>MARZO!V67+ABRIL!AL67</f>
        <v>0</v>
      </c>
      <c r="W67" s="17">
        <f>MARZO!W67+ABRIL!AM67</f>
        <v>0</v>
      </c>
      <c r="X67" s="20">
        <f>SUM(U67:W67)</f>
        <v>92835719</v>
      </c>
      <c r="Y67" s="21">
        <f>MARZO!AA67</f>
        <v>24322521</v>
      </c>
      <c r="Z67" s="457">
        <v>7146573</v>
      </c>
      <c r="AA67" s="20">
        <f>SUM(Y67:Z67)</f>
        <v>31469094</v>
      </c>
      <c r="AB67" s="21">
        <f>MARZO!AD67</f>
        <v>24322521</v>
      </c>
      <c r="AC67" s="457">
        <v>7146573</v>
      </c>
      <c r="AD67" s="20">
        <f>SUM(AB67:AC67)</f>
        <v>31469094</v>
      </c>
      <c r="AE67" s="21">
        <f>MARZO!AG67</f>
        <v>24322521</v>
      </c>
      <c r="AF67" s="457">
        <v>7146573</v>
      </c>
      <c r="AG67" s="20">
        <f>SUM(AE67:AF67)</f>
        <v>31469094</v>
      </c>
      <c r="AH67" s="21">
        <f>X67-AA67</f>
        <v>61366625</v>
      </c>
      <c r="AI67" s="17">
        <f>X67-AD67</f>
        <v>61366625</v>
      </c>
      <c r="AJ67" s="18">
        <f>X67-AG67</f>
        <v>61366625</v>
      </c>
      <c r="AK67" s="10"/>
      <c r="AL67" s="455">
        <v>0</v>
      </c>
      <c r="AM67" s="458">
        <v>0</v>
      </c>
      <c r="AN67" s="10"/>
      <c r="AO67" s="365"/>
      <c r="AP67" s="365"/>
      <c r="AQ67" s="365"/>
      <c r="AR67" s="365"/>
      <c r="AS67" s="365"/>
      <c r="AT67" s="365"/>
      <c r="AU67" s="365"/>
      <c r="AV67" s="365"/>
      <c r="AW67" s="365"/>
      <c r="AX67" s="365"/>
      <c r="AY67" s="365"/>
      <c r="AZ67" s="365"/>
      <c r="BA67" s="467"/>
      <c r="BB67" s="467"/>
      <c r="BC67" s="467"/>
      <c r="BD67" s="467"/>
      <c r="BE67" s="467"/>
      <c r="BF67" s="467"/>
      <c r="BG67" s="467"/>
      <c r="BH67" s="467"/>
      <c r="BI67" s="467"/>
      <c r="BJ67" s="467"/>
      <c r="BK67" s="467"/>
      <c r="BL67" s="467"/>
      <c r="BM67" s="467"/>
      <c r="BN67" s="467"/>
      <c r="BO67" s="467"/>
      <c r="BP67" s="467"/>
      <c r="BQ67" s="467"/>
      <c r="BR67" s="467"/>
    </row>
    <row r="68" spans="1:70" s="514" customFormat="1" ht="15" x14ac:dyDescent="0.2">
      <c r="A68" s="188" t="str">
        <f>+IF(MARZO!A68=0,"",MARZO!A68)</f>
        <v>1130114-2</v>
      </c>
      <c r="B68" s="189" t="str">
        <f>+IF(MARZO!B68=0,"",MARZO!B68)</f>
        <v>Vigencias Anteriores</v>
      </c>
      <c r="C68" s="456">
        <f>+ENERO!C68</f>
        <v>0</v>
      </c>
      <c r="D68" s="456">
        <f>MARZO!D68+ABRIL!P68</f>
        <v>0</v>
      </c>
      <c r="E68" s="456">
        <f>MARZO!E68+ABRIL!Q68</f>
        <v>74063</v>
      </c>
      <c r="F68" s="170">
        <f>SUM(C68:E68)</f>
        <v>74063</v>
      </c>
      <c r="G68" s="283">
        <f>MARZO!I68</f>
        <v>0</v>
      </c>
      <c r="H68" s="457">
        <v>0</v>
      </c>
      <c r="I68" s="170">
        <f>SUM(G68:H68)</f>
        <v>0</v>
      </c>
      <c r="J68" s="283">
        <f>MARZO!L68</f>
        <v>0</v>
      </c>
      <c r="K68" s="457">
        <v>0</v>
      </c>
      <c r="L68" s="170">
        <f>SUM(J68:K68)</f>
        <v>0</v>
      </c>
      <c r="M68" s="283">
        <f>F68-I68</f>
        <v>74063</v>
      </c>
      <c r="N68" s="170">
        <f>F68-L68</f>
        <v>74063</v>
      </c>
      <c r="O68" s="467"/>
      <c r="P68" s="455">
        <v>0</v>
      </c>
      <c r="Q68" s="458">
        <v>0</v>
      </c>
      <c r="R68" s="10"/>
      <c r="S68" s="155">
        <f>+IF(MARZO!S68=0,"",MARZO!S68)</f>
        <v>1020103</v>
      </c>
      <c r="T68" s="159" t="str">
        <f>+IF(MARZO!T68=0,"",MARZO!T68)</f>
        <v>Prima Técnica</v>
      </c>
      <c r="U68" s="29">
        <f>+ENERO!U68</f>
        <v>0</v>
      </c>
      <c r="V68" s="17">
        <f>MARZO!V68+ABRIL!AL68</f>
        <v>0</v>
      </c>
      <c r="W68" s="17">
        <f>MARZO!W68+ABRIL!AM68</f>
        <v>0</v>
      </c>
      <c r="X68" s="20">
        <f>SUM(U68:W68)</f>
        <v>0</v>
      </c>
      <c r="Y68" s="21">
        <f>MARZO!AA68</f>
        <v>0</v>
      </c>
      <c r="Z68" s="457">
        <v>0</v>
      </c>
      <c r="AA68" s="20">
        <f>SUM(Y68:Z68)</f>
        <v>0</v>
      </c>
      <c r="AB68" s="21">
        <f>MARZO!AD68</f>
        <v>0</v>
      </c>
      <c r="AC68" s="457">
        <v>0</v>
      </c>
      <c r="AD68" s="20">
        <f>SUM(AB68:AC68)</f>
        <v>0</v>
      </c>
      <c r="AE68" s="21">
        <f>MARZO!AG68</f>
        <v>0</v>
      </c>
      <c r="AF68" s="457">
        <v>0</v>
      </c>
      <c r="AG68" s="20">
        <f>SUM(AE68:AF68)</f>
        <v>0</v>
      </c>
      <c r="AH68" s="21">
        <f>X68-AA68</f>
        <v>0</v>
      </c>
      <c r="AI68" s="17">
        <f>X68-AD68</f>
        <v>0</v>
      </c>
      <c r="AJ68" s="18">
        <f>X68-AG68</f>
        <v>0</v>
      </c>
      <c r="AK68" s="10"/>
      <c r="AL68" s="455">
        <v>0</v>
      </c>
      <c r="AM68" s="458">
        <v>0</v>
      </c>
      <c r="AN68" s="10"/>
      <c r="AO68" s="365"/>
      <c r="AP68" s="365"/>
      <c r="AQ68" s="365"/>
      <c r="AR68" s="365"/>
      <c r="AS68" s="365"/>
      <c r="AT68" s="365"/>
      <c r="AU68" s="365"/>
      <c r="AV68" s="365"/>
      <c r="AW68" s="365"/>
      <c r="AX68" s="365"/>
      <c r="AY68" s="365"/>
      <c r="AZ68" s="365"/>
      <c r="BA68" s="467"/>
      <c r="BB68" s="467"/>
      <c r="BC68" s="467"/>
      <c r="BD68" s="467"/>
      <c r="BE68" s="467"/>
      <c r="BF68" s="467"/>
      <c r="BG68" s="467"/>
      <c r="BH68" s="467"/>
      <c r="BI68" s="467"/>
      <c r="BJ68" s="467"/>
      <c r="BK68" s="467"/>
      <c r="BL68" s="467"/>
      <c r="BM68" s="467"/>
      <c r="BN68" s="467"/>
      <c r="BO68" s="467"/>
      <c r="BP68" s="467"/>
      <c r="BQ68" s="467"/>
      <c r="BR68" s="467"/>
    </row>
    <row r="69" spans="1:70" s="467" customFormat="1" x14ac:dyDescent="0.2">
      <c r="A69" s="57">
        <f>+IF(MARZO!A69=0,"",MARZO!A69)</f>
        <v>1130115</v>
      </c>
      <c r="B69" s="45" t="str">
        <f>+IF(MARZO!B69=0,"",MARZO!B69)</f>
        <v>ENTIDADES DE REGIMEN ESPECIAL (Magisterio, Fuerza Pca.)</v>
      </c>
      <c r="C69" s="53">
        <f t="shared" ref="C69:N69" si="70">SUM(C70:C71)</f>
        <v>51000000</v>
      </c>
      <c r="D69" s="53">
        <f t="shared" si="70"/>
        <v>0</v>
      </c>
      <c r="E69" s="53">
        <f t="shared" si="70"/>
        <v>22391319</v>
      </c>
      <c r="F69" s="54">
        <f t="shared" si="70"/>
        <v>73391319</v>
      </c>
      <c r="G69" s="52">
        <f t="shared" si="70"/>
        <v>14906340</v>
      </c>
      <c r="H69" s="53">
        <f t="shared" si="70"/>
        <v>14912042</v>
      </c>
      <c r="I69" s="54">
        <f t="shared" si="70"/>
        <v>29818382</v>
      </c>
      <c r="J69" s="52">
        <f t="shared" si="70"/>
        <v>2587034</v>
      </c>
      <c r="K69" s="53">
        <f t="shared" si="70"/>
        <v>11586366</v>
      </c>
      <c r="L69" s="54">
        <f t="shared" si="70"/>
        <v>14173400</v>
      </c>
      <c r="M69" s="52">
        <f t="shared" si="70"/>
        <v>43572937</v>
      </c>
      <c r="N69" s="54">
        <f t="shared" si="70"/>
        <v>59217919</v>
      </c>
      <c r="P69" s="52">
        <f>SUM(P70:P71)</f>
        <v>0</v>
      </c>
      <c r="Q69" s="54">
        <f>SUM(Q70:Q71)</f>
        <v>0</v>
      </c>
      <c r="R69" s="10"/>
      <c r="S69" s="155">
        <f>+IF(MARZO!S69=0,"",MARZO!S69)</f>
        <v>1020104</v>
      </c>
      <c r="T69" s="159" t="str">
        <f>+IF(MARZO!T69=0,"",MARZO!T69)</f>
        <v>Otros</v>
      </c>
      <c r="U69" s="29">
        <f t="shared" ref="U69:AJ69" si="71">SUM(U70:U80)</f>
        <v>84415032</v>
      </c>
      <c r="V69" s="17">
        <f t="shared" si="71"/>
        <v>0</v>
      </c>
      <c r="W69" s="17">
        <f t="shared" si="71"/>
        <v>12000000</v>
      </c>
      <c r="X69" s="20">
        <f t="shared" si="71"/>
        <v>96415032</v>
      </c>
      <c r="Y69" s="21">
        <f t="shared" si="71"/>
        <v>2873079</v>
      </c>
      <c r="Z69" s="169">
        <f t="shared" si="71"/>
        <v>790573</v>
      </c>
      <c r="AA69" s="20">
        <f t="shared" si="71"/>
        <v>3663652</v>
      </c>
      <c r="AB69" s="21">
        <f t="shared" si="71"/>
        <v>2873079</v>
      </c>
      <c r="AC69" s="169">
        <f t="shared" si="71"/>
        <v>790573</v>
      </c>
      <c r="AD69" s="20">
        <f t="shared" si="71"/>
        <v>3663652</v>
      </c>
      <c r="AE69" s="21">
        <f t="shared" si="71"/>
        <v>2873079</v>
      </c>
      <c r="AF69" s="169">
        <f t="shared" si="71"/>
        <v>790573</v>
      </c>
      <c r="AG69" s="20">
        <f t="shared" si="71"/>
        <v>3663652</v>
      </c>
      <c r="AH69" s="21">
        <f t="shared" si="71"/>
        <v>92751380</v>
      </c>
      <c r="AI69" s="17">
        <f t="shared" si="71"/>
        <v>92751380</v>
      </c>
      <c r="AJ69" s="18">
        <f t="shared" si="71"/>
        <v>92751380</v>
      </c>
      <c r="AK69" s="10"/>
      <c r="AL69" s="31">
        <f>SUM(AL70:AL80)</f>
        <v>0</v>
      </c>
      <c r="AM69" s="28">
        <f>SUM(AM70:AM80)</f>
        <v>0</v>
      </c>
      <c r="AN69" s="10"/>
      <c r="AO69" s="365"/>
      <c r="AP69" s="365"/>
      <c r="AQ69" s="365"/>
      <c r="AR69" s="365"/>
      <c r="AS69" s="365"/>
      <c r="AT69" s="365"/>
      <c r="AU69" s="365"/>
      <c r="AV69" s="365"/>
      <c r="AW69" s="365"/>
      <c r="AX69" s="365"/>
      <c r="AY69" s="365"/>
      <c r="AZ69" s="365"/>
    </row>
    <row r="70" spans="1:70" s="514" customFormat="1" ht="15" x14ac:dyDescent="0.2">
      <c r="A70" s="188" t="str">
        <f>+IF(MARZO!A70=0,"",MARZO!A70)</f>
        <v>1130115-1</v>
      </c>
      <c r="B70" s="189" t="str">
        <f>+CONCATENATE("Vigencia ",INSTRUCCIONES!$F$3)</f>
        <v>Vigencia 2014</v>
      </c>
      <c r="C70" s="456">
        <f>+ENERO!C70</f>
        <v>51000000</v>
      </c>
      <c r="D70" s="456">
        <f>MARZO!D70+ABRIL!P70</f>
        <v>0</v>
      </c>
      <c r="E70" s="456">
        <f>MARZO!E70+ABRIL!Q70</f>
        <v>0</v>
      </c>
      <c r="F70" s="170">
        <f>SUM(C70:E70)</f>
        <v>51000000</v>
      </c>
      <c r="G70" s="283">
        <f>MARZO!I70</f>
        <v>12386511</v>
      </c>
      <c r="H70" s="457">
        <v>3768097</v>
      </c>
      <c r="I70" s="170">
        <f>SUM(G70:H70)</f>
        <v>16154608</v>
      </c>
      <c r="J70" s="283">
        <f>MARZO!L70</f>
        <v>67205</v>
      </c>
      <c r="K70" s="457">
        <v>442421</v>
      </c>
      <c r="L70" s="170">
        <f>SUM(J70:K70)</f>
        <v>509626</v>
      </c>
      <c r="M70" s="283">
        <f>F70-I70</f>
        <v>34845392</v>
      </c>
      <c r="N70" s="170">
        <f>F70-L70</f>
        <v>50490374</v>
      </c>
      <c r="O70" s="467"/>
      <c r="P70" s="455">
        <v>0</v>
      </c>
      <c r="Q70" s="458">
        <v>0</v>
      </c>
      <c r="R70" s="10"/>
      <c r="S70" s="156" t="str">
        <f>+IF(MARZO!S70=0,"",MARZO!S70)</f>
        <v>1020104-1</v>
      </c>
      <c r="T70" s="55" t="str">
        <f>+IF(MARZO!T70=0,"",MARZO!T70)</f>
        <v xml:space="preserve">Prima de Navidad </v>
      </c>
      <c r="U70" s="29">
        <f>+ENERO!U70</f>
        <v>53766212</v>
      </c>
      <c r="V70" s="17">
        <f>MARZO!V70+ABRIL!AL70</f>
        <v>0</v>
      </c>
      <c r="W70" s="17">
        <f>MARZO!W70+ABRIL!AM70</f>
        <v>0</v>
      </c>
      <c r="X70" s="20">
        <f t="shared" ref="X70:X81" si="72">SUM(U70:W70)</f>
        <v>53766212</v>
      </c>
      <c r="Y70" s="21">
        <f>MARZO!AA70</f>
        <v>0</v>
      </c>
      <c r="Z70" s="457">
        <v>0</v>
      </c>
      <c r="AA70" s="20">
        <f t="shared" ref="AA70:AA81" si="73">SUM(Y70:Z70)</f>
        <v>0</v>
      </c>
      <c r="AB70" s="21">
        <f>MARZO!AD70</f>
        <v>0</v>
      </c>
      <c r="AC70" s="457">
        <v>0</v>
      </c>
      <c r="AD70" s="20">
        <f t="shared" ref="AD70:AD81" si="74">SUM(AB70:AC70)</f>
        <v>0</v>
      </c>
      <c r="AE70" s="21">
        <f>MARZO!AG70</f>
        <v>0</v>
      </c>
      <c r="AF70" s="457">
        <v>0</v>
      </c>
      <c r="AG70" s="20">
        <f t="shared" ref="AG70:AG81" si="75">SUM(AE70:AF70)</f>
        <v>0</v>
      </c>
      <c r="AH70" s="21">
        <f t="shared" ref="AH70:AH81" si="76">X70-AA70</f>
        <v>53766212</v>
      </c>
      <c r="AI70" s="17">
        <f t="shared" ref="AI70:AI81" si="77">X70-AD70</f>
        <v>53766212</v>
      </c>
      <c r="AJ70" s="18">
        <f t="shared" ref="AJ70:AJ81" si="78">X70-AG70</f>
        <v>53766212</v>
      </c>
      <c r="AK70" s="10"/>
      <c r="AL70" s="455">
        <v>0</v>
      </c>
      <c r="AM70" s="458">
        <v>0</v>
      </c>
      <c r="AN70" s="10"/>
      <c r="AO70" s="365"/>
      <c r="AP70" s="365"/>
      <c r="AQ70" s="365"/>
      <c r="AR70" s="365"/>
      <c r="AS70" s="365"/>
      <c r="AT70" s="365"/>
      <c r="AU70" s="365"/>
      <c r="AV70" s="365"/>
      <c r="AW70" s="365"/>
      <c r="AX70" s="365"/>
      <c r="AY70" s="365"/>
      <c r="AZ70" s="365"/>
      <c r="BA70" s="467"/>
      <c r="BB70" s="467"/>
      <c r="BC70" s="467"/>
      <c r="BD70" s="467"/>
      <c r="BE70" s="467"/>
      <c r="BF70" s="467"/>
      <c r="BG70" s="467"/>
      <c r="BH70" s="467"/>
      <c r="BI70" s="467"/>
      <c r="BJ70" s="467"/>
      <c r="BK70" s="467"/>
      <c r="BL70" s="467"/>
      <c r="BM70" s="467"/>
      <c r="BN70" s="467"/>
      <c r="BO70" s="467"/>
      <c r="BP70" s="467"/>
      <c r="BQ70" s="467"/>
      <c r="BR70" s="467"/>
    </row>
    <row r="71" spans="1:70" s="514" customFormat="1" ht="15" x14ac:dyDescent="0.2">
      <c r="A71" s="188" t="str">
        <f>+IF(MARZO!A71=0,"",MARZO!A71)</f>
        <v>1130115-2</v>
      </c>
      <c r="B71" s="189" t="str">
        <f>+IF(MARZO!B71=0,"",MARZO!B71)</f>
        <v>Vigencias Anteriores</v>
      </c>
      <c r="C71" s="456">
        <f>+ENERO!C71</f>
        <v>0</v>
      </c>
      <c r="D71" s="456">
        <f>MARZO!D71+ABRIL!P71</f>
        <v>0</v>
      </c>
      <c r="E71" s="456">
        <f>MARZO!E71+ABRIL!Q71</f>
        <v>22391319</v>
      </c>
      <c r="F71" s="170">
        <f>SUM(C71:E71)</f>
        <v>22391319</v>
      </c>
      <c r="G71" s="283">
        <f>MARZO!I71</f>
        <v>2519829</v>
      </c>
      <c r="H71" s="457">
        <v>11143945</v>
      </c>
      <c r="I71" s="170">
        <f>SUM(G71:H71)</f>
        <v>13663774</v>
      </c>
      <c r="J71" s="283">
        <f>MARZO!L71</f>
        <v>2519829</v>
      </c>
      <c r="K71" s="457">
        <v>11143945</v>
      </c>
      <c r="L71" s="170">
        <f>SUM(J71:K71)</f>
        <v>13663774</v>
      </c>
      <c r="M71" s="283">
        <f>F71-I71</f>
        <v>8727545</v>
      </c>
      <c r="N71" s="170">
        <f>F71-L71</f>
        <v>8727545</v>
      </c>
      <c r="O71" s="467"/>
      <c r="P71" s="455">
        <v>0</v>
      </c>
      <c r="Q71" s="458">
        <v>0</v>
      </c>
      <c r="R71" s="10"/>
      <c r="S71" s="156" t="str">
        <f>+IF(MARZO!S71=0,"",MARZO!S71)</f>
        <v>1020104-2</v>
      </c>
      <c r="T71" s="55" t="str">
        <f>+IF(MARZO!T71=0,"",MARZO!T71)</f>
        <v>Prima Vida Cara</v>
      </c>
      <c r="U71" s="29">
        <f>+ENERO!U71</f>
        <v>0</v>
      </c>
      <c r="V71" s="17">
        <f>MARZO!V71+ABRIL!AL71</f>
        <v>0</v>
      </c>
      <c r="W71" s="17">
        <f>MARZO!W71+ABRIL!AM71</f>
        <v>0</v>
      </c>
      <c r="X71" s="20">
        <f t="shared" si="72"/>
        <v>0</v>
      </c>
      <c r="Y71" s="21">
        <f>MARZO!AA71</f>
        <v>0</v>
      </c>
      <c r="Z71" s="457">
        <v>0</v>
      </c>
      <c r="AA71" s="20">
        <f t="shared" si="73"/>
        <v>0</v>
      </c>
      <c r="AB71" s="21">
        <f>MARZO!AD71</f>
        <v>0</v>
      </c>
      <c r="AC71" s="457">
        <v>0</v>
      </c>
      <c r="AD71" s="20">
        <f t="shared" si="74"/>
        <v>0</v>
      </c>
      <c r="AE71" s="21">
        <f>MARZO!AG71</f>
        <v>0</v>
      </c>
      <c r="AF71" s="457">
        <v>0</v>
      </c>
      <c r="AG71" s="20">
        <f t="shared" si="75"/>
        <v>0</v>
      </c>
      <c r="AH71" s="21">
        <f t="shared" si="76"/>
        <v>0</v>
      </c>
      <c r="AI71" s="17">
        <f t="shared" si="77"/>
        <v>0</v>
      </c>
      <c r="AJ71" s="18">
        <f t="shared" si="78"/>
        <v>0</v>
      </c>
      <c r="AK71" s="10"/>
      <c r="AL71" s="455">
        <v>0</v>
      </c>
      <c r="AM71" s="458">
        <v>0</v>
      </c>
      <c r="AN71" s="10"/>
      <c r="AO71" s="365"/>
      <c r="AP71" s="365"/>
      <c r="AQ71" s="365"/>
      <c r="AR71" s="365"/>
      <c r="AS71" s="365"/>
      <c r="AT71" s="365"/>
      <c r="AU71" s="365"/>
      <c r="AV71" s="365"/>
      <c r="AW71" s="365"/>
      <c r="AX71" s="365"/>
      <c r="AY71" s="365"/>
      <c r="AZ71" s="365"/>
      <c r="BA71" s="467"/>
      <c r="BB71" s="467"/>
      <c r="BC71" s="467"/>
      <c r="BD71" s="467"/>
      <c r="BE71" s="467"/>
      <c r="BF71" s="467"/>
      <c r="BG71" s="467"/>
      <c r="BH71" s="467"/>
      <c r="BI71" s="467"/>
      <c r="BJ71" s="467"/>
      <c r="BK71" s="467"/>
      <c r="BL71" s="467"/>
      <c r="BM71" s="467"/>
      <c r="BN71" s="467"/>
      <c r="BO71" s="467"/>
      <c r="BP71" s="467"/>
      <c r="BQ71" s="467"/>
      <c r="BR71" s="467"/>
    </row>
    <row r="72" spans="1:70" s="467" customFormat="1" x14ac:dyDescent="0.2">
      <c r="A72" s="57">
        <f>+IF(MARZO!A72=0,"",MARZO!A72)</f>
        <v>1130116</v>
      </c>
      <c r="B72" s="45" t="str">
        <f>+IF(MARZO!B72=0,"",MARZO!B72)</f>
        <v>ADMINISTRADORAS DE RIESGOS PROFESIONALES</v>
      </c>
      <c r="C72" s="53">
        <f t="shared" ref="C72:N72" si="79">SUM(C73:C74)</f>
        <v>50000000</v>
      </c>
      <c r="D72" s="53">
        <f t="shared" si="79"/>
        <v>0</v>
      </c>
      <c r="E72" s="53">
        <f t="shared" si="79"/>
        <v>8628129</v>
      </c>
      <c r="F72" s="54">
        <f t="shared" si="79"/>
        <v>58628129</v>
      </c>
      <c r="G72" s="52">
        <f t="shared" si="79"/>
        <v>19869519</v>
      </c>
      <c r="H72" s="53">
        <f t="shared" si="79"/>
        <v>5783528</v>
      </c>
      <c r="I72" s="54">
        <f t="shared" si="79"/>
        <v>25653047</v>
      </c>
      <c r="J72" s="52">
        <f t="shared" si="79"/>
        <v>10930401</v>
      </c>
      <c r="K72" s="53">
        <f t="shared" si="79"/>
        <v>2360673</v>
      </c>
      <c r="L72" s="54">
        <f t="shared" si="79"/>
        <v>13291074</v>
      </c>
      <c r="M72" s="52">
        <f t="shared" si="79"/>
        <v>32975082</v>
      </c>
      <c r="N72" s="54">
        <f t="shared" si="79"/>
        <v>45337055</v>
      </c>
      <c r="P72" s="52">
        <f>SUM(P73:P74)</f>
        <v>0</v>
      </c>
      <c r="Q72" s="54">
        <f>SUM(Q73:Q74)</f>
        <v>0</v>
      </c>
      <c r="R72" s="10"/>
      <c r="S72" s="156" t="str">
        <f>+IF(MARZO!S72=0,"",MARZO!S72)</f>
        <v>1020104-3</v>
      </c>
      <c r="T72" s="55" t="str">
        <f>+IF(MARZO!T72=0,"",MARZO!T72)</f>
        <v>Prima de Vacaciones</v>
      </c>
      <c r="U72" s="29">
        <f>+ENERO!U72</f>
        <v>25807782</v>
      </c>
      <c r="V72" s="17">
        <f>MARZO!V72+ABRIL!AL72</f>
        <v>0</v>
      </c>
      <c r="W72" s="17">
        <f>MARZO!W72+ABRIL!AM72</f>
        <v>10000000</v>
      </c>
      <c r="X72" s="20">
        <f t="shared" si="72"/>
        <v>35807782</v>
      </c>
      <c r="Y72" s="21">
        <f>MARZO!AA72</f>
        <v>2355600</v>
      </c>
      <c r="Z72" s="457">
        <v>637741</v>
      </c>
      <c r="AA72" s="20">
        <f t="shared" si="73"/>
        <v>2993341</v>
      </c>
      <c r="AB72" s="21">
        <f>MARZO!AD72</f>
        <v>2355600</v>
      </c>
      <c r="AC72" s="457">
        <v>637741</v>
      </c>
      <c r="AD72" s="20">
        <f t="shared" si="74"/>
        <v>2993341</v>
      </c>
      <c r="AE72" s="21">
        <f>MARZO!AG72</f>
        <v>2355600</v>
      </c>
      <c r="AF72" s="457">
        <v>637741</v>
      </c>
      <c r="AG72" s="20">
        <f t="shared" si="75"/>
        <v>2993341</v>
      </c>
      <c r="AH72" s="21">
        <f t="shared" si="76"/>
        <v>32814441</v>
      </c>
      <c r="AI72" s="17">
        <f t="shared" si="77"/>
        <v>32814441</v>
      </c>
      <c r="AJ72" s="18">
        <f t="shared" si="78"/>
        <v>32814441</v>
      </c>
      <c r="AK72" s="10"/>
      <c r="AL72" s="455">
        <v>0</v>
      </c>
      <c r="AM72" s="458">
        <v>0</v>
      </c>
      <c r="AN72" s="10"/>
      <c r="AO72" s="365"/>
      <c r="AP72" s="365"/>
      <c r="AQ72" s="365"/>
      <c r="AR72" s="365"/>
      <c r="AS72" s="365"/>
      <c r="AT72" s="365"/>
      <c r="AU72" s="365"/>
      <c r="AV72" s="365"/>
      <c r="AW72" s="365"/>
      <c r="AX72" s="365"/>
      <c r="AY72" s="365"/>
      <c r="AZ72" s="365"/>
    </row>
    <row r="73" spans="1:70" s="514" customFormat="1" ht="15" x14ac:dyDescent="0.2">
      <c r="A73" s="188" t="str">
        <f>+IF(MARZO!A73=0,"",MARZO!A73)</f>
        <v>1130116-1</v>
      </c>
      <c r="B73" s="189" t="str">
        <f>+CONCATENATE("Vigencia ",INSTRUCCIONES!$F$3)</f>
        <v>Vigencia 2014</v>
      </c>
      <c r="C73" s="456">
        <f>+ENERO!C73</f>
        <v>50000000</v>
      </c>
      <c r="D73" s="456">
        <f>MARZO!D73+ABRIL!P73</f>
        <v>0</v>
      </c>
      <c r="E73" s="456">
        <f>MARZO!E73+ABRIL!Q73</f>
        <v>0</v>
      </c>
      <c r="F73" s="170">
        <f>SUM(C73:E73)</f>
        <v>50000000</v>
      </c>
      <c r="G73" s="283">
        <f>MARZO!I73</f>
        <v>12377472</v>
      </c>
      <c r="H73" s="457">
        <v>5693544</v>
      </c>
      <c r="I73" s="170">
        <f>SUM(G73:H73)</f>
        <v>18071016</v>
      </c>
      <c r="J73" s="283">
        <f>MARZO!L73</f>
        <v>3438354</v>
      </c>
      <c r="K73" s="457">
        <v>2270689</v>
      </c>
      <c r="L73" s="170">
        <f>SUM(J73:K73)</f>
        <v>5709043</v>
      </c>
      <c r="M73" s="283">
        <f>F73-I73</f>
        <v>31928984</v>
      </c>
      <c r="N73" s="170">
        <f>F73-L73</f>
        <v>44290957</v>
      </c>
      <c r="O73" s="467"/>
      <c r="P73" s="455">
        <v>0</v>
      </c>
      <c r="Q73" s="458">
        <v>0</v>
      </c>
      <c r="R73" s="10"/>
      <c r="S73" s="156" t="str">
        <f>+IF(MARZO!S73=0,"",MARZO!S73)</f>
        <v>1020104-4</v>
      </c>
      <c r="T73" s="55" t="str">
        <f>+IF(MARZO!T73=0,"",MARZO!T73)</f>
        <v>Prima Clima</v>
      </c>
      <c r="U73" s="29">
        <f>+ENERO!U73</f>
        <v>0</v>
      </c>
      <c r="V73" s="17">
        <f>MARZO!V73+ABRIL!AL73</f>
        <v>0</v>
      </c>
      <c r="W73" s="17">
        <f>MARZO!W73+ABRIL!AM73</f>
        <v>0</v>
      </c>
      <c r="X73" s="20">
        <f t="shared" si="72"/>
        <v>0</v>
      </c>
      <c r="Y73" s="21">
        <f>MARZO!AA73</f>
        <v>0</v>
      </c>
      <c r="Z73" s="457">
        <v>0</v>
      </c>
      <c r="AA73" s="20">
        <f t="shared" si="73"/>
        <v>0</v>
      </c>
      <c r="AB73" s="21">
        <f>MARZO!AD73</f>
        <v>0</v>
      </c>
      <c r="AC73" s="457">
        <v>0</v>
      </c>
      <c r="AD73" s="20">
        <f t="shared" si="74"/>
        <v>0</v>
      </c>
      <c r="AE73" s="21">
        <f>MARZO!AG73</f>
        <v>0</v>
      </c>
      <c r="AF73" s="457">
        <v>0</v>
      </c>
      <c r="AG73" s="20">
        <f t="shared" si="75"/>
        <v>0</v>
      </c>
      <c r="AH73" s="21">
        <f t="shared" si="76"/>
        <v>0</v>
      </c>
      <c r="AI73" s="17">
        <f t="shared" si="77"/>
        <v>0</v>
      </c>
      <c r="AJ73" s="18">
        <f t="shared" si="78"/>
        <v>0</v>
      </c>
      <c r="AK73" s="10"/>
      <c r="AL73" s="455">
        <v>0</v>
      </c>
      <c r="AM73" s="458">
        <v>0</v>
      </c>
      <c r="AN73" s="10"/>
      <c r="AO73" s="365"/>
      <c r="AP73" s="365"/>
      <c r="AQ73" s="365"/>
      <c r="AR73" s="365"/>
      <c r="AS73" s="365"/>
      <c r="AT73" s="365"/>
      <c r="AU73" s="365"/>
      <c r="AV73" s="365"/>
      <c r="AW73" s="365"/>
      <c r="AX73" s="365"/>
      <c r="AY73" s="365"/>
      <c r="AZ73" s="365"/>
      <c r="BA73" s="467"/>
      <c r="BB73" s="467"/>
      <c r="BC73" s="467"/>
      <c r="BD73" s="467"/>
      <c r="BE73" s="467"/>
      <c r="BF73" s="467"/>
      <c r="BG73" s="467"/>
      <c r="BH73" s="467"/>
      <c r="BI73" s="467"/>
      <c r="BJ73" s="467"/>
      <c r="BK73" s="467"/>
      <c r="BL73" s="467"/>
      <c r="BM73" s="467"/>
      <c r="BN73" s="467"/>
      <c r="BO73" s="467"/>
      <c r="BP73" s="467"/>
      <c r="BQ73" s="467"/>
      <c r="BR73" s="467"/>
    </row>
    <row r="74" spans="1:70" s="514" customFormat="1" ht="15" x14ac:dyDescent="0.2">
      <c r="A74" s="188" t="str">
        <f>+IF(MARZO!A74=0,"",MARZO!A74)</f>
        <v>1130116-2</v>
      </c>
      <c r="B74" s="189" t="str">
        <f>+IF(MARZO!B74=0,"",MARZO!B74)</f>
        <v>Vigencias Anteriores</v>
      </c>
      <c r="C74" s="456">
        <f>+ENERO!C74</f>
        <v>0</v>
      </c>
      <c r="D74" s="456">
        <f>MARZO!D74+ABRIL!P74</f>
        <v>0</v>
      </c>
      <c r="E74" s="456">
        <f>MARZO!E74+ABRIL!Q74</f>
        <v>8628129</v>
      </c>
      <c r="F74" s="170">
        <f>SUM(C74:E74)</f>
        <v>8628129</v>
      </c>
      <c r="G74" s="283">
        <f>MARZO!I74</f>
        <v>7492047</v>
      </c>
      <c r="H74" s="457">
        <v>89984</v>
      </c>
      <c r="I74" s="170">
        <f>SUM(G74:H74)</f>
        <v>7582031</v>
      </c>
      <c r="J74" s="283">
        <f>MARZO!L74</f>
        <v>7492047</v>
      </c>
      <c r="K74" s="457">
        <v>89984</v>
      </c>
      <c r="L74" s="170">
        <f>SUM(J74:K74)</f>
        <v>7582031</v>
      </c>
      <c r="M74" s="283">
        <f>F74-I74</f>
        <v>1046098</v>
      </c>
      <c r="N74" s="170">
        <f>F74-L74</f>
        <v>1046098</v>
      </c>
      <c r="O74" s="467"/>
      <c r="P74" s="455">
        <v>0</v>
      </c>
      <c r="Q74" s="458">
        <v>0</v>
      </c>
      <c r="R74" s="10"/>
      <c r="S74" s="156" t="str">
        <f>+IF(MARZO!S74=0,"",MARZO!S74)</f>
        <v>1020104-5</v>
      </c>
      <c r="T74" s="55" t="str">
        <f>+IF(MARZO!T74=0,"",MARZO!T74)</f>
        <v>Prima de Servicios</v>
      </c>
      <c r="U74" s="29">
        <f>+ENERO!U74</f>
        <v>0</v>
      </c>
      <c r="V74" s="17">
        <f>MARZO!V74+ABRIL!AL74</f>
        <v>0</v>
      </c>
      <c r="W74" s="17">
        <f>MARZO!W74+ABRIL!AM74</f>
        <v>0</v>
      </c>
      <c r="X74" s="20">
        <f t="shared" si="72"/>
        <v>0</v>
      </c>
      <c r="Y74" s="21">
        <f>MARZO!AA74</f>
        <v>0</v>
      </c>
      <c r="Z74" s="457">
        <v>0</v>
      </c>
      <c r="AA74" s="20">
        <f t="shared" si="73"/>
        <v>0</v>
      </c>
      <c r="AB74" s="21">
        <f>MARZO!AD74</f>
        <v>0</v>
      </c>
      <c r="AC74" s="457">
        <v>0</v>
      </c>
      <c r="AD74" s="20">
        <f t="shared" si="74"/>
        <v>0</v>
      </c>
      <c r="AE74" s="21">
        <f>MARZO!AG74</f>
        <v>0</v>
      </c>
      <c r="AF74" s="457">
        <v>0</v>
      </c>
      <c r="AG74" s="20">
        <f t="shared" si="75"/>
        <v>0</v>
      </c>
      <c r="AH74" s="21">
        <f t="shared" si="76"/>
        <v>0</v>
      </c>
      <c r="AI74" s="17">
        <f t="shared" si="77"/>
        <v>0</v>
      </c>
      <c r="AJ74" s="18">
        <f t="shared" si="78"/>
        <v>0</v>
      </c>
      <c r="AK74" s="10"/>
      <c r="AL74" s="455">
        <v>0</v>
      </c>
      <c r="AM74" s="458">
        <v>0</v>
      </c>
      <c r="AN74" s="10"/>
      <c r="AO74" s="365"/>
      <c r="AP74" s="365"/>
      <c r="AQ74" s="365"/>
      <c r="AR74" s="365"/>
      <c r="AS74" s="365"/>
      <c r="AT74" s="365"/>
      <c r="AU74" s="365"/>
      <c r="AV74" s="365"/>
      <c r="AW74" s="365"/>
      <c r="AX74" s="365"/>
      <c r="AY74" s="365"/>
      <c r="AZ74" s="365"/>
      <c r="BA74" s="467"/>
      <c r="BB74" s="467"/>
      <c r="BC74" s="467"/>
      <c r="BD74" s="467"/>
      <c r="BE74" s="467"/>
      <c r="BF74" s="467"/>
      <c r="BG74" s="467"/>
      <c r="BH74" s="467"/>
      <c r="BI74" s="467"/>
      <c r="BJ74" s="467"/>
      <c r="BK74" s="467"/>
      <c r="BL74" s="467"/>
      <c r="BM74" s="467"/>
      <c r="BN74" s="467"/>
      <c r="BO74" s="467"/>
      <c r="BP74" s="467"/>
      <c r="BQ74" s="467"/>
      <c r="BR74" s="467"/>
    </row>
    <row r="75" spans="1:70" s="467" customFormat="1" x14ac:dyDescent="0.2">
      <c r="A75" s="57">
        <f>+IF(MARZO!A75=0,"",MARZO!A75)</f>
        <v>1130117</v>
      </c>
      <c r="B75" s="45" t="str">
        <f>+IF(MARZO!B75=0,"",MARZO!B75)</f>
        <v>CUOTAS DE RECUPERACION</v>
      </c>
      <c r="C75" s="53">
        <f t="shared" ref="C75:N75" si="80">SUM(C76:C77)</f>
        <v>0</v>
      </c>
      <c r="D75" s="53">
        <f t="shared" si="80"/>
        <v>0</v>
      </c>
      <c r="E75" s="53">
        <f t="shared" si="80"/>
        <v>0</v>
      </c>
      <c r="F75" s="54">
        <f t="shared" si="80"/>
        <v>0</v>
      </c>
      <c r="G75" s="52">
        <f t="shared" si="80"/>
        <v>0</v>
      </c>
      <c r="H75" s="53">
        <f t="shared" si="80"/>
        <v>0</v>
      </c>
      <c r="I75" s="54">
        <f t="shared" si="80"/>
        <v>0</v>
      </c>
      <c r="J75" s="52">
        <f t="shared" si="80"/>
        <v>0</v>
      </c>
      <c r="K75" s="53">
        <f t="shared" si="80"/>
        <v>0</v>
      </c>
      <c r="L75" s="54">
        <f t="shared" si="80"/>
        <v>0</v>
      </c>
      <c r="M75" s="52">
        <f t="shared" si="80"/>
        <v>0</v>
      </c>
      <c r="N75" s="54">
        <f t="shared" si="80"/>
        <v>0</v>
      </c>
      <c r="P75" s="52">
        <f>SUM(P76:P77)</f>
        <v>0</v>
      </c>
      <c r="Q75" s="54">
        <f>SUM(Q76:Q77)</f>
        <v>0</v>
      </c>
      <c r="R75" s="10"/>
      <c r="S75" s="156" t="str">
        <f>+IF(MARZO!S75=0,"",MARZO!S75)</f>
        <v>1020104-8</v>
      </c>
      <c r="T75" s="55" t="str">
        <f>+IF(MARZO!T75=0,"",MARZO!T75)</f>
        <v>Bonific. por Servicios Prestados (Convencional)</v>
      </c>
      <c r="U75" s="29">
        <f>+ENERO!U75</f>
        <v>0</v>
      </c>
      <c r="V75" s="17">
        <f>MARZO!V75+ABRIL!AL75</f>
        <v>0</v>
      </c>
      <c r="W75" s="17">
        <f>MARZO!W75+ABRIL!AM75</f>
        <v>0</v>
      </c>
      <c r="X75" s="20">
        <f t="shared" si="72"/>
        <v>0</v>
      </c>
      <c r="Y75" s="21">
        <f>MARZO!AA75</f>
        <v>0</v>
      </c>
      <c r="Z75" s="457">
        <v>0</v>
      </c>
      <c r="AA75" s="20">
        <f t="shared" si="73"/>
        <v>0</v>
      </c>
      <c r="AB75" s="21">
        <f>MARZO!AD75</f>
        <v>0</v>
      </c>
      <c r="AC75" s="457">
        <v>0</v>
      </c>
      <c r="AD75" s="20">
        <f t="shared" si="74"/>
        <v>0</v>
      </c>
      <c r="AE75" s="21">
        <f>MARZO!AG75</f>
        <v>0</v>
      </c>
      <c r="AF75" s="457">
        <v>0</v>
      </c>
      <c r="AG75" s="20">
        <f t="shared" si="75"/>
        <v>0</v>
      </c>
      <c r="AH75" s="21">
        <f t="shared" si="76"/>
        <v>0</v>
      </c>
      <c r="AI75" s="17">
        <f t="shared" si="77"/>
        <v>0</v>
      </c>
      <c r="AJ75" s="18">
        <f t="shared" si="78"/>
        <v>0</v>
      </c>
      <c r="AK75" s="10"/>
      <c r="AL75" s="455">
        <v>0</v>
      </c>
      <c r="AM75" s="458">
        <v>0</v>
      </c>
      <c r="AN75" s="10"/>
      <c r="AO75" s="365"/>
      <c r="AP75" s="365"/>
      <c r="AQ75" s="365"/>
      <c r="AR75" s="365"/>
      <c r="AS75" s="365"/>
      <c r="AT75" s="365"/>
      <c r="AU75" s="365"/>
      <c r="AV75" s="365"/>
      <c r="AW75" s="365"/>
      <c r="AX75" s="365"/>
      <c r="AY75" s="365"/>
      <c r="AZ75" s="365"/>
    </row>
    <row r="76" spans="1:70" s="514" customFormat="1" ht="15" x14ac:dyDescent="0.2">
      <c r="A76" s="188" t="str">
        <f>+IF(MARZO!A76=0,"",MARZO!A76)</f>
        <v>1130117-1</v>
      </c>
      <c r="B76" s="189" t="str">
        <f>+CONCATENATE("Vigencia ",INSTRUCCIONES!$F$3)</f>
        <v>Vigencia 2014</v>
      </c>
      <c r="C76" s="456">
        <f>+ENERO!C76</f>
        <v>0</v>
      </c>
      <c r="D76" s="456">
        <f>MARZO!D76+ABRIL!P76</f>
        <v>0</v>
      </c>
      <c r="E76" s="456">
        <f>MARZO!E76+ABRIL!Q76</f>
        <v>0</v>
      </c>
      <c r="F76" s="170">
        <f t="shared" ref="F76:F83" si="81">SUM(C76:E76)</f>
        <v>0</v>
      </c>
      <c r="G76" s="283">
        <f>MARZO!I76</f>
        <v>0</v>
      </c>
      <c r="H76" s="457">
        <v>0</v>
      </c>
      <c r="I76" s="170">
        <f t="shared" ref="I76:I83" si="82">SUM(G76:H76)</f>
        <v>0</v>
      </c>
      <c r="J76" s="283">
        <f>MARZO!L76</f>
        <v>0</v>
      </c>
      <c r="K76" s="457">
        <v>0</v>
      </c>
      <c r="L76" s="170">
        <f t="shared" ref="L76:L83" si="83">SUM(J76:K76)</f>
        <v>0</v>
      </c>
      <c r="M76" s="283">
        <f t="shared" ref="M76:M83" si="84">F76-I76</f>
        <v>0</v>
      </c>
      <c r="N76" s="170">
        <f t="shared" ref="N76:N83" si="85">F76-L76</f>
        <v>0</v>
      </c>
      <c r="O76" s="467"/>
      <c r="P76" s="455">
        <v>0</v>
      </c>
      <c r="Q76" s="458">
        <v>0</v>
      </c>
      <c r="R76" s="10"/>
      <c r="S76" s="156" t="str">
        <f>+IF(MARZO!S76=0,"",MARZO!S76)</f>
        <v>1020104-9</v>
      </c>
      <c r="T76" s="55" t="str">
        <f>+IF(MARZO!T76=0,"",MARZO!T76)</f>
        <v>Auxilio de Transporte</v>
      </c>
      <c r="U76" s="29">
        <f>+ENERO!U76</f>
        <v>1400000</v>
      </c>
      <c r="V76" s="17">
        <f>MARZO!V76+ABRIL!AL76</f>
        <v>0</v>
      </c>
      <c r="W76" s="17">
        <f>MARZO!W76+ABRIL!AM76</f>
        <v>0</v>
      </c>
      <c r="X76" s="20">
        <f t="shared" si="72"/>
        <v>1400000</v>
      </c>
      <c r="Y76" s="21">
        <f>MARZO!AA76</f>
        <v>203400</v>
      </c>
      <c r="Z76" s="457">
        <v>67800</v>
      </c>
      <c r="AA76" s="20">
        <f t="shared" si="73"/>
        <v>271200</v>
      </c>
      <c r="AB76" s="21">
        <f>MARZO!AD76</f>
        <v>203400</v>
      </c>
      <c r="AC76" s="457">
        <v>67800</v>
      </c>
      <c r="AD76" s="20">
        <f t="shared" si="74"/>
        <v>271200</v>
      </c>
      <c r="AE76" s="21">
        <f>MARZO!AG76</f>
        <v>203400</v>
      </c>
      <c r="AF76" s="457">
        <v>67800</v>
      </c>
      <c r="AG76" s="20">
        <f t="shared" si="75"/>
        <v>271200</v>
      </c>
      <c r="AH76" s="21">
        <f t="shared" si="76"/>
        <v>1128800</v>
      </c>
      <c r="AI76" s="17">
        <f t="shared" si="77"/>
        <v>1128800</v>
      </c>
      <c r="AJ76" s="18">
        <f t="shared" si="78"/>
        <v>1128800</v>
      </c>
      <c r="AK76" s="10"/>
      <c r="AL76" s="455">
        <v>0</v>
      </c>
      <c r="AM76" s="458">
        <v>0</v>
      </c>
      <c r="AN76" s="10"/>
      <c r="AO76" s="365"/>
      <c r="AP76" s="365"/>
      <c r="AQ76" s="556"/>
      <c r="AR76" s="365"/>
      <c r="AS76" s="365"/>
      <c r="AT76" s="365"/>
      <c r="AU76" s="365"/>
      <c r="AV76" s="365"/>
      <c r="AW76" s="365"/>
      <c r="AX76" s="365"/>
      <c r="AY76" s="365"/>
      <c r="AZ76" s="365"/>
      <c r="BA76" s="467"/>
      <c r="BB76" s="467"/>
      <c r="BC76" s="467"/>
      <c r="BD76" s="467"/>
      <c r="BE76" s="467"/>
      <c r="BF76" s="467"/>
      <c r="BG76" s="467"/>
      <c r="BH76" s="467"/>
      <c r="BI76" s="467"/>
      <c r="BJ76" s="467"/>
      <c r="BK76" s="467"/>
      <c r="BL76" s="467"/>
      <c r="BM76" s="467"/>
      <c r="BN76" s="467"/>
      <c r="BO76" s="467"/>
      <c r="BP76" s="467"/>
      <c r="BQ76" s="467"/>
      <c r="BR76" s="467"/>
    </row>
    <row r="77" spans="1:70" s="514" customFormat="1" ht="15" x14ac:dyDescent="0.2">
      <c r="A77" s="188" t="str">
        <f>+IF(MARZO!A77=0,"",MARZO!A77)</f>
        <v>1130117-2</v>
      </c>
      <c r="B77" s="189" t="str">
        <f>+IF(MARZO!B77=0,"",MARZO!B77)</f>
        <v>Vigencias Anteriores</v>
      </c>
      <c r="C77" s="456">
        <f>+ENERO!C77</f>
        <v>0</v>
      </c>
      <c r="D77" s="456">
        <f>MARZO!D77+ABRIL!P77</f>
        <v>0</v>
      </c>
      <c r="E77" s="456">
        <f>MARZO!E77+ABRIL!Q77</f>
        <v>0</v>
      </c>
      <c r="F77" s="170">
        <f t="shared" si="81"/>
        <v>0</v>
      </c>
      <c r="G77" s="283">
        <f>MARZO!I77</f>
        <v>0</v>
      </c>
      <c r="H77" s="457">
        <v>0</v>
      </c>
      <c r="I77" s="170">
        <f t="shared" si="82"/>
        <v>0</v>
      </c>
      <c r="J77" s="283">
        <f>MARZO!L77</f>
        <v>0</v>
      </c>
      <c r="K77" s="457">
        <v>0</v>
      </c>
      <c r="L77" s="170">
        <f t="shared" si="83"/>
        <v>0</v>
      </c>
      <c r="M77" s="283">
        <f t="shared" si="84"/>
        <v>0</v>
      </c>
      <c r="N77" s="170">
        <f t="shared" si="85"/>
        <v>0</v>
      </c>
      <c r="O77" s="467"/>
      <c r="P77" s="455">
        <v>0</v>
      </c>
      <c r="Q77" s="458">
        <v>0</v>
      </c>
      <c r="R77" s="10"/>
      <c r="S77" s="156" t="str">
        <f>+IF(MARZO!S77=0,"",MARZO!S77)</f>
        <v>1020104-10</v>
      </c>
      <c r="T77" s="55" t="str">
        <f>+IF(MARZO!T77=0,"",MARZO!T77)</f>
        <v>Subsidio de Alimentación</v>
      </c>
      <c r="U77" s="29">
        <f>+ENERO!U77</f>
        <v>0</v>
      </c>
      <c r="V77" s="17">
        <f>MARZO!V77+ABRIL!AL77</f>
        <v>0</v>
      </c>
      <c r="W77" s="17">
        <f>MARZO!W77+ABRIL!AM77</f>
        <v>0</v>
      </c>
      <c r="X77" s="20">
        <f t="shared" si="72"/>
        <v>0</v>
      </c>
      <c r="Y77" s="21">
        <f>MARZO!AA77</f>
        <v>0</v>
      </c>
      <c r="Z77" s="457">
        <v>0</v>
      </c>
      <c r="AA77" s="20">
        <f t="shared" si="73"/>
        <v>0</v>
      </c>
      <c r="AB77" s="21">
        <f>MARZO!AD77</f>
        <v>0</v>
      </c>
      <c r="AC77" s="457">
        <v>0</v>
      </c>
      <c r="AD77" s="20">
        <f t="shared" si="74"/>
        <v>0</v>
      </c>
      <c r="AE77" s="21">
        <f>MARZO!AG77</f>
        <v>0</v>
      </c>
      <c r="AF77" s="457">
        <v>0</v>
      </c>
      <c r="AG77" s="20">
        <f t="shared" si="75"/>
        <v>0</v>
      </c>
      <c r="AH77" s="21">
        <f t="shared" si="76"/>
        <v>0</v>
      </c>
      <c r="AI77" s="17">
        <f t="shared" si="77"/>
        <v>0</v>
      </c>
      <c r="AJ77" s="18">
        <f t="shared" si="78"/>
        <v>0</v>
      </c>
      <c r="AK77" s="10"/>
      <c r="AL77" s="455">
        <v>0</v>
      </c>
      <c r="AM77" s="458">
        <v>0</v>
      </c>
      <c r="AN77" s="10"/>
      <c r="AO77" s="365"/>
      <c r="AP77" s="365"/>
      <c r="AQ77" s="365"/>
      <c r="AR77" s="365"/>
      <c r="AS77" s="365"/>
      <c r="AT77" s="365"/>
      <c r="AU77" s="365"/>
      <c r="AV77" s="365"/>
      <c r="AW77" s="365"/>
      <c r="AX77" s="365"/>
      <c r="AY77" s="365"/>
      <c r="AZ77" s="365"/>
      <c r="BA77" s="467"/>
      <c r="BB77" s="467"/>
      <c r="BC77" s="467"/>
      <c r="BD77" s="467"/>
      <c r="BE77" s="467"/>
      <c r="BF77" s="467"/>
      <c r="BG77" s="467"/>
      <c r="BH77" s="467"/>
      <c r="BI77" s="467"/>
      <c r="BJ77" s="467"/>
      <c r="BK77" s="467"/>
      <c r="BL77" s="467"/>
      <c r="BM77" s="467"/>
      <c r="BN77" s="467"/>
      <c r="BO77" s="467"/>
      <c r="BP77" s="467"/>
      <c r="BQ77" s="467"/>
      <c r="BR77" s="467"/>
    </row>
    <row r="78" spans="1:70" s="514" customFormat="1" x14ac:dyDescent="0.2">
      <c r="A78" s="57">
        <f>+IF(MARZO!A78=0,"",MARZO!A78)</f>
        <v>1130118</v>
      </c>
      <c r="B78" s="45" t="str">
        <f>+IF(MARZO!B78=0,"",MARZO!B78)</f>
        <v>PARTICULARES   (Venta de Contado)</v>
      </c>
      <c r="C78" s="53">
        <f>SUM(C79:C80)</f>
        <v>127000000</v>
      </c>
      <c r="D78" s="53">
        <f>SUM(D79:D80)</f>
        <v>0</v>
      </c>
      <c r="E78" s="53">
        <f>SUM(E79:E80)</f>
        <v>0</v>
      </c>
      <c r="F78" s="54">
        <f t="shared" si="81"/>
        <v>127000000</v>
      </c>
      <c r="G78" s="52">
        <f>SUM(G79:G80)</f>
        <v>48342526</v>
      </c>
      <c r="H78" s="53">
        <f>SUM(H79:H80)</f>
        <v>12292622</v>
      </c>
      <c r="I78" s="54">
        <f t="shared" si="82"/>
        <v>60635148</v>
      </c>
      <c r="J78" s="52">
        <f>SUM(J79:J80)</f>
        <v>48342526</v>
      </c>
      <c r="K78" s="53">
        <f>SUM(K79:K80)</f>
        <v>12292622</v>
      </c>
      <c r="L78" s="54">
        <f t="shared" si="83"/>
        <v>60635148</v>
      </c>
      <c r="M78" s="52">
        <f t="shared" si="84"/>
        <v>66364852</v>
      </c>
      <c r="N78" s="54">
        <f t="shared" si="85"/>
        <v>66364852</v>
      </c>
      <c r="O78" s="467"/>
      <c r="P78" s="52">
        <f>SUM(P79:P80)</f>
        <v>0</v>
      </c>
      <c r="Q78" s="54">
        <f>SUM(Q79:Q80)</f>
        <v>0</v>
      </c>
      <c r="R78" s="10"/>
      <c r="S78" s="156" t="str">
        <f>+IF(MARZO!S78=0,"",MARZO!S78)</f>
        <v>1020104-12</v>
      </c>
      <c r="T78" s="55" t="str">
        <f>+IF(MARZO!T78=0,"",MARZO!T78)</f>
        <v>Indemnizaciones por Vacaciones o Supresión de Cargos por Reestructuración</v>
      </c>
      <c r="U78" s="29">
        <f>+ENERO!U78</f>
        <v>0</v>
      </c>
      <c r="V78" s="17">
        <f>MARZO!V78+ABRIL!AL78</f>
        <v>0</v>
      </c>
      <c r="W78" s="17">
        <f>MARZO!W78+ABRIL!AM78</f>
        <v>0</v>
      </c>
      <c r="X78" s="20">
        <f t="shared" si="72"/>
        <v>0</v>
      </c>
      <c r="Y78" s="21">
        <f>MARZO!AA78</f>
        <v>0</v>
      </c>
      <c r="Z78" s="457">
        <v>0</v>
      </c>
      <c r="AA78" s="20">
        <f t="shared" si="73"/>
        <v>0</v>
      </c>
      <c r="AB78" s="21">
        <f>MARZO!AD78</f>
        <v>0</v>
      </c>
      <c r="AC78" s="457">
        <v>0</v>
      </c>
      <c r="AD78" s="20">
        <f t="shared" si="74"/>
        <v>0</v>
      </c>
      <c r="AE78" s="21">
        <f>MARZO!AG78</f>
        <v>0</v>
      </c>
      <c r="AF78" s="457">
        <v>0</v>
      </c>
      <c r="AG78" s="20">
        <f t="shared" si="75"/>
        <v>0</v>
      </c>
      <c r="AH78" s="21">
        <f t="shared" si="76"/>
        <v>0</v>
      </c>
      <c r="AI78" s="17">
        <f t="shared" si="77"/>
        <v>0</v>
      </c>
      <c r="AJ78" s="18">
        <f t="shared" si="78"/>
        <v>0</v>
      </c>
      <c r="AK78" s="10"/>
      <c r="AL78" s="455">
        <v>0</v>
      </c>
      <c r="AM78" s="458">
        <v>0</v>
      </c>
      <c r="AN78" s="10"/>
      <c r="AO78" s="365"/>
      <c r="AP78" s="365"/>
      <c r="AQ78" s="365"/>
      <c r="AR78" s="365"/>
      <c r="AS78" s="365"/>
      <c r="AT78" s="365"/>
      <c r="AU78" s="365"/>
      <c r="AV78" s="365"/>
      <c r="AW78" s="365"/>
      <c r="AX78" s="365"/>
      <c r="AY78" s="365"/>
      <c r="AZ78" s="365"/>
      <c r="BA78" s="467"/>
      <c r="BB78" s="467"/>
      <c r="BC78" s="467"/>
      <c r="BD78" s="467"/>
      <c r="BE78" s="467"/>
      <c r="BF78" s="467"/>
      <c r="BG78" s="467"/>
      <c r="BH78" s="467"/>
      <c r="BI78" s="467"/>
      <c r="BJ78" s="467"/>
      <c r="BK78" s="467"/>
      <c r="BL78" s="467"/>
      <c r="BM78" s="467"/>
      <c r="BN78" s="467"/>
      <c r="BO78" s="467"/>
      <c r="BP78" s="467"/>
      <c r="BQ78" s="467"/>
      <c r="BR78" s="467"/>
    </row>
    <row r="79" spans="1:70" s="467" customFormat="1" ht="15" x14ac:dyDescent="0.2">
      <c r="A79" s="188" t="str">
        <f>+IF(MARZO!A79=0,"",MARZO!A79)</f>
        <v>1130118-1</v>
      </c>
      <c r="B79" s="189" t="str">
        <f>+CONCATENATE("Vigencia ",INSTRUCCIONES!$F$3)</f>
        <v>Vigencia 2014</v>
      </c>
      <c r="C79" s="456">
        <f>+ENERO!C79</f>
        <v>127000000</v>
      </c>
      <c r="D79" s="456">
        <f>MARZO!D79+ABRIL!P79</f>
        <v>0</v>
      </c>
      <c r="E79" s="456">
        <f>MARZO!E79+ABRIL!Q79</f>
        <v>0</v>
      </c>
      <c r="F79" s="170">
        <f t="shared" si="81"/>
        <v>127000000</v>
      </c>
      <c r="G79" s="283">
        <f>MARZO!I79</f>
        <v>48342526</v>
      </c>
      <c r="H79" s="457">
        <v>12292622</v>
      </c>
      <c r="I79" s="170">
        <f t="shared" si="82"/>
        <v>60635148</v>
      </c>
      <c r="J79" s="283">
        <f>MARZO!L79</f>
        <v>48342526</v>
      </c>
      <c r="K79" s="457">
        <v>12292622</v>
      </c>
      <c r="L79" s="170">
        <f t="shared" si="83"/>
        <v>60635148</v>
      </c>
      <c r="M79" s="283">
        <f t="shared" si="84"/>
        <v>66364852</v>
      </c>
      <c r="N79" s="170">
        <f t="shared" si="85"/>
        <v>66364852</v>
      </c>
      <c r="P79" s="455">
        <v>0</v>
      </c>
      <c r="Q79" s="458">
        <v>0</v>
      </c>
      <c r="R79" s="10"/>
      <c r="S79" s="156" t="str">
        <f>+IF(MARZO!S79=0,"",MARZO!S79)</f>
        <v>1020104-13</v>
      </c>
      <c r="T79" s="55" t="str">
        <f>+IF(MARZO!T79=0,"",MARZO!T79)</f>
        <v>Bonificación Especial por Recreación</v>
      </c>
      <c r="U79" s="29">
        <f>+ENERO!U79</f>
        <v>3441038</v>
      </c>
      <c r="V79" s="17">
        <f>MARZO!V79+ABRIL!AL79</f>
        <v>0</v>
      </c>
      <c r="W79" s="17">
        <f>MARZO!W79+ABRIL!AM79</f>
        <v>2000000</v>
      </c>
      <c r="X79" s="20">
        <f t="shared" si="72"/>
        <v>5441038</v>
      </c>
      <c r="Y79" s="21">
        <f>MARZO!AA79</f>
        <v>314079</v>
      </c>
      <c r="Z79" s="457">
        <v>85032</v>
      </c>
      <c r="AA79" s="20">
        <f t="shared" si="73"/>
        <v>399111</v>
      </c>
      <c r="AB79" s="21">
        <f>MARZO!AD79</f>
        <v>314079</v>
      </c>
      <c r="AC79" s="457">
        <v>85032</v>
      </c>
      <c r="AD79" s="20">
        <f t="shared" si="74"/>
        <v>399111</v>
      </c>
      <c r="AE79" s="21">
        <f>MARZO!AG79</f>
        <v>314079</v>
      </c>
      <c r="AF79" s="457">
        <v>85032</v>
      </c>
      <c r="AG79" s="20">
        <f t="shared" si="75"/>
        <v>399111</v>
      </c>
      <c r="AH79" s="21">
        <f t="shared" si="76"/>
        <v>5041927</v>
      </c>
      <c r="AI79" s="17">
        <f t="shared" si="77"/>
        <v>5041927</v>
      </c>
      <c r="AJ79" s="18">
        <f t="shared" si="78"/>
        <v>5041927</v>
      </c>
      <c r="AK79" s="10"/>
      <c r="AL79" s="455">
        <v>0</v>
      </c>
      <c r="AM79" s="458">
        <v>0</v>
      </c>
      <c r="AN79" s="10"/>
      <c r="AO79" s="365"/>
      <c r="AP79" s="365"/>
      <c r="AQ79" s="365"/>
      <c r="AR79" s="365"/>
      <c r="AS79" s="365"/>
      <c r="AT79" s="365"/>
      <c r="AU79" s="365"/>
      <c r="AV79" s="365"/>
      <c r="AW79" s="365"/>
      <c r="AX79" s="365"/>
      <c r="AY79" s="365"/>
      <c r="AZ79" s="365"/>
      <c r="BL79" s="10"/>
    </row>
    <row r="80" spans="1:70" s="10" customFormat="1" ht="15" x14ac:dyDescent="0.2">
      <c r="A80" s="188" t="str">
        <f>+IF(MARZO!A80=0,"",MARZO!A80)</f>
        <v>1130118-2</v>
      </c>
      <c r="B80" s="189" t="str">
        <f>+IF(MARZO!B80=0,"",MARZO!B80)</f>
        <v>Vigencias Anteriores</v>
      </c>
      <c r="C80" s="456">
        <f>+ENERO!C80</f>
        <v>0</v>
      </c>
      <c r="D80" s="456">
        <f>MARZO!D80+ABRIL!P80</f>
        <v>0</v>
      </c>
      <c r="E80" s="456">
        <f>MARZO!E80+ABRIL!Q80</f>
        <v>0</v>
      </c>
      <c r="F80" s="170">
        <f t="shared" si="81"/>
        <v>0</v>
      </c>
      <c r="G80" s="283">
        <f>MARZO!I80</f>
        <v>0</v>
      </c>
      <c r="H80" s="457">
        <v>0</v>
      </c>
      <c r="I80" s="170">
        <f t="shared" si="82"/>
        <v>0</v>
      </c>
      <c r="J80" s="283">
        <f>MARZO!L80</f>
        <v>0</v>
      </c>
      <c r="K80" s="457">
        <v>0</v>
      </c>
      <c r="L80" s="170">
        <f t="shared" si="83"/>
        <v>0</v>
      </c>
      <c r="M80" s="283">
        <f t="shared" si="84"/>
        <v>0</v>
      </c>
      <c r="N80" s="170">
        <f t="shared" si="85"/>
        <v>0</v>
      </c>
      <c r="O80" s="467"/>
      <c r="P80" s="455">
        <v>0</v>
      </c>
      <c r="Q80" s="458">
        <v>0</v>
      </c>
      <c r="S80" s="156" t="str">
        <f>+IF(MARZO!S80=0,"",MARZO!S80)</f>
        <v>1020104-14</v>
      </c>
      <c r="T80" s="55" t="str">
        <f>+IF(MARZO!T80=0,"",MARZO!T80)</f>
        <v/>
      </c>
      <c r="U80" s="29">
        <f>+ENERO!U80</f>
        <v>0</v>
      </c>
      <c r="V80" s="17">
        <f>MARZO!V80+ABRIL!AL80</f>
        <v>0</v>
      </c>
      <c r="W80" s="17">
        <f>MARZO!W80+ABRIL!AM80</f>
        <v>0</v>
      </c>
      <c r="X80" s="20">
        <f t="shared" si="72"/>
        <v>0</v>
      </c>
      <c r="Y80" s="21">
        <f>MARZO!AA80</f>
        <v>0</v>
      </c>
      <c r="Z80" s="457">
        <v>0</v>
      </c>
      <c r="AA80" s="20">
        <f t="shared" si="73"/>
        <v>0</v>
      </c>
      <c r="AB80" s="21">
        <f>MARZO!AD80</f>
        <v>0</v>
      </c>
      <c r="AC80" s="457">
        <v>0</v>
      </c>
      <c r="AD80" s="20">
        <f t="shared" si="74"/>
        <v>0</v>
      </c>
      <c r="AE80" s="21">
        <f>MARZO!AG80</f>
        <v>0</v>
      </c>
      <c r="AF80" s="457">
        <v>0</v>
      </c>
      <c r="AG80" s="20">
        <f t="shared" si="75"/>
        <v>0</v>
      </c>
      <c r="AH80" s="21">
        <f t="shared" si="76"/>
        <v>0</v>
      </c>
      <c r="AI80" s="17">
        <f t="shared" si="77"/>
        <v>0</v>
      </c>
      <c r="AJ80" s="18">
        <f t="shared" si="78"/>
        <v>0</v>
      </c>
      <c r="AL80" s="455">
        <v>0</v>
      </c>
      <c r="AM80" s="458">
        <v>0</v>
      </c>
      <c r="AO80" s="365"/>
      <c r="AP80" s="365"/>
      <c r="AQ80" s="365"/>
      <c r="AR80" s="365"/>
      <c r="AS80" s="365"/>
      <c r="AT80" s="365"/>
      <c r="AU80" s="365"/>
      <c r="AV80" s="365"/>
      <c r="AW80" s="365"/>
      <c r="AX80" s="365"/>
      <c r="AY80" s="365"/>
      <c r="AZ80" s="365"/>
      <c r="BA80" s="467"/>
      <c r="BC80" s="467"/>
      <c r="BD80" s="467"/>
      <c r="BE80" s="467"/>
      <c r="BL80" s="467"/>
      <c r="BM80" s="467"/>
      <c r="BN80" s="467"/>
      <c r="BO80" s="467"/>
      <c r="BP80" s="467"/>
      <c r="BQ80" s="467"/>
      <c r="BR80" s="467"/>
    </row>
    <row r="81" spans="1:70" s="467" customFormat="1" x14ac:dyDescent="0.2">
      <c r="A81" s="57">
        <f>+IF(MARZO!A81=0,"",MARZO!A81)</f>
        <v>1130119</v>
      </c>
      <c r="B81" s="45" t="str">
        <f>+IF(MARZO!B81=0,"",MARZO!B81)</f>
        <v>Digitar nombre de Nuevo Rubro. Si lo Requiere</v>
      </c>
      <c r="C81" s="53">
        <f>ENERO!C81</f>
        <v>0</v>
      </c>
      <c r="D81" s="53">
        <f t="shared" ref="D81:Q81" si="86">SUM(D82:D83)</f>
        <v>0</v>
      </c>
      <c r="E81" s="53">
        <f t="shared" si="86"/>
        <v>0</v>
      </c>
      <c r="F81" s="54">
        <f t="shared" si="86"/>
        <v>0</v>
      </c>
      <c r="G81" s="52">
        <f t="shared" si="86"/>
        <v>0</v>
      </c>
      <c r="H81" s="53">
        <f t="shared" si="86"/>
        <v>0</v>
      </c>
      <c r="I81" s="54">
        <f t="shared" si="86"/>
        <v>0</v>
      </c>
      <c r="J81" s="52">
        <f t="shared" si="86"/>
        <v>0</v>
      </c>
      <c r="K81" s="53">
        <f t="shared" si="86"/>
        <v>0</v>
      </c>
      <c r="L81" s="54">
        <f t="shared" si="86"/>
        <v>0</v>
      </c>
      <c r="M81" s="52">
        <f t="shared" si="86"/>
        <v>0</v>
      </c>
      <c r="N81" s="54">
        <f t="shared" si="86"/>
        <v>0</v>
      </c>
      <c r="P81" s="52">
        <f t="shared" si="86"/>
        <v>0</v>
      </c>
      <c r="Q81" s="54">
        <f t="shared" si="86"/>
        <v>0</v>
      </c>
      <c r="R81" s="10"/>
      <c r="S81" s="155">
        <f>+IF(MARZO!S81=0,"",MARZO!S81)</f>
        <v>1020199</v>
      </c>
      <c r="T81" s="159" t="str">
        <f>+IF(MARZO!T81=0,"",MARZO!T81)</f>
        <v>Vigencias Anteriores</v>
      </c>
      <c r="U81" s="29">
        <f>+ENERO!U81</f>
        <v>0</v>
      </c>
      <c r="V81" s="17">
        <f>MARZO!V81+ABRIL!AL81</f>
        <v>0</v>
      </c>
      <c r="W81" s="17">
        <f>MARZO!W81+ABRIL!AM81</f>
        <v>56400503</v>
      </c>
      <c r="X81" s="20">
        <f t="shared" si="72"/>
        <v>56400503</v>
      </c>
      <c r="Y81" s="21">
        <f>MARZO!AA81</f>
        <v>56400503</v>
      </c>
      <c r="Z81" s="457">
        <v>0</v>
      </c>
      <c r="AA81" s="20">
        <f t="shared" si="73"/>
        <v>56400503</v>
      </c>
      <c r="AB81" s="21">
        <f>MARZO!AD81</f>
        <v>56400503</v>
      </c>
      <c r="AC81" s="457">
        <v>0</v>
      </c>
      <c r="AD81" s="20">
        <f t="shared" si="74"/>
        <v>56400503</v>
      </c>
      <c r="AE81" s="21">
        <f>MARZO!AG81</f>
        <v>27845978</v>
      </c>
      <c r="AF81" s="457">
        <v>4347705</v>
      </c>
      <c r="AG81" s="20">
        <f t="shared" si="75"/>
        <v>32193683</v>
      </c>
      <c r="AH81" s="21">
        <f t="shared" si="76"/>
        <v>0</v>
      </c>
      <c r="AI81" s="17">
        <f t="shared" si="77"/>
        <v>0</v>
      </c>
      <c r="AJ81" s="18">
        <f t="shared" si="78"/>
        <v>24206820</v>
      </c>
      <c r="AK81" s="10"/>
      <c r="AL81" s="455">
        <v>0</v>
      </c>
      <c r="AM81" s="458">
        <v>0</v>
      </c>
      <c r="AN81" s="10"/>
      <c r="AO81" s="365"/>
      <c r="AP81" s="365"/>
      <c r="AQ81" s="365"/>
      <c r="AR81" s="365"/>
      <c r="AS81" s="365"/>
      <c r="AT81" s="365"/>
      <c r="AU81" s="365"/>
      <c r="AV81" s="365"/>
      <c r="AW81" s="365"/>
      <c r="AX81" s="365"/>
      <c r="AY81" s="365"/>
      <c r="AZ81" s="365"/>
      <c r="BA81" s="10"/>
      <c r="BC81" s="10"/>
      <c r="BD81" s="10"/>
      <c r="BE81" s="10"/>
    </row>
    <row r="82" spans="1:70" s="467" customFormat="1" ht="15.75" x14ac:dyDescent="0.2">
      <c r="A82" s="188" t="str">
        <f>+IF(MARZO!A82=0,"",MARZO!A82)</f>
        <v>1130119-1</v>
      </c>
      <c r="B82" s="189" t="str">
        <f>+CONCATENATE("Vigencia ",INSTRUCCIONES!$F$3)</f>
        <v>Vigencia 2014</v>
      </c>
      <c r="C82" s="456">
        <f>+ENERO!C82</f>
        <v>0</v>
      </c>
      <c r="D82" s="456">
        <f>MARZO!D82+ABRIL!P82</f>
        <v>0</v>
      </c>
      <c r="E82" s="456">
        <f>MARZO!E82+ABRIL!Q82</f>
        <v>0</v>
      </c>
      <c r="F82" s="170">
        <f t="shared" si="81"/>
        <v>0</v>
      </c>
      <c r="G82" s="283">
        <f>MARZO!I82</f>
        <v>0</v>
      </c>
      <c r="H82" s="457">
        <v>0</v>
      </c>
      <c r="I82" s="170">
        <f t="shared" si="82"/>
        <v>0</v>
      </c>
      <c r="J82" s="283">
        <f>MARZO!L82</f>
        <v>0</v>
      </c>
      <c r="K82" s="457">
        <v>0</v>
      </c>
      <c r="L82" s="170">
        <f t="shared" si="83"/>
        <v>0</v>
      </c>
      <c r="M82" s="283">
        <f t="shared" si="84"/>
        <v>0</v>
      </c>
      <c r="N82" s="170">
        <f t="shared" si="85"/>
        <v>0</v>
      </c>
      <c r="P82" s="455">
        <v>0</v>
      </c>
      <c r="Q82" s="458">
        <v>0</v>
      </c>
      <c r="R82" s="10"/>
      <c r="S82" s="448" t="str">
        <f>+IF(MARZO!S82=0,"",MARZO!S82)</f>
        <v/>
      </c>
      <c r="T82" s="649" t="str">
        <f>+IF(MARZO!T82=0,"",MARZO!T82)</f>
        <v/>
      </c>
      <c r="U82" s="193"/>
      <c r="V82" s="193"/>
      <c r="W82" s="193"/>
      <c r="X82" s="193"/>
      <c r="Y82" s="193"/>
      <c r="Z82" s="193"/>
      <c r="AA82" s="193"/>
      <c r="AB82" s="193"/>
      <c r="AC82" s="193"/>
      <c r="AD82" s="193"/>
      <c r="AE82" s="193"/>
      <c r="AF82" s="193"/>
      <c r="AG82" s="193"/>
      <c r="AH82" s="193"/>
      <c r="AI82" s="193"/>
      <c r="AJ82" s="207"/>
      <c r="AK82" s="10"/>
      <c r="AL82" s="213"/>
      <c r="AM82" s="214"/>
      <c r="AN82" s="10"/>
      <c r="AO82" s="365"/>
      <c r="AP82" s="365"/>
      <c r="AQ82" s="365"/>
      <c r="AR82" s="365"/>
      <c r="AS82" s="365"/>
      <c r="AT82" s="365"/>
      <c r="AU82" s="365"/>
      <c r="AV82" s="365"/>
      <c r="AW82" s="365"/>
      <c r="AX82" s="365"/>
      <c r="AY82" s="365"/>
      <c r="AZ82" s="365"/>
      <c r="BN82" s="10"/>
      <c r="BO82" s="10"/>
      <c r="BP82" s="10"/>
      <c r="BQ82" s="10"/>
      <c r="BR82" s="10"/>
    </row>
    <row r="83" spans="1:70" s="467" customFormat="1" ht="15" x14ac:dyDescent="0.2">
      <c r="A83" s="188" t="str">
        <f>+IF(MARZO!A83=0,"",MARZO!A83)</f>
        <v>1130119-2</v>
      </c>
      <c r="B83" s="189" t="str">
        <f>+IF(MARZO!B83=0,"",MARZO!B83)</f>
        <v>Vigencias Anteriores</v>
      </c>
      <c r="C83" s="456">
        <f>+ENERO!C83</f>
        <v>0</v>
      </c>
      <c r="D83" s="456">
        <f>MARZO!D83+ABRIL!P83</f>
        <v>0</v>
      </c>
      <c r="E83" s="456">
        <f>MARZO!E83+ABRIL!Q83</f>
        <v>0</v>
      </c>
      <c r="F83" s="170">
        <f t="shared" si="81"/>
        <v>0</v>
      </c>
      <c r="G83" s="283">
        <f>MARZO!I83</f>
        <v>0</v>
      </c>
      <c r="H83" s="457">
        <v>0</v>
      </c>
      <c r="I83" s="170">
        <f t="shared" si="82"/>
        <v>0</v>
      </c>
      <c r="J83" s="283">
        <f>MARZO!L83</f>
        <v>0</v>
      </c>
      <c r="K83" s="457">
        <v>0</v>
      </c>
      <c r="L83" s="170">
        <f t="shared" si="83"/>
        <v>0</v>
      </c>
      <c r="M83" s="283">
        <f t="shared" si="84"/>
        <v>0</v>
      </c>
      <c r="N83" s="170">
        <f t="shared" si="85"/>
        <v>0</v>
      </c>
      <c r="P83" s="455">
        <v>0</v>
      </c>
      <c r="Q83" s="458">
        <v>0</v>
      </c>
      <c r="R83" s="10"/>
      <c r="S83" s="34">
        <f>+IF(MARZO!S83=0,"",MARZO!S83)</f>
        <v>1020200</v>
      </c>
      <c r="T83" s="158" t="str">
        <f>+IF(MARZO!T83=0,"",MARZO!T83)</f>
        <v>Servicios Personales Indirectos</v>
      </c>
      <c r="U83" s="157">
        <f t="shared" ref="U83:AJ83" si="87">SUM(U84:U88)</f>
        <v>104000000</v>
      </c>
      <c r="V83" s="144">
        <f t="shared" si="87"/>
        <v>20000000</v>
      </c>
      <c r="W83" s="144">
        <f t="shared" si="87"/>
        <v>7261671</v>
      </c>
      <c r="X83" s="152">
        <f t="shared" si="87"/>
        <v>131261671</v>
      </c>
      <c r="Y83" s="151">
        <f t="shared" si="87"/>
        <v>116316541</v>
      </c>
      <c r="Z83" s="144">
        <f t="shared" si="87"/>
        <v>0</v>
      </c>
      <c r="AA83" s="152">
        <f t="shared" si="87"/>
        <v>116316541</v>
      </c>
      <c r="AB83" s="151">
        <f t="shared" si="87"/>
        <v>33537881</v>
      </c>
      <c r="AC83" s="144">
        <f t="shared" si="87"/>
        <v>11148336</v>
      </c>
      <c r="AD83" s="152">
        <f t="shared" si="87"/>
        <v>44686217</v>
      </c>
      <c r="AE83" s="151">
        <f t="shared" si="87"/>
        <v>21539881</v>
      </c>
      <c r="AF83" s="144">
        <f t="shared" si="87"/>
        <v>13603336</v>
      </c>
      <c r="AG83" s="152">
        <f t="shared" si="87"/>
        <v>35143217</v>
      </c>
      <c r="AH83" s="151">
        <f t="shared" si="87"/>
        <v>14945130</v>
      </c>
      <c r="AI83" s="144">
        <f t="shared" si="87"/>
        <v>86575454</v>
      </c>
      <c r="AJ83" s="153">
        <f t="shared" si="87"/>
        <v>96118454</v>
      </c>
      <c r="AK83" s="10"/>
      <c r="AL83" s="151">
        <f>SUM(AL84:AL88)</f>
        <v>0</v>
      </c>
      <c r="AM83" s="153">
        <f>SUM(AM84:AM88)</f>
        <v>0</v>
      </c>
      <c r="AN83" s="10"/>
      <c r="AO83" s="365"/>
      <c r="AP83" s="365"/>
      <c r="AQ83" s="365"/>
      <c r="AR83" s="365"/>
      <c r="AS83" s="365"/>
      <c r="AT83" s="365"/>
      <c r="AU83" s="365"/>
      <c r="AV83" s="365"/>
      <c r="AW83" s="365"/>
      <c r="AX83" s="365"/>
      <c r="AY83" s="365"/>
      <c r="AZ83" s="365"/>
      <c r="BM83" s="10"/>
    </row>
    <row r="84" spans="1:70" s="467" customFormat="1" x14ac:dyDescent="0.2">
      <c r="A84" s="200" t="str">
        <f>+IF(MARZO!A84=0,"",MARZO!A84)</f>
        <v/>
      </c>
      <c r="B84" s="557" t="str">
        <f>+IF(MARZO!B84=0,"",MARZO!B84)</f>
        <v/>
      </c>
      <c r="C84" s="495"/>
      <c r="D84" s="495"/>
      <c r="E84" s="495"/>
      <c r="F84" s="495"/>
      <c r="G84" s="495"/>
      <c r="H84" s="495"/>
      <c r="I84" s="495"/>
      <c r="J84" s="495"/>
      <c r="K84" s="495"/>
      <c r="L84" s="495"/>
      <c r="M84" s="495"/>
      <c r="N84" s="496"/>
      <c r="P84" s="497"/>
      <c r="Q84" s="496"/>
      <c r="R84" s="10"/>
      <c r="S84" s="155" t="str">
        <f>+IF(MARZO!S84=0,"",MARZO!S84)</f>
        <v>1020200-1</v>
      </c>
      <c r="T84" s="159" t="str">
        <f>+IF(MARZO!T84=0,"",MARZO!T84)</f>
        <v>Remuneración y Honorarios por Servicios Técnicos y Profesionales</v>
      </c>
      <c r="U84" s="29">
        <f>+ENERO!U84</f>
        <v>104000000</v>
      </c>
      <c r="V84" s="17">
        <f>MARZO!V84+ABRIL!AL84</f>
        <v>20000000</v>
      </c>
      <c r="W84" s="17">
        <f>MARZO!W84+ABRIL!AM84</f>
        <v>0</v>
      </c>
      <c r="X84" s="20">
        <f>SUM(U84:W84)</f>
        <v>124000000</v>
      </c>
      <c r="Y84" s="21">
        <f>MARZO!AA84</f>
        <v>109054870</v>
      </c>
      <c r="Z84" s="457">
        <v>0</v>
      </c>
      <c r="AA84" s="20">
        <f>SUM(Y84:Z84)</f>
        <v>109054870</v>
      </c>
      <c r="AB84" s="21">
        <f>MARZO!AD84</f>
        <v>26276210</v>
      </c>
      <c r="AC84" s="457">
        <v>11148336</v>
      </c>
      <c r="AD84" s="20">
        <f>SUM(AB84:AC84)</f>
        <v>37424546</v>
      </c>
      <c r="AE84" s="21">
        <f>MARZO!AG84</f>
        <v>14278210</v>
      </c>
      <c r="AF84" s="457">
        <v>13603336</v>
      </c>
      <c r="AG84" s="20">
        <f>SUM(AE84:AF84)</f>
        <v>27881546</v>
      </c>
      <c r="AH84" s="21">
        <f>X84-AA84</f>
        <v>14945130</v>
      </c>
      <c r="AI84" s="17">
        <f>X84-AD84</f>
        <v>86575454</v>
      </c>
      <c r="AJ84" s="18">
        <f>X84-AG84</f>
        <v>96118454</v>
      </c>
      <c r="AK84" s="10"/>
      <c r="AL84" s="455">
        <v>0</v>
      </c>
      <c r="AM84" s="458">
        <v>0</v>
      </c>
      <c r="AN84" s="10"/>
      <c r="AO84" s="365"/>
      <c r="AP84" s="365"/>
      <c r="AQ84" s="365"/>
      <c r="AR84" s="365"/>
      <c r="AS84" s="365"/>
      <c r="AT84" s="365"/>
      <c r="AU84" s="365"/>
      <c r="AV84" s="365"/>
      <c r="AW84" s="365"/>
      <c r="AX84" s="365"/>
      <c r="AY84" s="365"/>
      <c r="AZ84" s="365"/>
    </row>
    <row r="85" spans="1:70" s="467" customFormat="1" ht="15.75" x14ac:dyDescent="0.2">
      <c r="A85" s="459">
        <f>+IF(MARZO!A85=0,"",MARZO!A85)</f>
        <v>11302</v>
      </c>
      <c r="B85" s="460" t="str">
        <f>+IF(MARZO!B85=0,"",MARZO!B85)</f>
        <v>Venta de Otros Bienes y Servicios</v>
      </c>
      <c r="C85" s="559">
        <f t="shared" ref="C85:N85" si="88">SUM(C86:C93)</f>
        <v>306700000</v>
      </c>
      <c r="D85" s="559">
        <f t="shared" si="88"/>
        <v>0</v>
      </c>
      <c r="E85" s="559">
        <f t="shared" si="88"/>
        <v>1687500</v>
      </c>
      <c r="F85" s="560">
        <f t="shared" si="88"/>
        <v>308387500</v>
      </c>
      <c r="G85" s="558">
        <f t="shared" si="88"/>
        <v>24369297</v>
      </c>
      <c r="H85" s="559">
        <f t="shared" si="88"/>
        <v>11347131</v>
      </c>
      <c r="I85" s="560">
        <f t="shared" si="88"/>
        <v>35716428</v>
      </c>
      <c r="J85" s="558">
        <f t="shared" si="88"/>
        <v>24289297</v>
      </c>
      <c r="K85" s="559">
        <f t="shared" si="88"/>
        <v>11347131</v>
      </c>
      <c r="L85" s="560">
        <f t="shared" si="88"/>
        <v>35636428</v>
      </c>
      <c r="M85" s="558">
        <f t="shared" si="88"/>
        <v>272671072</v>
      </c>
      <c r="N85" s="560">
        <f t="shared" si="88"/>
        <v>272751072</v>
      </c>
      <c r="P85" s="52">
        <f>SUM(P86:P93)</f>
        <v>0</v>
      </c>
      <c r="Q85" s="54">
        <f>SUM(Q86:Q93)</f>
        <v>0</v>
      </c>
      <c r="R85" s="10"/>
      <c r="S85" s="155" t="str">
        <f>+IF(MARZO!S85=0,"",MARZO!S85)</f>
        <v>1020200-2</v>
      </c>
      <c r="T85" s="159" t="str">
        <f>+IF(MARZO!T85=0,"",MARZO!T85)</f>
        <v>Personal Supernumerario</v>
      </c>
      <c r="U85" s="29">
        <f>+ENERO!U85</f>
        <v>0</v>
      </c>
      <c r="V85" s="17">
        <f>MARZO!V85+ABRIL!AL85</f>
        <v>0</v>
      </c>
      <c r="W85" s="17">
        <f>MARZO!W85+ABRIL!AM85</f>
        <v>0</v>
      </c>
      <c r="X85" s="20">
        <f>SUM(U85:W85)</f>
        <v>0</v>
      </c>
      <c r="Y85" s="21">
        <f>MARZO!AA85</f>
        <v>0</v>
      </c>
      <c r="Z85" s="457">
        <v>0</v>
      </c>
      <c r="AA85" s="20">
        <f>SUM(Y85:Z85)</f>
        <v>0</v>
      </c>
      <c r="AB85" s="21">
        <f>MARZO!AD85</f>
        <v>0</v>
      </c>
      <c r="AC85" s="457">
        <v>0</v>
      </c>
      <c r="AD85" s="20">
        <f>SUM(AB85:AC85)</f>
        <v>0</v>
      </c>
      <c r="AE85" s="21">
        <f>MARZO!AG85</f>
        <v>0</v>
      </c>
      <c r="AF85" s="457">
        <v>0</v>
      </c>
      <c r="AG85" s="20">
        <f>SUM(AE85:AF85)</f>
        <v>0</v>
      </c>
      <c r="AH85" s="21">
        <f>X85-AA85</f>
        <v>0</v>
      </c>
      <c r="AI85" s="17">
        <f>X85-AD85</f>
        <v>0</v>
      </c>
      <c r="AJ85" s="18">
        <f>X85-AG85</f>
        <v>0</v>
      </c>
      <c r="AK85" s="10"/>
      <c r="AL85" s="455">
        <v>0</v>
      </c>
      <c r="AM85" s="458">
        <v>0</v>
      </c>
      <c r="AN85" s="10"/>
      <c r="AO85" s="365"/>
      <c r="AP85" s="365"/>
      <c r="AQ85" s="365"/>
      <c r="AR85" s="365"/>
      <c r="AS85" s="365"/>
      <c r="AT85" s="365"/>
      <c r="AU85" s="365"/>
      <c r="AV85" s="365"/>
      <c r="AW85" s="365"/>
      <c r="AX85" s="365"/>
      <c r="AY85" s="365"/>
      <c r="AZ85" s="365"/>
      <c r="BL85" s="10"/>
    </row>
    <row r="86" spans="1:70" s="10" customFormat="1" x14ac:dyDescent="0.2">
      <c r="A86" s="46">
        <f>+IF(MARZO!A86=0,"",MARZO!A86)</f>
        <v>1130201</v>
      </c>
      <c r="B86" s="55" t="str">
        <f>+IF(MARZO!B86=0,"",MARZO!B86)</f>
        <v>ARRENDAMIENTO Y ALQUILER DE BIENES MUEBLES E INMUEBLES</v>
      </c>
      <c r="C86" s="456">
        <f>+ENERO!C86</f>
        <v>1200000</v>
      </c>
      <c r="D86" s="456">
        <f>MARZO!D86+ABRIL!P86</f>
        <v>0</v>
      </c>
      <c r="E86" s="456">
        <f>MARZO!E86+ABRIL!Q86</f>
        <v>0</v>
      </c>
      <c r="F86" s="170">
        <f t="shared" ref="F86:F92" si="89">SUM(C86:E86)</f>
        <v>1200000</v>
      </c>
      <c r="G86" s="283">
        <f>MARZO!I86</f>
        <v>240000</v>
      </c>
      <c r="H86" s="457">
        <v>0</v>
      </c>
      <c r="I86" s="170">
        <f t="shared" ref="I86:I92" si="90">SUM(G86:H86)</f>
        <v>240000</v>
      </c>
      <c r="J86" s="283">
        <f>MARZO!L86</f>
        <v>160000</v>
      </c>
      <c r="K86" s="457">
        <v>0</v>
      </c>
      <c r="L86" s="170">
        <f t="shared" ref="L86:L92" si="91">SUM(J86:K86)</f>
        <v>160000</v>
      </c>
      <c r="M86" s="283">
        <f t="shared" ref="M86:M92" si="92">F86-I86</f>
        <v>960000</v>
      </c>
      <c r="N86" s="170">
        <f t="shared" ref="N86:N92" si="93">F86-L86</f>
        <v>1040000</v>
      </c>
      <c r="O86" s="467"/>
      <c r="P86" s="455">
        <v>0</v>
      </c>
      <c r="Q86" s="458">
        <v>0</v>
      </c>
      <c r="S86" s="155" t="str">
        <f>+IF(MARZO!S86=0,"",MARZO!S86)</f>
        <v>1020200-4</v>
      </c>
      <c r="T86" s="159" t="str">
        <f>+IF(MARZO!T86=0,"",MARZO!T86)</f>
        <v>Otros Honorarios (Servicios de Cooperativa)</v>
      </c>
      <c r="U86" s="29">
        <f>+ENERO!U86</f>
        <v>0</v>
      </c>
      <c r="V86" s="17">
        <f>MARZO!V86+ABRIL!AL86</f>
        <v>0</v>
      </c>
      <c r="W86" s="17">
        <f>MARZO!W86+ABRIL!AM86</f>
        <v>0</v>
      </c>
      <c r="X86" s="20">
        <f>SUM(U86:W86)</f>
        <v>0</v>
      </c>
      <c r="Y86" s="21">
        <f>MARZO!AA86</f>
        <v>0</v>
      </c>
      <c r="Z86" s="457">
        <v>0</v>
      </c>
      <c r="AA86" s="20">
        <f>SUM(Y86:Z86)</f>
        <v>0</v>
      </c>
      <c r="AB86" s="21">
        <f>MARZO!AD86</f>
        <v>0</v>
      </c>
      <c r="AC86" s="457">
        <v>0</v>
      </c>
      <c r="AD86" s="20">
        <f>SUM(AB86:AC86)</f>
        <v>0</v>
      </c>
      <c r="AE86" s="21">
        <f>MARZO!AG86</f>
        <v>0</v>
      </c>
      <c r="AF86" s="457">
        <v>0</v>
      </c>
      <c r="AG86" s="20">
        <f>SUM(AE86:AF86)</f>
        <v>0</v>
      </c>
      <c r="AH86" s="21">
        <f>X86-AA86</f>
        <v>0</v>
      </c>
      <c r="AI86" s="17">
        <f>X86-AD86</f>
        <v>0</v>
      </c>
      <c r="AJ86" s="18">
        <f>X86-AG86</f>
        <v>0</v>
      </c>
      <c r="AL86" s="455">
        <v>0</v>
      </c>
      <c r="AM86" s="458">
        <v>0</v>
      </c>
      <c r="AO86" s="365"/>
      <c r="AP86" s="365"/>
      <c r="AQ86" s="365"/>
      <c r="AR86" s="365"/>
      <c r="AS86" s="365"/>
      <c r="AT86" s="365"/>
      <c r="AU86" s="365"/>
      <c r="AV86" s="365"/>
      <c r="AW86" s="365"/>
      <c r="AX86" s="365"/>
      <c r="AY86" s="365"/>
      <c r="AZ86" s="365"/>
      <c r="BA86" s="467"/>
      <c r="BC86" s="467"/>
      <c r="BD86" s="467"/>
      <c r="BE86" s="467"/>
      <c r="BL86" s="467"/>
      <c r="BM86" s="467"/>
      <c r="BN86" s="467"/>
      <c r="BO86" s="467"/>
      <c r="BP86" s="467"/>
      <c r="BQ86" s="467"/>
      <c r="BR86" s="467"/>
    </row>
    <row r="87" spans="1:70" s="467" customFormat="1" x14ac:dyDescent="0.2">
      <c r="A87" s="46">
        <f>+IF(MARZO!A87=0,"",MARZO!A87)</f>
        <v>1130202</v>
      </c>
      <c r="B87" s="55" t="str">
        <f>+IF(MARZO!B87=0,"",MARZO!B87)</f>
        <v>COMERCIALIZACIÓN DE MERCANCÍAS</v>
      </c>
      <c r="C87" s="456">
        <f>+ENERO!C87</f>
        <v>110500000</v>
      </c>
      <c r="D87" s="456">
        <f>MARZO!D87+ABRIL!P87</f>
        <v>0</v>
      </c>
      <c r="E87" s="456">
        <f>MARZO!E87+ABRIL!Q87</f>
        <v>0</v>
      </c>
      <c r="F87" s="170">
        <f t="shared" si="89"/>
        <v>110500000</v>
      </c>
      <c r="G87" s="283">
        <f>MARZO!I87</f>
        <v>21764600</v>
      </c>
      <c r="H87" s="457">
        <v>11233741</v>
      </c>
      <c r="I87" s="170">
        <f t="shared" si="90"/>
        <v>32998341</v>
      </c>
      <c r="J87" s="283">
        <f>MARZO!L87</f>
        <v>21764600</v>
      </c>
      <c r="K87" s="457">
        <v>11233741</v>
      </c>
      <c r="L87" s="170">
        <f t="shared" si="91"/>
        <v>32998341</v>
      </c>
      <c r="M87" s="283">
        <f t="shared" si="92"/>
        <v>77501659</v>
      </c>
      <c r="N87" s="170">
        <f t="shared" si="93"/>
        <v>77501659</v>
      </c>
      <c r="P87" s="455">
        <v>0</v>
      </c>
      <c r="Q87" s="458">
        <v>0</v>
      </c>
      <c r="R87" s="10"/>
      <c r="S87" s="155" t="str">
        <f>+IF(MARZO!S87=0,"",MARZO!S87)</f>
        <v/>
      </c>
      <c r="T87" s="159" t="str">
        <f>+IF(MARZO!T87=0,"",MARZO!T87)</f>
        <v/>
      </c>
      <c r="U87" s="29">
        <f>+ENERO!U87</f>
        <v>0</v>
      </c>
      <c r="V87" s="17">
        <f>MARZO!V87+ABRIL!AL87</f>
        <v>0</v>
      </c>
      <c r="W87" s="17">
        <f>MARZO!W87+ABRIL!AM87</f>
        <v>0</v>
      </c>
      <c r="X87" s="20">
        <f>SUM(U87:W87)</f>
        <v>0</v>
      </c>
      <c r="Y87" s="21">
        <f>MARZO!AA87</f>
        <v>0</v>
      </c>
      <c r="Z87" s="457">
        <v>0</v>
      </c>
      <c r="AA87" s="20">
        <f>SUM(Y87:Z87)</f>
        <v>0</v>
      </c>
      <c r="AB87" s="21">
        <f>MARZO!AD87</f>
        <v>0</v>
      </c>
      <c r="AC87" s="457">
        <v>0</v>
      </c>
      <c r="AD87" s="20">
        <f>SUM(AB87:AC87)</f>
        <v>0</v>
      </c>
      <c r="AE87" s="21">
        <f>MARZO!AG87</f>
        <v>0</v>
      </c>
      <c r="AF87" s="457">
        <v>0</v>
      </c>
      <c r="AG87" s="20">
        <f>SUM(AE87:AF87)</f>
        <v>0</v>
      </c>
      <c r="AH87" s="21">
        <f>X87-AA87</f>
        <v>0</v>
      </c>
      <c r="AI87" s="17">
        <f>X87-AD87</f>
        <v>0</v>
      </c>
      <c r="AJ87" s="18">
        <f>X87-AG87</f>
        <v>0</v>
      </c>
      <c r="AK87" s="10"/>
      <c r="AL87" s="455">
        <v>0</v>
      </c>
      <c r="AM87" s="458">
        <v>0</v>
      </c>
      <c r="AN87" s="10"/>
      <c r="AO87" s="365"/>
      <c r="AP87" s="365"/>
      <c r="AQ87" s="365"/>
      <c r="AR87" s="365"/>
      <c r="AS87" s="365"/>
      <c r="AT87" s="365"/>
      <c r="AU87" s="365"/>
      <c r="AV87" s="365"/>
      <c r="AW87" s="365"/>
      <c r="AX87" s="365"/>
      <c r="AY87" s="365"/>
      <c r="AZ87" s="365"/>
      <c r="BA87" s="10"/>
      <c r="BC87" s="10"/>
      <c r="BD87" s="10"/>
      <c r="BE87" s="10"/>
    </row>
    <row r="88" spans="1:70" s="467" customFormat="1" x14ac:dyDescent="0.2">
      <c r="A88" s="46">
        <f>+IF(MARZO!A88=0,"",MARZO!A88)</f>
        <v>1130203</v>
      </c>
      <c r="B88" s="55" t="str">
        <f>+IF(MARZO!B88=0,"",MARZO!B88)</f>
        <v>CONVENIOS CON LA NACION LIGADOS A LA VTA DE SERVICIOS</v>
      </c>
      <c r="C88" s="456">
        <f>+ENERO!C88</f>
        <v>0</v>
      </c>
      <c r="D88" s="456">
        <f>MARZO!D88+ABRIL!P88</f>
        <v>0</v>
      </c>
      <c r="E88" s="456">
        <f>MARZO!E88+ABRIL!Q88</f>
        <v>0</v>
      </c>
      <c r="F88" s="170">
        <f t="shared" si="89"/>
        <v>0</v>
      </c>
      <c r="G88" s="283">
        <f>MARZO!I88</f>
        <v>0</v>
      </c>
      <c r="H88" s="457">
        <v>0</v>
      </c>
      <c r="I88" s="170">
        <f t="shared" si="90"/>
        <v>0</v>
      </c>
      <c r="J88" s="283">
        <f>MARZO!L88</f>
        <v>0</v>
      </c>
      <c r="K88" s="457">
        <v>0</v>
      </c>
      <c r="L88" s="170">
        <f t="shared" si="91"/>
        <v>0</v>
      </c>
      <c r="M88" s="283">
        <f t="shared" si="92"/>
        <v>0</v>
      </c>
      <c r="N88" s="170">
        <f t="shared" si="93"/>
        <v>0</v>
      </c>
      <c r="P88" s="455">
        <v>0</v>
      </c>
      <c r="Q88" s="458">
        <v>0</v>
      </c>
      <c r="R88" s="10"/>
      <c r="S88" s="155">
        <f>+IF(MARZO!S88=0,"",MARZO!S88)</f>
        <v>1020299</v>
      </c>
      <c r="T88" s="159" t="str">
        <f>+IF(MARZO!T88=0,"",MARZO!T88)</f>
        <v>Vigencias Anteriores</v>
      </c>
      <c r="U88" s="29">
        <f>+ENERO!U88</f>
        <v>0</v>
      </c>
      <c r="V88" s="17">
        <f>MARZO!V88+ABRIL!AL88</f>
        <v>0</v>
      </c>
      <c r="W88" s="17">
        <f>MARZO!W88+ABRIL!AM88</f>
        <v>7261671</v>
      </c>
      <c r="X88" s="20">
        <f>SUM(U88:W88)</f>
        <v>7261671</v>
      </c>
      <c r="Y88" s="21">
        <f>MARZO!AA88</f>
        <v>7261671</v>
      </c>
      <c r="Z88" s="457">
        <v>0</v>
      </c>
      <c r="AA88" s="20">
        <f>SUM(Y88:Z88)</f>
        <v>7261671</v>
      </c>
      <c r="AB88" s="21">
        <f>MARZO!AD88</f>
        <v>7261671</v>
      </c>
      <c r="AC88" s="457">
        <v>0</v>
      </c>
      <c r="AD88" s="20">
        <f>SUM(AB88:AC88)</f>
        <v>7261671</v>
      </c>
      <c r="AE88" s="21">
        <f>MARZO!AG88</f>
        <v>7261671</v>
      </c>
      <c r="AF88" s="457">
        <v>0</v>
      </c>
      <c r="AG88" s="20">
        <f>SUM(AE88:AF88)</f>
        <v>7261671</v>
      </c>
      <c r="AH88" s="21">
        <f>X88-AA88</f>
        <v>0</v>
      </c>
      <c r="AI88" s="17">
        <f>X88-AD88</f>
        <v>0</v>
      </c>
      <c r="AJ88" s="18">
        <f>X88-AG88</f>
        <v>0</v>
      </c>
      <c r="AK88" s="10"/>
      <c r="AL88" s="455">
        <v>0</v>
      </c>
      <c r="AM88" s="458">
        <v>0</v>
      </c>
      <c r="AN88" s="10"/>
      <c r="AO88" s="365"/>
      <c r="AP88" s="365"/>
      <c r="AQ88" s="365"/>
      <c r="AR88" s="365"/>
      <c r="AS88" s="365"/>
      <c r="AT88" s="365"/>
      <c r="AU88" s="365"/>
      <c r="AV88" s="365"/>
      <c r="AW88" s="365"/>
      <c r="AX88" s="365"/>
      <c r="AY88" s="365"/>
      <c r="AZ88" s="365"/>
      <c r="BN88" s="10"/>
      <c r="BO88" s="10"/>
      <c r="BP88" s="10"/>
      <c r="BQ88" s="10"/>
      <c r="BR88" s="10"/>
    </row>
    <row r="89" spans="1:70" s="467" customFormat="1" ht="15.75" x14ac:dyDescent="0.2">
      <c r="A89" s="46">
        <f>+IF(MARZO!A89=0,"",MARZO!A89)</f>
        <v>1130204</v>
      </c>
      <c r="B89" s="55" t="str">
        <f>+IF(MARZO!B89=0,"",MARZO!B89)</f>
        <v>CONVENIOS CON EL DEPARTAMENTO LIGADOS A LA VTA SERVICIOS</v>
      </c>
      <c r="C89" s="456">
        <f>+ENERO!C89</f>
        <v>70000000</v>
      </c>
      <c r="D89" s="456">
        <f>MARZO!D89+ABRIL!P89</f>
        <v>0</v>
      </c>
      <c r="E89" s="456">
        <f>MARZO!E89+ABRIL!Q89</f>
        <v>0</v>
      </c>
      <c r="F89" s="170">
        <f t="shared" si="89"/>
        <v>70000000</v>
      </c>
      <c r="G89" s="283">
        <f>MARZO!I89</f>
        <v>0</v>
      </c>
      <c r="H89" s="457">
        <v>0</v>
      </c>
      <c r="I89" s="170">
        <f t="shared" si="90"/>
        <v>0</v>
      </c>
      <c r="J89" s="283">
        <f>MARZO!L89</f>
        <v>0</v>
      </c>
      <c r="K89" s="457">
        <v>0</v>
      </c>
      <c r="L89" s="170">
        <f t="shared" si="91"/>
        <v>0</v>
      </c>
      <c r="M89" s="283">
        <f t="shared" si="92"/>
        <v>70000000</v>
      </c>
      <c r="N89" s="170">
        <f t="shared" si="93"/>
        <v>70000000</v>
      </c>
      <c r="P89" s="455">
        <v>0</v>
      </c>
      <c r="Q89" s="458">
        <v>0</v>
      </c>
      <c r="R89" s="10"/>
      <c r="S89" s="448" t="str">
        <f>+IF(MARZO!S89=0,"",MARZO!S89)</f>
        <v/>
      </c>
      <c r="T89" s="649" t="str">
        <f>+IF(MARZO!T89=0,"",MARZO!T89)</f>
        <v/>
      </c>
      <c r="U89" s="193"/>
      <c r="V89" s="193"/>
      <c r="W89" s="193"/>
      <c r="X89" s="193"/>
      <c r="Y89" s="193"/>
      <c r="Z89" s="193"/>
      <c r="AA89" s="193"/>
      <c r="AB89" s="193"/>
      <c r="AC89" s="193"/>
      <c r="AD89" s="193"/>
      <c r="AE89" s="193"/>
      <c r="AF89" s="193"/>
      <c r="AG89" s="193"/>
      <c r="AH89" s="193"/>
      <c r="AI89" s="193"/>
      <c r="AJ89" s="207"/>
      <c r="AK89" s="10"/>
      <c r="AL89" s="213"/>
      <c r="AM89" s="214"/>
      <c r="AN89" s="10"/>
      <c r="AO89" s="365"/>
      <c r="AP89" s="365"/>
      <c r="AQ89" s="365"/>
      <c r="AR89" s="365"/>
      <c r="AS89" s="365"/>
      <c r="AT89" s="365"/>
      <c r="AU89" s="365"/>
      <c r="AV89" s="365"/>
      <c r="AW89" s="365"/>
      <c r="AX89" s="365"/>
      <c r="AY89" s="365"/>
      <c r="AZ89" s="365"/>
      <c r="BM89" s="10"/>
    </row>
    <row r="90" spans="1:70" s="562" customFormat="1" ht="15" x14ac:dyDescent="0.2">
      <c r="A90" s="46">
        <f>+IF(MARZO!A90=0,"",MARZO!A90)</f>
        <v>1130205</v>
      </c>
      <c r="B90" s="55" t="str">
        <f>+IF(MARZO!B90=0,"",MARZO!B90)</f>
        <v>CONVENIOS CON EL MUNICIPIO LIGADOS A LA VTA DE SERVICIOS</v>
      </c>
      <c r="C90" s="456">
        <f>+ENERO!C90</f>
        <v>94000000</v>
      </c>
      <c r="D90" s="456">
        <f>MARZO!D90+ABRIL!P90</f>
        <v>0</v>
      </c>
      <c r="E90" s="456">
        <f>MARZO!E90+ABRIL!Q90</f>
        <v>0</v>
      </c>
      <c r="F90" s="170">
        <f t="shared" si="89"/>
        <v>94000000</v>
      </c>
      <c r="G90" s="283">
        <f>MARZO!I90</f>
        <v>2250000</v>
      </c>
      <c r="H90" s="457">
        <v>0</v>
      </c>
      <c r="I90" s="170">
        <f t="shared" si="90"/>
        <v>2250000</v>
      </c>
      <c r="J90" s="283">
        <f>MARZO!L90</f>
        <v>2250000</v>
      </c>
      <c r="K90" s="457">
        <v>0</v>
      </c>
      <c r="L90" s="170">
        <f t="shared" si="91"/>
        <v>2250000</v>
      </c>
      <c r="M90" s="283">
        <f t="shared" si="92"/>
        <v>91750000</v>
      </c>
      <c r="N90" s="170">
        <f t="shared" si="93"/>
        <v>91750000</v>
      </c>
      <c r="O90" s="467"/>
      <c r="P90" s="455">
        <v>0</v>
      </c>
      <c r="Q90" s="458">
        <v>0</v>
      </c>
      <c r="R90" s="32"/>
      <c r="S90" s="34">
        <f>+IF(MARZO!S90=0,"",MARZO!S90)</f>
        <v>1020300</v>
      </c>
      <c r="T90" s="158" t="str">
        <f>+IF(MARZO!T90=0,"",MARZO!T90)</f>
        <v>Contribuciones Inherentes nómina al Sector Privado</v>
      </c>
      <c r="U90" s="157">
        <f t="shared" ref="U90:AJ90" si="94">U91+U96+U102</f>
        <v>338359465</v>
      </c>
      <c r="V90" s="144">
        <f t="shared" si="94"/>
        <v>0</v>
      </c>
      <c r="W90" s="144">
        <f t="shared" si="94"/>
        <v>58780867</v>
      </c>
      <c r="X90" s="152">
        <f t="shared" si="94"/>
        <v>397140332</v>
      </c>
      <c r="Y90" s="151">
        <f t="shared" si="94"/>
        <v>107448418</v>
      </c>
      <c r="Z90" s="144">
        <f t="shared" si="94"/>
        <v>15674548</v>
      </c>
      <c r="AA90" s="152">
        <f t="shared" si="94"/>
        <v>123122966</v>
      </c>
      <c r="AB90" s="151">
        <f t="shared" si="94"/>
        <v>107448418</v>
      </c>
      <c r="AC90" s="144">
        <f t="shared" si="94"/>
        <v>15674548</v>
      </c>
      <c r="AD90" s="152">
        <f t="shared" si="94"/>
        <v>123122966</v>
      </c>
      <c r="AE90" s="151">
        <f t="shared" si="94"/>
        <v>84427171</v>
      </c>
      <c r="AF90" s="144">
        <f t="shared" si="94"/>
        <v>15730141</v>
      </c>
      <c r="AG90" s="152">
        <f t="shared" si="94"/>
        <v>100157312</v>
      </c>
      <c r="AH90" s="151">
        <f t="shared" si="94"/>
        <v>274017366</v>
      </c>
      <c r="AI90" s="144">
        <f t="shared" si="94"/>
        <v>274017366</v>
      </c>
      <c r="AJ90" s="153">
        <f t="shared" si="94"/>
        <v>296983020</v>
      </c>
      <c r="AK90" s="10"/>
      <c r="AL90" s="151">
        <f>AL91+AL96+AL102</f>
        <v>0</v>
      </c>
      <c r="AM90" s="153">
        <f>AM91+AM96+AM102</f>
        <v>0</v>
      </c>
      <c r="AN90" s="32"/>
      <c r="AO90" s="561"/>
      <c r="AP90" s="561"/>
      <c r="AQ90" s="561"/>
      <c r="AR90" s="561"/>
      <c r="AS90" s="561"/>
      <c r="AT90" s="561"/>
      <c r="AU90" s="561"/>
      <c r="AV90" s="561"/>
      <c r="AW90" s="561"/>
      <c r="AX90" s="561"/>
      <c r="AY90" s="561"/>
      <c r="AZ90" s="561"/>
      <c r="BM90" s="467"/>
      <c r="BN90" s="467"/>
      <c r="BO90" s="467"/>
      <c r="BP90" s="467"/>
      <c r="BQ90" s="467"/>
      <c r="BR90" s="467"/>
    </row>
    <row r="91" spans="1:70" s="562" customFormat="1" x14ac:dyDescent="0.2">
      <c r="A91" s="46">
        <f>+IF(MARZO!A91=0,"",MARZO!A91)</f>
        <v>1130206</v>
      </c>
      <c r="B91" s="55" t="str">
        <f>+IF(MARZO!B91=0,"",MARZO!B91)</f>
        <v>OTROS CONVENIOS LIGADOS A LA VTA DE SERVICIOS</v>
      </c>
      <c r="C91" s="456">
        <f>+ENERO!C91</f>
        <v>23000000</v>
      </c>
      <c r="D91" s="456">
        <f>MARZO!D91+ABRIL!P91</f>
        <v>0</v>
      </c>
      <c r="E91" s="456">
        <f>MARZO!E91+ABRIL!Q91</f>
        <v>0</v>
      </c>
      <c r="F91" s="170">
        <f t="shared" si="89"/>
        <v>23000000</v>
      </c>
      <c r="G91" s="283">
        <f>MARZO!I91</f>
        <v>0</v>
      </c>
      <c r="H91" s="457">
        <v>0</v>
      </c>
      <c r="I91" s="170">
        <f t="shared" si="90"/>
        <v>0</v>
      </c>
      <c r="J91" s="283">
        <f>MARZO!L91</f>
        <v>0</v>
      </c>
      <c r="K91" s="457">
        <v>0</v>
      </c>
      <c r="L91" s="170">
        <f t="shared" si="91"/>
        <v>0</v>
      </c>
      <c r="M91" s="283">
        <f t="shared" si="92"/>
        <v>23000000</v>
      </c>
      <c r="N91" s="170">
        <f t="shared" si="93"/>
        <v>23000000</v>
      </c>
      <c r="O91" s="467"/>
      <c r="P91" s="455">
        <v>0</v>
      </c>
      <c r="Q91" s="458">
        <v>0</v>
      </c>
      <c r="R91" s="32"/>
      <c r="S91" s="155">
        <f>+IF(MARZO!S91=0,"",MARZO!S91)</f>
        <v>1020301</v>
      </c>
      <c r="T91" s="159" t="str">
        <f>+IF(MARZO!T91=0,"",MARZO!T91)</f>
        <v>Contribuciones - Sin Situación de Fondos</v>
      </c>
      <c r="U91" s="29">
        <f t="shared" ref="U91:AJ91" si="95">SUM(U92:U95)</f>
        <v>267353877</v>
      </c>
      <c r="V91" s="17">
        <f t="shared" si="95"/>
        <v>0</v>
      </c>
      <c r="W91" s="17">
        <f t="shared" si="95"/>
        <v>0</v>
      </c>
      <c r="X91" s="20">
        <f t="shared" si="95"/>
        <v>267353877</v>
      </c>
      <c r="Y91" s="21">
        <f t="shared" si="95"/>
        <v>40312509</v>
      </c>
      <c r="Z91" s="169">
        <f t="shared" si="95"/>
        <v>13317032</v>
      </c>
      <c r="AA91" s="20">
        <f t="shared" si="95"/>
        <v>53629541</v>
      </c>
      <c r="AB91" s="21">
        <f t="shared" si="95"/>
        <v>40312509</v>
      </c>
      <c r="AC91" s="169">
        <f t="shared" si="95"/>
        <v>13317032</v>
      </c>
      <c r="AD91" s="20">
        <f t="shared" si="95"/>
        <v>53629541</v>
      </c>
      <c r="AE91" s="21">
        <f t="shared" si="95"/>
        <v>40312509</v>
      </c>
      <c r="AF91" s="169">
        <f t="shared" si="95"/>
        <v>13317032</v>
      </c>
      <c r="AG91" s="20">
        <f t="shared" si="95"/>
        <v>53629541</v>
      </c>
      <c r="AH91" s="21">
        <f t="shared" si="95"/>
        <v>213724336</v>
      </c>
      <c r="AI91" s="17">
        <f t="shared" si="95"/>
        <v>213724336</v>
      </c>
      <c r="AJ91" s="18">
        <f t="shared" si="95"/>
        <v>213724336</v>
      </c>
      <c r="AK91" s="10"/>
      <c r="AL91" s="31">
        <f>SUM(AL92:AL95)</f>
        <v>0</v>
      </c>
      <c r="AM91" s="28">
        <f>SUM(AM92:AM95)</f>
        <v>0</v>
      </c>
      <c r="AN91" s="32"/>
      <c r="AO91" s="561"/>
      <c r="AP91" s="561"/>
      <c r="AQ91" s="561"/>
      <c r="AR91" s="561"/>
      <c r="AS91" s="561"/>
      <c r="AT91" s="561"/>
      <c r="AU91" s="561"/>
      <c r="AV91" s="561"/>
      <c r="AW91" s="561"/>
      <c r="AX91" s="561"/>
      <c r="AY91" s="561"/>
      <c r="AZ91" s="561"/>
      <c r="BL91" s="32"/>
      <c r="BM91" s="467"/>
      <c r="BN91" s="467"/>
      <c r="BO91" s="467"/>
      <c r="BP91" s="467"/>
      <c r="BQ91" s="467"/>
      <c r="BR91" s="467"/>
    </row>
    <row r="92" spans="1:70" s="562" customFormat="1" ht="14.25" x14ac:dyDescent="0.2">
      <c r="A92" s="46">
        <f>+IF(MARZO!A92=0,"",MARZO!A92)</f>
        <v>1130207</v>
      </c>
      <c r="B92" s="563" t="s">
        <v>482</v>
      </c>
      <c r="C92" s="456">
        <f>+ENERO!C92</f>
        <v>0</v>
      </c>
      <c r="D92" s="456">
        <f>MARZO!D92+ABRIL!P92</f>
        <v>0</v>
      </c>
      <c r="E92" s="456">
        <f>MARZO!E92+ABRIL!Q92</f>
        <v>1687500</v>
      </c>
      <c r="F92" s="170">
        <f t="shared" si="89"/>
        <v>1687500</v>
      </c>
      <c r="G92" s="283">
        <f>MARZO!I92</f>
        <v>0</v>
      </c>
      <c r="H92" s="457">
        <v>0</v>
      </c>
      <c r="I92" s="170">
        <f t="shared" si="90"/>
        <v>0</v>
      </c>
      <c r="J92" s="283">
        <f>MARZO!L92</f>
        <v>0</v>
      </c>
      <c r="K92" s="457">
        <v>0</v>
      </c>
      <c r="L92" s="170">
        <f t="shared" si="91"/>
        <v>0</v>
      </c>
      <c r="M92" s="283">
        <f t="shared" si="92"/>
        <v>1687500</v>
      </c>
      <c r="N92" s="170">
        <f t="shared" si="93"/>
        <v>1687500</v>
      </c>
      <c r="O92" s="467"/>
      <c r="P92" s="455">
        <v>0</v>
      </c>
      <c r="Q92" s="458">
        <v>0</v>
      </c>
      <c r="R92" s="32"/>
      <c r="S92" s="156" t="str">
        <f>+IF(MARZO!S92=0,"",MARZO!S92)</f>
        <v>1020301-1</v>
      </c>
      <c r="T92" s="55" t="str">
        <f>+IF(MARZO!T92=0,"",MARZO!T92)</f>
        <v>Aportes a E.P.S.- Sin sit. Fondos</v>
      </c>
      <c r="U92" s="29">
        <f>+ENERO!U92</f>
        <v>71284628</v>
      </c>
      <c r="V92" s="17">
        <f>MARZO!V92+ABRIL!AL92</f>
        <v>0</v>
      </c>
      <c r="W92" s="17">
        <f>MARZO!W92+ABRIL!AM92</f>
        <v>0</v>
      </c>
      <c r="X92" s="20">
        <f>SUM(U92:W92)</f>
        <v>71284628</v>
      </c>
      <c r="Y92" s="21">
        <f>MARZO!AA92</f>
        <v>15003001</v>
      </c>
      <c r="Z92" s="457">
        <v>4955512</v>
      </c>
      <c r="AA92" s="20">
        <f>SUM(Y92:Z92)</f>
        <v>19958513</v>
      </c>
      <c r="AB92" s="21">
        <f>MARZO!AD92</f>
        <v>15003001</v>
      </c>
      <c r="AC92" s="457">
        <v>4955512</v>
      </c>
      <c r="AD92" s="20">
        <f>SUM(AB92:AC92)</f>
        <v>19958513</v>
      </c>
      <c r="AE92" s="21">
        <f>MARZO!AG92</f>
        <v>15003001</v>
      </c>
      <c r="AF92" s="457">
        <v>4955512</v>
      </c>
      <c r="AG92" s="20">
        <f>SUM(AE92:AF92)</f>
        <v>19958513</v>
      </c>
      <c r="AH92" s="21">
        <f>X92-AA92</f>
        <v>51326115</v>
      </c>
      <c r="AI92" s="17">
        <f>X92-AD92</f>
        <v>51326115</v>
      </c>
      <c r="AJ92" s="18">
        <f>X92-AG92</f>
        <v>51326115</v>
      </c>
      <c r="AK92" s="10"/>
      <c r="AL92" s="455">
        <v>0</v>
      </c>
      <c r="AM92" s="458">
        <v>0</v>
      </c>
      <c r="AN92" s="32"/>
      <c r="AO92" s="561"/>
      <c r="AP92" s="561"/>
      <c r="AQ92" s="561"/>
      <c r="AR92" s="561"/>
      <c r="AS92" s="561"/>
      <c r="AT92" s="561"/>
      <c r="AU92" s="561"/>
      <c r="AV92" s="561"/>
      <c r="AW92" s="561"/>
      <c r="AX92" s="561"/>
      <c r="AY92" s="561"/>
      <c r="AZ92" s="561"/>
      <c r="BL92" s="32"/>
    </row>
    <row r="93" spans="1:70" s="562" customFormat="1" x14ac:dyDescent="0.2">
      <c r="A93" s="61">
        <f>+IF(MARZO!A93=0,"",MARZO!A93)</f>
        <v>1130209</v>
      </c>
      <c r="B93" s="170" t="str">
        <f>+IF(MARZO!B93=0,"",MARZO!B93)</f>
        <v>OTROS</v>
      </c>
      <c r="C93" s="172">
        <f t="shared" ref="C93:N93" si="96">SUM(C94:C97)</f>
        <v>8000000</v>
      </c>
      <c r="D93" s="172">
        <f t="shared" si="96"/>
        <v>0</v>
      </c>
      <c r="E93" s="172">
        <f t="shared" si="96"/>
        <v>0</v>
      </c>
      <c r="F93" s="173">
        <f t="shared" si="96"/>
        <v>8000000</v>
      </c>
      <c r="G93" s="171">
        <f t="shared" si="96"/>
        <v>114697</v>
      </c>
      <c r="H93" s="172">
        <f t="shared" si="96"/>
        <v>113390</v>
      </c>
      <c r="I93" s="173">
        <f t="shared" si="96"/>
        <v>228087</v>
      </c>
      <c r="J93" s="171">
        <f t="shared" si="96"/>
        <v>114697</v>
      </c>
      <c r="K93" s="172">
        <f t="shared" si="96"/>
        <v>113390</v>
      </c>
      <c r="L93" s="173">
        <f t="shared" si="96"/>
        <v>228087</v>
      </c>
      <c r="M93" s="171">
        <f t="shared" si="96"/>
        <v>7771913</v>
      </c>
      <c r="N93" s="173">
        <f t="shared" si="96"/>
        <v>7771913</v>
      </c>
      <c r="O93" s="467"/>
      <c r="P93" s="171">
        <f>SUM(P94:P97)</f>
        <v>0</v>
      </c>
      <c r="Q93" s="173">
        <f>SUM(Q94:Q97)</f>
        <v>0</v>
      </c>
      <c r="R93" s="32"/>
      <c r="S93" s="156" t="str">
        <f>+IF(MARZO!S93=0,"",MARZO!S93)</f>
        <v>1020301-2</v>
      </c>
      <c r="T93" s="55" t="str">
        <f>+IF(MARZO!T93=0,"",MARZO!T93)</f>
        <v>Aportes Fondos Pensionales - Sin Sit. Fondos</v>
      </c>
      <c r="U93" s="29">
        <f>+ENERO!U93</f>
        <v>100560974</v>
      </c>
      <c r="V93" s="17">
        <f>MARZO!V93+ABRIL!AL93</f>
        <v>0</v>
      </c>
      <c r="W93" s="17">
        <f>MARZO!W93+ABRIL!AM93</f>
        <v>0</v>
      </c>
      <c r="X93" s="20">
        <f>SUM(U93:W93)</f>
        <v>100560974</v>
      </c>
      <c r="Y93" s="21">
        <f>MARZO!AA93</f>
        <v>21180705</v>
      </c>
      <c r="Z93" s="457">
        <v>6996016</v>
      </c>
      <c r="AA93" s="20">
        <f>SUM(Y93:Z93)</f>
        <v>28176721</v>
      </c>
      <c r="AB93" s="21">
        <f>MARZO!AD93</f>
        <v>21180705</v>
      </c>
      <c r="AC93" s="457">
        <v>6996016</v>
      </c>
      <c r="AD93" s="20">
        <f>SUM(AB93:AC93)</f>
        <v>28176721</v>
      </c>
      <c r="AE93" s="21">
        <f>MARZO!AG93</f>
        <v>21180705</v>
      </c>
      <c r="AF93" s="457">
        <v>6996016</v>
      </c>
      <c r="AG93" s="20">
        <f>SUM(AE93:AF93)</f>
        <v>28176721</v>
      </c>
      <c r="AH93" s="21">
        <f>X93-AA93</f>
        <v>72384253</v>
      </c>
      <c r="AI93" s="17">
        <f>X93-AD93</f>
        <v>72384253</v>
      </c>
      <c r="AJ93" s="18">
        <f>X93-AG93</f>
        <v>72384253</v>
      </c>
      <c r="AK93" s="10"/>
      <c r="AL93" s="455">
        <v>0</v>
      </c>
      <c r="AM93" s="458">
        <v>0</v>
      </c>
      <c r="AN93" s="32"/>
      <c r="AO93" s="561"/>
      <c r="AP93" s="561"/>
      <c r="AQ93" s="561"/>
      <c r="AR93" s="561"/>
      <c r="AS93" s="561"/>
      <c r="AT93" s="561"/>
      <c r="AU93" s="561"/>
      <c r="AV93" s="561"/>
      <c r="AW93" s="561"/>
      <c r="AX93" s="561"/>
      <c r="AY93" s="561"/>
      <c r="AZ93" s="561"/>
      <c r="BL93" s="32"/>
    </row>
    <row r="94" spans="1:70" s="562" customFormat="1" x14ac:dyDescent="0.2">
      <c r="A94" s="11" t="str">
        <f>+IF(MARZO!A94=0,"",MARZO!A94)</f>
        <v>1130209 - 1</v>
      </c>
      <c r="B94" s="58" t="str">
        <f>+IF(MARZO!B94=0,"",MARZO!B94)</f>
        <v>Bienestar Social</v>
      </c>
      <c r="C94" s="456">
        <f>+ENERO!C94</f>
        <v>0</v>
      </c>
      <c r="D94" s="456">
        <f>MARZO!D94+ABRIL!P94</f>
        <v>0</v>
      </c>
      <c r="E94" s="456">
        <f>MARZO!E94+ABRIL!Q94</f>
        <v>0</v>
      </c>
      <c r="F94" s="170">
        <f>SUM(C94:E94)</f>
        <v>0</v>
      </c>
      <c r="G94" s="283">
        <f>MARZO!I94</f>
        <v>0</v>
      </c>
      <c r="H94" s="457">
        <v>0</v>
      </c>
      <c r="I94" s="170">
        <f>SUM(G94:H94)</f>
        <v>0</v>
      </c>
      <c r="J94" s="283">
        <f>MARZO!L94</f>
        <v>0</v>
      </c>
      <c r="K94" s="457">
        <v>0</v>
      </c>
      <c r="L94" s="170">
        <f>SUM(J94:K94)</f>
        <v>0</v>
      </c>
      <c r="M94" s="283">
        <f>F94-I94</f>
        <v>0</v>
      </c>
      <c r="N94" s="170">
        <f>F94-L94</f>
        <v>0</v>
      </c>
      <c r="O94" s="467"/>
      <c r="P94" s="455">
        <v>0</v>
      </c>
      <c r="Q94" s="458">
        <v>0</v>
      </c>
      <c r="R94" s="32"/>
      <c r="S94" s="156" t="str">
        <f>+IF(MARZO!S94=0,"",MARZO!S94)</f>
        <v>1020301-3</v>
      </c>
      <c r="T94" s="55" t="str">
        <f>+IF(MARZO!T94=0,"",MARZO!T94)</f>
        <v xml:space="preserve">Aportes a Fondos de Cesantia - Sin Sit. de Fondos </v>
      </c>
      <c r="U94" s="29">
        <f>+ENERO!U94</f>
        <v>77231977</v>
      </c>
      <c r="V94" s="17">
        <f>MARZO!V94+ABRIL!AL94</f>
        <v>0</v>
      </c>
      <c r="W94" s="17">
        <f>MARZO!W94+ABRIL!AM94</f>
        <v>0</v>
      </c>
      <c r="X94" s="20">
        <f>SUM(U94:W94)</f>
        <v>77231977</v>
      </c>
      <c r="Y94" s="21">
        <f>MARZO!AA94</f>
        <v>0</v>
      </c>
      <c r="Z94" s="457">
        <v>0</v>
      </c>
      <c r="AA94" s="20">
        <f>SUM(Y94:Z94)</f>
        <v>0</v>
      </c>
      <c r="AB94" s="21">
        <f>MARZO!AD94</f>
        <v>0</v>
      </c>
      <c r="AC94" s="457">
        <v>0</v>
      </c>
      <c r="AD94" s="20">
        <f>SUM(AB94:AC94)</f>
        <v>0</v>
      </c>
      <c r="AE94" s="21">
        <f>MARZO!AG94</f>
        <v>0</v>
      </c>
      <c r="AF94" s="457">
        <v>0</v>
      </c>
      <c r="AG94" s="20">
        <f>SUM(AE94:AF94)</f>
        <v>0</v>
      </c>
      <c r="AH94" s="21">
        <f>X94-AA94</f>
        <v>77231977</v>
      </c>
      <c r="AI94" s="17">
        <f>X94-AD94</f>
        <v>77231977</v>
      </c>
      <c r="AJ94" s="18">
        <f>X94-AG94</f>
        <v>77231977</v>
      </c>
      <c r="AK94" s="10"/>
      <c r="AL94" s="455">
        <v>0</v>
      </c>
      <c r="AM94" s="458">
        <v>0</v>
      </c>
      <c r="AN94" s="32"/>
      <c r="AO94" s="561"/>
      <c r="AP94" s="561"/>
      <c r="AQ94" s="561"/>
      <c r="AR94" s="561"/>
      <c r="AS94" s="561"/>
      <c r="AT94" s="561"/>
      <c r="AU94" s="561"/>
      <c r="AV94" s="561"/>
      <c r="AW94" s="561"/>
      <c r="AX94" s="561"/>
      <c r="AY94" s="561"/>
      <c r="AZ94" s="561"/>
      <c r="BL94" s="32"/>
    </row>
    <row r="95" spans="1:70" s="562" customFormat="1" x14ac:dyDescent="0.2">
      <c r="A95" s="11" t="str">
        <f>+IF(MARZO!A95=0,"",MARZO!A95)</f>
        <v>1130209 - 2</v>
      </c>
      <c r="B95" s="58" t="str">
        <f>+IF(MARZO!B95=0,"",MARZO!B95)</f>
        <v>Fondo de la Vivienda</v>
      </c>
      <c r="C95" s="456">
        <f>+ENERO!C95</f>
        <v>0</v>
      </c>
      <c r="D95" s="456">
        <f>MARZO!D95+ABRIL!P95</f>
        <v>0</v>
      </c>
      <c r="E95" s="456">
        <f>MARZO!E95+ABRIL!Q95</f>
        <v>0</v>
      </c>
      <c r="F95" s="170">
        <f>SUM(C95:E95)</f>
        <v>0</v>
      </c>
      <c r="G95" s="283">
        <f>MARZO!I95</f>
        <v>0</v>
      </c>
      <c r="H95" s="457">
        <v>0</v>
      </c>
      <c r="I95" s="170">
        <f>SUM(G95:H95)</f>
        <v>0</v>
      </c>
      <c r="J95" s="283">
        <f>MARZO!L95</f>
        <v>0</v>
      </c>
      <c r="K95" s="457">
        <v>0</v>
      </c>
      <c r="L95" s="170">
        <f>SUM(J95:K95)</f>
        <v>0</v>
      </c>
      <c r="M95" s="283">
        <f>F95-I95</f>
        <v>0</v>
      </c>
      <c r="N95" s="170">
        <f>F95-L95</f>
        <v>0</v>
      </c>
      <c r="O95" s="467"/>
      <c r="P95" s="455">
        <v>0</v>
      </c>
      <c r="Q95" s="458">
        <v>0</v>
      </c>
      <c r="R95" s="32"/>
      <c r="S95" s="156" t="str">
        <f>+IF(MARZO!S95=0,"",MARZO!S95)</f>
        <v>1020301-4</v>
      </c>
      <c r="T95" s="55" t="str">
        <f>+IF(MARZO!T95=0,"",MARZO!T95)</f>
        <v>Aporte a ARL. - Sin Sit. de Fondos</v>
      </c>
      <c r="U95" s="29">
        <f>+ENERO!U95</f>
        <v>18276298</v>
      </c>
      <c r="V95" s="17">
        <f>MARZO!V95+ABRIL!AL95</f>
        <v>0</v>
      </c>
      <c r="W95" s="17">
        <f>MARZO!W95+ABRIL!AM95</f>
        <v>0</v>
      </c>
      <c r="X95" s="20">
        <f>SUM(U95:W95)</f>
        <v>18276298</v>
      </c>
      <c r="Y95" s="21">
        <f>MARZO!AA95</f>
        <v>4128803</v>
      </c>
      <c r="Z95" s="457">
        <v>1365504</v>
      </c>
      <c r="AA95" s="20">
        <f>SUM(Y95:Z95)</f>
        <v>5494307</v>
      </c>
      <c r="AB95" s="21">
        <f>MARZO!AD95</f>
        <v>4128803</v>
      </c>
      <c r="AC95" s="457">
        <v>1365504</v>
      </c>
      <c r="AD95" s="20">
        <f>SUM(AB95:AC95)</f>
        <v>5494307</v>
      </c>
      <c r="AE95" s="21">
        <f>MARZO!AG95</f>
        <v>4128803</v>
      </c>
      <c r="AF95" s="457">
        <v>1365504</v>
      </c>
      <c r="AG95" s="20">
        <f>SUM(AE95:AF95)</f>
        <v>5494307</v>
      </c>
      <c r="AH95" s="21">
        <f>X95-AA95</f>
        <v>12781991</v>
      </c>
      <c r="AI95" s="17">
        <f>X95-AD95</f>
        <v>12781991</v>
      </c>
      <c r="AJ95" s="18">
        <f>X95-AG95</f>
        <v>12781991</v>
      </c>
      <c r="AK95" s="10"/>
      <c r="AL95" s="455">
        <v>0</v>
      </c>
      <c r="AM95" s="458">
        <v>0</v>
      </c>
      <c r="AN95" s="32"/>
      <c r="AO95" s="561"/>
      <c r="AP95" s="561"/>
      <c r="AQ95" s="561"/>
      <c r="AR95" s="561"/>
      <c r="AS95" s="561"/>
      <c r="AT95" s="561"/>
      <c r="AU95" s="561"/>
      <c r="AV95" s="561"/>
      <c r="AW95" s="561"/>
      <c r="AX95" s="561"/>
      <c r="AY95" s="561"/>
      <c r="AZ95" s="561"/>
      <c r="BL95" s="32"/>
    </row>
    <row r="96" spans="1:70" s="32" customFormat="1" x14ac:dyDescent="0.2">
      <c r="A96" s="11" t="str">
        <f>+IF(MARZO!A96=0,"",MARZO!A96)</f>
        <v>1130209 - 3</v>
      </c>
      <c r="B96" s="58" t="str">
        <f>+IF(MARZO!B96=0,"",MARZO!B96)</f>
        <v xml:space="preserve">Aprovechamientos </v>
      </c>
      <c r="C96" s="456">
        <f>+ENERO!C96</f>
        <v>8000000</v>
      </c>
      <c r="D96" s="456">
        <f>MARZO!D96+ABRIL!P96</f>
        <v>0</v>
      </c>
      <c r="E96" s="456">
        <f>MARZO!E96+ABRIL!Q96</f>
        <v>0</v>
      </c>
      <c r="F96" s="170">
        <f>SUM(C96:E96)</f>
        <v>8000000</v>
      </c>
      <c r="G96" s="283">
        <f>MARZO!I96</f>
        <v>114697</v>
      </c>
      <c r="H96" s="457">
        <v>113390</v>
      </c>
      <c r="I96" s="170">
        <f>SUM(G96:H96)</f>
        <v>228087</v>
      </c>
      <c r="J96" s="283">
        <f>MARZO!L96</f>
        <v>114697</v>
      </c>
      <c r="K96" s="457">
        <v>113390</v>
      </c>
      <c r="L96" s="170">
        <f>SUM(J96:K96)</f>
        <v>228087</v>
      </c>
      <c r="M96" s="283">
        <f>F96-I96</f>
        <v>7771913</v>
      </c>
      <c r="N96" s="170">
        <f>F96-L96</f>
        <v>7771913</v>
      </c>
      <c r="O96" s="467"/>
      <c r="P96" s="455">
        <v>0</v>
      </c>
      <c r="Q96" s="458">
        <v>0</v>
      </c>
      <c r="S96" s="155">
        <f>+IF(MARZO!S96=0,"",MARZO!S96)</f>
        <v>1020302</v>
      </c>
      <c r="T96" s="159" t="str">
        <f>+IF(MARZO!T96=0,"",MARZO!T96)</f>
        <v>Contribuciones - Otros</v>
      </c>
      <c r="U96" s="29">
        <f t="shared" ref="U96:AJ96" si="97">SUM(U97:U101)</f>
        <v>71005588</v>
      </c>
      <c r="V96" s="17">
        <f t="shared" si="97"/>
        <v>0</v>
      </c>
      <c r="W96" s="17">
        <f t="shared" si="97"/>
        <v>0</v>
      </c>
      <c r="X96" s="20">
        <f t="shared" si="97"/>
        <v>71005588</v>
      </c>
      <c r="Y96" s="21">
        <f t="shared" si="97"/>
        <v>8355042</v>
      </c>
      <c r="Z96" s="169">
        <f t="shared" si="97"/>
        <v>2357516</v>
      </c>
      <c r="AA96" s="20">
        <f t="shared" si="97"/>
        <v>10712558</v>
      </c>
      <c r="AB96" s="21">
        <f t="shared" si="97"/>
        <v>8355042</v>
      </c>
      <c r="AC96" s="169">
        <f t="shared" si="97"/>
        <v>2357516</v>
      </c>
      <c r="AD96" s="20">
        <f t="shared" si="97"/>
        <v>10712558</v>
      </c>
      <c r="AE96" s="21">
        <f t="shared" si="97"/>
        <v>5941933</v>
      </c>
      <c r="AF96" s="169">
        <f t="shared" si="97"/>
        <v>2413109</v>
      </c>
      <c r="AG96" s="20">
        <f t="shared" si="97"/>
        <v>8355042</v>
      </c>
      <c r="AH96" s="21">
        <f t="shared" si="97"/>
        <v>60293030</v>
      </c>
      <c r="AI96" s="17">
        <f t="shared" si="97"/>
        <v>60293030</v>
      </c>
      <c r="AJ96" s="18">
        <f t="shared" si="97"/>
        <v>62650546</v>
      </c>
      <c r="AL96" s="36">
        <f>SUM(AL97:AL101)</f>
        <v>0</v>
      </c>
      <c r="AM96" s="37">
        <f>SUM(AM97:AM101)</f>
        <v>0</v>
      </c>
      <c r="AO96" s="561"/>
      <c r="AP96" s="561"/>
      <c r="AQ96" s="561"/>
      <c r="AR96" s="561"/>
      <c r="AS96" s="561"/>
      <c r="AT96" s="561"/>
      <c r="AU96" s="561"/>
      <c r="AV96" s="561"/>
      <c r="AW96" s="561"/>
      <c r="AX96" s="561"/>
      <c r="AY96" s="561"/>
      <c r="AZ96" s="561"/>
      <c r="BA96" s="562"/>
      <c r="BC96" s="562"/>
      <c r="BD96" s="562"/>
      <c r="BE96" s="562"/>
      <c r="BL96" s="562"/>
      <c r="BM96" s="562"/>
      <c r="BN96" s="562"/>
      <c r="BO96" s="562"/>
      <c r="BP96" s="562"/>
      <c r="BQ96" s="562"/>
      <c r="BR96" s="562"/>
    </row>
    <row r="97" spans="1:70" s="562" customFormat="1" ht="13.5" thickBot="1" x14ac:dyDescent="0.25">
      <c r="A97" s="218" t="str">
        <f>+IF(MARZO!A97=0,"",MARZO!A97)</f>
        <v>1130209 - 4</v>
      </c>
      <c r="B97" s="219" t="str">
        <f>+IF(MARZO!B97=0,"",MARZO!B97)</f>
        <v>Otros</v>
      </c>
      <c r="C97" s="564">
        <f>+ENERO!C97</f>
        <v>0</v>
      </c>
      <c r="D97" s="564">
        <f>MARZO!D97+ABRIL!P97</f>
        <v>0</v>
      </c>
      <c r="E97" s="564">
        <f>MARZO!E97+ABRIL!Q97</f>
        <v>0</v>
      </c>
      <c r="F97" s="565">
        <f>SUM(C97:E97)</f>
        <v>0</v>
      </c>
      <c r="G97" s="566">
        <f>MARZO!I97</f>
        <v>0</v>
      </c>
      <c r="H97" s="475">
        <v>0</v>
      </c>
      <c r="I97" s="565">
        <f>SUM(G97:H97)</f>
        <v>0</v>
      </c>
      <c r="J97" s="566">
        <f>MARZO!L97</f>
        <v>0</v>
      </c>
      <c r="K97" s="475">
        <v>0</v>
      </c>
      <c r="L97" s="565">
        <f>SUM(J97:K97)</f>
        <v>0</v>
      </c>
      <c r="M97" s="566">
        <f>F97-I97</f>
        <v>0</v>
      </c>
      <c r="N97" s="565">
        <f>F97-L97</f>
        <v>0</v>
      </c>
      <c r="O97" s="467"/>
      <c r="P97" s="471">
        <v>0</v>
      </c>
      <c r="Q97" s="476">
        <v>0</v>
      </c>
      <c r="R97" s="32"/>
      <c r="S97" s="156" t="str">
        <f>+IF(MARZO!S97=0,"",MARZO!S97)</f>
        <v>1020302-1</v>
      </c>
      <c r="T97" s="55" t="str">
        <f>+IF(MARZO!T97=0,"",MARZO!T97)</f>
        <v>Aportes a E.P.S.- Con sit. Fondos</v>
      </c>
      <c r="U97" s="29">
        <f>+ENERO!U97</f>
        <v>9531764</v>
      </c>
      <c r="V97" s="17">
        <f>MARZO!V97+ABRIL!AL97</f>
        <v>0</v>
      </c>
      <c r="W97" s="17">
        <f>MARZO!W97+ABRIL!AM97</f>
        <v>0</v>
      </c>
      <c r="X97" s="20">
        <f t="shared" ref="X97:X102" si="98">SUM(U97:W97)</f>
        <v>9531764</v>
      </c>
      <c r="Y97" s="21">
        <f>MARZO!AA97</f>
        <v>957300</v>
      </c>
      <c r="Z97" s="457">
        <v>0</v>
      </c>
      <c r="AA97" s="20">
        <f t="shared" ref="AA97:AA102" si="99">SUM(Y97:Z97)</f>
        <v>957300</v>
      </c>
      <c r="AB97" s="21">
        <f>MARZO!AD97</f>
        <v>957300</v>
      </c>
      <c r="AC97" s="457">
        <v>0</v>
      </c>
      <c r="AD97" s="20">
        <f t="shared" ref="AD97:AD102" si="100">SUM(AB97:AC97)</f>
        <v>957300</v>
      </c>
      <c r="AE97" s="21">
        <f>MARZO!AG97</f>
        <v>957300</v>
      </c>
      <c r="AF97" s="457">
        <v>0</v>
      </c>
      <c r="AG97" s="20">
        <f t="shared" ref="AG97:AG102" si="101">SUM(AE97:AF97)</f>
        <v>957300</v>
      </c>
      <c r="AH97" s="21">
        <f t="shared" ref="AH97:AH102" si="102">X97-AA97</f>
        <v>8574464</v>
      </c>
      <c r="AI97" s="17">
        <f t="shared" ref="AI97:AI102" si="103">X97-AD97</f>
        <v>8574464</v>
      </c>
      <c r="AJ97" s="18">
        <f t="shared" ref="AJ97:AJ102" si="104">X97-AG97</f>
        <v>8574464</v>
      </c>
      <c r="AK97" s="32"/>
      <c r="AL97" s="455">
        <v>0</v>
      </c>
      <c r="AM97" s="458">
        <v>0</v>
      </c>
      <c r="AN97" s="32"/>
      <c r="AO97" s="561"/>
      <c r="AP97" s="561"/>
      <c r="AQ97" s="561"/>
      <c r="AR97" s="561"/>
      <c r="AS97" s="561"/>
      <c r="AT97" s="561"/>
      <c r="AU97" s="561"/>
      <c r="AV97" s="561"/>
      <c r="AW97" s="561"/>
      <c r="AX97" s="561"/>
      <c r="AY97" s="561"/>
      <c r="AZ97" s="561"/>
      <c r="BC97" s="32"/>
      <c r="BD97" s="32"/>
      <c r="BE97" s="32"/>
    </row>
    <row r="98" spans="1:70" s="562" customFormat="1" ht="13.5" thickBot="1" x14ac:dyDescent="0.25">
      <c r="A98" s="217"/>
      <c r="B98" s="554"/>
      <c r="C98" s="365"/>
      <c r="D98" s="365"/>
      <c r="E98" s="365"/>
      <c r="F98" s="365"/>
      <c r="G98" s="365"/>
      <c r="H98" s="365"/>
      <c r="I98" s="365"/>
      <c r="J98" s="365"/>
      <c r="K98" s="365"/>
      <c r="L98" s="365"/>
      <c r="M98" s="365"/>
      <c r="N98" s="567"/>
      <c r="O98" s="467"/>
      <c r="P98" s="568"/>
      <c r="Q98" s="567"/>
      <c r="R98" s="32"/>
      <c r="S98" s="156" t="str">
        <f>+IF(MARZO!S98=0,"",MARZO!S98)</f>
        <v>1020302-2</v>
      </c>
      <c r="T98" s="55" t="str">
        <f>+IF(MARZO!T98=0,"",MARZO!T98)</f>
        <v>Aportes Fondos Pensionales - Con Sit. Fondos</v>
      </c>
      <c r="U98" s="29">
        <f>+ENERO!U98</f>
        <v>10473878</v>
      </c>
      <c r="V98" s="17">
        <f>MARZO!V98+ABRIL!AL98</f>
        <v>0</v>
      </c>
      <c r="W98" s="17">
        <f>MARZO!W98+ABRIL!AM98</f>
        <v>0</v>
      </c>
      <c r="X98" s="20">
        <f t="shared" si="98"/>
        <v>10473878</v>
      </c>
      <c r="Y98" s="21">
        <f>MARZO!AA98</f>
        <v>249200</v>
      </c>
      <c r="Z98" s="457">
        <v>0</v>
      </c>
      <c r="AA98" s="20">
        <f t="shared" si="99"/>
        <v>249200</v>
      </c>
      <c r="AB98" s="21">
        <f>MARZO!AD98</f>
        <v>249200</v>
      </c>
      <c r="AC98" s="457">
        <v>0</v>
      </c>
      <c r="AD98" s="20">
        <f t="shared" si="100"/>
        <v>249200</v>
      </c>
      <c r="AE98" s="21">
        <f>MARZO!AG98</f>
        <v>249200</v>
      </c>
      <c r="AF98" s="457">
        <v>0</v>
      </c>
      <c r="AG98" s="20">
        <f t="shared" si="101"/>
        <v>249200</v>
      </c>
      <c r="AH98" s="21">
        <f t="shared" si="102"/>
        <v>10224678</v>
      </c>
      <c r="AI98" s="17">
        <f t="shared" si="103"/>
        <v>10224678</v>
      </c>
      <c r="AJ98" s="18">
        <f t="shared" si="104"/>
        <v>10224678</v>
      </c>
      <c r="AK98" s="32"/>
      <c r="AL98" s="455">
        <v>0</v>
      </c>
      <c r="AM98" s="458">
        <v>0</v>
      </c>
      <c r="AN98" s="32"/>
      <c r="AO98" s="561"/>
      <c r="AP98" s="561"/>
      <c r="AQ98" s="561"/>
      <c r="AR98" s="561"/>
      <c r="AS98" s="561"/>
      <c r="AT98" s="561"/>
      <c r="AU98" s="561"/>
      <c r="AV98" s="561"/>
      <c r="AW98" s="561"/>
      <c r="AX98" s="561"/>
      <c r="AY98" s="561"/>
      <c r="AZ98" s="561"/>
      <c r="BN98" s="32"/>
      <c r="BO98" s="32"/>
      <c r="BP98" s="32"/>
      <c r="BQ98" s="32"/>
      <c r="BR98" s="32"/>
    </row>
    <row r="99" spans="1:70" s="562" customFormat="1" ht="15.75" x14ac:dyDescent="0.2">
      <c r="A99" s="569">
        <f>+IF(MARZO!A99=0,"",MARZO!A99)</f>
        <v>11303</v>
      </c>
      <c r="B99" s="570" t="str">
        <f>+IF(MARZO!B99=0,"",MARZO!B99)</f>
        <v>Aportes no ligados a venta servicios de salud</v>
      </c>
      <c r="C99" s="572">
        <f t="shared" ref="C99:N99" si="105">SUM(C100:C106)</f>
        <v>331695000</v>
      </c>
      <c r="D99" s="572">
        <f t="shared" si="105"/>
        <v>0</v>
      </c>
      <c r="E99" s="572">
        <f t="shared" si="105"/>
        <v>20000000</v>
      </c>
      <c r="F99" s="573">
        <f t="shared" si="105"/>
        <v>351695000</v>
      </c>
      <c r="G99" s="571">
        <f t="shared" si="105"/>
        <v>91818389</v>
      </c>
      <c r="H99" s="572">
        <f t="shared" si="105"/>
        <v>23939463</v>
      </c>
      <c r="I99" s="573">
        <f t="shared" si="105"/>
        <v>115757852</v>
      </c>
      <c r="J99" s="571">
        <f t="shared" si="105"/>
        <v>91818389</v>
      </c>
      <c r="K99" s="572">
        <f t="shared" si="105"/>
        <v>23939463</v>
      </c>
      <c r="L99" s="573">
        <f t="shared" si="105"/>
        <v>115757852</v>
      </c>
      <c r="M99" s="571">
        <f t="shared" si="105"/>
        <v>235937148</v>
      </c>
      <c r="N99" s="573">
        <f t="shared" si="105"/>
        <v>235937148</v>
      </c>
      <c r="P99" s="215">
        <f>SUM(P100:P106)</f>
        <v>0</v>
      </c>
      <c r="Q99" s="216">
        <f>SUM(Q100:Q106)</f>
        <v>0</v>
      </c>
      <c r="R99" s="32"/>
      <c r="S99" s="156" t="str">
        <f>+IF(MARZO!S99=0,"",MARZO!S99)</f>
        <v>1020302-3</v>
      </c>
      <c r="T99" s="55" t="str">
        <f>+IF(MARZO!T99=0,"",MARZO!T99)</f>
        <v xml:space="preserve">Aportes a Fondos de Cesantia - Con Sit. de Fondos </v>
      </c>
      <c r="U99" s="29">
        <f>+ENERO!U99</f>
        <v>10246285</v>
      </c>
      <c r="V99" s="17">
        <f>MARZO!V99+ABRIL!AL99</f>
        <v>0</v>
      </c>
      <c r="W99" s="17">
        <f>MARZO!W99+ABRIL!AM99</f>
        <v>0</v>
      </c>
      <c r="X99" s="20">
        <f t="shared" si="98"/>
        <v>10246285</v>
      </c>
      <c r="Y99" s="21">
        <f>MARZO!AA99</f>
        <v>0</v>
      </c>
      <c r="Z99" s="457">
        <v>0</v>
      </c>
      <c r="AA99" s="20">
        <f t="shared" si="99"/>
        <v>0</v>
      </c>
      <c r="AB99" s="21">
        <f>MARZO!AD99</f>
        <v>0</v>
      </c>
      <c r="AC99" s="457">
        <v>0</v>
      </c>
      <c r="AD99" s="20">
        <f t="shared" si="100"/>
        <v>0</v>
      </c>
      <c r="AE99" s="21">
        <f>MARZO!AG99</f>
        <v>0</v>
      </c>
      <c r="AF99" s="457">
        <v>0</v>
      </c>
      <c r="AG99" s="20">
        <f t="shared" si="101"/>
        <v>0</v>
      </c>
      <c r="AH99" s="21">
        <f t="shared" si="102"/>
        <v>10246285</v>
      </c>
      <c r="AI99" s="17">
        <f t="shared" si="103"/>
        <v>10246285</v>
      </c>
      <c r="AJ99" s="18">
        <f t="shared" si="104"/>
        <v>10246285</v>
      </c>
      <c r="AK99" s="32"/>
      <c r="AL99" s="455">
        <v>0</v>
      </c>
      <c r="AM99" s="458">
        <v>0</v>
      </c>
      <c r="AN99" s="32"/>
      <c r="AO99" s="561"/>
      <c r="AP99" s="561"/>
      <c r="AQ99" s="561"/>
      <c r="AR99" s="561"/>
      <c r="AS99" s="561"/>
      <c r="AT99" s="561"/>
      <c r="AU99" s="561"/>
      <c r="AV99" s="561"/>
      <c r="AW99" s="561"/>
      <c r="AX99" s="561"/>
      <c r="AY99" s="561"/>
      <c r="AZ99" s="561"/>
      <c r="BM99" s="32"/>
    </row>
    <row r="100" spans="1:70" s="467" customFormat="1" x14ac:dyDescent="0.2">
      <c r="A100" s="33" t="str">
        <f>+IF(MARZO!A100=0,"",MARZO!A100)</f>
        <v>11303-1</v>
      </c>
      <c r="B100" s="59" t="str">
        <f>+IF(MARZO!B100=0,"",MARZO!B100)</f>
        <v xml:space="preserve">NACION </v>
      </c>
      <c r="C100" s="574">
        <f>+ENERO!C100</f>
        <v>0</v>
      </c>
      <c r="D100" s="574">
        <f>MARZO!D100+ABRIL!P100</f>
        <v>0</v>
      </c>
      <c r="E100" s="574">
        <f>MARZO!E100+ABRIL!Q100</f>
        <v>0</v>
      </c>
      <c r="F100" s="575">
        <f t="shared" ref="F100:F106" si="106">SUM(C100:E100)</f>
        <v>0</v>
      </c>
      <c r="G100" s="576">
        <f>MARZO!I100</f>
        <v>0</v>
      </c>
      <c r="H100" s="457">
        <v>0</v>
      </c>
      <c r="I100" s="575">
        <f t="shared" ref="I100:I106" si="107">SUM(G100:H100)</f>
        <v>0</v>
      </c>
      <c r="J100" s="576">
        <f>MARZO!L100</f>
        <v>0</v>
      </c>
      <c r="K100" s="457">
        <v>0</v>
      </c>
      <c r="L100" s="575">
        <f t="shared" ref="L100:L106" si="108">SUM(J100:K100)</f>
        <v>0</v>
      </c>
      <c r="M100" s="576">
        <f t="shared" ref="M100:M106" si="109">F100-I100</f>
        <v>0</v>
      </c>
      <c r="N100" s="575">
        <f t="shared" ref="N100:N106" si="110">F100-L100</f>
        <v>0</v>
      </c>
      <c r="O100" s="562"/>
      <c r="P100" s="455">
        <v>0</v>
      </c>
      <c r="Q100" s="458">
        <v>0</v>
      </c>
      <c r="R100" s="10"/>
      <c r="S100" s="156" t="str">
        <f>+IF(MARZO!S100=0,"",MARZO!S100)</f>
        <v>1020302-4</v>
      </c>
      <c r="T100" s="55" t="str">
        <f>+IF(MARZO!T100=0,"",MARZO!T100)</f>
        <v>Aporte a ARL. - Con Sit. de Fondos</v>
      </c>
      <c r="U100" s="29">
        <f>+ENERO!U100</f>
        <v>1811777</v>
      </c>
      <c r="V100" s="17">
        <f>MARZO!V100+ABRIL!AL100</f>
        <v>0</v>
      </c>
      <c r="W100" s="17">
        <f>MARZO!W100+ABRIL!AM100</f>
        <v>0</v>
      </c>
      <c r="X100" s="20">
        <f t="shared" si="98"/>
        <v>1811777</v>
      </c>
      <c r="Y100" s="21">
        <f>MARZO!AA100</f>
        <v>0</v>
      </c>
      <c r="Z100" s="457">
        <v>0</v>
      </c>
      <c r="AA100" s="20">
        <f t="shared" si="99"/>
        <v>0</v>
      </c>
      <c r="AB100" s="21">
        <f>MARZO!AD100</f>
        <v>0</v>
      </c>
      <c r="AC100" s="457">
        <v>0</v>
      </c>
      <c r="AD100" s="20">
        <f t="shared" si="100"/>
        <v>0</v>
      </c>
      <c r="AE100" s="21">
        <f>MARZO!AG100</f>
        <v>0</v>
      </c>
      <c r="AF100" s="457">
        <v>0</v>
      </c>
      <c r="AG100" s="20">
        <f t="shared" si="101"/>
        <v>0</v>
      </c>
      <c r="AH100" s="21">
        <f t="shared" si="102"/>
        <v>1811777</v>
      </c>
      <c r="AI100" s="17">
        <f t="shared" si="103"/>
        <v>1811777</v>
      </c>
      <c r="AJ100" s="18">
        <f t="shared" si="104"/>
        <v>1811777</v>
      </c>
      <c r="AK100" s="32"/>
      <c r="AL100" s="455">
        <v>0</v>
      </c>
      <c r="AM100" s="458">
        <v>0</v>
      </c>
      <c r="AN100" s="10"/>
      <c r="AO100" s="365"/>
      <c r="AP100" s="365"/>
      <c r="AQ100" s="365"/>
      <c r="AR100" s="365"/>
      <c r="AS100" s="365"/>
      <c r="AT100" s="365"/>
      <c r="AU100" s="365"/>
      <c r="AV100" s="365"/>
      <c r="AW100" s="365"/>
      <c r="AX100" s="365"/>
      <c r="AY100" s="365"/>
      <c r="AZ100" s="365"/>
      <c r="BM100" s="562"/>
      <c r="BN100" s="562"/>
      <c r="BO100" s="562"/>
      <c r="BP100" s="562"/>
      <c r="BQ100" s="562"/>
      <c r="BR100" s="562"/>
    </row>
    <row r="101" spans="1:70" s="467" customFormat="1" x14ac:dyDescent="0.2">
      <c r="A101" s="33" t="str">
        <f>+IF(MARZO!A101=0,"",MARZO!A101)</f>
        <v>11303-2</v>
      </c>
      <c r="B101" s="59" t="str">
        <f>+IF(MARZO!B101=0,"",MARZO!B101)</f>
        <v>DEPARTAMENTO</v>
      </c>
      <c r="C101" s="574">
        <f>+ENERO!C101</f>
        <v>0</v>
      </c>
      <c r="D101" s="574">
        <f>MARZO!D101+ABRIL!P101</f>
        <v>0</v>
      </c>
      <c r="E101" s="574">
        <f>MARZO!E101+ABRIL!Q101</f>
        <v>0</v>
      </c>
      <c r="F101" s="575">
        <f t="shared" si="106"/>
        <v>0</v>
      </c>
      <c r="G101" s="576">
        <f>MARZO!I101</f>
        <v>0</v>
      </c>
      <c r="H101" s="457">
        <v>0</v>
      </c>
      <c r="I101" s="575">
        <f t="shared" si="107"/>
        <v>0</v>
      </c>
      <c r="J101" s="576">
        <f>MARZO!L101</f>
        <v>0</v>
      </c>
      <c r="K101" s="457">
        <v>0</v>
      </c>
      <c r="L101" s="575">
        <f t="shared" si="108"/>
        <v>0</v>
      </c>
      <c r="M101" s="576">
        <f t="shared" si="109"/>
        <v>0</v>
      </c>
      <c r="N101" s="575">
        <f t="shared" si="110"/>
        <v>0</v>
      </c>
      <c r="O101" s="562"/>
      <c r="P101" s="455">
        <v>0</v>
      </c>
      <c r="Q101" s="458">
        <v>0</v>
      </c>
      <c r="R101" s="10"/>
      <c r="S101" s="156" t="str">
        <f>+IF(MARZO!S101=0,"",MARZO!S101)</f>
        <v>1020302-5</v>
      </c>
      <c r="T101" s="55" t="str">
        <f>+IF(MARZO!T101=0,"",MARZO!T101)</f>
        <v>Aporte a Caja Compensación Familiar</v>
      </c>
      <c r="U101" s="29">
        <f>+ENERO!U101</f>
        <v>38941884</v>
      </c>
      <c r="V101" s="17">
        <f>MARZO!V101+ABRIL!AL101</f>
        <v>0</v>
      </c>
      <c r="W101" s="17">
        <f>MARZO!W101+ABRIL!AM101</f>
        <v>0</v>
      </c>
      <c r="X101" s="20">
        <f t="shared" si="98"/>
        <v>38941884</v>
      </c>
      <c r="Y101" s="21">
        <f>MARZO!AA101</f>
        <v>7148542</v>
      </c>
      <c r="Z101" s="457">
        <v>2357516</v>
      </c>
      <c r="AA101" s="20">
        <f t="shared" si="99"/>
        <v>9506058</v>
      </c>
      <c r="AB101" s="21">
        <f>MARZO!AD101</f>
        <v>7148542</v>
      </c>
      <c r="AC101" s="457">
        <v>2357516</v>
      </c>
      <c r="AD101" s="20">
        <f t="shared" si="100"/>
        <v>9506058</v>
      </c>
      <c r="AE101" s="21">
        <f>MARZO!AG101</f>
        <v>4735433</v>
      </c>
      <c r="AF101" s="457">
        <v>2413109</v>
      </c>
      <c r="AG101" s="20">
        <f t="shared" si="101"/>
        <v>7148542</v>
      </c>
      <c r="AH101" s="21">
        <f t="shared" si="102"/>
        <v>29435826</v>
      </c>
      <c r="AI101" s="17">
        <f t="shared" si="103"/>
        <v>29435826</v>
      </c>
      <c r="AJ101" s="18">
        <f t="shared" si="104"/>
        <v>31793342</v>
      </c>
      <c r="AK101" s="32"/>
      <c r="AL101" s="455">
        <v>0</v>
      </c>
      <c r="AM101" s="458">
        <v>0</v>
      </c>
      <c r="AN101" s="10"/>
      <c r="AO101" s="365"/>
      <c r="AP101" s="365"/>
      <c r="AQ101" s="365"/>
      <c r="AR101" s="365"/>
      <c r="AS101" s="365"/>
      <c r="AT101" s="365"/>
      <c r="AU101" s="365"/>
      <c r="AV101" s="365"/>
      <c r="AW101" s="365"/>
      <c r="AX101" s="365"/>
      <c r="AY101" s="365"/>
      <c r="AZ101" s="365"/>
      <c r="BM101" s="562"/>
      <c r="BN101" s="562"/>
      <c r="BO101" s="562"/>
      <c r="BP101" s="562"/>
      <c r="BQ101" s="562"/>
      <c r="BR101" s="562"/>
    </row>
    <row r="102" spans="1:70" s="467" customFormat="1" x14ac:dyDescent="0.2">
      <c r="A102" s="33" t="str">
        <f>+IF(MARZO!A102=0,"",MARZO!A102)</f>
        <v>11303-3</v>
      </c>
      <c r="B102" s="59" t="str">
        <f>+IF(MARZO!B102=0,"",MARZO!B102)</f>
        <v>MUNICIPIO</v>
      </c>
      <c r="C102" s="574">
        <f>+ENERO!C102</f>
        <v>0</v>
      </c>
      <c r="D102" s="574">
        <f>MARZO!D102+ABRIL!P102</f>
        <v>0</v>
      </c>
      <c r="E102" s="574">
        <f>MARZO!E102+ABRIL!Q102</f>
        <v>20000000</v>
      </c>
      <c r="F102" s="575">
        <f t="shared" si="106"/>
        <v>20000000</v>
      </c>
      <c r="G102" s="576">
        <f>MARZO!I102</f>
        <v>20000000</v>
      </c>
      <c r="H102" s="457">
        <v>0</v>
      </c>
      <c r="I102" s="575">
        <f t="shared" si="107"/>
        <v>20000000</v>
      </c>
      <c r="J102" s="576">
        <f>MARZO!L102</f>
        <v>20000000</v>
      </c>
      <c r="K102" s="457">
        <v>0</v>
      </c>
      <c r="L102" s="575">
        <f t="shared" si="108"/>
        <v>20000000</v>
      </c>
      <c r="M102" s="576">
        <f t="shared" si="109"/>
        <v>0</v>
      </c>
      <c r="N102" s="575">
        <f t="shared" si="110"/>
        <v>0</v>
      </c>
      <c r="O102" s="562"/>
      <c r="P102" s="455">
        <v>0</v>
      </c>
      <c r="Q102" s="458">
        <v>0</v>
      </c>
      <c r="R102" s="10"/>
      <c r="S102" s="155">
        <f>+IF(MARZO!S102=0,"",MARZO!S102)</f>
        <v>1020399</v>
      </c>
      <c r="T102" s="159" t="str">
        <f>+IF(MARZO!T102=0,"",MARZO!T102)</f>
        <v>Vigencias Anteriores</v>
      </c>
      <c r="U102" s="29">
        <f>+ENERO!U102</f>
        <v>0</v>
      </c>
      <c r="V102" s="17">
        <f>MARZO!V102+ABRIL!AL102</f>
        <v>0</v>
      </c>
      <c r="W102" s="17">
        <f>MARZO!W102+ABRIL!AM102</f>
        <v>58780867</v>
      </c>
      <c r="X102" s="20">
        <f t="shared" si="98"/>
        <v>58780867</v>
      </c>
      <c r="Y102" s="21">
        <f>MARZO!AA102</f>
        <v>58780867</v>
      </c>
      <c r="Z102" s="457">
        <v>0</v>
      </c>
      <c r="AA102" s="20">
        <f t="shared" si="99"/>
        <v>58780867</v>
      </c>
      <c r="AB102" s="21">
        <f>MARZO!AD102</f>
        <v>58780867</v>
      </c>
      <c r="AC102" s="457">
        <v>0</v>
      </c>
      <c r="AD102" s="20">
        <f t="shared" si="100"/>
        <v>58780867</v>
      </c>
      <c r="AE102" s="21">
        <f>MARZO!AG102</f>
        <v>38172729</v>
      </c>
      <c r="AF102" s="457">
        <v>0</v>
      </c>
      <c r="AG102" s="20">
        <f t="shared" si="101"/>
        <v>38172729</v>
      </c>
      <c r="AH102" s="21">
        <f t="shared" si="102"/>
        <v>0</v>
      </c>
      <c r="AI102" s="17">
        <f t="shared" si="103"/>
        <v>0</v>
      </c>
      <c r="AJ102" s="18">
        <f t="shared" si="104"/>
        <v>20608138</v>
      </c>
      <c r="AK102" s="10"/>
      <c r="AL102" s="455">
        <v>0</v>
      </c>
      <c r="AM102" s="458">
        <v>0</v>
      </c>
      <c r="AN102" s="10"/>
      <c r="AO102" s="365"/>
      <c r="AP102" s="365"/>
      <c r="AQ102" s="365"/>
      <c r="AR102" s="365"/>
      <c r="AS102" s="365"/>
      <c r="AT102" s="365"/>
      <c r="AU102" s="365"/>
      <c r="AV102" s="365"/>
      <c r="AW102" s="365"/>
      <c r="AX102" s="365"/>
      <c r="AY102" s="365"/>
      <c r="AZ102" s="365"/>
    </row>
    <row r="103" spans="1:70" s="467" customFormat="1" ht="15.75" x14ac:dyDescent="0.2">
      <c r="A103" s="33" t="str">
        <f>+IF(MARZO!A103=0,"",MARZO!A103)</f>
        <v>11303-4</v>
      </c>
      <c r="B103" s="59" t="str">
        <f>+IF(MARZO!B103=0,"",MARZO!B103)</f>
        <v>CONVENIOS (EMPRESTITO)</v>
      </c>
      <c r="C103" s="574">
        <f>+ENERO!C103</f>
        <v>0</v>
      </c>
      <c r="D103" s="574">
        <f>MARZO!D103+ABRIL!P103</f>
        <v>0</v>
      </c>
      <c r="E103" s="574">
        <f>MARZO!E103+ABRIL!Q103</f>
        <v>0</v>
      </c>
      <c r="F103" s="575">
        <f t="shared" si="106"/>
        <v>0</v>
      </c>
      <c r="G103" s="576">
        <f>MARZO!I103</f>
        <v>0</v>
      </c>
      <c r="H103" s="457">
        <v>0</v>
      </c>
      <c r="I103" s="575">
        <f t="shared" si="107"/>
        <v>0</v>
      </c>
      <c r="J103" s="576">
        <f>MARZO!L103</f>
        <v>0</v>
      </c>
      <c r="K103" s="457">
        <v>0</v>
      </c>
      <c r="L103" s="575">
        <f t="shared" si="108"/>
        <v>0</v>
      </c>
      <c r="M103" s="576">
        <f t="shared" si="109"/>
        <v>0</v>
      </c>
      <c r="N103" s="575">
        <f t="shared" si="110"/>
        <v>0</v>
      </c>
      <c r="O103" s="562"/>
      <c r="P103" s="455">
        <v>0</v>
      </c>
      <c r="Q103" s="458">
        <v>0</v>
      </c>
      <c r="R103" s="10"/>
      <c r="S103" s="448" t="str">
        <f>+IF(MARZO!S103=0,"",MARZO!S103)</f>
        <v/>
      </c>
      <c r="T103" s="649" t="str">
        <f>+IF(MARZO!T103=0,"",MARZO!T103)</f>
        <v/>
      </c>
      <c r="U103" s="193"/>
      <c r="V103" s="193"/>
      <c r="W103" s="193"/>
      <c r="X103" s="193"/>
      <c r="Y103" s="193"/>
      <c r="Z103" s="193"/>
      <c r="AA103" s="193"/>
      <c r="AB103" s="193"/>
      <c r="AC103" s="193"/>
      <c r="AD103" s="193"/>
      <c r="AE103" s="193"/>
      <c r="AF103" s="193"/>
      <c r="AG103" s="193"/>
      <c r="AH103" s="193"/>
      <c r="AI103" s="193"/>
      <c r="AJ103" s="207"/>
      <c r="AK103" s="10"/>
      <c r="AL103" s="213"/>
      <c r="AM103" s="214"/>
      <c r="AN103" s="10"/>
      <c r="AO103" s="365"/>
      <c r="AP103" s="365"/>
      <c r="AQ103" s="365"/>
      <c r="AR103" s="365"/>
      <c r="AS103" s="365"/>
      <c r="AT103" s="365"/>
      <c r="AU103" s="365"/>
      <c r="AV103" s="365"/>
      <c r="AW103" s="365"/>
      <c r="AX103" s="365"/>
      <c r="AY103" s="365"/>
      <c r="AZ103" s="365"/>
    </row>
    <row r="104" spans="1:70" s="467" customFormat="1" ht="15" x14ac:dyDescent="0.2">
      <c r="A104" s="33" t="str">
        <f>+IF(MARZO!A104=0,"",MARZO!A104)</f>
        <v>11303-5</v>
      </c>
      <c r="B104" s="59" t="str">
        <f>+IF(MARZO!B104=0,"",MARZO!B104)</f>
        <v>OTROS CONVENIOS</v>
      </c>
      <c r="C104" s="574">
        <f>+ENERO!C104</f>
        <v>0</v>
      </c>
      <c r="D104" s="574">
        <f>MARZO!D104+ABRIL!P104</f>
        <v>0</v>
      </c>
      <c r="E104" s="574">
        <f>MARZO!E104+ABRIL!Q104</f>
        <v>0</v>
      </c>
      <c r="F104" s="575">
        <f t="shared" si="106"/>
        <v>0</v>
      </c>
      <c r="G104" s="576">
        <f>MARZO!I104</f>
        <v>0</v>
      </c>
      <c r="H104" s="457">
        <v>0</v>
      </c>
      <c r="I104" s="575">
        <f t="shared" si="107"/>
        <v>0</v>
      </c>
      <c r="J104" s="576">
        <f>MARZO!L104</f>
        <v>0</v>
      </c>
      <c r="K104" s="457">
        <v>0</v>
      </c>
      <c r="L104" s="575">
        <f t="shared" si="108"/>
        <v>0</v>
      </c>
      <c r="M104" s="576">
        <f t="shared" si="109"/>
        <v>0</v>
      </c>
      <c r="N104" s="575">
        <f t="shared" si="110"/>
        <v>0</v>
      </c>
      <c r="O104" s="562"/>
      <c r="P104" s="455">
        <v>0</v>
      </c>
      <c r="Q104" s="458">
        <v>0</v>
      </c>
      <c r="R104" s="10"/>
      <c r="S104" s="34">
        <f>+IF(MARZO!S104=0,"",MARZO!S104)</f>
        <v>1020400</v>
      </c>
      <c r="T104" s="158" t="str">
        <f>+IF(MARZO!T104=0,"",MARZO!T104)</f>
        <v>Contribuciones Inherentes nómina del Sector Publico</v>
      </c>
      <c r="U104" s="157">
        <f t="shared" ref="U104:AJ104" si="111">U105+U108</f>
        <v>98677355</v>
      </c>
      <c r="V104" s="144">
        <f t="shared" si="111"/>
        <v>0</v>
      </c>
      <c r="W104" s="144">
        <f t="shared" si="111"/>
        <v>2947323</v>
      </c>
      <c r="X104" s="152">
        <f t="shared" si="111"/>
        <v>101624678</v>
      </c>
      <c r="Y104" s="151">
        <f t="shared" si="111"/>
        <v>11883002</v>
      </c>
      <c r="Z104" s="144">
        <f t="shared" si="111"/>
        <v>2946895</v>
      </c>
      <c r="AA104" s="152">
        <f t="shared" si="111"/>
        <v>14829897</v>
      </c>
      <c r="AB104" s="151">
        <f t="shared" si="111"/>
        <v>11883002</v>
      </c>
      <c r="AC104" s="144">
        <f t="shared" si="111"/>
        <v>2946895</v>
      </c>
      <c r="AD104" s="152">
        <f t="shared" si="111"/>
        <v>14829897</v>
      </c>
      <c r="AE104" s="151">
        <f t="shared" si="111"/>
        <v>8866615</v>
      </c>
      <c r="AF104" s="144">
        <f t="shared" si="111"/>
        <v>3016387</v>
      </c>
      <c r="AG104" s="152">
        <f t="shared" si="111"/>
        <v>11883002</v>
      </c>
      <c r="AH104" s="151">
        <f t="shared" si="111"/>
        <v>86794781</v>
      </c>
      <c r="AI104" s="144">
        <f t="shared" si="111"/>
        <v>86794781</v>
      </c>
      <c r="AJ104" s="153">
        <f t="shared" si="111"/>
        <v>89741676</v>
      </c>
      <c r="AK104" s="10"/>
      <c r="AL104" s="151">
        <f>AL105+AL108</f>
        <v>0</v>
      </c>
      <c r="AM104" s="153">
        <f>AM105+AM108</f>
        <v>0</v>
      </c>
      <c r="AN104" s="10"/>
      <c r="AO104" s="365"/>
      <c r="AP104" s="365"/>
      <c r="AQ104" s="365"/>
      <c r="AR104" s="365"/>
      <c r="AS104" s="365"/>
      <c r="AT104" s="365"/>
      <c r="AU104" s="365"/>
      <c r="AV104" s="365"/>
      <c r="AW104" s="365"/>
      <c r="AX104" s="365"/>
      <c r="AY104" s="365"/>
      <c r="AZ104" s="365"/>
    </row>
    <row r="105" spans="1:70" s="467" customFormat="1" x14ac:dyDescent="0.2">
      <c r="A105" s="33" t="str">
        <f>+IF(MARZO!A105=0,"",MARZO!A105)</f>
        <v>11303-6</v>
      </c>
      <c r="B105" s="59" t="str">
        <f>+IF(MARZO!B105=0,"",MARZO!B105)</f>
        <v>APORTES PATRONALES MUNICIPIO / DEPARTAMENTO</v>
      </c>
      <c r="C105" s="574">
        <f>+ENERO!C105</f>
        <v>331695000</v>
      </c>
      <c r="D105" s="574">
        <f>MARZO!D105+ABRIL!P105</f>
        <v>0</v>
      </c>
      <c r="E105" s="574">
        <f>MARZO!E105+ABRIL!Q105</f>
        <v>0</v>
      </c>
      <c r="F105" s="575">
        <f t="shared" si="106"/>
        <v>331695000</v>
      </c>
      <c r="G105" s="576">
        <f>MARZO!I105</f>
        <v>71818389</v>
      </c>
      <c r="H105" s="457">
        <v>23939463</v>
      </c>
      <c r="I105" s="575">
        <f t="shared" si="107"/>
        <v>95757852</v>
      </c>
      <c r="J105" s="576">
        <f>MARZO!L105</f>
        <v>71818389</v>
      </c>
      <c r="K105" s="457">
        <v>23939463</v>
      </c>
      <c r="L105" s="575">
        <f t="shared" si="108"/>
        <v>95757852</v>
      </c>
      <c r="M105" s="576">
        <f t="shared" si="109"/>
        <v>235937148</v>
      </c>
      <c r="N105" s="575">
        <f t="shared" si="110"/>
        <v>235937148</v>
      </c>
      <c r="O105" s="562"/>
      <c r="P105" s="455">
        <v>0</v>
      </c>
      <c r="Q105" s="458">
        <v>0</v>
      </c>
      <c r="R105" s="10"/>
      <c r="S105" s="155">
        <f>+IF(MARZO!S105=0,"",MARZO!S105)</f>
        <v>1020402</v>
      </c>
      <c r="T105" s="159" t="str">
        <f>+IF(MARZO!T105=0,"",MARZO!T105)</f>
        <v>Contribuciones - Otros</v>
      </c>
      <c r="U105" s="29">
        <f t="shared" ref="U105:AJ105" si="112">SUM(U106:U107)</f>
        <v>98677355</v>
      </c>
      <c r="V105" s="17">
        <f t="shared" si="112"/>
        <v>0</v>
      </c>
      <c r="W105" s="17">
        <f t="shared" si="112"/>
        <v>0</v>
      </c>
      <c r="X105" s="20">
        <f t="shared" si="112"/>
        <v>98677355</v>
      </c>
      <c r="Y105" s="21">
        <f t="shared" si="112"/>
        <v>8935679</v>
      </c>
      <c r="Z105" s="169">
        <f t="shared" si="112"/>
        <v>2946895</v>
      </c>
      <c r="AA105" s="20">
        <f t="shared" si="112"/>
        <v>11882574</v>
      </c>
      <c r="AB105" s="21">
        <f t="shared" si="112"/>
        <v>8935679</v>
      </c>
      <c r="AC105" s="169">
        <f t="shared" si="112"/>
        <v>2946895</v>
      </c>
      <c r="AD105" s="20">
        <f t="shared" si="112"/>
        <v>11882574</v>
      </c>
      <c r="AE105" s="21">
        <f t="shared" si="112"/>
        <v>5919292</v>
      </c>
      <c r="AF105" s="169">
        <f t="shared" si="112"/>
        <v>3016387</v>
      </c>
      <c r="AG105" s="20">
        <f t="shared" si="112"/>
        <v>8935679</v>
      </c>
      <c r="AH105" s="21">
        <f t="shared" si="112"/>
        <v>86794781</v>
      </c>
      <c r="AI105" s="17">
        <f t="shared" si="112"/>
        <v>86794781</v>
      </c>
      <c r="AJ105" s="18">
        <f t="shared" si="112"/>
        <v>89741676</v>
      </c>
      <c r="AK105" s="12"/>
      <c r="AL105" s="31">
        <f>SUM(AL106:AL107)</f>
        <v>0</v>
      </c>
      <c r="AM105" s="28">
        <f>SUM(AM106:AM107)</f>
        <v>0</v>
      </c>
      <c r="AN105" s="10"/>
      <c r="AO105" s="365"/>
      <c r="AP105" s="365"/>
      <c r="AQ105" s="365"/>
      <c r="AR105" s="365"/>
      <c r="AS105" s="365"/>
      <c r="AT105" s="365"/>
      <c r="AU105" s="365"/>
      <c r="AV105" s="365"/>
      <c r="AW105" s="365"/>
      <c r="AX105" s="365"/>
      <c r="AY105" s="365"/>
      <c r="AZ105" s="365"/>
    </row>
    <row r="106" spans="1:70" s="467" customFormat="1" ht="15.75" thickBot="1" x14ac:dyDescent="0.25">
      <c r="A106" s="577" t="str">
        <f>+IF(MARZO!A106=0,"",MARZO!A106)</f>
        <v>11303-5</v>
      </c>
      <c r="B106" s="578" t="str">
        <f>+IF(MARZO!B106=0,"",MARZO!B106)</f>
        <v>Vigencias Anteriores</v>
      </c>
      <c r="C106" s="564">
        <f>+ENERO!C106</f>
        <v>0</v>
      </c>
      <c r="D106" s="564">
        <f>MARZO!D106+ABRIL!P106</f>
        <v>0</v>
      </c>
      <c r="E106" s="564">
        <f>MARZO!E106+ABRIL!Q106</f>
        <v>0</v>
      </c>
      <c r="F106" s="565">
        <f t="shared" si="106"/>
        <v>0</v>
      </c>
      <c r="G106" s="566">
        <f>MARZO!I106</f>
        <v>0</v>
      </c>
      <c r="H106" s="475">
        <v>0</v>
      </c>
      <c r="I106" s="565">
        <f t="shared" si="107"/>
        <v>0</v>
      </c>
      <c r="J106" s="566">
        <f>MARZO!L106</f>
        <v>0</v>
      </c>
      <c r="K106" s="475">
        <v>0</v>
      </c>
      <c r="L106" s="565">
        <f t="shared" si="108"/>
        <v>0</v>
      </c>
      <c r="M106" s="566">
        <f t="shared" si="109"/>
        <v>0</v>
      </c>
      <c r="N106" s="565">
        <f t="shared" si="110"/>
        <v>0</v>
      </c>
      <c r="O106" s="562"/>
      <c r="P106" s="471">
        <v>0</v>
      </c>
      <c r="Q106" s="476">
        <v>0</v>
      </c>
      <c r="R106" s="10"/>
      <c r="S106" s="156" t="str">
        <f>+IF(MARZO!S106=0,"",MARZO!S106)</f>
        <v>1020402-1</v>
      </c>
      <c r="T106" s="159" t="str">
        <f>+IF(MARZO!T106=0,"",MARZO!T106)</f>
        <v>S.E.N.A.</v>
      </c>
      <c r="U106" s="29">
        <f>+ENERO!U106</f>
        <v>39470942</v>
      </c>
      <c r="V106" s="17">
        <f>MARZO!V106+ABRIL!AL106</f>
        <v>0</v>
      </c>
      <c r="W106" s="17">
        <f>MARZO!W106+ABRIL!AM106</f>
        <v>0</v>
      </c>
      <c r="X106" s="20">
        <f>SUM(U106:W106)</f>
        <v>39470942</v>
      </c>
      <c r="Y106" s="21">
        <f>MARZO!AA106</f>
        <v>3574272</v>
      </c>
      <c r="Z106" s="457">
        <v>1178758</v>
      </c>
      <c r="AA106" s="20">
        <f>SUM(Y106:Z106)</f>
        <v>4753030</v>
      </c>
      <c r="AB106" s="21">
        <f>MARZO!AD106</f>
        <v>3574272</v>
      </c>
      <c r="AC106" s="457">
        <v>1178758</v>
      </c>
      <c r="AD106" s="20">
        <f>SUM(AB106:AC106)</f>
        <v>4753030</v>
      </c>
      <c r="AE106" s="21">
        <f>MARZO!AG106</f>
        <v>2367717</v>
      </c>
      <c r="AF106" s="457">
        <v>1206555</v>
      </c>
      <c r="AG106" s="20">
        <f>SUM(AE106:AF106)</f>
        <v>3574272</v>
      </c>
      <c r="AH106" s="21">
        <f>X106-AA106</f>
        <v>34717912</v>
      </c>
      <c r="AI106" s="17">
        <f>X106-AD106</f>
        <v>34717912</v>
      </c>
      <c r="AJ106" s="18">
        <f>X106-AG106</f>
        <v>35896670</v>
      </c>
      <c r="AK106" s="10"/>
      <c r="AL106" s="455">
        <v>0</v>
      </c>
      <c r="AM106" s="458">
        <v>0</v>
      </c>
      <c r="AN106" s="10"/>
      <c r="AO106" s="365"/>
      <c r="AP106" s="365"/>
      <c r="AQ106" s="365"/>
      <c r="AR106" s="365"/>
      <c r="AS106" s="365"/>
      <c r="AT106" s="365"/>
      <c r="AU106" s="365"/>
      <c r="AV106" s="365"/>
      <c r="AW106" s="365"/>
      <c r="AX106" s="365"/>
      <c r="AY106" s="365"/>
      <c r="AZ106" s="365"/>
    </row>
    <row r="107" spans="1:70" s="467" customFormat="1" ht="13.5" thickBot="1" x14ac:dyDescent="0.25">
      <c r="A107" s="217"/>
      <c r="B107" s="554"/>
      <c r="C107" s="365"/>
      <c r="D107" s="365"/>
      <c r="E107" s="365"/>
      <c r="F107" s="365"/>
      <c r="G107" s="365"/>
      <c r="H107" s="365"/>
      <c r="I107" s="365"/>
      <c r="J107" s="365"/>
      <c r="K107" s="365"/>
      <c r="L107" s="365"/>
      <c r="M107" s="365"/>
      <c r="N107" s="567"/>
      <c r="O107" s="562"/>
      <c r="P107" s="579"/>
      <c r="Q107" s="479"/>
      <c r="R107" s="10"/>
      <c r="S107" s="156" t="str">
        <f>+IF(MARZO!S107=0,"",MARZO!S107)</f>
        <v>1020402-2</v>
      </c>
      <c r="T107" s="159" t="str">
        <f>+IF(MARZO!T107=0,"",MARZO!T107)</f>
        <v>I.C.B.F.</v>
      </c>
      <c r="U107" s="29">
        <f>+ENERO!U107</f>
        <v>59206413</v>
      </c>
      <c r="V107" s="17">
        <f>MARZO!V107+ABRIL!AL107</f>
        <v>0</v>
      </c>
      <c r="W107" s="17">
        <f>MARZO!W107+ABRIL!AM107</f>
        <v>0</v>
      </c>
      <c r="X107" s="20">
        <f>SUM(U107:W107)</f>
        <v>59206413</v>
      </c>
      <c r="Y107" s="21">
        <f>MARZO!AA107</f>
        <v>5361407</v>
      </c>
      <c r="Z107" s="457">
        <v>1768137</v>
      </c>
      <c r="AA107" s="20">
        <f>SUM(Y107:Z107)</f>
        <v>7129544</v>
      </c>
      <c r="AB107" s="21">
        <f>MARZO!AD107</f>
        <v>5361407</v>
      </c>
      <c r="AC107" s="457">
        <v>1768137</v>
      </c>
      <c r="AD107" s="20">
        <f>SUM(AB107:AC107)</f>
        <v>7129544</v>
      </c>
      <c r="AE107" s="21">
        <f>MARZO!AG107</f>
        <v>3551575</v>
      </c>
      <c r="AF107" s="457">
        <v>1809832</v>
      </c>
      <c r="AG107" s="20">
        <f>SUM(AE107:AF107)</f>
        <v>5361407</v>
      </c>
      <c r="AH107" s="21">
        <f>X107-AA107</f>
        <v>52076869</v>
      </c>
      <c r="AI107" s="17">
        <f>X107-AD107</f>
        <v>52076869</v>
      </c>
      <c r="AJ107" s="18">
        <f>X107-AG107</f>
        <v>53845006</v>
      </c>
      <c r="AK107" s="10"/>
      <c r="AL107" s="455">
        <v>0</v>
      </c>
      <c r="AM107" s="458">
        <v>0</v>
      </c>
      <c r="AN107" s="10"/>
      <c r="AO107" s="365"/>
      <c r="AP107" s="365"/>
      <c r="AQ107" s="365"/>
      <c r="AR107" s="365"/>
      <c r="AS107" s="365"/>
      <c r="AT107" s="365"/>
      <c r="AU107" s="365"/>
      <c r="AV107" s="365"/>
      <c r="AW107" s="365"/>
      <c r="AX107" s="365"/>
      <c r="AY107" s="365"/>
      <c r="AZ107" s="365"/>
    </row>
    <row r="108" spans="1:70" s="467" customFormat="1" ht="16.5" x14ac:dyDescent="0.2">
      <c r="A108" s="433">
        <f>+IF(MARZO!A108=0,"",MARZO!A108)</f>
        <v>2000</v>
      </c>
      <c r="B108" s="439" t="str">
        <f>+IF(MARZO!B108=0,"",MARZO!B108)</f>
        <v>INGRESOS DE CAPITAL</v>
      </c>
      <c r="C108" s="215">
        <f t="shared" ref="C108:N108" si="113">SUM(C109:C117)</f>
        <v>10400000</v>
      </c>
      <c r="D108" s="435">
        <f t="shared" si="113"/>
        <v>0</v>
      </c>
      <c r="E108" s="435">
        <f t="shared" si="113"/>
        <v>110315337</v>
      </c>
      <c r="F108" s="437">
        <f t="shared" si="113"/>
        <v>120715337</v>
      </c>
      <c r="G108" s="215">
        <f t="shared" si="113"/>
        <v>47888147</v>
      </c>
      <c r="H108" s="435">
        <f t="shared" si="113"/>
        <v>696030</v>
      </c>
      <c r="I108" s="437">
        <f t="shared" si="113"/>
        <v>48584177</v>
      </c>
      <c r="J108" s="215">
        <f t="shared" si="113"/>
        <v>47888147</v>
      </c>
      <c r="K108" s="435">
        <f t="shared" si="113"/>
        <v>696030</v>
      </c>
      <c r="L108" s="216">
        <f t="shared" si="113"/>
        <v>48584177</v>
      </c>
      <c r="M108" s="436">
        <f t="shared" si="113"/>
        <v>72131160</v>
      </c>
      <c r="N108" s="216">
        <f t="shared" si="113"/>
        <v>72131160</v>
      </c>
      <c r="O108" s="562"/>
      <c r="P108" s="215">
        <f>SUM(P109:P117)</f>
        <v>0</v>
      </c>
      <c r="Q108" s="216">
        <f>SUM(Q109:Q117)</f>
        <v>0</v>
      </c>
      <c r="R108" s="10"/>
      <c r="S108" s="155">
        <f>+IF(MARZO!S108=0,"",MARZO!S108)</f>
        <v>1020499</v>
      </c>
      <c r="T108" s="159" t="str">
        <f>+IF(MARZO!T108=0,"",MARZO!T108)</f>
        <v>Vigencias Anteriores</v>
      </c>
      <c r="U108" s="29">
        <f>+ENERO!U108</f>
        <v>0</v>
      </c>
      <c r="V108" s="17">
        <f>MARZO!V108+ABRIL!AL108</f>
        <v>0</v>
      </c>
      <c r="W108" s="17">
        <f>MARZO!W108+ABRIL!AM108</f>
        <v>2947323</v>
      </c>
      <c r="X108" s="20">
        <f>SUM(U108:W108)</f>
        <v>2947323</v>
      </c>
      <c r="Y108" s="21">
        <f>MARZO!AA108</f>
        <v>2947323</v>
      </c>
      <c r="Z108" s="457">
        <v>0</v>
      </c>
      <c r="AA108" s="20">
        <f>SUM(Y108:Z108)</f>
        <v>2947323</v>
      </c>
      <c r="AB108" s="21">
        <f>MARZO!AD108</f>
        <v>2947323</v>
      </c>
      <c r="AC108" s="457">
        <v>0</v>
      </c>
      <c r="AD108" s="20">
        <f>SUM(AB108:AC108)</f>
        <v>2947323</v>
      </c>
      <c r="AE108" s="21">
        <f>MARZO!AG108</f>
        <v>2947323</v>
      </c>
      <c r="AF108" s="457">
        <v>0</v>
      </c>
      <c r="AG108" s="20">
        <f>SUM(AE108:AF108)</f>
        <v>2947323</v>
      </c>
      <c r="AH108" s="21">
        <f>X108-AA108</f>
        <v>0</v>
      </c>
      <c r="AI108" s="17">
        <f>X108-AD108</f>
        <v>0</v>
      </c>
      <c r="AJ108" s="18">
        <f>X108-AG108</f>
        <v>0</v>
      </c>
      <c r="AK108" s="10"/>
      <c r="AL108" s="455">
        <v>0</v>
      </c>
      <c r="AM108" s="458">
        <v>0</v>
      </c>
      <c r="AN108" s="10"/>
      <c r="AO108" s="365"/>
      <c r="AP108" s="365"/>
      <c r="AQ108" s="365"/>
      <c r="AR108" s="365"/>
      <c r="AS108" s="365"/>
      <c r="AT108" s="365"/>
      <c r="AU108" s="365"/>
      <c r="AV108" s="365"/>
      <c r="AW108" s="365"/>
      <c r="AX108" s="365"/>
      <c r="AY108" s="365"/>
      <c r="AZ108" s="365"/>
    </row>
    <row r="109" spans="1:70" s="467" customFormat="1" ht="15.75" x14ac:dyDescent="0.2">
      <c r="A109" s="47">
        <f>+IF(MARZO!A109=0,"",MARZO!A109)</f>
        <v>2100</v>
      </c>
      <c r="B109" s="56" t="str">
        <f>+IF(MARZO!B109=0,"",MARZO!B109)</f>
        <v>CREDITO INTERNO</v>
      </c>
      <c r="C109" s="576">
        <f>+ENERO!C109</f>
        <v>0</v>
      </c>
      <c r="D109" s="574">
        <f>MARZO!D109+ABRIL!P109</f>
        <v>0</v>
      </c>
      <c r="E109" s="574">
        <f>MARZO!E109+ABRIL!Q109</f>
        <v>0</v>
      </c>
      <c r="F109" s="584">
        <f t="shared" ref="F109:F116" si="114">SUM(C109:E109)</f>
        <v>0</v>
      </c>
      <c r="G109" s="576">
        <f>MARZO!I109</f>
        <v>0</v>
      </c>
      <c r="H109" s="457">
        <v>0</v>
      </c>
      <c r="I109" s="584">
        <f t="shared" ref="I109:I116" si="115">SUM(G109:H109)</f>
        <v>0</v>
      </c>
      <c r="J109" s="576">
        <f>MARZO!L109</f>
        <v>0</v>
      </c>
      <c r="K109" s="457">
        <v>0</v>
      </c>
      <c r="L109" s="575">
        <f t="shared" ref="L109:L116" si="116">SUM(J109:K109)</f>
        <v>0</v>
      </c>
      <c r="M109" s="585">
        <f t="shared" ref="M109:M116" si="117">F109-I109</f>
        <v>0</v>
      </c>
      <c r="N109" s="575">
        <f t="shared" ref="N109:N116" si="118">F109-L109</f>
        <v>0</v>
      </c>
      <c r="O109" s="562"/>
      <c r="P109" s="455">
        <v>0</v>
      </c>
      <c r="Q109" s="458">
        <v>0</v>
      </c>
      <c r="R109" s="10"/>
      <c r="S109" s="448" t="str">
        <f>+IF(MARZO!S109=0,"",MARZO!S109)</f>
        <v/>
      </c>
      <c r="T109" s="649" t="str">
        <f>+IF(MARZO!T109=0,"",MARZO!T109)</f>
        <v/>
      </c>
      <c r="U109" s="193"/>
      <c r="V109" s="193"/>
      <c r="W109" s="193"/>
      <c r="X109" s="193"/>
      <c r="Y109" s="193"/>
      <c r="Z109" s="193"/>
      <c r="AA109" s="193"/>
      <c r="AB109" s="193"/>
      <c r="AC109" s="193"/>
      <c r="AD109" s="193"/>
      <c r="AE109" s="193"/>
      <c r="AF109" s="193"/>
      <c r="AG109" s="193"/>
      <c r="AH109" s="193"/>
      <c r="AI109" s="193"/>
      <c r="AJ109" s="207"/>
      <c r="AK109" s="12"/>
      <c r="AL109" s="213"/>
      <c r="AM109" s="214"/>
      <c r="AN109" s="10"/>
      <c r="AO109" s="365"/>
      <c r="AP109" s="365"/>
      <c r="AQ109" s="365"/>
      <c r="AR109" s="365"/>
      <c r="AS109" s="365"/>
      <c r="AT109" s="365"/>
      <c r="AU109" s="365"/>
      <c r="AV109" s="365"/>
      <c r="AW109" s="365"/>
      <c r="AX109" s="365"/>
      <c r="AY109" s="365"/>
      <c r="AZ109" s="365"/>
    </row>
    <row r="110" spans="1:70" s="467" customFormat="1" ht="15.75" x14ac:dyDescent="0.2">
      <c r="A110" s="586" t="str">
        <f>+IF(MARZO!A110=0,"",MARZO!A110)</f>
        <v>2100-1</v>
      </c>
      <c r="B110" s="563" t="s">
        <v>482</v>
      </c>
      <c r="C110" s="576">
        <f>+ENERO!C110</f>
        <v>0</v>
      </c>
      <c r="D110" s="574">
        <f>MARZO!D110+ABRIL!P110</f>
        <v>0</v>
      </c>
      <c r="E110" s="574">
        <f>MARZO!E110+ABRIL!Q110</f>
        <v>0</v>
      </c>
      <c r="F110" s="584">
        <f t="shared" si="114"/>
        <v>0</v>
      </c>
      <c r="G110" s="576">
        <f>MARZO!I110</f>
        <v>0</v>
      </c>
      <c r="H110" s="457">
        <v>0</v>
      </c>
      <c r="I110" s="584">
        <f t="shared" si="115"/>
        <v>0</v>
      </c>
      <c r="J110" s="576">
        <f>MARZO!L110</f>
        <v>0</v>
      </c>
      <c r="K110" s="457">
        <v>0</v>
      </c>
      <c r="L110" s="575">
        <f t="shared" si="116"/>
        <v>0</v>
      </c>
      <c r="M110" s="585">
        <f t="shared" si="117"/>
        <v>0</v>
      </c>
      <c r="N110" s="575">
        <f t="shared" si="118"/>
        <v>0</v>
      </c>
      <c r="O110" s="562"/>
      <c r="P110" s="455">
        <v>0</v>
      </c>
      <c r="Q110" s="458">
        <v>0</v>
      </c>
      <c r="R110" s="10"/>
      <c r="S110" s="469">
        <f>+IF(MARZO!S110=0,"",MARZO!S110)</f>
        <v>2000000</v>
      </c>
      <c r="T110" s="588" t="str">
        <f>+IF(MARZO!T110=0,"",MARZO!T110)</f>
        <v>GASTOS GENERALES</v>
      </c>
      <c r="U110" s="589">
        <f t="shared" ref="U110:AJ110" si="119">U112+U145</f>
        <v>529227966</v>
      </c>
      <c r="V110" s="590">
        <f t="shared" si="119"/>
        <v>0</v>
      </c>
      <c r="W110" s="590">
        <f t="shared" si="119"/>
        <v>184207610</v>
      </c>
      <c r="X110" s="591">
        <f t="shared" si="119"/>
        <v>713435576</v>
      </c>
      <c r="Y110" s="464">
        <f t="shared" si="119"/>
        <v>289972466</v>
      </c>
      <c r="Z110" s="590">
        <f t="shared" si="119"/>
        <v>19894387</v>
      </c>
      <c r="AA110" s="591">
        <f t="shared" si="119"/>
        <v>309866853</v>
      </c>
      <c r="AB110" s="464">
        <f t="shared" si="119"/>
        <v>219035290</v>
      </c>
      <c r="AC110" s="590">
        <f t="shared" si="119"/>
        <v>29044439</v>
      </c>
      <c r="AD110" s="591">
        <f t="shared" si="119"/>
        <v>248079729</v>
      </c>
      <c r="AE110" s="464">
        <f t="shared" si="119"/>
        <v>146306694</v>
      </c>
      <c r="AF110" s="590">
        <f t="shared" si="119"/>
        <v>23227513</v>
      </c>
      <c r="AG110" s="591">
        <f t="shared" si="119"/>
        <v>169534207</v>
      </c>
      <c r="AH110" s="464">
        <f t="shared" si="119"/>
        <v>403568723</v>
      </c>
      <c r="AI110" s="590">
        <f t="shared" si="119"/>
        <v>465355847</v>
      </c>
      <c r="AJ110" s="465">
        <f t="shared" si="119"/>
        <v>543901369</v>
      </c>
      <c r="AK110" s="12"/>
      <c r="AL110" s="151">
        <f>AL112+AL145</f>
        <v>0</v>
      </c>
      <c r="AM110" s="153">
        <f>AM112+AM145</f>
        <v>0</v>
      </c>
      <c r="AN110" s="10"/>
      <c r="AO110" s="365"/>
      <c r="AP110" s="365"/>
      <c r="AQ110" s="365"/>
      <c r="AR110" s="365"/>
      <c r="AS110" s="365"/>
      <c r="AT110" s="365"/>
      <c r="AU110" s="365"/>
      <c r="AV110" s="365"/>
      <c r="AW110" s="365"/>
      <c r="AX110" s="365"/>
      <c r="AY110" s="365"/>
      <c r="AZ110" s="365"/>
    </row>
    <row r="111" spans="1:70" s="467" customFormat="1" ht="15.75" x14ac:dyDescent="0.2">
      <c r="A111" s="47">
        <f>+IF(MARZO!A111=0,"",MARZO!A111)</f>
        <v>2200</v>
      </c>
      <c r="B111" s="56" t="str">
        <f>+IF(MARZO!B111=0,"",MARZO!B111)</f>
        <v>CREDITO EXTERNO</v>
      </c>
      <c r="C111" s="576">
        <f>+ENERO!C111</f>
        <v>0</v>
      </c>
      <c r="D111" s="574">
        <f>MARZO!D111+ABRIL!P111</f>
        <v>0</v>
      </c>
      <c r="E111" s="574">
        <f>MARZO!E111+ABRIL!Q111</f>
        <v>0</v>
      </c>
      <c r="F111" s="584">
        <f t="shared" si="114"/>
        <v>0</v>
      </c>
      <c r="G111" s="576">
        <f>MARZO!I111</f>
        <v>0</v>
      </c>
      <c r="H111" s="457">
        <v>0</v>
      </c>
      <c r="I111" s="584">
        <f t="shared" si="115"/>
        <v>0</v>
      </c>
      <c r="J111" s="576">
        <f>MARZO!L111</f>
        <v>0</v>
      </c>
      <c r="K111" s="457">
        <v>0</v>
      </c>
      <c r="L111" s="575">
        <f t="shared" si="116"/>
        <v>0</v>
      </c>
      <c r="M111" s="585">
        <f t="shared" si="117"/>
        <v>0</v>
      </c>
      <c r="N111" s="575">
        <f t="shared" si="118"/>
        <v>0</v>
      </c>
      <c r="O111" s="562"/>
      <c r="P111" s="455">
        <v>0</v>
      </c>
      <c r="Q111" s="458">
        <v>0</v>
      </c>
      <c r="R111" s="10"/>
      <c r="S111" s="448" t="str">
        <f>+IF(MARZO!S111=0,"",MARZO!S111)</f>
        <v/>
      </c>
      <c r="T111" s="649" t="str">
        <f>+IF(MARZO!T111=0,"",MARZO!T111)</f>
        <v/>
      </c>
      <c r="U111" s="193"/>
      <c r="V111" s="193"/>
      <c r="W111" s="193"/>
      <c r="X111" s="193"/>
      <c r="Y111" s="193"/>
      <c r="Z111" s="193"/>
      <c r="AA111" s="193"/>
      <c r="AB111" s="193"/>
      <c r="AC111" s="193"/>
      <c r="AD111" s="193"/>
      <c r="AE111" s="193"/>
      <c r="AF111" s="193"/>
      <c r="AG111" s="193"/>
      <c r="AH111" s="193"/>
      <c r="AI111" s="193"/>
      <c r="AJ111" s="207"/>
      <c r="AK111" s="10"/>
      <c r="AL111" s="451"/>
      <c r="AM111" s="452"/>
      <c r="AN111" s="10"/>
      <c r="AO111" s="365"/>
      <c r="AP111" s="365"/>
      <c r="AQ111" s="365"/>
      <c r="AR111" s="365"/>
      <c r="AS111" s="365"/>
      <c r="AT111" s="365"/>
      <c r="AU111" s="365"/>
      <c r="AV111" s="365"/>
      <c r="AW111" s="365"/>
      <c r="AX111" s="365"/>
      <c r="AY111" s="365"/>
      <c r="AZ111" s="365"/>
    </row>
    <row r="112" spans="1:70" s="467" customFormat="1" ht="15.75" x14ac:dyDescent="0.2">
      <c r="A112" s="592" t="str">
        <f>+IF(MARZO!A112=0,"",MARZO!A112)</f>
        <v>2200-1</v>
      </c>
      <c r="B112" s="563" t="s">
        <v>482</v>
      </c>
      <c r="C112" s="576">
        <f>+ENERO!C112</f>
        <v>0</v>
      </c>
      <c r="D112" s="574">
        <f>MARZO!D112+ABRIL!P112</f>
        <v>0</v>
      </c>
      <c r="E112" s="574">
        <f>MARZO!E112+ABRIL!Q112</f>
        <v>0</v>
      </c>
      <c r="F112" s="584">
        <f t="shared" si="114"/>
        <v>0</v>
      </c>
      <c r="G112" s="576">
        <f>MARZO!I112</f>
        <v>0</v>
      </c>
      <c r="H112" s="457">
        <v>0</v>
      </c>
      <c r="I112" s="584">
        <f t="shared" si="115"/>
        <v>0</v>
      </c>
      <c r="J112" s="576">
        <f>MARZO!L112</f>
        <v>0</v>
      </c>
      <c r="K112" s="457">
        <v>0</v>
      </c>
      <c r="L112" s="575">
        <f t="shared" si="116"/>
        <v>0</v>
      </c>
      <c r="M112" s="585">
        <f t="shared" si="117"/>
        <v>0</v>
      </c>
      <c r="N112" s="575">
        <f t="shared" si="118"/>
        <v>0</v>
      </c>
      <c r="O112" s="562"/>
      <c r="P112" s="455">
        <v>0</v>
      </c>
      <c r="Q112" s="458">
        <v>0</v>
      </c>
      <c r="R112" s="10"/>
      <c r="S112" s="469">
        <f>+IF(MARZO!S112=0,"",MARZO!S112)</f>
        <v>2010000</v>
      </c>
      <c r="T112" s="470" t="str">
        <f>+IF(MARZO!T112=0,"",MARZO!T112)</f>
        <v>Gastos de Administración</v>
      </c>
      <c r="U112" s="157">
        <f t="shared" ref="U112:AJ112" si="120">U114+U123+U141</f>
        <v>200148216</v>
      </c>
      <c r="V112" s="144">
        <f t="shared" si="120"/>
        <v>0</v>
      </c>
      <c r="W112" s="144">
        <f t="shared" si="120"/>
        <v>75163401</v>
      </c>
      <c r="X112" s="152">
        <f t="shared" si="120"/>
        <v>275311617</v>
      </c>
      <c r="Y112" s="151">
        <f t="shared" si="120"/>
        <v>71987774</v>
      </c>
      <c r="Z112" s="144">
        <f t="shared" si="120"/>
        <v>11286533</v>
      </c>
      <c r="AA112" s="152">
        <f t="shared" si="120"/>
        <v>83274307</v>
      </c>
      <c r="AB112" s="151">
        <f t="shared" si="120"/>
        <v>68713104</v>
      </c>
      <c r="AC112" s="144">
        <f t="shared" si="120"/>
        <v>12186534</v>
      </c>
      <c r="AD112" s="152">
        <f t="shared" si="120"/>
        <v>80899638</v>
      </c>
      <c r="AE112" s="151">
        <f t="shared" si="120"/>
        <v>50777616</v>
      </c>
      <c r="AF112" s="144">
        <f t="shared" si="120"/>
        <v>7777523</v>
      </c>
      <c r="AG112" s="152">
        <f t="shared" si="120"/>
        <v>58555139</v>
      </c>
      <c r="AH112" s="151">
        <f t="shared" si="120"/>
        <v>192037310</v>
      </c>
      <c r="AI112" s="144">
        <f t="shared" si="120"/>
        <v>194411979</v>
      </c>
      <c r="AJ112" s="153">
        <f t="shared" si="120"/>
        <v>216756478</v>
      </c>
      <c r="AK112" s="10"/>
      <c r="AL112" s="151">
        <f>AL114+AL123+AL141</f>
        <v>0</v>
      </c>
      <c r="AM112" s="153">
        <f>AM114+AM123+AM141</f>
        <v>0</v>
      </c>
      <c r="AN112" s="10"/>
      <c r="AO112" s="365"/>
      <c r="AP112" s="365"/>
      <c r="AQ112" s="365"/>
      <c r="AR112" s="365"/>
      <c r="AS112" s="365"/>
      <c r="AT112" s="365"/>
      <c r="AU112" s="365"/>
      <c r="AV112" s="365"/>
      <c r="AW112" s="365"/>
      <c r="AX112" s="365"/>
      <c r="AY112" s="365"/>
      <c r="AZ112" s="365"/>
    </row>
    <row r="113" spans="1:52" s="467" customFormat="1" ht="15.75" x14ac:dyDescent="0.2">
      <c r="A113" s="47">
        <f>+IF(MARZO!A113=0,"",MARZO!A113)</f>
        <v>2300</v>
      </c>
      <c r="B113" s="56" t="str">
        <f>+IF(MARZO!B113=0,"",MARZO!B113)</f>
        <v>RENDIMIENTOS FINANCIEROS</v>
      </c>
      <c r="C113" s="576">
        <f>+ENERO!C113</f>
        <v>2000000</v>
      </c>
      <c r="D113" s="574">
        <f>MARZO!D113+ABRIL!P113</f>
        <v>0</v>
      </c>
      <c r="E113" s="574">
        <f>MARZO!E113+ABRIL!Q113</f>
        <v>0</v>
      </c>
      <c r="F113" s="584">
        <f t="shared" si="114"/>
        <v>2000000</v>
      </c>
      <c r="G113" s="576">
        <f>MARZO!I113</f>
        <v>86934</v>
      </c>
      <c r="H113" s="457">
        <v>48403</v>
      </c>
      <c r="I113" s="584">
        <f t="shared" si="115"/>
        <v>135337</v>
      </c>
      <c r="J113" s="576">
        <f>MARZO!L113</f>
        <v>86934</v>
      </c>
      <c r="K113" s="457">
        <v>48403</v>
      </c>
      <c r="L113" s="575">
        <f t="shared" si="116"/>
        <v>135337</v>
      </c>
      <c r="M113" s="585">
        <f t="shared" si="117"/>
        <v>1864663</v>
      </c>
      <c r="N113" s="575">
        <f t="shared" si="118"/>
        <v>1864663</v>
      </c>
      <c r="O113" s="562"/>
      <c r="P113" s="455">
        <v>0</v>
      </c>
      <c r="Q113" s="458">
        <v>0</v>
      </c>
      <c r="R113" s="10"/>
      <c r="S113" s="448" t="str">
        <f>+IF(MARZO!S113=0,"",MARZO!S113)</f>
        <v/>
      </c>
      <c r="T113" s="649" t="str">
        <f>+IF(MARZO!T113=0,"",MARZO!T113)</f>
        <v/>
      </c>
      <c r="U113" s="193"/>
      <c r="V113" s="193"/>
      <c r="W113" s="193"/>
      <c r="X113" s="193"/>
      <c r="Y113" s="193"/>
      <c r="Z113" s="193"/>
      <c r="AA113" s="193"/>
      <c r="AB113" s="193"/>
      <c r="AC113" s="193"/>
      <c r="AD113" s="193"/>
      <c r="AE113" s="193"/>
      <c r="AF113" s="193"/>
      <c r="AG113" s="193"/>
      <c r="AH113" s="193"/>
      <c r="AI113" s="193"/>
      <c r="AJ113" s="207"/>
      <c r="AK113" s="10"/>
      <c r="AL113" s="451"/>
      <c r="AM113" s="452"/>
      <c r="AN113" s="10"/>
      <c r="AO113" s="365"/>
      <c r="AP113" s="365"/>
      <c r="AQ113" s="365"/>
      <c r="AR113" s="365"/>
      <c r="AS113" s="365"/>
      <c r="AT113" s="365"/>
      <c r="AU113" s="365"/>
      <c r="AV113" s="365"/>
      <c r="AW113" s="365"/>
      <c r="AX113" s="365"/>
      <c r="AY113" s="365"/>
      <c r="AZ113" s="365"/>
    </row>
    <row r="114" spans="1:52" s="467" customFormat="1" ht="15" x14ac:dyDescent="0.2">
      <c r="A114" s="48">
        <f>+IF(MARZO!A114=0,"",MARZO!A114)</f>
        <v>2400</v>
      </c>
      <c r="B114" s="55" t="str">
        <f>+IF(MARZO!B114=0,"",MARZO!B114)</f>
        <v>VENTA DE ACTIVOS</v>
      </c>
      <c r="C114" s="283">
        <f>+ENERO!C114</f>
        <v>0</v>
      </c>
      <c r="D114" s="456">
        <f>MARZO!D114+ABRIL!P114</f>
        <v>0</v>
      </c>
      <c r="E114" s="456">
        <f>MARZO!E114+ABRIL!Q114</f>
        <v>0</v>
      </c>
      <c r="F114" s="593">
        <f t="shared" si="114"/>
        <v>0</v>
      </c>
      <c r="G114" s="283">
        <f>MARZO!I114</f>
        <v>14000000</v>
      </c>
      <c r="H114" s="457">
        <v>0</v>
      </c>
      <c r="I114" s="593">
        <f t="shared" si="115"/>
        <v>14000000</v>
      </c>
      <c r="J114" s="283">
        <f>MARZO!L114</f>
        <v>14000000</v>
      </c>
      <c r="K114" s="457">
        <v>0</v>
      </c>
      <c r="L114" s="170">
        <f t="shared" si="116"/>
        <v>14000000</v>
      </c>
      <c r="M114" s="535">
        <f t="shared" si="117"/>
        <v>-14000000</v>
      </c>
      <c r="N114" s="170">
        <f t="shared" si="118"/>
        <v>-14000000</v>
      </c>
      <c r="O114" s="562"/>
      <c r="P114" s="455">
        <v>0</v>
      </c>
      <c r="Q114" s="458">
        <v>0</v>
      </c>
      <c r="R114" s="10"/>
      <c r="S114" s="34">
        <f>+IF(MARZO!S114=0,"",MARZO!S114)</f>
        <v>2010100</v>
      </c>
      <c r="T114" s="158" t="str">
        <f>+IF(MARZO!T114=0,"",MARZO!T114)</f>
        <v>Adquisición de bienes</v>
      </c>
      <c r="U114" s="157">
        <f t="shared" ref="U114:AJ114" si="121">SUM(U115:U121)</f>
        <v>32720788</v>
      </c>
      <c r="V114" s="144">
        <f t="shared" si="121"/>
        <v>0</v>
      </c>
      <c r="W114" s="144">
        <f t="shared" si="121"/>
        <v>41335011</v>
      </c>
      <c r="X114" s="152">
        <f t="shared" si="121"/>
        <v>74055799</v>
      </c>
      <c r="Y114" s="151">
        <f t="shared" si="121"/>
        <v>25252394</v>
      </c>
      <c r="Z114" s="144">
        <f t="shared" si="121"/>
        <v>1791753</v>
      </c>
      <c r="AA114" s="152">
        <f t="shared" si="121"/>
        <v>27044147</v>
      </c>
      <c r="AB114" s="151">
        <f t="shared" si="121"/>
        <v>25252393</v>
      </c>
      <c r="AC114" s="144">
        <f t="shared" si="121"/>
        <v>1791754</v>
      </c>
      <c r="AD114" s="152">
        <f t="shared" si="121"/>
        <v>27044147</v>
      </c>
      <c r="AE114" s="151">
        <f t="shared" si="121"/>
        <v>14232993</v>
      </c>
      <c r="AF114" s="144">
        <f t="shared" si="121"/>
        <v>618870</v>
      </c>
      <c r="AG114" s="152">
        <f t="shared" si="121"/>
        <v>14851863</v>
      </c>
      <c r="AH114" s="151">
        <f t="shared" si="121"/>
        <v>47011652</v>
      </c>
      <c r="AI114" s="144">
        <f t="shared" si="121"/>
        <v>47011652</v>
      </c>
      <c r="AJ114" s="153">
        <f t="shared" si="121"/>
        <v>59203936</v>
      </c>
      <c r="AK114" s="10"/>
      <c r="AL114" s="151">
        <f>SUM(AL115:AL121)</f>
        <v>0</v>
      </c>
      <c r="AM114" s="153">
        <f>SUM(AM115:AM121)</f>
        <v>0</v>
      </c>
      <c r="AN114" s="10"/>
      <c r="AO114" s="365"/>
      <c r="AP114" s="365"/>
      <c r="AQ114" s="365"/>
      <c r="AR114" s="365"/>
      <c r="AS114" s="365"/>
      <c r="AT114" s="365"/>
      <c r="AU114" s="365"/>
      <c r="AV114" s="365"/>
      <c r="AW114" s="365"/>
      <c r="AX114" s="365"/>
      <c r="AY114" s="365"/>
      <c r="AZ114" s="365"/>
    </row>
    <row r="115" spans="1:52" s="467" customFormat="1" x14ac:dyDescent="0.2">
      <c r="A115" s="48">
        <f>+IF(MARZO!A115=0,"",MARZO!A115)</f>
        <v>2500</v>
      </c>
      <c r="B115" s="55" t="str">
        <f>+IF(MARZO!B115=0,"",MARZO!B115)</f>
        <v>DONACIONES</v>
      </c>
      <c r="C115" s="283">
        <f>+ENERO!C115</f>
        <v>400000</v>
      </c>
      <c r="D115" s="456">
        <f>MARZO!D115+ABRIL!P115</f>
        <v>0</v>
      </c>
      <c r="E115" s="456">
        <f>MARZO!E115+ABRIL!Q115</f>
        <v>0</v>
      </c>
      <c r="F115" s="593">
        <f t="shared" si="114"/>
        <v>400000</v>
      </c>
      <c r="G115" s="283">
        <f>MARZO!I115</f>
        <v>0</v>
      </c>
      <c r="H115" s="457">
        <v>0</v>
      </c>
      <c r="I115" s="593">
        <f t="shared" si="115"/>
        <v>0</v>
      </c>
      <c r="J115" s="283">
        <f>MARZO!L115</f>
        <v>0</v>
      </c>
      <c r="K115" s="457">
        <v>0</v>
      </c>
      <c r="L115" s="170">
        <f t="shared" si="116"/>
        <v>0</v>
      </c>
      <c r="M115" s="535">
        <f t="shared" si="117"/>
        <v>400000</v>
      </c>
      <c r="N115" s="170">
        <f t="shared" si="118"/>
        <v>400000</v>
      </c>
      <c r="P115" s="455">
        <v>0</v>
      </c>
      <c r="Q115" s="458">
        <v>0</v>
      </c>
      <c r="R115" s="10"/>
      <c r="S115" s="155" t="str">
        <f>+IF(MARZO!S115=0,"",MARZO!S115)</f>
        <v>2010100-1</v>
      </c>
      <c r="T115" s="159" t="str">
        <f>+IF(MARZO!T115=0,"",MARZO!T115)</f>
        <v>Compra de Equipos</v>
      </c>
      <c r="U115" s="29">
        <f>+ENERO!U115</f>
        <v>15475371</v>
      </c>
      <c r="V115" s="17">
        <f>MARZO!V115+ABRIL!AL115</f>
        <v>0</v>
      </c>
      <c r="W115" s="17">
        <f>MARZO!W115+ABRIL!AM115</f>
        <v>30000000</v>
      </c>
      <c r="X115" s="20">
        <f t="shared" ref="X115:X121" si="122">SUM(U115:W115)</f>
        <v>45475371</v>
      </c>
      <c r="Y115" s="21">
        <f>MARZO!AA115</f>
        <v>5473286</v>
      </c>
      <c r="Z115" s="457">
        <v>0</v>
      </c>
      <c r="AA115" s="20">
        <f t="shared" ref="AA115:AA121" si="123">SUM(Y115:Z115)</f>
        <v>5473286</v>
      </c>
      <c r="AB115" s="21">
        <f>MARZO!AD115</f>
        <v>5473286</v>
      </c>
      <c r="AC115" s="457">
        <v>0</v>
      </c>
      <c r="AD115" s="20">
        <f t="shared" ref="AD115:AD121" si="124">SUM(AB115:AC115)</f>
        <v>5473286</v>
      </c>
      <c r="AE115" s="21">
        <f>MARZO!AG115</f>
        <v>0</v>
      </c>
      <c r="AF115" s="457">
        <v>0</v>
      </c>
      <c r="AG115" s="20">
        <f t="shared" ref="AG115:AG121" si="125">SUM(AE115:AF115)</f>
        <v>0</v>
      </c>
      <c r="AH115" s="21">
        <f t="shared" ref="AH115:AH121" si="126">X115-AA115</f>
        <v>40002085</v>
      </c>
      <c r="AI115" s="17">
        <f t="shared" ref="AI115:AI121" si="127">X115-AD115</f>
        <v>40002085</v>
      </c>
      <c r="AJ115" s="18">
        <f t="shared" ref="AJ115:AJ121" si="128">X115-AG115</f>
        <v>45475371</v>
      </c>
      <c r="AK115" s="10"/>
      <c r="AL115" s="455">
        <v>0</v>
      </c>
      <c r="AM115" s="458">
        <v>0</v>
      </c>
      <c r="AN115" s="10"/>
      <c r="AO115" s="365"/>
      <c r="AP115" s="365"/>
      <c r="AQ115" s="365"/>
      <c r="AR115" s="365"/>
      <c r="AS115" s="365"/>
      <c r="AT115" s="365"/>
      <c r="AU115" s="365"/>
      <c r="AV115" s="365"/>
      <c r="AW115" s="365"/>
      <c r="AX115" s="365"/>
      <c r="AY115" s="365"/>
      <c r="AZ115" s="365"/>
    </row>
    <row r="116" spans="1:52" s="467" customFormat="1" x14ac:dyDescent="0.2">
      <c r="A116" s="48">
        <f>+IF(MARZO!A116=0,"",MARZO!A116)</f>
        <v>2600</v>
      </c>
      <c r="B116" s="55" t="str">
        <f>+IF(MARZO!B116=0,"",MARZO!B116)</f>
        <v>RECUPERACIÓN DE CARTERA (AÑO 2012 Y ANTERIORES)</v>
      </c>
      <c r="C116" s="283">
        <f>+ENERO!C116</f>
        <v>0</v>
      </c>
      <c r="D116" s="456">
        <f>MARZO!D116+ABRIL!P116</f>
        <v>0</v>
      </c>
      <c r="E116" s="456">
        <f>MARZO!E116+ABRIL!Q116</f>
        <v>110315337</v>
      </c>
      <c r="F116" s="593">
        <f t="shared" si="114"/>
        <v>110315337</v>
      </c>
      <c r="G116" s="283">
        <f>MARZO!I116</f>
        <v>29637213</v>
      </c>
      <c r="H116" s="457">
        <v>647627</v>
      </c>
      <c r="I116" s="593">
        <f t="shared" si="115"/>
        <v>30284840</v>
      </c>
      <c r="J116" s="283">
        <f>MARZO!L116</f>
        <v>29637213</v>
      </c>
      <c r="K116" s="457">
        <v>647627</v>
      </c>
      <c r="L116" s="170">
        <f t="shared" si="116"/>
        <v>30284840</v>
      </c>
      <c r="M116" s="535">
        <f t="shared" si="117"/>
        <v>80030497</v>
      </c>
      <c r="N116" s="170">
        <f t="shared" si="118"/>
        <v>80030497</v>
      </c>
      <c r="P116" s="455">
        <v>0</v>
      </c>
      <c r="Q116" s="458">
        <v>0</v>
      </c>
      <c r="R116" s="10"/>
      <c r="S116" s="155" t="str">
        <f>+IF(MARZO!S116=0,"",MARZO!S116)</f>
        <v>2010100-2</v>
      </c>
      <c r="T116" s="159" t="str">
        <f>+IF(MARZO!T116=0,"",MARZO!T116)</f>
        <v>Materiales</v>
      </c>
      <c r="U116" s="29">
        <f>+ENERO!U116</f>
        <v>12245417</v>
      </c>
      <c r="V116" s="17">
        <f>MARZO!V116+ABRIL!AL116</f>
        <v>0</v>
      </c>
      <c r="W116" s="17">
        <f>MARZO!W116+ABRIL!AM116</f>
        <v>0</v>
      </c>
      <c r="X116" s="20">
        <f t="shared" si="122"/>
        <v>12245417</v>
      </c>
      <c r="Y116" s="21">
        <f>MARZO!AA116</f>
        <v>8444097</v>
      </c>
      <c r="Z116" s="457">
        <v>1791753</v>
      </c>
      <c r="AA116" s="20">
        <f t="shared" si="123"/>
        <v>10235850</v>
      </c>
      <c r="AB116" s="21">
        <f>MARZO!AD116</f>
        <v>8444096</v>
      </c>
      <c r="AC116" s="457">
        <v>1791754</v>
      </c>
      <c r="AD116" s="20">
        <f t="shared" si="124"/>
        <v>10235850</v>
      </c>
      <c r="AE116" s="21">
        <f>MARZO!AG116</f>
        <v>2900602</v>
      </c>
      <c r="AF116" s="457">
        <v>618870</v>
      </c>
      <c r="AG116" s="20">
        <f t="shared" si="125"/>
        <v>3519472</v>
      </c>
      <c r="AH116" s="21">
        <f t="shared" si="126"/>
        <v>2009567</v>
      </c>
      <c r="AI116" s="17">
        <f t="shared" si="127"/>
        <v>2009567</v>
      </c>
      <c r="AJ116" s="18">
        <f t="shared" si="128"/>
        <v>8725945</v>
      </c>
      <c r="AK116" s="10"/>
      <c r="AL116" s="455">
        <v>0</v>
      </c>
      <c r="AM116" s="458">
        <v>0</v>
      </c>
      <c r="AN116" s="10"/>
      <c r="AO116" s="365"/>
      <c r="AP116" s="365"/>
      <c r="AQ116" s="365"/>
      <c r="AR116" s="365"/>
      <c r="AS116" s="365"/>
      <c r="AT116" s="365"/>
      <c r="AU116" s="365"/>
      <c r="AV116" s="365"/>
      <c r="AW116" s="365"/>
      <c r="AX116" s="365"/>
      <c r="AY116" s="365"/>
      <c r="AZ116" s="365"/>
    </row>
    <row r="117" spans="1:52" s="467" customFormat="1" x14ac:dyDescent="0.2">
      <c r="A117" s="48">
        <f>+IF(MARZO!A117=0,"",MARZO!A117)</f>
        <v>2700</v>
      </c>
      <c r="B117" s="55" t="str">
        <f>+IF(MARZO!B117=0,"",MARZO!B117)</f>
        <v>OTROS INGRESOS DE CAPITAL</v>
      </c>
      <c r="C117" s="283">
        <f>SUM(C118:C119)</f>
        <v>8000000</v>
      </c>
      <c r="D117" s="456">
        <f t="shared" ref="D117:N117" si="129">SUM(D118:D119)</f>
        <v>0</v>
      </c>
      <c r="E117" s="456">
        <f t="shared" si="129"/>
        <v>0</v>
      </c>
      <c r="F117" s="593">
        <f t="shared" si="129"/>
        <v>8000000</v>
      </c>
      <c r="G117" s="283">
        <f t="shared" si="129"/>
        <v>4164000</v>
      </c>
      <c r="H117" s="456">
        <f t="shared" si="129"/>
        <v>0</v>
      </c>
      <c r="I117" s="593">
        <f t="shared" si="129"/>
        <v>4164000</v>
      </c>
      <c r="J117" s="283">
        <f t="shared" si="129"/>
        <v>4164000</v>
      </c>
      <c r="K117" s="456">
        <f t="shared" si="129"/>
        <v>0</v>
      </c>
      <c r="L117" s="170">
        <f t="shared" si="129"/>
        <v>4164000</v>
      </c>
      <c r="M117" s="535">
        <f t="shared" si="129"/>
        <v>3836000</v>
      </c>
      <c r="N117" s="170">
        <f t="shared" si="129"/>
        <v>3836000</v>
      </c>
      <c r="P117" s="36">
        <f>SUM(P118:P119)</f>
        <v>0</v>
      </c>
      <c r="Q117" s="37">
        <f>SUM(Q118:Q119)</f>
        <v>0</v>
      </c>
      <c r="R117" s="10"/>
      <c r="S117" s="155" t="str">
        <f>+IF(MARZO!S117=0,"",MARZO!S117)</f>
        <v>2010100-3</v>
      </c>
      <c r="T117" s="159" t="str">
        <f>+IF(MARZO!T117=0,"",MARZO!T117)</f>
        <v>Salud Ocupacional</v>
      </c>
      <c r="U117" s="29">
        <f>+ENERO!U117</f>
        <v>5000000</v>
      </c>
      <c r="V117" s="17">
        <f>MARZO!V117+ABRIL!AL117</f>
        <v>0</v>
      </c>
      <c r="W117" s="17">
        <f>MARZO!W117+ABRIL!AM117</f>
        <v>0</v>
      </c>
      <c r="X117" s="20">
        <f t="shared" si="122"/>
        <v>5000000</v>
      </c>
      <c r="Y117" s="21">
        <f>MARZO!AA117</f>
        <v>0</v>
      </c>
      <c r="Z117" s="457">
        <v>0</v>
      </c>
      <c r="AA117" s="20">
        <f t="shared" si="123"/>
        <v>0</v>
      </c>
      <c r="AB117" s="21">
        <f>MARZO!AD117</f>
        <v>0</v>
      </c>
      <c r="AC117" s="457">
        <v>0</v>
      </c>
      <c r="AD117" s="20">
        <f t="shared" si="124"/>
        <v>0</v>
      </c>
      <c r="AE117" s="21">
        <f>MARZO!AG117</f>
        <v>0</v>
      </c>
      <c r="AF117" s="457">
        <v>0</v>
      </c>
      <c r="AG117" s="20">
        <f t="shared" si="125"/>
        <v>0</v>
      </c>
      <c r="AH117" s="21">
        <f t="shared" si="126"/>
        <v>5000000</v>
      </c>
      <c r="AI117" s="17">
        <f t="shared" si="127"/>
        <v>5000000</v>
      </c>
      <c r="AJ117" s="18">
        <f t="shared" si="128"/>
        <v>5000000</v>
      </c>
      <c r="AK117" s="10"/>
      <c r="AL117" s="455">
        <v>0</v>
      </c>
      <c r="AM117" s="458">
        <v>0</v>
      </c>
      <c r="AN117" s="10"/>
      <c r="AO117" s="365"/>
      <c r="AP117" s="365"/>
      <c r="AQ117" s="365"/>
      <c r="AR117" s="365"/>
      <c r="AS117" s="365"/>
      <c r="AT117" s="365"/>
      <c r="AU117" s="365"/>
      <c r="AV117" s="365"/>
      <c r="AW117" s="365"/>
      <c r="AX117" s="365"/>
      <c r="AY117" s="365"/>
      <c r="AZ117" s="365"/>
    </row>
    <row r="118" spans="1:52" s="467" customFormat="1" x14ac:dyDescent="0.2">
      <c r="A118" s="48" t="str">
        <f>+IF(MARZO!A118=0,"",MARZO!A118)</f>
        <v>2700-1</v>
      </c>
      <c r="B118" s="58" t="str">
        <f>+IF(MARZO!B118=0,"",MARZO!B118)</f>
        <v>Descuentos por pronto pago</v>
      </c>
      <c r="C118" s="283">
        <f>+ENERO!C118</f>
        <v>0</v>
      </c>
      <c r="D118" s="456">
        <f>MARZO!D118+ABRIL!P118</f>
        <v>0</v>
      </c>
      <c r="E118" s="456">
        <f>MARZO!E118+ABRIL!Q118</f>
        <v>0</v>
      </c>
      <c r="F118" s="593">
        <f>SUM(C118:E118)</f>
        <v>0</v>
      </c>
      <c r="G118" s="283">
        <f>MARZO!I118</f>
        <v>0</v>
      </c>
      <c r="H118" s="457">
        <v>0</v>
      </c>
      <c r="I118" s="593">
        <f>SUM(G118:H118)</f>
        <v>0</v>
      </c>
      <c r="J118" s="283">
        <f>MARZO!L118</f>
        <v>0</v>
      </c>
      <c r="K118" s="457">
        <v>0</v>
      </c>
      <c r="L118" s="170">
        <f>SUM(J118:K118)</f>
        <v>0</v>
      </c>
      <c r="M118" s="535">
        <f>F118-I118</f>
        <v>0</v>
      </c>
      <c r="N118" s="170">
        <f>F118-L118</f>
        <v>0</v>
      </c>
      <c r="P118" s="455">
        <v>0</v>
      </c>
      <c r="Q118" s="458">
        <v>0</v>
      </c>
      <c r="R118" s="10"/>
      <c r="S118" s="155" t="str">
        <f>+IF(MARZO!S118=0,"",MARZO!S118)</f>
        <v>2010100-4</v>
      </c>
      <c r="T118" s="159" t="str">
        <f>+IF(MARZO!T118=0,"",MARZO!T118)</f>
        <v/>
      </c>
      <c r="U118" s="29">
        <f>+ENERO!U118</f>
        <v>0</v>
      </c>
      <c r="V118" s="17">
        <f>MARZO!V118+ABRIL!AL118</f>
        <v>0</v>
      </c>
      <c r="W118" s="17">
        <f>MARZO!W118+ABRIL!AM118</f>
        <v>0</v>
      </c>
      <c r="X118" s="20">
        <f t="shared" si="122"/>
        <v>0</v>
      </c>
      <c r="Y118" s="21">
        <f>MARZO!AA118</f>
        <v>0</v>
      </c>
      <c r="Z118" s="457">
        <v>0</v>
      </c>
      <c r="AA118" s="20">
        <f t="shared" si="123"/>
        <v>0</v>
      </c>
      <c r="AB118" s="21">
        <f>MARZO!AD118</f>
        <v>0</v>
      </c>
      <c r="AC118" s="457">
        <v>0</v>
      </c>
      <c r="AD118" s="20">
        <f t="shared" si="124"/>
        <v>0</v>
      </c>
      <c r="AE118" s="21">
        <f>MARZO!AG118</f>
        <v>0</v>
      </c>
      <c r="AF118" s="457">
        <v>0</v>
      </c>
      <c r="AG118" s="20">
        <f t="shared" si="125"/>
        <v>0</v>
      </c>
      <c r="AH118" s="21">
        <f t="shared" si="126"/>
        <v>0</v>
      </c>
      <c r="AI118" s="17">
        <f t="shared" si="127"/>
        <v>0</v>
      </c>
      <c r="AJ118" s="18">
        <f t="shared" si="128"/>
        <v>0</v>
      </c>
      <c r="AK118" s="10"/>
      <c r="AL118" s="455">
        <v>0</v>
      </c>
      <c r="AM118" s="458">
        <v>0</v>
      </c>
      <c r="AN118" s="10"/>
      <c r="AO118" s="365"/>
      <c r="AP118" s="365"/>
      <c r="AQ118" s="365"/>
      <c r="AR118" s="365"/>
      <c r="AS118" s="365"/>
      <c r="AT118" s="365"/>
      <c r="AU118" s="365"/>
      <c r="AV118" s="365"/>
      <c r="AW118" s="365"/>
      <c r="AX118" s="365"/>
      <c r="AY118" s="365"/>
      <c r="AZ118" s="365"/>
    </row>
    <row r="119" spans="1:52" s="467" customFormat="1" ht="13.5" thickBot="1" x14ac:dyDescent="0.25">
      <c r="A119" s="49" t="str">
        <f>+IF(MARZO!A119=0,"",MARZO!A119)</f>
        <v>2700-2</v>
      </c>
      <c r="B119" s="219" t="str">
        <f>+IF(MARZO!B119=0,"",MARZO!B119)</f>
        <v>Otros</v>
      </c>
      <c r="C119" s="474">
        <f>+ENERO!C119</f>
        <v>8000000</v>
      </c>
      <c r="D119" s="472">
        <f>MARZO!D119+ABRIL!P119</f>
        <v>0</v>
      </c>
      <c r="E119" s="472">
        <f>MARZO!E119+ABRIL!Q119</f>
        <v>0</v>
      </c>
      <c r="F119" s="596">
        <f>SUM(C119:E119)</f>
        <v>8000000</v>
      </c>
      <c r="G119" s="474">
        <f>MARZO!I119</f>
        <v>4164000</v>
      </c>
      <c r="H119" s="475">
        <v>0</v>
      </c>
      <c r="I119" s="596">
        <f>SUM(G119:H119)</f>
        <v>4164000</v>
      </c>
      <c r="J119" s="474">
        <f>MARZO!L119</f>
        <v>4164000</v>
      </c>
      <c r="K119" s="475">
        <v>0</v>
      </c>
      <c r="L119" s="473">
        <f>SUM(J119:K119)</f>
        <v>4164000</v>
      </c>
      <c r="M119" s="597">
        <f>F119-I119</f>
        <v>3836000</v>
      </c>
      <c r="N119" s="473">
        <f>F119-L119</f>
        <v>3836000</v>
      </c>
      <c r="P119" s="455">
        <v>0</v>
      </c>
      <c r="Q119" s="458">
        <v>0</v>
      </c>
      <c r="R119" s="10"/>
      <c r="S119" s="155" t="str">
        <f>+IF(MARZO!S119=0,"",MARZO!S119)</f>
        <v>2010100-5</v>
      </c>
      <c r="T119" s="159" t="str">
        <f>+IF(MARZO!T119=0,"",MARZO!T119)</f>
        <v/>
      </c>
      <c r="U119" s="29">
        <f>+ENERO!U119</f>
        <v>0</v>
      </c>
      <c r="V119" s="17">
        <f>MARZO!V119+ABRIL!AL119</f>
        <v>0</v>
      </c>
      <c r="W119" s="17">
        <f>MARZO!W119+ABRIL!AM119</f>
        <v>0</v>
      </c>
      <c r="X119" s="20">
        <f t="shared" si="122"/>
        <v>0</v>
      </c>
      <c r="Y119" s="21">
        <f>MARZO!AA119</f>
        <v>0</v>
      </c>
      <c r="Z119" s="457">
        <v>0</v>
      </c>
      <c r="AA119" s="20">
        <f t="shared" si="123"/>
        <v>0</v>
      </c>
      <c r="AB119" s="21">
        <f>MARZO!AD119</f>
        <v>0</v>
      </c>
      <c r="AC119" s="457">
        <v>0</v>
      </c>
      <c r="AD119" s="20">
        <f t="shared" si="124"/>
        <v>0</v>
      </c>
      <c r="AE119" s="21">
        <f>MARZO!AG119</f>
        <v>0</v>
      </c>
      <c r="AF119" s="457">
        <v>0</v>
      </c>
      <c r="AG119" s="20">
        <f t="shared" si="125"/>
        <v>0</v>
      </c>
      <c r="AH119" s="21">
        <f t="shared" si="126"/>
        <v>0</v>
      </c>
      <c r="AI119" s="17">
        <f t="shared" si="127"/>
        <v>0</v>
      </c>
      <c r="AJ119" s="18">
        <f t="shared" si="128"/>
        <v>0</v>
      </c>
      <c r="AK119" s="10"/>
      <c r="AL119" s="455">
        <v>0</v>
      </c>
      <c r="AM119" s="458">
        <v>0</v>
      </c>
      <c r="AN119" s="10"/>
      <c r="AO119" s="365"/>
      <c r="AP119" s="365"/>
      <c r="AQ119" s="365"/>
      <c r="AR119" s="365"/>
      <c r="AS119" s="365"/>
      <c r="AT119" s="365"/>
      <c r="AU119" s="365"/>
      <c r="AV119" s="365"/>
      <c r="AW119" s="365"/>
      <c r="AX119" s="365"/>
      <c r="AY119" s="365"/>
      <c r="AZ119" s="365"/>
    </row>
    <row r="120" spans="1:52" s="467" customFormat="1" ht="13.5" thickBot="1" x14ac:dyDescent="0.25">
      <c r="A120" s="199"/>
      <c r="B120" s="681"/>
      <c r="C120" s="363"/>
      <c r="D120" s="363"/>
      <c r="E120" s="363"/>
      <c r="F120" s="363"/>
      <c r="G120" s="363"/>
      <c r="H120" s="363"/>
      <c r="I120" s="363"/>
      <c r="J120" s="363"/>
      <c r="K120" s="363"/>
      <c r="L120" s="363"/>
      <c r="M120" s="363"/>
      <c r="N120" s="599"/>
      <c r="P120" s="547"/>
      <c r="Q120" s="599"/>
      <c r="R120" s="10"/>
      <c r="S120" s="155" t="str">
        <f>+IF(MARZO!S120=0,"",MARZO!S120)</f>
        <v>2010100-6</v>
      </c>
      <c r="T120" s="159" t="str">
        <f>+IF(MARZO!T120=0,"",MARZO!T120)</f>
        <v/>
      </c>
      <c r="U120" s="29">
        <f>+ENERO!U120</f>
        <v>0</v>
      </c>
      <c r="V120" s="17">
        <f>MARZO!V120+ABRIL!AL120</f>
        <v>0</v>
      </c>
      <c r="W120" s="17">
        <f>MARZO!W120+ABRIL!AM120</f>
        <v>0</v>
      </c>
      <c r="X120" s="20">
        <f t="shared" si="122"/>
        <v>0</v>
      </c>
      <c r="Y120" s="21">
        <f>MARZO!AA120</f>
        <v>0</v>
      </c>
      <c r="Z120" s="457">
        <v>0</v>
      </c>
      <c r="AA120" s="20">
        <f t="shared" si="123"/>
        <v>0</v>
      </c>
      <c r="AB120" s="21">
        <f>MARZO!AD120</f>
        <v>0</v>
      </c>
      <c r="AC120" s="457">
        <v>0</v>
      </c>
      <c r="AD120" s="20">
        <f t="shared" si="124"/>
        <v>0</v>
      </c>
      <c r="AE120" s="21">
        <f>MARZO!AG120</f>
        <v>0</v>
      </c>
      <c r="AF120" s="457">
        <v>0</v>
      </c>
      <c r="AG120" s="20">
        <f t="shared" si="125"/>
        <v>0</v>
      </c>
      <c r="AH120" s="21">
        <f t="shared" si="126"/>
        <v>0</v>
      </c>
      <c r="AI120" s="17">
        <f t="shared" si="127"/>
        <v>0</v>
      </c>
      <c r="AJ120" s="18">
        <f t="shared" si="128"/>
        <v>0</v>
      </c>
      <c r="AK120" s="10"/>
      <c r="AL120" s="455">
        <v>0</v>
      </c>
      <c r="AM120" s="458">
        <v>0</v>
      </c>
      <c r="AN120" s="10"/>
      <c r="AO120" s="365"/>
      <c r="AP120" s="365"/>
      <c r="AQ120" s="365"/>
      <c r="AR120" s="365"/>
      <c r="AS120" s="365"/>
      <c r="AT120" s="365"/>
      <c r="AU120" s="365"/>
      <c r="AV120" s="365"/>
      <c r="AW120" s="365"/>
      <c r="AX120" s="365"/>
      <c r="AY120" s="365"/>
      <c r="AZ120" s="365"/>
    </row>
    <row r="121" spans="1:52" s="467" customFormat="1" ht="16.5" thickBot="1" x14ac:dyDescent="0.25">
      <c r="A121" s="600" t="str">
        <f>+IF(MARZO!A121=0,"",MARZO!A121)</f>
        <v>TOTAL INGRESOS DIFERENTES A CUENTAS POR COBRAR</v>
      </c>
      <c r="B121" s="682"/>
      <c r="C121" s="605">
        <f t="shared" ref="C121:N121" si="130">C8-C123</f>
        <v>3181595000</v>
      </c>
      <c r="D121" s="603">
        <f t="shared" si="130"/>
        <v>0</v>
      </c>
      <c r="E121" s="603">
        <f t="shared" si="130"/>
        <v>146569855</v>
      </c>
      <c r="F121" s="604">
        <f t="shared" si="130"/>
        <v>3328164855</v>
      </c>
      <c r="G121" s="602">
        <f t="shared" si="130"/>
        <v>991296171</v>
      </c>
      <c r="H121" s="603">
        <f t="shared" si="130"/>
        <v>254411477</v>
      </c>
      <c r="I121" s="604">
        <f t="shared" si="130"/>
        <v>1245707648</v>
      </c>
      <c r="J121" s="602">
        <f t="shared" si="130"/>
        <v>559487205</v>
      </c>
      <c r="K121" s="603">
        <f t="shared" si="130"/>
        <v>137119000</v>
      </c>
      <c r="L121" s="604">
        <f t="shared" si="130"/>
        <v>696606205</v>
      </c>
      <c r="M121" s="602">
        <f t="shared" si="130"/>
        <v>2082457207</v>
      </c>
      <c r="N121" s="604">
        <f t="shared" si="130"/>
        <v>2631558650</v>
      </c>
      <c r="P121" s="605">
        <f>P8-P123</f>
        <v>0</v>
      </c>
      <c r="Q121" s="606">
        <f>Q8-Q123</f>
        <v>0</v>
      </c>
      <c r="R121" s="10"/>
      <c r="S121" s="155">
        <f>+IF(MARZO!S121=0,"",MARZO!S121)</f>
        <v>2010199</v>
      </c>
      <c r="T121" s="159" t="str">
        <f>+IF(MARZO!T121=0,"",MARZO!T121)</f>
        <v>Vigencias Anteriores</v>
      </c>
      <c r="U121" s="29">
        <f>+ENERO!U121</f>
        <v>0</v>
      </c>
      <c r="V121" s="17">
        <f>MARZO!V121+ABRIL!AL121</f>
        <v>0</v>
      </c>
      <c r="W121" s="17">
        <f>MARZO!W121+ABRIL!AM121</f>
        <v>11335011</v>
      </c>
      <c r="X121" s="20">
        <f t="shared" si="122"/>
        <v>11335011</v>
      </c>
      <c r="Y121" s="21">
        <f>MARZO!AA121</f>
        <v>11335011</v>
      </c>
      <c r="Z121" s="457">
        <v>0</v>
      </c>
      <c r="AA121" s="20">
        <f t="shared" si="123"/>
        <v>11335011</v>
      </c>
      <c r="AB121" s="21">
        <f>MARZO!AD121</f>
        <v>11335011</v>
      </c>
      <c r="AC121" s="457">
        <v>0</v>
      </c>
      <c r="AD121" s="20">
        <f t="shared" si="124"/>
        <v>11335011</v>
      </c>
      <c r="AE121" s="21">
        <f>MARZO!AG121</f>
        <v>11332391</v>
      </c>
      <c r="AF121" s="457">
        <v>0</v>
      </c>
      <c r="AG121" s="20">
        <f t="shared" si="125"/>
        <v>11332391</v>
      </c>
      <c r="AH121" s="21">
        <f t="shared" si="126"/>
        <v>0</v>
      </c>
      <c r="AI121" s="17">
        <f t="shared" si="127"/>
        <v>0</v>
      </c>
      <c r="AJ121" s="18">
        <f t="shared" si="128"/>
        <v>2620</v>
      </c>
      <c r="AK121" s="10"/>
      <c r="AL121" s="455">
        <v>0</v>
      </c>
      <c r="AM121" s="458">
        <v>0</v>
      </c>
      <c r="AN121" s="10"/>
      <c r="AO121" s="365"/>
      <c r="AP121" s="365"/>
      <c r="AQ121" s="365"/>
      <c r="AR121" s="365"/>
      <c r="AS121" s="365"/>
      <c r="AT121" s="365"/>
      <c r="AU121" s="365"/>
      <c r="AV121" s="365"/>
      <c r="AW121" s="365"/>
      <c r="AX121" s="365"/>
      <c r="AY121" s="365"/>
      <c r="AZ121" s="365"/>
    </row>
    <row r="122" spans="1:52" s="467" customFormat="1" ht="16.5" thickBot="1" x14ac:dyDescent="0.25">
      <c r="A122" s="607"/>
      <c r="B122" s="617"/>
      <c r="C122" s="609"/>
      <c r="D122" s="609"/>
      <c r="E122" s="609"/>
      <c r="F122" s="609"/>
      <c r="G122" s="609"/>
      <c r="H122" s="609"/>
      <c r="I122" s="609"/>
      <c r="J122" s="609"/>
      <c r="K122" s="609"/>
      <c r="L122" s="609"/>
      <c r="M122" s="609"/>
      <c r="N122" s="610"/>
      <c r="P122" s="611"/>
      <c r="Q122" s="610"/>
      <c r="R122" s="10"/>
      <c r="S122" s="448" t="str">
        <f>+IF(MARZO!S122=0,"",MARZO!S122)</f>
        <v/>
      </c>
      <c r="T122" s="649" t="str">
        <f>+IF(MARZO!T122=0,"",MARZO!T122)</f>
        <v/>
      </c>
      <c r="U122" s="193"/>
      <c r="V122" s="193"/>
      <c r="W122" s="193"/>
      <c r="X122" s="193"/>
      <c r="Y122" s="193"/>
      <c r="Z122" s="193"/>
      <c r="AA122" s="193"/>
      <c r="AB122" s="193"/>
      <c r="AC122" s="193"/>
      <c r="AD122" s="193"/>
      <c r="AE122" s="193"/>
      <c r="AF122" s="193"/>
      <c r="AG122" s="193"/>
      <c r="AH122" s="193"/>
      <c r="AI122" s="193"/>
      <c r="AJ122" s="207"/>
      <c r="AK122" s="10"/>
      <c r="AL122" s="213"/>
      <c r="AM122" s="214"/>
      <c r="AN122" s="10"/>
      <c r="AO122" s="365"/>
      <c r="AP122" s="365"/>
      <c r="AQ122" s="365"/>
      <c r="AR122" s="365"/>
      <c r="AS122" s="365"/>
      <c r="AT122" s="365"/>
      <c r="AU122" s="365"/>
      <c r="AV122" s="365"/>
      <c r="AW122" s="365"/>
      <c r="AX122" s="365"/>
      <c r="AY122" s="365"/>
      <c r="AZ122" s="365"/>
    </row>
    <row r="123" spans="1:52" s="467" customFormat="1" ht="16.5" thickBot="1" x14ac:dyDescent="0.25">
      <c r="A123" s="683" t="str">
        <f>+IF(MARZO!A123=0,"",MARZO!A123)</f>
        <v>TOTAL INGRESOS DE VIGENCIAS ANTERIORES</v>
      </c>
      <c r="B123" s="684"/>
      <c r="C123" s="605">
        <f>SUMIF($B8:$B$117,$B$24,C8:C117)+C116</f>
        <v>0</v>
      </c>
      <c r="D123" s="685">
        <f>SUMIF($B8:$B$117,$B$24,D8:D117)+D116</f>
        <v>0</v>
      </c>
      <c r="E123" s="685">
        <f>SUMIF($B8:$B$117,$B$24,E8:E117)+E116</f>
        <v>735142918</v>
      </c>
      <c r="F123" s="686">
        <f>SUMIF($B8:$B$117,$B$24,F8:F117)+F116</f>
        <v>735142918</v>
      </c>
      <c r="G123" s="687">
        <f>SUMIF($B8:$B$117,$B$24,G8:G117)+G116</f>
        <v>416380683</v>
      </c>
      <c r="H123" s="685">
        <f>SUMIF($B8:$B$117,$B$24,H8:H117)+H116</f>
        <v>63689107</v>
      </c>
      <c r="I123" s="686">
        <f>SUMIF($B8:$B$117,$B$24,I8:I117)+I116</f>
        <v>480069790</v>
      </c>
      <c r="J123" s="687">
        <f>SUMIF($B8:$B$117,$B$24,J8:J117)+J116</f>
        <v>416380683</v>
      </c>
      <c r="K123" s="685">
        <f>SUMIF($B8:$B$117,$B$24,K8:K117)+K116</f>
        <v>63689107</v>
      </c>
      <c r="L123" s="686">
        <f>SUMIF($B8:$B$117,$B$24,L8:L117)+L116</f>
        <v>480069790</v>
      </c>
      <c r="M123" s="687">
        <f>SUMIF($B8:$B$117,$B$24,M8:M117)+M116</f>
        <v>255073128</v>
      </c>
      <c r="N123" s="686">
        <f>SUMIF($B8:$B$117,$B$24,N8:N117)+N116</f>
        <v>255073128</v>
      </c>
      <c r="P123" s="687">
        <f>SUMIF($B8:$B$117,$B$24,P8:P117)+P116</f>
        <v>0</v>
      </c>
      <c r="Q123" s="686">
        <f>SUMIF($B8:$B$117,$B$24,Q8:Q117)+Q116</f>
        <v>0</v>
      </c>
      <c r="R123" s="10"/>
      <c r="S123" s="34">
        <f>+IF(MARZO!S123=0,"",MARZO!S123)</f>
        <v>2010200</v>
      </c>
      <c r="T123" s="158" t="str">
        <f>+IF(MARZO!T123=0,"",MARZO!T123)</f>
        <v>Adquisición de Servicios</v>
      </c>
      <c r="U123" s="157">
        <f t="shared" ref="U123:AJ123" si="131">SUM(U124:U139)</f>
        <v>157427428</v>
      </c>
      <c r="V123" s="144">
        <f t="shared" si="131"/>
        <v>0</v>
      </c>
      <c r="W123" s="144">
        <f t="shared" si="131"/>
        <v>25641138</v>
      </c>
      <c r="X123" s="152">
        <f t="shared" si="131"/>
        <v>183068566</v>
      </c>
      <c r="Y123" s="151">
        <f t="shared" si="131"/>
        <v>36827523</v>
      </c>
      <c r="Z123" s="144">
        <f t="shared" si="131"/>
        <v>7726692</v>
      </c>
      <c r="AA123" s="152">
        <f t="shared" si="131"/>
        <v>44554215</v>
      </c>
      <c r="AB123" s="151">
        <f t="shared" si="131"/>
        <v>33552854</v>
      </c>
      <c r="AC123" s="144">
        <f t="shared" si="131"/>
        <v>8626692</v>
      </c>
      <c r="AD123" s="152">
        <f t="shared" si="131"/>
        <v>42179546</v>
      </c>
      <c r="AE123" s="151">
        <f t="shared" si="131"/>
        <v>28081371</v>
      </c>
      <c r="AF123" s="144">
        <f t="shared" si="131"/>
        <v>7158653</v>
      </c>
      <c r="AG123" s="152">
        <f t="shared" si="131"/>
        <v>35240024</v>
      </c>
      <c r="AH123" s="151">
        <f t="shared" si="131"/>
        <v>138514351</v>
      </c>
      <c r="AI123" s="144">
        <f t="shared" si="131"/>
        <v>140889020</v>
      </c>
      <c r="AJ123" s="153">
        <f t="shared" si="131"/>
        <v>147828542</v>
      </c>
      <c r="AK123" s="10"/>
      <c r="AL123" s="151">
        <f>SUM(AL124:AL139)</f>
        <v>0</v>
      </c>
      <c r="AM123" s="153">
        <f>SUM(AM124:AM139)</f>
        <v>0</v>
      </c>
      <c r="AN123" s="10"/>
      <c r="AO123" s="365"/>
      <c r="AP123" s="365"/>
      <c r="AQ123" s="365"/>
      <c r="AR123" s="365"/>
      <c r="AS123" s="365"/>
      <c r="AT123" s="365"/>
      <c r="AU123" s="365"/>
      <c r="AV123" s="365"/>
      <c r="AW123" s="365"/>
      <c r="AX123" s="365"/>
      <c r="AY123" s="365"/>
      <c r="AZ123" s="365"/>
    </row>
    <row r="124" spans="1:52" s="467" customFormat="1" ht="16.5" thickBot="1" x14ac:dyDescent="0.25">
      <c r="A124" s="607"/>
      <c r="B124" s="617"/>
      <c r="C124" s="609"/>
      <c r="D124" s="609"/>
      <c r="E124" s="609"/>
      <c r="F124" s="609"/>
      <c r="G124" s="609"/>
      <c r="H124" s="609"/>
      <c r="I124" s="609"/>
      <c r="J124" s="609"/>
      <c r="K124" s="609"/>
      <c r="L124" s="609"/>
      <c r="M124" s="609"/>
      <c r="N124" s="610"/>
      <c r="P124" s="611"/>
      <c r="Q124" s="610"/>
      <c r="R124" s="10"/>
      <c r="S124" s="155" t="str">
        <f>+IF(MARZO!S124=0,"",MARZO!S124)</f>
        <v>2010200-1</v>
      </c>
      <c r="T124" s="159" t="str">
        <f>+IF(MARZO!T124=0,"",MARZO!T124)</f>
        <v>Seguros</v>
      </c>
      <c r="U124" s="29">
        <f>+ENERO!U124</f>
        <v>20000000</v>
      </c>
      <c r="V124" s="17">
        <f>MARZO!V124+ABRIL!AL124</f>
        <v>0</v>
      </c>
      <c r="W124" s="17">
        <f>MARZO!W124+ABRIL!AM124</f>
        <v>0</v>
      </c>
      <c r="X124" s="20">
        <f t="shared" ref="X124:X139" si="132">SUM(U124:W124)</f>
        <v>20000000</v>
      </c>
      <c r="Y124" s="21">
        <f>MARZO!AA124</f>
        <v>0</v>
      </c>
      <c r="Z124" s="457">
        <v>0</v>
      </c>
      <c r="AA124" s="20">
        <f t="shared" ref="AA124:AA139" si="133">SUM(Y124:Z124)</f>
        <v>0</v>
      </c>
      <c r="AB124" s="21">
        <f>MARZO!AD124</f>
        <v>0</v>
      </c>
      <c r="AC124" s="457">
        <v>0</v>
      </c>
      <c r="AD124" s="20">
        <f t="shared" ref="AD124:AD139" si="134">SUM(AB124:AC124)</f>
        <v>0</v>
      </c>
      <c r="AE124" s="21">
        <f>MARZO!AG124</f>
        <v>0</v>
      </c>
      <c r="AF124" s="457">
        <v>0</v>
      </c>
      <c r="AG124" s="20">
        <f t="shared" ref="AG124:AG139" si="135">SUM(AE124:AF124)</f>
        <v>0</v>
      </c>
      <c r="AH124" s="21">
        <f t="shared" ref="AH124:AH139" si="136">X124-AA124</f>
        <v>20000000</v>
      </c>
      <c r="AI124" s="17">
        <f t="shared" ref="AI124:AI139" si="137">X124-AD124</f>
        <v>20000000</v>
      </c>
      <c r="AJ124" s="18">
        <f t="shared" ref="AJ124:AJ139" si="138">X124-AG124</f>
        <v>20000000</v>
      </c>
      <c r="AK124" s="10"/>
      <c r="AL124" s="455">
        <v>0</v>
      </c>
      <c r="AM124" s="458">
        <v>0</v>
      </c>
      <c r="AN124" s="10"/>
      <c r="AO124" s="365"/>
      <c r="AP124" s="365"/>
      <c r="AQ124" s="365"/>
      <c r="AR124" s="365"/>
      <c r="AS124" s="365"/>
      <c r="AT124" s="365"/>
      <c r="AU124" s="365"/>
      <c r="AV124" s="365"/>
      <c r="AW124" s="365"/>
      <c r="AX124" s="365"/>
      <c r="AY124" s="365"/>
      <c r="AZ124" s="365"/>
    </row>
    <row r="125" spans="1:52" s="467" customFormat="1" ht="16.5" thickBot="1" x14ac:dyDescent="0.25">
      <c r="A125" s="618" t="str">
        <f>+IF(MARZO!A125=0,"",MARZO!A125)</f>
        <v xml:space="preserve">TOTAL PRESUPUESTO DE INGRESOS </v>
      </c>
      <c r="B125" s="619"/>
      <c r="C125" s="605">
        <f t="shared" ref="C125:N125" si="139">C123+C121</f>
        <v>3181595000</v>
      </c>
      <c r="D125" s="621">
        <f t="shared" si="139"/>
        <v>0</v>
      </c>
      <c r="E125" s="621">
        <f t="shared" si="139"/>
        <v>881712773</v>
      </c>
      <c r="F125" s="622">
        <f t="shared" si="139"/>
        <v>4063307773</v>
      </c>
      <c r="G125" s="620">
        <f t="shared" si="139"/>
        <v>1407676854</v>
      </c>
      <c r="H125" s="621">
        <f t="shared" si="139"/>
        <v>318100584</v>
      </c>
      <c r="I125" s="622">
        <f t="shared" si="139"/>
        <v>1725777438</v>
      </c>
      <c r="J125" s="620">
        <f t="shared" si="139"/>
        <v>975867888</v>
      </c>
      <c r="K125" s="621">
        <f t="shared" si="139"/>
        <v>200808107</v>
      </c>
      <c r="L125" s="622">
        <f t="shared" si="139"/>
        <v>1176675995</v>
      </c>
      <c r="M125" s="620">
        <f t="shared" si="139"/>
        <v>2337530335</v>
      </c>
      <c r="N125" s="622">
        <f t="shared" si="139"/>
        <v>2886631778</v>
      </c>
      <c r="P125" s="605">
        <f>P123+P121</f>
        <v>0</v>
      </c>
      <c r="Q125" s="606">
        <f>Q123+Q121</f>
        <v>0</v>
      </c>
      <c r="R125" s="10"/>
      <c r="S125" s="155" t="str">
        <f>+IF(MARZO!S125=0,"",MARZO!S125)</f>
        <v>2010200-2</v>
      </c>
      <c r="T125" s="159" t="str">
        <f>+IF(MARZO!T125=0,"",MARZO!T125)</f>
        <v>Impresos y Publicaciones</v>
      </c>
      <c r="U125" s="29">
        <f>+ENERO!U125</f>
        <v>1618455</v>
      </c>
      <c r="V125" s="17">
        <f>MARZO!V125+ABRIL!AL125</f>
        <v>0</v>
      </c>
      <c r="W125" s="17">
        <f>MARZO!W125+ABRIL!AM125</f>
        <v>0</v>
      </c>
      <c r="X125" s="20">
        <f t="shared" si="132"/>
        <v>1618455</v>
      </c>
      <c r="Y125" s="21">
        <f>MARZO!AA125</f>
        <v>247886</v>
      </c>
      <c r="Z125" s="457">
        <v>60000</v>
      </c>
      <c r="AA125" s="20">
        <f t="shared" si="133"/>
        <v>307886</v>
      </c>
      <c r="AB125" s="21">
        <f>MARZO!AD125</f>
        <v>247886</v>
      </c>
      <c r="AC125" s="457">
        <v>60000</v>
      </c>
      <c r="AD125" s="20">
        <f t="shared" si="134"/>
        <v>307886</v>
      </c>
      <c r="AE125" s="21">
        <f>MARZO!AG125</f>
        <v>247886</v>
      </c>
      <c r="AF125" s="457">
        <v>60000</v>
      </c>
      <c r="AG125" s="20">
        <f t="shared" si="135"/>
        <v>307886</v>
      </c>
      <c r="AH125" s="21">
        <f t="shared" si="136"/>
        <v>1310569</v>
      </c>
      <c r="AI125" s="17">
        <f t="shared" si="137"/>
        <v>1310569</v>
      </c>
      <c r="AJ125" s="18">
        <f t="shared" si="138"/>
        <v>1310569</v>
      </c>
      <c r="AK125" s="10"/>
      <c r="AL125" s="455">
        <v>0</v>
      </c>
      <c r="AM125" s="458">
        <v>0</v>
      </c>
      <c r="AN125" s="10"/>
      <c r="AO125" s="365"/>
      <c r="AP125" s="365"/>
      <c r="AQ125" s="365"/>
      <c r="AR125" s="365"/>
      <c r="AS125" s="365"/>
      <c r="AT125" s="365"/>
      <c r="AU125" s="365"/>
      <c r="AV125" s="365"/>
      <c r="AW125" s="365"/>
      <c r="AX125" s="365"/>
      <c r="AY125" s="365"/>
      <c r="AZ125" s="365"/>
    </row>
    <row r="126" spans="1:52" s="467" customFormat="1" x14ac:dyDescent="0.2">
      <c r="A126" s="623"/>
      <c r="N126" s="10"/>
      <c r="R126" s="10"/>
      <c r="S126" s="155" t="str">
        <f>+IF(MARZO!S126=0,"",MARZO!S126)</f>
        <v>2010200-3</v>
      </c>
      <c r="T126" s="159" t="str">
        <f>+IF(MARZO!T126=0,"",MARZO!T126)</f>
        <v xml:space="preserve">Servicios Públicos </v>
      </c>
      <c r="U126" s="29">
        <f>+ENERO!U126</f>
        <v>59412000</v>
      </c>
      <c r="V126" s="17">
        <f>MARZO!V126+ABRIL!AL126</f>
        <v>0</v>
      </c>
      <c r="W126" s="17">
        <f>MARZO!W126+ABRIL!AM126</f>
        <v>0</v>
      </c>
      <c r="X126" s="20">
        <f t="shared" si="132"/>
        <v>59412000</v>
      </c>
      <c r="Y126" s="21">
        <f>MARZO!AA126</f>
        <v>12410778</v>
      </c>
      <c r="Z126" s="457">
        <v>4819268</v>
      </c>
      <c r="AA126" s="20">
        <f t="shared" si="133"/>
        <v>17230046</v>
      </c>
      <c r="AB126" s="21">
        <f>MARZO!AD126</f>
        <v>12410778</v>
      </c>
      <c r="AC126" s="457">
        <v>4819268</v>
      </c>
      <c r="AD126" s="20">
        <f t="shared" si="134"/>
        <v>17230046</v>
      </c>
      <c r="AE126" s="21">
        <f>MARZO!AG126</f>
        <v>9354918</v>
      </c>
      <c r="AF126" s="457">
        <v>4734220</v>
      </c>
      <c r="AG126" s="20">
        <f t="shared" si="135"/>
        <v>14089138</v>
      </c>
      <c r="AH126" s="21">
        <f t="shared" si="136"/>
        <v>42181954</v>
      </c>
      <c r="AI126" s="17">
        <f t="shared" si="137"/>
        <v>42181954</v>
      </c>
      <c r="AJ126" s="18">
        <f t="shared" si="138"/>
        <v>45322862</v>
      </c>
      <c r="AK126" s="10"/>
      <c r="AL126" s="455">
        <v>0</v>
      </c>
      <c r="AM126" s="458">
        <v>0</v>
      </c>
      <c r="AN126" s="10"/>
      <c r="AO126" s="365"/>
      <c r="AP126" s="365"/>
      <c r="AQ126" s="365"/>
      <c r="AR126" s="365"/>
      <c r="AS126" s="365"/>
      <c r="AT126" s="365"/>
      <c r="AU126" s="365"/>
      <c r="AV126" s="365"/>
      <c r="AW126" s="365"/>
      <c r="AX126" s="365"/>
      <c r="AY126" s="365"/>
      <c r="AZ126" s="365"/>
    </row>
    <row r="127" spans="1:52" s="467" customFormat="1" x14ac:dyDescent="0.2">
      <c r="A127" s="623"/>
      <c r="D127" s="562"/>
      <c r="N127" s="10"/>
      <c r="R127" s="10"/>
      <c r="S127" s="155" t="str">
        <f>+IF(MARZO!S127=0,"",MARZO!S127)</f>
        <v>2010200-4</v>
      </c>
      <c r="T127" s="159" t="str">
        <f>+IF(MARZO!T127=0,"",MARZO!T127)</f>
        <v>Comunicaciones y Transportes</v>
      </c>
      <c r="U127" s="29">
        <f>+ENERO!U127</f>
        <v>12125984</v>
      </c>
      <c r="V127" s="17">
        <f>MARZO!V127+ABRIL!AL127</f>
        <v>0</v>
      </c>
      <c r="W127" s="17">
        <f>MARZO!W127+ABRIL!AM127</f>
        <v>0</v>
      </c>
      <c r="X127" s="20">
        <f t="shared" si="132"/>
        <v>12125984</v>
      </c>
      <c r="Y127" s="21">
        <f>MARZO!AA127</f>
        <v>6260709</v>
      </c>
      <c r="Z127" s="457">
        <v>1158891</v>
      </c>
      <c r="AA127" s="20">
        <f t="shared" si="133"/>
        <v>7419600</v>
      </c>
      <c r="AB127" s="21">
        <f>MARZO!AD127</f>
        <v>2986040</v>
      </c>
      <c r="AC127" s="457">
        <v>2058891</v>
      </c>
      <c r="AD127" s="20">
        <f t="shared" si="134"/>
        <v>5044931</v>
      </c>
      <c r="AE127" s="21">
        <f>MARZO!AG127</f>
        <v>2496240</v>
      </c>
      <c r="AF127" s="457">
        <v>742600</v>
      </c>
      <c r="AG127" s="20">
        <f t="shared" si="135"/>
        <v>3238840</v>
      </c>
      <c r="AH127" s="21">
        <f t="shared" si="136"/>
        <v>4706384</v>
      </c>
      <c r="AI127" s="17">
        <f t="shared" si="137"/>
        <v>7081053</v>
      </c>
      <c r="AJ127" s="18">
        <f t="shared" si="138"/>
        <v>8887144</v>
      </c>
      <c r="AK127" s="10"/>
      <c r="AL127" s="455">
        <v>0</v>
      </c>
      <c r="AM127" s="458">
        <v>0</v>
      </c>
      <c r="AN127" s="10"/>
      <c r="AO127" s="365"/>
      <c r="AP127" s="365"/>
      <c r="AQ127" s="365"/>
      <c r="AR127" s="365"/>
      <c r="AS127" s="365"/>
      <c r="AT127" s="365"/>
      <c r="AU127" s="365"/>
      <c r="AV127" s="365"/>
      <c r="AW127" s="365"/>
      <c r="AX127" s="365"/>
      <c r="AY127" s="365"/>
      <c r="AZ127" s="365"/>
    </row>
    <row r="128" spans="1:52" s="467" customFormat="1" x14ac:dyDescent="0.2">
      <c r="A128" s="623"/>
      <c r="N128" s="10"/>
      <c r="R128" s="10"/>
      <c r="S128" s="155" t="str">
        <f>+IF(MARZO!S128=0,"",MARZO!S128)</f>
        <v>2010200-5</v>
      </c>
      <c r="T128" s="159" t="str">
        <f>+IF(MARZO!T128=0,"",MARZO!T128)</f>
        <v>Viáticos y Gastos de Viaje</v>
      </c>
      <c r="U128" s="29">
        <f>+ENERO!U128</f>
        <v>10866029</v>
      </c>
      <c r="V128" s="17">
        <f>MARZO!V128+ABRIL!AL128</f>
        <v>0</v>
      </c>
      <c r="W128" s="17">
        <f>MARZO!W128+ABRIL!AM128</f>
        <v>0</v>
      </c>
      <c r="X128" s="20">
        <f t="shared" si="132"/>
        <v>10866029</v>
      </c>
      <c r="Y128" s="21">
        <f>MARZO!AA128</f>
        <v>2576592</v>
      </c>
      <c r="Z128" s="457">
        <v>855996</v>
      </c>
      <c r="AA128" s="20">
        <f t="shared" si="133"/>
        <v>3432588</v>
      </c>
      <c r="AB128" s="21">
        <f>MARZO!AD128</f>
        <v>2576592</v>
      </c>
      <c r="AC128" s="457">
        <v>855996</v>
      </c>
      <c r="AD128" s="20">
        <f t="shared" si="134"/>
        <v>3432588</v>
      </c>
      <c r="AE128" s="21">
        <f>MARZO!AG128</f>
        <v>2576592</v>
      </c>
      <c r="AF128" s="457">
        <v>855996</v>
      </c>
      <c r="AG128" s="20">
        <f t="shared" si="135"/>
        <v>3432588</v>
      </c>
      <c r="AH128" s="21">
        <f t="shared" si="136"/>
        <v>7433441</v>
      </c>
      <c r="AI128" s="17">
        <f t="shared" si="137"/>
        <v>7433441</v>
      </c>
      <c r="AJ128" s="18">
        <f t="shared" si="138"/>
        <v>7433441</v>
      </c>
      <c r="AK128" s="10"/>
      <c r="AL128" s="455">
        <v>0</v>
      </c>
      <c r="AM128" s="458">
        <v>0</v>
      </c>
      <c r="AN128" s="10"/>
      <c r="AO128" s="365"/>
      <c r="AP128" s="365"/>
      <c r="AQ128" s="365"/>
      <c r="AR128" s="365"/>
      <c r="AS128" s="365"/>
      <c r="AT128" s="365"/>
      <c r="AU128" s="365"/>
      <c r="AV128" s="365"/>
      <c r="AW128" s="365"/>
      <c r="AX128" s="365"/>
      <c r="AY128" s="365"/>
      <c r="AZ128" s="365"/>
    </row>
    <row r="129" spans="1:52" s="467" customFormat="1" x14ac:dyDescent="0.2">
      <c r="A129" s="623"/>
      <c r="N129" s="10"/>
      <c r="R129" s="10"/>
      <c r="S129" s="155" t="str">
        <f>+IF(MARZO!S129=0,"",MARZO!S129)</f>
        <v>2010200-6</v>
      </c>
      <c r="T129" s="159" t="str">
        <f>+IF(MARZO!T129=0,"",MARZO!T129)</f>
        <v>Arrendamientos</v>
      </c>
      <c r="U129" s="29">
        <f>+ENERO!U129</f>
        <v>0</v>
      </c>
      <c r="V129" s="17">
        <f>MARZO!V129+ABRIL!AL129</f>
        <v>0</v>
      </c>
      <c r="W129" s="17">
        <f>MARZO!W129+ABRIL!AM129</f>
        <v>0</v>
      </c>
      <c r="X129" s="20">
        <f t="shared" si="132"/>
        <v>0</v>
      </c>
      <c r="Y129" s="21">
        <f>MARZO!AA129</f>
        <v>0</v>
      </c>
      <c r="Z129" s="457">
        <v>0</v>
      </c>
      <c r="AA129" s="20">
        <f t="shared" si="133"/>
        <v>0</v>
      </c>
      <c r="AB129" s="21">
        <f>MARZO!AD129</f>
        <v>0</v>
      </c>
      <c r="AC129" s="457">
        <v>0</v>
      </c>
      <c r="AD129" s="20">
        <f t="shared" si="134"/>
        <v>0</v>
      </c>
      <c r="AE129" s="21">
        <f>MARZO!AG129</f>
        <v>0</v>
      </c>
      <c r="AF129" s="457">
        <v>0</v>
      </c>
      <c r="AG129" s="20">
        <f t="shared" si="135"/>
        <v>0</v>
      </c>
      <c r="AH129" s="21">
        <f t="shared" si="136"/>
        <v>0</v>
      </c>
      <c r="AI129" s="17">
        <f t="shared" si="137"/>
        <v>0</v>
      </c>
      <c r="AJ129" s="18">
        <f t="shared" si="138"/>
        <v>0</v>
      </c>
      <c r="AK129" s="10"/>
      <c r="AL129" s="455">
        <v>0</v>
      </c>
      <c r="AM129" s="458">
        <v>0</v>
      </c>
      <c r="AN129" s="10"/>
      <c r="AO129" s="365"/>
      <c r="AP129" s="365"/>
      <c r="AQ129" s="365"/>
      <c r="AR129" s="365"/>
      <c r="AS129" s="365"/>
      <c r="AT129" s="365"/>
      <c r="AU129" s="365"/>
      <c r="AV129" s="365"/>
      <c r="AW129" s="365"/>
      <c r="AX129" s="365"/>
      <c r="AY129" s="365"/>
      <c r="AZ129" s="365"/>
    </row>
    <row r="130" spans="1:52" s="467" customFormat="1" x14ac:dyDescent="0.2">
      <c r="A130" s="623"/>
      <c r="N130" s="10"/>
      <c r="R130" s="10"/>
      <c r="S130" s="155" t="str">
        <f>+IF(MARZO!S130=0,"",MARZO!S130)</f>
        <v>2010200-7</v>
      </c>
      <c r="T130" s="159" t="str">
        <f>+IF(MARZO!T130=0,"",MARZO!T130)</f>
        <v>Vigilancia y Aseo</v>
      </c>
      <c r="U130" s="29">
        <f>+ENERO!U130</f>
        <v>3000000</v>
      </c>
      <c r="V130" s="17">
        <f>MARZO!V130+ABRIL!AL130</f>
        <v>0</v>
      </c>
      <c r="W130" s="17">
        <f>MARZO!W130+ABRIL!AM130</f>
        <v>0</v>
      </c>
      <c r="X130" s="20">
        <f t="shared" si="132"/>
        <v>3000000</v>
      </c>
      <c r="Y130" s="21">
        <f>MARZO!AA130</f>
        <v>0</v>
      </c>
      <c r="Z130" s="457">
        <v>0</v>
      </c>
      <c r="AA130" s="20">
        <f t="shared" si="133"/>
        <v>0</v>
      </c>
      <c r="AB130" s="21">
        <f>MARZO!AD130</f>
        <v>0</v>
      </c>
      <c r="AC130" s="457">
        <v>0</v>
      </c>
      <c r="AD130" s="20">
        <f t="shared" si="134"/>
        <v>0</v>
      </c>
      <c r="AE130" s="21">
        <f>MARZO!AG130</f>
        <v>0</v>
      </c>
      <c r="AF130" s="457">
        <v>0</v>
      </c>
      <c r="AG130" s="20">
        <f t="shared" si="135"/>
        <v>0</v>
      </c>
      <c r="AH130" s="21">
        <f t="shared" si="136"/>
        <v>3000000</v>
      </c>
      <c r="AI130" s="17">
        <f t="shared" si="137"/>
        <v>3000000</v>
      </c>
      <c r="AJ130" s="18">
        <f t="shared" si="138"/>
        <v>3000000</v>
      </c>
      <c r="AK130" s="10"/>
      <c r="AL130" s="455">
        <v>0</v>
      </c>
      <c r="AM130" s="458">
        <v>0</v>
      </c>
      <c r="AN130" s="10"/>
      <c r="AO130" s="365"/>
      <c r="AP130" s="365"/>
      <c r="AQ130" s="365"/>
      <c r="AR130" s="365"/>
      <c r="AS130" s="365"/>
      <c r="AT130" s="365"/>
      <c r="AU130" s="365"/>
      <c r="AV130" s="365"/>
      <c r="AW130" s="365"/>
      <c r="AX130" s="365"/>
      <c r="AY130" s="365"/>
      <c r="AZ130" s="365"/>
    </row>
    <row r="131" spans="1:52" s="467" customFormat="1" x14ac:dyDescent="0.2">
      <c r="A131" s="623"/>
      <c r="N131" s="10"/>
      <c r="R131" s="10"/>
      <c r="S131" s="155" t="str">
        <f>+IF(MARZO!S131=0,"",MARZO!S131)</f>
        <v>2010200-8</v>
      </c>
      <c r="T131" s="159" t="str">
        <f>+IF(MARZO!T131=0,"",MARZO!T131)</f>
        <v>Bienestar Social</v>
      </c>
      <c r="U131" s="29">
        <f>+ENERO!U131</f>
        <v>27404960</v>
      </c>
      <c r="V131" s="17">
        <f>MARZO!V131+ABRIL!AL131</f>
        <v>0</v>
      </c>
      <c r="W131" s="17">
        <f>MARZO!W131+ABRIL!AM131</f>
        <v>81553</v>
      </c>
      <c r="X131" s="20">
        <f t="shared" si="132"/>
        <v>27486513</v>
      </c>
      <c r="Y131" s="21">
        <f>MARZO!AA131</f>
        <v>1556523</v>
      </c>
      <c r="Z131" s="457">
        <v>66700</v>
      </c>
      <c r="AA131" s="20">
        <f t="shared" si="133"/>
        <v>1623223</v>
      </c>
      <c r="AB131" s="21">
        <f>MARZO!AD131</f>
        <v>1556523</v>
      </c>
      <c r="AC131" s="457">
        <v>66700</v>
      </c>
      <c r="AD131" s="20">
        <f t="shared" si="134"/>
        <v>1623223</v>
      </c>
      <c r="AE131" s="21">
        <f>MARZO!AG131</f>
        <v>386000</v>
      </c>
      <c r="AF131" s="457">
        <v>0</v>
      </c>
      <c r="AG131" s="20">
        <f t="shared" si="135"/>
        <v>386000</v>
      </c>
      <c r="AH131" s="21">
        <f t="shared" si="136"/>
        <v>25863290</v>
      </c>
      <c r="AI131" s="17">
        <f t="shared" si="137"/>
        <v>25863290</v>
      </c>
      <c r="AJ131" s="18">
        <f t="shared" si="138"/>
        <v>27100513</v>
      </c>
      <c r="AK131" s="10"/>
      <c r="AL131" s="455">
        <v>0</v>
      </c>
      <c r="AM131" s="458">
        <v>0</v>
      </c>
      <c r="AN131" s="10"/>
      <c r="AO131" s="365"/>
      <c r="AP131" s="365"/>
      <c r="AQ131" s="365"/>
      <c r="AR131" s="365"/>
      <c r="AS131" s="365"/>
      <c r="AT131" s="365"/>
      <c r="AU131" s="365"/>
      <c r="AV131" s="365"/>
      <c r="AW131" s="365"/>
      <c r="AX131" s="365"/>
      <c r="AY131" s="365"/>
      <c r="AZ131" s="365"/>
    </row>
    <row r="132" spans="1:52" s="467" customFormat="1" x14ac:dyDescent="0.2">
      <c r="A132" s="623"/>
      <c r="N132" s="10"/>
      <c r="R132" s="10"/>
      <c r="S132" s="155" t="str">
        <f>+IF(MARZO!S132=0,"",MARZO!S132)</f>
        <v>2010200-9</v>
      </c>
      <c r="T132" s="159" t="str">
        <f>+IF(MARZO!T132=0,"",MARZO!T132)</f>
        <v>Capacitación, estimulos, incentivos, programa de calidad</v>
      </c>
      <c r="U132" s="29">
        <f>+ENERO!U132</f>
        <v>9000000</v>
      </c>
      <c r="V132" s="17">
        <f>MARZO!V132+ABRIL!AL132</f>
        <v>0</v>
      </c>
      <c r="W132" s="17">
        <f>MARZO!W132+ABRIL!AM132</f>
        <v>0</v>
      </c>
      <c r="X132" s="20">
        <f t="shared" si="132"/>
        <v>9000000</v>
      </c>
      <c r="Y132" s="21">
        <f>MARZO!AA132</f>
        <v>150000</v>
      </c>
      <c r="Z132" s="457">
        <v>200000</v>
      </c>
      <c r="AA132" s="20">
        <f t="shared" si="133"/>
        <v>350000</v>
      </c>
      <c r="AB132" s="21">
        <f>MARZO!AD132</f>
        <v>150000</v>
      </c>
      <c r="AC132" s="457">
        <v>200000</v>
      </c>
      <c r="AD132" s="20">
        <f t="shared" si="134"/>
        <v>350000</v>
      </c>
      <c r="AE132" s="21">
        <f>MARZO!AG132</f>
        <v>150000</v>
      </c>
      <c r="AF132" s="457">
        <v>200000</v>
      </c>
      <c r="AG132" s="20">
        <f t="shared" si="135"/>
        <v>350000</v>
      </c>
      <c r="AH132" s="21">
        <f t="shared" si="136"/>
        <v>8650000</v>
      </c>
      <c r="AI132" s="17">
        <f t="shared" si="137"/>
        <v>8650000</v>
      </c>
      <c r="AJ132" s="18">
        <f t="shared" si="138"/>
        <v>8650000</v>
      </c>
      <c r="AK132" s="10"/>
      <c r="AL132" s="455">
        <v>0</v>
      </c>
      <c r="AM132" s="458">
        <v>0</v>
      </c>
      <c r="AN132" s="10"/>
      <c r="AO132" s="365"/>
      <c r="AP132" s="365"/>
      <c r="AQ132" s="365"/>
      <c r="AR132" s="365"/>
      <c r="AS132" s="365"/>
      <c r="AT132" s="365"/>
      <c r="AU132" s="365"/>
      <c r="AV132" s="365"/>
      <c r="AW132" s="365"/>
      <c r="AX132" s="365"/>
      <c r="AY132" s="365"/>
      <c r="AZ132" s="365"/>
    </row>
    <row r="133" spans="1:52" s="467" customFormat="1" x14ac:dyDescent="0.2">
      <c r="A133" s="623"/>
      <c r="N133" s="10"/>
      <c r="R133" s="10"/>
      <c r="S133" s="155" t="str">
        <f>+IF(MARZO!S133=0,"",MARZO!S133)</f>
        <v>2010200-10</v>
      </c>
      <c r="T133" s="159" t="str">
        <f>+IF(MARZO!T133=0,"",MARZO!T133)</f>
        <v>Pagos otras IPS</v>
      </c>
      <c r="U133" s="29">
        <f>+ENERO!U133</f>
        <v>1000000</v>
      </c>
      <c r="V133" s="17">
        <f>MARZO!V133+ABRIL!AL133</f>
        <v>0</v>
      </c>
      <c r="W133" s="17">
        <f>MARZO!W133+ABRIL!AM133</f>
        <v>0</v>
      </c>
      <c r="X133" s="20">
        <f t="shared" si="132"/>
        <v>1000000</v>
      </c>
      <c r="Y133" s="21">
        <f>MARZO!AA133</f>
        <v>0</v>
      </c>
      <c r="Z133" s="457">
        <v>0</v>
      </c>
      <c r="AA133" s="20">
        <f t="shared" si="133"/>
        <v>0</v>
      </c>
      <c r="AB133" s="21">
        <f>MARZO!AD133</f>
        <v>0</v>
      </c>
      <c r="AC133" s="457">
        <v>0</v>
      </c>
      <c r="AD133" s="20">
        <f t="shared" si="134"/>
        <v>0</v>
      </c>
      <c r="AE133" s="21">
        <f>MARZO!AG133</f>
        <v>0</v>
      </c>
      <c r="AF133" s="457">
        <v>0</v>
      </c>
      <c r="AG133" s="20">
        <f t="shared" si="135"/>
        <v>0</v>
      </c>
      <c r="AH133" s="21">
        <f t="shared" si="136"/>
        <v>1000000</v>
      </c>
      <c r="AI133" s="17">
        <f t="shared" si="137"/>
        <v>1000000</v>
      </c>
      <c r="AJ133" s="18">
        <f t="shared" si="138"/>
        <v>1000000</v>
      </c>
      <c r="AK133" s="10"/>
      <c r="AL133" s="455">
        <v>0</v>
      </c>
      <c r="AM133" s="458">
        <v>0</v>
      </c>
      <c r="AN133" s="10"/>
      <c r="AO133" s="365"/>
      <c r="AP133" s="365"/>
      <c r="AQ133" s="365"/>
      <c r="AR133" s="365"/>
      <c r="AS133" s="365"/>
      <c r="AT133" s="365"/>
      <c r="AU133" s="365"/>
      <c r="AV133" s="365"/>
      <c r="AW133" s="365"/>
      <c r="AX133" s="365"/>
      <c r="AY133" s="365"/>
      <c r="AZ133" s="365"/>
    </row>
    <row r="134" spans="1:52" s="467" customFormat="1" x14ac:dyDescent="0.2">
      <c r="A134" s="623"/>
      <c r="N134" s="10"/>
      <c r="R134" s="10"/>
      <c r="S134" s="155" t="str">
        <f>+IF(MARZO!S134=0,"",MARZO!S134)</f>
        <v>2010200-11</v>
      </c>
      <c r="T134" s="159" t="str">
        <f>+IF(MARZO!T134=0,"",MARZO!T134)</f>
        <v>Gastos financieros</v>
      </c>
      <c r="U134" s="29">
        <f>+ENERO!U134</f>
        <v>8000000</v>
      </c>
      <c r="V134" s="17">
        <f>MARZO!V134+ABRIL!AL134</f>
        <v>0</v>
      </c>
      <c r="W134" s="17">
        <f>MARZO!W134+ABRIL!AM134</f>
        <v>0</v>
      </c>
      <c r="X134" s="20">
        <f t="shared" si="132"/>
        <v>8000000</v>
      </c>
      <c r="Y134" s="21">
        <f>MARZO!AA134</f>
        <v>1936011</v>
      </c>
      <c r="Z134" s="457">
        <v>565837</v>
      </c>
      <c r="AA134" s="20">
        <f t="shared" si="133"/>
        <v>2501848</v>
      </c>
      <c r="AB134" s="21">
        <f>MARZO!AD134</f>
        <v>1936011</v>
      </c>
      <c r="AC134" s="457">
        <v>565837</v>
      </c>
      <c r="AD134" s="20">
        <f t="shared" si="134"/>
        <v>2501848</v>
      </c>
      <c r="AE134" s="21">
        <f>MARZO!AG134</f>
        <v>1936011</v>
      </c>
      <c r="AF134" s="457">
        <v>565837</v>
      </c>
      <c r="AG134" s="20">
        <f t="shared" si="135"/>
        <v>2501848</v>
      </c>
      <c r="AH134" s="21">
        <f t="shared" si="136"/>
        <v>5498152</v>
      </c>
      <c r="AI134" s="17">
        <f t="shared" si="137"/>
        <v>5498152</v>
      </c>
      <c r="AJ134" s="18">
        <f t="shared" si="138"/>
        <v>5498152</v>
      </c>
      <c r="AK134" s="10"/>
      <c r="AL134" s="455">
        <v>0</v>
      </c>
      <c r="AM134" s="458">
        <v>0</v>
      </c>
      <c r="AN134" s="10"/>
      <c r="AO134" s="365"/>
      <c r="AP134" s="365"/>
      <c r="AQ134" s="365"/>
      <c r="AR134" s="365"/>
      <c r="AS134" s="365"/>
      <c r="AT134" s="365"/>
      <c r="AU134" s="365"/>
      <c r="AV134" s="365"/>
      <c r="AW134" s="365"/>
      <c r="AX134" s="365"/>
      <c r="AY134" s="365"/>
      <c r="AZ134" s="365"/>
    </row>
    <row r="135" spans="1:52" s="467" customFormat="1" x14ac:dyDescent="0.2">
      <c r="A135" s="623"/>
      <c r="N135" s="10"/>
      <c r="R135" s="10"/>
      <c r="S135" s="155" t="str">
        <f>+IF(MARZO!S135=0,"",MARZO!S135)</f>
        <v>2010200-12</v>
      </c>
      <c r="T135" s="159" t="str">
        <f>+IF(MARZO!T135=0,"",MARZO!T135)</f>
        <v>Salud Ocupacional</v>
      </c>
      <c r="U135" s="29">
        <f>+ENERO!U135</f>
        <v>5000000</v>
      </c>
      <c r="V135" s="17">
        <f>MARZO!V135+ABRIL!AL135</f>
        <v>0</v>
      </c>
      <c r="W135" s="17">
        <f>MARZO!W135+ABRIL!AM135</f>
        <v>0</v>
      </c>
      <c r="X135" s="20">
        <f t="shared" si="132"/>
        <v>5000000</v>
      </c>
      <c r="Y135" s="21">
        <f>MARZO!AA135</f>
        <v>0</v>
      </c>
      <c r="Z135" s="457">
        <v>0</v>
      </c>
      <c r="AA135" s="20">
        <f t="shared" si="133"/>
        <v>0</v>
      </c>
      <c r="AB135" s="21">
        <f>MARZO!AD135</f>
        <v>0</v>
      </c>
      <c r="AC135" s="457">
        <v>0</v>
      </c>
      <c r="AD135" s="20">
        <f t="shared" si="134"/>
        <v>0</v>
      </c>
      <c r="AE135" s="21">
        <f>MARZO!AG135</f>
        <v>0</v>
      </c>
      <c r="AF135" s="457">
        <v>0</v>
      </c>
      <c r="AG135" s="20">
        <f t="shared" si="135"/>
        <v>0</v>
      </c>
      <c r="AH135" s="21">
        <f t="shared" si="136"/>
        <v>5000000</v>
      </c>
      <c r="AI135" s="17">
        <f t="shared" si="137"/>
        <v>5000000</v>
      </c>
      <c r="AJ135" s="18">
        <f t="shared" si="138"/>
        <v>5000000</v>
      </c>
      <c r="AK135" s="10"/>
      <c r="AL135" s="455">
        <v>0</v>
      </c>
      <c r="AM135" s="458">
        <v>0</v>
      </c>
      <c r="AN135" s="10"/>
      <c r="AO135" s="365"/>
      <c r="AP135" s="365"/>
      <c r="AQ135" s="365"/>
      <c r="AR135" s="365"/>
      <c r="AS135" s="365"/>
      <c r="AT135" s="365"/>
      <c r="AU135" s="365"/>
      <c r="AV135" s="365"/>
      <c r="AW135" s="365"/>
      <c r="AX135" s="365"/>
      <c r="AY135" s="365"/>
      <c r="AZ135" s="365"/>
    </row>
    <row r="136" spans="1:52" s="467" customFormat="1" x14ac:dyDescent="0.2">
      <c r="A136" s="623"/>
      <c r="N136" s="10"/>
      <c r="R136" s="10"/>
      <c r="S136" s="155" t="str">
        <f>+IF(MARZO!S136=0,"",MARZO!S136)</f>
        <v>2010200-13</v>
      </c>
      <c r="T136" s="159" t="str">
        <f>+IF(MARZO!T136=0,"",MARZO!T136)</f>
        <v>Liquidacion de Convenios</v>
      </c>
      <c r="U136" s="29">
        <f>+ENERO!U136</f>
        <v>0</v>
      </c>
      <c r="V136" s="17">
        <f>MARZO!V136+ABRIL!AL136</f>
        <v>0</v>
      </c>
      <c r="W136" s="17">
        <f>MARZO!W136+ABRIL!AM136</f>
        <v>13870561</v>
      </c>
      <c r="X136" s="20">
        <f t="shared" si="132"/>
        <v>13870561</v>
      </c>
      <c r="Y136" s="21">
        <f>MARZO!AA136</f>
        <v>0</v>
      </c>
      <c r="Z136" s="457">
        <v>0</v>
      </c>
      <c r="AA136" s="20">
        <f t="shared" si="133"/>
        <v>0</v>
      </c>
      <c r="AB136" s="21">
        <f>MARZO!AD136</f>
        <v>0</v>
      </c>
      <c r="AC136" s="457">
        <v>0</v>
      </c>
      <c r="AD136" s="20">
        <f t="shared" si="134"/>
        <v>0</v>
      </c>
      <c r="AE136" s="21">
        <f>MARZO!AG136</f>
        <v>0</v>
      </c>
      <c r="AF136" s="457">
        <v>0</v>
      </c>
      <c r="AG136" s="20">
        <f t="shared" si="135"/>
        <v>0</v>
      </c>
      <c r="AH136" s="21">
        <f t="shared" si="136"/>
        <v>13870561</v>
      </c>
      <c r="AI136" s="17">
        <f t="shared" si="137"/>
        <v>13870561</v>
      </c>
      <c r="AJ136" s="18">
        <f t="shared" si="138"/>
        <v>13870561</v>
      </c>
      <c r="AK136" s="10"/>
      <c r="AL136" s="455">
        <v>0</v>
      </c>
      <c r="AM136" s="458">
        <v>0</v>
      </c>
      <c r="AN136" s="10"/>
      <c r="AO136" s="365"/>
      <c r="AP136" s="365"/>
      <c r="AQ136" s="365"/>
      <c r="AR136" s="365"/>
      <c r="AS136" s="365"/>
      <c r="AT136" s="365"/>
      <c r="AU136" s="365"/>
      <c r="AV136" s="365"/>
      <c r="AW136" s="365"/>
      <c r="AX136" s="365"/>
      <c r="AY136" s="365"/>
      <c r="AZ136" s="365"/>
    </row>
    <row r="137" spans="1:52" s="467" customFormat="1" x14ac:dyDescent="0.2">
      <c r="A137" s="623"/>
      <c r="N137" s="10"/>
      <c r="R137" s="10"/>
      <c r="S137" s="155" t="str">
        <f>+IF(MARZO!S137=0,"",MARZO!S137)</f>
        <v>2010020-14</v>
      </c>
      <c r="T137" s="159" t="str">
        <f>+IF(MARZO!T137=0,"",MARZO!T137)</f>
        <v/>
      </c>
      <c r="U137" s="29">
        <f>+ENERO!U137</f>
        <v>0</v>
      </c>
      <c r="V137" s="17">
        <f>MARZO!V137+ABRIL!AL137</f>
        <v>0</v>
      </c>
      <c r="W137" s="17">
        <f>MARZO!W137+ABRIL!AM137</f>
        <v>0</v>
      </c>
      <c r="X137" s="20">
        <f t="shared" si="132"/>
        <v>0</v>
      </c>
      <c r="Y137" s="21">
        <f>MARZO!AA137</f>
        <v>0</v>
      </c>
      <c r="Z137" s="457">
        <v>0</v>
      </c>
      <c r="AA137" s="20">
        <f t="shared" si="133"/>
        <v>0</v>
      </c>
      <c r="AB137" s="21">
        <f>MARZO!AD137</f>
        <v>0</v>
      </c>
      <c r="AC137" s="457">
        <v>0</v>
      </c>
      <c r="AD137" s="20">
        <f t="shared" si="134"/>
        <v>0</v>
      </c>
      <c r="AE137" s="21">
        <f>MARZO!AG137</f>
        <v>0</v>
      </c>
      <c r="AF137" s="457">
        <v>0</v>
      </c>
      <c r="AG137" s="20">
        <f t="shared" si="135"/>
        <v>0</v>
      </c>
      <c r="AH137" s="21">
        <f t="shared" si="136"/>
        <v>0</v>
      </c>
      <c r="AI137" s="17">
        <f t="shared" si="137"/>
        <v>0</v>
      </c>
      <c r="AJ137" s="18">
        <f t="shared" si="138"/>
        <v>0</v>
      </c>
      <c r="AK137" s="10"/>
      <c r="AL137" s="455">
        <v>0</v>
      </c>
      <c r="AM137" s="458">
        <v>0</v>
      </c>
      <c r="AN137" s="10"/>
      <c r="AO137" s="365"/>
      <c r="AP137" s="365"/>
      <c r="AQ137" s="365"/>
      <c r="AR137" s="365"/>
      <c r="AS137" s="365"/>
      <c r="AT137" s="365"/>
      <c r="AU137" s="365"/>
      <c r="AV137" s="365"/>
      <c r="AW137" s="365"/>
      <c r="AX137" s="365"/>
      <c r="AY137" s="365"/>
      <c r="AZ137" s="365"/>
    </row>
    <row r="138" spans="1:52" s="467" customFormat="1" x14ac:dyDescent="0.2">
      <c r="A138" s="623"/>
      <c r="N138" s="10"/>
      <c r="R138" s="10"/>
      <c r="S138" s="155" t="str">
        <f>+IF(MARZO!S138=0,"",MARZO!S138)</f>
        <v>2010200-15</v>
      </c>
      <c r="T138" s="159" t="str">
        <f>+IF(MARZO!T138=0,"",MARZO!T138)</f>
        <v/>
      </c>
      <c r="U138" s="29">
        <f>+ENERO!U138</f>
        <v>0</v>
      </c>
      <c r="V138" s="17">
        <f>MARZO!V138+ABRIL!AL138</f>
        <v>0</v>
      </c>
      <c r="W138" s="17">
        <f>MARZO!W138+ABRIL!AM138</f>
        <v>0</v>
      </c>
      <c r="X138" s="20">
        <f t="shared" si="132"/>
        <v>0</v>
      </c>
      <c r="Y138" s="21">
        <f>MARZO!AA138</f>
        <v>0</v>
      </c>
      <c r="Z138" s="457">
        <v>0</v>
      </c>
      <c r="AA138" s="20">
        <f t="shared" si="133"/>
        <v>0</v>
      </c>
      <c r="AB138" s="21">
        <f>MARZO!AD138</f>
        <v>0</v>
      </c>
      <c r="AC138" s="457">
        <v>0</v>
      </c>
      <c r="AD138" s="20">
        <f t="shared" si="134"/>
        <v>0</v>
      </c>
      <c r="AE138" s="21">
        <f>MARZO!AG138</f>
        <v>0</v>
      </c>
      <c r="AF138" s="457">
        <v>0</v>
      </c>
      <c r="AG138" s="20">
        <f t="shared" si="135"/>
        <v>0</v>
      </c>
      <c r="AH138" s="21">
        <f t="shared" si="136"/>
        <v>0</v>
      </c>
      <c r="AI138" s="17">
        <f t="shared" si="137"/>
        <v>0</v>
      </c>
      <c r="AJ138" s="18">
        <f t="shared" si="138"/>
        <v>0</v>
      </c>
      <c r="AK138" s="10"/>
      <c r="AL138" s="455">
        <v>0</v>
      </c>
      <c r="AM138" s="458">
        <v>0</v>
      </c>
      <c r="AN138" s="10"/>
      <c r="AO138" s="365"/>
      <c r="AP138" s="365"/>
      <c r="AQ138" s="365"/>
      <c r="AR138" s="365"/>
      <c r="AS138" s="365"/>
      <c r="AT138" s="365"/>
      <c r="AU138" s="365"/>
      <c r="AV138" s="365"/>
      <c r="AW138" s="365"/>
      <c r="AX138" s="365"/>
      <c r="AY138" s="365"/>
      <c r="AZ138" s="365"/>
    </row>
    <row r="139" spans="1:52" s="467" customFormat="1" x14ac:dyDescent="0.2">
      <c r="A139" s="623"/>
      <c r="N139" s="10"/>
      <c r="R139" s="10"/>
      <c r="S139" s="155">
        <f>+IF(MARZO!S139=0,"",MARZO!S139)</f>
        <v>2010299</v>
      </c>
      <c r="T139" s="159" t="str">
        <f>+IF(MARZO!T139=0,"",MARZO!T139)</f>
        <v>Vigencias Anteriores</v>
      </c>
      <c r="U139" s="29">
        <f>+ENERO!U139</f>
        <v>0</v>
      </c>
      <c r="V139" s="17">
        <f>MARZO!V139+ABRIL!AL139</f>
        <v>0</v>
      </c>
      <c r="W139" s="17">
        <f>MARZO!W139+ABRIL!AM139</f>
        <v>11689024</v>
      </c>
      <c r="X139" s="20">
        <f t="shared" si="132"/>
        <v>11689024</v>
      </c>
      <c r="Y139" s="21">
        <f>MARZO!AA139</f>
        <v>11689024</v>
      </c>
      <c r="Z139" s="457">
        <v>0</v>
      </c>
      <c r="AA139" s="20">
        <f t="shared" si="133"/>
        <v>11689024</v>
      </c>
      <c r="AB139" s="21">
        <f>MARZO!AD139</f>
        <v>11689024</v>
      </c>
      <c r="AC139" s="457">
        <v>0</v>
      </c>
      <c r="AD139" s="20">
        <f t="shared" si="134"/>
        <v>11689024</v>
      </c>
      <c r="AE139" s="21">
        <f>MARZO!AG139</f>
        <v>10933724</v>
      </c>
      <c r="AF139" s="457">
        <v>0</v>
      </c>
      <c r="AG139" s="20">
        <f t="shared" si="135"/>
        <v>10933724</v>
      </c>
      <c r="AH139" s="21">
        <f t="shared" si="136"/>
        <v>0</v>
      </c>
      <c r="AI139" s="17">
        <f t="shared" si="137"/>
        <v>0</v>
      </c>
      <c r="AJ139" s="18">
        <f t="shared" si="138"/>
        <v>755300</v>
      </c>
      <c r="AK139" s="10"/>
      <c r="AL139" s="455">
        <v>0</v>
      </c>
      <c r="AM139" s="458">
        <v>0</v>
      </c>
      <c r="AN139" s="10"/>
      <c r="AO139" s="365"/>
      <c r="AP139" s="365"/>
      <c r="AQ139" s="365"/>
    </row>
    <row r="140" spans="1:52" s="467" customFormat="1" ht="15.75" x14ac:dyDescent="0.2">
      <c r="A140" s="623"/>
      <c r="N140" s="10"/>
      <c r="R140" s="10"/>
      <c r="S140" s="448" t="str">
        <f>+IF(MARZO!S140=0,"",MARZO!S140)</f>
        <v/>
      </c>
      <c r="T140" s="649" t="str">
        <f>+IF(MARZO!T140=0,"",MARZO!T140)</f>
        <v/>
      </c>
      <c r="U140" s="193"/>
      <c r="V140" s="193"/>
      <c r="W140" s="193"/>
      <c r="X140" s="193"/>
      <c r="Y140" s="193"/>
      <c r="Z140" s="193"/>
      <c r="AA140" s="193"/>
      <c r="AB140" s="193"/>
      <c r="AC140" s="193"/>
      <c r="AD140" s="193"/>
      <c r="AE140" s="193"/>
      <c r="AF140" s="193"/>
      <c r="AG140" s="193"/>
      <c r="AH140" s="193"/>
      <c r="AI140" s="193"/>
      <c r="AJ140" s="207"/>
      <c r="AK140" s="12"/>
      <c r="AL140" s="213"/>
      <c r="AM140" s="214"/>
      <c r="AN140" s="10"/>
    </row>
    <row r="141" spans="1:52" s="467" customFormat="1" ht="15" x14ac:dyDescent="0.2">
      <c r="A141" s="623"/>
      <c r="N141" s="10"/>
      <c r="R141" s="10"/>
      <c r="S141" s="34">
        <f>+IF(MARZO!S141=0,"",MARZO!S141)</f>
        <v>2010300</v>
      </c>
      <c r="T141" s="158" t="str">
        <f>+IF(MARZO!T141=0,"",MARZO!T141)</f>
        <v>Impuestos y Multas</v>
      </c>
      <c r="U141" s="157">
        <f t="shared" ref="U141:AJ141" si="140">U142+U143</f>
        <v>10000000</v>
      </c>
      <c r="V141" s="144">
        <f t="shared" si="140"/>
        <v>0</v>
      </c>
      <c r="W141" s="144">
        <f t="shared" si="140"/>
        <v>8187252</v>
      </c>
      <c r="X141" s="152">
        <f t="shared" si="140"/>
        <v>18187252</v>
      </c>
      <c r="Y141" s="151">
        <f t="shared" si="140"/>
        <v>9907857</v>
      </c>
      <c r="Z141" s="144">
        <f t="shared" si="140"/>
        <v>1768088</v>
      </c>
      <c r="AA141" s="152">
        <f t="shared" si="140"/>
        <v>11675945</v>
      </c>
      <c r="AB141" s="151">
        <f t="shared" si="140"/>
        <v>9907857</v>
      </c>
      <c r="AC141" s="144">
        <f t="shared" si="140"/>
        <v>1768088</v>
      </c>
      <c r="AD141" s="152">
        <f t="shared" si="140"/>
        <v>11675945</v>
      </c>
      <c r="AE141" s="151">
        <f t="shared" si="140"/>
        <v>8463252</v>
      </c>
      <c r="AF141" s="144">
        <f t="shared" si="140"/>
        <v>0</v>
      </c>
      <c r="AG141" s="152">
        <f t="shared" si="140"/>
        <v>8463252</v>
      </c>
      <c r="AH141" s="151">
        <f t="shared" si="140"/>
        <v>6511307</v>
      </c>
      <c r="AI141" s="144">
        <f t="shared" si="140"/>
        <v>6511307</v>
      </c>
      <c r="AJ141" s="153">
        <f t="shared" si="140"/>
        <v>9724000</v>
      </c>
      <c r="AK141" s="12"/>
      <c r="AL141" s="151">
        <f>AL142+AL143</f>
        <v>0</v>
      </c>
      <c r="AM141" s="153">
        <f>AM142+AM143</f>
        <v>0</v>
      </c>
      <c r="AN141" s="10"/>
    </row>
    <row r="142" spans="1:52" s="467" customFormat="1" x14ac:dyDescent="0.2">
      <c r="A142" s="623"/>
      <c r="N142" s="10"/>
      <c r="R142" s="10"/>
      <c r="S142" s="155" t="str">
        <f>+IF(MARZO!S142=0,"",MARZO!S142)</f>
        <v>2010300-1</v>
      </c>
      <c r="T142" s="159" t="str">
        <f>+IF(MARZO!T142=0,"",MARZO!T142)</f>
        <v>Impuestos (Predial, Vehiculos, Otros)</v>
      </c>
      <c r="U142" s="29">
        <f>+ENERO!U142</f>
        <v>10000000</v>
      </c>
      <c r="V142" s="17">
        <f>MARZO!V142+ABRIL!AL142</f>
        <v>0</v>
      </c>
      <c r="W142" s="17">
        <f>MARZO!W142+ABRIL!AM142</f>
        <v>0</v>
      </c>
      <c r="X142" s="20">
        <f>SUM(U142:W142)</f>
        <v>10000000</v>
      </c>
      <c r="Y142" s="21">
        <f>MARZO!AA142</f>
        <v>1720605</v>
      </c>
      <c r="Z142" s="457">
        <v>1768088</v>
      </c>
      <c r="AA142" s="20">
        <f>SUM(Y142:Z142)</f>
        <v>3488693</v>
      </c>
      <c r="AB142" s="21">
        <f>MARZO!AD142</f>
        <v>1720605</v>
      </c>
      <c r="AC142" s="457">
        <v>1768088</v>
      </c>
      <c r="AD142" s="20">
        <f>SUM(AB142:AC142)</f>
        <v>3488693</v>
      </c>
      <c r="AE142" s="21">
        <f>MARZO!AG142</f>
        <v>276000</v>
      </c>
      <c r="AF142" s="457">
        <v>0</v>
      </c>
      <c r="AG142" s="20">
        <f>SUM(AE142:AF142)</f>
        <v>276000</v>
      </c>
      <c r="AH142" s="21">
        <f>X142-AA142</f>
        <v>6511307</v>
      </c>
      <c r="AI142" s="17">
        <f>X142-AD142</f>
        <v>6511307</v>
      </c>
      <c r="AJ142" s="18">
        <f>X142-AG142</f>
        <v>9724000</v>
      </c>
      <c r="AK142" s="10"/>
      <c r="AL142" s="455">
        <v>0</v>
      </c>
      <c r="AM142" s="458">
        <v>0</v>
      </c>
      <c r="AN142" s="10"/>
    </row>
    <row r="143" spans="1:52" s="467" customFormat="1" x14ac:dyDescent="0.2">
      <c r="A143" s="623"/>
      <c r="N143" s="10"/>
      <c r="R143" s="10"/>
      <c r="S143" s="155">
        <f>+IF(MARZO!S143=0,"",MARZO!S143)</f>
        <v>2010399</v>
      </c>
      <c r="T143" s="159" t="str">
        <f>+IF(MARZO!T143=0,"",MARZO!T143)</f>
        <v>Vigencias Anteriores</v>
      </c>
      <c r="U143" s="29">
        <f>+ENERO!U143</f>
        <v>0</v>
      </c>
      <c r="V143" s="17">
        <f>MARZO!V143+ABRIL!AL143</f>
        <v>0</v>
      </c>
      <c r="W143" s="17">
        <f>MARZO!W143+ABRIL!AM143</f>
        <v>8187252</v>
      </c>
      <c r="X143" s="20">
        <f>SUM(U143:W143)</f>
        <v>8187252</v>
      </c>
      <c r="Y143" s="21">
        <f>MARZO!AA143</f>
        <v>8187252</v>
      </c>
      <c r="Z143" s="457">
        <v>0</v>
      </c>
      <c r="AA143" s="20">
        <f>SUM(Y143:Z143)</f>
        <v>8187252</v>
      </c>
      <c r="AB143" s="21">
        <f>MARZO!AD143</f>
        <v>8187252</v>
      </c>
      <c r="AC143" s="457">
        <v>0</v>
      </c>
      <c r="AD143" s="20">
        <f>SUM(AB143:AC143)</f>
        <v>8187252</v>
      </c>
      <c r="AE143" s="21">
        <f>MARZO!AG143</f>
        <v>8187252</v>
      </c>
      <c r="AF143" s="457">
        <v>0</v>
      </c>
      <c r="AG143" s="20">
        <f>SUM(AE143:AF143)</f>
        <v>8187252</v>
      </c>
      <c r="AH143" s="21">
        <f>X143-AA143</f>
        <v>0</v>
      </c>
      <c r="AI143" s="17">
        <f>X143-AD143</f>
        <v>0</v>
      </c>
      <c r="AJ143" s="18">
        <f>X143-AG143</f>
        <v>0</v>
      </c>
      <c r="AK143" s="10"/>
      <c r="AL143" s="455">
        <v>0</v>
      </c>
      <c r="AM143" s="458">
        <v>0</v>
      </c>
      <c r="AN143" s="10"/>
    </row>
    <row r="144" spans="1:52" s="467" customFormat="1" ht="15.75" x14ac:dyDescent="0.2">
      <c r="A144" s="623"/>
      <c r="N144" s="10"/>
      <c r="R144" s="10"/>
      <c r="S144" s="448" t="str">
        <f>+IF(MARZO!S144=0,"",MARZO!S144)</f>
        <v/>
      </c>
      <c r="T144" s="649" t="str">
        <f>+IF(MARZO!T144=0,"",MARZO!T144)</f>
        <v/>
      </c>
      <c r="U144" s="193"/>
      <c r="V144" s="193"/>
      <c r="W144" s="193"/>
      <c r="X144" s="193"/>
      <c r="Y144" s="193"/>
      <c r="Z144" s="193"/>
      <c r="AA144" s="193"/>
      <c r="AB144" s="193"/>
      <c r="AC144" s="193"/>
      <c r="AD144" s="193"/>
      <c r="AE144" s="193"/>
      <c r="AF144" s="193"/>
      <c r="AG144" s="193"/>
      <c r="AH144" s="193"/>
      <c r="AI144" s="193"/>
      <c r="AJ144" s="207"/>
      <c r="AK144" s="10"/>
      <c r="AL144" s="213"/>
      <c r="AM144" s="214"/>
      <c r="AN144" s="10"/>
    </row>
    <row r="145" spans="1:40" s="467" customFormat="1" ht="15.75" x14ac:dyDescent="0.2">
      <c r="A145" s="623"/>
      <c r="N145" s="10"/>
      <c r="R145" s="10"/>
      <c r="S145" s="469">
        <f>+IF(MARZO!S145=0,"",MARZO!S145)</f>
        <v>2020010</v>
      </c>
      <c r="T145" s="470" t="str">
        <f>+IF(MARZO!T145=0,"",MARZO!T145)</f>
        <v>Gastos de Operación</v>
      </c>
      <c r="U145" s="157">
        <f t="shared" ref="U145:AJ145" si="141">U147+U155</f>
        <v>329079750</v>
      </c>
      <c r="V145" s="144">
        <f t="shared" si="141"/>
        <v>0</v>
      </c>
      <c r="W145" s="144">
        <f t="shared" si="141"/>
        <v>109044209</v>
      </c>
      <c r="X145" s="152">
        <f t="shared" si="141"/>
        <v>438123959</v>
      </c>
      <c r="Y145" s="151">
        <f t="shared" si="141"/>
        <v>217984692</v>
      </c>
      <c r="Z145" s="144">
        <f t="shared" si="141"/>
        <v>8607854</v>
      </c>
      <c r="AA145" s="152">
        <f t="shared" si="141"/>
        <v>226592546</v>
      </c>
      <c r="AB145" s="151">
        <f t="shared" si="141"/>
        <v>150322186</v>
      </c>
      <c r="AC145" s="144">
        <f t="shared" si="141"/>
        <v>16857905</v>
      </c>
      <c r="AD145" s="152">
        <f t="shared" si="141"/>
        <v>167180091</v>
      </c>
      <c r="AE145" s="151">
        <f t="shared" si="141"/>
        <v>95529078</v>
      </c>
      <c r="AF145" s="144">
        <f t="shared" si="141"/>
        <v>15449990</v>
      </c>
      <c r="AG145" s="152">
        <f t="shared" si="141"/>
        <v>110979068</v>
      </c>
      <c r="AH145" s="151">
        <f t="shared" si="141"/>
        <v>211531413</v>
      </c>
      <c r="AI145" s="144">
        <f t="shared" si="141"/>
        <v>270943868</v>
      </c>
      <c r="AJ145" s="153">
        <f t="shared" si="141"/>
        <v>327144891</v>
      </c>
      <c r="AK145" s="12"/>
      <c r="AL145" s="151">
        <f>AL147+AL155</f>
        <v>0</v>
      </c>
      <c r="AM145" s="153">
        <f>AM147+AM155</f>
        <v>0</v>
      </c>
      <c r="AN145" s="10"/>
    </row>
    <row r="146" spans="1:40" s="467" customFormat="1" x14ac:dyDescent="0.2">
      <c r="A146" s="623"/>
      <c r="N146" s="10"/>
      <c r="R146" s="10"/>
      <c r="S146" s="11" t="str">
        <f>+IF(MARZO!S146=0,"",MARZO!S146)</f>
        <v/>
      </c>
      <c r="T146" s="55" t="str">
        <f>+IF(MARZO!T146=0,"",MARZO!T146)</f>
        <v/>
      </c>
      <c r="U146" s="19"/>
      <c r="V146" s="17"/>
      <c r="W146" s="17"/>
      <c r="X146" s="20"/>
      <c r="Y146" s="21"/>
      <c r="Z146" s="17"/>
      <c r="AA146" s="20"/>
      <c r="AB146" s="21"/>
      <c r="AC146" s="17"/>
      <c r="AD146" s="20"/>
      <c r="AE146" s="21"/>
      <c r="AF146" s="17"/>
      <c r="AG146" s="20"/>
      <c r="AH146" s="21"/>
      <c r="AI146" s="17"/>
      <c r="AJ146" s="18"/>
      <c r="AK146" s="10"/>
      <c r="AL146" s="213"/>
      <c r="AM146" s="214"/>
      <c r="AN146" s="10"/>
    </row>
    <row r="147" spans="1:40" s="467" customFormat="1" ht="15" x14ac:dyDescent="0.2">
      <c r="A147" s="623"/>
      <c r="N147" s="10"/>
      <c r="R147" s="10"/>
      <c r="S147" s="34">
        <f>+IF(MARZO!S147=0,"",MARZO!S147)</f>
        <v>2020100</v>
      </c>
      <c r="T147" s="158" t="str">
        <f>+IF(MARZO!T147=0,"",MARZO!T147)</f>
        <v>Adquisición de bienes</v>
      </c>
      <c r="U147" s="157">
        <f t="shared" ref="U147:AJ147" si="142">SUM(U148:U149)+U153</f>
        <v>126079750</v>
      </c>
      <c r="V147" s="144">
        <f t="shared" si="142"/>
        <v>0</v>
      </c>
      <c r="W147" s="144">
        <f t="shared" si="142"/>
        <v>52587439</v>
      </c>
      <c r="X147" s="152">
        <f t="shared" si="142"/>
        <v>178667189</v>
      </c>
      <c r="Y147" s="151">
        <f t="shared" si="142"/>
        <v>62584494</v>
      </c>
      <c r="Z147" s="144">
        <f t="shared" si="142"/>
        <v>6165887</v>
      </c>
      <c r="AA147" s="152">
        <f t="shared" si="142"/>
        <v>68750381</v>
      </c>
      <c r="AB147" s="151">
        <f t="shared" si="142"/>
        <v>60941494</v>
      </c>
      <c r="AC147" s="144">
        <f t="shared" si="142"/>
        <v>6165887</v>
      </c>
      <c r="AD147" s="152">
        <f t="shared" si="142"/>
        <v>67107381</v>
      </c>
      <c r="AE147" s="151">
        <f t="shared" si="142"/>
        <v>36200324</v>
      </c>
      <c r="AF147" s="144">
        <f t="shared" si="142"/>
        <v>6257844</v>
      </c>
      <c r="AG147" s="152">
        <f t="shared" si="142"/>
        <v>42458168</v>
      </c>
      <c r="AH147" s="151">
        <f t="shared" si="142"/>
        <v>109916808</v>
      </c>
      <c r="AI147" s="144">
        <f t="shared" si="142"/>
        <v>111559808</v>
      </c>
      <c r="AJ147" s="153">
        <f t="shared" si="142"/>
        <v>136209021</v>
      </c>
      <c r="AK147" s="10"/>
      <c r="AL147" s="151">
        <f>SUM(AL148:AL149)+AL153</f>
        <v>0</v>
      </c>
      <c r="AM147" s="153">
        <f>SUM(AM148:AM149)+AM153</f>
        <v>0</v>
      </c>
      <c r="AN147" s="10"/>
    </row>
    <row r="148" spans="1:40" s="467" customFormat="1" x14ac:dyDescent="0.2">
      <c r="A148" s="623"/>
      <c r="N148" s="10"/>
      <c r="R148" s="10"/>
      <c r="S148" s="155">
        <f>+IF(MARZO!S148=0,"",MARZO!S148)</f>
        <v>2020101</v>
      </c>
      <c r="T148" s="159" t="str">
        <f>+IF(MARZO!T148=0,"",MARZO!T148)</f>
        <v>Mantenimiento Hospitalario</v>
      </c>
      <c r="U148" s="29">
        <f>+ENERO!U148</f>
        <v>79079750</v>
      </c>
      <c r="V148" s="17">
        <f>MARZO!V148+ABRIL!AL148</f>
        <v>0</v>
      </c>
      <c r="W148" s="17">
        <f>MARZO!W148+ABRIL!AM148</f>
        <v>0</v>
      </c>
      <c r="X148" s="20">
        <f>SUM(U148:W148)</f>
        <v>79079750</v>
      </c>
      <c r="Y148" s="21">
        <f>MARZO!AA148</f>
        <v>15796782</v>
      </c>
      <c r="Z148" s="457">
        <v>3524057</v>
      </c>
      <c r="AA148" s="20">
        <f>SUM(Y148:Z148)</f>
        <v>19320839</v>
      </c>
      <c r="AB148" s="21">
        <f>MARZO!AD148</f>
        <v>14153782</v>
      </c>
      <c r="AC148" s="457">
        <v>3524057</v>
      </c>
      <c r="AD148" s="20">
        <f>SUM(AB148:AC148)</f>
        <v>17677839</v>
      </c>
      <c r="AE148" s="21">
        <f>MARZO!AG148</f>
        <v>9824162</v>
      </c>
      <c r="AF148" s="457">
        <v>422201</v>
      </c>
      <c r="AG148" s="20">
        <f>SUM(AE148:AF148)</f>
        <v>10246363</v>
      </c>
      <c r="AH148" s="21">
        <f>X148-AA148</f>
        <v>59758911</v>
      </c>
      <c r="AI148" s="17">
        <f>X148-AD148</f>
        <v>61401911</v>
      </c>
      <c r="AJ148" s="18">
        <f>X148-AG148</f>
        <v>68833387</v>
      </c>
      <c r="AK148" s="10"/>
      <c r="AL148" s="455">
        <v>0</v>
      </c>
      <c r="AM148" s="458">
        <v>0</v>
      </c>
      <c r="AN148" s="10"/>
    </row>
    <row r="149" spans="1:40" s="467" customFormat="1" x14ac:dyDescent="0.2">
      <c r="A149" s="623"/>
      <c r="N149" s="10"/>
      <c r="R149" s="10"/>
      <c r="S149" s="155">
        <f>+IF(MARZO!S149=0,"",MARZO!S149)</f>
        <v>2020102</v>
      </c>
      <c r="T149" s="159" t="str">
        <f>+IF(MARZO!T149=0,"",MARZO!T149)</f>
        <v>Otros</v>
      </c>
      <c r="U149" s="29">
        <f t="shared" ref="U149:AJ149" si="143">SUM(U150:U152)</f>
        <v>47000000</v>
      </c>
      <c r="V149" s="17">
        <f t="shared" si="143"/>
        <v>0</v>
      </c>
      <c r="W149" s="17">
        <f t="shared" si="143"/>
        <v>30000000</v>
      </c>
      <c r="X149" s="20">
        <f t="shared" si="143"/>
        <v>77000000</v>
      </c>
      <c r="Y149" s="21">
        <f t="shared" si="143"/>
        <v>24200273</v>
      </c>
      <c r="Z149" s="169">
        <f t="shared" si="143"/>
        <v>2641830</v>
      </c>
      <c r="AA149" s="20">
        <f t="shared" si="143"/>
        <v>26842103</v>
      </c>
      <c r="AB149" s="21">
        <f t="shared" si="143"/>
        <v>24200273</v>
      </c>
      <c r="AC149" s="169">
        <f t="shared" si="143"/>
        <v>2641830</v>
      </c>
      <c r="AD149" s="20">
        <f t="shared" si="143"/>
        <v>26842103</v>
      </c>
      <c r="AE149" s="21">
        <f t="shared" si="143"/>
        <v>10567017</v>
      </c>
      <c r="AF149" s="169">
        <f t="shared" si="143"/>
        <v>2525432</v>
      </c>
      <c r="AG149" s="20">
        <f t="shared" si="143"/>
        <v>13092449</v>
      </c>
      <c r="AH149" s="21">
        <f t="shared" si="143"/>
        <v>50157897</v>
      </c>
      <c r="AI149" s="17">
        <f t="shared" si="143"/>
        <v>50157897</v>
      </c>
      <c r="AJ149" s="18">
        <f t="shared" si="143"/>
        <v>63907551</v>
      </c>
      <c r="AK149" s="10"/>
      <c r="AL149" s="31">
        <f>SUM(AL150:AL152)</f>
        <v>0</v>
      </c>
      <c r="AM149" s="28">
        <f>SUM(AM150:AM152)</f>
        <v>0</v>
      </c>
      <c r="AN149" s="10"/>
    </row>
    <row r="150" spans="1:40" s="467" customFormat="1" x14ac:dyDescent="0.2">
      <c r="A150" s="623"/>
      <c r="N150" s="10"/>
      <c r="R150" s="10"/>
      <c r="S150" s="156" t="str">
        <f>+IF(MARZO!S150=0,"",MARZO!S150)</f>
        <v>2020102-1</v>
      </c>
      <c r="T150" s="159" t="str">
        <f>+IF(MARZO!T150=0,"",MARZO!T150)</f>
        <v>Compra de Equipo e Instr. Mco. y Laborat.</v>
      </c>
      <c r="U150" s="29">
        <f>+ENERO!U150</f>
        <v>15000000</v>
      </c>
      <c r="V150" s="17">
        <f>MARZO!V150+ABRIL!AL150</f>
        <v>0</v>
      </c>
      <c r="W150" s="17">
        <f>MARZO!W150+ABRIL!AM150</f>
        <v>30000000</v>
      </c>
      <c r="X150" s="20">
        <f>SUM(U150:W150)</f>
        <v>45000000</v>
      </c>
      <c r="Y150" s="21">
        <f>MARZO!AA150</f>
        <v>18000000</v>
      </c>
      <c r="Z150" s="457">
        <v>0</v>
      </c>
      <c r="AA150" s="20">
        <f>SUM(Y150:Z150)</f>
        <v>18000000</v>
      </c>
      <c r="AB150" s="21">
        <f>MARZO!AD150</f>
        <v>18000000</v>
      </c>
      <c r="AC150" s="457">
        <v>0</v>
      </c>
      <c r="AD150" s="20">
        <f>SUM(AB150:AC150)</f>
        <v>18000000</v>
      </c>
      <c r="AE150" s="21">
        <f>MARZO!AG150</f>
        <v>10567017</v>
      </c>
      <c r="AF150" s="457">
        <v>2477661</v>
      </c>
      <c r="AG150" s="20">
        <f>SUM(AE150:AF150)</f>
        <v>13044678</v>
      </c>
      <c r="AH150" s="21">
        <f>X150-AA150</f>
        <v>27000000</v>
      </c>
      <c r="AI150" s="17">
        <f>X150-AD150</f>
        <v>27000000</v>
      </c>
      <c r="AJ150" s="18">
        <f>X150-AG150</f>
        <v>31955322</v>
      </c>
      <c r="AK150" s="10"/>
      <c r="AL150" s="455">
        <v>0</v>
      </c>
      <c r="AM150" s="458">
        <v>0</v>
      </c>
      <c r="AN150" s="10"/>
    </row>
    <row r="151" spans="1:40" s="467" customFormat="1" x14ac:dyDescent="0.2">
      <c r="A151" s="623"/>
      <c r="N151" s="10"/>
      <c r="R151" s="10"/>
      <c r="S151" s="156" t="str">
        <f>+IF(MARZO!S151=0,"",MARZO!S151)</f>
        <v>2020102-2</v>
      </c>
      <c r="T151" s="159" t="str">
        <f>+IF(MARZO!T151=0,"",MARZO!T151)</f>
        <v>Materiales</v>
      </c>
      <c r="U151" s="29">
        <f>+ENERO!U151</f>
        <v>12000000</v>
      </c>
      <c r="V151" s="17">
        <f>MARZO!V151+ABRIL!AL151</f>
        <v>0</v>
      </c>
      <c r="W151" s="17">
        <f>MARZO!W151+ABRIL!AM151</f>
        <v>0</v>
      </c>
      <c r="X151" s="20">
        <f>SUM(U151:W151)</f>
        <v>12000000</v>
      </c>
      <c r="Y151" s="21">
        <f>MARZO!AA151</f>
        <v>1952491</v>
      </c>
      <c r="Z151" s="457">
        <v>776240</v>
      </c>
      <c r="AA151" s="20">
        <f>SUM(Y151:Z151)</f>
        <v>2728731</v>
      </c>
      <c r="AB151" s="21">
        <f>MARZO!AD151</f>
        <v>1952491</v>
      </c>
      <c r="AC151" s="457">
        <v>776240</v>
      </c>
      <c r="AD151" s="20">
        <f>SUM(AB151:AC151)</f>
        <v>2728731</v>
      </c>
      <c r="AE151" s="21">
        <f>MARZO!AG151</f>
        <v>0</v>
      </c>
      <c r="AF151" s="457">
        <v>47771</v>
      </c>
      <c r="AG151" s="20">
        <f>SUM(AE151:AF151)</f>
        <v>47771</v>
      </c>
      <c r="AH151" s="21">
        <f>X151-AA151</f>
        <v>9271269</v>
      </c>
      <c r="AI151" s="17">
        <f>X151-AD151</f>
        <v>9271269</v>
      </c>
      <c r="AJ151" s="18">
        <f>X151-AG151</f>
        <v>11952229</v>
      </c>
      <c r="AK151" s="10"/>
      <c r="AL151" s="455">
        <v>0</v>
      </c>
      <c r="AM151" s="458">
        <v>0</v>
      </c>
      <c r="AN151" s="10"/>
    </row>
    <row r="152" spans="1:40" s="467" customFormat="1" x14ac:dyDescent="0.2">
      <c r="A152" s="623"/>
      <c r="N152" s="10"/>
      <c r="R152" s="10"/>
      <c r="S152" s="156" t="str">
        <f>+IF(MARZO!S152=0,"",MARZO!S152)</f>
        <v>2020102-3</v>
      </c>
      <c r="T152" s="55" t="str">
        <f>+IF(MARZO!T152=0,"",MARZO!T152)</f>
        <v>Combustible</v>
      </c>
      <c r="U152" s="29">
        <f>+ENERO!U152</f>
        <v>20000000</v>
      </c>
      <c r="V152" s="17">
        <f>MARZO!V152+ABRIL!AL152</f>
        <v>0</v>
      </c>
      <c r="W152" s="17">
        <f>MARZO!W152+ABRIL!AM152</f>
        <v>0</v>
      </c>
      <c r="X152" s="20">
        <f>SUM(U152:W152)</f>
        <v>20000000</v>
      </c>
      <c r="Y152" s="21">
        <f>MARZO!AA152</f>
        <v>4247782</v>
      </c>
      <c r="Z152" s="457">
        <v>1865590</v>
      </c>
      <c r="AA152" s="20">
        <f>SUM(Y152:Z152)</f>
        <v>6113372</v>
      </c>
      <c r="AB152" s="21">
        <f>MARZO!AD152</f>
        <v>4247782</v>
      </c>
      <c r="AC152" s="457">
        <v>1865590</v>
      </c>
      <c r="AD152" s="20">
        <f>SUM(AB152:AC152)</f>
        <v>6113372</v>
      </c>
      <c r="AE152" s="21">
        <f>MARZO!AG152</f>
        <v>0</v>
      </c>
      <c r="AF152" s="457">
        <v>0</v>
      </c>
      <c r="AG152" s="20">
        <f>SUM(AE152:AF152)</f>
        <v>0</v>
      </c>
      <c r="AH152" s="21">
        <f>X152-AA152</f>
        <v>13886628</v>
      </c>
      <c r="AI152" s="17">
        <f>X152-AD152</f>
        <v>13886628</v>
      </c>
      <c r="AJ152" s="18">
        <f>X152-AG152</f>
        <v>20000000</v>
      </c>
      <c r="AK152" s="10"/>
      <c r="AL152" s="455">
        <v>0</v>
      </c>
      <c r="AM152" s="458">
        <v>0</v>
      </c>
      <c r="AN152" s="10"/>
    </row>
    <row r="153" spans="1:40" s="467" customFormat="1" x14ac:dyDescent="0.2">
      <c r="A153" s="623"/>
      <c r="N153" s="10"/>
      <c r="R153" s="10"/>
      <c r="S153" s="155">
        <f>+IF(MARZO!S153=0,"",MARZO!S153)</f>
        <v>2020199</v>
      </c>
      <c r="T153" s="159" t="str">
        <f>+IF(MARZO!T153=0,"",MARZO!T153)</f>
        <v>Vigencias Anteriores</v>
      </c>
      <c r="U153" s="29">
        <f>+ENERO!U153</f>
        <v>0</v>
      </c>
      <c r="V153" s="17">
        <f>MARZO!V153+ABRIL!AL153</f>
        <v>0</v>
      </c>
      <c r="W153" s="17">
        <f>MARZO!W153+ABRIL!AM153</f>
        <v>22587439</v>
      </c>
      <c r="X153" s="20">
        <f>SUM(U153:W153)</f>
        <v>22587439</v>
      </c>
      <c r="Y153" s="21">
        <f>MARZO!AA153</f>
        <v>22587439</v>
      </c>
      <c r="Z153" s="457">
        <v>0</v>
      </c>
      <c r="AA153" s="20">
        <f>SUM(Y153:Z153)</f>
        <v>22587439</v>
      </c>
      <c r="AB153" s="21">
        <f>MARZO!AD153</f>
        <v>22587439</v>
      </c>
      <c r="AC153" s="457">
        <v>0</v>
      </c>
      <c r="AD153" s="20">
        <f>SUM(AB153:AC153)</f>
        <v>22587439</v>
      </c>
      <c r="AE153" s="21">
        <f>MARZO!AG153</f>
        <v>15809145</v>
      </c>
      <c r="AF153" s="457">
        <v>3310211</v>
      </c>
      <c r="AG153" s="20">
        <f>SUM(AE153:AF153)</f>
        <v>19119356</v>
      </c>
      <c r="AH153" s="21">
        <f>X153-AA153</f>
        <v>0</v>
      </c>
      <c r="AI153" s="17">
        <f>X153-AD153</f>
        <v>0</v>
      </c>
      <c r="AJ153" s="18">
        <f>X153-AG153</f>
        <v>3468083</v>
      </c>
      <c r="AK153" s="10"/>
      <c r="AL153" s="455">
        <v>0</v>
      </c>
      <c r="AM153" s="458">
        <v>0</v>
      </c>
      <c r="AN153" s="10"/>
    </row>
    <row r="154" spans="1:40" s="467" customFormat="1" ht="15.75" x14ac:dyDescent="0.2">
      <c r="A154" s="623"/>
      <c r="N154" s="10"/>
      <c r="R154" s="10"/>
      <c r="S154" s="448" t="str">
        <f>+IF(MARZO!S154=0,"",MARZO!S154)</f>
        <v/>
      </c>
      <c r="T154" s="649" t="str">
        <f>+IF(MARZO!T154=0,"",MARZO!T154)</f>
        <v/>
      </c>
      <c r="U154" s="193"/>
      <c r="V154" s="193"/>
      <c r="W154" s="193"/>
      <c r="X154" s="193"/>
      <c r="Y154" s="193"/>
      <c r="Z154" s="193"/>
      <c r="AA154" s="193"/>
      <c r="AB154" s="193"/>
      <c r="AC154" s="193"/>
      <c r="AD154" s="193"/>
      <c r="AE154" s="193"/>
      <c r="AF154" s="193"/>
      <c r="AG154" s="193"/>
      <c r="AH154" s="193"/>
      <c r="AI154" s="193"/>
      <c r="AJ154" s="207"/>
      <c r="AK154" s="10"/>
      <c r="AL154" s="213"/>
      <c r="AM154" s="214"/>
      <c r="AN154" s="10"/>
    </row>
    <row r="155" spans="1:40" s="467" customFormat="1" ht="15" x14ac:dyDescent="0.2">
      <c r="A155" s="623"/>
      <c r="N155" s="10"/>
      <c r="R155" s="10"/>
      <c r="S155" s="34">
        <f>+IF(MARZO!S155=0,"",MARZO!S155)</f>
        <v>2020200</v>
      </c>
      <c r="T155" s="158" t="str">
        <f>+IF(MARZO!T155=0,"",MARZO!T155)</f>
        <v>Adquisición de Servicios</v>
      </c>
      <c r="U155" s="157">
        <f t="shared" ref="U155:AJ155" si="144">SUM(U156:U157)+U168</f>
        <v>203000000</v>
      </c>
      <c r="V155" s="144">
        <f t="shared" si="144"/>
        <v>0</v>
      </c>
      <c r="W155" s="144">
        <f t="shared" si="144"/>
        <v>56456770</v>
      </c>
      <c r="X155" s="152">
        <f t="shared" si="144"/>
        <v>259456770</v>
      </c>
      <c r="Y155" s="151">
        <f t="shared" si="144"/>
        <v>155400198</v>
      </c>
      <c r="Z155" s="144">
        <f t="shared" si="144"/>
        <v>2441967</v>
      </c>
      <c r="AA155" s="152">
        <f t="shared" si="144"/>
        <v>157842165</v>
      </c>
      <c r="AB155" s="151">
        <f t="shared" si="144"/>
        <v>89380692</v>
      </c>
      <c r="AC155" s="144">
        <f t="shared" si="144"/>
        <v>10692018</v>
      </c>
      <c r="AD155" s="152">
        <f t="shared" si="144"/>
        <v>100072710</v>
      </c>
      <c r="AE155" s="151">
        <f t="shared" si="144"/>
        <v>59328754</v>
      </c>
      <c r="AF155" s="144">
        <f t="shared" si="144"/>
        <v>9192146</v>
      </c>
      <c r="AG155" s="152">
        <f t="shared" si="144"/>
        <v>68520900</v>
      </c>
      <c r="AH155" s="151">
        <f t="shared" si="144"/>
        <v>101614605</v>
      </c>
      <c r="AI155" s="144">
        <f t="shared" si="144"/>
        <v>159384060</v>
      </c>
      <c r="AJ155" s="153">
        <f t="shared" si="144"/>
        <v>190935870</v>
      </c>
      <c r="AK155" s="10"/>
      <c r="AL155" s="151">
        <f>SUM(AL156:AL157)+AL168</f>
        <v>0</v>
      </c>
      <c r="AM155" s="153">
        <f>SUM(AM156:AM157)+AM168</f>
        <v>0</v>
      </c>
      <c r="AN155" s="10"/>
    </row>
    <row r="156" spans="1:40" s="467" customFormat="1" x14ac:dyDescent="0.2">
      <c r="A156" s="623"/>
      <c r="N156" s="10"/>
      <c r="P156" s="10"/>
      <c r="Q156" s="10"/>
      <c r="R156" s="10"/>
      <c r="S156" s="155">
        <f>+IF(MARZO!S156=0,"",MARZO!S156)</f>
        <v>2020201</v>
      </c>
      <c r="T156" s="159" t="str">
        <f>+IF(MARZO!T156=0,"",MARZO!T156)</f>
        <v>Mantenimiento Hospitalario</v>
      </c>
      <c r="U156" s="29">
        <f>+ENERO!U156</f>
        <v>80000000</v>
      </c>
      <c r="V156" s="17">
        <f>MARZO!V156+ABRIL!AL156</f>
        <v>0</v>
      </c>
      <c r="W156" s="17">
        <f>MARZO!W156+ABRIL!AM156</f>
        <v>17500000</v>
      </c>
      <c r="X156" s="20">
        <f>SUM(U156:W156)</f>
        <v>97500000</v>
      </c>
      <c r="Y156" s="21">
        <f>MARZO!AA156</f>
        <v>50027323</v>
      </c>
      <c r="Z156" s="457">
        <v>1123639</v>
      </c>
      <c r="AA156" s="20">
        <f>SUM(Y156:Z156)</f>
        <v>51150962</v>
      </c>
      <c r="AB156" s="21">
        <f>MARZO!AD156</f>
        <v>26312964</v>
      </c>
      <c r="AC156" s="457">
        <v>2421767</v>
      </c>
      <c r="AD156" s="20">
        <f>SUM(AB156:AC156)</f>
        <v>28734731</v>
      </c>
      <c r="AE156" s="21">
        <f>MARZO!AG156</f>
        <v>25124664</v>
      </c>
      <c r="AF156" s="457">
        <v>1876200</v>
      </c>
      <c r="AG156" s="20">
        <f>SUM(AE156:AF156)</f>
        <v>27000864</v>
      </c>
      <c r="AH156" s="21">
        <f>X156-AA156</f>
        <v>46349038</v>
      </c>
      <c r="AI156" s="17">
        <f>X156-AD156</f>
        <v>68765269</v>
      </c>
      <c r="AJ156" s="18">
        <f>X156-AG156</f>
        <v>70499136</v>
      </c>
      <c r="AK156" s="10"/>
      <c r="AL156" s="455">
        <v>0</v>
      </c>
      <c r="AM156" s="458">
        <v>0</v>
      </c>
      <c r="AN156" s="10"/>
    </row>
    <row r="157" spans="1:40" s="467" customFormat="1" x14ac:dyDescent="0.2">
      <c r="A157" s="623"/>
      <c r="N157" s="10"/>
      <c r="P157" s="10"/>
      <c r="Q157" s="10"/>
      <c r="R157" s="10"/>
      <c r="S157" s="155">
        <f>+IF(MARZO!S157=0,"",MARZO!S157)</f>
        <v>2020202</v>
      </c>
      <c r="T157" s="159" t="str">
        <f>+IF(MARZO!T157=0,"",MARZO!T157)</f>
        <v>Otros</v>
      </c>
      <c r="U157" s="29">
        <f t="shared" ref="U157:AJ157" si="145">SUM(U158:U167)</f>
        <v>123000000</v>
      </c>
      <c r="V157" s="17">
        <f t="shared" si="145"/>
        <v>0</v>
      </c>
      <c r="W157" s="17">
        <f t="shared" si="145"/>
        <v>0</v>
      </c>
      <c r="X157" s="20">
        <f t="shared" si="145"/>
        <v>123000000</v>
      </c>
      <c r="Y157" s="21">
        <f t="shared" si="145"/>
        <v>66416105</v>
      </c>
      <c r="Z157" s="169">
        <f t="shared" si="145"/>
        <v>1318328</v>
      </c>
      <c r="AA157" s="20">
        <f t="shared" si="145"/>
        <v>67734433</v>
      </c>
      <c r="AB157" s="21">
        <f t="shared" si="145"/>
        <v>24110958</v>
      </c>
      <c r="AC157" s="169">
        <f t="shared" si="145"/>
        <v>8270251</v>
      </c>
      <c r="AD157" s="20">
        <f t="shared" si="145"/>
        <v>32381209</v>
      </c>
      <c r="AE157" s="21">
        <f t="shared" si="145"/>
        <v>12424622</v>
      </c>
      <c r="AF157" s="169">
        <f t="shared" si="145"/>
        <v>6943946</v>
      </c>
      <c r="AG157" s="20">
        <f t="shared" si="145"/>
        <v>19368568</v>
      </c>
      <c r="AH157" s="21">
        <f t="shared" si="145"/>
        <v>55265567</v>
      </c>
      <c r="AI157" s="17">
        <f t="shared" si="145"/>
        <v>90618791</v>
      </c>
      <c r="AJ157" s="18">
        <f t="shared" si="145"/>
        <v>103631432</v>
      </c>
      <c r="AK157" s="12"/>
      <c r="AL157" s="18">
        <f>SUM(AL158:AL167)</f>
        <v>0</v>
      </c>
      <c r="AM157" s="18">
        <f>SUM(AM158:AM167)</f>
        <v>0</v>
      </c>
      <c r="AN157" s="10"/>
    </row>
    <row r="158" spans="1:40" s="467" customFormat="1" x14ac:dyDescent="0.2">
      <c r="A158" s="623"/>
      <c r="N158" s="10"/>
      <c r="P158" s="10"/>
      <c r="Q158" s="10"/>
      <c r="R158" s="10"/>
      <c r="S158" s="156" t="str">
        <f>+IF(MARZO!S158=0,"",MARZO!S158)</f>
        <v>2020202-1</v>
      </c>
      <c r="T158" s="55" t="str">
        <f>+IF(MARZO!T158=0,"",MARZO!T158)</f>
        <v>Seguros</v>
      </c>
      <c r="U158" s="29">
        <f>+ENERO!U158</f>
        <v>12000000</v>
      </c>
      <c r="V158" s="17">
        <f>MARZO!V158+ABRIL!AL158</f>
        <v>0</v>
      </c>
      <c r="W158" s="17">
        <f>MARZO!W158+ABRIL!AM158</f>
        <v>0</v>
      </c>
      <c r="X158" s="20">
        <f t="shared" ref="X158:X168" si="146">SUM(U158:W158)</f>
        <v>12000000</v>
      </c>
      <c r="Y158" s="21">
        <f>MARZO!AA158</f>
        <v>1441728</v>
      </c>
      <c r="Z158" s="457">
        <v>0</v>
      </c>
      <c r="AA158" s="20">
        <f t="shared" ref="AA158:AA168" si="147">SUM(Y158:Z158)</f>
        <v>1441728</v>
      </c>
      <c r="AB158" s="21">
        <f>MARZO!AD158</f>
        <v>1441728</v>
      </c>
      <c r="AC158" s="457">
        <v>0</v>
      </c>
      <c r="AD158" s="20">
        <f t="shared" ref="AD158:AD168" si="148">SUM(AB158:AC158)</f>
        <v>1441728</v>
      </c>
      <c r="AE158" s="21">
        <f>MARZO!AG158</f>
        <v>0</v>
      </c>
      <c r="AF158" s="457">
        <v>782400</v>
      </c>
      <c r="AG158" s="20">
        <f t="shared" ref="AG158:AG168" si="149">SUM(AE158:AF158)</f>
        <v>782400</v>
      </c>
      <c r="AH158" s="21">
        <f t="shared" ref="AH158:AH168" si="150">X158-AA158</f>
        <v>10558272</v>
      </c>
      <c r="AI158" s="17">
        <f t="shared" ref="AI158:AI168" si="151">X158-AD158</f>
        <v>10558272</v>
      </c>
      <c r="AJ158" s="18">
        <f t="shared" ref="AJ158:AJ168" si="152">X158-AG158</f>
        <v>11217600</v>
      </c>
      <c r="AK158" s="10"/>
      <c r="AL158" s="455">
        <v>0</v>
      </c>
      <c r="AM158" s="458">
        <v>0</v>
      </c>
      <c r="AN158" s="10"/>
    </row>
    <row r="159" spans="1:40" s="467" customFormat="1" x14ac:dyDescent="0.2">
      <c r="A159" s="623"/>
      <c r="N159" s="10"/>
      <c r="P159" s="10"/>
      <c r="Q159" s="10"/>
      <c r="R159" s="10"/>
      <c r="S159" s="156" t="str">
        <f>+IF(MARZO!S159=0,"",MARZO!S159)</f>
        <v>2020202-2</v>
      </c>
      <c r="T159" s="55" t="str">
        <f>+IF(MARZO!T159=0,"",MARZO!T159)</f>
        <v>Impresos y Publicaciones</v>
      </c>
      <c r="U159" s="29">
        <f>+ENERO!U159</f>
        <v>1000000</v>
      </c>
      <c r="V159" s="17">
        <f>MARZO!V159+ABRIL!AL159</f>
        <v>0</v>
      </c>
      <c r="W159" s="17">
        <f>MARZO!W159+ABRIL!AM159</f>
        <v>0</v>
      </c>
      <c r="X159" s="20">
        <f t="shared" si="146"/>
        <v>1000000</v>
      </c>
      <c r="Y159" s="21">
        <f>MARZO!AA159</f>
        <v>0</v>
      </c>
      <c r="Z159" s="457">
        <v>0</v>
      </c>
      <c r="AA159" s="20">
        <f t="shared" si="147"/>
        <v>0</v>
      </c>
      <c r="AB159" s="21">
        <f>MARZO!AD159</f>
        <v>0</v>
      </c>
      <c r="AC159" s="457">
        <v>0</v>
      </c>
      <c r="AD159" s="20">
        <f t="shared" si="148"/>
        <v>0</v>
      </c>
      <c r="AE159" s="21">
        <f>MARZO!AG159</f>
        <v>0</v>
      </c>
      <c r="AF159" s="457">
        <v>0</v>
      </c>
      <c r="AG159" s="20">
        <f t="shared" si="149"/>
        <v>0</v>
      </c>
      <c r="AH159" s="21">
        <f t="shared" si="150"/>
        <v>1000000</v>
      </c>
      <c r="AI159" s="17">
        <f t="shared" si="151"/>
        <v>1000000</v>
      </c>
      <c r="AJ159" s="18">
        <f t="shared" si="152"/>
        <v>1000000</v>
      </c>
      <c r="AK159" s="10"/>
      <c r="AL159" s="455">
        <v>0</v>
      </c>
      <c r="AM159" s="458">
        <v>0</v>
      </c>
      <c r="AN159" s="10"/>
    </row>
    <row r="160" spans="1:40" s="467" customFormat="1" x14ac:dyDescent="0.2">
      <c r="A160" s="623"/>
      <c r="N160" s="10"/>
      <c r="P160" s="10"/>
      <c r="Q160" s="10"/>
      <c r="R160" s="10"/>
      <c r="S160" s="156" t="str">
        <f>+IF(MARZO!S160=0,"",MARZO!S160)</f>
        <v>2020202-3</v>
      </c>
      <c r="T160" s="55" t="str">
        <f>+IF(MARZO!T160=0,"",MARZO!T160)</f>
        <v>Pago a otras IPS</v>
      </c>
      <c r="U160" s="29">
        <f>+ENERO!U160</f>
        <v>2000000</v>
      </c>
      <c r="V160" s="17">
        <f>MARZO!V160+ABRIL!AL160</f>
        <v>0</v>
      </c>
      <c r="W160" s="17">
        <f>MARZO!W160+ABRIL!AM160</f>
        <v>0</v>
      </c>
      <c r="X160" s="20">
        <f t="shared" si="146"/>
        <v>2000000</v>
      </c>
      <c r="Y160" s="21">
        <f>MARZO!AA160</f>
        <v>49800</v>
      </c>
      <c r="Z160" s="457">
        <v>0</v>
      </c>
      <c r="AA160" s="20">
        <f t="shared" si="147"/>
        <v>49800</v>
      </c>
      <c r="AB160" s="21">
        <f>MARZO!AD160</f>
        <v>49800</v>
      </c>
      <c r="AC160" s="457">
        <v>0</v>
      </c>
      <c r="AD160" s="20">
        <f t="shared" si="148"/>
        <v>49800</v>
      </c>
      <c r="AE160" s="21">
        <f>MARZO!AG160</f>
        <v>0</v>
      </c>
      <c r="AF160" s="457">
        <v>0</v>
      </c>
      <c r="AG160" s="20">
        <f t="shared" si="149"/>
        <v>0</v>
      </c>
      <c r="AH160" s="21">
        <f t="shared" si="150"/>
        <v>1950200</v>
      </c>
      <c r="AI160" s="17">
        <f t="shared" si="151"/>
        <v>1950200</v>
      </c>
      <c r="AJ160" s="18">
        <f t="shared" si="152"/>
        <v>2000000</v>
      </c>
      <c r="AK160" s="10"/>
      <c r="AL160" s="455">
        <v>0</v>
      </c>
      <c r="AM160" s="458">
        <v>0</v>
      </c>
      <c r="AN160" s="10"/>
    </row>
    <row r="161" spans="1:40" s="467" customFormat="1" x14ac:dyDescent="0.2">
      <c r="A161" s="623"/>
      <c r="N161" s="10"/>
      <c r="P161" s="10"/>
      <c r="Q161" s="10"/>
      <c r="R161" s="10"/>
      <c r="S161" s="156" t="str">
        <f>+IF(MARZO!S161=0,"",MARZO!S161)</f>
        <v>2020202-4</v>
      </c>
      <c r="T161" s="55" t="str">
        <f>+IF(MARZO!T161=0,"",MARZO!T161)</f>
        <v>Comunicaciones y Transportes</v>
      </c>
      <c r="U161" s="29">
        <f>+ENERO!U161</f>
        <v>15000000</v>
      </c>
      <c r="V161" s="17">
        <f>MARZO!V161+ABRIL!AL161</f>
        <v>0</v>
      </c>
      <c r="W161" s="17">
        <f>MARZO!W161+ABRIL!AM161</f>
        <v>0</v>
      </c>
      <c r="X161" s="20">
        <f t="shared" si="146"/>
        <v>15000000</v>
      </c>
      <c r="Y161" s="21">
        <f>MARZO!AA161</f>
        <v>2050700</v>
      </c>
      <c r="Z161" s="457">
        <v>516200</v>
      </c>
      <c r="AA161" s="20">
        <f t="shared" si="147"/>
        <v>2566900</v>
      </c>
      <c r="AB161" s="21">
        <f>MARZO!AD161</f>
        <v>2050700</v>
      </c>
      <c r="AC161" s="457">
        <v>516200</v>
      </c>
      <c r="AD161" s="20">
        <f t="shared" si="148"/>
        <v>2566900</v>
      </c>
      <c r="AE161" s="21">
        <f>MARZO!AG161</f>
        <v>2171900</v>
      </c>
      <c r="AF161" s="457">
        <v>587000</v>
      </c>
      <c r="AG161" s="20">
        <f t="shared" si="149"/>
        <v>2758900</v>
      </c>
      <c r="AH161" s="21">
        <f t="shared" si="150"/>
        <v>12433100</v>
      </c>
      <c r="AI161" s="17">
        <f t="shared" si="151"/>
        <v>12433100</v>
      </c>
      <c r="AJ161" s="18">
        <f t="shared" si="152"/>
        <v>12241100</v>
      </c>
      <c r="AK161" s="10"/>
      <c r="AL161" s="455">
        <v>0</v>
      </c>
      <c r="AM161" s="458">
        <v>0</v>
      </c>
      <c r="AN161" s="10"/>
    </row>
    <row r="162" spans="1:40" s="467" customFormat="1" x14ac:dyDescent="0.2">
      <c r="A162" s="623"/>
      <c r="N162" s="10"/>
      <c r="P162" s="10"/>
      <c r="Q162" s="10"/>
      <c r="R162" s="10"/>
      <c r="S162" s="156" t="str">
        <f>+IF(MARZO!S162=0,"",MARZO!S162)</f>
        <v>2020202-5</v>
      </c>
      <c r="T162" s="55" t="str">
        <f>+IF(MARZO!T162=0,"",MARZO!T162)</f>
        <v>Viáticos y Gastos de Viaje</v>
      </c>
      <c r="U162" s="29">
        <f>+ENERO!U162</f>
        <v>4000000</v>
      </c>
      <c r="V162" s="17">
        <f>MARZO!V162+ABRIL!AL162</f>
        <v>0</v>
      </c>
      <c r="W162" s="17">
        <f>MARZO!W162+ABRIL!AM162</f>
        <v>0</v>
      </c>
      <c r="X162" s="20">
        <f t="shared" si="146"/>
        <v>4000000</v>
      </c>
      <c r="Y162" s="21">
        <f>MARZO!AA162</f>
        <v>123200</v>
      </c>
      <c r="Z162" s="457">
        <v>390128</v>
      </c>
      <c r="AA162" s="20">
        <f t="shared" si="147"/>
        <v>513328</v>
      </c>
      <c r="AB162" s="21">
        <f>MARZO!AD162</f>
        <v>123200</v>
      </c>
      <c r="AC162" s="457">
        <v>390128</v>
      </c>
      <c r="AD162" s="20">
        <f t="shared" si="148"/>
        <v>513328</v>
      </c>
      <c r="AE162" s="21">
        <f>MARZO!AG162</f>
        <v>123200</v>
      </c>
      <c r="AF162" s="457">
        <v>390128</v>
      </c>
      <c r="AG162" s="20">
        <f t="shared" si="149"/>
        <v>513328</v>
      </c>
      <c r="AH162" s="21">
        <f t="shared" si="150"/>
        <v>3486672</v>
      </c>
      <c r="AI162" s="17">
        <f t="shared" si="151"/>
        <v>3486672</v>
      </c>
      <c r="AJ162" s="18">
        <f t="shared" si="152"/>
        <v>3486672</v>
      </c>
      <c r="AK162" s="10"/>
      <c r="AL162" s="455">
        <v>0</v>
      </c>
      <c r="AM162" s="458">
        <v>0</v>
      </c>
      <c r="AN162" s="10"/>
    </row>
    <row r="163" spans="1:40" s="467" customFormat="1" x14ac:dyDescent="0.2">
      <c r="A163" s="623"/>
      <c r="N163" s="10"/>
      <c r="P163" s="10"/>
      <c r="Q163" s="10"/>
      <c r="R163" s="10"/>
      <c r="S163" s="156" t="str">
        <f>+IF(MARZO!S163=0,"",MARZO!S163)</f>
        <v>2020202-6</v>
      </c>
      <c r="T163" s="55" t="str">
        <f>+IF(MARZO!T163=0,"",MARZO!T163)</f>
        <v>Plan Integral de Manejo de Residuos Sólidos Hospitalarios</v>
      </c>
      <c r="U163" s="29">
        <f>+ENERO!U163</f>
        <v>13000000</v>
      </c>
      <c r="V163" s="17">
        <f>MARZO!V163+ABRIL!AL163</f>
        <v>0</v>
      </c>
      <c r="W163" s="17">
        <f>MARZO!W163+ABRIL!AM163</f>
        <v>0</v>
      </c>
      <c r="X163" s="20">
        <f t="shared" si="146"/>
        <v>13000000</v>
      </c>
      <c r="Y163" s="21">
        <f>MARZO!AA163</f>
        <v>9176680</v>
      </c>
      <c r="Z163" s="457">
        <v>0</v>
      </c>
      <c r="AA163" s="20">
        <f t="shared" si="147"/>
        <v>9176680</v>
      </c>
      <c r="AB163" s="21">
        <f>MARZO!AD163</f>
        <v>2102290</v>
      </c>
      <c r="AC163" s="457">
        <v>472584</v>
      </c>
      <c r="AD163" s="20">
        <f t="shared" si="148"/>
        <v>2574874</v>
      </c>
      <c r="AE163" s="21">
        <f>MARZO!AG163</f>
        <v>0</v>
      </c>
      <c r="AF163" s="457">
        <v>0</v>
      </c>
      <c r="AG163" s="20">
        <f t="shared" si="149"/>
        <v>0</v>
      </c>
      <c r="AH163" s="21">
        <f t="shared" si="150"/>
        <v>3823320</v>
      </c>
      <c r="AI163" s="17">
        <f t="shared" si="151"/>
        <v>10425126</v>
      </c>
      <c r="AJ163" s="18">
        <f t="shared" si="152"/>
        <v>13000000</v>
      </c>
      <c r="AK163" s="10"/>
      <c r="AL163" s="455">
        <v>0</v>
      </c>
      <c r="AM163" s="458">
        <v>0</v>
      </c>
      <c r="AN163" s="10"/>
    </row>
    <row r="164" spans="1:40" s="467" customFormat="1" x14ac:dyDescent="0.2">
      <c r="A164" s="623"/>
      <c r="N164" s="10"/>
      <c r="P164" s="10"/>
      <c r="Q164" s="10"/>
      <c r="R164" s="10"/>
      <c r="S164" s="156" t="str">
        <f>+IF(MARZO!S164=0,"",MARZO!S164)</f>
        <v>2020202-7</v>
      </c>
      <c r="T164" s="55" t="str">
        <f>+IF(MARZO!T164=0,"",MARZO!T164)</f>
        <v>Servicios de Laboratorio contratados con terceros</v>
      </c>
      <c r="U164" s="29">
        <f>+ENERO!U164</f>
        <v>18000000</v>
      </c>
      <c r="V164" s="17">
        <f>MARZO!V164+ABRIL!AL164</f>
        <v>0</v>
      </c>
      <c r="W164" s="17">
        <f>MARZO!W164+ABRIL!AM164</f>
        <v>0</v>
      </c>
      <c r="X164" s="20">
        <f t="shared" si="146"/>
        <v>18000000</v>
      </c>
      <c r="Y164" s="21">
        <f>MARZO!AA164</f>
        <v>11902000</v>
      </c>
      <c r="Z164" s="457">
        <v>412000</v>
      </c>
      <c r="AA164" s="20">
        <f t="shared" si="147"/>
        <v>12314000</v>
      </c>
      <c r="AB164" s="21">
        <f>MARZO!AD164</f>
        <v>4192300</v>
      </c>
      <c r="AC164" s="457">
        <v>1665000</v>
      </c>
      <c r="AD164" s="20">
        <f t="shared" si="148"/>
        <v>5857300</v>
      </c>
      <c r="AE164" s="21">
        <f>MARZO!AG164</f>
        <v>1110000</v>
      </c>
      <c r="AF164" s="457">
        <v>332000</v>
      </c>
      <c r="AG164" s="20">
        <f t="shared" si="149"/>
        <v>1442000</v>
      </c>
      <c r="AH164" s="21">
        <f t="shared" si="150"/>
        <v>5686000</v>
      </c>
      <c r="AI164" s="17">
        <f t="shared" si="151"/>
        <v>12142700</v>
      </c>
      <c r="AJ164" s="18">
        <f t="shared" si="152"/>
        <v>16558000</v>
      </c>
      <c r="AK164" s="10"/>
      <c r="AL164" s="455">
        <v>0</v>
      </c>
      <c r="AM164" s="458">
        <v>0</v>
      </c>
      <c r="AN164" s="10"/>
    </row>
    <row r="165" spans="1:40" s="467" customFormat="1" x14ac:dyDescent="0.2">
      <c r="A165" s="623"/>
      <c r="N165" s="10"/>
      <c r="P165" s="10"/>
      <c r="Q165" s="10"/>
      <c r="R165" s="10"/>
      <c r="S165" s="156" t="str">
        <f>+IF(MARZO!S165=0,"",MARZO!S165)</f>
        <v>2020202-8</v>
      </c>
      <c r="T165" s="55" t="str">
        <f>+IF(MARZO!T165=0,"",MARZO!T165)</f>
        <v>Servicios de Rayos X e Imaginología contratado con terceros</v>
      </c>
      <c r="U165" s="29">
        <f>+ENERO!U165</f>
        <v>0</v>
      </c>
      <c r="V165" s="17">
        <f>MARZO!V165+ABRIL!AL165</f>
        <v>0</v>
      </c>
      <c r="W165" s="17">
        <f>MARZO!W165+ABRIL!AM165</f>
        <v>0</v>
      </c>
      <c r="X165" s="20">
        <f t="shared" si="146"/>
        <v>0</v>
      </c>
      <c r="Y165" s="21">
        <f>MARZO!AA165</f>
        <v>0</v>
      </c>
      <c r="Z165" s="457">
        <v>0</v>
      </c>
      <c r="AA165" s="20">
        <f t="shared" si="147"/>
        <v>0</v>
      </c>
      <c r="AB165" s="21">
        <f>MARZO!AD165</f>
        <v>0</v>
      </c>
      <c r="AC165" s="457">
        <v>0</v>
      </c>
      <c r="AD165" s="20">
        <f t="shared" si="148"/>
        <v>0</v>
      </c>
      <c r="AE165" s="21">
        <f>MARZO!AG165</f>
        <v>0</v>
      </c>
      <c r="AF165" s="457">
        <v>0</v>
      </c>
      <c r="AG165" s="20">
        <f t="shared" si="149"/>
        <v>0</v>
      </c>
      <c r="AH165" s="21">
        <f t="shared" si="150"/>
        <v>0</v>
      </c>
      <c r="AI165" s="17">
        <f t="shared" si="151"/>
        <v>0</v>
      </c>
      <c r="AJ165" s="18">
        <f t="shared" si="152"/>
        <v>0</v>
      </c>
      <c r="AK165" s="10"/>
      <c r="AL165" s="455">
        <v>0</v>
      </c>
      <c r="AM165" s="458">
        <v>0</v>
      </c>
      <c r="AN165" s="10"/>
    </row>
    <row r="166" spans="1:40" s="467" customFormat="1" x14ac:dyDescent="0.2">
      <c r="A166" s="623"/>
      <c r="N166" s="10"/>
      <c r="P166" s="10"/>
      <c r="Q166" s="10"/>
      <c r="R166" s="10"/>
      <c r="S166" s="156" t="str">
        <f>+IF(MARZO!S166=0,"",MARZO!S166)</f>
        <v>2020202-9</v>
      </c>
      <c r="T166" s="55" t="str">
        <f>+IF(MARZO!T166=0,"",MARZO!T166)</f>
        <v>Arrendamientos</v>
      </c>
      <c r="U166" s="29">
        <f>+ENERO!U166</f>
        <v>58000000</v>
      </c>
      <c r="V166" s="17">
        <f>MARZO!V166+ABRIL!AL166</f>
        <v>0</v>
      </c>
      <c r="W166" s="17">
        <f>MARZO!W166+ABRIL!AM166</f>
        <v>0</v>
      </c>
      <c r="X166" s="20">
        <f t="shared" si="146"/>
        <v>58000000</v>
      </c>
      <c r="Y166" s="21">
        <f>MARZO!AA166</f>
        <v>41671997</v>
      </c>
      <c r="Z166" s="457">
        <v>0</v>
      </c>
      <c r="AA166" s="20">
        <f t="shared" si="147"/>
        <v>41671997</v>
      </c>
      <c r="AB166" s="21">
        <f>MARZO!AD166</f>
        <v>14150940</v>
      </c>
      <c r="AC166" s="457">
        <v>5226339</v>
      </c>
      <c r="AD166" s="20">
        <f t="shared" si="148"/>
        <v>19377279</v>
      </c>
      <c r="AE166" s="21">
        <f>MARZO!AG166</f>
        <v>9019522</v>
      </c>
      <c r="AF166" s="457">
        <v>4852418</v>
      </c>
      <c r="AG166" s="20">
        <f t="shared" si="149"/>
        <v>13871940</v>
      </c>
      <c r="AH166" s="21">
        <f t="shared" si="150"/>
        <v>16328003</v>
      </c>
      <c r="AI166" s="17">
        <f t="shared" si="151"/>
        <v>38622721</v>
      </c>
      <c r="AJ166" s="18">
        <f t="shared" si="152"/>
        <v>44128060</v>
      </c>
      <c r="AK166" s="10"/>
      <c r="AL166" s="455">
        <v>0</v>
      </c>
      <c r="AM166" s="458">
        <v>0</v>
      </c>
      <c r="AN166" s="10"/>
    </row>
    <row r="167" spans="1:40" s="467" customFormat="1" x14ac:dyDescent="0.2">
      <c r="A167" s="623"/>
      <c r="N167" s="10"/>
      <c r="P167" s="10"/>
      <c r="Q167" s="10"/>
      <c r="R167" s="10"/>
      <c r="S167" s="156" t="str">
        <f>+IF(MARZO!S167=0,"",MARZO!S167)</f>
        <v>2020202-10</v>
      </c>
      <c r="T167" s="55" t="str">
        <f>+IF(MARZO!T167=0,"",MARZO!T167)</f>
        <v>Servicios Públicos</v>
      </c>
      <c r="U167" s="29">
        <f>+ENERO!U167</f>
        <v>0</v>
      </c>
      <c r="V167" s="17">
        <f>MARZO!V167+ABRIL!AL167</f>
        <v>0</v>
      </c>
      <c r="W167" s="17">
        <f>MARZO!W167+ABRIL!AM167</f>
        <v>0</v>
      </c>
      <c r="X167" s="20">
        <f>SUM(U167:W167)</f>
        <v>0</v>
      </c>
      <c r="Y167" s="21">
        <f>MARZO!AA167</f>
        <v>0</v>
      </c>
      <c r="Z167" s="457">
        <v>0</v>
      </c>
      <c r="AA167" s="20">
        <f>SUM(Y167:Z167)</f>
        <v>0</v>
      </c>
      <c r="AB167" s="21">
        <f>MARZO!AD167</f>
        <v>0</v>
      </c>
      <c r="AC167" s="457">
        <v>0</v>
      </c>
      <c r="AD167" s="20">
        <f>SUM(AB167:AC167)</f>
        <v>0</v>
      </c>
      <c r="AE167" s="21">
        <f>MARZO!AG167</f>
        <v>0</v>
      </c>
      <c r="AF167" s="457">
        <v>0</v>
      </c>
      <c r="AG167" s="20">
        <f>SUM(AE167:AF167)</f>
        <v>0</v>
      </c>
      <c r="AH167" s="21">
        <f>X167-AA167</f>
        <v>0</v>
      </c>
      <c r="AI167" s="17">
        <f>X167-AD167</f>
        <v>0</v>
      </c>
      <c r="AJ167" s="18">
        <f>X167-AG167</f>
        <v>0</v>
      </c>
      <c r="AK167" s="10"/>
      <c r="AL167" s="455">
        <v>0</v>
      </c>
      <c r="AM167" s="458">
        <v>0</v>
      </c>
      <c r="AN167" s="10"/>
    </row>
    <row r="168" spans="1:40" s="467" customFormat="1" x14ac:dyDescent="0.2">
      <c r="A168" s="623"/>
      <c r="N168" s="10"/>
      <c r="P168" s="10"/>
      <c r="Q168" s="10"/>
      <c r="R168" s="10"/>
      <c r="S168" s="155">
        <f>+IF(MARZO!S168=0,"",MARZO!S168)</f>
        <v>2020299</v>
      </c>
      <c r="T168" s="159" t="str">
        <f>+IF(MARZO!T168=0,"",MARZO!T168)</f>
        <v>Vigencias Anteriores</v>
      </c>
      <c r="U168" s="29">
        <f>+ENERO!U168</f>
        <v>0</v>
      </c>
      <c r="V168" s="17">
        <f>MARZO!V168+ABRIL!AL168</f>
        <v>0</v>
      </c>
      <c r="W168" s="17">
        <f>MARZO!W168+ABRIL!AM168</f>
        <v>38956770</v>
      </c>
      <c r="X168" s="20">
        <f t="shared" si="146"/>
        <v>38956770</v>
      </c>
      <c r="Y168" s="21">
        <f>MARZO!AA168</f>
        <v>38956770</v>
      </c>
      <c r="Z168" s="457">
        <v>0</v>
      </c>
      <c r="AA168" s="20">
        <f t="shared" si="147"/>
        <v>38956770</v>
      </c>
      <c r="AB168" s="21">
        <f>MARZO!AD168</f>
        <v>38956770</v>
      </c>
      <c r="AC168" s="457">
        <v>0</v>
      </c>
      <c r="AD168" s="20">
        <f t="shared" si="148"/>
        <v>38956770</v>
      </c>
      <c r="AE168" s="21">
        <f>MARZO!AG168</f>
        <v>21779468</v>
      </c>
      <c r="AF168" s="457">
        <v>372000</v>
      </c>
      <c r="AG168" s="20">
        <f t="shared" si="149"/>
        <v>22151468</v>
      </c>
      <c r="AH168" s="21">
        <f t="shared" si="150"/>
        <v>0</v>
      </c>
      <c r="AI168" s="17">
        <f t="shared" si="151"/>
        <v>0</v>
      </c>
      <c r="AJ168" s="18">
        <f t="shared" si="152"/>
        <v>16805302</v>
      </c>
      <c r="AK168" s="10"/>
      <c r="AL168" s="455">
        <v>0</v>
      </c>
      <c r="AM168" s="458">
        <v>0</v>
      </c>
      <c r="AN168" s="10"/>
    </row>
    <row r="169" spans="1:40" s="467" customFormat="1" ht="15.75" x14ac:dyDescent="0.2">
      <c r="A169" s="623"/>
      <c r="N169" s="10"/>
      <c r="P169" s="10"/>
      <c r="Q169" s="10"/>
      <c r="R169" s="10"/>
      <c r="S169" s="448" t="str">
        <f>+IF(MARZO!S169=0,"",MARZO!S169)</f>
        <v/>
      </c>
      <c r="T169" s="649" t="str">
        <f>+IF(MARZO!T169=0,"",MARZO!T169)</f>
        <v/>
      </c>
      <c r="U169" s="193"/>
      <c r="V169" s="193"/>
      <c r="W169" s="193"/>
      <c r="X169" s="193"/>
      <c r="Y169" s="193"/>
      <c r="Z169" s="193"/>
      <c r="AA169" s="193"/>
      <c r="AB169" s="193"/>
      <c r="AC169" s="193"/>
      <c r="AD169" s="193"/>
      <c r="AE169" s="193"/>
      <c r="AF169" s="193">
        <v>0</v>
      </c>
      <c r="AG169" s="193"/>
      <c r="AH169" s="193"/>
      <c r="AI169" s="193"/>
      <c r="AJ169" s="207"/>
      <c r="AK169" s="10"/>
      <c r="AL169" s="213"/>
      <c r="AM169" s="214"/>
      <c r="AN169" s="10"/>
    </row>
    <row r="170" spans="1:40" s="467" customFormat="1" ht="15.75" x14ac:dyDescent="0.2">
      <c r="A170" s="623"/>
      <c r="N170" s="10"/>
      <c r="P170" s="10"/>
      <c r="Q170" s="10"/>
      <c r="R170" s="10"/>
      <c r="S170" s="469">
        <f>+IF(MARZO!S170=0,"",MARZO!S170)</f>
        <v>3000000</v>
      </c>
      <c r="T170" s="588" t="str">
        <f>+IF(MARZO!T170=0,"",MARZO!T170)</f>
        <v>TRANSFERENCIAS CORRIENTES</v>
      </c>
      <c r="U170" s="589">
        <f t="shared" ref="U170:AJ170" si="153">U172+U176+U185</f>
        <v>55451506</v>
      </c>
      <c r="V170" s="590">
        <f t="shared" si="153"/>
        <v>0</v>
      </c>
      <c r="W170" s="590">
        <f t="shared" si="153"/>
        <v>14388253</v>
      </c>
      <c r="X170" s="591">
        <f t="shared" si="153"/>
        <v>69839759</v>
      </c>
      <c r="Y170" s="464">
        <f t="shared" si="153"/>
        <v>25639483</v>
      </c>
      <c r="Z170" s="590">
        <f t="shared" si="153"/>
        <v>2488928</v>
      </c>
      <c r="AA170" s="591">
        <f t="shared" si="153"/>
        <v>28128411</v>
      </c>
      <c r="AB170" s="464">
        <f t="shared" si="153"/>
        <v>25639483</v>
      </c>
      <c r="AC170" s="590">
        <f t="shared" si="153"/>
        <v>2488928</v>
      </c>
      <c r="AD170" s="591">
        <f t="shared" si="153"/>
        <v>28128411</v>
      </c>
      <c r="AE170" s="464">
        <f t="shared" si="153"/>
        <v>22816711</v>
      </c>
      <c r="AF170" s="590">
        <f t="shared" si="153"/>
        <v>2457999</v>
      </c>
      <c r="AG170" s="591">
        <f t="shared" si="153"/>
        <v>25274710</v>
      </c>
      <c r="AH170" s="464">
        <f t="shared" si="153"/>
        <v>41711348</v>
      </c>
      <c r="AI170" s="590">
        <f t="shared" si="153"/>
        <v>41711348</v>
      </c>
      <c r="AJ170" s="465">
        <f t="shared" si="153"/>
        <v>44565049</v>
      </c>
      <c r="AK170" s="10"/>
      <c r="AL170" s="151">
        <f>AL172+AL176+AL185</f>
        <v>0</v>
      </c>
      <c r="AM170" s="153">
        <f>AM172+AM176+AM185</f>
        <v>0</v>
      </c>
      <c r="AN170" s="10"/>
    </row>
    <row r="171" spans="1:40" s="467" customFormat="1" ht="15.75" x14ac:dyDescent="0.2">
      <c r="A171" s="623"/>
      <c r="N171" s="10"/>
      <c r="P171" s="10"/>
      <c r="Q171" s="10"/>
      <c r="R171" s="10"/>
      <c r="S171" s="448" t="str">
        <f>+IF(MARZO!S171=0,"",MARZO!S171)</f>
        <v/>
      </c>
      <c r="T171" s="649" t="str">
        <f>+IF(MARZO!T171=0,"",MARZO!T171)</f>
        <v/>
      </c>
      <c r="U171" s="193"/>
      <c r="V171" s="193"/>
      <c r="W171" s="193"/>
      <c r="X171" s="193"/>
      <c r="Y171" s="193"/>
      <c r="Z171" s="193"/>
      <c r="AA171" s="193"/>
      <c r="AB171" s="193"/>
      <c r="AC171" s="193"/>
      <c r="AD171" s="193"/>
      <c r="AE171" s="193"/>
      <c r="AF171" s="193"/>
      <c r="AG171" s="193"/>
      <c r="AH171" s="193"/>
      <c r="AI171" s="193"/>
      <c r="AJ171" s="207"/>
      <c r="AK171" s="10"/>
      <c r="AL171" s="213"/>
      <c r="AM171" s="214"/>
      <c r="AN171" s="10"/>
    </row>
    <row r="172" spans="1:40" s="467" customFormat="1" ht="15" x14ac:dyDescent="0.2">
      <c r="A172" s="623"/>
      <c r="N172" s="10"/>
      <c r="P172" s="10"/>
      <c r="Q172" s="10"/>
      <c r="R172" s="10"/>
      <c r="S172" s="34">
        <f>+IF(MARZO!S172=0,"",MARZO!S172)</f>
        <v>3100000</v>
      </c>
      <c r="T172" s="158" t="str">
        <f>+IF(MARZO!T172=0,"",MARZO!T172)</f>
        <v>Transferencias al Sector Público</v>
      </c>
      <c r="U172" s="157">
        <f t="shared" ref="U172:AJ172" si="154">SUM(U173:U174)</f>
        <v>4000000</v>
      </c>
      <c r="V172" s="144">
        <f t="shared" si="154"/>
        <v>0</v>
      </c>
      <c r="W172" s="144">
        <f t="shared" si="154"/>
        <v>868270</v>
      </c>
      <c r="X172" s="152">
        <f t="shared" si="154"/>
        <v>4868270</v>
      </c>
      <c r="Y172" s="151">
        <f t="shared" si="154"/>
        <v>1532625</v>
      </c>
      <c r="Z172" s="144">
        <f t="shared" si="154"/>
        <v>0</v>
      </c>
      <c r="AA172" s="152">
        <f t="shared" si="154"/>
        <v>1532625</v>
      </c>
      <c r="AB172" s="151">
        <f t="shared" si="154"/>
        <v>1532625</v>
      </c>
      <c r="AC172" s="144">
        <f t="shared" si="154"/>
        <v>0</v>
      </c>
      <c r="AD172" s="152">
        <f t="shared" si="154"/>
        <v>1532625</v>
      </c>
      <c r="AE172" s="151">
        <f t="shared" si="154"/>
        <v>1532625</v>
      </c>
      <c r="AF172" s="144">
        <f t="shared" si="154"/>
        <v>0</v>
      </c>
      <c r="AG172" s="152">
        <f t="shared" si="154"/>
        <v>1532625</v>
      </c>
      <c r="AH172" s="151">
        <f t="shared" si="154"/>
        <v>3335645</v>
      </c>
      <c r="AI172" s="144">
        <f t="shared" si="154"/>
        <v>3335645</v>
      </c>
      <c r="AJ172" s="153">
        <f t="shared" si="154"/>
        <v>3335645</v>
      </c>
      <c r="AK172" s="10"/>
      <c r="AL172" s="151">
        <f>SUM(AL173:AL174)</f>
        <v>0</v>
      </c>
      <c r="AM172" s="153">
        <f>SUM(AM173:AM174)</f>
        <v>0</v>
      </c>
      <c r="AN172" s="10"/>
    </row>
    <row r="173" spans="1:40" s="467" customFormat="1" x14ac:dyDescent="0.2">
      <c r="A173" s="623"/>
      <c r="N173" s="10"/>
      <c r="P173" s="10"/>
      <c r="Q173" s="10"/>
      <c r="R173" s="10"/>
      <c r="S173" s="155">
        <f>+IF(MARZO!S173=0,"",MARZO!S173)</f>
        <v>3100003</v>
      </c>
      <c r="T173" s="159" t="str">
        <f>+IF(MARZO!T173=0,"",MARZO!T173)</f>
        <v>Entidades Públicas (Contraloria, Supersalud,…)</v>
      </c>
      <c r="U173" s="29">
        <f>+ENERO!U173</f>
        <v>4000000</v>
      </c>
      <c r="V173" s="17">
        <f>MARZO!V173+ABRIL!AL173</f>
        <v>0</v>
      </c>
      <c r="W173" s="17">
        <f>MARZO!W173+ABRIL!AM173</f>
        <v>0</v>
      </c>
      <c r="X173" s="20">
        <f>SUM(U173:W173)</f>
        <v>4000000</v>
      </c>
      <c r="Y173" s="21">
        <f>MARZO!AA173</f>
        <v>664355</v>
      </c>
      <c r="Z173" s="457">
        <v>0</v>
      </c>
      <c r="AA173" s="20">
        <f>SUM(Y173:Z173)</f>
        <v>664355</v>
      </c>
      <c r="AB173" s="21">
        <f>MARZO!AD173</f>
        <v>664355</v>
      </c>
      <c r="AC173" s="457">
        <v>0</v>
      </c>
      <c r="AD173" s="20">
        <f>SUM(AB173:AC173)</f>
        <v>664355</v>
      </c>
      <c r="AE173" s="21">
        <f>MARZO!AG173</f>
        <v>664355</v>
      </c>
      <c r="AF173" s="457">
        <v>0</v>
      </c>
      <c r="AG173" s="20">
        <f>SUM(AE173:AF173)</f>
        <v>664355</v>
      </c>
      <c r="AH173" s="21">
        <f>X173-AA173</f>
        <v>3335645</v>
      </c>
      <c r="AI173" s="17">
        <f>X173-AD173</f>
        <v>3335645</v>
      </c>
      <c r="AJ173" s="18">
        <f>X173-AG173</f>
        <v>3335645</v>
      </c>
      <c r="AK173" s="10"/>
      <c r="AL173" s="455">
        <v>0</v>
      </c>
      <c r="AM173" s="458">
        <v>0</v>
      </c>
      <c r="AN173" s="10"/>
    </row>
    <row r="174" spans="1:40" s="467" customFormat="1" x14ac:dyDescent="0.2">
      <c r="A174" s="623"/>
      <c r="N174" s="10"/>
      <c r="P174" s="10"/>
      <c r="Q174" s="10"/>
      <c r="R174" s="10"/>
      <c r="S174" s="155">
        <f>+IF(MARZO!S174=0,"",MARZO!S174)</f>
        <v>3199999</v>
      </c>
      <c r="T174" s="159" t="str">
        <f>+IF(MARZO!T174=0,"",MARZO!T174)</f>
        <v>Vigencias Anteriores</v>
      </c>
      <c r="U174" s="29">
        <f>+ENERO!U174</f>
        <v>0</v>
      </c>
      <c r="V174" s="17">
        <f>MARZO!V174+ABRIL!AL174</f>
        <v>0</v>
      </c>
      <c r="W174" s="17">
        <f>MARZO!W174+ABRIL!AM174</f>
        <v>868270</v>
      </c>
      <c r="X174" s="20">
        <f>SUM(U174:W174)</f>
        <v>868270</v>
      </c>
      <c r="Y174" s="21">
        <f>MARZO!AA174</f>
        <v>868270</v>
      </c>
      <c r="Z174" s="457">
        <v>0</v>
      </c>
      <c r="AA174" s="20">
        <f>SUM(Y174:Z174)</f>
        <v>868270</v>
      </c>
      <c r="AB174" s="21">
        <f>MARZO!AD174</f>
        <v>868270</v>
      </c>
      <c r="AC174" s="457">
        <v>0</v>
      </c>
      <c r="AD174" s="20">
        <f>SUM(AB174:AC174)</f>
        <v>868270</v>
      </c>
      <c r="AE174" s="21">
        <f>MARZO!AG174</f>
        <v>868270</v>
      </c>
      <c r="AF174" s="457">
        <v>0</v>
      </c>
      <c r="AG174" s="20">
        <f>SUM(AE174:AF174)</f>
        <v>868270</v>
      </c>
      <c r="AH174" s="21">
        <f>X174-AA174</f>
        <v>0</v>
      </c>
      <c r="AI174" s="17">
        <f>X174-AD174</f>
        <v>0</v>
      </c>
      <c r="AJ174" s="18">
        <f>X174-AG174</f>
        <v>0</v>
      </c>
      <c r="AK174" s="10"/>
      <c r="AL174" s="455">
        <v>0</v>
      </c>
      <c r="AM174" s="458">
        <v>0</v>
      </c>
      <c r="AN174" s="10"/>
    </row>
    <row r="175" spans="1:40" s="467" customFormat="1" ht="15.75" x14ac:dyDescent="0.2">
      <c r="A175" s="623"/>
      <c r="N175" s="10"/>
      <c r="P175" s="10"/>
      <c r="Q175" s="10"/>
      <c r="R175" s="10"/>
      <c r="S175" s="448" t="str">
        <f>+IF(MARZO!S175=0,"",MARZO!S175)</f>
        <v/>
      </c>
      <c r="T175" s="649" t="str">
        <f>+IF(MARZO!T175=0,"",MARZO!T175)</f>
        <v/>
      </c>
      <c r="U175" s="193"/>
      <c r="V175" s="193"/>
      <c r="W175" s="193"/>
      <c r="X175" s="193"/>
      <c r="Y175" s="193"/>
      <c r="Z175" s="193"/>
      <c r="AA175" s="193"/>
      <c r="AB175" s="193"/>
      <c r="AC175" s="193"/>
      <c r="AD175" s="193"/>
      <c r="AE175" s="193"/>
      <c r="AF175" s="193"/>
      <c r="AG175" s="193"/>
      <c r="AH175" s="193"/>
      <c r="AI175" s="193"/>
      <c r="AJ175" s="207"/>
      <c r="AK175" s="12"/>
      <c r="AL175" s="213"/>
      <c r="AM175" s="214"/>
      <c r="AN175" s="10"/>
    </row>
    <row r="176" spans="1:40" s="467" customFormat="1" ht="15" x14ac:dyDescent="0.2">
      <c r="A176" s="623"/>
      <c r="N176" s="10"/>
      <c r="P176" s="10"/>
      <c r="Q176" s="10"/>
      <c r="R176" s="10"/>
      <c r="S176" s="34">
        <f>+IF(MARZO!S176=0,"",MARZO!S176)</f>
        <v>320000</v>
      </c>
      <c r="T176" s="158" t="str">
        <f>+IF(MARZO!T176=0,"",MARZO!T176)</f>
        <v>Transf. Previsión y Seguridad Social</v>
      </c>
      <c r="U176" s="157">
        <f t="shared" ref="U176:AJ176" si="155">SUM(U177:U183)</f>
        <v>46951506</v>
      </c>
      <c r="V176" s="144">
        <f t="shared" si="155"/>
        <v>0</v>
      </c>
      <c r="W176" s="144">
        <f t="shared" si="155"/>
        <v>11003667</v>
      </c>
      <c r="X176" s="152">
        <f t="shared" si="155"/>
        <v>57955173</v>
      </c>
      <c r="Y176" s="151">
        <f t="shared" si="155"/>
        <v>18926086</v>
      </c>
      <c r="Z176" s="144">
        <f t="shared" si="155"/>
        <v>2457999</v>
      </c>
      <c r="AA176" s="152">
        <f t="shared" si="155"/>
        <v>21384085</v>
      </c>
      <c r="AB176" s="151">
        <f t="shared" si="155"/>
        <v>18926086</v>
      </c>
      <c r="AC176" s="144">
        <f t="shared" si="155"/>
        <v>2457999</v>
      </c>
      <c r="AD176" s="152">
        <f t="shared" si="155"/>
        <v>21384085</v>
      </c>
      <c r="AE176" s="151">
        <f t="shared" si="155"/>
        <v>18926086</v>
      </c>
      <c r="AF176" s="144">
        <f t="shared" si="155"/>
        <v>2457999</v>
      </c>
      <c r="AG176" s="152">
        <f t="shared" si="155"/>
        <v>21384085</v>
      </c>
      <c r="AH176" s="151">
        <f t="shared" si="155"/>
        <v>36571088</v>
      </c>
      <c r="AI176" s="144">
        <f t="shared" si="155"/>
        <v>36571088</v>
      </c>
      <c r="AJ176" s="153">
        <f t="shared" si="155"/>
        <v>36571088</v>
      </c>
      <c r="AK176" s="10"/>
      <c r="AL176" s="151">
        <f>SUM(AL177:AL183)</f>
        <v>0</v>
      </c>
      <c r="AM176" s="153">
        <f>SUM(AM177:AM183)</f>
        <v>0</v>
      </c>
      <c r="AN176" s="10"/>
    </row>
    <row r="177" spans="1:40" s="467" customFormat="1" x14ac:dyDescent="0.2">
      <c r="A177" s="623"/>
      <c r="N177" s="10"/>
      <c r="P177" s="10"/>
      <c r="Q177" s="10"/>
      <c r="R177" s="10"/>
      <c r="S177" s="155">
        <f>+IF(MARZO!S177=0,"",MARZO!S177)</f>
        <v>3200100</v>
      </c>
      <c r="T177" s="159" t="str">
        <f>+IF(MARZO!T177=0,"",MARZO!T177)</f>
        <v>Pensiones y Jubilaciones (Pago Directo)</v>
      </c>
      <c r="U177" s="29">
        <f>+ENERO!U177</f>
        <v>37951506</v>
      </c>
      <c r="V177" s="17">
        <f>MARZO!V177+ABRIL!AL177</f>
        <v>0</v>
      </c>
      <c r="W177" s="17">
        <f>MARZO!W177+ABRIL!AM177</f>
        <v>0</v>
      </c>
      <c r="X177" s="20">
        <f t="shared" ref="X177:X183" si="156">SUM(U177:W177)</f>
        <v>37951506</v>
      </c>
      <c r="Y177" s="21">
        <f>MARZO!AA177</f>
        <v>7373997</v>
      </c>
      <c r="Z177" s="457">
        <v>2457999</v>
      </c>
      <c r="AA177" s="20">
        <f t="shared" ref="AA177:AA183" si="157">SUM(Y177:Z177)</f>
        <v>9831996</v>
      </c>
      <c r="AB177" s="21">
        <f>MARZO!AD177</f>
        <v>7373997</v>
      </c>
      <c r="AC177" s="457">
        <v>2457999</v>
      </c>
      <c r="AD177" s="20">
        <f t="shared" ref="AD177:AD183" si="158">SUM(AB177:AC177)</f>
        <v>9831996</v>
      </c>
      <c r="AE177" s="21">
        <f>MARZO!AG177</f>
        <v>7373997</v>
      </c>
      <c r="AF177" s="457">
        <v>2457999</v>
      </c>
      <c r="AG177" s="20">
        <f t="shared" ref="AG177:AG183" si="159">SUM(AE177:AF177)</f>
        <v>9831996</v>
      </c>
      <c r="AH177" s="21">
        <f t="shared" ref="AH177:AH183" si="160">X177-AA177</f>
        <v>28119510</v>
      </c>
      <c r="AI177" s="17">
        <f t="shared" ref="AI177:AI183" si="161">X177-AD177</f>
        <v>28119510</v>
      </c>
      <c r="AJ177" s="18">
        <f t="shared" ref="AJ177:AJ183" si="162">X177-AG177</f>
        <v>28119510</v>
      </c>
      <c r="AK177" s="10"/>
      <c r="AL177" s="455">
        <v>0</v>
      </c>
      <c r="AM177" s="458">
        <v>0</v>
      </c>
      <c r="AN177" s="10"/>
    </row>
    <row r="178" spans="1:40" s="467" customFormat="1" x14ac:dyDescent="0.2">
      <c r="A178" s="623"/>
      <c r="N178" s="10"/>
      <c r="P178" s="10"/>
      <c r="Q178" s="10"/>
      <c r="R178" s="10"/>
      <c r="S178" s="155">
        <f>+IF(MARZO!S178=0,"",MARZO!S178)</f>
        <v>3200200</v>
      </c>
      <c r="T178" s="159" t="str">
        <f>+IF(MARZO!T178=0,"",MARZO!T178)</f>
        <v>Cesantías Pago Directo (Pago Directo)</v>
      </c>
      <c r="U178" s="29">
        <f>+ENERO!U178</f>
        <v>0</v>
      </c>
      <c r="V178" s="17">
        <f>MARZO!V178+ABRIL!AL178</f>
        <v>0</v>
      </c>
      <c r="W178" s="17">
        <f>MARZO!W178+ABRIL!AM178</f>
        <v>0</v>
      </c>
      <c r="X178" s="20">
        <f t="shared" si="156"/>
        <v>0</v>
      </c>
      <c r="Y178" s="21">
        <f>MARZO!AA178</f>
        <v>0</v>
      </c>
      <c r="Z178" s="457">
        <v>0</v>
      </c>
      <c r="AA178" s="20">
        <f t="shared" si="157"/>
        <v>0</v>
      </c>
      <c r="AB178" s="21">
        <f>MARZO!AD178</f>
        <v>0</v>
      </c>
      <c r="AC178" s="457">
        <v>0</v>
      </c>
      <c r="AD178" s="20">
        <f t="shared" si="158"/>
        <v>0</v>
      </c>
      <c r="AE178" s="21">
        <f>MARZO!AG178</f>
        <v>0</v>
      </c>
      <c r="AF178" s="457">
        <v>0</v>
      </c>
      <c r="AG178" s="20">
        <f t="shared" si="159"/>
        <v>0</v>
      </c>
      <c r="AH178" s="21">
        <f t="shared" si="160"/>
        <v>0</v>
      </c>
      <c r="AI178" s="17">
        <f t="shared" si="161"/>
        <v>0</v>
      </c>
      <c r="AJ178" s="18">
        <f t="shared" si="162"/>
        <v>0</v>
      </c>
      <c r="AK178" s="10"/>
      <c r="AL178" s="455">
        <v>0</v>
      </c>
      <c r="AM178" s="458">
        <v>0</v>
      </c>
      <c r="AN178" s="10"/>
    </row>
    <row r="179" spans="1:40" s="467" customFormat="1" x14ac:dyDescent="0.2">
      <c r="A179" s="623"/>
      <c r="N179" s="10"/>
      <c r="P179" s="10"/>
      <c r="Q179" s="10"/>
      <c r="R179" s="10"/>
      <c r="S179" s="155">
        <f>+IF(MARZO!S179=0,"",MARZO!S179)</f>
        <v>3200300</v>
      </c>
      <c r="T179" s="159" t="str">
        <f>+IF(MARZO!T179=0,"",MARZO!T179)</f>
        <v>Bonos, Cuotas de Bonos y cuotas partes jubilatorias</v>
      </c>
      <c r="U179" s="29">
        <f>+ENERO!U179</f>
        <v>0</v>
      </c>
      <c r="V179" s="17">
        <f>MARZO!V179+ABRIL!AL179</f>
        <v>0</v>
      </c>
      <c r="W179" s="17">
        <f>MARZO!W179+ABRIL!AM179</f>
        <v>0</v>
      </c>
      <c r="X179" s="20">
        <f t="shared" si="156"/>
        <v>0</v>
      </c>
      <c r="Y179" s="21">
        <f>MARZO!AA179</f>
        <v>0</v>
      </c>
      <c r="Z179" s="457">
        <v>0</v>
      </c>
      <c r="AA179" s="20">
        <f t="shared" si="157"/>
        <v>0</v>
      </c>
      <c r="AB179" s="21">
        <f>MARZO!AD179</f>
        <v>0</v>
      </c>
      <c r="AC179" s="457">
        <v>0</v>
      </c>
      <c r="AD179" s="20">
        <f t="shared" si="158"/>
        <v>0</v>
      </c>
      <c r="AE179" s="21">
        <f>MARZO!AG179</f>
        <v>0</v>
      </c>
      <c r="AF179" s="457">
        <v>0</v>
      </c>
      <c r="AG179" s="20">
        <f t="shared" si="159"/>
        <v>0</v>
      </c>
      <c r="AH179" s="21">
        <f t="shared" si="160"/>
        <v>0</v>
      </c>
      <c r="AI179" s="17">
        <f t="shared" si="161"/>
        <v>0</v>
      </c>
      <c r="AJ179" s="18">
        <f t="shared" si="162"/>
        <v>0</v>
      </c>
      <c r="AK179" s="10"/>
      <c r="AL179" s="455">
        <v>0</v>
      </c>
      <c r="AM179" s="458">
        <v>0</v>
      </c>
      <c r="AN179" s="10"/>
    </row>
    <row r="180" spans="1:40" s="467" customFormat="1" x14ac:dyDescent="0.2">
      <c r="A180" s="623"/>
      <c r="N180" s="10"/>
      <c r="P180" s="10"/>
      <c r="Q180" s="10"/>
      <c r="R180" s="10"/>
      <c r="S180" s="155">
        <f>+IF(MARZO!S180=0,"",MARZO!S180)</f>
        <v>3200400</v>
      </c>
      <c r="T180" s="159" t="str">
        <f>+IF(MARZO!T180=0,"",MARZO!T180)</f>
        <v>Intereses a las cesantias</v>
      </c>
      <c r="U180" s="29">
        <f>+ENERO!U180</f>
        <v>9000000</v>
      </c>
      <c r="V180" s="17">
        <f>MARZO!V180+ABRIL!AL180</f>
        <v>0</v>
      </c>
      <c r="W180" s="17">
        <f>MARZO!W180+ABRIL!AM180</f>
        <v>0</v>
      </c>
      <c r="X180" s="20">
        <f t="shared" si="156"/>
        <v>9000000</v>
      </c>
      <c r="Y180" s="21">
        <f>MARZO!AA180</f>
        <v>548422</v>
      </c>
      <c r="Z180" s="457">
        <v>0</v>
      </c>
      <c r="AA180" s="20">
        <f t="shared" si="157"/>
        <v>548422</v>
      </c>
      <c r="AB180" s="21">
        <f>MARZO!AD180</f>
        <v>548422</v>
      </c>
      <c r="AC180" s="457">
        <v>0</v>
      </c>
      <c r="AD180" s="20">
        <f t="shared" si="158"/>
        <v>548422</v>
      </c>
      <c r="AE180" s="21">
        <f>MARZO!AG180</f>
        <v>548422</v>
      </c>
      <c r="AF180" s="457">
        <v>0</v>
      </c>
      <c r="AG180" s="20">
        <f t="shared" si="159"/>
        <v>548422</v>
      </c>
      <c r="AH180" s="21">
        <f t="shared" si="160"/>
        <v>8451578</v>
      </c>
      <c r="AI180" s="17">
        <f t="shared" si="161"/>
        <v>8451578</v>
      </c>
      <c r="AJ180" s="18">
        <f t="shared" si="162"/>
        <v>8451578</v>
      </c>
      <c r="AK180" s="10"/>
      <c r="AL180" s="455">
        <v>0</v>
      </c>
      <c r="AM180" s="458">
        <v>0</v>
      </c>
      <c r="AN180" s="10"/>
    </row>
    <row r="181" spans="1:40" s="467" customFormat="1" x14ac:dyDescent="0.2">
      <c r="A181" s="623"/>
      <c r="N181" s="10"/>
      <c r="P181" s="10"/>
      <c r="Q181" s="10"/>
      <c r="R181" s="10"/>
      <c r="S181" s="155" t="str">
        <f>+IF(MARZO!S181=0,"",MARZO!S181)</f>
        <v/>
      </c>
      <c r="T181" s="159" t="str">
        <f>+IF(MARZO!T181=0,"",MARZO!T181)</f>
        <v/>
      </c>
      <c r="U181" s="29">
        <f>+ENERO!U181</f>
        <v>0</v>
      </c>
      <c r="V181" s="17">
        <f>MARZO!V181+ABRIL!AL181</f>
        <v>0</v>
      </c>
      <c r="W181" s="17">
        <f>MARZO!W181+ABRIL!AM181</f>
        <v>0</v>
      </c>
      <c r="X181" s="20">
        <f t="shared" si="156"/>
        <v>0</v>
      </c>
      <c r="Y181" s="21">
        <f>MARZO!AA181</f>
        <v>0</v>
      </c>
      <c r="Z181" s="457">
        <v>0</v>
      </c>
      <c r="AA181" s="20">
        <f t="shared" si="157"/>
        <v>0</v>
      </c>
      <c r="AB181" s="21">
        <f>MARZO!AD181</f>
        <v>0</v>
      </c>
      <c r="AC181" s="457">
        <v>0</v>
      </c>
      <c r="AD181" s="20">
        <f t="shared" si="158"/>
        <v>0</v>
      </c>
      <c r="AE181" s="21">
        <f>MARZO!AG181</f>
        <v>0</v>
      </c>
      <c r="AF181" s="457">
        <v>0</v>
      </c>
      <c r="AG181" s="20">
        <f t="shared" si="159"/>
        <v>0</v>
      </c>
      <c r="AH181" s="21">
        <f t="shared" si="160"/>
        <v>0</v>
      </c>
      <c r="AI181" s="17">
        <f t="shared" si="161"/>
        <v>0</v>
      </c>
      <c r="AJ181" s="18">
        <f t="shared" si="162"/>
        <v>0</v>
      </c>
      <c r="AK181" s="10"/>
      <c r="AL181" s="455">
        <v>0</v>
      </c>
      <c r="AM181" s="458">
        <v>0</v>
      </c>
      <c r="AN181" s="10"/>
    </row>
    <row r="182" spans="1:40" s="467" customFormat="1" x14ac:dyDescent="0.2">
      <c r="A182" s="623"/>
      <c r="N182" s="10"/>
      <c r="P182" s="10"/>
      <c r="Q182" s="10"/>
      <c r="R182" s="10"/>
      <c r="S182" s="155" t="str">
        <f>+IF(MARZO!S182=0,"",MARZO!S182)</f>
        <v/>
      </c>
      <c r="T182" s="159" t="str">
        <f>+IF(MARZO!T182=0,"",MARZO!T182)</f>
        <v/>
      </c>
      <c r="U182" s="29">
        <f>+ENERO!U182</f>
        <v>0</v>
      </c>
      <c r="V182" s="17">
        <f>MARZO!V182+ABRIL!AL182</f>
        <v>0</v>
      </c>
      <c r="W182" s="17">
        <f>MARZO!W182+ABRIL!AM182</f>
        <v>0</v>
      </c>
      <c r="X182" s="20">
        <f t="shared" si="156"/>
        <v>0</v>
      </c>
      <c r="Y182" s="21">
        <f>MARZO!AA182</f>
        <v>0</v>
      </c>
      <c r="Z182" s="457">
        <v>0</v>
      </c>
      <c r="AA182" s="20">
        <f t="shared" si="157"/>
        <v>0</v>
      </c>
      <c r="AB182" s="21">
        <f>MARZO!AD182</f>
        <v>0</v>
      </c>
      <c r="AC182" s="457">
        <v>0</v>
      </c>
      <c r="AD182" s="20">
        <f t="shared" si="158"/>
        <v>0</v>
      </c>
      <c r="AE182" s="21">
        <f>MARZO!AG182</f>
        <v>0</v>
      </c>
      <c r="AF182" s="457">
        <v>0</v>
      </c>
      <c r="AG182" s="20">
        <f t="shared" si="159"/>
        <v>0</v>
      </c>
      <c r="AH182" s="21">
        <f t="shared" si="160"/>
        <v>0</v>
      </c>
      <c r="AI182" s="17">
        <f t="shared" si="161"/>
        <v>0</v>
      </c>
      <c r="AJ182" s="18">
        <f t="shared" si="162"/>
        <v>0</v>
      </c>
      <c r="AK182" s="10"/>
      <c r="AL182" s="455">
        <v>0</v>
      </c>
      <c r="AM182" s="458">
        <v>0</v>
      </c>
      <c r="AN182" s="10"/>
    </row>
    <row r="183" spans="1:40" s="467" customFormat="1" x14ac:dyDescent="0.2">
      <c r="A183" s="623"/>
      <c r="N183" s="10"/>
      <c r="P183" s="10"/>
      <c r="Q183" s="10"/>
      <c r="R183" s="10"/>
      <c r="S183" s="155">
        <f>+IF(MARZO!S183=0,"",MARZO!S183)</f>
        <v>3299999</v>
      </c>
      <c r="T183" s="159" t="str">
        <f>+IF(MARZO!T183=0,"",MARZO!T183)</f>
        <v>Vigencias Anteriores</v>
      </c>
      <c r="U183" s="29">
        <f>+ENERO!U183</f>
        <v>0</v>
      </c>
      <c r="V183" s="17">
        <f>MARZO!V183+ABRIL!AL183</f>
        <v>0</v>
      </c>
      <c r="W183" s="17">
        <f>MARZO!W183+ABRIL!AM183</f>
        <v>11003667</v>
      </c>
      <c r="X183" s="20">
        <f t="shared" si="156"/>
        <v>11003667</v>
      </c>
      <c r="Y183" s="21">
        <f>MARZO!AA183</f>
        <v>11003667</v>
      </c>
      <c r="Z183" s="457">
        <v>0</v>
      </c>
      <c r="AA183" s="20">
        <f t="shared" si="157"/>
        <v>11003667</v>
      </c>
      <c r="AB183" s="21">
        <f>MARZO!AD183</f>
        <v>11003667</v>
      </c>
      <c r="AC183" s="457">
        <v>0</v>
      </c>
      <c r="AD183" s="20">
        <f t="shared" si="158"/>
        <v>11003667</v>
      </c>
      <c r="AE183" s="21">
        <f>MARZO!AG183</f>
        <v>11003667</v>
      </c>
      <c r="AF183" s="457">
        <v>0</v>
      </c>
      <c r="AG183" s="20">
        <f t="shared" si="159"/>
        <v>11003667</v>
      </c>
      <c r="AH183" s="21">
        <f t="shared" si="160"/>
        <v>0</v>
      </c>
      <c r="AI183" s="17">
        <f t="shared" si="161"/>
        <v>0</v>
      </c>
      <c r="AJ183" s="18">
        <f t="shared" si="162"/>
        <v>0</v>
      </c>
      <c r="AK183" s="10"/>
      <c r="AL183" s="455">
        <v>0</v>
      </c>
      <c r="AM183" s="458">
        <v>0</v>
      </c>
      <c r="AN183" s="10"/>
    </row>
    <row r="184" spans="1:40" s="467" customFormat="1" ht="15.75" x14ac:dyDescent="0.2">
      <c r="A184" s="623"/>
      <c r="N184" s="10"/>
      <c r="P184" s="10"/>
      <c r="Q184" s="10"/>
      <c r="R184" s="10"/>
      <c r="S184" s="448" t="str">
        <f>+IF(MARZO!S184=0,"",MARZO!S184)</f>
        <v/>
      </c>
      <c r="T184" s="649" t="str">
        <f>+IF(MARZO!T184=0,"",MARZO!T184)</f>
        <v/>
      </c>
      <c r="U184" s="193"/>
      <c r="V184" s="193"/>
      <c r="W184" s="193"/>
      <c r="X184" s="193"/>
      <c r="Y184" s="193"/>
      <c r="Z184" s="193"/>
      <c r="AA184" s="193"/>
      <c r="AB184" s="193"/>
      <c r="AC184" s="193"/>
      <c r="AD184" s="193"/>
      <c r="AE184" s="193"/>
      <c r="AF184" s="193"/>
      <c r="AG184" s="193"/>
      <c r="AH184" s="193"/>
      <c r="AI184" s="193"/>
      <c r="AJ184" s="207"/>
      <c r="AK184" s="10"/>
      <c r="AL184" s="213"/>
      <c r="AM184" s="214"/>
      <c r="AN184" s="10"/>
    </row>
    <row r="185" spans="1:40" s="467" customFormat="1" ht="15" x14ac:dyDescent="0.2">
      <c r="A185" s="623"/>
      <c r="N185" s="10"/>
      <c r="P185" s="10"/>
      <c r="Q185" s="10"/>
      <c r="R185" s="10"/>
      <c r="S185" s="34">
        <f>+IF(MARZO!S185=0,"",MARZO!S185)</f>
        <v>3300000</v>
      </c>
      <c r="T185" s="158" t="str">
        <f>+IF(MARZO!T185=0,"",MARZO!T185)</f>
        <v>Otras Transferencias</v>
      </c>
      <c r="U185" s="157">
        <f t="shared" ref="U185:AJ185" si="163">U186+U187+U191</f>
        <v>4500000</v>
      </c>
      <c r="V185" s="144">
        <f t="shared" si="163"/>
        <v>0</v>
      </c>
      <c r="W185" s="144">
        <f t="shared" si="163"/>
        <v>2516316</v>
      </c>
      <c r="X185" s="152">
        <f t="shared" si="163"/>
        <v>7016316</v>
      </c>
      <c r="Y185" s="151">
        <f t="shared" si="163"/>
        <v>5180772</v>
      </c>
      <c r="Z185" s="144">
        <f t="shared" si="163"/>
        <v>30929</v>
      </c>
      <c r="AA185" s="152">
        <f t="shared" si="163"/>
        <v>5211701</v>
      </c>
      <c r="AB185" s="151">
        <f t="shared" si="163"/>
        <v>5180772</v>
      </c>
      <c r="AC185" s="144">
        <f t="shared" si="163"/>
        <v>30929</v>
      </c>
      <c r="AD185" s="152">
        <f t="shared" si="163"/>
        <v>5211701</v>
      </c>
      <c r="AE185" s="151">
        <f t="shared" si="163"/>
        <v>2358000</v>
      </c>
      <c r="AF185" s="144">
        <f t="shared" si="163"/>
        <v>0</v>
      </c>
      <c r="AG185" s="152">
        <f t="shared" si="163"/>
        <v>2358000</v>
      </c>
      <c r="AH185" s="151">
        <f t="shared" si="163"/>
        <v>1804615</v>
      </c>
      <c r="AI185" s="144">
        <f t="shared" si="163"/>
        <v>1804615</v>
      </c>
      <c r="AJ185" s="153">
        <f t="shared" si="163"/>
        <v>4658316</v>
      </c>
      <c r="AK185" s="10"/>
      <c r="AL185" s="151">
        <f>AL186+AL187+AL191</f>
        <v>0</v>
      </c>
      <c r="AM185" s="153">
        <f>AM186+AM187+AM191</f>
        <v>0</v>
      </c>
      <c r="AN185" s="10"/>
    </row>
    <row r="186" spans="1:40" s="467" customFormat="1" x14ac:dyDescent="0.2">
      <c r="A186" s="623"/>
      <c r="N186" s="10"/>
      <c r="P186" s="10"/>
      <c r="Q186" s="10"/>
      <c r="R186" s="10"/>
      <c r="S186" s="155">
        <f>+IF(MARZO!S186=0,"",MARZO!S186)</f>
        <v>3300100</v>
      </c>
      <c r="T186" s="159" t="str">
        <f>+IF(MARZO!T186=0,"",MARZO!T186)</f>
        <v>Sentencias y Conciliaciones</v>
      </c>
      <c r="U186" s="29">
        <f>+ENERO!U186</f>
        <v>0</v>
      </c>
      <c r="V186" s="17">
        <f>MARZO!V186+ABRIL!AL186</f>
        <v>0</v>
      </c>
      <c r="W186" s="17">
        <f>MARZO!W186+ABRIL!AM186</f>
        <v>0</v>
      </c>
      <c r="X186" s="20">
        <f>SUM(U186:W186)</f>
        <v>0</v>
      </c>
      <c r="Y186" s="21">
        <f>MARZO!AA186</f>
        <v>0</v>
      </c>
      <c r="Z186" s="457">
        <v>0</v>
      </c>
      <c r="AA186" s="20">
        <f>SUM(Y186:Z186)</f>
        <v>0</v>
      </c>
      <c r="AB186" s="21">
        <f>MARZO!AD186</f>
        <v>0</v>
      </c>
      <c r="AC186" s="457">
        <v>0</v>
      </c>
      <c r="AD186" s="20">
        <f>SUM(AB186:AC186)</f>
        <v>0</v>
      </c>
      <c r="AE186" s="21">
        <f>MARZO!AG186</f>
        <v>0</v>
      </c>
      <c r="AF186" s="457">
        <v>0</v>
      </c>
      <c r="AG186" s="20">
        <f>SUM(AE186:AF186)</f>
        <v>0</v>
      </c>
      <c r="AH186" s="21">
        <f>X186-AA186</f>
        <v>0</v>
      </c>
      <c r="AI186" s="17">
        <f>X186-AD186</f>
        <v>0</v>
      </c>
      <c r="AJ186" s="18">
        <f>X186-AG186</f>
        <v>0</v>
      </c>
      <c r="AK186" s="10"/>
      <c r="AL186" s="455">
        <v>0</v>
      </c>
      <c r="AM186" s="458">
        <v>0</v>
      </c>
      <c r="AN186" s="10"/>
    </row>
    <row r="187" spans="1:40" s="467" customFormat="1" x14ac:dyDescent="0.2">
      <c r="A187" s="623"/>
      <c r="N187" s="10"/>
      <c r="P187" s="10"/>
      <c r="Q187" s="10"/>
      <c r="R187" s="10"/>
      <c r="S187" s="155">
        <f>+IF(MARZO!S187=0,"",MARZO!S187)</f>
        <v>3300200</v>
      </c>
      <c r="T187" s="159" t="str">
        <f>+IF(MARZO!T187=0,"",MARZO!T187)</f>
        <v>Destinatarios de otras transferencias</v>
      </c>
      <c r="U187" s="29">
        <f t="shared" ref="U187:AM187" si="164">SUM(U188:U190)</f>
        <v>4500000</v>
      </c>
      <c r="V187" s="17">
        <f t="shared" si="164"/>
        <v>0</v>
      </c>
      <c r="W187" s="17">
        <f t="shared" si="164"/>
        <v>0</v>
      </c>
      <c r="X187" s="20">
        <f t="shared" si="164"/>
        <v>4500000</v>
      </c>
      <c r="Y187" s="21">
        <f t="shared" si="164"/>
        <v>2664456</v>
      </c>
      <c r="Z187" s="169">
        <f t="shared" si="164"/>
        <v>30929</v>
      </c>
      <c r="AA187" s="20">
        <f t="shared" si="164"/>
        <v>2695385</v>
      </c>
      <c r="AB187" s="21">
        <f t="shared" si="164"/>
        <v>2664456</v>
      </c>
      <c r="AC187" s="169">
        <f t="shared" si="164"/>
        <v>30929</v>
      </c>
      <c r="AD187" s="20">
        <f t="shared" si="164"/>
        <v>2695385</v>
      </c>
      <c r="AE187" s="21">
        <f t="shared" si="164"/>
        <v>0</v>
      </c>
      <c r="AF187" s="169">
        <f t="shared" si="164"/>
        <v>0</v>
      </c>
      <c r="AG187" s="20">
        <f t="shared" si="164"/>
        <v>0</v>
      </c>
      <c r="AH187" s="21">
        <f t="shared" si="164"/>
        <v>1804615</v>
      </c>
      <c r="AI187" s="17">
        <f t="shared" si="164"/>
        <v>1804615</v>
      </c>
      <c r="AJ187" s="18">
        <f t="shared" si="164"/>
        <v>4500000</v>
      </c>
      <c r="AK187" s="10"/>
      <c r="AL187" s="18">
        <f t="shared" si="164"/>
        <v>0</v>
      </c>
      <c r="AM187" s="18">
        <f t="shared" si="164"/>
        <v>0</v>
      </c>
      <c r="AN187" s="10"/>
    </row>
    <row r="188" spans="1:40" s="467" customFormat="1" x14ac:dyDescent="0.2">
      <c r="A188" s="623"/>
      <c r="B188" s="554"/>
      <c r="N188" s="10"/>
      <c r="P188" s="10"/>
      <c r="Q188" s="10"/>
      <c r="R188" s="10"/>
      <c r="S188" s="156" t="str">
        <f>+IF(MARZO!S188=0,"",MARZO!S188)</f>
        <v>3300200-1</v>
      </c>
      <c r="T188" s="159" t="str">
        <f>+IF(MARZO!T188=0,"",MARZO!T188)</f>
        <v>COHAN</v>
      </c>
      <c r="U188" s="29">
        <f>+ENERO!U188</f>
        <v>2000000</v>
      </c>
      <c r="V188" s="17">
        <f>MARZO!V188+ABRIL!AL188</f>
        <v>0</v>
      </c>
      <c r="W188" s="17">
        <f>MARZO!W188+ABRIL!AM188</f>
        <v>0</v>
      </c>
      <c r="X188" s="20">
        <f>SUM(U188:W188)</f>
        <v>2000000</v>
      </c>
      <c r="Y188" s="21">
        <f>MARZO!AA188</f>
        <v>200348</v>
      </c>
      <c r="Z188" s="457">
        <v>30929</v>
      </c>
      <c r="AA188" s="20">
        <f>SUM(Y188:Z188)</f>
        <v>231277</v>
      </c>
      <c r="AB188" s="21">
        <f>MARZO!AD188</f>
        <v>200348</v>
      </c>
      <c r="AC188" s="457">
        <v>30929</v>
      </c>
      <c r="AD188" s="20">
        <f>SUM(AB188:AC188)</f>
        <v>231277</v>
      </c>
      <c r="AE188" s="21">
        <f>MARZO!AG188</f>
        <v>0</v>
      </c>
      <c r="AF188" s="457">
        <v>0</v>
      </c>
      <c r="AG188" s="20">
        <f>SUM(AE188:AF188)</f>
        <v>0</v>
      </c>
      <c r="AH188" s="21">
        <f>X188-AA188</f>
        <v>1768723</v>
      </c>
      <c r="AI188" s="17">
        <f>X188-AD188</f>
        <v>1768723</v>
      </c>
      <c r="AJ188" s="18">
        <f>X188-AG188</f>
        <v>2000000</v>
      </c>
      <c r="AK188" s="10"/>
      <c r="AL188" s="455">
        <v>0</v>
      </c>
      <c r="AM188" s="458">
        <v>0</v>
      </c>
      <c r="AN188" s="10"/>
    </row>
    <row r="189" spans="1:40" s="467" customFormat="1" x14ac:dyDescent="0.2">
      <c r="A189" s="623"/>
      <c r="B189" s="554"/>
      <c r="N189" s="10"/>
      <c r="P189" s="10"/>
      <c r="Q189" s="10"/>
      <c r="R189" s="10"/>
      <c r="S189" s="156" t="str">
        <f>+IF(MARZO!S189=0,"",MARZO!S189)</f>
        <v>3300200-2</v>
      </c>
      <c r="T189" s="159" t="str">
        <f>+IF(MARZO!T189=0,"",MARZO!T189)</f>
        <v>AESA</v>
      </c>
      <c r="U189" s="29">
        <f>+ENERO!U189</f>
        <v>2500000</v>
      </c>
      <c r="V189" s="17">
        <f>MARZO!V189+ABRIL!AL189</f>
        <v>0</v>
      </c>
      <c r="W189" s="17">
        <f>MARZO!W189+ABRIL!AM189</f>
        <v>0</v>
      </c>
      <c r="X189" s="20">
        <f>SUM(U189:W189)</f>
        <v>2500000</v>
      </c>
      <c r="Y189" s="21">
        <f>MARZO!AA189</f>
        <v>2464108</v>
      </c>
      <c r="Z189" s="457">
        <v>0</v>
      </c>
      <c r="AA189" s="20">
        <f>SUM(Y189:Z189)</f>
        <v>2464108</v>
      </c>
      <c r="AB189" s="21">
        <f>MARZO!AD189</f>
        <v>2464108</v>
      </c>
      <c r="AC189" s="457">
        <v>0</v>
      </c>
      <c r="AD189" s="20">
        <f>SUM(AB189:AC189)</f>
        <v>2464108</v>
      </c>
      <c r="AE189" s="21">
        <f>MARZO!AG189</f>
        <v>0</v>
      </c>
      <c r="AF189" s="457">
        <v>0</v>
      </c>
      <c r="AG189" s="20">
        <f>SUM(AE189:AF189)</f>
        <v>0</v>
      </c>
      <c r="AH189" s="21">
        <f>X189-AA189</f>
        <v>35892</v>
      </c>
      <c r="AI189" s="17">
        <f>X189-AD189</f>
        <v>35892</v>
      </c>
      <c r="AJ189" s="18">
        <f>X189-AG189</f>
        <v>2500000</v>
      </c>
      <c r="AK189" s="10"/>
      <c r="AL189" s="455">
        <v>0</v>
      </c>
      <c r="AM189" s="458">
        <v>0</v>
      </c>
      <c r="AN189" s="10"/>
    </row>
    <row r="190" spans="1:40" s="467" customFormat="1" x14ac:dyDescent="0.2">
      <c r="A190" s="623"/>
      <c r="B190" s="554"/>
      <c r="N190" s="10"/>
      <c r="P190" s="10"/>
      <c r="Q190" s="10"/>
      <c r="R190" s="10"/>
      <c r="S190" s="156" t="str">
        <f>+IF(MARZO!S190=0,"",MARZO!S190)</f>
        <v>3300200-3</v>
      </c>
      <c r="T190" s="159" t="str">
        <f>+IF(MARZO!T190=0,"",MARZO!T190)</f>
        <v xml:space="preserve">OTRAS </v>
      </c>
      <c r="U190" s="29">
        <f>+ENERO!U190</f>
        <v>0</v>
      </c>
      <c r="V190" s="17">
        <f>MARZO!V190+ABRIL!AL190</f>
        <v>0</v>
      </c>
      <c r="W190" s="17">
        <f>MARZO!W190+ABRIL!AM190</f>
        <v>0</v>
      </c>
      <c r="X190" s="20">
        <f>SUM(U190:W190)</f>
        <v>0</v>
      </c>
      <c r="Y190" s="21">
        <f>MARZO!AA190</f>
        <v>0</v>
      </c>
      <c r="Z190" s="457">
        <v>0</v>
      </c>
      <c r="AA190" s="20">
        <f>SUM(Y190:Z190)</f>
        <v>0</v>
      </c>
      <c r="AB190" s="21">
        <f>MARZO!AD190</f>
        <v>0</v>
      </c>
      <c r="AC190" s="457">
        <v>0</v>
      </c>
      <c r="AD190" s="20">
        <f>SUM(AB190:AC190)</f>
        <v>0</v>
      </c>
      <c r="AE190" s="21">
        <f>MARZO!AG190</f>
        <v>0</v>
      </c>
      <c r="AF190" s="457">
        <v>0</v>
      </c>
      <c r="AG190" s="20">
        <f>SUM(AE190:AF190)</f>
        <v>0</v>
      </c>
      <c r="AH190" s="21">
        <f>X190-AA190</f>
        <v>0</v>
      </c>
      <c r="AI190" s="17">
        <f>X190-AD190</f>
        <v>0</v>
      </c>
      <c r="AJ190" s="18">
        <f>X190-AG190</f>
        <v>0</v>
      </c>
      <c r="AK190" s="10"/>
      <c r="AL190" s="455">
        <v>0</v>
      </c>
      <c r="AM190" s="458">
        <v>0</v>
      </c>
      <c r="AN190" s="10"/>
    </row>
    <row r="191" spans="1:40" s="467" customFormat="1" x14ac:dyDescent="0.2">
      <c r="A191" s="623"/>
      <c r="B191" s="554"/>
      <c r="N191" s="10"/>
      <c r="P191" s="10"/>
      <c r="Q191" s="10"/>
      <c r="R191" s="10"/>
      <c r="S191" s="155">
        <f>+IF(MARZO!S191=0,"",MARZO!S191)</f>
        <v>3399999</v>
      </c>
      <c r="T191" s="159" t="str">
        <f>+IF(MARZO!T191=0,"",MARZO!T191)</f>
        <v>Vigencias Anteriores</v>
      </c>
      <c r="U191" s="29">
        <f>+ENERO!U191</f>
        <v>0</v>
      </c>
      <c r="V191" s="17">
        <f>MARZO!V191+ABRIL!AL191</f>
        <v>0</v>
      </c>
      <c r="W191" s="17">
        <f>MARZO!W191+ABRIL!AM191</f>
        <v>2516316</v>
      </c>
      <c r="X191" s="20">
        <f>SUM(U191:W191)</f>
        <v>2516316</v>
      </c>
      <c r="Y191" s="21">
        <f>MARZO!AA191</f>
        <v>2516316</v>
      </c>
      <c r="Z191" s="457">
        <v>0</v>
      </c>
      <c r="AA191" s="20">
        <f>SUM(Y191:Z191)</f>
        <v>2516316</v>
      </c>
      <c r="AB191" s="21">
        <f>MARZO!AD191</f>
        <v>2516316</v>
      </c>
      <c r="AC191" s="457">
        <v>0</v>
      </c>
      <c r="AD191" s="20">
        <f>SUM(AB191:AC191)</f>
        <v>2516316</v>
      </c>
      <c r="AE191" s="21">
        <f>MARZO!AG191</f>
        <v>2358000</v>
      </c>
      <c r="AF191" s="457">
        <v>0</v>
      </c>
      <c r="AG191" s="20">
        <f>SUM(AE191:AF191)</f>
        <v>2358000</v>
      </c>
      <c r="AH191" s="21">
        <f>X191-AA191</f>
        <v>0</v>
      </c>
      <c r="AI191" s="17">
        <f>X191-AD191</f>
        <v>0</v>
      </c>
      <c r="AJ191" s="18">
        <f>X191-AG191</f>
        <v>158316</v>
      </c>
      <c r="AK191" s="10"/>
      <c r="AL191" s="455">
        <v>0</v>
      </c>
      <c r="AM191" s="458">
        <v>0</v>
      </c>
      <c r="AN191" s="10"/>
    </row>
    <row r="192" spans="1:40" s="467" customFormat="1" ht="15.75" x14ac:dyDescent="0.2">
      <c r="A192" s="623"/>
      <c r="B192" s="554"/>
      <c r="N192" s="10"/>
      <c r="P192" s="10"/>
      <c r="Q192" s="10"/>
      <c r="R192" s="10"/>
      <c r="S192" s="448" t="str">
        <f>+IF(MARZO!S192=0,"",MARZO!S192)</f>
        <v/>
      </c>
      <c r="T192" s="649" t="str">
        <f>+IF(MARZO!T192=0,"",MARZO!T192)</f>
        <v/>
      </c>
      <c r="U192" s="193"/>
      <c r="V192" s="193"/>
      <c r="W192" s="193"/>
      <c r="X192" s="193"/>
      <c r="Y192" s="193"/>
      <c r="Z192" s="193"/>
      <c r="AA192" s="193"/>
      <c r="AB192" s="193"/>
      <c r="AC192" s="193"/>
      <c r="AD192" s="193"/>
      <c r="AE192" s="193"/>
      <c r="AF192" s="193"/>
      <c r="AG192" s="193"/>
      <c r="AH192" s="193"/>
      <c r="AI192" s="193"/>
      <c r="AJ192" s="207"/>
      <c r="AK192" s="10"/>
      <c r="AL192" s="213"/>
      <c r="AM192" s="214"/>
      <c r="AN192" s="10"/>
    </row>
    <row r="193" spans="1:40" s="467" customFormat="1" ht="15.75" x14ac:dyDescent="0.2">
      <c r="A193" s="623"/>
      <c r="B193" s="554"/>
      <c r="N193" s="10"/>
      <c r="P193" s="10"/>
      <c r="Q193" s="10"/>
      <c r="R193" s="10"/>
      <c r="S193" s="469">
        <f>+IF(MARZO!S193=0,"",MARZO!S193)</f>
        <v>4000000</v>
      </c>
      <c r="T193" s="588" t="str">
        <f>+IF(MARZO!T193=0,"",MARZO!T193)</f>
        <v>GASTOS  DE PRESTACION DE SERVICIOS</v>
      </c>
      <c r="U193" s="589">
        <f t="shared" ref="U193:AJ193" si="165">U194</f>
        <v>235026726</v>
      </c>
      <c r="V193" s="590">
        <f t="shared" si="165"/>
        <v>0</v>
      </c>
      <c r="W193" s="590">
        <f t="shared" si="165"/>
        <v>187811448</v>
      </c>
      <c r="X193" s="591">
        <f t="shared" si="165"/>
        <v>422838174</v>
      </c>
      <c r="Y193" s="464">
        <f t="shared" si="165"/>
        <v>185872177</v>
      </c>
      <c r="Z193" s="590">
        <f t="shared" si="165"/>
        <v>22618593</v>
      </c>
      <c r="AA193" s="591">
        <f t="shared" si="165"/>
        <v>208490770</v>
      </c>
      <c r="AB193" s="464">
        <f t="shared" si="165"/>
        <v>166801513</v>
      </c>
      <c r="AC193" s="590">
        <f t="shared" si="165"/>
        <v>25722424</v>
      </c>
      <c r="AD193" s="591">
        <f t="shared" si="165"/>
        <v>192523937</v>
      </c>
      <c r="AE193" s="464">
        <f t="shared" si="165"/>
        <v>63472318</v>
      </c>
      <c r="AF193" s="590">
        <f t="shared" si="165"/>
        <v>25498453</v>
      </c>
      <c r="AG193" s="591">
        <f t="shared" si="165"/>
        <v>88970771</v>
      </c>
      <c r="AH193" s="464">
        <f t="shared" si="165"/>
        <v>214347404</v>
      </c>
      <c r="AI193" s="590">
        <f t="shared" si="165"/>
        <v>230314237</v>
      </c>
      <c r="AJ193" s="465">
        <f t="shared" si="165"/>
        <v>333867403</v>
      </c>
      <c r="AK193" s="10"/>
      <c r="AL193" s="151">
        <f>AL194</f>
        <v>0</v>
      </c>
      <c r="AM193" s="153">
        <f>AM194</f>
        <v>0</v>
      </c>
      <c r="AN193" s="10"/>
    </row>
    <row r="194" spans="1:40" s="467" customFormat="1" ht="15" x14ac:dyDescent="0.2">
      <c r="A194" s="623"/>
      <c r="B194" s="554"/>
      <c r="N194" s="10"/>
      <c r="P194" s="10"/>
      <c r="Q194" s="10"/>
      <c r="R194" s="10"/>
      <c r="S194" s="34">
        <f>+IF(MARZO!S194=0,"",MARZO!S194)</f>
        <v>4100000</v>
      </c>
      <c r="T194" s="158" t="str">
        <f>+IF(MARZO!T194=0,"",MARZO!T194)</f>
        <v>Insumos y Suministros Hospitalarios</v>
      </c>
      <c r="U194" s="157">
        <f t="shared" ref="U194:AJ194" si="166">U195+U203+U205</f>
        <v>235026726</v>
      </c>
      <c r="V194" s="144">
        <f t="shared" si="166"/>
        <v>0</v>
      </c>
      <c r="W194" s="144">
        <f t="shared" si="166"/>
        <v>187811448</v>
      </c>
      <c r="X194" s="152">
        <f t="shared" si="166"/>
        <v>422838174</v>
      </c>
      <c r="Y194" s="151">
        <f t="shared" si="166"/>
        <v>185872177</v>
      </c>
      <c r="Z194" s="144">
        <f t="shared" si="166"/>
        <v>22618593</v>
      </c>
      <c r="AA194" s="152">
        <f t="shared" si="166"/>
        <v>208490770</v>
      </c>
      <c r="AB194" s="151">
        <f t="shared" si="166"/>
        <v>166801513</v>
      </c>
      <c r="AC194" s="144">
        <f t="shared" si="166"/>
        <v>25722424</v>
      </c>
      <c r="AD194" s="152">
        <f t="shared" si="166"/>
        <v>192523937</v>
      </c>
      <c r="AE194" s="151">
        <f t="shared" si="166"/>
        <v>63472318</v>
      </c>
      <c r="AF194" s="144">
        <f t="shared" si="166"/>
        <v>25498453</v>
      </c>
      <c r="AG194" s="152">
        <f t="shared" si="166"/>
        <v>88970771</v>
      </c>
      <c r="AH194" s="151">
        <f t="shared" si="166"/>
        <v>214347404</v>
      </c>
      <c r="AI194" s="144">
        <f t="shared" si="166"/>
        <v>230314237</v>
      </c>
      <c r="AJ194" s="153">
        <f t="shared" si="166"/>
        <v>333867403</v>
      </c>
      <c r="AK194" s="12"/>
      <c r="AL194" s="151">
        <f>AL195+AL203+AL205</f>
        <v>0</v>
      </c>
      <c r="AM194" s="153">
        <f>AM195+AM203+AM205</f>
        <v>0</v>
      </c>
      <c r="AN194" s="10"/>
    </row>
    <row r="195" spans="1:40" s="467" customFormat="1" x14ac:dyDescent="0.2">
      <c r="A195" s="623"/>
      <c r="B195" s="554"/>
      <c r="N195" s="10"/>
      <c r="P195" s="10"/>
      <c r="Q195" s="10"/>
      <c r="R195" s="10"/>
      <c r="S195" s="155">
        <f>+IF(MARZO!S195=0,"",MARZO!S195)</f>
        <v>4100100</v>
      </c>
      <c r="T195" s="159" t="str">
        <f>+IF(MARZO!T195=0,"",MARZO!T195)</f>
        <v>Compra de Bienes para la Prestacion de servicios</v>
      </c>
      <c r="U195" s="29">
        <f t="shared" ref="U195:AJ195" si="167">SUM(U196:U202)</f>
        <v>198421389</v>
      </c>
      <c r="V195" s="17">
        <f t="shared" si="167"/>
        <v>0</v>
      </c>
      <c r="W195" s="17">
        <f t="shared" si="167"/>
        <v>100000000</v>
      </c>
      <c r="X195" s="20">
        <f t="shared" si="167"/>
        <v>298421389</v>
      </c>
      <c r="Y195" s="21">
        <f t="shared" si="167"/>
        <v>92800179</v>
      </c>
      <c r="Z195" s="169">
        <f t="shared" si="167"/>
        <v>19420143</v>
      </c>
      <c r="AA195" s="20">
        <f t="shared" si="167"/>
        <v>112220322</v>
      </c>
      <c r="AB195" s="21">
        <f t="shared" si="167"/>
        <v>73729515</v>
      </c>
      <c r="AC195" s="169">
        <f t="shared" si="167"/>
        <v>22523974</v>
      </c>
      <c r="AD195" s="20">
        <f t="shared" si="167"/>
        <v>96253489</v>
      </c>
      <c r="AE195" s="21">
        <f t="shared" si="167"/>
        <v>3652950</v>
      </c>
      <c r="AF195" s="169">
        <f t="shared" si="167"/>
        <v>6669197</v>
      </c>
      <c r="AG195" s="20">
        <f t="shared" si="167"/>
        <v>10322147</v>
      </c>
      <c r="AH195" s="21">
        <f t="shared" si="167"/>
        <v>186201067</v>
      </c>
      <c r="AI195" s="17">
        <f t="shared" si="167"/>
        <v>202167900</v>
      </c>
      <c r="AJ195" s="18">
        <f t="shared" si="167"/>
        <v>288099242</v>
      </c>
      <c r="AK195" s="10"/>
      <c r="AL195" s="31">
        <f>SUM(AL196:AL202)</f>
        <v>0</v>
      </c>
      <c r="AM195" s="28">
        <f>SUM(AM196:AM202)</f>
        <v>0</v>
      </c>
      <c r="AN195" s="10"/>
    </row>
    <row r="196" spans="1:40" s="467" customFormat="1" x14ac:dyDescent="0.2">
      <c r="A196" s="623"/>
      <c r="B196" s="554"/>
      <c r="N196" s="10"/>
      <c r="P196" s="10"/>
      <c r="Q196" s="10"/>
      <c r="R196" s="10"/>
      <c r="S196" s="156" t="str">
        <f>+IF(MARZO!S196=0,"",MARZO!S196)</f>
        <v>4100100-1</v>
      </c>
      <c r="T196" s="55" t="str">
        <f>+IF(MARZO!T196=0,"",MARZO!T196)</f>
        <v>Productos Farmaceuticos</v>
      </c>
      <c r="U196" s="29">
        <f>+ENERO!U196</f>
        <v>100589698</v>
      </c>
      <c r="V196" s="17">
        <f>MARZO!V196+ABRIL!AL196</f>
        <v>0</v>
      </c>
      <c r="W196" s="17">
        <f>MARZO!W196+ABRIL!AM196</f>
        <v>100000000</v>
      </c>
      <c r="X196" s="20">
        <f t="shared" ref="X196:X202" si="168">SUM(U196:W196)</f>
        <v>200589698</v>
      </c>
      <c r="Y196" s="21">
        <f>MARZO!AA196</f>
        <v>69531120</v>
      </c>
      <c r="Z196" s="457">
        <v>13454664</v>
      </c>
      <c r="AA196" s="20">
        <f t="shared" ref="AA196:AA202" si="169">SUM(Y196:Z196)</f>
        <v>82985784</v>
      </c>
      <c r="AB196" s="21">
        <f>MARZO!AD196</f>
        <v>50460456</v>
      </c>
      <c r="AC196" s="457">
        <v>16558495</v>
      </c>
      <c r="AD196" s="20">
        <f t="shared" ref="AD196:AD202" si="170">SUM(AB196:AC196)</f>
        <v>67018951</v>
      </c>
      <c r="AE196" s="21">
        <f>MARZO!AG196</f>
        <v>3020292</v>
      </c>
      <c r="AF196" s="457">
        <v>2559928</v>
      </c>
      <c r="AG196" s="20">
        <f t="shared" ref="AG196:AG202" si="171">SUM(AE196:AF196)</f>
        <v>5580220</v>
      </c>
      <c r="AH196" s="21">
        <f t="shared" ref="AH196:AH202" si="172">X196-AA196</f>
        <v>117603914</v>
      </c>
      <c r="AI196" s="17">
        <f t="shared" ref="AI196:AI202" si="173">X196-AD196</f>
        <v>133570747</v>
      </c>
      <c r="AJ196" s="18">
        <f t="shared" ref="AJ196:AJ202" si="174">X196-AG196</f>
        <v>195009478</v>
      </c>
      <c r="AK196" s="10"/>
      <c r="AL196" s="455">
        <v>0</v>
      </c>
      <c r="AM196" s="458">
        <v>0</v>
      </c>
      <c r="AN196" s="10"/>
    </row>
    <row r="197" spans="1:40" s="467" customFormat="1" x14ac:dyDescent="0.2">
      <c r="A197" s="623"/>
      <c r="B197" s="554"/>
      <c r="N197" s="10"/>
      <c r="P197" s="10"/>
      <c r="Q197" s="10"/>
      <c r="R197" s="10"/>
      <c r="S197" s="156" t="str">
        <f>+IF(MARZO!S197=0,"",MARZO!S197)</f>
        <v>4100100-2</v>
      </c>
      <c r="T197" s="55" t="str">
        <f>+IF(MARZO!T197=0,"",MARZO!T197)</f>
        <v>Material Médico Quirúrgico</v>
      </c>
      <c r="U197" s="29">
        <f>+ENERO!U197</f>
        <v>54520540</v>
      </c>
      <c r="V197" s="17">
        <f>MARZO!V197+ABRIL!AL197</f>
        <v>0</v>
      </c>
      <c r="W197" s="17">
        <f>MARZO!W197+ABRIL!AM197</f>
        <v>0</v>
      </c>
      <c r="X197" s="20">
        <f t="shared" si="168"/>
        <v>54520540</v>
      </c>
      <c r="Y197" s="21">
        <f>MARZO!AA197</f>
        <v>12186428</v>
      </c>
      <c r="Z197" s="457">
        <v>3670321</v>
      </c>
      <c r="AA197" s="20">
        <f t="shared" si="169"/>
        <v>15856749</v>
      </c>
      <c r="AB197" s="21">
        <f>MARZO!AD197</f>
        <v>12186428</v>
      </c>
      <c r="AC197" s="457">
        <v>3670321</v>
      </c>
      <c r="AD197" s="20">
        <f t="shared" si="170"/>
        <v>15856749</v>
      </c>
      <c r="AE197" s="21">
        <f>MARZO!AG197</f>
        <v>0</v>
      </c>
      <c r="AF197" s="457">
        <v>714866</v>
      </c>
      <c r="AG197" s="20">
        <f t="shared" si="171"/>
        <v>714866</v>
      </c>
      <c r="AH197" s="21">
        <f t="shared" si="172"/>
        <v>38663791</v>
      </c>
      <c r="AI197" s="17">
        <f t="shared" si="173"/>
        <v>38663791</v>
      </c>
      <c r="AJ197" s="18">
        <f t="shared" si="174"/>
        <v>53805674</v>
      </c>
      <c r="AK197" s="10"/>
      <c r="AL197" s="455">
        <v>0</v>
      </c>
      <c r="AM197" s="458">
        <v>0</v>
      </c>
      <c r="AN197" s="10"/>
    </row>
    <row r="198" spans="1:40" s="467" customFormat="1" x14ac:dyDescent="0.2">
      <c r="A198" s="623"/>
      <c r="B198" s="554"/>
      <c r="N198" s="10"/>
      <c r="P198" s="10"/>
      <c r="Q198" s="10"/>
      <c r="R198" s="10"/>
      <c r="S198" s="156" t="str">
        <f>+IF(MARZO!S198=0,"",MARZO!S198)</f>
        <v>4100100-3</v>
      </c>
      <c r="T198" s="55" t="str">
        <f>+IF(MARZO!T198=0,"",MARZO!T198)</f>
        <v>Material de Laboratorio</v>
      </c>
      <c r="U198" s="29">
        <f>+ENERO!U198</f>
        <v>15745580</v>
      </c>
      <c r="V198" s="17">
        <f>MARZO!V198+ABRIL!AL198</f>
        <v>0</v>
      </c>
      <c r="W198" s="17">
        <f>MARZO!W198+ABRIL!AM198</f>
        <v>0</v>
      </c>
      <c r="X198" s="20">
        <f t="shared" si="168"/>
        <v>15745580</v>
      </c>
      <c r="Y198" s="21">
        <f>MARZO!AA198</f>
        <v>4982960</v>
      </c>
      <c r="Z198" s="457">
        <v>922370</v>
      </c>
      <c r="AA198" s="20">
        <f t="shared" si="169"/>
        <v>5905330</v>
      </c>
      <c r="AB198" s="21">
        <f>MARZO!AD198</f>
        <v>4982960</v>
      </c>
      <c r="AC198" s="457">
        <v>922370</v>
      </c>
      <c r="AD198" s="20">
        <f t="shared" si="170"/>
        <v>5905330</v>
      </c>
      <c r="AE198" s="21">
        <f>MARZO!AG198</f>
        <v>0</v>
      </c>
      <c r="AF198" s="457">
        <v>810190</v>
      </c>
      <c r="AG198" s="20">
        <f t="shared" si="171"/>
        <v>810190</v>
      </c>
      <c r="AH198" s="21">
        <f t="shared" si="172"/>
        <v>9840250</v>
      </c>
      <c r="AI198" s="17">
        <f t="shared" si="173"/>
        <v>9840250</v>
      </c>
      <c r="AJ198" s="18">
        <f t="shared" si="174"/>
        <v>14935390</v>
      </c>
      <c r="AK198" s="10"/>
      <c r="AL198" s="455">
        <v>0</v>
      </c>
      <c r="AM198" s="458">
        <v>0</v>
      </c>
      <c r="AN198" s="10"/>
    </row>
    <row r="199" spans="1:40" s="467" customFormat="1" x14ac:dyDescent="0.2">
      <c r="A199" s="623"/>
      <c r="B199" s="554"/>
      <c r="N199" s="10"/>
      <c r="P199" s="10"/>
      <c r="Q199" s="10"/>
      <c r="R199" s="10"/>
      <c r="S199" s="156" t="str">
        <f>+IF(MARZO!S199=0,"",MARZO!S199)</f>
        <v>4100100-4</v>
      </c>
      <c r="T199" s="55" t="str">
        <f>+IF(MARZO!T199=0,"",MARZO!T199)</f>
        <v>Material para Odontologia</v>
      </c>
      <c r="U199" s="29">
        <f>+ENERO!U199</f>
        <v>19604413</v>
      </c>
      <c r="V199" s="17">
        <f>MARZO!V199+ABRIL!AL199</f>
        <v>0</v>
      </c>
      <c r="W199" s="17">
        <f>MARZO!W199+ABRIL!AM199</f>
        <v>0</v>
      </c>
      <c r="X199" s="20">
        <f t="shared" si="168"/>
        <v>19604413</v>
      </c>
      <c r="Y199" s="21">
        <f>MARZO!AA199</f>
        <v>4756391</v>
      </c>
      <c r="Z199" s="457">
        <v>1372788</v>
      </c>
      <c r="AA199" s="20">
        <f t="shared" si="169"/>
        <v>6129179</v>
      </c>
      <c r="AB199" s="21">
        <f>MARZO!AD199</f>
        <v>4756391</v>
      </c>
      <c r="AC199" s="457">
        <v>1372788</v>
      </c>
      <c r="AD199" s="20">
        <f t="shared" si="170"/>
        <v>6129179</v>
      </c>
      <c r="AE199" s="21">
        <f>MARZO!AG199</f>
        <v>632658</v>
      </c>
      <c r="AF199" s="457">
        <v>2584213</v>
      </c>
      <c r="AG199" s="20">
        <f t="shared" si="171"/>
        <v>3216871</v>
      </c>
      <c r="AH199" s="21">
        <f t="shared" si="172"/>
        <v>13475234</v>
      </c>
      <c r="AI199" s="17">
        <f t="shared" si="173"/>
        <v>13475234</v>
      </c>
      <c r="AJ199" s="18">
        <f t="shared" si="174"/>
        <v>16387542</v>
      </c>
      <c r="AK199" s="10"/>
      <c r="AL199" s="455">
        <v>0</v>
      </c>
      <c r="AM199" s="458">
        <v>0</v>
      </c>
      <c r="AN199" s="10"/>
    </row>
    <row r="200" spans="1:40" s="467" customFormat="1" x14ac:dyDescent="0.2">
      <c r="A200" s="623"/>
      <c r="B200" s="554"/>
      <c r="N200" s="10"/>
      <c r="P200" s="10"/>
      <c r="Q200" s="10"/>
      <c r="R200" s="10"/>
      <c r="S200" s="156" t="str">
        <f>+IF(MARZO!S200=0,"",MARZO!S200)</f>
        <v>4100100-5</v>
      </c>
      <c r="T200" s="55" t="str">
        <f>+IF(MARZO!T200=0,"",MARZO!T200)</f>
        <v>Material para Rayos X</v>
      </c>
      <c r="U200" s="29">
        <f>+ENERO!U200</f>
        <v>7961158</v>
      </c>
      <c r="V200" s="17">
        <f>MARZO!V200+ABRIL!AL200</f>
        <v>0</v>
      </c>
      <c r="W200" s="17">
        <f>MARZO!W200+ABRIL!AM200</f>
        <v>0</v>
      </c>
      <c r="X200" s="20">
        <f t="shared" si="168"/>
        <v>7961158</v>
      </c>
      <c r="Y200" s="21">
        <f>MARZO!AA200</f>
        <v>1343280</v>
      </c>
      <c r="Z200" s="457">
        <v>0</v>
      </c>
      <c r="AA200" s="20">
        <f t="shared" si="169"/>
        <v>1343280</v>
      </c>
      <c r="AB200" s="21">
        <f>MARZO!AD200</f>
        <v>1343280</v>
      </c>
      <c r="AC200" s="457">
        <v>0</v>
      </c>
      <c r="AD200" s="20">
        <f t="shared" si="170"/>
        <v>1343280</v>
      </c>
      <c r="AE200" s="21">
        <f>MARZO!AG200</f>
        <v>0</v>
      </c>
      <c r="AF200" s="457">
        <v>0</v>
      </c>
      <c r="AG200" s="20">
        <f t="shared" si="171"/>
        <v>0</v>
      </c>
      <c r="AH200" s="21">
        <f t="shared" si="172"/>
        <v>6617878</v>
      </c>
      <c r="AI200" s="17">
        <f t="shared" si="173"/>
        <v>6617878</v>
      </c>
      <c r="AJ200" s="18">
        <f t="shared" si="174"/>
        <v>7961158</v>
      </c>
      <c r="AK200" s="10"/>
      <c r="AL200" s="455">
        <v>0</v>
      </c>
      <c r="AM200" s="458">
        <v>0</v>
      </c>
      <c r="AN200" s="10"/>
    </row>
    <row r="201" spans="1:40" s="467" customFormat="1" x14ac:dyDescent="0.2">
      <c r="A201" s="623"/>
      <c r="B201" s="554"/>
      <c r="N201" s="10"/>
      <c r="P201" s="10"/>
      <c r="Q201" s="10"/>
      <c r="R201" s="10"/>
      <c r="S201" s="156" t="str">
        <f>+IF(MARZO!S201=0,"",MARZO!S201)</f>
        <v/>
      </c>
      <c r="T201" s="55" t="str">
        <f>+IF(MARZO!T201=0,"",MARZO!T201)</f>
        <v/>
      </c>
      <c r="U201" s="29">
        <f>+ENERO!U201</f>
        <v>0</v>
      </c>
      <c r="V201" s="17">
        <f>MARZO!V201+ABRIL!AL201</f>
        <v>0</v>
      </c>
      <c r="W201" s="17">
        <f>MARZO!W201+ABRIL!AM201</f>
        <v>0</v>
      </c>
      <c r="X201" s="20">
        <f t="shared" si="168"/>
        <v>0</v>
      </c>
      <c r="Y201" s="21">
        <f>MARZO!AA201</f>
        <v>0</v>
      </c>
      <c r="Z201" s="457">
        <v>0</v>
      </c>
      <c r="AA201" s="20">
        <f t="shared" si="169"/>
        <v>0</v>
      </c>
      <c r="AB201" s="21">
        <f>MARZO!AD201</f>
        <v>0</v>
      </c>
      <c r="AC201" s="457">
        <v>0</v>
      </c>
      <c r="AD201" s="20">
        <f t="shared" si="170"/>
        <v>0</v>
      </c>
      <c r="AE201" s="21">
        <f>MARZO!AG201</f>
        <v>0</v>
      </c>
      <c r="AF201" s="457">
        <v>0</v>
      </c>
      <c r="AG201" s="20">
        <f t="shared" si="171"/>
        <v>0</v>
      </c>
      <c r="AH201" s="21">
        <f t="shared" si="172"/>
        <v>0</v>
      </c>
      <c r="AI201" s="17">
        <f t="shared" si="173"/>
        <v>0</v>
      </c>
      <c r="AJ201" s="18">
        <f t="shared" si="174"/>
        <v>0</v>
      </c>
      <c r="AK201" s="10"/>
      <c r="AL201" s="455">
        <v>0</v>
      </c>
      <c r="AM201" s="458">
        <v>0</v>
      </c>
      <c r="AN201" s="10"/>
    </row>
    <row r="202" spans="1:40" s="467" customFormat="1" x14ac:dyDescent="0.2">
      <c r="A202" s="623"/>
      <c r="B202" s="554"/>
      <c r="N202" s="10"/>
      <c r="P202" s="10"/>
      <c r="Q202" s="10"/>
      <c r="R202" s="10"/>
      <c r="S202" s="156" t="str">
        <f>+IF(MARZO!S202=0,"",MARZO!S202)</f>
        <v/>
      </c>
      <c r="T202" s="55" t="str">
        <f>+IF(MARZO!T202=0,"",MARZO!T202)</f>
        <v/>
      </c>
      <c r="U202" s="29">
        <f>+ENERO!U202</f>
        <v>0</v>
      </c>
      <c r="V202" s="17">
        <f>MARZO!V202+ABRIL!AL202</f>
        <v>0</v>
      </c>
      <c r="W202" s="17">
        <f>MARZO!W202+ABRIL!AM202</f>
        <v>0</v>
      </c>
      <c r="X202" s="20">
        <f t="shared" si="168"/>
        <v>0</v>
      </c>
      <c r="Y202" s="21">
        <f>MARZO!AA202</f>
        <v>0</v>
      </c>
      <c r="Z202" s="457">
        <v>0</v>
      </c>
      <c r="AA202" s="20">
        <f t="shared" si="169"/>
        <v>0</v>
      </c>
      <c r="AB202" s="21">
        <f>MARZO!AD202</f>
        <v>0</v>
      </c>
      <c r="AC202" s="457">
        <v>0</v>
      </c>
      <c r="AD202" s="20">
        <f t="shared" si="170"/>
        <v>0</v>
      </c>
      <c r="AE202" s="21">
        <f>MARZO!AG202</f>
        <v>0</v>
      </c>
      <c r="AF202" s="457">
        <v>0</v>
      </c>
      <c r="AG202" s="20">
        <f t="shared" si="171"/>
        <v>0</v>
      </c>
      <c r="AH202" s="21">
        <f t="shared" si="172"/>
        <v>0</v>
      </c>
      <c r="AI202" s="17">
        <f t="shared" si="173"/>
        <v>0</v>
      </c>
      <c r="AJ202" s="18">
        <f t="shared" si="174"/>
        <v>0</v>
      </c>
      <c r="AK202" s="10"/>
      <c r="AL202" s="455">
        <v>0</v>
      </c>
      <c r="AM202" s="458">
        <v>0</v>
      </c>
      <c r="AN202" s="10"/>
    </row>
    <row r="203" spans="1:40" s="467" customFormat="1" x14ac:dyDescent="0.2">
      <c r="A203" s="623"/>
      <c r="B203" s="554"/>
      <c r="N203" s="10"/>
      <c r="P203" s="10"/>
      <c r="Q203" s="10"/>
      <c r="R203" s="10"/>
      <c r="S203" s="155">
        <f>+IF(MARZO!S203=0,"",MARZO!S203)</f>
        <v>4100200</v>
      </c>
      <c r="T203" s="159" t="str">
        <f>+IF(MARZO!T203=0,"",MARZO!T203)</f>
        <v>Gastos Complementarios e Intermedios</v>
      </c>
      <c r="U203" s="29">
        <f t="shared" ref="U203:AJ203" si="175">U204</f>
        <v>36605337</v>
      </c>
      <c r="V203" s="17">
        <f t="shared" si="175"/>
        <v>0</v>
      </c>
      <c r="W203" s="17">
        <f t="shared" si="175"/>
        <v>0</v>
      </c>
      <c r="X203" s="20">
        <f t="shared" si="175"/>
        <v>36605337</v>
      </c>
      <c r="Y203" s="21">
        <f t="shared" si="175"/>
        <v>5260550</v>
      </c>
      <c r="Z203" s="169">
        <f t="shared" si="175"/>
        <v>3198450</v>
      </c>
      <c r="AA203" s="20">
        <f t="shared" si="175"/>
        <v>8459000</v>
      </c>
      <c r="AB203" s="21">
        <f t="shared" si="175"/>
        <v>5260550</v>
      </c>
      <c r="AC203" s="169">
        <f t="shared" si="175"/>
        <v>3198450</v>
      </c>
      <c r="AD203" s="20">
        <f t="shared" si="175"/>
        <v>8459000</v>
      </c>
      <c r="AE203" s="21">
        <f t="shared" si="175"/>
        <v>4644975</v>
      </c>
      <c r="AF203" s="169">
        <f t="shared" si="175"/>
        <v>3154100</v>
      </c>
      <c r="AG203" s="20">
        <f t="shared" si="175"/>
        <v>7799075</v>
      </c>
      <c r="AH203" s="21">
        <f t="shared" si="175"/>
        <v>28146337</v>
      </c>
      <c r="AI203" s="17">
        <f t="shared" si="175"/>
        <v>28146337</v>
      </c>
      <c r="AJ203" s="18">
        <f t="shared" si="175"/>
        <v>28806262</v>
      </c>
      <c r="AK203" s="10"/>
      <c r="AL203" s="31">
        <f>AL204</f>
        <v>0</v>
      </c>
      <c r="AM203" s="28">
        <f>AM204</f>
        <v>0</v>
      </c>
      <c r="AN203" s="10"/>
    </row>
    <row r="204" spans="1:40" s="467" customFormat="1" x14ac:dyDescent="0.2">
      <c r="A204" s="623"/>
      <c r="B204" s="554"/>
      <c r="N204" s="10"/>
      <c r="P204" s="10"/>
      <c r="Q204" s="10"/>
      <c r="R204" s="10"/>
      <c r="S204" s="156" t="str">
        <f>+IF(MARZO!S204=0,"",MARZO!S204)</f>
        <v>4100200-1</v>
      </c>
      <c r="T204" s="55" t="str">
        <f>+IF(MARZO!T204=0,"",MARZO!T204)</f>
        <v>Alimentación</v>
      </c>
      <c r="U204" s="29">
        <f>+ENERO!U204</f>
        <v>36605337</v>
      </c>
      <c r="V204" s="17">
        <f>MARZO!V204+ABRIL!AL204</f>
        <v>0</v>
      </c>
      <c r="W204" s="17">
        <f>MARZO!W204+ABRIL!AM204</f>
        <v>0</v>
      </c>
      <c r="X204" s="20">
        <f>SUM(U204:W204)</f>
        <v>36605337</v>
      </c>
      <c r="Y204" s="21">
        <f>MARZO!AA204</f>
        <v>5260550</v>
      </c>
      <c r="Z204" s="457">
        <v>3198450</v>
      </c>
      <c r="AA204" s="20">
        <f>SUM(Y204:Z204)</f>
        <v>8459000</v>
      </c>
      <c r="AB204" s="21">
        <f>MARZO!AD204</f>
        <v>5260550</v>
      </c>
      <c r="AC204" s="457">
        <v>3198450</v>
      </c>
      <c r="AD204" s="20">
        <f>SUM(AB204:AC204)</f>
        <v>8459000</v>
      </c>
      <c r="AE204" s="21">
        <f>MARZO!AG204</f>
        <v>4644975</v>
      </c>
      <c r="AF204" s="457">
        <v>3154100</v>
      </c>
      <c r="AG204" s="20">
        <f>SUM(AE204:AF204)</f>
        <v>7799075</v>
      </c>
      <c r="AH204" s="21">
        <f>X204-AA204</f>
        <v>28146337</v>
      </c>
      <c r="AI204" s="17">
        <f>X204-AD204</f>
        <v>28146337</v>
      </c>
      <c r="AJ204" s="18">
        <f>X204-AG204</f>
        <v>28806262</v>
      </c>
      <c r="AK204" s="10"/>
      <c r="AL204" s="455">
        <v>0</v>
      </c>
      <c r="AM204" s="458">
        <v>0</v>
      </c>
      <c r="AN204" s="10"/>
    </row>
    <row r="205" spans="1:40" s="467" customFormat="1" ht="13.5" thickBot="1" x14ac:dyDescent="0.25">
      <c r="A205" s="623"/>
      <c r="B205" s="554"/>
      <c r="N205" s="10"/>
      <c r="P205" s="10"/>
      <c r="Q205" s="10"/>
      <c r="R205" s="10"/>
      <c r="S205" s="624">
        <f>+IF(MARZO!S205=0,"",MARZO!S205)</f>
        <v>4199999</v>
      </c>
      <c r="T205" s="625" t="str">
        <f>+IF(MARZO!T205=0,"",MARZO!T205)</f>
        <v>Vigencias Anteriores</v>
      </c>
      <c r="U205" s="160">
        <f>+ENERO!U205</f>
        <v>0</v>
      </c>
      <c r="V205" s="143">
        <f>MARZO!V205+ABRIL!AL205</f>
        <v>0</v>
      </c>
      <c r="W205" s="143">
        <f>MARZO!W205+ABRIL!AM205</f>
        <v>87811448</v>
      </c>
      <c r="X205" s="149">
        <f>SUM(U205:W205)</f>
        <v>87811448</v>
      </c>
      <c r="Y205" s="147">
        <f>MARZO!AA205</f>
        <v>87811448</v>
      </c>
      <c r="Z205" s="475">
        <v>0</v>
      </c>
      <c r="AA205" s="149">
        <f>SUM(Y205:Z205)</f>
        <v>87811448</v>
      </c>
      <c r="AB205" s="147">
        <f>MARZO!AD205</f>
        <v>87811448</v>
      </c>
      <c r="AC205" s="475">
        <v>0</v>
      </c>
      <c r="AD205" s="149">
        <f>SUM(AB205:AC205)</f>
        <v>87811448</v>
      </c>
      <c r="AE205" s="147">
        <f>MARZO!AG205</f>
        <v>55174393</v>
      </c>
      <c r="AF205" s="475">
        <v>15675156</v>
      </c>
      <c r="AG205" s="149">
        <f>SUM(AE205:AF205)</f>
        <v>70849549</v>
      </c>
      <c r="AH205" s="147">
        <f>X205-AA205</f>
        <v>0</v>
      </c>
      <c r="AI205" s="143">
        <f>X205-AD205</f>
        <v>0</v>
      </c>
      <c r="AJ205" s="148">
        <f>X205-AG205</f>
        <v>16961899</v>
      </c>
      <c r="AK205" s="10"/>
      <c r="AL205" s="471">
        <v>0</v>
      </c>
      <c r="AM205" s="476">
        <v>0</v>
      </c>
      <c r="AN205" s="10"/>
    </row>
    <row r="206" spans="1:40" s="467" customFormat="1" ht="15.75" x14ac:dyDescent="0.2">
      <c r="A206" s="623"/>
      <c r="B206" s="554"/>
      <c r="N206" s="10"/>
      <c r="P206" s="10"/>
      <c r="Q206" s="10"/>
      <c r="R206" s="10"/>
      <c r="S206" s="627" t="str">
        <f>+IF(MARZO!S206=0,"",MARZO!S206)</f>
        <v/>
      </c>
      <c r="T206" s="628" t="str">
        <f>+IF(MARZO!T206=0,"",MARZO!T206)</f>
        <v/>
      </c>
      <c r="U206" s="208"/>
      <c r="V206" s="208"/>
      <c r="W206" s="208"/>
      <c r="X206" s="208"/>
      <c r="Y206" s="208"/>
      <c r="Z206" s="208"/>
      <c r="AA206" s="208"/>
      <c r="AB206" s="208"/>
      <c r="AC206" s="208"/>
      <c r="AD206" s="208"/>
      <c r="AE206" s="208"/>
      <c r="AF206" s="208"/>
      <c r="AG206" s="208"/>
      <c r="AH206" s="208"/>
      <c r="AI206" s="208"/>
      <c r="AJ206" s="209"/>
      <c r="AK206" s="10"/>
      <c r="AL206" s="630"/>
      <c r="AM206" s="631"/>
      <c r="AN206" s="10"/>
    </row>
    <row r="207" spans="1:40" s="467" customFormat="1" ht="19.5" x14ac:dyDescent="0.2">
      <c r="A207" s="623"/>
      <c r="B207" s="554"/>
      <c r="N207" s="10"/>
      <c r="P207" s="10"/>
      <c r="Q207" s="10"/>
      <c r="R207" s="10"/>
      <c r="S207" s="654" t="str">
        <f>+IF(MARZO!S207=0,"",MARZO!S207)</f>
        <v>B</v>
      </c>
      <c r="T207" s="655" t="str">
        <f>+IF(MARZO!T207=0,"",MARZO!T207)</f>
        <v>GASTOS DE OPERACION COMERCIAL</v>
      </c>
      <c r="U207" s="589">
        <f t="shared" ref="U207:AJ207" si="176">U209</f>
        <v>0</v>
      </c>
      <c r="V207" s="590">
        <f t="shared" si="176"/>
        <v>0</v>
      </c>
      <c r="W207" s="590">
        <f t="shared" si="176"/>
        <v>20000000</v>
      </c>
      <c r="X207" s="591">
        <f t="shared" si="176"/>
        <v>20000000</v>
      </c>
      <c r="Y207" s="464">
        <f t="shared" si="176"/>
        <v>2237931</v>
      </c>
      <c r="Z207" s="590">
        <f t="shared" si="176"/>
        <v>0</v>
      </c>
      <c r="AA207" s="591">
        <f t="shared" si="176"/>
        <v>2237931</v>
      </c>
      <c r="AB207" s="464">
        <f t="shared" si="176"/>
        <v>2237931</v>
      </c>
      <c r="AC207" s="590">
        <f t="shared" si="176"/>
        <v>0</v>
      </c>
      <c r="AD207" s="591">
        <f t="shared" si="176"/>
        <v>2237931</v>
      </c>
      <c r="AE207" s="464">
        <f t="shared" si="176"/>
        <v>0</v>
      </c>
      <c r="AF207" s="590">
        <f t="shared" si="176"/>
        <v>2237931</v>
      </c>
      <c r="AG207" s="591">
        <f t="shared" si="176"/>
        <v>2237931</v>
      </c>
      <c r="AH207" s="464">
        <f t="shared" si="176"/>
        <v>17762069</v>
      </c>
      <c r="AI207" s="590">
        <f t="shared" si="176"/>
        <v>17762069</v>
      </c>
      <c r="AJ207" s="465">
        <f t="shared" si="176"/>
        <v>17762069</v>
      </c>
      <c r="AK207" s="10"/>
      <c r="AL207" s="464">
        <f>AL209</f>
        <v>0</v>
      </c>
      <c r="AM207" s="465">
        <f>AM209</f>
        <v>0</v>
      </c>
      <c r="AN207" s="10"/>
    </row>
    <row r="208" spans="1:40" s="467" customFormat="1" ht="15.75" x14ac:dyDescent="0.2">
      <c r="A208" s="623"/>
      <c r="B208" s="554"/>
      <c r="N208" s="10"/>
      <c r="P208" s="10"/>
      <c r="Q208" s="10"/>
      <c r="R208" s="10"/>
      <c r="S208" s="448"/>
      <c r="T208" s="649"/>
      <c r="U208" s="193"/>
      <c r="V208" s="193"/>
      <c r="W208" s="193"/>
      <c r="X208" s="193"/>
      <c r="Y208" s="193"/>
      <c r="Z208" s="193"/>
      <c r="AA208" s="193"/>
      <c r="AB208" s="193"/>
      <c r="AC208" s="193"/>
      <c r="AD208" s="193"/>
      <c r="AE208" s="193"/>
      <c r="AF208" s="193"/>
      <c r="AG208" s="193"/>
      <c r="AH208" s="193"/>
      <c r="AI208" s="193"/>
      <c r="AJ208" s="207"/>
      <c r="AK208" s="10"/>
      <c r="AL208" s="637"/>
      <c r="AM208" s="638"/>
      <c r="AN208" s="10"/>
    </row>
    <row r="209" spans="1:40" s="467" customFormat="1" ht="15.75" x14ac:dyDescent="0.2">
      <c r="A209" s="623"/>
      <c r="B209" s="554"/>
      <c r="N209" s="10"/>
      <c r="P209" s="10"/>
      <c r="Q209" s="10"/>
      <c r="R209" s="10"/>
      <c r="S209" s="469">
        <f>+IF(MARZO!S209=0,"",MARZO!S209)</f>
        <v>5000000</v>
      </c>
      <c r="T209" s="469" t="str">
        <f>+IF(MARZO!T209=0,"",MARZO!T209)</f>
        <v>GASTOS DE COMERCIALIZACION</v>
      </c>
      <c r="U209" s="589">
        <f t="shared" ref="U209:AJ209" si="177">U210</f>
        <v>0</v>
      </c>
      <c r="V209" s="590">
        <f t="shared" si="177"/>
        <v>0</v>
      </c>
      <c r="W209" s="590">
        <f t="shared" si="177"/>
        <v>20000000</v>
      </c>
      <c r="X209" s="591">
        <f t="shared" si="177"/>
        <v>20000000</v>
      </c>
      <c r="Y209" s="464">
        <f t="shared" si="177"/>
        <v>2237931</v>
      </c>
      <c r="Z209" s="590">
        <f t="shared" si="177"/>
        <v>0</v>
      </c>
      <c r="AA209" s="591">
        <f t="shared" si="177"/>
        <v>2237931</v>
      </c>
      <c r="AB209" s="464">
        <f t="shared" si="177"/>
        <v>2237931</v>
      </c>
      <c r="AC209" s="590">
        <f t="shared" si="177"/>
        <v>0</v>
      </c>
      <c r="AD209" s="591">
        <f t="shared" si="177"/>
        <v>2237931</v>
      </c>
      <c r="AE209" s="464">
        <f t="shared" si="177"/>
        <v>0</v>
      </c>
      <c r="AF209" s="590">
        <f t="shared" si="177"/>
        <v>2237931</v>
      </c>
      <c r="AG209" s="591">
        <f t="shared" si="177"/>
        <v>2237931</v>
      </c>
      <c r="AH209" s="464">
        <f t="shared" si="177"/>
        <v>17762069</v>
      </c>
      <c r="AI209" s="590">
        <f t="shared" si="177"/>
        <v>17762069</v>
      </c>
      <c r="AJ209" s="465">
        <f t="shared" si="177"/>
        <v>17762069</v>
      </c>
      <c r="AK209" s="10"/>
      <c r="AL209" s="151">
        <f>AL210</f>
        <v>0</v>
      </c>
      <c r="AM209" s="153">
        <f>AM210</f>
        <v>0</v>
      </c>
      <c r="AN209" s="10"/>
    </row>
    <row r="210" spans="1:40" s="467" customFormat="1" ht="15" x14ac:dyDescent="0.2">
      <c r="A210" s="623"/>
      <c r="B210" s="554"/>
      <c r="N210" s="10"/>
      <c r="P210" s="10"/>
      <c r="Q210" s="10"/>
      <c r="R210" s="10"/>
      <c r="S210" s="34">
        <f>+IF(MARZO!S210=0,"",MARZO!S210)</f>
        <v>5100000</v>
      </c>
      <c r="T210" s="158" t="str">
        <f>+IF(MARZO!T210=0,"",MARZO!T210)</f>
        <v>Insumos y Suministros para Venta al Público</v>
      </c>
      <c r="U210" s="157">
        <f t="shared" ref="U210:AJ210" si="178">U211+U218</f>
        <v>0</v>
      </c>
      <c r="V210" s="144">
        <f t="shared" si="178"/>
        <v>0</v>
      </c>
      <c r="W210" s="144">
        <f t="shared" si="178"/>
        <v>20000000</v>
      </c>
      <c r="X210" s="152">
        <f t="shared" si="178"/>
        <v>20000000</v>
      </c>
      <c r="Y210" s="151">
        <f t="shared" si="178"/>
        <v>2237931</v>
      </c>
      <c r="Z210" s="144">
        <f t="shared" si="178"/>
        <v>0</v>
      </c>
      <c r="AA210" s="152">
        <f t="shared" si="178"/>
        <v>2237931</v>
      </c>
      <c r="AB210" s="151">
        <f t="shared" si="178"/>
        <v>2237931</v>
      </c>
      <c r="AC210" s="144">
        <f t="shared" si="178"/>
        <v>0</v>
      </c>
      <c r="AD210" s="152">
        <f t="shared" si="178"/>
        <v>2237931</v>
      </c>
      <c r="AE210" s="151">
        <f t="shared" si="178"/>
        <v>0</v>
      </c>
      <c r="AF210" s="144">
        <f t="shared" si="178"/>
        <v>2237931</v>
      </c>
      <c r="AG210" s="152">
        <f t="shared" si="178"/>
        <v>2237931</v>
      </c>
      <c r="AH210" s="151">
        <f t="shared" si="178"/>
        <v>17762069</v>
      </c>
      <c r="AI210" s="144">
        <f t="shared" si="178"/>
        <v>17762069</v>
      </c>
      <c r="AJ210" s="153">
        <f t="shared" si="178"/>
        <v>17762069</v>
      </c>
      <c r="AK210" s="10"/>
      <c r="AL210" s="151">
        <f>AL211+AL218</f>
        <v>0</v>
      </c>
      <c r="AM210" s="153">
        <f>AM211+AM218</f>
        <v>0</v>
      </c>
      <c r="AN210" s="10"/>
    </row>
    <row r="211" spans="1:40" s="467" customFormat="1" x14ac:dyDescent="0.2">
      <c r="A211" s="623"/>
      <c r="B211" s="554"/>
      <c r="N211" s="10"/>
      <c r="P211" s="10"/>
      <c r="Q211" s="10"/>
      <c r="R211" s="10"/>
      <c r="S211" s="155">
        <f>+IF(MARZO!S211=0,"",MARZO!S211)</f>
        <v>5100100</v>
      </c>
      <c r="T211" s="159" t="str">
        <f>+IF(MARZO!T211=0,"",MARZO!T211)</f>
        <v>Compra de Bienes para la venta</v>
      </c>
      <c r="U211" s="29">
        <f t="shared" ref="U211:AJ211" si="179">SUM(U212:U217)</f>
        <v>0</v>
      </c>
      <c r="V211" s="17">
        <f t="shared" si="179"/>
        <v>0</v>
      </c>
      <c r="W211" s="17">
        <f t="shared" si="179"/>
        <v>20000000</v>
      </c>
      <c r="X211" s="20">
        <f t="shared" si="179"/>
        <v>20000000</v>
      </c>
      <c r="Y211" s="21">
        <f t="shared" si="179"/>
        <v>2237931</v>
      </c>
      <c r="Z211" s="169">
        <f t="shared" si="179"/>
        <v>0</v>
      </c>
      <c r="AA211" s="20">
        <f t="shared" si="179"/>
        <v>2237931</v>
      </c>
      <c r="AB211" s="21">
        <f t="shared" si="179"/>
        <v>2237931</v>
      </c>
      <c r="AC211" s="169">
        <f t="shared" si="179"/>
        <v>0</v>
      </c>
      <c r="AD211" s="20">
        <f t="shared" si="179"/>
        <v>2237931</v>
      </c>
      <c r="AE211" s="21">
        <f t="shared" si="179"/>
        <v>0</v>
      </c>
      <c r="AF211" s="169">
        <f t="shared" si="179"/>
        <v>2237931</v>
      </c>
      <c r="AG211" s="20">
        <f t="shared" si="179"/>
        <v>2237931</v>
      </c>
      <c r="AH211" s="21">
        <f t="shared" si="179"/>
        <v>17762069</v>
      </c>
      <c r="AI211" s="17">
        <f t="shared" si="179"/>
        <v>17762069</v>
      </c>
      <c r="AJ211" s="18">
        <f t="shared" si="179"/>
        <v>17762069</v>
      </c>
      <c r="AK211" s="12"/>
      <c r="AL211" s="31">
        <f>SUM(AL212:AL217)</f>
        <v>0</v>
      </c>
      <c r="AM211" s="28">
        <f>SUM(AM212:AM217)</f>
        <v>0</v>
      </c>
      <c r="AN211" s="10"/>
    </row>
    <row r="212" spans="1:40" s="467" customFormat="1" x14ac:dyDescent="0.2">
      <c r="A212" s="623"/>
      <c r="B212" s="554"/>
      <c r="N212" s="10"/>
      <c r="P212" s="10"/>
      <c r="Q212" s="10"/>
      <c r="R212" s="10"/>
      <c r="S212" s="156" t="str">
        <f>+IF(MARZO!S212=0,"",MARZO!S212)</f>
        <v>5100100-1</v>
      </c>
      <c r="T212" s="55" t="str">
        <f>+IF(MARZO!T212=0,"",MARZO!T212)</f>
        <v>Productos Farmaceuticos</v>
      </c>
      <c r="U212" s="29">
        <f>+ENERO!U212</f>
        <v>0</v>
      </c>
      <c r="V212" s="17">
        <f>MARZO!V212+ABRIL!AL212</f>
        <v>0</v>
      </c>
      <c r="W212" s="17">
        <f>MARZO!W212+ABRIL!AM212</f>
        <v>20000000</v>
      </c>
      <c r="X212" s="20">
        <f t="shared" ref="X212:X218" si="180">SUM(U212:W212)</f>
        <v>20000000</v>
      </c>
      <c r="Y212" s="21">
        <f>MARZO!AA212</f>
        <v>2237931</v>
      </c>
      <c r="Z212" s="457">
        <v>0</v>
      </c>
      <c r="AA212" s="20">
        <f t="shared" ref="AA212:AA218" si="181">SUM(Y212:Z212)</f>
        <v>2237931</v>
      </c>
      <c r="AB212" s="21">
        <f>MARZO!AD212</f>
        <v>2237931</v>
      </c>
      <c r="AC212" s="457">
        <v>0</v>
      </c>
      <c r="AD212" s="20">
        <f t="shared" ref="AD212:AD218" si="182">SUM(AB212:AC212)</f>
        <v>2237931</v>
      </c>
      <c r="AE212" s="21">
        <f>MARZO!AG212</f>
        <v>0</v>
      </c>
      <c r="AF212" s="457">
        <v>2237931</v>
      </c>
      <c r="AG212" s="20">
        <f t="shared" ref="AG212:AG218" si="183">SUM(AE212:AF212)</f>
        <v>2237931</v>
      </c>
      <c r="AH212" s="21">
        <f t="shared" ref="AH212:AH218" si="184">X212-AA212</f>
        <v>17762069</v>
      </c>
      <c r="AI212" s="17">
        <f t="shared" ref="AI212:AI218" si="185">X212-AD212</f>
        <v>17762069</v>
      </c>
      <c r="AJ212" s="18">
        <f t="shared" ref="AJ212:AJ218" si="186">X212-AG212</f>
        <v>17762069</v>
      </c>
      <c r="AK212" s="10"/>
      <c r="AL212" s="455">
        <v>0</v>
      </c>
      <c r="AM212" s="458">
        <v>0</v>
      </c>
      <c r="AN212" s="10"/>
    </row>
    <row r="213" spans="1:40" s="467" customFormat="1" x14ac:dyDescent="0.2">
      <c r="A213" s="623"/>
      <c r="B213" s="554"/>
      <c r="N213" s="10"/>
      <c r="P213" s="10"/>
      <c r="Q213" s="10"/>
      <c r="R213" s="10"/>
      <c r="S213" s="156" t="str">
        <f>+IF(MARZO!S213=0,"",MARZO!S213)</f>
        <v>5100100-2</v>
      </c>
      <c r="T213" s="55" t="str">
        <f>+IF(MARZO!T213=0,"",MARZO!T213)</f>
        <v>Material Médico Quirúrgico</v>
      </c>
      <c r="U213" s="29">
        <f>+ENERO!U213</f>
        <v>0</v>
      </c>
      <c r="V213" s="17">
        <f>MARZO!V213+ABRIL!AL213</f>
        <v>0</v>
      </c>
      <c r="W213" s="17">
        <f>MARZO!W213+ABRIL!AM213</f>
        <v>0</v>
      </c>
      <c r="X213" s="20">
        <f t="shared" si="180"/>
        <v>0</v>
      </c>
      <c r="Y213" s="21">
        <f>MARZO!AA213</f>
        <v>0</v>
      </c>
      <c r="Z213" s="457">
        <v>0</v>
      </c>
      <c r="AA213" s="20">
        <f t="shared" si="181"/>
        <v>0</v>
      </c>
      <c r="AB213" s="21">
        <f>MARZO!AD213</f>
        <v>0</v>
      </c>
      <c r="AC213" s="457">
        <v>0</v>
      </c>
      <c r="AD213" s="20">
        <f t="shared" si="182"/>
        <v>0</v>
      </c>
      <c r="AE213" s="21">
        <f>MARZO!AG213</f>
        <v>0</v>
      </c>
      <c r="AF213" s="457">
        <v>0</v>
      </c>
      <c r="AG213" s="20">
        <f t="shared" si="183"/>
        <v>0</v>
      </c>
      <c r="AH213" s="21">
        <f t="shared" si="184"/>
        <v>0</v>
      </c>
      <c r="AI213" s="17">
        <f t="shared" si="185"/>
        <v>0</v>
      </c>
      <c r="AJ213" s="18">
        <f t="shared" si="186"/>
        <v>0</v>
      </c>
      <c r="AK213" s="10"/>
      <c r="AL213" s="455">
        <v>0</v>
      </c>
      <c r="AM213" s="458">
        <v>0</v>
      </c>
      <c r="AN213" s="10"/>
    </row>
    <row r="214" spans="1:40" s="467" customFormat="1" x14ac:dyDescent="0.2">
      <c r="A214" s="623"/>
      <c r="B214" s="554"/>
      <c r="N214" s="10"/>
      <c r="P214" s="10"/>
      <c r="Q214" s="10"/>
      <c r="R214" s="10"/>
      <c r="S214" s="156" t="str">
        <f>+IF(MARZO!S214=0,"",MARZO!S214)</f>
        <v>5100100-3</v>
      </c>
      <c r="T214" s="55" t="str">
        <f>+IF(MARZO!T214=0,"",MARZO!T214)</f>
        <v>Material de Laboratorio</v>
      </c>
      <c r="U214" s="29">
        <f>+ENERO!U214</f>
        <v>0</v>
      </c>
      <c r="V214" s="17">
        <f>MARZO!V214+ABRIL!AL214</f>
        <v>0</v>
      </c>
      <c r="W214" s="17">
        <f>MARZO!W214+ABRIL!AM214</f>
        <v>0</v>
      </c>
      <c r="X214" s="20">
        <f t="shared" si="180"/>
        <v>0</v>
      </c>
      <c r="Y214" s="21">
        <f>MARZO!AA214</f>
        <v>0</v>
      </c>
      <c r="Z214" s="457">
        <v>0</v>
      </c>
      <c r="AA214" s="20">
        <f t="shared" si="181"/>
        <v>0</v>
      </c>
      <c r="AB214" s="21">
        <f>MARZO!AD214</f>
        <v>0</v>
      </c>
      <c r="AC214" s="457">
        <v>0</v>
      </c>
      <c r="AD214" s="20">
        <f t="shared" si="182"/>
        <v>0</v>
      </c>
      <c r="AE214" s="21">
        <f>MARZO!AG214</f>
        <v>0</v>
      </c>
      <c r="AF214" s="457">
        <v>0</v>
      </c>
      <c r="AG214" s="20">
        <f t="shared" si="183"/>
        <v>0</v>
      </c>
      <c r="AH214" s="21">
        <f t="shared" si="184"/>
        <v>0</v>
      </c>
      <c r="AI214" s="17">
        <f t="shared" si="185"/>
        <v>0</v>
      </c>
      <c r="AJ214" s="18">
        <f t="shared" si="186"/>
        <v>0</v>
      </c>
      <c r="AK214" s="10"/>
      <c r="AL214" s="455">
        <v>0</v>
      </c>
      <c r="AM214" s="458">
        <v>0</v>
      </c>
      <c r="AN214" s="10"/>
    </row>
    <row r="215" spans="1:40" s="467" customFormat="1" x14ac:dyDescent="0.2">
      <c r="A215" s="623"/>
      <c r="B215" s="554"/>
      <c r="N215" s="10"/>
      <c r="P215" s="10"/>
      <c r="Q215" s="10"/>
      <c r="R215" s="10"/>
      <c r="S215" s="156" t="str">
        <f>+IF(MARZO!S215=0,"",MARZO!S215)</f>
        <v>5100100-4</v>
      </c>
      <c r="T215" s="55" t="str">
        <f>+IF(MARZO!T215=0,"",MARZO!T215)</f>
        <v>Material para Odontologia</v>
      </c>
      <c r="U215" s="29">
        <f>+ENERO!U215</f>
        <v>0</v>
      </c>
      <c r="V215" s="17">
        <f>MARZO!V215+ABRIL!AL215</f>
        <v>0</v>
      </c>
      <c r="W215" s="17">
        <f>MARZO!W215+ABRIL!AM215</f>
        <v>0</v>
      </c>
      <c r="X215" s="20">
        <f t="shared" si="180"/>
        <v>0</v>
      </c>
      <c r="Y215" s="21">
        <f>MARZO!AA215</f>
        <v>0</v>
      </c>
      <c r="Z215" s="457">
        <v>0</v>
      </c>
      <c r="AA215" s="20">
        <f t="shared" si="181"/>
        <v>0</v>
      </c>
      <c r="AB215" s="21">
        <f>MARZO!AD215</f>
        <v>0</v>
      </c>
      <c r="AC215" s="457">
        <v>0</v>
      </c>
      <c r="AD215" s="20">
        <f t="shared" si="182"/>
        <v>0</v>
      </c>
      <c r="AE215" s="21">
        <f>MARZO!AG215</f>
        <v>0</v>
      </c>
      <c r="AF215" s="457">
        <v>0</v>
      </c>
      <c r="AG215" s="20">
        <f t="shared" si="183"/>
        <v>0</v>
      </c>
      <c r="AH215" s="21">
        <f t="shared" si="184"/>
        <v>0</v>
      </c>
      <c r="AI215" s="17">
        <f t="shared" si="185"/>
        <v>0</v>
      </c>
      <c r="AJ215" s="18">
        <f t="shared" si="186"/>
        <v>0</v>
      </c>
      <c r="AK215" s="10"/>
      <c r="AL215" s="455">
        <v>0</v>
      </c>
      <c r="AM215" s="458">
        <v>0</v>
      </c>
      <c r="AN215" s="10"/>
    </row>
    <row r="216" spans="1:40" s="467" customFormat="1" x14ac:dyDescent="0.2">
      <c r="A216" s="623"/>
      <c r="B216" s="554"/>
      <c r="N216" s="10"/>
      <c r="P216" s="10"/>
      <c r="Q216" s="10"/>
      <c r="R216" s="10"/>
      <c r="S216" s="156" t="str">
        <f>+IF(MARZO!S216=0,"",MARZO!S216)</f>
        <v>5100100-5</v>
      </c>
      <c r="T216" s="55" t="str">
        <f>+IF(MARZO!T216=0,"",MARZO!T216)</f>
        <v>Material para Rayos X</v>
      </c>
      <c r="U216" s="29">
        <f>+ENERO!U216</f>
        <v>0</v>
      </c>
      <c r="V216" s="17">
        <f>MARZO!V216+ABRIL!AL216</f>
        <v>0</v>
      </c>
      <c r="W216" s="17">
        <f>MARZO!W216+ABRIL!AM216</f>
        <v>0</v>
      </c>
      <c r="X216" s="20">
        <f t="shared" si="180"/>
        <v>0</v>
      </c>
      <c r="Y216" s="21">
        <f>MARZO!AA216</f>
        <v>0</v>
      </c>
      <c r="Z216" s="457">
        <v>0</v>
      </c>
      <c r="AA216" s="20">
        <f t="shared" si="181"/>
        <v>0</v>
      </c>
      <c r="AB216" s="21">
        <f>MARZO!AD216</f>
        <v>0</v>
      </c>
      <c r="AC216" s="457">
        <v>0</v>
      </c>
      <c r="AD216" s="20">
        <f t="shared" si="182"/>
        <v>0</v>
      </c>
      <c r="AE216" s="21">
        <f>MARZO!AG216</f>
        <v>0</v>
      </c>
      <c r="AF216" s="457">
        <v>0</v>
      </c>
      <c r="AG216" s="20">
        <f t="shared" si="183"/>
        <v>0</v>
      </c>
      <c r="AH216" s="21">
        <f t="shared" si="184"/>
        <v>0</v>
      </c>
      <c r="AI216" s="17">
        <f t="shared" si="185"/>
        <v>0</v>
      </c>
      <c r="AJ216" s="18">
        <f t="shared" si="186"/>
        <v>0</v>
      </c>
      <c r="AK216" s="10"/>
      <c r="AL216" s="455">
        <v>0</v>
      </c>
      <c r="AM216" s="458">
        <v>0</v>
      </c>
      <c r="AN216" s="10"/>
    </row>
    <row r="217" spans="1:40" s="467" customFormat="1" x14ac:dyDescent="0.2">
      <c r="A217" s="623"/>
      <c r="B217" s="554"/>
      <c r="N217" s="10"/>
      <c r="P217" s="10"/>
      <c r="Q217" s="10"/>
      <c r="R217" s="10"/>
      <c r="S217" s="156" t="str">
        <f>+IF(MARZO!S217=0,"",MARZO!S217)</f>
        <v>5100100-6</v>
      </c>
      <c r="T217" s="55" t="str">
        <f>+IF(MARZO!T217=0,"",MARZO!T217)</f>
        <v>Material aseo personal, etc.</v>
      </c>
      <c r="U217" s="29">
        <f>+ENERO!U217</f>
        <v>0</v>
      </c>
      <c r="V217" s="17">
        <f>MARZO!V217+ABRIL!AL217</f>
        <v>0</v>
      </c>
      <c r="W217" s="17">
        <f>MARZO!W217+ABRIL!AM217</f>
        <v>0</v>
      </c>
      <c r="X217" s="20">
        <f t="shared" si="180"/>
        <v>0</v>
      </c>
      <c r="Y217" s="21">
        <f>MARZO!AA217</f>
        <v>0</v>
      </c>
      <c r="Z217" s="457">
        <v>0</v>
      </c>
      <c r="AA217" s="20">
        <f t="shared" si="181"/>
        <v>0</v>
      </c>
      <c r="AB217" s="21">
        <f>MARZO!AD217</f>
        <v>0</v>
      </c>
      <c r="AC217" s="457">
        <v>0</v>
      </c>
      <c r="AD217" s="20">
        <f t="shared" si="182"/>
        <v>0</v>
      </c>
      <c r="AE217" s="21">
        <f>MARZO!AG217</f>
        <v>0</v>
      </c>
      <c r="AF217" s="457">
        <v>0</v>
      </c>
      <c r="AG217" s="20">
        <f t="shared" si="183"/>
        <v>0</v>
      </c>
      <c r="AH217" s="21">
        <f t="shared" si="184"/>
        <v>0</v>
      </c>
      <c r="AI217" s="17">
        <f t="shared" si="185"/>
        <v>0</v>
      </c>
      <c r="AJ217" s="18">
        <f t="shared" si="186"/>
        <v>0</v>
      </c>
      <c r="AK217" s="10"/>
      <c r="AL217" s="455">
        <v>0</v>
      </c>
      <c r="AM217" s="458">
        <v>0</v>
      </c>
      <c r="AN217" s="10"/>
    </row>
    <row r="218" spans="1:40" s="467" customFormat="1" ht="15" thickBot="1" x14ac:dyDescent="0.25">
      <c r="A218" s="623"/>
      <c r="B218" s="554"/>
      <c r="N218" s="10"/>
      <c r="P218" s="10"/>
      <c r="Q218" s="10"/>
      <c r="R218" s="10"/>
      <c r="S218" s="657">
        <f>+IF(MARZO!S218=0,"",MARZO!S218)</f>
        <v>5199999</v>
      </c>
      <c r="T218" s="658" t="str">
        <f>+IF(MARZO!T218=0,"",MARZO!T218)</f>
        <v>Vigencias Anteriores</v>
      </c>
      <c r="U218" s="160">
        <f>+ENERO!U218</f>
        <v>0</v>
      </c>
      <c r="V218" s="143">
        <f>MARZO!V218+ABRIL!AL218</f>
        <v>0</v>
      </c>
      <c r="W218" s="143">
        <f>MARZO!W218+ABRIL!AM218</f>
        <v>0</v>
      </c>
      <c r="X218" s="149">
        <f t="shared" si="180"/>
        <v>0</v>
      </c>
      <c r="Y218" s="147">
        <f>MARZO!AA218</f>
        <v>0</v>
      </c>
      <c r="Z218" s="475">
        <v>0</v>
      </c>
      <c r="AA218" s="149">
        <f t="shared" si="181"/>
        <v>0</v>
      </c>
      <c r="AB218" s="147">
        <f>MARZO!AD218</f>
        <v>0</v>
      </c>
      <c r="AC218" s="475">
        <v>0</v>
      </c>
      <c r="AD218" s="149">
        <f t="shared" si="182"/>
        <v>0</v>
      </c>
      <c r="AE218" s="147">
        <f>MARZO!AG218</f>
        <v>0</v>
      </c>
      <c r="AF218" s="475">
        <v>0</v>
      </c>
      <c r="AG218" s="149">
        <f t="shared" si="183"/>
        <v>0</v>
      </c>
      <c r="AH218" s="147">
        <f t="shared" si="184"/>
        <v>0</v>
      </c>
      <c r="AI218" s="143">
        <f t="shared" si="185"/>
        <v>0</v>
      </c>
      <c r="AJ218" s="148">
        <f t="shared" si="186"/>
        <v>0</v>
      </c>
      <c r="AK218" s="10"/>
      <c r="AL218" s="650">
        <v>0</v>
      </c>
      <c r="AM218" s="651">
        <v>0</v>
      </c>
      <c r="AN218" s="10"/>
    </row>
    <row r="219" spans="1:40" s="467" customFormat="1" ht="16.5" thickBot="1" x14ac:dyDescent="0.25">
      <c r="A219" s="623"/>
      <c r="B219" s="554"/>
      <c r="N219" s="10"/>
      <c r="P219" s="10"/>
      <c r="Q219" s="10"/>
      <c r="R219" s="10"/>
      <c r="S219" s="643" t="str">
        <f>+IF(MARZO!S219=0,"",MARZO!S219)</f>
        <v/>
      </c>
      <c r="T219" s="357" t="str">
        <f>+IF(MARZO!T219=0,"",MARZO!T219)</f>
        <v/>
      </c>
      <c r="U219" s="192"/>
      <c r="V219" s="192"/>
      <c r="W219" s="192"/>
      <c r="X219" s="192"/>
      <c r="Y219" s="192"/>
      <c r="Z219" s="192"/>
      <c r="AA219" s="192"/>
      <c r="AB219" s="192"/>
      <c r="AC219" s="192"/>
      <c r="AD219" s="192"/>
      <c r="AE219" s="192"/>
      <c r="AF219" s="192"/>
      <c r="AG219" s="192"/>
      <c r="AH219" s="192"/>
      <c r="AI219" s="192"/>
      <c r="AJ219" s="210"/>
      <c r="AK219" s="12"/>
      <c r="AL219" s="645"/>
      <c r="AM219" s="646"/>
      <c r="AN219" s="10"/>
    </row>
    <row r="220" spans="1:40" s="467" customFormat="1" ht="19.5" x14ac:dyDescent="0.2">
      <c r="A220" s="623"/>
      <c r="B220" s="554"/>
      <c r="N220" s="10"/>
      <c r="P220" s="10"/>
      <c r="Q220" s="10"/>
      <c r="R220" s="10"/>
      <c r="S220" s="438" t="str">
        <f>+IF(MARZO!S220=0,"",MARZO!S220)</f>
        <v>C</v>
      </c>
      <c r="T220" s="439" t="str">
        <f>+IF(MARZO!T220=0,"",MARZO!T220)</f>
        <v xml:space="preserve">SERVICIO DE LA DEUDA </v>
      </c>
      <c r="U220" s="440">
        <f t="shared" ref="U220:AJ220" si="187">U222+U227</f>
        <v>0</v>
      </c>
      <c r="V220" s="441">
        <f t="shared" si="187"/>
        <v>0</v>
      </c>
      <c r="W220" s="441">
        <f t="shared" si="187"/>
        <v>0</v>
      </c>
      <c r="X220" s="444">
        <f t="shared" si="187"/>
        <v>0</v>
      </c>
      <c r="Y220" s="443">
        <f t="shared" si="187"/>
        <v>0</v>
      </c>
      <c r="Z220" s="441">
        <f t="shared" si="187"/>
        <v>0</v>
      </c>
      <c r="AA220" s="444">
        <f t="shared" si="187"/>
        <v>0</v>
      </c>
      <c r="AB220" s="443">
        <f t="shared" si="187"/>
        <v>0</v>
      </c>
      <c r="AC220" s="441">
        <f t="shared" si="187"/>
        <v>0</v>
      </c>
      <c r="AD220" s="444">
        <f t="shared" si="187"/>
        <v>0</v>
      </c>
      <c r="AE220" s="443">
        <f t="shared" si="187"/>
        <v>0</v>
      </c>
      <c r="AF220" s="441">
        <f t="shared" si="187"/>
        <v>0</v>
      </c>
      <c r="AG220" s="444">
        <f t="shared" si="187"/>
        <v>0</v>
      </c>
      <c r="AH220" s="443">
        <f t="shared" si="187"/>
        <v>0</v>
      </c>
      <c r="AI220" s="441">
        <f t="shared" si="187"/>
        <v>0</v>
      </c>
      <c r="AJ220" s="442">
        <f t="shared" si="187"/>
        <v>0</v>
      </c>
      <c r="AK220" s="648"/>
      <c r="AL220" s="443">
        <f>AL222+AL227</f>
        <v>0</v>
      </c>
      <c r="AM220" s="442">
        <f>AM222+AM227</f>
        <v>0</v>
      </c>
      <c r="AN220" s="10"/>
    </row>
    <row r="221" spans="1:40" s="467" customFormat="1" ht="15.75" x14ac:dyDescent="0.2">
      <c r="A221" s="623"/>
      <c r="B221" s="554"/>
      <c r="N221" s="10"/>
      <c r="P221" s="10"/>
      <c r="Q221" s="10"/>
      <c r="R221" s="10"/>
      <c r="S221" s="448" t="str">
        <f>+IF(MARZO!S221=0,"",MARZO!S221)</f>
        <v/>
      </c>
      <c r="T221" s="649" t="str">
        <f>+IF(MARZO!T221=0,"",MARZO!T221)</f>
        <v/>
      </c>
      <c r="U221" s="193"/>
      <c r="V221" s="193"/>
      <c r="W221" s="193"/>
      <c r="X221" s="193"/>
      <c r="Y221" s="193"/>
      <c r="Z221" s="193"/>
      <c r="AA221" s="193"/>
      <c r="AB221" s="193"/>
      <c r="AC221" s="193"/>
      <c r="AD221" s="193"/>
      <c r="AE221" s="193"/>
      <c r="AF221" s="193"/>
      <c r="AG221" s="193"/>
      <c r="AH221" s="193"/>
      <c r="AI221" s="193"/>
      <c r="AJ221" s="207"/>
      <c r="AK221" s="10"/>
      <c r="AL221" s="213"/>
      <c r="AM221" s="214"/>
      <c r="AN221" s="10"/>
    </row>
    <row r="222" spans="1:40" s="467" customFormat="1" ht="15" x14ac:dyDescent="0.2">
      <c r="A222" s="623"/>
      <c r="B222" s="554"/>
      <c r="N222" s="10"/>
      <c r="P222" s="10"/>
      <c r="Q222" s="10"/>
      <c r="R222" s="10"/>
      <c r="S222" s="34">
        <f>+IF(MARZO!S222=0,"",MARZO!S222)</f>
        <v>7001000</v>
      </c>
      <c r="T222" s="158" t="str">
        <f>+IF(MARZO!T222=0,"",MARZO!T222)</f>
        <v>SERVICIO DE LA DEUDA INTERNA</v>
      </c>
      <c r="U222" s="157">
        <f t="shared" ref="U222:AJ222" si="188">SUM(U223:U225)</f>
        <v>0</v>
      </c>
      <c r="V222" s="144">
        <f t="shared" si="188"/>
        <v>0</v>
      </c>
      <c r="W222" s="144">
        <f t="shared" si="188"/>
        <v>0</v>
      </c>
      <c r="X222" s="152">
        <f t="shared" si="188"/>
        <v>0</v>
      </c>
      <c r="Y222" s="151">
        <f t="shared" si="188"/>
        <v>0</v>
      </c>
      <c r="Z222" s="144">
        <f t="shared" si="188"/>
        <v>0</v>
      </c>
      <c r="AA222" s="152">
        <f t="shared" si="188"/>
        <v>0</v>
      </c>
      <c r="AB222" s="151">
        <f t="shared" si="188"/>
        <v>0</v>
      </c>
      <c r="AC222" s="144">
        <f t="shared" si="188"/>
        <v>0</v>
      </c>
      <c r="AD222" s="152">
        <f t="shared" si="188"/>
        <v>0</v>
      </c>
      <c r="AE222" s="151">
        <f t="shared" si="188"/>
        <v>0</v>
      </c>
      <c r="AF222" s="144">
        <f t="shared" si="188"/>
        <v>0</v>
      </c>
      <c r="AG222" s="152">
        <f t="shared" si="188"/>
        <v>0</v>
      </c>
      <c r="AH222" s="151">
        <f t="shared" si="188"/>
        <v>0</v>
      </c>
      <c r="AI222" s="144">
        <f t="shared" si="188"/>
        <v>0</v>
      </c>
      <c r="AJ222" s="153">
        <f t="shared" si="188"/>
        <v>0</v>
      </c>
      <c r="AK222" s="10"/>
      <c r="AL222" s="151">
        <f>SUM(AL223:AL225)</f>
        <v>0</v>
      </c>
      <c r="AM222" s="153">
        <f>SUM(AM223:AM225)</f>
        <v>0</v>
      </c>
      <c r="AN222" s="10"/>
    </row>
    <row r="223" spans="1:40" s="467" customFormat="1" x14ac:dyDescent="0.2">
      <c r="A223" s="623"/>
      <c r="B223" s="554"/>
      <c r="N223" s="10"/>
      <c r="P223" s="10"/>
      <c r="Q223" s="10"/>
      <c r="R223" s="10"/>
      <c r="S223" s="155">
        <f>+IF(MARZO!S223=0,"",MARZO!S223)</f>
        <v>7001100</v>
      </c>
      <c r="T223" s="159" t="str">
        <f>+IF(MARZO!T223=0,"",MARZO!T223)</f>
        <v>Amortización deuda Pública Interna</v>
      </c>
      <c r="U223" s="29">
        <f>+ENERO!U223</f>
        <v>0</v>
      </c>
      <c r="V223" s="17">
        <f>MARZO!V223+ABRIL!AL223</f>
        <v>0</v>
      </c>
      <c r="W223" s="17">
        <f>MARZO!W223+ABRIL!AM223</f>
        <v>0</v>
      </c>
      <c r="X223" s="20">
        <f>SUM(U223:W223)</f>
        <v>0</v>
      </c>
      <c r="Y223" s="21">
        <f>MARZO!AA223</f>
        <v>0</v>
      </c>
      <c r="Z223" s="457">
        <v>0</v>
      </c>
      <c r="AA223" s="20">
        <f>SUM(Y223:Z223)</f>
        <v>0</v>
      </c>
      <c r="AB223" s="21">
        <f>MARZO!AD223</f>
        <v>0</v>
      </c>
      <c r="AC223" s="457">
        <v>0</v>
      </c>
      <c r="AD223" s="20">
        <f>SUM(AB223:AC223)</f>
        <v>0</v>
      </c>
      <c r="AE223" s="21">
        <f>MARZO!AG223</f>
        <v>0</v>
      </c>
      <c r="AF223" s="457">
        <v>0</v>
      </c>
      <c r="AG223" s="20">
        <f>SUM(AE223:AF223)</f>
        <v>0</v>
      </c>
      <c r="AH223" s="21">
        <f>X223-AA223</f>
        <v>0</v>
      </c>
      <c r="AI223" s="17">
        <f>X223-AD223</f>
        <v>0</v>
      </c>
      <c r="AJ223" s="18">
        <f>X223-AG223</f>
        <v>0</v>
      </c>
      <c r="AK223" s="10"/>
      <c r="AL223" s="455">
        <v>0</v>
      </c>
      <c r="AM223" s="458">
        <v>0</v>
      </c>
      <c r="AN223" s="10"/>
    </row>
    <row r="224" spans="1:40" s="467" customFormat="1" x14ac:dyDescent="0.2">
      <c r="A224" s="623"/>
      <c r="B224" s="554"/>
      <c r="N224" s="10"/>
      <c r="P224" s="10"/>
      <c r="Q224" s="10"/>
      <c r="R224" s="10"/>
      <c r="S224" s="155">
        <f>+IF(MARZO!S224=0,"",MARZO!S224)</f>
        <v>7001200</v>
      </c>
      <c r="T224" s="159" t="str">
        <f>+IF(MARZO!T224=0,"",MARZO!T224)</f>
        <v>Intereses Comisiones y gastos de la Deuda Pública</v>
      </c>
      <c r="U224" s="29">
        <f>+ENERO!U224</f>
        <v>0</v>
      </c>
      <c r="V224" s="17">
        <f>MARZO!V224+ABRIL!AL224</f>
        <v>0</v>
      </c>
      <c r="W224" s="17">
        <f>MARZO!W224+ABRIL!AM224</f>
        <v>0</v>
      </c>
      <c r="X224" s="20">
        <f>SUM(U224:W224)</f>
        <v>0</v>
      </c>
      <c r="Y224" s="21">
        <f>MARZO!AA224</f>
        <v>0</v>
      </c>
      <c r="Z224" s="457">
        <v>0</v>
      </c>
      <c r="AA224" s="20">
        <f>SUM(Y224:Z224)</f>
        <v>0</v>
      </c>
      <c r="AB224" s="21">
        <f>MARZO!AD224</f>
        <v>0</v>
      </c>
      <c r="AC224" s="457">
        <v>0</v>
      </c>
      <c r="AD224" s="20">
        <f>SUM(AB224:AC224)</f>
        <v>0</v>
      </c>
      <c r="AE224" s="21">
        <f>MARZO!AG224</f>
        <v>0</v>
      </c>
      <c r="AF224" s="457">
        <v>0</v>
      </c>
      <c r="AG224" s="20">
        <f>SUM(AE224:AF224)</f>
        <v>0</v>
      </c>
      <c r="AH224" s="21">
        <f>X224-AA224</f>
        <v>0</v>
      </c>
      <c r="AI224" s="17">
        <f>X224-AD224</f>
        <v>0</v>
      </c>
      <c r="AJ224" s="18">
        <f>X224-AG224</f>
        <v>0</v>
      </c>
      <c r="AK224" s="10"/>
      <c r="AL224" s="455">
        <v>0</v>
      </c>
      <c r="AM224" s="458">
        <v>0</v>
      </c>
      <c r="AN224" s="10"/>
    </row>
    <row r="225" spans="1:64" s="467" customFormat="1" x14ac:dyDescent="0.2">
      <c r="A225" s="623"/>
      <c r="B225" s="554"/>
      <c r="N225" s="10"/>
      <c r="P225" s="10"/>
      <c r="Q225" s="10"/>
      <c r="R225" s="10"/>
      <c r="S225" s="155">
        <f>+IF(MARZO!S225=0,"",MARZO!S225)</f>
        <v>7001999</v>
      </c>
      <c r="T225" s="159" t="str">
        <f>+IF(MARZO!T225=0,"",MARZO!T225)</f>
        <v>Vigencias Anteriores</v>
      </c>
      <c r="U225" s="29">
        <f>+ENERO!U225</f>
        <v>0</v>
      </c>
      <c r="V225" s="17">
        <f>MARZO!V225+ABRIL!AL225</f>
        <v>0</v>
      </c>
      <c r="W225" s="17">
        <f>MARZO!W225+ABRIL!AM225</f>
        <v>0</v>
      </c>
      <c r="X225" s="20">
        <f>SUM(U225:W225)</f>
        <v>0</v>
      </c>
      <c r="Y225" s="21">
        <f>MARZO!AA225</f>
        <v>0</v>
      </c>
      <c r="Z225" s="457">
        <v>0</v>
      </c>
      <c r="AA225" s="20">
        <f>SUM(Y225:Z225)</f>
        <v>0</v>
      </c>
      <c r="AB225" s="21">
        <f>MARZO!AD225</f>
        <v>0</v>
      </c>
      <c r="AC225" s="457">
        <v>0</v>
      </c>
      <c r="AD225" s="20">
        <f>SUM(AB225:AC225)</f>
        <v>0</v>
      </c>
      <c r="AE225" s="21">
        <f>MARZO!AG225</f>
        <v>0</v>
      </c>
      <c r="AF225" s="457">
        <v>0</v>
      </c>
      <c r="AG225" s="20">
        <f>SUM(AE225:AF225)</f>
        <v>0</v>
      </c>
      <c r="AH225" s="21">
        <f>X225-AA225</f>
        <v>0</v>
      </c>
      <c r="AI225" s="17">
        <f>X225-AD225</f>
        <v>0</v>
      </c>
      <c r="AJ225" s="18">
        <f>X225-AG225</f>
        <v>0</v>
      </c>
      <c r="AK225" s="10"/>
      <c r="AL225" s="455">
        <v>0</v>
      </c>
      <c r="AM225" s="458">
        <v>0</v>
      </c>
      <c r="AN225" s="10"/>
    </row>
    <row r="226" spans="1:64" s="467" customFormat="1" ht="15.75" x14ac:dyDescent="0.2">
      <c r="A226" s="623"/>
      <c r="B226" s="554"/>
      <c r="N226" s="10"/>
      <c r="P226" s="10"/>
      <c r="Q226" s="10"/>
      <c r="R226" s="10"/>
      <c r="S226" s="448" t="str">
        <f>+IF(MARZO!S226=0,"",MARZO!S226)</f>
        <v/>
      </c>
      <c r="T226" s="649" t="str">
        <f>+IF(MARZO!T226=0,"",MARZO!T226)</f>
        <v/>
      </c>
      <c r="U226" s="193"/>
      <c r="V226" s="193"/>
      <c r="W226" s="193"/>
      <c r="X226" s="193"/>
      <c r="Y226" s="193"/>
      <c r="Z226" s="193"/>
      <c r="AA226" s="193"/>
      <c r="AB226" s="193"/>
      <c r="AC226" s="193"/>
      <c r="AD226" s="193"/>
      <c r="AE226" s="193"/>
      <c r="AF226" s="193"/>
      <c r="AG226" s="193"/>
      <c r="AH226" s="193"/>
      <c r="AI226" s="193"/>
      <c r="AJ226" s="207"/>
      <c r="AK226" s="12"/>
      <c r="AL226" s="213"/>
      <c r="AM226" s="214"/>
      <c r="AN226" s="10"/>
    </row>
    <row r="227" spans="1:64" s="467" customFormat="1" ht="15" x14ac:dyDescent="0.2">
      <c r="A227" s="623"/>
      <c r="B227" s="554"/>
      <c r="N227" s="10"/>
      <c r="P227" s="10"/>
      <c r="Q227" s="10"/>
      <c r="R227" s="10"/>
      <c r="S227" s="34">
        <f>+IF(MARZO!S227=0,"",MARZO!S227)</f>
        <v>7002001</v>
      </c>
      <c r="T227" s="158" t="str">
        <f>+IF(MARZO!T227=0,"",MARZO!T227)</f>
        <v>SERVICIO DE LA DEUDA EXTERNA</v>
      </c>
      <c r="U227" s="157">
        <f t="shared" ref="U227:AJ227" si="189">SUM(U228:U230)</f>
        <v>0</v>
      </c>
      <c r="V227" s="144">
        <f t="shared" si="189"/>
        <v>0</v>
      </c>
      <c r="W227" s="144">
        <f t="shared" si="189"/>
        <v>0</v>
      </c>
      <c r="X227" s="152">
        <f t="shared" si="189"/>
        <v>0</v>
      </c>
      <c r="Y227" s="151">
        <f t="shared" si="189"/>
        <v>0</v>
      </c>
      <c r="Z227" s="144">
        <f t="shared" si="189"/>
        <v>0</v>
      </c>
      <c r="AA227" s="152">
        <f t="shared" si="189"/>
        <v>0</v>
      </c>
      <c r="AB227" s="151">
        <f t="shared" si="189"/>
        <v>0</v>
      </c>
      <c r="AC227" s="144">
        <f t="shared" si="189"/>
        <v>0</v>
      </c>
      <c r="AD227" s="152">
        <f t="shared" si="189"/>
        <v>0</v>
      </c>
      <c r="AE227" s="151">
        <f t="shared" si="189"/>
        <v>0</v>
      </c>
      <c r="AF227" s="144">
        <f t="shared" si="189"/>
        <v>0</v>
      </c>
      <c r="AG227" s="152">
        <f t="shared" si="189"/>
        <v>0</v>
      </c>
      <c r="AH227" s="151">
        <f t="shared" si="189"/>
        <v>0</v>
      </c>
      <c r="AI227" s="144">
        <f t="shared" si="189"/>
        <v>0</v>
      </c>
      <c r="AJ227" s="153">
        <f t="shared" si="189"/>
        <v>0</v>
      </c>
      <c r="AK227" s="12"/>
      <c r="AL227" s="151">
        <f>SUM(AL228:AL230)</f>
        <v>0</v>
      </c>
      <c r="AM227" s="153">
        <f>SUM(AM228:AM230)</f>
        <v>0</v>
      </c>
      <c r="AN227" s="10"/>
    </row>
    <row r="228" spans="1:64" s="467" customFormat="1" x14ac:dyDescent="0.2">
      <c r="A228" s="623"/>
      <c r="B228" s="554"/>
      <c r="N228" s="10"/>
      <c r="P228" s="10"/>
      <c r="Q228" s="10"/>
      <c r="R228" s="10"/>
      <c r="S228" s="155">
        <f>+IF(MARZO!S228=0,"",MARZO!S228)</f>
        <v>7002100</v>
      </c>
      <c r="T228" s="159" t="str">
        <f>+IF(MARZO!T228=0,"",MARZO!T228)</f>
        <v>Amortización deuda Pública Externa</v>
      </c>
      <c r="U228" s="29">
        <f>+ENERO!U228</f>
        <v>0</v>
      </c>
      <c r="V228" s="17">
        <f>MARZO!V228+ABRIL!AL228</f>
        <v>0</v>
      </c>
      <c r="W228" s="17">
        <f>MARZO!W228+ABRIL!AM228</f>
        <v>0</v>
      </c>
      <c r="X228" s="20">
        <f>SUM(U228:W228)</f>
        <v>0</v>
      </c>
      <c r="Y228" s="21">
        <f>MARZO!AA228</f>
        <v>0</v>
      </c>
      <c r="Z228" s="457">
        <v>0</v>
      </c>
      <c r="AA228" s="20">
        <f>SUM(Y228:Z228)</f>
        <v>0</v>
      </c>
      <c r="AB228" s="21">
        <f>MARZO!AD228</f>
        <v>0</v>
      </c>
      <c r="AC228" s="457">
        <v>0</v>
      </c>
      <c r="AD228" s="20">
        <f>SUM(AB228:AC228)</f>
        <v>0</v>
      </c>
      <c r="AE228" s="21">
        <f>MARZO!AG228</f>
        <v>0</v>
      </c>
      <c r="AF228" s="457">
        <v>0</v>
      </c>
      <c r="AG228" s="20">
        <f>SUM(AE228:AF228)</f>
        <v>0</v>
      </c>
      <c r="AH228" s="21">
        <f>X228-AA228</f>
        <v>0</v>
      </c>
      <c r="AI228" s="17">
        <f>X228-AD228</f>
        <v>0</v>
      </c>
      <c r="AJ228" s="18">
        <f>X228-AG228</f>
        <v>0</v>
      </c>
      <c r="AK228" s="10"/>
      <c r="AL228" s="455">
        <v>0</v>
      </c>
      <c r="AM228" s="458">
        <v>0</v>
      </c>
      <c r="AN228" s="10"/>
    </row>
    <row r="229" spans="1:64" s="467" customFormat="1" x14ac:dyDescent="0.2">
      <c r="A229" s="623"/>
      <c r="B229" s="554"/>
      <c r="N229" s="10"/>
      <c r="P229" s="10"/>
      <c r="Q229" s="10"/>
      <c r="R229" s="10"/>
      <c r="S229" s="155">
        <f>+IF(MARZO!S229=0,"",MARZO!S229)</f>
        <v>7002200</v>
      </c>
      <c r="T229" s="159" t="str">
        <f>+IF(MARZO!T229=0,"",MARZO!T229)</f>
        <v>Intereses Comisiones y gastos de la Deuda Pública</v>
      </c>
      <c r="U229" s="29">
        <f>+ENERO!U229</f>
        <v>0</v>
      </c>
      <c r="V229" s="17">
        <f>MARZO!V229+ABRIL!AL229</f>
        <v>0</v>
      </c>
      <c r="W229" s="17">
        <f>MARZO!W229+ABRIL!AM229</f>
        <v>0</v>
      </c>
      <c r="X229" s="20">
        <f>SUM(U229:W229)</f>
        <v>0</v>
      </c>
      <c r="Y229" s="21">
        <f>MARZO!AA229</f>
        <v>0</v>
      </c>
      <c r="Z229" s="457">
        <v>0</v>
      </c>
      <c r="AA229" s="20">
        <f>SUM(Y229:Z229)</f>
        <v>0</v>
      </c>
      <c r="AB229" s="21">
        <f>MARZO!AD229</f>
        <v>0</v>
      </c>
      <c r="AC229" s="457">
        <v>0</v>
      </c>
      <c r="AD229" s="20">
        <f>SUM(AB229:AC229)</f>
        <v>0</v>
      </c>
      <c r="AE229" s="21">
        <f>MARZO!AG229</f>
        <v>0</v>
      </c>
      <c r="AF229" s="457">
        <v>0</v>
      </c>
      <c r="AG229" s="20">
        <f>SUM(AE229:AF229)</f>
        <v>0</v>
      </c>
      <c r="AH229" s="21">
        <f>X229-AA229</f>
        <v>0</v>
      </c>
      <c r="AI229" s="17">
        <f>X229-AD229</f>
        <v>0</v>
      </c>
      <c r="AJ229" s="18">
        <f>X229-AG229</f>
        <v>0</v>
      </c>
      <c r="AK229" s="10"/>
      <c r="AL229" s="455">
        <v>0</v>
      </c>
      <c r="AM229" s="458">
        <v>0</v>
      </c>
      <c r="AN229" s="10"/>
    </row>
    <row r="230" spans="1:64" s="467" customFormat="1" ht="13.5" thickBot="1" x14ac:dyDescent="0.25">
      <c r="A230" s="623"/>
      <c r="B230" s="554"/>
      <c r="N230" s="10"/>
      <c r="P230" s="10"/>
      <c r="Q230" s="10"/>
      <c r="R230" s="10"/>
      <c r="S230" s="624">
        <f>+IF(MARZO!S230=0,"",MARZO!S230)</f>
        <v>7002999</v>
      </c>
      <c r="T230" s="625" t="str">
        <f>+IF(MARZO!T230=0,"",MARZO!T230)</f>
        <v>Vigencias Anteriores</v>
      </c>
      <c r="U230" s="160">
        <f>+ENERO!U230</f>
        <v>0</v>
      </c>
      <c r="V230" s="143">
        <f>MARZO!V230+ABRIL!AL230</f>
        <v>0</v>
      </c>
      <c r="W230" s="143">
        <f>MARZO!W230+ABRIL!AM230</f>
        <v>0</v>
      </c>
      <c r="X230" s="149">
        <f>SUM(U230:W230)</f>
        <v>0</v>
      </c>
      <c r="Y230" s="147">
        <f>MARZO!AA230</f>
        <v>0</v>
      </c>
      <c r="Z230" s="475">
        <v>0</v>
      </c>
      <c r="AA230" s="149">
        <f>SUM(Y230:Z230)</f>
        <v>0</v>
      </c>
      <c r="AB230" s="147">
        <f>MARZO!AD230</f>
        <v>0</v>
      </c>
      <c r="AC230" s="475">
        <v>0</v>
      </c>
      <c r="AD230" s="149">
        <f>SUM(AB230:AC230)</f>
        <v>0</v>
      </c>
      <c r="AE230" s="147">
        <f>MARZO!AG230</f>
        <v>0</v>
      </c>
      <c r="AF230" s="475">
        <v>0</v>
      </c>
      <c r="AG230" s="149">
        <f>SUM(AE230:AF230)</f>
        <v>0</v>
      </c>
      <c r="AH230" s="147">
        <f>X230-AA230</f>
        <v>0</v>
      </c>
      <c r="AI230" s="143">
        <f>X230-AD230</f>
        <v>0</v>
      </c>
      <c r="AJ230" s="148">
        <f>X230-AG230</f>
        <v>0</v>
      </c>
      <c r="AK230" s="10"/>
      <c r="AL230" s="650">
        <v>0</v>
      </c>
      <c r="AM230" s="651">
        <v>0</v>
      </c>
      <c r="AN230" s="10"/>
    </row>
    <row r="231" spans="1:64" s="467" customFormat="1" ht="15.75" x14ac:dyDescent="0.2">
      <c r="A231" s="623"/>
      <c r="B231" s="554"/>
      <c r="N231" s="10"/>
      <c r="P231" s="10"/>
      <c r="Q231" s="10"/>
      <c r="R231" s="10"/>
      <c r="S231" s="627" t="str">
        <f>+IF(MARZO!S231=0,"",MARZO!S231)</f>
        <v/>
      </c>
      <c r="T231" s="628" t="str">
        <f>+IF(MARZO!T231=0,"",MARZO!T231)</f>
        <v/>
      </c>
      <c r="U231" s="208"/>
      <c r="V231" s="208"/>
      <c r="W231" s="208"/>
      <c r="X231" s="208"/>
      <c r="Y231" s="208"/>
      <c r="Z231" s="208"/>
      <c r="AA231" s="208"/>
      <c r="AB231" s="208"/>
      <c r="AC231" s="208"/>
      <c r="AD231" s="208"/>
      <c r="AE231" s="208"/>
      <c r="AF231" s="208"/>
      <c r="AG231" s="208"/>
      <c r="AH231" s="208"/>
      <c r="AI231" s="208"/>
      <c r="AJ231" s="209"/>
      <c r="AK231" s="10"/>
      <c r="AL231" s="652"/>
      <c r="AM231" s="653"/>
      <c r="AN231" s="10"/>
    </row>
    <row r="232" spans="1:64" s="467" customFormat="1" ht="19.5" x14ac:dyDescent="0.2">
      <c r="A232" s="623"/>
      <c r="B232" s="554"/>
      <c r="N232" s="10"/>
      <c r="P232" s="10"/>
      <c r="Q232" s="10"/>
      <c r="R232" s="10"/>
      <c r="S232" s="654" t="str">
        <f>+IF(MARZO!S232=0,"",MARZO!S232)</f>
        <v>D</v>
      </c>
      <c r="T232" s="655" t="str">
        <f>+IF(MARZO!T232=0,"",MARZO!T232)</f>
        <v>INVERSION</v>
      </c>
      <c r="U232" s="589">
        <f t="shared" ref="U232:AJ232" si="190">U234</f>
        <v>331500000</v>
      </c>
      <c r="V232" s="590">
        <f t="shared" si="190"/>
        <v>0</v>
      </c>
      <c r="W232" s="590">
        <f t="shared" si="190"/>
        <v>212807480</v>
      </c>
      <c r="X232" s="591">
        <f t="shared" si="190"/>
        <v>544307480</v>
      </c>
      <c r="Y232" s="464">
        <f t="shared" si="190"/>
        <v>295635812</v>
      </c>
      <c r="Z232" s="590">
        <f t="shared" si="190"/>
        <v>0</v>
      </c>
      <c r="AA232" s="591">
        <f t="shared" si="190"/>
        <v>295635812</v>
      </c>
      <c r="AB232" s="464">
        <f t="shared" si="190"/>
        <v>213802472</v>
      </c>
      <c r="AC232" s="590">
        <f t="shared" si="190"/>
        <v>8135000</v>
      </c>
      <c r="AD232" s="591">
        <f t="shared" si="190"/>
        <v>221937472</v>
      </c>
      <c r="AE232" s="464">
        <f t="shared" si="190"/>
        <v>124182690</v>
      </c>
      <c r="AF232" s="590">
        <f t="shared" si="190"/>
        <v>25117740</v>
      </c>
      <c r="AG232" s="591">
        <f t="shared" si="190"/>
        <v>149300430</v>
      </c>
      <c r="AH232" s="464">
        <f t="shared" si="190"/>
        <v>248671668</v>
      </c>
      <c r="AI232" s="590">
        <f t="shared" si="190"/>
        <v>322370008</v>
      </c>
      <c r="AJ232" s="465">
        <f t="shared" si="190"/>
        <v>395007050</v>
      </c>
      <c r="AK232" s="648"/>
      <c r="AL232" s="464">
        <f>AL234</f>
        <v>0</v>
      </c>
      <c r="AM232" s="465">
        <f>AM234</f>
        <v>0</v>
      </c>
      <c r="AN232" s="10"/>
    </row>
    <row r="233" spans="1:64" s="467" customFormat="1" ht="15.75" x14ac:dyDescent="0.2">
      <c r="A233" s="623"/>
      <c r="B233" s="554"/>
      <c r="N233" s="10"/>
      <c r="P233" s="10"/>
      <c r="Q233" s="10"/>
      <c r="R233" s="10"/>
      <c r="S233" s="448" t="str">
        <f>+IF(MARZO!S233=0,"",MARZO!S233)</f>
        <v/>
      </c>
      <c r="T233" s="649" t="str">
        <f>+IF(MARZO!T233=0,"",MARZO!T233)</f>
        <v/>
      </c>
      <c r="U233" s="193"/>
      <c r="V233" s="193"/>
      <c r="W233" s="193"/>
      <c r="X233" s="193"/>
      <c r="Y233" s="193"/>
      <c r="Z233" s="193"/>
      <c r="AA233" s="193"/>
      <c r="AB233" s="193"/>
      <c r="AC233" s="193"/>
      <c r="AD233" s="193"/>
      <c r="AE233" s="193"/>
      <c r="AF233" s="193"/>
      <c r="AG233" s="193"/>
      <c r="AH233" s="193"/>
      <c r="AI233" s="193"/>
      <c r="AJ233" s="207"/>
      <c r="AK233" s="10"/>
      <c r="AL233" s="213"/>
      <c r="AM233" s="214"/>
      <c r="AN233" s="10"/>
    </row>
    <row r="234" spans="1:64" s="467" customFormat="1" ht="15" x14ac:dyDescent="0.2">
      <c r="A234" s="623"/>
      <c r="B234" s="554"/>
      <c r="N234" s="10"/>
      <c r="P234" s="10"/>
      <c r="Q234" s="10"/>
      <c r="R234" s="10"/>
      <c r="S234" s="34">
        <f>+IF(MARZO!S234=0,"",MARZO!S234)</f>
        <v>8000000</v>
      </c>
      <c r="T234" s="158" t="str">
        <f>+IF(MARZO!T234=0,"",MARZO!T234)</f>
        <v>Programas de Inversión</v>
      </c>
      <c r="U234" s="157">
        <f t="shared" ref="U234:AJ234" si="191">U235+U243</f>
        <v>331500000</v>
      </c>
      <c r="V234" s="144">
        <f t="shared" si="191"/>
        <v>0</v>
      </c>
      <c r="W234" s="144">
        <f t="shared" si="191"/>
        <v>212807480</v>
      </c>
      <c r="X234" s="152">
        <f t="shared" si="191"/>
        <v>544307480</v>
      </c>
      <c r="Y234" s="151">
        <f t="shared" si="191"/>
        <v>295635812</v>
      </c>
      <c r="Z234" s="144">
        <f t="shared" si="191"/>
        <v>0</v>
      </c>
      <c r="AA234" s="152">
        <f t="shared" si="191"/>
        <v>295635812</v>
      </c>
      <c r="AB234" s="151">
        <f t="shared" si="191"/>
        <v>213802472</v>
      </c>
      <c r="AC234" s="144">
        <f t="shared" si="191"/>
        <v>8135000</v>
      </c>
      <c r="AD234" s="152">
        <f t="shared" si="191"/>
        <v>221937472</v>
      </c>
      <c r="AE234" s="151">
        <f t="shared" si="191"/>
        <v>124182690</v>
      </c>
      <c r="AF234" s="144">
        <f t="shared" si="191"/>
        <v>25117740</v>
      </c>
      <c r="AG234" s="152">
        <f t="shared" si="191"/>
        <v>149300430</v>
      </c>
      <c r="AH234" s="151">
        <f t="shared" si="191"/>
        <v>248671668</v>
      </c>
      <c r="AI234" s="144">
        <f t="shared" si="191"/>
        <v>322370008</v>
      </c>
      <c r="AJ234" s="153">
        <f t="shared" si="191"/>
        <v>395007050</v>
      </c>
      <c r="AK234" s="10"/>
      <c r="AL234" s="151">
        <f>AL235+AL243</f>
        <v>0</v>
      </c>
      <c r="AM234" s="153">
        <f>AM235+AM243</f>
        <v>0</v>
      </c>
      <c r="AN234" s="10"/>
    </row>
    <row r="235" spans="1:64" s="467" customFormat="1" x14ac:dyDescent="0.2">
      <c r="A235" s="623"/>
      <c r="B235" s="554"/>
      <c r="N235" s="10"/>
      <c r="P235" s="10"/>
      <c r="Q235" s="10"/>
      <c r="R235" s="10"/>
      <c r="S235" s="155">
        <f>+IF(MARZO!S235=0,"",MARZO!S235)</f>
        <v>8001000</v>
      </c>
      <c r="T235" s="159" t="str">
        <f>+IF(MARZO!T235=0,"",MARZO!T235)</f>
        <v>Formación Bruta del Capital</v>
      </c>
      <c r="U235" s="29">
        <f t="shared" ref="U235:AJ235" si="192">SUM(U236:U241)</f>
        <v>50000000</v>
      </c>
      <c r="V235" s="17">
        <f t="shared" si="192"/>
        <v>0</v>
      </c>
      <c r="W235" s="17">
        <f t="shared" si="192"/>
        <v>173060726</v>
      </c>
      <c r="X235" s="20">
        <f t="shared" si="192"/>
        <v>223060726</v>
      </c>
      <c r="Y235" s="21">
        <f t="shared" si="192"/>
        <v>75455718</v>
      </c>
      <c r="Z235" s="169">
        <f t="shared" si="192"/>
        <v>0</v>
      </c>
      <c r="AA235" s="20">
        <f t="shared" si="192"/>
        <v>75455718</v>
      </c>
      <c r="AB235" s="21">
        <f t="shared" si="192"/>
        <v>75455718</v>
      </c>
      <c r="AC235" s="169">
        <f t="shared" si="192"/>
        <v>0</v>
      </c>
      <c r="AD235" s="20">
        <f t="shared" si="192"/>
        <v>75455718</v>
      </c>
      <c r="AE235" s="21">
        <f t="shared" si="192"/>
        <v>43989246</v>
      </c>
      <c r="AF235" s="169">
        <f t="shared" si="192"/>
        <v>0</v>
      </c>
      <c r="AG235" s="20">
        <f t="shared" si="192"/>
        <v>43989246</v>
      </c>
      <c r="AH235" s="21">
        <f t="shared" si="192"/>
        <v>147605008</v>
      </c>
      <c r="AI235" s="17">
        <f t="shared" si="192"/>
        <v>147605008</v>
      </c>
      <c r="AJ235" s="18">
        <f t="shared" si="192"/>
        <v>179071480</v>
      </c>
      <c r="AK235" s="10"/>
      <c r="AL235" s="31">
        <f>SUM(AL236:AL241)</f>
        <v>0</v>
      </c>
      <c r="AM235" s="28">
        <f>SUM(AM236:AM241)</f>
        <v>0</v>
      </c>
      <c r="AN235" s="10"/>
    </row>
    <row r="236" spans="1:64" s="467" customFormat="1" x14ac:dyDescent="0.2">
      <c r="A236" s="623"/>
      <c r="B236" s="554"/>
      <c r="N236" s="10"/>
      <c r="P236" s="10"/>
      <c r="Q236" s="10"/>
      <c r="R236" s="10"/>
      <c r="S236" s="156" t="str">
        <f>+IF(MARZO!S236=0,"",MARZO!S236)</f>
        <v>8001000-1</v>
      </c>
      <c r="T236" s="55" t="str">
        <f>+IF(MARZO!T236=0,"",MARZO!T236)</f>
        <v>Subprogr.Construc. Remodelac. Adecuación y Apliac.1</v>
      </c>
      <c r="U236" s="29">
        <f>+ENERO!U236</f>
        <v>50000000</v>
      </c>
      <c r="V236" s="17">
        <f>MARZO!V236+ABRIL!AL236</f>
        <v>0</v>
      </c>
      <c r="W236" s="17">
        <f>MARZO!W236+ABRIL!AM236</f>
        <v>100000000</v>
      </c>
      <c r="X236" s="20">
        <f t="shared" ref="X236:X241" si="193">SUM(U236:W236)</f>
        <v>150000000</v>
      </c>
      <c r="Y236" s="21">
        <f>MARZO!AA236</f>
        <v>2394992</v>
      </c>
      <c r="Z236" s="457">
        <v>0</v>
      </c>
      <c r="AA236" s="20">
        <f t="shared" ref="AA236:AA241" si="194">SUM(Y236:Z236)</f>
        <v>2394992</v>
      </c>
      <c r="AB236" s="21">
        <f>MARZO!AD236</f>
        <v>2394992</v>
      </c>
      <c r="AC236" s="457">
        <v>0</v>
      </c>
      <c r="AD236" s="20">
        <f t="shared" ref="AD236:AD241" si="195">SUM(AB236:AC236)</f>
        <v>2394992</v>
      </c>
      <c r="AE236" s="21">
        <f>MARZO!AG236</f>
        <v>2394992</v>
      </c>
      <c r="AF236" s="457">
        <v>0</v>
      </c>
      <c r="AG236" s="20">
        <f t="shared" ref="AG236:AG241" si="196">SUM(AE236:AF236)</f>
        <v>2394992</v>
      </c>
      <c r="AH236" s="21">
        <f t="shared" ref="AH236:AH241" si="197">X236-AA236</f>
        <v>147605008</v>
      </c>
      <c r="AI236" s="17">
        <f t="shared" ref="AI236:AI241" si="198">X236-AD236</f>
        <v>147605008</v>
      </c>
      <c r="AJ236" s="18">
        <f t="shared" ref="AJ236:AJ241" si="199">X236-AG236</f>
        <v>147605008</v>
      </c>
      <c r="AK236" s="10"/>
      <c r="AL236" s="455">
        <v>0</v>
      </c>
      <c r="AM236" s="458">
        <v>0</v>
      </c>
      <c r="AN236" s="10"/>
    </row>
    <row r="237" spans="1:64" s="467" customFormat="1" x14ac:dyDescent="0.2">
      <c r="A237" s="623"/>
      <c r="B237" s="554"/>
      <c r="N237" s="10"/>
      <c r="P237" s="10"/>
      <c r="Q237" s="10"/>
      <c r="R237" s="10"/>
      <c r="S237" s="156" t="str">
        <f>+IF(MARZO!S237=0,"",MARZO!S237)</f>
        <v>8001000-2</v>
      </c>
      <c r="T237" s="55" t="str">
        <f>+IF(MARZO!T237=0,"",MARZO!T237)</f>
        <v>Subprogr.Construc. Remodelac. Adecuación y Apliac.2</v>
      </c>
      <c r="U237" s="29">
        <f>+ENERO!U237</f>
        <v>0</v>
      </c>
      <c r="V237" s="17">
        <f>MARZO!V237+ABRIL!AL237</f>
        <v>0</v>
      </c>
      <c r="W237" s="17">
        <f>MARZO!W237+ABRIL!AM237</f>
        <v>0</v>
      </c>
      <c r="X237" s="20">
        <f t="shared" si="193"/>
        <v>0</v>
      </c>
      <c r="Y237" s="21">
        <f>MARZO!AA237</f>
        <v>0</v>
      </c>
      <c r="Z237" s="457">
        <v>0</v>
      </c>
      <c r="AA237" s="20">
        <f t="shared" si="194"/>
        <v>0</v>
      </c>
      <c r="AB237" s="21">
        <f>MARZO!AD237</f>
        <v>0</v>
      </c>
      <c r="AC237" s="457">
        <v>0</v>
      </c>
      <c r="AD237" s="20">
        <f t="shared" si="195"/>
        <v>0</v>
      </c>
      <c r="AE237" s="21">
        <f>MARZO!AG237</f>
        <v>0</v>
      </c>
      <c r="AF237" s="457">
        <v>0</v>
      </c>
      <c r="AG237" s="20">
        <f t="shared" si="196"/>
        <v>0</v>
      </c>
      <c r="AH237" s="21">
        <f t="shared" si="197"/>
        <v>0</v>
      </c>
      <c r="AI237" s="17">
        <f t="shared" si="198"/>
        <v>0</v>
      </c>
      <c r="AJ237" s="18">
        <f t="shared" si="199"/>
        <v>0</v>
      </c>
      <c r="AK237" s="10"/>
      <c r="AL237" s="455">
        <v>0</v>
      </c>
      <c r="AM237" s="458">
        <v>0</v>
      </c>
      <c r="AN237" s="10"/>
    </row>
    <row r="238" spans="1:64" s="467" customFormat="1" x14ac:dyDescent="0.2">
      <c r="A238" s="623"/>
      <c r="B238" s="554"/>
      <c r="N238" s="10"/>
      <c r="P238" s="10"/>
      <c r="Q238" s="10"/>
      <c r="R238" s="10"/>
      <c r="S238" s="156" t="str">
        <f>+IF(MARZO!S238=0,"",MARZO!S238)</f>
        <v>8001000-3</v>
      </c>
      <c r="T238" s="55" t="str">
        <f>+IF(MARZO!T238=0,"",MARZO!T238)</f>
        <v>Subprogr.Construc. Remodelac. Adecuación y Apliac.3</v>
      </c>
      <c r="U238" s="29">
        <f>+ENERO!U238</f>
        <v>0</v>
      </c>
      <c r="V238" s="17">
        <f>MARZO!V238+ABRIL!AL238</f>
        <v>0</v>
      </c>
      <c r="W238" s="17">
        <f>MARZO!W238+ABRIL!AM238</f>
        <v>0</v>
      </c>
      <c r="X238" s="20">
        <f t="shared" si="193"/>
        <v>0</v>
      </c>
      <c r="Y238" s="21">
        <f>MARZO!AA238</f>
        <v>0</v>
      </c>
      <c r="Z238" s="457">
        <v>0</v>
      </c>
      <c r="AA238" s="20">
        <f t="shared" si="194"/>
        <v>0</v>
      </c>
      <c r="AB238" s="21">
        <f>MARZO!AD238</f>
        <v>0</v>
      </c>
      <c r="AC238" s="457">
        <v>0</v>
      </c>
      <c r="AD238" s="20">
        <f t="shared" si="195"/>
        <v>0</v>
      </c>
      <c r="AE238" s="21">
        <f>MARZO!AG238</f>
        <v>0</v>
      </c>
      <c r="AF238" s="457">
        <v>0</v>
      </c>
      <c r="AG238" s="20">
        <f t="shared" si="196"/>
        <v>0</v>
      </c>
      <c r="AH238" s="21">
        <f t="shared" si="197"/>
        <v>0</v>
      </c>
      <c r="AI238" s="17">
        <f t="shared" si="198"/>
        <v>0</v>
      </c>
      <c r="AJ238" s="18">
        <f t="shared" si="199"/>
        <v>0</v>
      </c>
      <c r="AK238" s="10"/>
      <c r="AL238" s="455">
        <v>0</v>
      </c>
      <c r="AM238" s="458">
        <v>0</v>
      </c>
      <c r="AN238" s="10"/>
    </row>
    <row r="239" spans="1:64" s="467" customFormat="1" x14ac:dyDescent="0.2">
      <c r="A239" s="623"/>
      <c r="B239" s="554"/>
      <c r="N239" s="10"/>
      <c r="P239" s="10"/>
      <c r="Q239" s="10"/>
      <c r="S239" s="156" t="str">
        <f>+IF(MARZO!S239=0,"",MARZO!S239)</f>
        <v>8001000-4</v>
      </c>
      <c r="T239" s="55" t="str">
        <f>+IF(MARZO!T239=0,"",MARZO!T239)</f>
        <v>Subprogr.Construc. Remodelac. Adecuación y Apliac.4</v>
      </c>
      <c r="U239" s="29">
        <f>+ENERO!U239</f>
        <v>0</v>
      </c>
      <c r="V239" s="17">
        <f>MARZO!V239+ABRIL!AL239</f>
        <v>0</v>
      </c>
      <c r="W239" s="17">
        <f>MARZO!W239+ABRIL!AM239</f>
        <v>0</v>
      </c>
      <c r="X239" s="20">
        <f t="shared" si="193"/>
        <v>0</v>
      </c>
      <c r="Y239" s="21">
        <f>MARZO!AA239</f>
        <v>0</v>
      </c>
      <c r="Z239" s="457">
        <v>0</v>
      </c>
      <c r="AA239" s="20">
        <f t="shared" si="194"/>
        <v>0</v>
      </c>
      <c r="AB239" s="21">
        <f>MARZO!AD239</f>
        <v>0</v>
      </c>
      <c r="AC239" s="457">
        <v>0</v>
      </c>
      <c r="AD239" s="20">
        <f t="shared" si="195"/>
        <v>0</v>
      </c>
      <c r="AE239" s="21">
        <f>MARZO!AG239</f>
        <v>0</v>
      </c>
      <c r="AF239" s="457">
        <v>0</v>
      </c>
      <c r="AG239" s="20">
        <f t="shared" si="196"/>
        <v>0</v>
      </c>
      <c r="AH239" s="21">
        <f t="shared" si="197"/>
        <v>0</v>
      </c>
      <c r="AI239" s="17">
        <f t="shared" si="198"/>
        <v>0</v>
      </c>
      <c r="AJ239" s="18">
        <f t="shared" si="199"/>
        <v>0</v>
      </c>
      <c r="AK239" s="10"/>
      <c r="AL239" s="455">
        <v>0</v>
      </c>
      <c r="AM239" s="458">
        <v>0</v>
      </c>
      <c r="AN239" s="10"/>
    </row>
    <row r="240" spans="1:64" s="467" customFormat="1" x14ac:dyDescent="0.2">
      <c r="A240" s="623"/>
      <c r="B240" s="554"/>
      <c r="N240" s="10"/>
      <c r="P240" s="10"/>
      <c r="Q240" s="10"/>
      <c r="S240" s="156" t="str">
        <f>+IF(MARZO!S240=0,"",MARZO!S240)</f>
        <v>8001000-7</v>
      </c>
      <c r="T240" s="55" t="str">
        <f>+IF(MARZO!T240=0,"",MARZO!T240)</f>
        <v>Subprogr.Construc. Remodelac. Adecuación y Apliac.5</v>
      </c>
      <c r="U240" s="29">
        <f>+ENERO!U240</f>
        <v>0</v>
      </c>
      <c r="V240" s="17">
        <f>MARZO!V240+ABRIL!AL240</f>
        <v>0</v>
      </c>
      <c r="W240" s="17">
        <f>MARZO!W240+ABRIL!AM240</f>
        <v>0</v>
      </c>
      <c r="X240" s="20">
        <f t="shared" si="193"/>
        <v>0</v>
      </c>
      <c r="Y240" s="21">
        <f>MARZO!AA240</f>
        <v>0</v>
      </c>
      <c r="Z240" s="457">
        <v>0</v>
      </c>
      <c r="AA240" s="20">
        <f t="shared" si="194"/>
        <v>0</v>
      </c>
      <c r="AB240" s="21">
        <f>MARZO!AD240</f>
        <v>0</v>
      </c>
      <c r="AC240" s="457">
        <v>0</v>
      </c>
      <c r="AD240" s="20">
        <f t="shared" si="195"/>
        <v>0</v>
      </c>
      <c r="AE240" s="21">
        <f>MARZO!AG240</f>
        <v>0</v>
      </c>
      <c r="AF240" s="457">
        <v>0</v>
      </c>
      <c r="AG240" s="20">
        <f t="shared" si="196"/>
        <v>0</v>
      </c>
      <c r="AH240" s="21">
        <f t="shared" si="197"/>
        <v>0</v>
      </c>
      <c r="AI240" s="17">
        <f t="shared" si="198"/>
        <v>0</v>
      </c>
      <c r="AJ240" s="18">
        <f t="shared" si="199"/>
        <v>0</v>
      </c>
      <c r="AK240" s="10"/>
      <c r="AL240" s="455">
        <v>0</v>
      </c>
      <c r="AM240" s="458">
        <v>0</v>
      </c>
      <c r="AN240" s="10"/>
      <c r="BB240" s="339"/>
      <c r="BC240" s="339"/>
      <c r="BD240" s="339"/>
      <c r="BE240" s="339"/>
      <c r="BF240" s="339"/>
      <c r="BG240" s="339"/>
      <c r="BH240" s="339"/>
      <c r="BI240" s="339"/>
      <c r="BJ240" s="339"/>
      <c r="BK240" s="339"/>
      <c r="BL240" s="339"/>
    </row>
    <row r="241" spans="1:70" ht="14.25" x14ac:dyDescent="0.2">
      <c r="A241" s="623"/>
      <c r="B241" s="554"/>
      <c r="C241" s="467"/>
      <c r="D241" s="467"/>
      <c r="E241" s="467"/>
      <c r="F241" s="467"/>
      <c r="G241" s="467"/>
      <c r="H241" s="467"/>
      <c r="I241" s="467"/>
      <c r="J241" s="467"/>
      <c r="K241" s="467"/>
      <c r="L241" s="467"/>
      <c r="M241" s="467"/>
      <c r="N241" s="10"/>
      <c r="O241" s="467"/>
      <c r="P241" s="10"/>
      <c r="Q241" s="10"/>
      <c r="S241" s="656">
        <f>+IF(MARZO!S241=0,"",MARZO!S241)</f>
        <v>8001999</v>
      </c>
      <c r="T241" s="55" t="str">
        <f>+IF(MARZO!T241=0,"",MARZO!T241)</f>
        <v>Vigencias Anteriores</v>
      </c>
      <c r="U241" s="29">
        <f>+ENERO!U241</f>
        <v>0</v>
      </c>
      <c r="V241" s="17">
        <f>MARZO!V241+ABRIL!AL241</f>
        <v>0</v>
      </c>
      <c r="W241" s="17">
        <f>MARZO!W241+ABRIL!AM241</f>
        <v>73060726</v>
      </c>
      <c r="X241" s="20">
        <f t="shared" si="193"/>
        <v>73060726</v>
      </c>
      <c r="Y241" s="21">
        <f>MARZO!AA241</f>
        <v>73060726</v>
      </c>
      <c r="Z241" s="457">
        <v>0</v>
      </c>
      <c r="AA241" s="20">
        <f t="shared" si="194"/>
        <v>73060726</v>
      </c>
      <c r="AB241" s="21">
        <f>MARZO!AD241</f>
        <v>73060726</v>
      </c>
      <c r="AC241" s="457">
        <v>0</v>
      </c>
      <c r="AD241" s="20">
        <f t="shared" si="195"/>
        <v>73060726</v>
      </c>
      <c r="AE241" s="21">
        <f>MARZO!AG241</f>
        <v>41594254</v>
      </c>
      <c r="AF241" s="457">
        <v>0</v>
      </c>
      <c r="AG241" s="20">
        <f t="shared" si="196"/>
        <v>41594254</v>
      </c>
      <c r="AH241" s="21">
        <f t="shared" si="197"/>
        <v>0</v>
      </c>
      <c r="AI241" s="17">
        <f t="shared" si="198"/>
        <v>0</v>
      </c>
      <c r="AJ241" s="18">
        <f t="shared" si="199"/>
        <v>31466472</v>
      </c>
      <c r="AK241" s="10"/>
      <c r="AL241" s="455">
        <v>0</v>
      </c>
      <c r="AM241" s="458">
        <v>0</v>
      </c>
      <c r="BM241" s="467"/>
      <c r="BN241" s="467"/>
      <c r="BO241" s="467"/>
      <c r="BP241" s="467"/>
      <c r="BQ241" s="467"/>
      <c r="BR241" s="467"/>
    </row>
    <row r="242" spans="1:70" ht="15.75" x14ac:dyDescent="0.2">
      <c r="A242" s="623"/>
      <c r="B242" s="554"/>
      <c r="C242" s="467"/>
      <c r="D242" s="467"/>
      <c r="E242" s="467"/>
      <c r="F242" s="467"/>
      <c r="G242" s="467"/>
      <c r="H242" s="467"/>
      <c r="I242" s="467"/>
      <c r="J242" s="467"/>
      <c r="K242" s="467"/>
      <c r="L242" s="467"/>
      <c r="M242" s="467"/>
      <c r="N242" s="10"/>
      <c r="O242" s="467"/>
      <c r="P242" s="10"/>
      <c r="Q242" s="10"/>
      <c r="S242" s="448" t="str">
        <f>+IF(MARZO!S242=0,"",MARZO!S242)</f>
        <v/>
      </c>
      <c r="T242" s="649" t="str">
        <f>+IF(MARZO!T242=0,"",MARZO!T242)</f>
        <v/>
      </c>
      <c r="U242" s="193"/>
      <c r="V242" s="193"/>
      <c r="W242" s="193"/>
      <c r="X242" s="193"/>
      <c r="Y242" s="193"/>
      <c r="Z242" s="193"/>
      <c r="AA242" s="193"/>
      <c r="AB242" s="193"/>
      <c r="AC242" s="193"/>
      <c r="AD242" s="193"/>
      <c r="AE242" s="193"/>
      <c r="AF242" s="193"/>
      <c r="AG242" s="193"/>
      <c r="AH242" s="193"/>
      <c r="AI242" s="193"/>
      <c r="AJ242" s="207"/>
      <c r="AK242" s="10"/>
      <c r="AL242" s="213"/>
      <c r="AM242" s="214"/>
      <c r="BR242" s="467"/>
    </row>
    <row r="243" spans="1:70" x14ac:dyDescent="0.2">
      <c r="A243" s="623"/>
      <c r="B243" s="554"/>
      <c r="C243" s="467"/>
      <c r="D243" s="467"/>
      <c r="E243" s="467"/>
      <c r="F243" s="467"/>
      <c r="G243" s="467"/>
      <c r="H243" s="467"/>
      <c r="I243" s="467"/>
      <c r="J243" s="467"/>
      <c r="K243" s="467"/>
      <c r="L243" s="467"/>
      <c r="M243" s="467"/>
      <c r="N243" s="10"/>
      <c r="O243" s="467"/>
      <c r="P243" s="10"/>
      <c r="Q243" s="10"/>
      <c r="S243" s="155">
        <f>+IF(MARZO!S243=0,"",MARZO!S243)</f>
        <v>8002001</v>
      </c>
      <c r="T243" s="159" t="str">
        <f>+IF(MARZO!T243=0,"",MARZO!T243)</f>
        <v>Gastos Operativos de Inversion   (Programas Especiales)</v>
      </c>
      <c r="U243" s="29">
        <f t="shared" ref="U243:AJ243" si="200">SUM(U244:U256)</f>
        <v>281500000</v>
      </c>
      <c r="V243" s="17">
        <f t="shared" si="200"/>
        <v>0</v>
      </c>
      <c r="W243" s="17">
        <f t="shared" si="200"/>
        <v>39746754</v>
      </c>
      <c r="X243" s="20">
        <f t="shared" si="200"/>
        <v>321246754</v>
      </c>
      <c r="Y243" s="21">
        <f t="shared" si="200"/>
        <v>220180094</v>
      </c>
      <c r="Z243" s="169">
        <f t="shared" si="200"/>
        <v>0</v>
      </c>
      <c r="AA243" s="20">
        <f t="shared" si="200"/>
        <v>220180094</v>
      </c>
      <c r="AB243" s="21">
        <f t="shared" si="200"/>
        <v>138346754</v>
      </c>
      <c r="AC243" s="169">
        <f t="shared" si="200"/>
        <v>8135000</v>
      </c>
      <c r="AD243" s="20">
        <f t="shared" si="200"/>
        <v>146481754</v>
      </c>
      <c r="AE243" s="21">
        <f t="shared" si="200"/>
        <v>80193444</v>
      </c>
      <c r="AF243" s="169">
        <f t="shared" si="200"/>
        <v>25117740</v>
      </c>
      <c r="AG243" s="20">
        <f t="shared" si="200"/>
        <v>105311184</v>
      </c>
      <c r="AH243" s="21">
        <f t="shared" si="200"/>
        <v>101066660</v>
      </c>
      <c r="AI243" s="17">
        <f t="shared" si="200"/>
        <v>174765000</v>
      </c>
      <c r="AJ243" s="18">
        <f t="shared" si="200"/>
        <v>215935570</v>
      </c>
      <c r="AK243" s="10"/>
      <c r="AL243" s="21">
        <f>SUM(AL244:AL256)</f>
        <v>0</v>
      </c>
      <c r="AM243" s="18">
        <f>SUM(AM244:AM256)</f>
        <v>0</v>
      </c>
    </row>
    <row r="244" spans="1:70" x14ac:dyDescent="0.2">
      <c r="A244" s="623"/>
      <c r="B244" s="554"/>
      <c r="C244" s="467"/>
      <c r="D244" s="467"/>
      <c r="E244" s="467"/>
      <c r="F244" s="467"/>
      <c r="G244" s="467"/>
      <c r="H244" s="467"/>
      <c r="I244" s="467"/>
      <c r="J244" s="467"/>
      <c r="K244" s="467"/>
      <c r="L244" s="467"/>
      <c r="M244" s="467"/>
      <c r="N244" s="10"/>
      <c r="O244" s="467"/>
      <c r="P244" s="10"/>
      <c r="Q244" s="10"/>
      <c r="S244" s="156" t="str">
        <f>+IF(MARZO!S244=0,"",MARZO!S244)</f>
        <v>8002100-1</v>
      </c>
      <c r="T244" s="55" t="str">
        <f>+IF(MARZO!T244=0,"",MARZO!T244)</f>
        <v>Fondo de la Vivienda</v>
      </c>
      <c r="U244" s="29">
        <f>+ENERO!U244</f>
        <v>0</v>
      </c>
      <c r="V244" s="17">
        <f>MARZO!V244+ABRIL!AL244</f>
        <v>0</v>
      </c>
      <c r="W244" s="17">
        <f>MARZO!W244+ABRIL!AM244</f>
        <v>0</v>
      </c>
      <c r="X244" s="20">
        <f t="shared" ref="X244:X256" si="201">SUM(U244:W244)</f>
        <v>0</v>
      </c>
      <c r="Y244" s="21">
        <f>MARZO!AA244</f>
        <v>0</v>
      </c>
      <c r="Z244" s="457">
        <v>0</v>
      </c>
      <c r="AA244" s="20">
        <f t="shared" ref="AA244:AA256" si="202">SUM(Y244:Z244)</f>
        <v>0</v>
      </c>
      <c r="AB244" s="21">
        <f>MARZO!AD244</f>
        <v>0</v>
      </c>
      <c r="AC244" s="457">
        <v>0</v>
      </c>
      <c r="AD244" s="20">
        <f t="shared" ref="AD244:AD256" si="203">SUM(AB244:AC244)</f>
        <v>0</v>
      </c>
      <c r="AE244" s="21">
        <f>MARZO!AG244</f>
        <v>0</v>
      </c>
      <c r="AF244" s="457">
        <v>0</v>
      </c>
      <c r="AG244" s="20">
        <f t="shared" ref="AG244:AG256" si="204">SUM(AE244:AF244)</f>
        <v>0</v>
      </c>
      <c r="AH244" s="21">
        <f t="shared" ref="AH244:AH256" si="205">X244-AA244</f>
        <v>0</v>
      </c>
      <c r="AI244" s="17">
        <f t="shared" ref="AI244:AI256" si="206">X244-AD244</f>
        <v>0</v>
      </c>
      <c r="AJ244" s="18">
        <f t="shared" ref="AJ244:AJ256" si="207">X244-AG244</f>
        <v>0</v>
      </c>
      <c r="AK244" s="10"/>
      <c r="AL244" s="455">
        <v>0</v>
      </c>
      <c r="AM244" s="458">
        <v>0</v>
      </c>
    </row>
    <row r="245" spans="1:70" x14ac:dyDescent="0.2">
      <c r="A245" s="623"/>
      <c r="B245" s="554"/>
      <c r="C245" s="467"/>
      <c r="D245" s="467"/>
      <c r="E245" s="467"/>
      <c r="F245" s="467"/>
      <c r="G245" s="467"/>
      <c r="H245" s="467"/>
      <c r="I245" s="467"/>
      <c r="J245" s="467"/>
      <c r="K245" s="467"/>
      <c r="L245" s="467"/>
      <c r="M245" s="467"/>
      <c r="N245" s="10"/>
      <c r="O245" s="467"/>
      <c r="P245" s="10"/>
      <c r="Q245" s="10"/>
      <c r="S245" s="156" t="str">
        <f>+IF(MARZO!S245=0,"",MARZO!S245)</f>
        <v>8002100-2</v>
      </c>
      <c r="T245" s="55" t="str">
        <f>+IF(MARZO!T245=0,"",MARZO!T245)</f>
        <v>Programas Especial 01 Convenio APS Municipio</v>
      </c>
      <c r="U245" s="29">
        <f>+ENERO!U245</f>
        <v>103500000</v>
      </c>
      <c r="V245" s="17">
        <f>MARZO!V245+ABRIL!AL245</f>
        <v>0</v>
      </c>
      <c r="W245" s="17">
        <f>MARZO!W245+ABRIL!AM245</f>
        <v>4000000</v>
      </c>
      <c r="X245" s="20">
        <f t="shared" si="201"/>
        <v>107500000</v>
      </c>
      <c r="Y245" s="21">
        <f>MARZO!AA245</f>
        <v>90433340</v>
      </c>
      <c r="Z245" s="457">
        <v>0</v>
      </c>
      <c r="AA245" s="20">
        <f t="shared" si="202"/>
        <v>90433340</v>
      </c>
      <c r="AB245" s="21">
        <f>MARZO!AD245</f>
        <v>8600000</v>
      </c>
      <c r="AC245" s="457">
        <v>8135000</v>
      </c>
      <c r="AD245" s="20">
        <f t="shared" si="203"/>
        <v>16735000</v>
      </c>
      <c r="AE245" s="21">
        <f>MARZO!AG245</f>
        <v>0</v>
      </c>
      <c r="AF245" s="457">
        <v>8600000</v>
      </c>
      <c r="AG245" s="20">
        <f t="shared" si="204"/>
        <v>8600000</v>
      </c>
      <c r="AH245" s="21">
        <f t="shared" si="205"/>
        <v>17066660</v>
      </c>
      <c r="AI245" s="17">
        <f t="shared" si="206"/>
        <v>90765000</v>
      </c>
      <c r="AJ245" s="18">
        <f t="shared" si="207"/>
        <v>98900000</v>
      </c>
      <c r="AK245" s="10"/>
      <c r="AL245" s="455">
        <v>0</v>
      </c>
      <c r="AM245" s="458">
        <v>0</v>
      </c>
    </row>
    <row r="246" spans="1:70" x14ac:dyDescent="0.2">
      <c r="A246" s="623"/>
      <c r="B246" s="554"/>
      <c r="C246" s="467"/>
      <c r="D246" s="467"/>
      <c r="E246" s="467"/>
      <c r="F246" s="467"/>
      <c r="G246" s="467"/>
      <c r="H246" s="467"/>
      <c r="I246" s="467"/>
      <c r="J246" s="467"/>
      <c r="K246" s="467"/>
      <c r="L246" s="467"/>
      <c r="M246" s="467"/>
      <c r="N246" s="10"/>
      <c r="O246" s="467"/>
      <c r="P246" s="10"/>
      <c r="Q246" s="10"/>
      <c r="S246" s="156" t="str">
        <f>+IF(MARZO!S246=0,"",MARZO!S246)</f>
        <v>8002100-3</v>
      </c>
      <c r="T246" s="55" t="str">
        <f>+IF(MARZO!T246=0,"",MARZO!T246)</f>
        <v>Programas Especial 02Convenio Gobernacion</v>
      </c>
      <c r="U246" s="29">
        <f>+ENERO!U246</f>
        <v>55000000</v>
      </c>
      <c r="V246" s="17">
        <f>MARZO!V246+ABRIL!AL246</f>
        <v>0</v>
      </c>
      <c r="W246" s="17">
        <f>MARZO!W246+ABRIL!AM246</f>
        <v>0</v>
      </c>
      <c r="X246" s="20">
        <f t="shared" si="201"/>
        <v>55000000</v>
      </c>
      <c r="Y246" s="21">
        <f>MARZO!AA246</f>
        <v>0</v>
      </c>
      <c r="Z246" s="457">
        <v>0</v>
      </c>
      <c r="AA246" s="20">
        <f t="shared" si="202"/>
        <v>0</v>
      </c>
      <c r="AB246" s="21">
        <f>MARZO!AD246</f>
        <v>0</v>
      </c>
      <c r="AC246" s="457">
        <v>0</v>
      </c>
      <c r="AD246" s="20">
        <f t="shared" si="203"/>
        <v>0</v>
      </c>
      <c r="AE246" s="21">
        <f>MARZO!AG246</f>
        <v>0</v>
      </c>
      <c r="AF246" s="457">
        <v>0</v>
      </c>
      <c r="AG246" s="20">
        <f t="shared" si="204"/>
        <v>0</v>
      </c>
      <c r="AH246" s="21">
        <f t="shared" si="205"/>
        <v>55000000</v>
      </c>
      <c r="AI246" s="17">
        <f t="shared" si="206"/>
        <v>55000000</v>
      </c>
      <c r="AJ246" s="18">
        <f t="shared" si="207"/>
        <v>55000000</v>
      </c>
      <c r="AK246" s="10"/>
      <c r="AL246" s="455">
        <v>0</v>
      </c>
      <c r="AM246" s="458">
        <v>0</v>
      </c>
    </row>
    <row r="247" spans="1:70" x14ac:dyDescent="0.2">
      <c r="A247" s="623"/>
      <c r="B247" s="554"/>
      <c r="C247" s="467"/>
      <c r="D247" s="467"/>
      <c r="E247" s="467"/>
      <c r="F247" s="467"/>
      <c r="G247" s="467"/>
      <c r="H247" s="467"/>
      <c r="I247" s="467"/>
      <c r="J247" s="467"/>
      <c r="K247" s="467"/>
      <c r="L247" s="467"/>
      <c r="M247" s="467"/>
      <c r="N247" s="10"/>
      <c r="O247" s="467"/>
      <c r="P247" s="10"/>
      <c r="Q247" s="10"/>
      <c r="S247" s="156" t="str">
        <f>+IF(MARZO!S247=0,"",MARZO!S247)</f>
        <v>8002100-4</v>
      </c>
      <c r="T247" s="55" t="str">
        <f>+IF(MARZO!T247=0,"",MARZO!T247)</f>
        <v>Programas Especial 03 Adquisicion Equipo Rayos x - Convenio Ministerio</v>
      </c>
      <c r="U247" s="29">
        <f>+ENERO!U247</f>
        <v>100000000</v>
      </c>
      <c r="V247" s="17">
        <f>MARZO!V247+ABRIL!AL247</f>
        <v>0</v>
      </c>
      <c r="W247" s="17">
        <f>MARZO!W247+ABRIL!AM247</f>
        <v>20000000</v>
      </c>
      <c r="X247" s="20">
        <f t="shared" si="201"/>
        <v>120000000</v>
      </c>
      <c r="Y247" s="21">
        <f>MARZO!AA247</f>
        <v>120000000</v>
      </c>
      <c r="Z247" s="457">
        <v>0</v>
      </c>
      <c r="AA247" s="20">
        <f t="shared" si="202"/>
        <v>120000000</v>
      </c>
      <c r="AB247" s="21">
        <f>MARZO!AD247</f>
        <v>120000000</v>
      </c>
      <c r="AC247" s="457">
        <v>0</v>
      </c>
      <c r="AD247" s="20">
        <f t="shared" si="203"/>
        <v>120000000</v>
      </c>
      <c r="AE247" s="21">
        <f>MARZO!AG247</f>
        <v>70446780</v>
      </c>
      <c r="AF247" s="457">
        <v>16517740</v>
      </c>
      <c r="AG247" s="20">
        <f t="shared" si="204"/>
        <v>86964520</v>
      </c>
      <c r="AH247" s="21">
        <f t="shared" si="205"/>
        <v>0</v>
      </c>
      <c r="AI247" s="17">
        <f t="shared" si="206"/>
        <v>0</v>
      </c>
      <c r="AJ247" s="18">
        <f t="shared" si="207"/>
        <v>33035480</v>
      </c>
      <c r="AK247" s="10"/>
      <c r="AL247" s="455">
        <v>0</v>
      </c>
      <c r="AM247" s="458">
        <v>0</v>
      </c>
    </row>
    <row r="248" spans="1:70" x14ac:dyDescent="0.2">
      <c r="A248" s="623"/>
      <c r="B248" s="554"/>
      <c r="C248" s="467"/>
      <c r="D248" s="467"/>
      <c r="E248" s="467"/>
      <c r="F248" s="467"/>
      <c r="G248" s="467"/>
      <c r="H248" s="467"/>
      <c r="I248" s="467"/>
      <c r="J248" s="467"/>
      <c r="K248" s="467"/>
      <c r="L248" s="467"/>
      <c r="M248" s="467"/>
      <c r="N248" s="10"/>
      <c r="O248" s="467"/>
      <c r="P248" s="10"/>
      <c r="Q248" s="10"/>
      <c r="S248" s="156" t="str">
        <f>+IF(MARZO!S248=0,"",MARZO!S248)</f>
        <v>8002100-5</v>
      </c>
      <c r="T248" s="55" t="str">
        <f>+IF(MARZO!T248=0,"",MARZO!T248)</f>
        <v xml:space="preserve">Programas Especial 04 Convenio Puestos de Salud </v>
      </c>
      <c r="U248" s="29">
        <f>+ENERO!U248</f>
        <v>23000000</v>
      </c>
      <c r="V248" s="17">
        <f>MARZO!V248+ABRIL!AL248</f>
        <v>0</v>
      </c>
      <c r="W248" s="17">
        <f>MARZO!W248+ABRIL!AM248</f>
        <v>6000000</v>
      </c>
      <c r="X248" s="20">
        <f t="shared" si="201"/>
        <v>29000000</v>
      </c>
      <c r="Y248" s="21">
        <f>MARZO!AA248</f>
        <v>0</v>
      </c>
      <c r="Z248" s="457">
        <v>0</v>
      </c>
      <c r="AA248" s="20">
        <f t="shared" si="202"/>
        <v>0</v>
      </c>
      <c r="AB248" s="21">
        <f>MARZO!AD248</f>
        <v>0</v>
      </c>
      <c r="AC248" s="457">
        <v>0</v>
      </c>
      <c r="AD248" s="20">
        <f t="shared" si="203"/>
        <v>0</v>
      </c>
      <c r="AE248" s="21">
        <f>MARZO!AG248</f>
        <v>0</v>
      </c>
      <c r="AF248" s="457">
        <v>0</v>
      </c>
      <c r="AG248" s="20">
        <f t="shared" si="204"/>
        <v>0</v>
      </c>
      <c r="AH248" s="21">
        <f t="shared" si="205"/>
        <v>29000000</v>
      </c>
      <c r="AI248" s="17">
        <f t="shared" si="206"/>
        <v>29000000</v>
      </c>
      <c r="AJ248" s="18">
        <f t="shared" si="207"/>
        <v>29000000</v>
      </c>
      <c r="AK248" s="10"/>
      <c r="AL248" s="455">
        <v>0</v>
      </c>
      <c r="AM248" s="458">
        <v>0</v>
      </c>
    </row>
    <row r="249" spans="1:70" x14ac:dyDescent="0.2">
      <c r="A249" s="623"/>
      <c r="B249" s="554"/>
      <c r="C249" s="467"/>
      <c r="D249" s="467"/>
      <c r="E249" s="467"/>
      <c r="F249" s="467"/>
      <c r="G249" s="467"/>
      <c r="H249" s="467"/>
      <c r="I249" s="467"/>
      <c r="J249" s="467"/>
      <c r="K249" s="467"/>
      <c r="L249" s="467"/>
      <c r="M249" s="467"/>
      <c r="N249" s="10"/>
      <c r="O249" s="467"/>
      <c r="P249" s="10"/>
      <c r="Q249" s="10"/>
      <c r="S249" s="156" t="str">
        <f>+IF(MARZO!S249=0,"",MARZO!S249)</f>
        <v>8002100-6</v>
      </c>
      <c r="T249" s="55" t="str">
        <f>+IF(MARZO!T249=0,"",MARZO!T249)</f>
        <v>Programas Especial 05</v>
      </c>
      <c r="U249" s="29">
        <f>+ENERO!U249</f>
        <v>0</v>
      </c>
      <c r="V249" s="17">
        <f>MARZO!V249+ABRIL!AL249</f>
        <v>0</v>
      </c>
      <c r="W249" s="17">
        <f>MARZO!W249+ABRIL!AM249</f>
        <v>0</v>
      </c>
      <c r="X249" s="20">
        <f t="shared" si="201"/>
        <v>0</v>
      </c>
      <c r="Y249" s="21">
        <f>MARZO!AA249</f>
        <v>0</v>
      </c>
      <c r="Z249" s="457">
        <v>0</v>
      </c>
      <c r="AA249" s="20">
        <f t="shared" si="202"/>
        <v>0</v>
      </c>
      <c r="AB249" s="21">
        <f>MARZO!AD249</f>
        <v>0</v>
      </c>
      <c r="AC249" s="457">
        <v>0</v>
      </c>
      <c r="AD249" s="20">
        <f t="shared" si="203"/>
        <v>0</v>
      </c>
      <c r="AE249" s="21">
        <f>MARZO!AG249</f>
        <v>0</v>
      </c>
      <c r="AF249" s="457">
        <v>0</v>
      </c>
      <c r="AG249" s="20">
        <f t="shared" si="204"/>
        <v>0</v>
      </c>
      <c r="AH249" s="21">
        <f t="shared" si="205"/>
        <v>0</v>
      </c>
      <c r="AI249" s="17">
        <f t="shared" si="206"/>
        <v>0</v>
      </c>
      <c r="AJ249" s="18">
        <f t="shared" si="207"/>
        <v>0</v>
      </c>
      <c r="AK249" s="10"/>
      <c r="AL249" s="455">
        <v>0</v>
      </c>
      <c r="AM249" s="458">
        <v>0</v>
      </c>
    </row>
    <row r="250" spans="1:70" x14ac:dyDescent="0.2">
      <c r="A250" s="623"/>
      <c r="B250" s="554"/>
      <c r="C250" s="467"/>
      <c r="D250" s="467"/>
      <c r="E250" s="467"/>
      <c r="F250" s="467"/>
      <c r="G250" s="467"/>
      <c r="H250" s="467"/>
      <c r="I250" s="467"/>
      <c r="J250" s="467"/>
      <c r="K250" s="467"/>
      <c r="L250" s="467"/>
      <c r="M250" s="467"/>
      <c r="N250" s="10"/>
      <c r="O250" s="467"/>
      <c r="P250" s="10"/>
      <c r="Q250" s="10"/>
      <c r="S250" s="156" t="str">
        <f>+IF(MARZO!S250=0,"",MARZO!S250)</f>
        <v>8002100-7</v>
      </c>
      <c r="T250" s="55" t="str">
        <f>+IF(MARZO!T250=0,"",MARZO!T250)</f>
        <v>Programas Especial 06</v>
      </c>
      <c r="U250" s="29">
        <f>+ENERO!U250</f>
        <v>0</v>
      </c>
      <c r="V250" s="17">
        <f>MARZO!V250+ABRIL!AL250</f>
        <v>0</v>
      </c>
      <c r="W250" s="17">
        <f>MARZO!W250+ABRIL!AM250</f>
        <v>0</v>
      </c>
      <c r="X250" s="20">
        <f>SUM(U250:W250)</f>
        <v>0</v>
      </c>
      <c r="Y250" s="21">
        <f>MARZO!AA250</f>
        <v>0</v>
      </c>
      <c r="Z250" s="457">
        <v>0</v>
      </c>
      <c r="AA250" s="20">
        <f>SUM(Y250:Z250)</f>
        <v>0</v>
      </c>
      <c r="AB250" s="21">
        <f>MARZO!AD250</f>
        <v>0</v>
      </c>
      <c r="AC250" s="457">
        <v>0</v>
      </c>
      <c r="AD250" s="20">
        <f>SUM(AB250:AC250)</f>
        <v>0</v>
      </c>
      <c r="AE250" s="21">
        <f>MARZO!AG250</f>
        <v>0</v>
      </c>
      <c r="AF250" s="457">
        <v>0</v>
      </c>
      <c r="AG250" s="20">
        <f>SUM(AE250:AF250)</f>
        <v>0</v>
      </c>
      <c r="AH250" s="21">
        <f>X250-AA250</f>
        <v>0</v>
      </c>
      <c r="AI250" s="17">
        <f>X250-AD250</f>
        <v>0</v>
      </c>
      <c r="AJ250" s="18">
        <f>X250-AG250</f>
        <v>0</v>
      </c>
      <c r="AK250" s="10"/>
      <c r="AL250" s="455">
        <v>0</v>
      </c>
      <c r="AM250" s="458">
        <v>0</v>
      </c>
    </row>
    <row r="251" spans="1:70" x14ac:dyDescent="0.2">
      <c r="A251" s="623"/>
      <c r="B251" s="554"/>
      <c r="C251" s="467"/>
      <c r="D251" s="467"/>
      <c r="E251" s="467"/>
      <c r="F251" s="467"/>
      <c r="G251" s="467"/>
      <c r="H251" s="467"/>
      <c r="I251" s="467"/>
      <c r="J251" s="467"/>
      <c r="K251" s="467"/>
      <c r="L251" s="467"/>
      <c r="M251" s="467"/>
      <c r="N251" s="10"/>
      <c r="O251" s="467"/>
      <c r="P251" s="10"/>
      <c r="Q251" s="10"/>
      <c r="S251" s="156" t="str">
        <f>+IF(MARZO!S251=0,"",MARZO!S251)</f>
        <v>8002100-8</v>
      </c>
      <c r="T251" s="55" t="str">
        <f>+IF(MARZO!T251=0,"",MARZO!T251)</f>
        <v>Programas Especial 07</v>
      </c>
      <c r="U251" s="29">
        <f>+ENERO!U251</f>
        <v>0</v>
      </c>
      <c r="V251" s="17">
        <f>MARZO!V251+ABRIL!AL251</f>
        <v>0</v>
      </c>
      <c r="W251" s="17">
        <f>MARZO!W251+ABRIL!AM251</f>
        <v>0</v>
      </c>
      <c r="X251" s="20">
        <f>SUM(U251:W251)</f>
        <v>0</v>
      </c>
      <c r="Y251" s="21">
        <f>MARZO!AA251</f>
        <v>0</v>
      </c>
      <c r="Z251" s="457">
        <v>0</v>
      </c>
      <c r="AA251" s="20">
        <f>SUM(Y251:Z251)</f>
        <v>0</v>
      </c>
      <c r="AB251" s="21">
        <f>MARZO!AD251</f>
        <v>0</v>
      </c>
      <c r="AC251" s="457">
        <v>0</v>
      </c>
      <c r="AD251" s="20">
        <f>SUM(AB251:AC251)</f>
        <v>0</v>
      </c>
      <c r="AE251" s="21">
        <f>MARZO!AG251</f>
        <v>0</v>
      </c>
      <c r="AF251" s="457">
        <v>0</v>
      </c>
      <c r="AG251" s="20">
        <f>SUM(AE251:AF251)</f>
        <v>0</v>
      </c>
      <c r="AH251" s="21">
        <f>X251-AA251</f>
        <v>0</v>
      </c>
      <c r="AI251" s="17">
        <f>X251-AD251</f>
        <v>0</v>
      </c>
      <c r="AJ251" s="18">
        <f>X251-AG251</f>
        <v>0</v>
      </c>
      <c r="AK251" s="10"/>
      <c r="AL251" s="455">
        <v>0</v>
      </c>
      <c r="AM251" s="458">
        <v>0</v>
      </c>
    </row>
    <row r="252" spans="1:70" x14ac:dyDescent="0.2">
      <c r="A252" s="623"/>
      <c r="B252" s="554"/>
      <c r="C252" s="467"/>
      <c r="D252" s="467"/>
      <c r="E252" s="467"/>
      <c r="F252" s="467"/>
      <c r="G252" s="467"/>
      <c r="H252" s="467"/>
      <c r="I252" s="467"/>
      <c r="J252" s="467"/>
      <c r="K252" s="467"/>
      <c r="L252" s="467"/>
      <c r="M252" s="467"/>
      <c r="N252" s="10"/>
      <c r="O252" s="467"/>
      <c r="P252" s="10"/>
      <c r="Q252" s="10"/>
      <c r="S252" s="156" t="str">
        <f>+IF(MARZO!S252=0,"",MARZO!S252)</f>
        <v>8002100-9</v>
      </c>
      <c r="T252" s="55" t="str">
        <f>+IF(MARZO!T252=0,"",MARZO!T252)</f>
        <v>Programas Especial 08</v>
      </c>
      <c r="U252" s="29">
        <f>+ENERO!U252</f>
        <v>0</v>
      </c>
      <c r="V252" s="17">
        <f>MARZO!V252+ABRIL!AL252</f>
        <v>0</v>
      </c>
      <c r="W252" s="17">
        <f>MARZO!W252+ABRIL!AM252</f>
        <v>0</v>
      </c>
      <c r="X252" s="20">
        <f>SUM(U252:W252)</f>
        <v>0</v>
      </c>
      <c r="Y252" s="21">
        <f>MARZO!AA252</f>
        <v>0</v>
      </c>
      <c r="Z252" s="457">
        <v>0</v>
      </c>
      <c r="AA252" s="20">
        <f>SUM(Y252:Z252)</f>
        <v>0</v>
      </c>
      <c r="AB252" s="21">
        <f>MARZO!AD252</f>
        <v>0</v>
      </c>
      <c r="AC252" s="457">
        <v>0</v>
      </c>
      <c r="AD252" s="20">
        <f>SUM(AB252:AC252)</f>
        <v>0</v>
      </c>
      <c r="AE252" s="21">
        <f>MARZO!AG252</f>
        <v>0</v>
      </c>
      <c r="AF252" s="457">
        <v>0</v>
      </c>
      <c r="AG252" s="20">
        <f>SUM(AE252:AF252)</f>
        <v>0</v>
      </c>
      <c r="AH252" s="21">
        <f>X252-AA252</f>
        <v>0</v>
      </c>
      <c r="AI252" s="17">
        <f>X252-AD252</f>
        <v>0</v>
      </c>
      <c r="AJ252" s="18">
        <f>X252-AG252</f>
        <v>0</v>
      </c>
      <c r="AK252" s="10"/>
      <c r="AL252" s="455">
        <v>0</v>
      </c>
      <c r="AM252" s="458">
        <v>0</v>
      </c>
    </row>
    <row r="253" spans="1:70" x14ac:dyDescent="0.2">
      <c r="A253" s="623"/>
      <c r="B253" s="554"/>
      <c r="C253" s="467"/>
      <c r="D253" s="467"/>
      <c r="E253" s="467"/>
      <c r="F253" s="467"/>
      <c r="G253" s="467"/>
      <c r="H253" s="467"/>
      <c r="I253" s="467"/>
      <c r="J253" s="467"/>
      <c r="K253" s="467"/>
      <c r="L253" s="467"/>
      <c r="M253" s="467"/>
      <c r="N253" s="10"/>
      <c r="O253" s="467"/>
      <c r="P253" s="10"/>
      <c r="Q253" s="10"/>
      <c r="S253" s="156" t="str">
        <f>+IF(MARZO!S253=0,"",MARZO!S253)</f>
        <v>8002100-10</v>
      </c>
      <c r="T253" s="55" t="str">
        <f>+IF(MARZO!T253=0,"",MARZO!T253)</f>
        <v>Programas Especial 09</v>
      </c>
      <c r="U253" s="29">
        <f>+ENERO!U253</f>
        <v>0</v>
      </c>
      <c r="V253" s="17">
        <f>MARZO!V253+ABRIL!AL253</f>
        <v>0</v>
      </c>
      <c r="W253" s="17">
        <f>MARZO!W253+ABRIL!AM253</f>
        <v>0</v>
      </c>
      <c r="X253" s="20">
        <f>SUM(U253:W253)</f>
        <v>0</v>
      </c>
      <c r="Y253" s="21">
        <f>MARZO!AA253</f>
        <v>0</v>
      </c>
      <c r="Z253" s="457">
        <v>0</v>
      </c>
      <c r="AA253" s="20">
        <f>SUM(Y253:Z253)</f>
        <v>0</v>
      </c>
      <c r="AB253" s="21">
        <f>MARZO!AD253</f>
        <v>0</v>
      </c>
      <c r="AC253" s="457">
        <v>0</v>
      </c>
      <c r="AD253" s="20">
        <f>SUM(AB253:AC253)</f>
        <v>0</v>
      </c>
      <c r="AE253" s="21">
        <f>MARZO!AG253</f>
        <v>0</v>
      </c>
      <c r="AF253" s="457">
        <v>0</v>
      </c>
      <c r="AG253" s="20">
        <f>SUM(AE253:AF253)</f>
        <v>0</v>
      </c>
      <c r="AH253" s="21">
        <f>X253-AA253</f>
        <v>0</v>
      </c>
      <c r="AI253" s="17">
        <f>X253-AD253</f>
        <v>0</v>
      </c>
      <c r="AJ253" s="18">
        <f>X253-AG253</f>
        <v>0</v>
      </c>
      <c r="AK253" s="10"/>
      <c r="AL253" s="455">
        <v>0</v>
      </c>
      <c r="AM253" s="458">
        <v>0</v>
      </c>
    </row>
    <row r="254" spans="1:70" x14ac:dyDescent="0.2">
      <c r="A254" s="623"/>
      <c r="B254" s="554"/>
      <c r="C254" s="467"/>
      <c r="D254" s="467"/>
      <c r="E254" s="467"/>
      <c r="F254" s="467"/>
      <c r="G254" s="467"/>
      <c r="H254" s="467"/>
      <c r="I254" s="467"/>
      <c r="J254" s="467"/>
      <c r="K254" s="467"/>
      <c r="L254" s="467"/>
      <c r="M254" s="467"/>
      <c r="N254" s="10"/>
      <c r="O254" s="467"/>
      <c r="P254" s="10"/>
      <c r="Q254" s="10"/>
      <c r="S254" s="156" t="str">
        <f>+IF(MARZO!S254=0,"",MARZO!S254)</f>
        <v>8002100-11</v>
      </c>
      <c r="T254" s="55" t="str">
        <f>+IF(MARZO!T254=0,"",MARZO!T254)</f>
        <v>Programas Especial 10</v>
      </c>
      <c r="U254" s="29">
        <f>+ENERO!U254</f>
        <v>0</v>
      </c>
      <c r="V254" s="17">
        <f>MARZO!V254+ABRIL!AL254</f>
        <v>0</v>
      </c>
      <c r="W254" s="17">
        <f>MARZO!W254+ABRIL!AM254</f>
        <v>0</v>
      </c>
      <c r="X254" s="20">
        <f>SUM(U254:W254)</f>
        <v>0</v>
      </c>
      <c r="Y254" s="21">
        <f>MARZO!AA254</f>
        <v>0</v>
      </c>
      <c r="Z254" s="457">
        <v>0</v>
      </c>
      <c r="AA254" s="20">
        <f>SUM(Y254:Z254)</f>
        <v>0</v>
      </c>
      <c r="AB254" s="21">
        <f>MARZO!AD254</f>
        <v>0</v>
      </c>
      <c r="AC254" s="457">
        <v>0</v>
      </c>
      <c r="AD254" s="20">
        <f>SUM(AB254:AC254)</f>
        <v>0</v>
      </c>
      <c r="AE254" s="21">
        <f>MARZO!AG254</f>
        <v>0</v>
      </c>
      <c r="AF254" s="457">
        <v>0</v>
      </c>
      <c r="AG254" s="20">
        <f>SUM(AE254:AF254)</f>
        <v>0</v>
      </c>
      <c r="AH254" s="21">
        <f>X254-AA254</f>
        <v>0</v>
      </c>
      <c r="AI254" s="17">
        <f>X254-AD254</f>
        <v>0</v>
      </c>
      <c r="AJ254" s="18">
        <f>X254-AG254</f>
        <v>0</v>
      </c>
      <c r="AK254" s="10"/>
      <c r="AL254" s="455">
        <v>0</v>
      </c>
      <c r="AM254" s="458">
        <v>0</v>
      </c>
    </row>
    <row r="255" spans="1:70" x14ac:dyDescent="0.2">
      <c r="A255" s="623"/>
      <c r="B255" s="554"/>
      <c r="C255" s="467"/>
      <c r="D255" s="467"/>
      <c r="E255" s="467"/>
      <c r="F255" s="467"/>
      <c r="G255" s="467"/>
      <c r="H255" s="467"/>
      <c r="I255" s="467"/>
      <c r="J255" s="467"/>
      <c r="K255" s="467"/>
      <c r="L255" s="467"/>
      <c r="M255" s="467"/>
      <c r="N255" s="10"/>
      <c r="O255" s="467"/>
      <c r="P255" s="10"/>
      <c r="Q255" s="10"/>
      <c r="S255" s="156" t="str">
        <f>+IF(MARZO!S255=0,"",MARZO!S255)</f>
        <v>8002100-12</v>
      </c>
      <c r="T255" s="55" t="str">
        <f>+IF(MARZO!T255=0,"",MARZO!T255)</f>
        <v>Programas Especial 11</v>
      </c>
      <c r="U255" s="29">
        <f>+ENERO!U255</f>
        <v>0</v>
      </c>
      <c r="V255" s="17">
        <f>MARZO!V255+ABRIL!AL255</f>
        <v>0</v>
      </c>
      <c r="W255" s="17">
        <f>MARZO!W255+ABRIL!AM255</f>
        <v>0</v>
      </c>
      <c r="X255" s="20">
        <f t="shared" si="201"/>
        <v>0</v>
      </c>
      <c r="Y255" s="21">
        <f>MARZO!AA255</f>
        <v>0</v>
      </c>
      <c r="Z255" s="457">
        <v>0</v>
      </c>
      <c r="AA255" s="20">
        <f t="shared" si="202"/>
        <v>0</v>
      </c>
      <c r="AB255" s="21">
        <f>MARZO!AD255</f>
        <v>0</v>
      </c>
      <c r="AC255" s="457">
        <v>0</v>
      </c>
      <c r="AD255" s="20">
        <f t="shared" si="203"/>
        <v>0</v>
      </c>
      <c r="AE255" s="21">
        <f>MARZO!AG255</f>
        <v>0</v>
      </c>
      <c r="AF255" s="457">
        <v>0</v>
      </c>
      <c r="AG255" s="20">
        <f t="shared" si="204"/>
        <v>0</v>
      </c>
      <c r="AH255" s="21">
        <f t="shared" si="205"/>
        <v>0</v>
      </c>
      <c r="AI255" s="17">
        <f t="shared" si="206"/>
        <v>0</v>
      </c>
      <c r="AJ255" s="18">
        <f t="shared" si="207"/>
        <v>0</v>
      </c>
      <c r="AK255" s="10"/>
      <c r="AL255" s="455">
        <v>0</v>
      </c>
      <c r="AM255" s="458">
        <v>0</v>
      </c>
    </row>
    <row r="256" spans="1:70" ht="15" thickBot="1" x14ac:dyDescent="0.25">
      <c r="A256" s="623"/>
      <c r="B256" s="554"/>
      <c r="C256" s="467"/>
      <c r="D256" s="467"/>
      <c r="E256" s="467"/>
      <c r="F256" s="467"/>
      <c r="G256" s="467"/>
      <c r="H256" s="467"/>
      <c r="I256" s="467"/>
      <c r="J256" s="467"/>
      <c r="K256" s="467"/>
      <c r="L256" s="467"/>
      <c r="M256" s="467"/>
      <c r="N256" s="10"/>
      <c r="O256" s="467"/>
      <c r="P256" s="10"/>
      <c r="Q256" s="10"/>
      <c r="S256" s="657">
        <f>+IF(MARZO!S256=0,"",MARZO!S256)</f>
        <v>8002999</v>
      </c>
      <c r="T256" s="658" t="str">
        <f>+IF(MARZO!T256=0,"",MARZO!T256)</f>
        <v>Vigencias Anteriores</v>
      </c>
      <c r="U256" s="160">
        <f>+ENERO!U256</f>
        <v>0</v>
      </c>
      <c r="V256" s="143">
        <f>MARZO!V256+ABRIL!AL256</f>
        <v>0</v>
      </c>
      <c r="W256" s="143">
        <f>MARZO!W256+ABRIL!AM256</f>
        <v>9746754</v>
      </c>
      <c r="X256" s="149">
        <f t="shared" si="201"/>
        <v>9746754</v>
      </c>
      <c r="Y256" s="147">
        <f>MARZO!AA256</f>
        <v>9746754</v>
      </c>
      <c r="Z256" s="475">
        <v>0</v>
      </c>
      <c r="AA256" s="149">
        <f t="shared" si="202"/>
        <v>9746754</v>
      </c>
      <c r="AB256" s="147">
        <f>MARZO!AD256</f>
        <v>9746754</v>
      </c>
      <c r="AC256" s="475">
        <v>0</v>
      </c>
      <c r="AD256" s="149">
        <f t="shared" si="203"/>
        <v>9746754</v>
      </c>
      <c r="AE256" s="147">
        <f>MARZO!AG256</f>
        <v>9746664</v>
      </c>
      <c r="AF256" s="475">
        <v>0</v>
      </c>
      <c r="AG256" s="149">
        <f t="shared" si="204"/>
        <v>9746664</v>
      </c>
      <c r="AH256" s="147">
        <f t="shared" si="205"/>
        <v>0</v>
      </c>
      <c r="AI256" s="143">
        <f t="shared" si="206"/>
        <v>0</v>
      </c>
      <c r="AJ256" s="148">
        <f t="shared" si="207"/>
        <v>90</v>
      </c>
      <c r="AK256" s="10"/>
      <c r="AL256" s="471">
        <v>0</v>
      </c>
      <c r="AM256" s="476">
        <v>0</v>
      </c>
    </row>
    <row r="257" spans="1:39" ht="16.5" thickBot="1" x14ac:dyDescent="0.25">
      <c r="A257" s="623"/>
      <c r="B257" s="554"/>
      <c r="C257" s="467"/>
      <c r="D257" s="467"/>
      <c r="E257" s="467"/>
      <c r="F257" s="467"/>
      <c r="G257" s="467"/>
      <c r="H257" s="467"/>
      <c r="I257" s="467"/>
      <c r="J257" s="467"/>
      <c r="K257" s="467"/>
      <c r="L257" s="467"/>
      <c r="M257" s="467"/>
      <c r="N257" s="10"/>
      <c r="O257" s="467"/>
      <c r="P257" s="10"/>
      <c r="Q257" s="10"/>
      <c r="S257" s="643" t="str">
        <f>+IF(MARZO!S257=0,"",MARZO!S257)</f>
        <v/>
      </c>
      <c r="T257" s="357" t="str">
        <f>+IF(MARZO!T257=0,"",MARZO!T257)</f>
        <v/>
      </c>
      <c r="U257" s="192"/>
      <c r="V257" s="192"/>
      <c r="W257" s="192"/>
      <c r="X257" s="192"/>
      <c r="Y257" s="192"/>
      <c r="Z257" s="192"/>
      <c r="AA257" s="192"/>
      <c r="AB257" s="192"/>
      <c r="AC257" s="192"/>
      <c r="AD257" s="192"/>
      <c r="AE257" s="192"/>
      <c r="AF257" s="192"/>
      <c r="AG257" s="192"/>
      <c r="AH257" s="192"/>
      <c r="AI257" s="192"/>
      <c r="AJ257" s="210"/>
      <c r="AK257" s="12"/>
      <c r="AL257" s="661"/>
      <c r="AM257" s="662"/>
    </row>
    <row r="258" spans="1:39" ht="20.25" thickBot="1" x14ac:dyDescent="0.25">
      <c r="S258" s="663" t="str">
        <f>+IF(MARZO!S258=0,"",MARZO!S258)</f>
        <v>E</v>
      </c>
      <c r="T258" s="664" t="str">
        <f>+IF(MARZO!T258=0,"",MARZO!T258)</f>
        <v>DISPONIBILIDAD FINAL</v>
      </c>
      <c r="U258" s="415">
        <f>+(C10+C17+C108)-(U10+U207+U220+U232)</f>
        <v>0</v>
      </c>
      <c r="V258" s="415">
        <f t="shared" ref="V258:AJ258" si="208">+(D10+D17+D108)-(V10+V207+V220+V232)</f>
        <v>0</v>
      </c>
      <c r="W258" s="415">
        <f t="shared" si="208"/>
        <v>0</v>
      </c>
      <c r="X258" s="415">
        <f t="shared" si="208"/>
        <v>0</v>
      </c>
      <c r="Y258" s="415">
        <f t="shared" si="208"/>
        <v>-202277893</v>
      </c>
      <c r="Z258" s="415">
        <f t="shared" si="208"/>
        <v>161031331</v>
      </c>
      <c r="AA258" s="415">
        <f t="shared" si="208"/>
        <v>-41246562</v>
      </c>
      <c r="AB258" s="415">
        <f t="shared" si="208"/>
        <v>-242818513</v>
      </c>
      <c r="AC258" s="415">
        <f t="shared" si="208"/>
        <v>-3248059</v>
      </c>
      <c r="AD258" s="415">
        <f t="shared" si="208"/>
        <v>-246066572</v>
      </c>
      <c r="AE258" s="415">
        <f t="shared" si="208"/>
        <v>1490382597</v>
      </c>
      <c r="AF258" s="415">
        <f t="shared" si="208"/>
        <v>2668420251</v>
      </c>
      <c r="AG258" s="415">
        <f t="shared" si="208"/>
        <v>-1065359265</v>
      </c>
      <c r="AH258" s="415">
        <f t="shared" si="208"/>
        <v>-2296283773</v>
      </c>
      <c r="AI258" s="415">
        <f t="shared" si="208"/>
        <v>-2640565206</v>
      </c>
      <c r="AJ258" s="415">
        <f t="shared" si="208"/>
        <v>-2997948508</v>
      </c>
      <c r="AK258" s="10"/>
      <c r="AL258" s="415">
        <v>0</v>
      </c>
      <c r="AM258" s="416">
        <v>0</v>
      </c>
    </row>
    <row r="259" spans="1:39" ht="17.25" thickBot="1" x14ac:dyDescent="0.25">
      <c r="S259" s="968" t="str">
        <f>+IF(MARZO!S259=0,"",MARZO!S259)</f>
        <v>TOTAL VIGENCIAS ANTERIORES</v>
      </c>
      <c r="T259" s="969"/>
      <c r="U259" s="145">
        <f t="shared" ref="U259:AJ259" si="209">+SUMIF($T$8:$T$256,$T$33,U8:U256)</f>
        <v>0</v>
      </c>
      <c r="V259" s="133">
        <f t="shared" si="209"/>
        <v>0</v>
      </c>
      <c r="W259" s="133">
        <f t="shared" si="209"/>
        <v>465253815</v>
      </c>
      <c r="X259" s="146">
        <f t="shared" si="209"/>
        <v>465253815</v>
      </c>
      <c r="Y259" s="145">
        <f t="shared" si="209"/>
        <v>465253815</v>
      </c>
      <c r="Z259" s="133">
        <f t="shared" si="209"/>
        <v>0</v>
      </c>
      <c r="AA259" s="146">
        <f t="shared" si="209"/>
        <v>465253815</v>
      </c>
      <c r="AB259" s="145">
        <f t="shared" si="209"/>
        <v>465253815</v>
      </c>
      <c r="AC259" s="133">
        <f t="shared" si="209"/>
        <v>0</v>
      </c>
      <c r="AD259" s="146">
        <f t="shared" si="209"/>
        <v>465253815</v>
      </c>
      <c r="AE259" s="145">
        <f t="shared" si="209"/>
        <v>307119020</v>
      </c>
      <c r="AF259" s="133">
        <f t="shared" si="209"/>
        <v>23705072</v>
      </c>
      <c r="AG259" s="146">
        <f t="shared" si="209"/>
        <v>330824092</v>
      </c>
      <c r="AH259" s="145">
        <f t="shared" si="209"/>
        <v>0</v>
      </c>
      <c r="AI259" s="133">
        <f t="shared" si="209"/>
        <v>0</v>
      </c>
      <c r="AJ259" s="134">
        <f t="shared" si="209"/>
        <v>134429723</v>
      </c>
      <c r="AK259" s="12"/>
      <c r="AL259" s="145">
        <f>+SUMIF(AK8:AK256,AK33,AL8:AL256)</f>
        <v>0</v>
      </c>
      <c r="AM259" s="134">
        <f>+SUMIF(AL8:AL256,AL33,AM8:AM256)</f>
        <v>0</v>
      </c>
    </row>
    <row r="260" spans="1:39" x14ac:dyDescent="0.2">
      <c r="U260" s="140"/>
      <c r="V260" s="467"/>
      <c r="W260" s="467"/>
      <c r="X260" s="467"/>
      <c r="Y260" s="467"/>
      <c r="Z260" s="467"/>
      <c r="AA260" s="467"/>
      <c r="AB260" s="467"/>
      <c r="AC260" s="467"/>
      <c r="AD260" s="467"/>
      <c r="AE260" s="467"/>
      <c r="AF260" s="467"/>
      <c r="AG260" s="467"/>
      <c r="AH260" s="467"/>
      <c r="AI260" s="467"/>
      <c r="AJ260" s="467"/>
      <c r="AK260" s="12"/>
      <c r="AL260" s="467"/>
      <c r="AM260" s="467"/>
    </row>
  </sheetData>
  <sheetProtection password="C637" sheet="1" objects="1" scenarios="1" formatCells="0"/>
  <mergeCells count="46">
    <mergeCell ref="S259:T259"/>
    <mergeCell ref="M5:N5"/>
    <mergeCell ref="T5:T6"/>
    <mergeCell ref="S5:S6"/>
    <mergeCell ref="P3:P5"/>
    <mergeCell ref="A5:A6"/>
    <mergeCell ref="B5:B6"/>
    <mergeCell ref="G5:I5"/>
    <mergeCell ref="J5:L5"/>
    <mergeCell ref="C5:F5"/>
    <mergeCell ref="B3:B4"/>
    <mergeCell ref="D3:E4"/>
    <mergeCell ref="F3:K4"/>
    <mergeCell ref="T3:T4"/>
    <mergeCell ref="N3:N4"/>
    <mergeCell ref="Q3:Q5"/>
    <mergeCell ref="L3:M4"/>
    <mergeCell ref="Y2:AG2"/>
    <mergeCell ref="AH2:AI2"/>
    <mergeCell ref="BH5:BK5"/>
    <mergeCell ref="V3:X4"/>
    <mergeCell ref="V2:X2"/>
    <mergeCell ref="Y3:AG4"/>
    <mergeCell ref="AE5:AG5"/>
    <mergeCell ref="AW4:AZ4"/>
    <mergeCell ref="A1:B1"/>
    <mergeCell ref="K1:N1"/>
    <mergeCell ref="D2:E2"/>
    <mergeCell ref="C1:J1"/>
    <mergeCell ref="L2:M2"/>
    <mergeCell ref="P2:Q2"/>
    <mergeCell ref="AW19:AZ19"/>
    <mergeCell ref="BB3:BC3"/>
    <mergeCell ref="AB5:AD5"/>
    <mergeCell ref="BM5:BM6"/>
    <mergeCell ref="AH5:AJ5"/>
    <mergeCell ref="AJ3:AJ4"/>
    <mergeCell ref="BM2:BO2"/>
    <mergeCell ref="BG2:BI2"/>
    <mergeCell ref="BB2:BC2"/>
    <mergeCell ref="AL2:AM2"/>
    <mergeCell ref="BM3:BO3"/>
    <mergeCell ref="AL3:AL5"/>
    <mergeCell ref="AM3:AM5"/>
    <mergeCell ref="BG3:BI3"/>
    <mergeCell ref="AH3:AI4"/>
  </mergeCells>
  <phoneticPr fontId="1" type="noConversion"/>
  <conditionalFormatting sqref="B5:B7">
    <cfRule type="expression" dxfId="8"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48" orientation="landscape" blackAndWhite="1" horizontalDpi="300" verticalDpi="300" r:id="rId1"/>
  <headerFooter alignWithMargins="0">
    <oddFooter>&amp;CPágina &amp;P de &amp;N&amp;RDireccion Financiera y Administrativa DSSA</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BS260"/>
  <sheetViews>
    <sheetView showGridLines="0" topLeftCell="AF106" zoomScale="80" zoomScaleNormal="80" workbookViewId="0">
      <selection activeCell="AO108" sqref="AO108"/>
    </sheetView>
  </sheetViews>
  <sheetFormatPr baseColWidth="10" defaultColWidth="0" defaultRowHeight="12.75" x14ac:dyDescent="0.2"/>
  <cols>
    <col min="1" max="1" width="11.7109375" style="659" customWidth="1"/>
    <col min="2" max="2" width="55.85546875" style="660" customWidth="1"/>
    <col min="3" max="3" width="14.42578125" style="339" customWidth="1"/>
    <col min="4" max="4" width="16.140625" style="339" customWidth="1"/>
    <col min="5" max="12" width="14.42578125" style="339" customWidth="1"/>
    <col min="13" max="13" width="16.7109375" style="339" customWidth="1"/>
    <col min="14" max="14" width="16.7109375" style="35" customWidth="1"/>
    <col min="15" max="15" width="2.85546875" style="339" customWidth="1"/>
    <col min="16" max="17" width="23.7109375" style="35" customWidth="1"/>
    <col min="18" max="18" width="5.42578125" style="339" customWidth="1"/>
    <col min="19" max="19" width="16.28515625" style="1" customWidth="1"/>
    <col min="20" max="20" width="60.140625" style="339" customWidth="1"/>
    <col min="21" max="33" width="14.7109375" style="339" customWidth="1"/>
    <col min="34" max="36" width="16.7109375" style="339" customWidth="1"/>
    <col min="37" max="37" width="8.85546875" style="2" customWidth="1"/>
    <col min="38" max="39" width="23.7109375" style="339" customWidth="1"/>
    <col min="40" max="40" width="4.85546875" style="339" customWidth="1"/>
    <col min="41" max="41" width="12.28515625" style="339" customWidth="1"/>
    <col min="42" max="42" width="53.42578125" style="339" customWidth="1"/>
    <col min="43" max="45" width="16.85546875" style="339" customWidth="1"/>
    <col min="46" max="46" width="12.7109375" style="339" customWidth="1"/>
    <col min="47" max="47" width="27.42578125" style="339" customWidth="1"/>
    <col min="48" max="48" width="25" style="339" customWidth="1"/>
    <col min="49" max="52" width="16.85546875" style="339" customWidth="1"/>
    <col min="53" max="53" width="11" style="339" customWidth="1"/>
    <col min="54" max="54" width="65.140625" style="339" customWidth="1"/>
    <col min="55" max="57" width="18.85546875" style="339" customWidth="1"/>
    <col min="58" max="58" width="6.140625" style="339" customWidth="1"/>
    <col min="59" max="59" width="72.7109375" style="339" customWidth="1"/>
    <col min="60" max="63" width="17.5703125" style="339" customWidth="1"/>
    <col min="64" max="64" width="11" style="339" customWidth="1"/>
    <col min="65" max="65" width="76" style="339" customWidth="1"/>
    <col min="66" max="66" width="19.7109375" style="339" customWidth="1"/>
    <col min="67" max="67" width="14.85546875" style="339" customWidth="1"/>
    <col min="68" max="68" width="15.140625" style="339" customWidth="1"/>
    <col min="69" max="69" width="16" style="339" customWidth="1"/>
    <col min="70" max="70" width="11" style="339" customWidth="1"/>
    <col min="71" max="71" width="2.28515625" style="339" customWidth="1"/>
    <col min="72" max="16384" width="11" style="339" hidden="1"/>
  </cols>
  <sheetData>
    <row r="1" spans="1:69" ht="21" thickBot="1" x14ac:dyDescent="0.3">
      <c r="A1" s="940" t="str">
        <f>IF($F$8-$X$8=0," ","OJO: PRESUPUESTO DESEQUILIBRADO")</f>
        <v xml:space="preserve"> </v>
      </c>
      <c r="B1" s="940"/>
      <c r="C1" s="978"/>
      <c r="D1" s="978"/>
      <c r="E1" s="978"/>
      <c r="F1" s="978"/>
      <c r="G1" s="978"/>
      <c r="H1" s="978"/>
      <c r="I1" s="978"/>
      <c r="J1" s="978"/>
      <c r="K1" s="941" t="str">
        <f>+IF(L8&gt;I8,"OJO - SUS RECAUDOS SON SUPERIORES A SUS RECONOCIMIENTOS, VERIFIQUE","")</f>
        <v/>
      </c>
      <c r="L1" s="941"/>
      <c r="M1" s="941"/>
      <c r="N1" s="941"/>
      <c r="U1" s="340" t="str">
        <f>+IF(AA8&gt;X8,"OJO - HA COMPROMETIDO MUCHO MAS DE LO QUE TIENE PRESUPUESTADO","")</f>
        <v/>
      </c>
      <c r="X1" s="340"/>
      <c r="Y1" s="340" t="str">
        <f>+IF(AD8&gt;AA8,"OJO - SUS OBLIGACIONES SUPERAN SUS COMPROMISOS, VERIFIQUE","")</f>
        <v/>
      </c>
      <c r="AC1" s="340" t="str">
        <f>+IF(AG8&gt;AD8,"OJO - SUS PAGOS NO PUEDEN SUPERAR SUS OBLIGACIONES, VERIFIQUE","")</f>
        <v/>
      </c>
    </row>
    <row r="2" spans="1:69" ht="21" thickBot="1" x14ac:dyDescent="0.3">
      <c r="A2" s="341"/>
      <c r="B2" s="342" t="s">
        <v>515</v>
      </c>
      <c r="C2" s="343"/>
      <c r="D2" s="950" t="str">
        <f>+IF(F2="","","MUNICIPIO:")</f>
        <v>MUNICIPIO:</v>
      </c>
      <c r="E2" s="950"/>
      <c r="F2" s="344" t="str">
        <f>IF(INSTRUCCIONES!B3=0,"",INSTRUCCIONES!B3)</f>
        <v>TITIRIBI</v>
      </c>
      <c r="G2" s="345"/>
      <c r="H2" s="345"/>
      <c r="I2" s="345"/>
      <c r="J2" s="345"/>
      <c r="K2" s="346"/>
      <c r="L2" s="954" t="s">
        <v>409</v>
      </c>
      <c r="M2" s="907"/>
      <c r="N2" s="347" t="s">
        <v>410</v>
      </c>
      <c r="P2" s="916" t="s">
        <v>501</v>
      </c>
      <c r="Q2" s="917"/>
      <c r="R2" s="348"/>
      <c r="S2" s="63"/>
      <c r="T2" s="342" t="s">
        <v>515</v>
      </c>
      <c r="U2" s="343"/>
      <c r="V2" s="906" t="str">
        <f>+IF(Y2="","","M U N I C I P I O:")</f>
        <v>M U N I C I P I O:</v>
      </c>
      <c r="W2" s="906"/>
      <c r="X2" s="906"/>
      <c r="Y2" s="904" t="str">
        <f>IF(INSTRUCCIONES!B3=0,"",INSTRUCCIONES!B3)</f>
        <v>TITIRIBI</v>
      </c>
      <c r="Z2" s="904"/>
      <c r="AA2" s="904"/>
      <c r="AB2" s="904"/>
      <c r="AC2" s="904"/>
      <c r="AD2" s="904"/>
      <c r="AE2" s="904"/>
      <c r="AF2" s="904"/>
      <c r="AG2" s="905"/>
      <c r="AH2" s="907" t="s">
        <v>409</v>
      </c>
      <c r="AI2" s="908"/>
      <c r="AJ2" s="347" t="s">
        <v>410</v>
      </c>
      <c r="AL2" s="916" t="s">
        <v>501</v>
      </c>
      <c r="AM2" s="917"/>
      <c r="AO2" s="3">
        <v>5</v>
      </c>
      <c r="AP2" s="349" t="s">
        <v>8</v>
      </c>
      <c r="AQ2" s="350"/>
      <c r="AR2" s="4"/>
      <c r="AS2" s="4"/>
      <c r="AT2" s="4"/>
      <c r="AU2" s="4"/>
      <c r="AV2" s="4"/>
      <c r="AW2" s="4"/>
      <c r="AX2" s="4"/>
      <c r="AY2" s="4"/>
      <c r="AZ2" s="5"/>
      <c r="BB2" s="916" t="s">
        <v>423</v>
      </c>
      <c r="BC2" s="951"/>
      <c r="BD2" s="69" t="s">
        <v>409</v>
      </c>
      <c r="BE2" s="347" t="str">
        <f>+L3</f>
        <v>MAYO</v>
      </c>
      <c r="BF2" s="340"/>
      <c r="BG2" s="916" t="s">
        <v>424</v>
      </c>
      <c r="BH2" s="951"/>
      <c r="BI2" s="951"/>
      <c r="BJ2" s="69" t="s">
        <v>409</v>
      </c>
      <c r="BK2" s="347" t="str">
        <f>+BE2</f>
        <v>MAYO</v>
      </c>
      <c r="BM2" s="916" t="s">
        <v>424</v>
      </c>
      <c r="BN2" s="951"/>
      <c r="BO2" s="951"/>
      <c r="BP2" s="69" t="s">
        <v>409</v>
      </c>
      <c r="BQ2" s="347" t="str">
        <f>+BK2</f>
        <v>MAYO</v>
      </c>
    </row>
    <row r="3" spans="1:69" ht="17.25" thickBot="1" x14ac:dyDescent="0.3">
      <c r="A3" s="351"/>
      <c r="B3" s="946" t="s">
        <v>9</v>
      </c>
      <c r="C3" s="352"/>
      <c r="D3" s="936" t="str">
        <f>+IF(F3="","","INSTITUCION:")</f>
        <v>INSTITUCION:</v>
      </c>
      <c r="E3" s="936"/>
      <c r="F3" s="942" t="str">
        <f>IF(INSTRUCCIONES!B5=0,"",INSTRUCCIONES!B5)</f>
        <v>ESE HOSPITAL SAN JUAN DE DIOS</v>
      </c>
      <c r="G3" s="942"/>
      <c r="H3" s="942"/>
      <c r="I3" s="942"/>
      <c r="J3" s="942"/>
      <c r="K3" s="943"/>
      <c r="L3" s="924" t="s">
        <v>389</v>
      </c>
      <c r="M3" s="925"/>
      <c r="N3" s="948">
        <f>+INSTRUCCIONES!F3</f>
        <v>2014</v>
      </c>
      <c r="P3" s="918" t="s">
        <v>570</v>
      </c>
      <c r="Q3" s="921" t="s">
        <v>577</v>
      </c>
      <c r="R3" s="348"/>
      <c r="S3" s="64"/>
      <c r="T3" s="946" t="s">
        <v>11</v>
      </c>
      <c r="U3" s="353"/>
      <c r="V3" s="898" t="str">
        <f>+IF(Y3="","","E.S.E. H O S P I T A L:")</f>
        <v>E.S.E. H O S P I T A L:</v>
      </c>
      <c r="W3" s="898"/>
      <c r="X3" s="898"/>
      <c r="Y3" s="900" t="str">
        <f>IF(INSTRUCCIONES!B5=0,"",INSTRUCCIONES!B5)</f>
        <v>ESE HOSPITAL SAN JUAN DE DIOS</v>
      </c>
      <c r="Z3" s="900"/>
      <c r="AA3" s="900"/>
      <c r="AB3" s="900"/>
      <c r="AC3" s="900"/>
      <c r="AD3" s="900"/>
      <c r="AE3" s="900"/>
      <c r="AF3" s="900"/>
      <c r="AG3" s="901"/>
      <c r="AH3" s="974" t="str">
        <f>+L3</f>
        <v>MAYO</v>
      </c>
      <c r="AI3" s="975"/>
      <c r="AJ3" s="955">
        <f>+N3</f>
        <v>2014</v>
      </c>
      <c r="AL3" s="918" t="s">
        <v>578</v>
      </c>
      <c r="AM3" s="921" t="s">
        <v>577</v>
      </c>
      <c r="AO3" s="6"/>
      <c r="AP3" s="354" t="s">
        <v>13</v>
      </c>
      <c r="AQ3" s="355"/>
      <c r="AR3" s="355"/>
      <c r="AS3" s="355"/>
      <c r="AT3" s="355"/>
      <c r="AU3" s="355"/>
      <c r="AV3" s="355"/>
      <c r="AW3" s="355"/>
      <c r="AX3" s="355"/>
      <c r="AY3" s="355"/>
      <c r="AZ3" s="356"/>
      <c r="BB3" s="952" t="str">
        <f>+CONCATENATE(INSTRUCCIONES!B5, " - ", INSTRUCCIONES!B3)</f>
        <v>ESE HOSPITAL SAN JUAN DE DIOS - TITIRIBI</v>
      </c>
      <c r="BC3" s="953"/>
      <c r="BD3" s="70" t="s">
        <v>410</v>
      </c>
      <c r="BE3" s="68">
        <f>+N3</f>
        <v>2014</v>
      </c>
      <c r="BF3" s="7" t="s">
        <v>14</v>
      </c>
      <c r="BG3" s="952" t="str">
        <f>+CONCATENATE(INSTRUCCIONES!B5, " - ", INSTRUCCIONES!B3)</f>
        <v>ESE HOSPITAL SAN JUAN DE DIOS - TITIRIBI</v>
      </c>
      <c r="BH3" s="953"/>
      <c r="BI3" s="953"/>
      <c r="BJ3" s="70" t="s">
        <v>410</v>
      </c>
      <c r="BK3" s="68">
        <f>+BE3</f>
        <v>2014</v>
      </c>
      <c r="BM3" s="952" t="str">
        <f>+CONCATENATE(INSTRUCCIONES!B5, " - ", INSTRUCCIONES!B3)</f>
        <v>ESE HOSPITAL SAN JUAN DE DIOS - TITIRIBI</v>
      </c>
      <c r="BN3" s="953"/>
      <c r="BO3" s="953"/>
      <c r="BP3" s="70" t="s">
        <v>410</v>
      </c>
      <c r="BQ3" s="68">
        <f>+BK3</f>
        <v>2014</v>
      </c>
    </row>
    <row r="4" spans="1:69" ht="16.5" thickBot="1" x14ac:dyDescent="0.25">
      <c r="A4" s="351"/>
      <c r="B4" s="947"/>
      <c r="C4" s="358"/>
      <c r="D4" s="937"/>
      <c r="E4" s="937"/>
      <c r="F4" s="944"/>
      <c r="G4" s="944"/>
      <c r="H4" s="944"/>
      <c r="I4" s="944"/>
      <c r="J4" s="944"/>
      <c r="K4" s="945"/>
      <c r="L4" s="926"/>
      <c r="M4" s="927"/>
      <c r="N4" s="949"/>
      <c r="P4" s="919"/>
      <c r="Q4" s="922"/>
      <c r="R4" s="348"/>
      <c r="S4" s="64"/>
      <c r="T4" s="946"/>
      <c r="U4" s="358"/>
      <c r="V4" s="899"/>
      <c r="W4" s="899"/>
      <c r="X4" s="899"/>
      <c r="Y4" s="902"/>
      <c r="Z4" s="902"/>
      <c r="AA4" s="902"/>
      <c r="AB4" s="902"/>
      <c r="AC4" s="902"/>
      <c r="AD4" s="902"/>
      <c r="AE4" s="902"/>
      <c r="AF4" s="902"/>
      <c r="AG4" s="903"/>
      <c r="AH4" s="976"/>
      <c r="AI4" s="977"/>
      <c r="AJ4" s="956"/>
      <c r="AL4" s="919"/>
      <c r="AM4" s="922"/>
      <c r="AO4" s="6"/>
      <c r="AP4" s="359"/>
      <c r="AQ4" s="360" t="s">
        <v>15</v>
      </c>
      <c r="AR4" s="360" t="s">
        <v>16</v>
      </c>
      <c r="AS4" s="360" t="s">
        <v>17</v>
      </c>
      <c r="AT4" s="360" t="s">
        <v>18</v>
      </c>
      <c r="AU4" s="360" t="s">
        <v>18</v>
      </c>
      <c r="AV4" s="361" t="s">
        <v>18</v>
      </c>
      <c r="AW4" s="960" t="str">
        <f>+CONCATENATE("PROYECCION A DICIEMBRE 31 DEL ",N3)</f>
        <v>PROYECCION A DICIEMBRE 31 DEL 2014</v>
      </c>
      <c r="AX4" s="961"/>
      <c r="AY4" s="961"/>
      <c r="AZ4" s="962"/>
      <c r="BB4" s="362"/>
      <c r="BC4" s="363"/>
      <c r="BD4" s="363"/>
      <c r="BE4" s="65"/>
      <c r="BF4" s="8"/>
      <c r="BG4" s="362"/>
      <c r="BH4" s="363"/>
      <c r="BI4" s="363"/>
      <c r="BJ4" s="66"/>
      <c r="BK4" s="364"/>
      <c r="BL4" s="9"/>
      <c r="BM4" s="362"/>
      <c r="BN4" s="365"/>
      <c r="BO4" s="365"/>
      <c r="BP4" s="67"/>
      <c r="BQ4" s="366"/>
    </row>
    <row r="5" spans="1:69" ht="31.5" thickBot="1" x14ac:dyDescent="0.3">
      <c r="A5" s="909" t="s">
        <v>19</v>
      </c>
      <c r="B5" s="911" t="s">
        <v>20</v>
      </c>
      <c r="C5" s="913" t="s">
        <v>21</v>
      </c>
      <c r="D5" s="914"/>
      <c r="E5" s="914"/>
      <c r="F5" s="915"/>
      <c r="G5" s="928" t="s">
        <v>574</v>
      </c>
      <c r="H5" s="929"/>
      <c r="I5" s="930"/>
      <c r="J5" s="931" t="str">
        <f>+IF(L8&gt;I8,"OJO - RECAUDOS MAYORES QUE RECONOCIMIENTOS","RECAUDO")</f>
        <v>RECAUDO</v>
      </c>
      <c r="K5" s="932"/>
      <c r="L5" s="933"/>
      <c r="M5" s="934" t="s">
        <v>23</v>
      </c>
      <c r="N5" s="935"/>
      <c r="P5" s="920"/>
      <c r="Q5" s="923"/>
      <c r="R5" s="348"/>
      <c r="S5" s="970" t="s">
        <v>516</v>
      </c>
      <c r="T5" s="972" t="s">
        <v>20</v>
      </c>
      <c r="U5" s="367" t="s">
        <v>21</v>
      </c>
      <c r="V5" s="368"/>
      <c r="W5" s="368"/>
      <c r="X5" s="369"/>
      <c r="Y5" s="370" t="s">
        <v>575</v>
      </c>
      <c r="Z5" s="368"/>
      <c r="AA5" s="368"/>
      <c r="AB5" s="895" t="s">
        <v>576</v>
      </c>
      <c r="AC5" s="896"/>
      <c r="AD5" s="897"/>
      <c r="AE5" s="895" t="s">
        <v>24</v>
      </c>
      <c r="AF5" s="896"/>
      <c r="AG5" s="897"/>
      <c r="AH5" s="895" t="s">
        <v>25</v>
      </c>
      <c r="AI5" s="896"/>
      <c r="AJ5" s="897"/>
      <c r="AL5" s="920"/>
      <c r="AM5" s="923"/>
      <c r="AO5" s="371"/>
      <c r="AP5" s="372" t="s">
        <v>26</v>
      </c>
      <c r="AQ5" s="360"/>
      <c r="AR5" s="360" t="s">
        <v>27</v>
      </c>
      <c r="AS5" s="360" t="s">
        <v>27</v>
      </c>
      <c r="AT5" s="360" t="s">
        <v>28</v>
      </c>
      <c r="AU5" s="360" t="s">
        <v>29</v>
      </c>
      <c r="AV5" s="360" t="s">
        <v>29</v>
      </c>
      <c r="AW5" s="360" t="s">
        <v>30</v>
      </c>
      <c r="AX5" s="360" t="s">
        <v>31</v>
      </c>
      <c r="AY5" s="360" t="s">
        <v>32</v>
      </c>
      <c r="AZ5" s="373" t="s">
        <v>32</v>
      </c>
      <c r="BB5" s="374" t="s">
        <v>33</v>
      </c>
      <c r="BC5" s="666" t="str">
        <f>+CONCATENATE("ACUMULADO ",N3)</f>
        <v>ACUMULADO 2014</v>
      </c>
      <c r="BD5" s="376"/>
      <c r="BE5" s="667"/>
      <c r="BF5" s="378" t="s">
        <v>14</v>
      </c>
      <c r="BG5" s="689" t="s">
        <v>34</v>
      </c>
      <c r="BH5" s="963" t="str">
        <f>+CONCATENATE("ACUMULADO ",N3)</f>
        <v>ACUMULADO 2014</v>
      </c>
      <c r="BI5" s="964"/>
      <c r="BJ5" s="964"/>
      <c r="BK5" s="965"/>
      <c r="BM5" s="938" t="s">
        <v>34</v>
      </c>
      <c r="BN5" s="379" t="str">
        <f>+CONCATENATE("ACUMULADO ",BQ3)</f>
        <v>ACUMULADO 2014</v>
      </c>
      <c r="BO5" s="380"/>
      <c r="BP5" s="381"/>
      <c r="BQ5" s="382"/>
    </row>
    <row r="6" spans="1:69" ht="15.75" thickBot="1" x14ac:dyDescent="0.25">
      <c r="A6" s="910"/>
      <c r="B6" s="912"/>
      <c r="C6" s="150" t="s">
        <v>35</v>
      </c>
      <c r="D6" s="141" t="s">
        <v>36</v>
      </c>
      <c r="E6" s="141" t="s">
        <v>37</v>
      </c>
      <c r="F6" s="142" t="s">
        <v>38</v>
      </c>
      <c r="G6" s="150" t="s">
        <v>39</v>
      </c>
      <c r="H6" s="141" t="s">
        <v>40</v>
      </c>
      <c r="I6" s="142" t="s">
        <v>41</v>
      </c>
      <c r="J6" s="150" t="s">
        <v>39</v>
      </c>
      <c r="K6" s="141" t="s">
        <v>40</v>
      </c>
      <c r="L6" s="142" t="s">
        <v>41</v>
      </c>
      <c r="M6" s="150" t="s">
        <v>42</v>
      </c>
      <c r="N6" s="142" t="s">
        <v>22</v>
      </c>
      <c r="P6" s="191" t="s">
        <v>43</v>
      </c>
      <c r="Q6" s="190" t="s">
        <v>502</v>
      </c>
      <c r="R6" s="348"/>
      <c r="S6" s="971" t="s">
        <v>44</v>
      </c>
      <c r="T6" s="973"/>
      <c r="U6" s="383" t="s">
        <v>35</v>
      </c>
      <c r="V6" s="50" t="s">
        <v>36</v>
      </c>
      <c r="W6" s="50" t="s">
        <v>37</v>
      </c>
      <c r="X6" s="51" t="s">
        <v>38</v>
      </c>
      <c r="Y6" s="384" t="s">
        <v>39</v>
      </c>
      <c r="Z6" s="50" t="s">
        <v>40</v>
      </c>
      <c r="AA6" s="50" t="s">
        <v>41</v>
      </c>
      <c r="AB6" s="384" t="s">
        <v>39</v>
      </c>
      <c r="AC6" s="50" t="s">
        <v>40</v>
      </c>
      <c r="AD6" s="50" t="s">
        <v>41</v>
      </c>
      <c r="AE6" s="384" t="s">
        <v>39</v>
      </c>
      <c r="AF6" s="50" t="s">
        <v>40</v>
      </c>
      <c r="AG6" s="50" t="s">
        <v>41</v>
      </c>
      <c r="AH6" s="384" t="s">
        <v>45</v>
      </c>
      <c r="AI6" s="50" t="s">
        <v>46</v>
      </c>
      <c r="AJ6" s="51" t="s">
        <v>24</v>
      </c>
      <c r="AL6" s="150" t="s">
        <v>43</v>
      </c>
      <c r="AM6" s="142" t="s">
        <v>502</v>
      </c>
      <c r="AO6" s="385"/>
      <c r="AP6" s="386"/>
      <c r="AQ6" s="387" t="s">
        <v>38</v>
      </c>
      <c r="AR6" s="387" t="str">
        <f>+L3</f>
        <v>MAYO</v>
      </c>
      <c r="AS6" s="387" t="str">
        <f>AR6</f>
        <v>MAYO</v>
      </c>
      <c r="AT6" s="387" t="str">
        <f>AR6</f>
        <v>MAYO</v>
      </c>
      <c r="AU6" s="387" t="s">
        <v>16</v>
      </c>
      <c r="AV6" s="387" t="s">
        <v>31</v>
      </c>
      <c r="AW6" s="387"/>
      <c r="AX6" s="387"/>
      <c r="AY6" s="387" t="s">
        <v>16</v>
      </c>
      <c r="AZ6" s="388" t="s">
        <v>31</v>
      </c>
      <c r="BB6" s="389"/>
      <c r="BC6" s="390" t="s">
        <v>47</v>
      </c>
      <c r="BD6" s="391" t="s">
        <v>48</v>
      </c>
      <c r="BE6" s="392" t="s">
        <v>49</v>
      </c>
      <c r="BF6" s="393"/>
      <c r="BG6" s="691"/>
      <c r="BH6" s="692" t="s">
        <v>47</v>
      </c>
      <c r="BI6" s="692" t="s">
        <v>50</v>
      </c>
      <c r="BJ6" s="692" t="s">
        <v>51</v>
      </c>
      <c r="BK6" s="693" t="s">
        <v>52</v>
      </c>
      <c r="BM6" s="939"/>
      <c r="BN6" s="396" t="s">
        <v>47</v>
      </c>
      <c r="BO6" s="394" t="s">
        <v>50</v>
      </c>
      <c r="BP6" s="394" t="s">
        <v>51</v>
      </c>
      <c r="BQ6" s="395" t="s">
        <v>52</v>
      </c>
    </row>
    <row r="7" spans="1:69" s="10" customFormat="1" ht="16.5" thickBot="1" x14ac:dyDescent="0.3">
      <c r="A7" s="668"/>
      <c r="B7" s="669"/>
      <c r="C7" s="196"/>
      <c r="D7" s="196"/>
      <c r="E7" s="196"/>
      <c r="F7" s="196"/>
      <c r="G7" s="196"/>
      <c r="H7" s="196"/>
      <c r="I7" s="196"/>
      <c r="J7" s="196"/>
      <c r="K7" s="196"/>
      <c r="L7" s="196"/>
      <c r="M7" s="196"/>
      <c r="N7" s="195"/>
      <c r="O7" s="348"/>
      <c r="P7" s="194"/>
      <c r="Q7" s="195"/>
      <c r="S7" s="399"/>
      <c r="T7" s="400"/>
      <c r="U7" s="196"/>
      <c r="V7" s="196"/>
      <c r="W7" s="196"/>
      <c r="X7" s="196"/>
      <c r="Y7" s="196"/>
      <c r="Z7" s="196"/>
      <c r="AA7" s="196"/>
      <c r="AB7" s="196"/>
      <c r="AC7" s="196"/>
      <c r="AD7" s="196"/>
      <c r="AE7" s="196"/>
      <c r="AF7" s="196"/>
      <c r="AG7" s="196"/>
      <c r="AH7" s="196"/>
      <c r="AI7" s="196"/>
      <c r="AJ7" s="195"/>
      <c r="AK7" s="2"/>
      <c r="AL7" s="226"/>
      <c r="AM7" s="227"/>
      <c r="AO7" s="23"/>
      <c r="AP7" s="13" t="s">
        <v>54</v>
      </c>
      <c r="AQ7" s="401">
        <f>F22</f>
        <v>1802063549</v>
      </c>
      <c r="AR7" s="401">
        <f>I22</f>
        <v>979708059</v>
      </c>
      <c r="AS7" s="401">
        <f>L22</f>
        <v>515580714</v>
      </c>
      <c r="AT7" s="15"/>
      <c r="AU7" s="402">
        <f t="shared" ref="AU7:AU17" si="0">IF(AQ7=0," ",AR7/AQ7)</f>
        <v>0.5436589955685297</v>
      </c>
      <c r="AV7" s="402">
        <f t="shared" ref="AV7:AV17" si="1">IF(AQ7=0," ",AS7/AQ7)</f>
        <v>0.28610573377731641</v>
      </c>
      <c r="AW7" s="401">
        <f>I23/AO$2*12+I24</f>
        <v>1728297850.5999999</v>
      </c>
      <c r="AX7" s="401">
        <f>L23/AO$2*12+L24</f>
        <v>614392222.60000002</v>
      </c>
      <c r="AY7" s="401">
        <f t="shared" ref="AY7:AY16" si="2">AW7-AQ7</f>
        <v>-73765698.400000095</v>
      </c>
      <c r="AZ7" s="403">
        <f t="shared" ref="AZ7:AZ16" si="3">AX7-AQ7</f>
        <v>-1187671326.4000001</v>
      </c>
      <c r="BB7" s="404" t="s">
        <v>55</v>
      </c>
      <c r="BC7" s="72">
        <f>F10</f>
        <v>226569855</v>
      </c>
      <c r="BD7" s="73">
        <f>I10</f>
        <v>226569855</v>
      </c>
      <c r="BE7" s="74">
        <f>K10</f>
        <v>0</v>
      </c>
      <c r="BF7" s="75"/>
      <c r="BG7" s="109" t="s">
        <v>56</v>
      </c>
      <c r="BH7" s="135">
        <f>+SUM(BH8:BH11)</f>
        <v>2781527232</v>
      </c>
      <c r="BI7" s="135">
        <f>+SUM(BI8:BI11)</f>
        <v>1121865234</v>
      </c>
      <c r="BJ7" s="135">
        <f>+SUM(BJ8:BJ11)</f>
        <v>901355146</v>
      </c>
      <c r="BK7" s="135">
        <f>+SUM(BK8:BK11)</f>
        <v>193046902</v>
      </c>
      <c r="BM7" s="79" t="s">
        <v>56</v>
      </c>
      <c r="BN7" s="80">
        <f>BN8+BN15+BN22</f>
        <v>2781527232</v>
      </c>
      <c r="BO7" s="81">
        <f>BO8+BO15+BO22</f>
        <v>1121865234</v>
      </c>
      <c r="BP7" s="81">
        <f>BP8+BP15+BP22</f>
        <v>901355146</v>
      </c>
      <c r="BQ7" s="82">
        <f>BQ8+BQ15+BQ22</f>
        <v>193046902</v>
      </c>
    </row>
    <row r="8" spans="1:69" s="10" customFormat="1" ht="24" thickBot="1" x14ac:dyDescent="0.3">
      <c r="A8" s="405">
        <f>+IF(ABRIL!A8=0,"",ABRIL!A8)</f>
        <v>1</v>
      </c>
      <c r="B8" s="670" t="str">
        <f>+IF(ABRIL!B8=0,"",ABRIL!B8)</f>
        <v>INGRESOS</v>
      </c>
      <c r="C8" s="407">
        <f>C10+C17+C108</f>
        <v>3181595000</v>
      </c>
      <c r="D8" s="407">
        <f t="shared" ref="D8:N8" si="4">D10+D17+D108</f>
        <v>0</v>
      </c>
      <c r="E8" s="407">
        <f t="shared" si="4"/>
        <v>881712773</v>
      </c>
      <c r="F8" s="407">
        <f t="shared" si="4"/>
        <v>4063307773</v>
      </c>
      <c r="G8" s="407">
        <f t="shared" si="4"/>
        <v>1719818786</v>
      </c>
      <c r="H8" s="407">
        <f t="shared" si="4"/>
        <v>328534458</v>
      </c>
      <c r="I8" s="407">
        <f t="shared" si="4"/>
        <v>2048353244</v>
      </c>
      <c r="J8" s="407">
        <f t="shared" si="4"/>
        <v>1176675995</v>
      </c>
      <c r="K8" s="407">
        <f t="shared" si="4"/>
        <v>248648609</v>
      </c>
      <c r="L8" s="407">
        <f t="shared" si="4"/>
        <v>1425324604</v>
      </c>
      <c r="M8" s="407">
        <f t="shared" si="4"/>
        <v>2014954529</v>
      </c>
      <c r="N8" s="408">
        <f t="shared" si="4"/>
        <v>2637983169</v>
      </c>
      <c r="O8" s="409"/>
      <c r="P8" s="410">
        <f>P10+P17+P108</f>
        <v>0</v>
      </c>
      <c r="Q8" s="408">
        <f>Q10+Q17+Q108</f>
        <v>0</v>
      </c>
      <c r="S8" s="206" t="str">
        <f>+IF(ABRIL!S8=0,"",ABRIL!S8)</f>
        <v/>
      </c>
      <c r="T8" s="411" t="str">
        <f>+IF(ABRIL!T8=0,"",ABRIL!T8)</f>
        <v>GASTOS</v>
      </c>
      <c r="U8" s="412">
        <f t="shared" ref="U8:AM8" si="5">U10+U207+U220+U232</f>
        <v>3181595000</v>
      </c>
      <c r="V8" s="413">
        <f t="shared" si="5"/>
        <v>0</v>
      </c>
      <c r="W8" s="413">
        <f t="shared" si="5"/>
        <v>881712773</v>
      </c>
      <c r="X8" s="414">
        <f t="shared" si="5"/>
        <v>4063307773</v>
      </c>
      <c r="Y8" s="415">
        <f t="shared" si="5"/>
        <v>1767024000</v>
      </c>
      <c r="Z8" s="413">
        <f t="shared" si="5"/>
        <v>181193838</v>
      </c>
      <c r="AA8" s="414">
        <f t="shared" si="5"/>
        <v>1948217838</v>
      </c>
      <c r="AB8" s="415">
        <f t="shared" si="5"/>
        <v>1422742567</v>
      </c>
      <c r="AC8" s="413">
        <f t="shared" si="5"/>
        <v>225288919</v>
      </c>
      <c r="AD8" s="414">
        <f t="shared" si="5"/>
        <v>1648031486</v>
      </c>
      <c r="AE8" s="415">
        <f t="shared" si="5"/>
        <v>1065359265</v>
      </c>
      <c r="AF8" s="413">
        <f t="shared" si="5"/>
        <v>254388676</v>
      </c>
      <c r="AG8" s="414">
        <f t="shared" si="5"/>
        <v>1319747941</v>
      </c>
      <c r="AH8" s="415">
        <f t="shared" si="5"/>
        <v>2115089935</v>
      </c>
      <c r="AI8" s="413">
        <f t="shared" si="5"/>
        <v>2415276287</v>
      </c>
      <c r="AJ8" s="416">
        <f t="shared" si="5"/>
        <v>2743559832</v>
      </c>
      <c r="AL8" s="417">
        <f t="shared" si="5"/>
        <v>0</v>
      </c>
      <c r="AM8" s="418">
        <f t="shared" si="5"/>
        <v>0</v>
      </c>
      <c r="AO8" s="23"/>
      <c r="AP8" s="13" t="s">
        <v>58</v>
      </c>
      <c r="AQ8" s="14">
        <f>F25</f>
        <v>847466466</v>
      </c>
      <c r="AR8" s="14">
        <f>I25</f>
        <v>395277452</v>
      </c>
      <c r="AS8" s="14">
        <f>L25</f>
        <v>295636055</v>
      </c>
      <c r="AT8" s="15"/>
      <c r="AU8" s="419">
        <f t="shared" si="0"/>
        <v>0.46642252862899708</v>
      </c>
      <c r="AV8" s="419">
        <f t="shared" si="1"/>
        <v>0.34884690646862715</v>
      </c>
      <c r="AW8" s="14">
        <f>I26/AO$2*12+I27</f>
        <v>897737810.4000001</v>
      </c>
      <c r="AX8" s="14">
        <f>L26/AO$2*12+L27</f>
        <v>658598457.5999999</v>
      </c>
      <c r="AY8" s="14">
        <f t="shared" si="2"/>
        <v>50271344.400000095</v>
      </c>
      <c r="AZ8" s="420">
        <f t="shared" si="3"/>
        <v>-188868008.4000001</v>
      </c>
      <c r="BB8" s="167" t="s">
        <v>59</v>
      </c>
      <c r="BC8" s="83">
        <f>BC9+BC19</f>
        <v>3091195000</v>
      </c>
      <c r="BD8" s="84">
        <f>BD9+BD19</f>
        <v>1248204691</v>
      </c>
      <c r="BE8" s="85">
        <f>BE9+BE19</f>
        <v>173439038</v>
      </c>
      <c r="BF8" s="75"/>
      <c r="BG8" s="86" t="s">
        <v>60</v>
      </c>
      <c r="BH8" s="87">
        <f>BN9+BN13</f>
        <v>1746552802</v>
      </c>
      <c r="BI8" s="87">
        <f>BO9+BO13</f>
        <v>572383104</v>
      </c>
      <c r="BJ8" s="87">
        <f>BP9+BP13</f>
        <v>572383104</v>
      </c>
      <c r="BK8" s="87">
        <f>BQ9+BQ13</f>
        <v>114719249</v>
      </c>
      <c r="BM8" s="89" t="s">
        <v>61</v>
      </c>
      <c r="BN8" s="90">
        <f>BN9+BN14+BN13</f>
        <v>2105395646</v>
      </c>
      <c r="BO8" s="87">
        <f>BO9+BO14+BO13</f>
        <v>850281254</v>
      </c>
      <c r="BP8" s="87">
        <f>BP9+BP14+BP13</f>
        <v>688627670</v>
      </c>
      <c r="BQ8" s="88">
        <f>BQ9+BQ14+BQ13</f>
        <v>154189720</v>
      </c>
    </row>
    <row r="9" spans="1:69" s="10" customFormat="1" ht="20.25" thickBot="1" x14ac:dyDescent="0.25">
      <c r="A9" s="671"/>
      <c r="B9" s="672"/>
      <c r="C9" s="673"/>
      <c r="D9" s="673"/>
      <c r="E9" s="673"/>
      <c r="F9" s="673"/>
      <c r="G9" s="673"/>
      <c r="H9" s="673"/>
      <c r="I9" s="673"/>
      <c r="J9" s="673"/>
      <c r="K9" s="673"/>
      <c r="L9" s="673"/>
      <c r="M9" s="673"/>
      <c r="N9" s="674"/>
      <c r="O9" s="409"/>
      <c r="P9" s="425"/>
      <c r="Q9" s="424"/>
      <c r="S9" s="399"/>
      <c r="T9" s="400"/>
      <c r="U9" s="196"/>
      <c r="V9" s="196"/>
      <c r="W9" s="196"/>
      <c r="X9" s="196"/>
      <c r="Y9" s="196"/>
      <c r="Z9" s="196"/>
      <c r="AA9" s="196"/>
      <c r="AB9" s="196"/>
      <c r="AC9" s="196"/>
      <c r="AD9" s="196"/>
      <c r="AE9" s="196"/>
      <c r="AF9" s="196"/>
      <c r="AG9" s="196"/>
      <c r="AH9" s="196"/>
      <c r="AI9" s="196"/>
      <c r="AJ9" s="195"/>
      <c r="AL9" s="426"/>
      <c r="AM9" s="427"/>
      <c r="AO9" s="428"/>
      <c r="AP9" s="13" t="s">
        <v>63</v>
      </c>
      <c r="AQ9" s="14">
        <f>F28+F75</f>
        <v>0</v>
      </c>
      <c r="AR9" s="14">
        <f>I28+I75</f>
        <v>11685024</v>
      </c>
      <c r="AS9" s="14">
        <f>L28+L75</f>
        <v>0</v>
      </c>
      <c r="AT9" s="15"/>
      <c r="AU9" s="429" t="str">
        <f t="shared" si="0"/>
        <v xml:space="preserve"> </v>
      </c>
      <c r="AV9" s="429" t="str">
        <f t="shared" si="1"/>
        <v xml:space="preserve"> </v>
      </c>
      <c r="AW9" s="430">
        <f>(I30+I33+I36+I76)/AO$2*12+I31+I34+I37+I38+I39+I40+I77</f>
        <v>28044057.599999998</v>
      </c>
      <c r="AX9" s="430">
        <f>(L30+L33+L36+L76)/AO$2*12+L31+L34+L37+L38+L39+L40+L77</f>
        <v>0</v>
      </c>
      <c r="AY9" s="430">
        <f t="shared" si="2"/>
        <v>28044057.599999998</v>
      </c>
      <c r="AZ9" s="431">
        <f t="shared" si="3"/>
        <v>0</v>
      </c>
      <c r="BB9" s="432" t="s">
        <v>456</v>
      </c>
      <c r="BC9" s="91">
        <f>BC10+BC18</f>
        <v>2971495000</v>
      </c>
      <c r="BD9" s="92">
        <f>BD10+BD18</f>
        <v>1205032282</v>
      </c>
      <c r="BE9" s="93">
        <f>BE10+BE18</f>
        <v>163733057</v>
      </c>
      <c r="BF9" s="94"/>
      <c r="BG9" s="95" t="s">
        <v>64</v>
      </c>
      <c r="BH9" s="96">
        <f t="shared" ref="BH9:BK10" si="6">BN14</f>
        <v>358842844</v>
      </c>
      <c r="BI9" s="96">
        <f t="shared" si="6"/>
        <v>277898150</v>
      </c>
      <c r="BJ9" s="96">
        <f t="shared" si="6"/>
        <v>116244566</v>
      </c>
      <c r="BK9" s="96">
        <f t="shared" si="6"/>
        <v>39470471</v>
      </c>
      <c r="BM9" s="164" t="s">
        <v>65</v>
      </c>
      <c r="BN9" s="98">
        <f>SUM(BN10:BN12)</f>
        <v>1151999780</v>
      </c>
      <c r="BO9" s="96">
        <f>SUM(BO10:BO12)</f>
        <v>437712788</v>
      </c>
      <c r="BP9" s="96">
        <f>SUM(BP10:BP12)</f>
        <v>437712788</v>
      </c>
      <c r="BQ9" s="97">
        <f>SUM(BQ10:BQ12)</f>
        <v>87681809</v>
      </c>
    </row>
    <row r="10" spans="1:69" s="10" customFormat="1" ht="19.5" x14ac:dyDescent="0.2">
      <c r="A10" s="433">
        <f>+IF(ABRIL!A10=0,"",ABRIL!A10)</f>
        <v>10</v>
      </c>
      <c r="B10" s="434" t="str">
        <f>+IF(ABRIL!B10=0,"",ABRIL!B10)</f>
        <v>DISPONIBILIDAD INICIAL</v>
      </c>
      <c r="C10" s="215">
        <f t="shared" ref="C10:N10" si="7">SUM(C12:C15)</f>
        <v>100000000</v>
      </c>
      <c r="D10" s="435">
        <f t="shared" si="7"/>
        <v>0</v>
      </c>
      <c r="E10" s="435">
        <f t="shared" si="7"/>
        <v>126569855</v>
      </c>
      <c r="F10" s="216">
        <f t="shared" si="7"/>
        <v>226569855</v>
      </c>
      <c r="G10" s="436">
        <f t="shared" si="7"/>
        <v>226569855</v>
      </c>
      <c r="H10" s="435">
        <f t="shared" si="7"/>
        <v>0</v>
      </c>
      <c r="I10" s="437">
        <f t="shared" si="7"/>
        <v>226569855</v>
      </c>
      <c r="J10" s="215">
        <f t="shared" si="7"/>
        <v>226569855</v>
      </c>
      <c r="K10" s="435">
        <f t="shared" si="7"/>
        <v>0</v>
      </c>
      <c r="L10" s="216">
        <f t="shared" si="7"/>
        <v>226569855</v>
      </c>
      <c r="M10" s="215">
        <f t="shared" si="7"/>
        <v>0</v>
      </c>
      <c r="N10" s="216">
        <f t="shared" si="7"/>
        <v>0</v>
      </c>
      <c r="O10" s="15"/>
      <c r="P10" s="215">
        <f>SUM(P12:P15)</f>
        <v>0</v>
      </c>
      <c r="Q10" s="216">
        <f>SUM(Q12:Q15)</f>
        <v>0</v>
      </c>
      <c r="S10" s="438" t="str">
        <f>+IF(ABRIL!S10=0,"",ABRIL!S10)</f>
        <v>A</v>
      </c>
      <c r="T10" s="439" t="str">
        <f>+IF(ABRIL!T10=0,"",ABRIL!T10)</f>
        <v>GASTOS DE FUNCIONAMIENTO</v>
      </c>
      <c r="U10" s="440">
        <f t="shared" ref="U10:AJ10" si="8">U12+U110+U170+U193</f>
        <v>2850095000</v>
      </c>
      <c r="V10" s="441">
        <f t="shared" si="8"/>
        <v>0</v>
      </c>
      <c r="W10" s="441">
        <f t="shared" si="8"/>
        <v>648905293</v>
      </c>
      <c r="X10" s="444">
        <f t="shared" si="8"/>
        <v>3499000293</v>
      </c>
      <c r="Y10" s="443">
        <f t="shared" si="8"/>
        <v>1469150257</v>
      </c>
      <c r="Z10" s="441">
        <f t="shared" si="8"/>
        <v>181193838</v>
      </c>
      <c r="AA10" s="444">
        <f t="shared" si="8"/>
        <v>1650344095</v>
      </c>
      <c r="AB10" s="443">
        <f t="shared" si="8"/>
        <v>1198567164</v>
      </c>
      <c r="AC10" s="441">
        <f t="shared" si="8"/>
        <v>216455579</v>
      </c>
      <c r="AD10" s="444">
        <f t="shared" si="8"/>
        <v>1415022743</v>
      </c>
      <c r="AE10" s="443">
        <f t="shared" si="8"/>
        <v>913820904</v>
      </c>
      <c r="AF10" s="441">
        <f t="shared" si="8"/>
        <v>229660624</v>
      </c>
      <c r="AG10" s="444">
        <f t="shared" si="8"/>
        <v>1143481528</v>
      </c>
      <c r="AH10" s="443">
        <f t="shared" si="8"/>
        <v>1848656198</v>
      </c>
      <c r="AI10" s="441">
        <f t="shared" si="8"/>
        <v>2083977550</v>
      </c>
      <c r="AJ10" s="442">
        <f t="shared" si="8"/>
        <v>2355518765</v>
      </c>
      <c r="AL10" s="445">
        <f>AL12+AL110+AL170+AL193</f>
        <v>0</v>
      </c>
      <c r="AM10" s="446">
        <f>AM12+AM110+AM170+AM193</f>
        <v>0</v>
      </c>
      <c r="AO10" s="428"/>
      <c r="AP10" s="13" t="s">
        <v>67</v>
      </c>
      <c r="AQ10" s="14">
        <f>F42</f>
        <v>115073169</v>
      </c>
      <c r="AR10" s="14">
        <f>I42</f>
        <v>48016466</v>
      </c>
      <c r="AS10" s="14">
        <f>L42</f>
        <v>37035367</v>
      </c>
      <c r="AT10" s="15"/>
      <c r="AU10" s="429">
        <f t="shared" si="0"/>
        <v>0.41726899864902478</v>
      </c>
      <c r="AV10" s="429">
        <f t="shared" si="1"/>
        <v>0.32184189695862114</v>
      </c>
      <c r="AW10" s="430">
        <f>I43/AO$2*12+I44</f>
        <v>94137081.800000012</v>
      </c>
      <c r="AX10" s="430">
        <f>L43/AO$2*12+L44</f>
        <v>67782444.199999988</v>
      </c>
      <c r="AY10" s="430">
        <f t="shared" si="2"/>
        <v>-20936087.199999988</v>
      </c>
      <c r="AZ10" s="431">
        <f t="shared" si="3"/>
        <v>-47290724.800000012</v>
      </c>
      <c r="BB10" s="447" t="s">
        <v>457</v>
      </c>
      <c r="BC10" s="91">
        <f>BC11+BC12+BC13+BC14+BC16+BC17+BC15</f>
        <v>2619800000</v>
      </c>
      <c r="BD10" s="92">
        <f>BD11+BD12+BD13+BD14+BD16+BD17+BD15</f>
        <v>1065334967</v>
      </c>
      <c r="BE10" s="93">
        <f>BE11+BE12+BE13+BE14+BE16+BE17+BE15</f>
        <v>139793594</v>
      </c>
      <c r="BF10" s="94"/>
      <c r="BG10" s="86" t="s">
        <v>68</v>
      </c>
      <c r="BH10" s="99">
        <f t="shared" si="6"/>
        <v>620680080</v>
      </c>
      <c r="BI10" s="99">
        <f t="shared" si="6"/>
        <v>254143798</v>
      </c>
      <c r="BJ10" s="99">
        <f t="shared" si="6"/>
        <v>195287294</v>
      </c>
      <c r="BK10" s="99">
        <f t="shared" si="6"/>
        <v>36399183</v>
      </c>
      <c r="BM10" s="161" t="s">
        <v>470</v>
      </c>
      <c r="BN10" s="101">
        <f>X17+X66</f>
        <v>913498656</v>
      </c>
      <c r="BO10" s="99">
        <f>AA17+AA66</f>
        <v>380452812</v>
      </c>
      <c r="BP10" s="99">
        <f>AD17+AD66</f>
        <v>380452812</v>
      </c>
      <c r="BQ10" s="100">
        <f>AF17+AF66</f>
        <v>75939361</v>
      </c>
    </row>
    <row r="11" spans="1:69" s="10" customFormat="1" ht="19.5" x14ac:dyDescent="0.2">
      <c r="A11" s="421"/>
      <c r="B11" s="422"/>
      <c r="C11" s="423"/>
      <c r="D11" s="423"/>
      <c r="E11" s="423"/>
      <c r="F11" s="423"/>
      <c r="G11" s="423"/>
      <c r="H11" s="423"/>
      <c r="I11" s="423"/>
      <c r="J11" s="423"/>
      <c r="K11" s="423"/>
      <c r="L11" s="423"/>
      <c r="M11" s="423"/>
      <c r="N11" s="424"/>
      <c r="O11" s="409"/>
      <c r="P11" s="425"/>
      <c r="Q11" s="424"/>
      <c r="S11" s="448"/>
      <c r="T11" s="649"/>
      <c r="U11" s="193"/>
      <c r="V11" s="193"/>
      <c r="W11" s="193"/>
      <c r="X11" s="193"/>
      <c r="Y11" s="193"/>
      <c r="Z11" s="193"/>
      <c r="AA11" s="193"/>
      <c r="AB11" s="193"/>
      <c r="AC11" s="193"/>
      <c r="AD11" s="193"/>
      <c r="AE11" s="193"/>
      <c r="AF11" s="193"/>
      <c r="AG11" s="193"/>
      <c r="AH11" s="193"/>
      <c r="AI11" s="193"/>
      <c r="AJ11" s="207"/>
      <c r="AL11" s="451"/>
      <c r="AM11" s="452"/>
      <c r="AO11" s="453" t="s">
        <v>13</v>
      </c>
      <c r="AP11" s="13" t="s">
        <v>588</v>
      </c>
      <c r="AQ11" s="14">
        <f>F88</f>
        <v>0</v>
      </c>
      <c r="AR11" s="14">
        <f>I88</f>
        <v>0</v>
      </c>
      <c r="AS11" s="14">
        <f>L88</f>
        <v>0</v>
      </c>
      <c r="AT11" s="454">
        <f>AO2/12</f>
        <v>0.41666666666666669</v>
      </c>
      <c r="AU11" s="429" t="str">
        <f t="shared" si="0"/>
        <v xml:space="preserve"> </v>
      </c>
      <c r="AV11" s="429" t="str">
        <f t="shared" si="1"/>
        <v xml:space="preserve"> </v>
      </c>
      <c r="AW11" s="430">
        <f>I88</f>
        <v>0</v>
      </c>
      <c r="AX11" s="430">
        <f>L88</f>
        <v>0</v>
      </c>
      <c r="AY11" s="430">
        <f t="shared" si="2"/>
        <v>0</v>
      </c>
      <c r="AZ11" s="431">
        <f t="shared" si="3"/>
        <v>0</v>
      </c>
      <c r="BB11" s="447" t="s">
        <v>458</v>
      </c>
      <c r="BC11" s="91">
        <f>F26</f>
        <v>785000000</v>
      </c>
      <c r="BD11" s="92">
        <f>I26</f>
        <v>358900256</v>
      </c>
      <c r="BE11" s="93">
        <f>K26</f>
        <v>60071160</v>
      </c>
      <c r="BF11" s="94"/>
      <c r="BG11" s="86" t="s">
        <v>69</v>
      </c>
      <c r="BH11" s="102">
        <f>BN22</f>
        <v>55451506</v>
      </c>
      <c r="BI11" s="102">
        <f>BO22</f>
        <v>17440182</v>
      </c>
      <c r="BJ11" s="102">
        <f>BP22</f>
        <v>17440182</v>
      </c>
      <c r="BK11" s="102">
        <f>BQ22</f>
        <v>2457999</v>
      </c>
      <c r="BM11" s="162" t="s">
        <v>471</v>
      </c>
      <c r="BN11" s="104">
        <f>X18+X67</f>
        <v>101766927</v>
      </c>
      <c r="BO11" s="102">
        <f>AA18+AA67</f>
        <v>47132683</v>
      </c>
      <c r="BP11" s="102">
        <f>AD18+AD67</f>
        <v>47132683</v>
      </c>
      <c r="BQ11" s="103">
        <f>AF18+AF67</f>
        <v>10989178</v>
      </c>
    </row>
    <row r="12" spans="1:69" s="10" customFormat="1" ht="25.5" x14ac:dyDescent="0.2">
      <c r="A12" s="203">
        <f>+IF(ABRIL!A12=0,"",ABRIL!A12)</f>
        <v>1001</v>
      </c>
      <c r="B12" s="251" t="str">
        <f>+IF(ABRIL!B12=0,"",ABRIL!B12)</f>
        <v>Bienestar Social (Caja, Bancos, Inversiones Tempor.) a Dic-31-2013</v>
      </c>
      <c r="C12" s="283">
        <f>+ENERO!C12</f>
        <v>0</v>
      </c>
      <c r="D12" s="456">
        <f>ABRIL!D12+MAYO!P12</f>
        <v>0</v>
      </c>
      <c r="E12" s="456">
        <f>ABRIL!E12+MAYO!Q12</f>
        <v>81553</v>
      </c>
      <c r="F12" s="170">
        <f>SUM(C12:E12)</f>
        <v>81553</v>
      </c>
      <c r="G12" s="283">
        <f>ABRIL!I12</f>
        <v>81553</v>
      </c>
      <c r="H12" s="154">
        <v>0</v>
      </c>
      <c r="I12" s="170">
        <f>SUM(G12:H12)</f>
        <v>81553</v>
      </c>
      <c r="J12" s="283">
        <f>ABRIL!L12</f>
        <v>81553</v>
      </c>
      <c r="K12" s="154">
        <v>0</v>
      </c>
      <c r="L12" s="170">
        <f>SUM(J12:K12)</f>
        <v>81553</v>
      </c>
      <c r="M12" s="283">
        <f>F12-I12</f>
        <v>0</v>
      </c>
      <c r="N12" s="170">
        <f>F12-L12</f>
        <v>0</v>
      </c>
      <c r="O12" s="365"/>
      <c r="P12" s="455">
        <v>0</v>
      </c>
      <c r="Q12" s="458">
        <v>0</v>
      </c>
      <c r="S12" s="459">
        <f>+IF(ABRIL!S12=0,"",ABRIL!S12)</f>
        <v>1000000</v>
      </c>
      <c r="T12" s="460" t="str">
        <f>+IF(ABRIL!T12=0,"",ABRIL!T12)</f>
        <v>GASTOS DE PERSONAL</v>
      </c>
      <c r="U12" s="461">
        <f t="shared" ref="U12:AJ12" si="9">U14+U63</f>
        <v>2030388802</v>
      </c>
      <c r="V12" s="462">
        <f t="shared" si="9"/>
        <v>0</v>
      </c>
      <c r="W12" s="462">
        <f t="shared" si="9"/>
        <v>262497982</v>
      </c>
      <c r="X12" s="463">
        <f t="shared" si="9"/>
        <v>2292886784</v>
      </c>
      <c r="Y12" s="445">
        <f t="shared" si="9"/>
        <v>922664223</v>
      </c>
      <c r="Z12" s="462">
        <f t="shared" si="9"/>
        <v>115108169</v>
      </c>
      <c r="AA12" s="463">
        <f t="shared" si="9"/>
        <v>1037772392</v>
      </c>
      <c r="AB12" s="445">
        <f t="shared" si="9"/>
        <v>729835087</v>
      </c>
      <c r="AC12" s="462">
        <f t="shared" si="9"/>
        <v>146283721</v>
      </c>
      <c r="AD12" s="463">
        <f t="shared" si="9"/>
        <v>876118808</v>
      </c>
      <c r="AE12" s="445">
        <f t="shared" si="9"/>
        <v>630041216</v>
      </c>
      <c r="AF12" s="462">
        <f t="shared" si="9"/>
        <v>164864424</v>
      </c>
      <c r="AG12" s="463">
        <f t="shared" si="9"/>
        <v>794905640</v>
      </c>
      <c r="AH12" s="445">
        <f t="shared" si="9"/>
        <v>1255114392</v>
      </c>
      <c r="AI12" s="462">
        <f t="shared" si="9"/>
        <v>1416767976</v>
      </c>
      <c r="AJ12" s="446">
        <f t="shared" si="9"/>
        <v>1497981144</v>
      </c>
      <c r="AK12" s="12"/>
      <c r="AL12" s="464">
        <f>AL14+AL63</f>
        <v>0</v>
      </c>
      <c r="AM12" s="465">
        <f>AM14+AM63</f>
        <v>0</v>
      </c>
      <c r="AO12" s="453"/>
      <c r="AP12" s="16" t="s">
        <v>589</v>
      </c>
      <c r="AQ12" s="14">
        <f>F89</f>
        <v>70000000</v>
      </c>
      <c r="AR12" s="14">
        <f>I89</f>
        <v>0</v>
      </c>
      <c r="AS12" s="14">
        <f>L89</f>
        <v>0</v>
      </c>
      <c r="AT12" s="15"/>
      <c r="AU12" s="429">
        <f t="shared" si="0"/>
        <v>0</v>
      </c>
      <c r="AV12" s="429">
        <f t="shared" si="1"/>
        <v>0</v>
      </c>
      <c r="AW12" s="430">
        <f>I89</f>
        <v>0</v>
      </c>
      <c r="AX12" s="430">
        <f>L89</f>
        <v>0</v>
      </c>
      <c r="AY12" s="430">
        <f t="shared" si="2"/>
        <v>-70000000</v>
      </c>
      <c r="AZ12" s="431">
        <f t="shared" si="3"/>
        <v>-70000000</v>
      </c>
      <c r="BB12" s="447" t="s">
        <v>459</v>
      </c>
      <c r="BC12" s="91">
        <f>F23</f>
        <v>1295000000</v>
      </c>
      <c r="BD12" s="92">
        <f>I23</f>
        <v>534706994</v>
      </c>
      <c r="BE12" s="93">
        <f>K23</f>
        <v>51477925</v>
      </c>
      <c r="BF12" s="94"/>
      <c r="BG12" s="466" t="s">
        <v>412</v>
      </c>
      <c r="BH12" s="102">
        <f>BN25</f>
        <v>355026726</v>
      </c>
      <c r="BI12" s="17">
        <f>BO25</f>
        <v>148270457</v>
      </c>
      <c r="BJ12" s="102">
        <f>BP25</f>
        <v>133459193</v>
      </c>
      <c r="BK12" s="102">
        <f>BQ25</f>
        <v>10935225</v>
      </c>
      <c r="BM12" s="163" t="s">
        <v>472</v>
      </c>
      <c r="BN12" s="104">
        <f>X16+X65-X81-X33-BN10-BN11</f>
        <v>136734197</v>
      </c>
      <c r="BO12" s="102">
        <f>AA16+AA65-AA81-AA33-BO10-BO11</f>
        <v>10127293</v>
      </c>
      <c r="BP12" s="102">
        <f>AD16+AD65-AD81-AD33-BP10-BP11</f>
        <v>10127293</v>
      </c>
      <c r="BQ12" s="103">
        <f>AF16+AF65-AF81-AF33-BQ10-BQ11</f>
        <v>753270</v>
      </c>
    </row>
    <row r="13" spans="1:69" s="10" customFormat="1" ht="25.5" x14ac:dyDescent="0.25">
      <c r="A13" s="203">
        <f>+IF(ABRIL!A13=0,"",ABRIL!A13)</f>
        <v>1002</v>
      </c>
      <c r="B13" s="251" t="str">
        <f>+IF(ABRIL!B13=0,"",ABRIL!B13)</f>
        <v>Fondo Vivienda (Caja, Bancos, Inversiones Tempor.) a Dic-31-2013</v>
      </c>
      <c r="C13" s="283">
        <f>+ENERO!C13</f>
        <v>0</v>
      </c>
      <c r="D13" s="456">
        <f>ABRIL!D13+MAYO!P13</f>
        <v>0</v>
      </c>
      <c r="E13" s="456">
        <f>ABRIL!E13+MAYO!Q13</f>
        <v>0</v>
      </c>
      <c r="F13" s="170">
        <f>SUM(C13:E13)</f>
        <v>0</v>
      </c>
      <c r="G13" s="283">
        <f>ABRIL!I13</f>
        <v>0</v>
      </c>
      <c r="H13" s="154">
        <v>0</v>
      </c>
      <c r="I13" s="170">
        <f>SUM(G13:H13)</f>
        <v>0</v>
      </c>
      <c r="J13" s="283">
        <f>ABRIL!L13</f>
        <v>0</v>
      </c>
      <c r="K13" s="154">
        <v>0</v>
      </c>
      <c r="L13" s="170">
        <f>SUM(J13:K13)</f>
        <v>0</v>
      </c>
      <c r="M13" s="283">
        <f>F13-I13</f>
        <v>0</v>
      </c>
      <c r="N13" s="170">
        <f>F13-L13</f>
        <v>0</v>
      </c>
      <c r="O13" s="467"/>
      <c r="P13" s="455">
        <v>0</v>
      </c>
      <c r="Q13" s="458">
        <v>0</v>
      </c>
      <c r="S13" s="448"/>
      <c r="T13" s="649"/>
      <c r="U13" s="193"/>
      <c r="V13" s="193"/>
      <c r="W13" s="193"/>
      <c r="X13" s="193"/>
      <c r="Y13" s="193"/>
      <c r="Z13" s="193"/>
      <c r="AA13" s="193"/>
      <c r="AB13" s="193"/>
      <c r="AC13" s="193"/>
      <c r="AD13" s="193"/>
      <c r="AE13" s="193"/>
      <c r="AF13" s="193"/>
      <c r="AG13" s="193"/>
      <c r="AH13" s="193"/>
      <c r="AI13" s="193"/>
      <c r="AJ13" s="207"/>
      <c r="AK13" s="12"/>
      <c r="AL13" s="451"/>
      <c r="AM13" s="452"/>
      <c r="AO13" s="22"/>
      <c r="AP13" s="16" t="s">
        <v>590</v>
      </c>
      <c r="AQ13" s="14">
        <f>F90</f>
        <v>94000000</v>
      </c>
      <c r="AR13" s="14">
        <f>I90</f>
        <v>2250000</v>
      </c>
      <c r="AS13" s="14">
        <f>L90</f>
        <v>2250000</v>
      </c>
      <c r="AT13" s="15"/>
      <c r="AU13" s="429">
        <f t="shared" si="0"/>
        <v>2.3936170212765957E-2</v>
      </c>
      <c r="AV13" s="429">
        <f t="shared" si="1"/>
        <v>2.3936170212765957E-2</v>
      </c>
      <c r="AW13" s="430">
        <f>I90</f>
        <v>2250000</v>
      </c>
      <c r="AX13" s="430">
        <f>L90</f>
        <v>2250000</v>
      </c>
      <c r="AY13" s="430">
        <f t="shared" si="2"/>
        <v>-91750000</v>
      </c>
      <c r="AZ13" s="431">
        <f t="shared" si="3"/>
        <v>-91750000</v>
      </c>
      <c r="BA13" s="467"/>
      <c r="BB13" s="468" t="s">
        <v>460</v>
      </c>
      <c r="BC13" s="105">
        <f>+F30+F33+F36+F38+F39+F40</f>
        <v>0</v>
      </c>
      <c r="BD13" s="106">
        <f>+I30+I33+I36+I38+I39+I40</f>
        <v>11685024</v>
      </c>
      <c r="BE13" s="107">
        <f>+K30+K33+K36+K38+K39+K40</f>
        <v>0</v>
      </c>
      <c r="BF13" s="108"/>
      <c r="BG13" s="109" t="s">
        <v>72</v>
      </c>
      <c r="BH13" s="102">
        <f t="shared" ref="BH13:BK15" si="10">BN29</f>
        <v>461500000</v>
      </c>
      <c r="BI13" s="102">
        <f t="shared" si="10"/>
        <v>212828332</v>
      </c>
      <c r="BJ13" s="102">
        <f t="shared" si="10"/>
        <v>147963332</v>
      </c>
      <c r="BK13" s="102">
        <f t="shared" si="10"/>
        <v>24727962</v>
      </c>
      <c r="BM13" s="166" t="s">
        <v>473</v>
      </c>
      <c r="BN13" s="101">
        <f>X43-X55+X57-X61+X90-X102+X104-X108</f>
        <v>594553022</v>
      </c>
      <c r="BO13" s="99">
        <f>AA43-AA55+AA57-AA61+AA90-AA102+AA104-AA108</f>
        <v>134670316</v>
      </c>
      <c r="BP13" s="99">
        <f>AD43-AD55+AD57-AD61+AD90-AD102+AD104-AD108</f>
        <v>134670316</v>
      </c>
      <c r="BQ13" s="100">
        <f>AF43-AF55+AF57-AF61+AF90-AF102+AF104-AF108</f>
        <v>27037440</v>
      </c>
    </row>
    <row r="14" spans="1:69" s="10" customFormat="1" ht="15.75" x14ac:dyDescent="0.25">
      <c r="A14" s="203">
        <f>+IF(ABRIL!A14=0,"",ABRIL!A14)</f>
        <v>1003</v>
      </c>
      <c r="B14" s="251" t="str">
        <f>+IF(ABRIL!B14=0,"",ABRIL!B14)</f>
        <v>Fondos Comunes y Especiales (Caja, Bancos, Invers. Tempor.) a Dic-31-2013</v>
      </c>
      <c r="C14" s="283">
        <f>+ENERO!C14</f>
        <v>100000000</v>
      </c>
      <c r="D14" s="456">
        <f>ABRIL!D14+MAYO!P14</f>
        <v>0</v>
      </c>
      <c r="E14" s="456">
        <f>ABRIL!E14+MAYO!Q14</f>
        <v>3640555</v>
      </c>
      <c r="F14" s="170">
        <f>SUM(C14:E14)</f>
        <v>103640555</v>
      </c>
      <c r="G14" s="283">
        <f>ABRIL!I14</f>
        <v>103640555</v>
      </c>
      <c r="H14" s="154">
        <v>0</v>
      </c>
      <c r="I14" s="170">
        <f>SUM(G14:H14)</f>
        <v>103640555</v>
      </c>
      <c r="J14" s="283">
        <f>ABRIL!L14</f>
        <v>103640555</v>
      </c>
      <c r="K14" s="154">
        <v>0</v>
      </c>
      <c r="L14" s="170">
        <f>SUM(J14:K14)</f>
        <v>103640555</v>
      </c>
      <c r="M14" s="283">
        <f>F14-I14</f>
        <v>0</v>
      </c>
      <c r="N14" s="170">
        <f>F14-L14</f>
        <v>0</v>
      </c>
      <c r="O14" s="467"/>
      <c r="P14" s="455">
        <v>0</v>
      </c>
      <c r="Q14" s="458">
        <v>0</v>
      </c>
      <c r="S14" s="469">
        <f>+IF(ABRIL!S14=0,"",ABRIL!S14)</f>
        <v>1010000</v>
      </c>
      <c r="T14" s="470" t="str">
        <f>+IF(ABRIL!T14=0,"",ABRIL!T14)</f>
        <v>Gastos de Administración</v>
      </c>
      <c r="U14" s="157">
        <f t="shared" ref="U14:AJ14" si="11">U16+U35+U43+U57</f>
        <v>692714475</v>
      </c>
      <c r="V14" s="144">
        <f t="shared" si="11"/>
        <v>-20000000</v>
      </c>
      <c r="W14" s="144">
        <f t="shared" si="11"/>
        <v>125107618</v>
      </c>
      <c r="X14" s="152">
        <f t="shared" si="11"/>
        <v>797822093</v>
      </c>
      <c r="Y14" s="151">
        <f t="shared" si="11"/>
        <v>370221480</v>
      </c>
      <c r="Z14" s="144">
        <f t="shared" si="11"/>
        <v>33570912</v>
      </c>
      <c r="AA14" s="152">
        <f t="shared" si="11"/>
        <v>403792392</v>
      </c>
      <c r="AB14" s="151">
        <f t="shared" si="11"/>
        <v>249022668</v>
      </c>
      <c r="AC14" s="144">
        <f t="shared" si="11"/>
        <v>49544140</v>
      </c>
      <c r="AD14" s="152">
        <f t="shared" si="11"/>
        <v>298566808</v>
      </c>
      <c r="AE14" s="151">
        <f t="shared" si="11"/>
        <v>208891167</v>
      </c>
      <c r="AF14" s="144">
        <f t="shared" si="11"/>
        <v>53837392</v>
      </c>
      <c r="AG14" s="152">
        <f t="shared" si="11"/>
        <v>262728559</v>
      </c>
      <c r="AH14" s="151">
        <f t="shared" si="11"/>
        <v>394029701</v>
      </c>
      <c r="AI14" s="144">
        <f t="shared" si="11"/>
        <v>499255285</v>
      </c>
      <c r="AJ14" s="153">
        <f t="shared" si="11"/>
        <v>535093534</v>
      </c>
      <c r="AK14" s="12"/>
      <c r="AL14" s="151">
        <f>AL16+AL35+AL43+AL57</f>
        <v>0</v>
      </c>
      <c r="AM14" s="153">
        <f>AM16+AM35+AM43+AM57</f>
        <v>0</v>
      </c>
      <c r="AO14" s="23"/>
      <c r="AP14" s="13" t="s">
        <v>75</v>
      </c>
      <c r="AQ14" s="14">
        <f>F19-AQ7-AQ8-AQ9-AQ10-AQ11-AQ12-AQ13</f>
        <v>435724397</v>
      </c>
      <c r="AR14" s="14">
        <f>I19-AR7-AR8-AR9-AR10-AR11-AR12-AR13</f>
        <v>195318318</v>
      </c>
      <c r="AS14" s="14">
        <f>L19-AS7-AS8-AS9-AS10-AS11-AS12-AS13</f>
        <v>158724543</v>
      </c>
      <c r="AT14" s="467"/>
      <c r="AU14" s="429">
        <f t="shared" si="0"/>
        <v>0.44826114705713849</v>
      </c>
      <c r="AV14" s="429">
        <f t="shared" si="1"/>
        <v>0.36427738288889067</v>
      </c>
      <c r="AW14" s="430">
        <f>(I41+I46+I49+I52+I55+I58+I61+I64+I67+I70+I73+I78+I81+I82+I83+I86+I87+I93)/AO$2*12+I47+I50+I53+I56+I59+I62+I65+I68+I71+I74</f>
        <v>430548845</v>
      </c>
      <c r="AX14" s="430">
        <f>(L41+L46+L49+L52+L55+L58+L61+L64+L67+L70+L73+L78+L81+L82+L83+L86+L87+L93)/AO$2*12+L47+L50+L53+L56+L59+L62+L65+L68+L71+L74</f>
        <v>342723785</v>
      </c>
      <c r="AY14" s="430">
        <f t="shared" si="2"/>
        <v>-5175552</v>
      </c>
      <c r="AZ14" s="431">
        <f t="shared" si="3"/>
        <v>-93000612</v>
      </c>
      <c r="BB14" s="468" t="s">
        <v>461</v>
      </c>
      <c r="BC14" s="110">
        <f>+F64</f>
        <v>22000000</v>
      </c>
      <c r="BD14" s="111">
        <f>+I64</f>
        <v>9454474</v>
      </c>
      <c r="BE14" s="112">
        <f>K64</f>
        <v>1204456</v>
      </c>
      <c r="BF14" s="113"/>
      <c r="BG14" s="109" t="s">
        <v>76</v>
      </c>
      <c r="BH14" s="99">
        <f t="shared" si="10"/>
        <v>0</v>
      </c>
      <c r="BI14" s="99">
        <f t="shared" si="10"/>
        <v>0</v>
      </c>
      <c r="BJ14" s="99">
        <f t="shared" si="10"/>
        <v>0</v>
      </c>
      <c r="BK14" s="99">
        <f t="shared" si="10"/>
        <v>0</v>
      </c>
      <c r="BM14" s="165" t="s">
        <v>469</v>
      </c>
      <c r="BN14" s="104">
        <f>X35-X41+X83-X88</f>
        <v>358842844</v>
      </c>
      <c r="BO14" s="102">
        <f>AA35-AA41+AA83-AA88</f>
        <v>277898150</v>
      </c>
      <c r="BP14" s="102">
        <f>AD35-AD41+AD83-AD88</f>
        <v>116244566</v>
      </c>
      <c r="BQ14" s="103">
        <f>AF35-AF41+AF83-AF88</f>
        <v>39470471</v>
      </c>
    </row>
    <row r="15" spans="1:69" s="10" customFormat="1" ht="16.5" thickBot="1" x14ac:dyDescent="0.3">
      <c r="A15" s="204">
        <f>+IF(ABRIL!A15=0,"",ABRIL!A15)</f>
        <v>1004</v>
      </c>
      <c r="B15" s="677" t="str">
        <f>+IF(ABRIL!B15=0,"",ABRIL!B15)</f>
        <v>Cesantias Ley 50/1990 a Dic-31-2013</v>
      </c>
      <c r="C15" s="474">
        <f>+ENERO!C15</f>
        <v>0</v>
      </c>
      <c r="D15" s="472">
        <f>ABRIL!D15+MAYO!P15</f>
        <v>0</v>
      </c>
      <c r="E15" s="472">
        <f>ABRIL!E15+MAYO!Q15</f>
        <v>122847747</v>
      </c>
      <c r="F15" s="473">
        <f>SUM(C15:E15)</f>
        <v>122847747</v>
      </c>
      <c r="G15" s="474">
        <f>ABRIL!I15</f>
        <v>122847747</v>
      </c>
      <c r="H15" s="197">
        <v>0</v>
      </c>
      <c r="I15" s="473">
        <f>SUM(G15:H15)</f>
        <v>122847747</v>
      </c>
      <c r="J15" s="474">
        <f>ABRIL!L15</f>
        <v>122847747</v>
      </c>
      <c r="K15" s="197">
        <v>0</v>
      </c>
      <c r="L15" s="473">
        <f>SUM(J15:K15)</f>
        <v>122847747</v>
      </c>
      <c r="M15" s="474">
        <f>F15-I15</f>
        <v>0</v>
      </c>
      <c r="N15" s="473">
        <f>F15-L15</f>
        <v>0</v>
      </c>
      <c r="O15" s="467"/>
      <c r="P15" s="471">
        <v>0</v>
      </c>
      <c r="Q15" s="476">
        <v>0</v>
      </c>
      <c r="S15" s="448" t="str">
        <f>+IF(ABRIL!S15=0,"",ABRIL!S15)</f>
        <v/>
      </c>
      <c r="T15" s="649" t="str">
        <f>+IF(ABRIL!T15=0,"",ABRIL!T15)</f>
        <v xml:space="preserve"> </v>
      </c>
      <c r="U15" s="193"/>
      <c r="V15" s="193"/>
      <c r="W15" s="193"/>
      <c r="X15" s="193"/>
      <c r="Y15" s="193"/>
      <c r="Z15" s="193"/>
      <c r="AA15" s="193"/>
      <c r="AB15" s="193"/>
      <c r="AC15" s="193"/>
      <c r="AD15" s="193"/>
      <c r="AE15" s="193"/>
      <c r="AF15" s="193"/>
      <c r="AG15" s="193"/>
      <c r="AH15" s="193"/>
      <c r="AI15" s="193"/>
      <c r="AJ15" s="207"/>
      <c r="AK15" s="12"/>
      <c r="AL15" s="211"/>
      <c r="AM15" s="212"/>
      <c r="AO15" s="22"/>
      <c r="AP15" s="13" t="s">
        <v>78</v>
      </c>
      <c r="AQ15" s="14">
        <f>F108</f>
        <v>120715337</v>
      </c>
      <c r="AR15" s="14">
        <f>I108</f>
        <v>49830755</v>
      </c>
      <c r="AS15" s="14">
        <f>L108</f>
        <v>49830755</v>
      </c>
      <c r="AT15" s="15"/>
      <c r="AU15" s="429">
        <f t="shared" si="0"/>
        <v>0.41279555886092584</v>
      </c>
      <c r="AV15" s="429">
        <f t="shared" si="1"/>
        <v>0.41279555886092584</v>
      </c>
      <c r="AW15" s="14">
        <f>AQ15</f>
        <v>120715337</v>
      </c>
      <c r="AX15" s="14">
        <f>AR15</f>
        <v>49830755</v>
      </c>
      <c r="AY15" s="14">
        <f t="shared" si="2"/>
        <v>0</v>
      </c>
      <c r="AZ15" s="420">
        <f t="shared" si="3"/>
        <v>-70884582</v>
      </c>
      <c r="BA15" s="467"/>
      <c r="BB15" s="468" t="s">
        <v>79</v>
      </c>
      <c r="BC15" s="110">
        <f>F46+F49</f>
        <v>0</v>
      </c>
      <c r="BD15" s="111">
        <f>I46+I49</f>
        <v>0</v>
      </c>
      <c r="BE15" s="112">
        <f>K46+K49</f>
        <v>0</v>
      </c>
      <c r="BF15" s="113"/>
      <c r="BG15" s="109" t="s">
        <v>80</v>
      </c>
      <c r="BH15" s="99">
        <f t="shared" si="10"/>
        <v>465253815</v>
      </c>
      <c r="BI15" s="99">
        <f t="shared" si="10"/>
        <v>465253815</v>
      </c>
      <c r="BJ15" s="99">
        <f t="shared" si="10"/>
        <v>465253815</v>
      </c>
      <c r="BK15" s="99">
        <f t="shared" si="10"/>
        <v>25678587</v>
      </c>
      <c r="BM15" s="89" t="s">
        <v>68</v>
      </c>
      <c r="BN15" s="101">
        <f>SUM(BN16:BN21)</f>
        <v>620680080</v>
      </c>
      <c r="BO15" s="99">
        <f>SUM(BO16:BO21)</f>
        <v>254143798</v>
      </c>
      <c r="BP15" s="99">
        <f>SUM(BP16:BP21)</f>
        <v>195287294</v>
      </c>
      <c r="BQ15" s="100">
        <f>SUM(BQ16:BQ21)</f>
        <v>36399183</v>
      </c>
    </row>
    <row r="16" spans="1:69" s="10" customFormat="1" ht="15.75" thickBot="1" x14ac:dyDescent="0.3">
      <c r="A16" s="198" t="str">
        <f>+IF(ABRIL!A16=0,"",ABRIL!A16)</f>
        <v/>
      </c>
      <c r="B16" s="477" t="str">
        <f>+IF(ABRIL!B16=0,"",ABRIL!B16)</f>
        <v/>
      </c>
      <c r="C16" s="478"/>
      <c r="D16" s="478"/>
      <c r="E16" s="478"/>
      <c r="F16" s="478"/>
      <c r="G16" s="478"/>
      <c r="H16" s="478"/>
      <c r="I16" s="478"/>
      <c r="J16" s="478"/>
      <c r="K16" s="478"/>
      <c r="L16" s="478"/>
      <c r="M16" s="478"/>
      <c r="N16" s="479"/>
      <c r="O16" s="467"/>
      <c r="P16" s="480"/>
      <c r="Q16" s="481"/>
      <c r="S16" s="34">
        <f>+IF(ABRIL!S16=0,"",ABRIL!S16)</f>
        <v>1010100</v>
      </c>
      <c r="T16" s="158" t="str">
        <f>+IF(ABRIL!T16=0,"",ABRIL!T16)</f>
        <v>Servicios Personales Asociados a Nómina</v>
      </c>
      <c r="U16" s="157">
        <f t="shared" ref="U16:AJ16" si="12">SUM(U17:U20)+U33</f>
        <v>343362273</v>
      </c>
      <c r="V16" s="144">
        <f t="shared" si="12"/>
        <v>0</v>
      </c>
      <c r="W16" s="144">
        <f t="shared" si="12"/>
        <v>1568593</v>
      </c>
      <c r="X16" s="152">
        <f t="shared" si="12"/>
        <v>344930866</v>
      </c>
      <c r="Y16" s="151">
        <f t="shared" si="12"/>
        <v>109826735</v>
      </c>
      <c r="Z16" s="144">
        <f t="shared" si="12"/>
        <v>25709130</v>
      </c>
      <c r="AA16" s="152">
        <f t="shared" si="12"/>
        <v>135535865</v>
      </c>
      <c r="AB16" s="151">
        <f t="shared" si="12"/>
        <v>109826735</v>
      </c>
      <c r="AC16" s="144">
        <f t="shared" si="12"/>
        <v>25709130</v>
      </c>
      <c r="AD16" s="152">
        <f t="shared" si="12"/>
        <v>135535865</v>
      </c>
      <c r="AE16" s="151">
        <f t="shared" si="12"/>
        <v>109819185</v>
      </c>
      <c r="AF16" s="144">
        <f t="shared" si="12"/>
        <v>25709130</v>
      </c>
      <c r="AG16" s="152">
        <f t="shared" si="12"/>
        <v>135528315</v>
      </c>
      <c r="AH16" s="151">
        <f t="shared" si="12"/>
        <v>209395001</v>
      </c>
      <c r="AI16" s="144">
        <f t="shared" si="12"/>
        <v>209395001</v>
      </c>
      <c r="AJ16" s="153">
        <f t="shared" si="12"/>
        <v>209402551</v>
      </c>
      <c r="AK16" s="12"/>
      <c r="AL16" s="151">
        <f>SUM(AL17:AL20)+AL33</f>
        <v>0</v>
      </c>
      <c r="AM16" s="153">
        <f>SUM(AM17:AM20)+AM33</f>
        <v>0</v>
      </c>
      <c r="AO16" s="23"/>
      <c r="AP16" s="482" t="s">
        <v>83</v>
      </c>
      <c r="AQ16" s="483">
        <f>F10</f>
        <v>226569855</v>
      </c>
      <c r="AR16" s="483">
        <f>I10</f>
        <v>226569855</v>
      </c>
      <c r="AS16" s="483">
        <f>L10</f>
        <v>226569855</v>
      </c>
      <c r="AT16" s="467"/>
      <c r="AU16" s="484">
        <f t="shared" si="0"/>
        <v>1</v>
      </c>
      <c r="AV16" s="484">
        <f t="shared" si="1"/>
        <v>1</v>
      </c>
      <c r="AW16" s="483">
        <f>AQ16</f>
        <v>226569855</v>
      </c>
      <c r="AX16" s="483">
        <f>AR16</f>
        <v>226569855</v>
      </c>
      <c r="AY16" s="14">
        <f t="shared" si="2"/>
        <v>0</v>
      </c>
      <c r="AZ16" s="485">
        <f t="shared" si="3"/>
        <v>0</v>
      </c>
      <c r="BA16" s="467"/>
      <c r="BB16" s="447" t="s">
        <v>462</v>
      </c>
      <c r="BC16" s="91">
        <f>F43</f>
        <v>100000000</v>
      </c>
      <c r="BD16" s="92">
        <f>I43</f>
        <v>32943297</v>
      </c>
      <c r="BE16" s="93">
        <f>K43</f>
        <v>10981099</v>
      </c>
      <c r="BF16" s="94"/>
      <c r="BG16" s="109" t="s">
        <v>84</v>
      </c>
      <c r="BH16" s="114">
        <f>BH7+BH12+BH13+BH14+BH15</f>
        <v>4063307773</v>
      </c>
      <c r="BI16" s="114">
        <f>BI7+BI12+BI13+BI14+BI15</f>
        <v>1948217838</v>
      </c>
      <c r="BJ16" s="114">
        <f>BJ7+BJ12+BJ13+BJ14+BJ15</f>
        <v>1648031486</v>
      </c>
      <c r="BK16" s="114">
        <f>BK7+BK12+BK13+BK14+BK15</f>
        <v>254388676</v>
      </c>
      <c r="BM16" s="164" t="s">
        <v>85</v>
      </c>
      <c r="BN16" s="101">
        <f>X114-X121+X147-X148-X153</f>
        <v>139720788</v>
      </c>
      <c r="BO16" s="99">
        <f>AA114-AA121+AA147-AA148-AA153</f>
        <v>47194961</v>
      </c>
      <c r="BP16" s="99">
        <f>AD114-AD121+AD147-AD148-AD153</f>
        <v>47194961</v>
      </c>
      <c r="BQ16" s="100">
        <f>AF114-AF121+AF147-AF148-AF153</f>
        <v>11560736</v>
      </c>
    </row>
    <row r="17" spans="1:70" s="467" customFormat="1" ht="17.25" thickBot="1" x14ac:dyDescent="0.3">
      <c r="A17" s="433">
        <f>+IF(ABRIL!A17=0,"",ABRIL!A17)</f>
        <v>11</v>
      </c>
      <c r="B17" s="439" t="str">
        <f>+IF(ABRIL!B17=0,"",ABRIL!B17)</f>
        <v>INGRESOS  CORRIENTES</v>
      </c>
      <c r="C17" s="435">
        <f>C19+C99</f>
        <v>3071195000</v>
      </c>
      <c r="D17" s="435">
        <f t="shared" ref="D17:N17" si="13">D19+D99</f>
        <v>0</v>
      </c>
      <c r="E17" s="435">
        <f t="shared" si="13"/>
        <v>644827581</v>
      </c>
      <c r="F17" s="435">
        <f t="shared" si="13"/>
        <v>3716022581</v>
      </c>
      <c r="G17" s="435">
        <f t="shared" si="13"/>
        <v>1444664754</v>
      </c>
      <c r="H17" s="435">
        <f t="shared" si="13"/>
        <v>327287880</v>
      </c>
      <c r="I17" s="435">
        <f t="shared" si="13"/>
        <v>1771952634</v>
      </c>
      <c r="J17" s="435">
        <f t="shared" si="13"/>
        <v>901521963</v>
      </c>
      <c r="K17" s="435">
        <f t="shared" si="13"/>
        <v>247402031</v>
      </c>
      <c r="L17" s="435">
        <f t="shared" si="13"/>
        <v>1148923994</v>
      </c>
      <c r="M17" s="435">
        <f t="shared" si="13"/>
        <v>1944069947</v>
      </c>
      <c r="N17" s="216">
        <f t="shared" si="13"/>
        <v>2567098587</v>
      </c>
      <c r="P17" s="215">
        <f>P19+P99</f>
        <v>0</v>
      </c>
      <c r="Q17" s="216">
        <f>Q19+Q99</f>
        <v>0</v>
      </c>
      <c r="R17" s="10"/>
      <c r="S17" s="155">
        <f>+IF(ABRIL!S17=0,"",ABRIL!S17)</f>
        <v>1010101</v>
      </c>
      <c r="T17" s="159" t="str">
        <f>+IF(ABRIL!T17=0,"",ABRIL!T17)</f>
        <v>Sueldos del Personal de nómina</v>
      </c>
      <c r="U17" s="29">
        <f>+ENERO!U17</f>
        <v>294111900</v>
      </c>
      <c r="V17" s="17">
        <f>ABRIL!V17+MAYO!AL17</f>
        <v>0</v>
      </c>
      <c r="W17" s="17">
        <f>ABRIL!W17+MAYO!AM17</f>
        <v>0</v>
      </c>
      <c r="X17" s="20">
        <f>SUM(U17:W17)</f>
        <v>294111900</v>
      </c>
      <c r="Y17" s="21">
        <f>ABRIL!AA17</f>
        <v>97873361</v>
      </c>
      <c r="Z17" s="457">
        <v>24509325</v>
      </c>
      <c r="AA17" s="20">
        <f>SUM(Y17:Z17)</f>
        <v>122382686</v>
      </c>
      <c r="AB17" s="21">
        <f>ABRIL!AD17</f>
        <v>97873361</v>
      </c>
      <c r="AC17" s="457">
        <v>24509325</v>
      </c>
      <c r="AD17" s="20">
        <f>SUM(AB17:AC17)</f>
        <v>122382686</v>
      </c>
      <c r="AE17" s="21">
        <f>ABRIL!AG17</f>
        <v>97873361</v>
      </c>
      <c r="AF17" s="457">
        <v>24509325</v>
      </c>
      <c r="AG17" s="20">
        <f>SUM(AE17:AF17)</f>
        <v>122382686</v>
      </c>
      <c r="AH17" s="21">
        <f>X17-AA17</f>
        <v>171729214</v>
      </c>
      <c r="AI17" s="17">
        <f>X17-AD17</f>
        <v>171729214</v>
      </c>
      <c r="AJ17" s="18">
        <f>X17-AG17</f>
        <v>171729214</v>
      </c>
      <c r="AK17" s="10"/>
      <c r="AL17" s="455">
        <v>0</v>
      </c>
      <c r="AM17" s="458">
        <v>0</v>
      </c>
      <c r="AN17" s="10"/>
      <c r="AO17" s="428"/>
      <c r="AP17" s="488" t="s">
        <v>87</v>
      </c>
      <c r="AQ17" s="489">
        <f>SUM(AQ7:AQ16)</f>
        <v>3711612773</v>
      </c>
      <c r="AR17" s="490">
        <f>SUM(AR7:AR16)</f>
        <v>1908655929</v>
      </c>
      <c r="AS17" s="491">
        <f>SUM(AS7:AS16)</f>
        <v>1285627289</v>
      </c>
      <c r="AT17" s="492"/>
      <c r="AU17" s="490">
        <f t="shared" si="0"/>
        <v>0.51423896988512707</v>
      </c>
      <c r="AV17" s="490">
        <f t="shared" si="1"/>
        <v>0.34637969196362606</v>
      </c>
      <c r="AW17" s="493">
        <f>SUM(AX7:AX16)</f>
        <v>1962147519.3999999</v>
      </c>
      <c r="AX17" s="493">
        <f>SUM(AX7:AX16)</f>
        <v>1962147519.3999999</v>
      </c>
      <c r="AY17" s="493">
        <f>SUM(AY7:AY16)</f>
        <v>-183311935.59999999</v>
      </c>
      <c r="AZ17" s="494">
        <f>SUM(AZ7:AZ16)</f>
        <v>-1749465253.6000001</v>
      </c>
      <c r="BA17" s="10"/>
      <c r="BB17" s="468" t="s">
        <v>463</v>
      </c>
      <c r="BC17" s="91">
        <f>F41+F52+F55+F58+F61+F67+F70+F73+F76+F79+F82+F88+F89+F90+F91</f>
        <v>417800000</v>
      </c>
      <c r="BD17" s="92">
        <f>I41+I52+I55+I58+I61+I67+I70+I73+I76+I79+I82+I88+I89+I90+I91</f>
        <v>117644922</v>
      </c>
      <c r="BE17" s="93">
        <f>K41+K52+K55+K58+K61+K67+K70+K73+K76+K79+K82+K88+K89+K90+K91</f>
        <v>16058954</v>
      </c>
      <c r="BF17" s="94"/>
      <c r="BG17" s="116" t="s">
        <v>88</v>
      </c>
      <c r="BH17" s="117">
        <f>BC23-BH16</f>
        <v>0</v>
      </c>
      <c r="BI17" s="117"/>
      <c r="BJ17" s="117"/>
      <c r="BK17" s="117"/>
      <c r="BM17" s="164" t="s">
        <v>479</v>
      </c>
      <c r="BN17" s="101">
        <f>X123-X126-X139+X155-X156-X167-X168</f>
        <v>234967542</v>
      </c>
      <c r="BO17" s="99">
        <f>AA123-AA126-AA139+AA155-AA156-AA167-AA168</f>
        <v>104982885</v>
      </c>
      <c r="BP17" s="99">
        <f>AD123-AD126-AD139+AD155-AD156-AD167-AD168</f>
        <v>68969612</v>
      </c>
      <c r="BQ17" s="100">
        <f>AF123-AF126-AF139+AF155-AF156-AF167-AF168</f>
        <v>11689538</v>
      </c>
      <c r="BR17" s="10"/>
    </row>
    <row r="18" spans="1:70" s="10" customFormat="1" ht="15" thickBot="1" x14ac:dyDescent="0.25">
      <c r="A18" s="202" t="str">
        <f>+IF(ABRIL!A18=0,"",ABRIL!A18)</f>
        <v/>
      </c>
      <c r="B18" s="201" t="str">
        <f>+IF(ABRIL!B18=0,"",ABRIL!B18)</f>
        <v/>
      </c>
      <c r="C18" s="495"/>
      <c r="D18" s="495"/>
      <c r="E18" s="495"/>
      <c r="F18" s="495"/>
      <c r="G18" s="495"/>
      <c r="H18" s="495"/>
      <c r="I18" s="495"/>
      <c r="J18" s="495"/>
      <c r="K18" s="495"/>
      <c r="L18" s="495"/>
      <c r="M18" s="495"/>
      <c r="N18" s="496"/>
      <c r="P18" s="497"/>
      <c r="Q18" s="496"/>
      <c r="S18" s="155">
        <f>+IF(ABRIL!S18=0,"",ABRIL!S18)</f>
        <v>1010102</v>
      </c>
      <c r="T18" s="159" t="str">
        <f>+IF(ABRIL!T18=0,"",ABRIL!T18)</f>
        <v>Horas Extras,Dominic.,Festivos y Rec. Nocturnos</v>
      </c>
      <c r="U18" s="29">
        <f>+ENERO!U18</f>
        <v>8931208</v>
      </c>
      <c r="V18" s="17">
        <f>ABRIL!V18+MAYO!AL18</f>
        <v>0</v>
      </c>
      <c r="W18" s="17">
        <f>ABRIL!W18+MAYO!AM18</f>
        <v>0</v>
      </c>
      <c r="X18" s="20">
        <f>SUM(U18:W18)</f>
        <v>8931208</v>
      </c>
      <c r="Y18" s="21">
        <f>ABRIL!AA18</f>
        <v>4674411</v>
      </c>
      <c r="Z18" s="457">
        <v>1127805</v>
      </c>
      <c r="AA18" s="20">
        <f>SUM(Y18:Z18)</f>
        <v>5802216</v>
      </c>
      <c r="AB18" s="21">
        <f>ABRIL!AD18</f>
        <v>4674411</v>
      </c>
      <c r="AC18" s="457">
        <v>1127805</v>
      </c>
      <c r="AD18" s="20">
        <f>SUM(AB18:AC18)</f>
        <v>5802216</v>
      </c>
      <c r="AE18" s="21">
        <f>ABRIL!AG18</f>
        <v>4674411</v>
      </c>
      <c r="AF18" s="457">
        <v>1127805</v>
      </c>
      <c r="AG18" s="20">
        <f>SUM(AE18:AF18)</f>
        <v>5802216</v>
      </c>
      <c r="AH18" s="21">
        <f>X18-AA18</f>
        <v>3128992</v>
      </c>
      <c r="AI18" s="17">
        <f>X18-AD18</f>
        <v>3128992</v>
      </c>
      <c r="AJ18" s="18">
        <f>X18-AG18</f>
        <v>3128992</v>
      </c>
      <c r="AL18" s="455">
        <v>0</v>
      </c>
      <c r="AM18" s="458">
        <v>0</v>
      </c>
      <c r="AO18" s="23"/>
      <c r="AP18" s="365" t="s">
        <v>53</v>
      </c>
      <c r="AQ18" s="365"/>
      <c r="AR18" s="365"/>
      <c r="AS18" s="365"/>
      <c r="AT18" s="365"/>
      <c r="AU18" s="365"/>
      <c r="AV18" s="365"/>
      <c r="AW18" s="365"/>
      <c r="AX18" s="365"/>
      <c r="AY18" s="365"/>
      <c r="AZ18" s="365"/>
      <c r="BA18" s="467"/>
      <c r="BB18" s="506" t="s">
        <v>464</v>
      </c>
      <c r="BC18" s="91">
        <f>F100+F101+F102+F105</f>
        <v>351695000</v>
      </c>
      <c r="BD18" s="92">
        <f>I100+I101+I102+I105</f>
        <v>139697315</v>
      </c>
      <c r="BE18" s="93">
        <f>K100+K101+K102+K105</f>
        <v>23939463</v>
      </c>
      <c r="BF18" s="113"/>
      <c r="BM18" s="164" t="s">
        <v>89</v>
      </c>
      <c r="BN18" s="101">
        <f>X148+X156</f>
        <v>176579750</v>
      </c>
      <c r="BO18" s="99">
        <f>AA148+AA156</f>
        <v>76682027</v>
      </c>
      <c r="BP18" s="99">
        <f>AD148+AD156</f>
        <v>53838796</v>
      </c>
      <c r="BQ18" s="100">
        <f>AF148+AF156</f>
        <v>8357173</v>
      </c>
      <c r="BR18" s="467"/>
    </row>
    <row r="19" spans="1:70" s="10" customFormat="1" ht="15.75" x14ac:dyDescent="0.25">
      <c r="A19" s="498">
        <f>+IF(ABRIL!A19=0,"",ABRIL!A19)</f>
        <v>113</v>
      </c>
      <c r="B19" s="499" t="str">
        <f>+IF(ABRIL!B19=0,"",ABRIL!B19)</f>
        <v>VENTA DE SERVICIOS</v>
      </c>
      <c r="C19" s="53">
        <f t="shared" ref="C19:N19" si="14">C21+C85</f>
        <v>2739500000</v>
      </c>
      <c r="D19" s="53">
        <f t="shared" si="14"/>
        <v>0</v>
      </c>
      <c r="E19" s="53">
        <f t="shared" si="14"/>
        <v>624827581</v>
      </c>
      <c r="F19" s="54">
        <f t="shared" si="14"/>
        <v>3364327581</v>
      </c>
      <c r="G19" s="52">
        <f t="shared" si="14"/>
        <v>1328906902</v>
      </c>
      <c r="H19" s="53">
        <f t="shared" si="14"/>
        <v>303348417</v>
      </c>
      <c r="I19" s="54">
        <f t="shared" si="14"/>
        <v>1632255319</v>
      </c>
      <c r="J19" s="52">
        <f t="shared" si="14"/>
        <v>785764111</v>
      </c>
      <c r="K19" s="53">
        <f t="shared" si="14"/>
        <v>223462568</v>
      </c>
      <c r="L19" s="54">
        <f t="shared" si="14"/>
        <v>1009226679</v>
      </c>
      <c r="M19" s="52">
        <f t="shared" si="14"/>
        <v>1732072262</v>
      </c>
      <c r="N19" s="54">
        <f t="shared" si="14"/>
        <v>2355100902</v>
      </c>
      <c r="O19" s="467"/>
      <c r="P19" s="52">
        <f>P21+P85</f>
        <v>0</v>
      </c>
      <c r="Q19" s="54">
        <f>Q21+Q85</f>
        <v>0</v>
      </c>
      <c r="S19" s="155">
        <f>+IF(ABRIL!S19=0,"",ABRIL!S19)</f>
        <v>1010103</v>
      </c>
      <c r="T19" s="159" t="str">
        <f>+IF(ABRIL!T19=0,"",ABRIL!T19)</f>
        <v>Prima Técnica</v>
      </c>
      <c r="U19" s="29">
        <f>+ENERO!U19</f>
        <v>0</v>
      </c>
      <c r="V19" s="17">
        <f>ABRIL!V19+MAYO!AL19</f>
        <v>0</v>
      </c>
      <c r="W19" s="17">
        <f>ABRIL!W19+MAYO!AM19</f>
        <v>0</v>
      </c>
      <c r="X19" s="20">
        <f>SUM(U19:W19)</f>
        <v>0</v>
      </c>
      <c r="Y19" s="21">
        <f>ABRIL!AA19</f>
        <v>0</v>
      </c>
      <c r="Z19" s="457">
        <v>0</v>
      </c>
      <c r="AA19" s="20">
        <f>SUM(Y19:Z19)</f>
        <v>0</v>
      </c>
      <c r="AB19" s="21">
        <f>ABRIL!AD19</f>
        <v>0</v>
      </c>
      <c r="AC19" s="457">
        <v>0</v>
      </c>
      <c r="AD19" s="20">
        <f>SUM(AB19:AC19)</f>
        <v>0</v>
      </c>
      <c r="AE19" s="21">
        <f>ABRIL!AG19</f>
        <v>0</v>
      </c>
      <c r="AF19" s="457">
        <v>0</v>
      </c>
      <c r="AG19" s="20">
        <f>SUM(AE19:AF19)</f>
        <v>0</v>
      </c>
      <c r="AH19" s="21">
        <f>X19-AA19</f>
        <v>0</v>
      </c>
      <c r="AI19" s="17">
        <f>X19-AD19</f>
        <v>0</v>
      </c>
      <c r="AJ19" s="18">
        <f>X19-AG19</f>
        <v>0</v>
      </c>
      <c r="AL19" s="455">
        <v>0</v>
      </c>
      <c r="AM19" s="458">
        <v>0</v>
      </c>
      <c r="AO19" s="23"/>
      <c r="AP19" s="500"/>
      <c r="AQ19" s="501" t="s">
        <v>15</v>
      </c>
      <c r="AR19" s="502" t="s">
        <v>46</v>
      </c>
      <c r="AS19" s="503" t="s">
        <v>94</v>
      </c>
      <c r="AT19" s="502" t="s">
        <v>18</v>
      </c>
      <c r="AU19" s="504" t="s">
        <v>18</v>
      </c>
      <c r="AV19" s="505" t="s">
        <v>18</v>
      </c>
      <c r="AW19" s="957" t="str">
        <f>+CONCATENATE("PROYECCION A DICIEMBRE 31 DEL ",N3)</f>
        <v>PROYECCION A DICIEMBRE 31 DEL 2014</v>
      </c>
      <c r="AX19" s="958"/>
      <c r="AY19" s="958"/>
      <c r="AZ19" s="959"/>
      <c r="BA19" s="467"/>
      <c r="BB19" s="119" t="s">
        <v>95</v>
      </c>
      <c r="BC19" s="110">
        <f>F86+F87+F93+F103+F104</f>
        <v>119700000</v>
      </c>
      <c r="BD19" s="111">
        <f>I86+I87+I93+I103+I104</f>
        <v>43172409</v>
      </c>
      <c r="BE19" s="112">
        <f>K86+K87+K93+K103+K104</f>
        <v>9705981</v>
      </c>
      <c r="BF19" s="75"/>
      <c r="BG19" s="467"/>
      <c r="BH19" s="467">
        <f>BN33</f>
        <v>0</v>
      </c>
      <c r="BI19" s="467"/>
      <c r="BJ19" s="467"/>
      <c r="BK19" s="467"/>
      <c r="BM19" s="164" t="s">
        <v>96</v>
      </c>
      <c r="BN19" s="101">
        <f>X126+X167</f>
        <v>59412000</v>
      </c>
      <c r="BO19" s="99">
        <f>AA126+AA167</f>
        <v>21795232</v>
      </c>
      <c r="BP19" s="99">
        <f>AD126+AD167</f>
        <v>21795232</v>
      </c>
      <c r="BQ19" s="100">
        <f>AF126+AF167</f>
        <v>4791736</v>
      </c>
    </row>
    <row r="20" spans="1:70" s="514" customFormat="1" ht="15" x14ac:dyDescent="0.25">
      <c r="A20" s="202" t="str">
        <f>+IF(ABRIL!A20=0,"",ABRIL!A20)</f>
        <v/>
      </c>
      <c r="B20" s="201" t="str">
        <f>+IF(ABRIL!B20=0,"",ABRIL!B20)</f>
        <v/>
      </c>
      <c r="C20" s="495"/>
      <c r="D20" s="495"/>
      <c r="E20" s="495"/>
      <c r="F20" s="495"/>
      <c r="G20" s="495"/>
      <c r="H20" s="495"/>
      <c r="I20" s="495"/>
      <c r="J20" s="495"/>
      <c r="K20" s="495"/>
      <c r="L20" s="495"/>
      <c r="M20" s="495"/>
      <c r="N20" s="496"/>
      <c r="O20" s="10"/>
      <c r="P20" s="497"/>
      <c r="Q20" s="496"/>
      <c r="R20" s="10"/>
      <c r="S20" s="155">
        <f>+IF(ABRIL!S20=0,"",ABRIL!S20)</f>
        <v>1010104</v>
      </c>
      <c r="T20" s="159" t="str">
        <f>+IF(ABRIL!T20=0,"",ABRIL!T20)</f>
        <v>Otros</v>
      </c>
      <c r="U20" s="29">
        <f t="shared" ref="U20:AJ20" si="15">SUM(U21:U32)</f>
        <v>40319165</v>
      </c>
      <c r="V20" s="17">
        <f t="shared" si="15"/>
        <v>0</v>
      </c>
      <c r="W20" s="17">
        <f t="shared" si="15"/>
        <v>0</v>
      </c>
      <c r="X20" s="20">
        <f t="shared" si="15"/>
        <v>40319165</v>
      </c>
      <c r="Y20" s="21">
        <f t="shared" si="15"/>
        <v>5710370</v>
      </c>
      <c r="Z20" s="169">
        <f t="shared" si="15"/>
        <v>72000</v>
      </c>
      <c r="AA20" s="20">
        <f t="shared" si="15"/>
        <v>5782370</v>
      </c>
      <c r="AB20" s="21">
        <f t="shared" si="15"/>
        <v>5710370</v>
      </c>
      <c r="AC20" s="169">
        <f t="shared" si="15"/>
        <v>72000</v>
      </c>
      <c r="AD20" s="20">
        <f t="shared" si="15"/>
        <v>5782370</v>
      </c>
      <c r="AE20" s="21">
        <f t="shared" si="15"/>
        <v>5710370</v>
      </c>
      <c r="AF20" s="169">
        <f t="shared" si="15"/>
        <v>72000</v>
      </c>
      <c r="AG20" s="20">
        <f t="shared" si="15"/>
        <v>5782370</v>
      </c>
      <c r="AH20" s="21">
        <f t="shared" si="15"/>
        <v>34536795</v>
      </c>
      <c r="AI20" s="17">
        <f t="shared" si="15"/>
        <v>34536795</v>
      </c>
      <c r="AJ20" s="18">
        <f t="shared" si="15"/>
        <v>34536795</v>
      </c>
      <c r="AK20" s="10"/>
      <c r="AL20" s="31">
        <f>SUM(AL21:AL32)</f>
        <v>0</v>
      </c>
      <c r="AM20" s="28">
        <f>SUM(AM21:AM32)</f>
        <v>0</v>
      </c>
      <c r="AN20" s="10"/>
      <c r="AO20" s="428"/>
      <c r="AP20" s="507" t="s">
        <v>26</v>
      </c>
      <c r="AQ20" s="508" t="s">
        <v>38</v>
      </c>
      <c r="AR20" s="509" t="s">
        <v>27</v>
      </c>
      <c r="AS20" s="510" t="s">
        <v>27</v>
      </c>
      <c r="AT20" s="509" t="s">
        <v>28</v>
      </c>
      <c r="AU20" s="511" t="s">
        <v>29</v>
      </c>
      <c r="AV20" s="511" t="s">
        <v>29</v>
      </c>
      <c r="AW20" s="512" t="s">
        <v>46</v>
      </c>
      <c r="AX20" s="512" t="s">
        <v>24</v>
      </c>
      <c r="AY20" s="511" t="s">
        <v>99</v>
      </c>
      <c r="AZ20" s="513" t="s">
        <v>99</v>
      </c>
      <c r="BA20" s="467"/>
      <c r="BB20" s="119" t="s">
        <v>465</v>
      </c>
      <c r="BC20" s="83">
        <f>+F109+F111+F113+F114+F115</f>
        <v>2400000</v>
      </c>
      <c r="BD20" s="84">
        <f>+I109+I111+I113+I114+I115</f>
        <v>14164946</v>
      </c>
      <c r="BE20" s="85">
        <f>+K109+K111+K113+K114+K115</f>
        <v>29609</v>
      </c>
      <c r="BF20" s="75"/>
      <c r="BG20" s="467"/>
      <c r="BH20" s="467">
        <f>BH19-BH16</f>
        <v>-4063307773</v>
      </c>
      <c r="BI20" s="467"/>
      <c r="BJ20" s="467"/>
      <c r="BK20" s="467"/>
      <c r="BL20" s="467"/>
      <c r="BM20" s="166" t="s">
        <v>474</v>
      </c>
      <c r="BN20" s="101">
        <f>+X141-X143</f>
        <v>10000000</v>
      </c>
      <c r="BO20" s="99">
        <f>+AA141-AA143</f>
        <v>3488693</v>
      </c>
      <c r="BP20" s="99">
        <f>+AD141-AD143</f>
        <v>3488693</v>
      </c>
      <c r="BQ20" s="100">
        <f>+AF141-AF143</f>
        <v>0</v>
      </c>
      <c r="BR20" s="10"/>
    </row>
    <row r="21" spans="1:70" s="514" customFormat="1" ht="16.5" thickBot="1" x14ac:dyDescent="0.3">
      <c r="A21" s="515">
        <f>+IF(ABRIL!A21=0,"",ABRIL!A21)</f>
        <v>11301</v>
      </c>
      <c r="B21" s="516" t="str">
        <f>+IF(ABRIL!B21=0,"",ABRIL!B21)</f>
        <v>Venta de Servicios de Salud</v>
      </c>
      <c r="C21" s="518">
        <f t="shared" ref="C21:N21" si="16">C22+C25+C28+C41+C42+C45+C48+C51+C54+C57+C60+C63+C66+C69+C72+C75+C78+C81</f>
        <v>2432800000</v>
      </c>
      <c r="D21" s="518">
        <f t="shared" si="16"/>
        <v>0</v>
      </c>
      <c r="E21" s="518">
        <f t="shared" si="16"/>
        <v>623140081</v>
      </c>
      <c r="F21" s="519">
        <f t="shared" si="16"/>
        <v>3055940081</v>
      </c>
      <c r="G21" s="517">
        <f t="shared" si="16"/>
        <v>1293190474</v>
      </c>
      <c r="H21" s="518">
        <f t="shared" si="16"/>
        <v>293642436</v>
      </c>
      <c r="I21" s="519">
        <f t="shared" si="16"/>
        <v>1586832910</v>
      </c>
      <c r="J21" s="517">
        <f t="shared" si="16"/>
        <v>750127683</v>
      </c>
      <c r="K21" s="518">
        <f t="shared" si="16"/>
        <v>213756587</v>
      </c>
      <c r="L21" s="519">
        <f t="shared" si="16"/>
        <v>963884270</v>
      </c>
      <c r="M21" s="517">
        <f t="shared" si="16"/>
        <v>1469107171</v>
      </c>
      <c r="N21" s="519">
        <f t="shared" si="16"/>
        <v>2092055811</v>
      </c>
      <c r="O21" s="467"/>
      <c r="P21" s="52">
        <f>P22+P25+P28+P41+P42+P45+P48+P51+P54+P57+P60+P63+P66+P69+P72+P75+P78+P81</f>
        <v>0</v>
      </c>
      <c r="Q21" s="54">
        <f>Q22+Q25+Q28+Q41+Q42+Q45+Q48+Q51+Q54+Q57+Q60+Q63+Q66+Q69+Q72+Q75+Q78+Q81</f>
        <v>0</v>
      </c>
      <c r="R21" s="10"/>
      <c r="S21" s="156" t="str">
        <f>+IF(ABRIL!S21=0,"",ABRIL!S21)</f>
        <v>1010104-1</v>
      </c>
      <c r="T21" s="55" t="str">
        <f>+IF(ABRIL!T21=0,"",ABRIL!T21)</f>
        <v xml:space="preserve">Prima de Navidad </v>
      </c>
      <c r="U21" s="29">
        <f>+ENERO!U21</f>
        <v>25530547</v>
      </c>
      <c r="V21" s="17">
        <f>ABRIL!V21+MAYO!AL21</f>
        <v>0</v>
      </c>
      <c r="W21" s="17">
        <f>ABRIL!W21+MAYO!AM21</f>
        <v>0</v>
      </c>
      <c r="X21" s="20">
        <f t="shared" ref="X21:X33" si="17">SUM(U21:W21)</f>
        <v>25530547</v>
      </c>
      <c r="Y21" s="21">
        <f>ABRIL!AA21</f>
        <v>0</v>
      </c>
      <c r="Z21" s="457">
        <v>0</v>
      </c>
      <c r="AA21" s="20">
        <f t="shared" ref="AA21:AA33" si="18">SUM(Y21:Z21)</f>
        <v>0</v>
      </c>
      <c r="AB21" s="21">
        <f>ABRIL!AD21</f>
        <v>0</v>
      </c>
      <c r="AC21" s="457">
        <v>0</v>
      </c>
      <c r="AD21" s="20">
        <f t="shared" ref="AD21:AD33" si="19">SUM(AB21:AC21)</f>
        <v>0</v>
      </c>
      <c r="AE21" s="21">
        <f>ABRIL!AG21</f>
        <v>0</v>
      </c>
      <c r="AF21" s="457">
        <v>0</v>
      </c>
      <c r="AG21" s="20">
        <f t="shared" ref="AG21:AG33" si="20">SUM(AE21:AF21)</f>
        <v>0</v>
      </c>
      <c r="AH21" s="21">
        <f t="shared" ref="AH21:AH33" si="21">X21-AA21</f>
        <v>25530547</v>
      </c>
      <c r="AI21" s="17">
        <f t="shared" ref="AI21:AI33" si="22">X21-AD21</f>
        <v>25530547</v>
      </c>
      <c r="AJ21" s="18">
        <f t="shared" ref="AJ21:AJ33" si="23">X21-AG21</f>
        <v>25530547</v>
      </c>
      <c r="AK21" s="10"/>
      <c r="AL21" s="455">
        <v>0</v>
      </c>
      <c r="AM21" s="458">
        <v>0</v>
      </c>
      <c r="AN21" s="10"/>
      <c r="AO21" s="428"/>
      <c r="AP21" s="520"/>
      <c r="AQ21" s="521"/>
      <c r="AR21" s="522" t="str">
        <f>AR6</f>
        <v>MAYO</v>
      </c>
      <c r="AS21" s="523" t="str">
        <f>AR6</f>
        <v>MAYO</v>
      </c>
      <c r="AT21" s="522" t="str">
        <f>AR6</f>
        <v>MAYO</v>
      </c>
      <c r="AU21" s="522" t="s">
        <v>46</v>
      </c>
      <c r="AV21" s="522" t="s">
        <v>24</v>
      </c>
      <c r="AW21" s="524"/>
      <c r="AX21" s="524"/>
      <c r="AY21" s="522" t="s">
        <v>46</v>
      </c>
      <c r="AZ21" s="525" t="s">
        <v>24</v>
      </c>
      <c r="BA21" s="10"/>
      <c r="BB21" s="119" t="s">
        <v>466</v>
      </c>
      <c r="BC21" s="83">
        <f>+F117</f>
        <v>8000000</v>
      </c>
      <c r="BD21" s="84">
        <f>I117</f>
        <v>4164000</v>
      </c>
      <c r="BE21" s="85">
        <f>K117</f>
        <v>0</v>
      </c>
      <c r="BF21" s="75"/>
      <c r="BG21" s="467"/>
      <c r="BH21" s="467"/>
      <c r="BI21" s="467"/>
      <c r="BJ21" s="467"/>
      <c r="BK21" s="467"/>
      <c r="BL21" s="467"/>
      <c r="BM21" s="164" t="s">
        <v>101</v>
      </c>
      <c r="BN21" s="101">
        <v>0</v>
      </c>
      <c r="BO21" s="99">
        <v>0</v>
      </c>
      <c r="BP21" s="99">
        <v>0</v>
      </c>
      <c r="BQ21" s="100">
        <v>0</v>
      </c>
      <c r="BR21" s="467"/>
    </row>
    <row r="22" spans="1:70" s="10" customFormat="1" ht="15" x14ac:dyDescent="0.25">
      <c r="A22" s="57">
        <f>+IF(ABRIL!A22=0,"",ABRIL!A22)</f>
        <v>1130101</v>
      </c>
      <c r="B22" s="45" t="str">
        <f>+IF(ABRIL!B22=0,"",ABRIL!B22)</f>
        <v>EPS - REGIMEN CONTRIBUTIVO</v>
      </c>
      <c r="C22" s="53">
        <f t="shared" ref="C22:N22" si="24">SUM(C23:C24)</f>
        <v>1295000000</v>
      </c>
      <c r="D22" s="53">
        <f t="shared" si="24"/>
        <v>0</v>
      </c>
      <c r="E22" s="53">
        <f t="shared" si="24"/>
        <v>507063549</v>
      </c>
      <c r="F22" s="54">
        <f t="shared" si="24"/>
        <v>1802063549</v>
      </c>
      <c r="G22" s="52">
        <f t="shared" si="24"/>
        <v>810037066</v>
      </c>
      <c r="H22" s="53">
        <f t="shared" si="24"/>
        <v>169670993</v>
      </c>
      <c r="I22" s="54">
        <f t="shared" si="24"/>
        <v>979708059</v>
      </c>
      <c r="J22" s="52">
        <f t="shared" si="24"/>
        <v>404427173</v>
      </c>
      <c r="K22" s="53">
        <f t="shared" si="24"/>
        <v>111153541</v>
      </c>
      <c r="L22" s="54">
        <f t="shared" si="24"/>
        <v>515580714</v>
      </c>
      <c r="M22" s="52">
        <f t="shared" si="24"/>
        <v>822355490</v>
      </c>
      <c r="N22" s="54">
        <f t="shared" si="24"/>
        <v>1286482835</v>
      </c>
      <c r="P22" s="52">
        <f>SUM(P23:P24)</f>
        <v>0</v>
      </c>
      <c r="Q22" s="54">
        <f>SUM(Q23:Q24)</f>
        <v>0</v>
      </c>
      <c r="S22" s="156" t="str">
        <f>+IF(ABRIL!S22=0,"",ABRIL!S22)</f>
        <v>1010104-2</v>
      </c>
      <c r="T22" s="55" t="str">
        <f>+IF(ABRIL!T22=0,"",ABRIL!T22)</f>
        <v>Prima Vida Cara</v>
      </c>
      <c r="U22" s="29">
        <f>+ENERO!U22</f>
        <v>0</v>
      </c>
      <c r="V22" s="17">
        <f>ABRIL!V22+MAYO!AL22</f>
        <v>0</v>
      </c>
      <c r="W22" s="17">
        <f>ABRIL!W22+MAYO!AM22</f>
        <v>0</v>
      </c>
      <c r="X22" s="20">
        <f t="shared" si="17"/>
        <v>0</v>
      </c>
      <c r="Y22" s="21">
        <f>ABRIL!AA22</f>
        <v>0</v>
      </c>
      <c r="Z22" s="457">
        <v>0</v>
      </c>
      <c r="AA22" s="20">
        <f t="shared" si="18"/>
        <v>0</v>
      </c>
      <c r="AB22" s="21">
        <f>ABRIL!AD22</f>
        <v>0</v>
      </c>
      <c r="AC22" s="457">
        <v>0</v>
      </c>
      <c r="AD22" s="20">
        <f t="shared" si="19"/>
        <v>0</v>
      </c>
      <c r="AE22" s="21">
        <f>ABRIL!AG22</f>
        <v>0</v>
      </c>
      <c r="AF22" s="457">
        <v>0</v>
      </c>
      <c r="AG22" s="20">
        <f t="shared" si="20"/>
        <v>0</v>
      </c>
      <c r="AH22" s="21">
        <f t="shared" si="21"/>
        <v>0</v>
      </c>
      <c r="AI22" s="17">
        <f t="shared" si="22"/>
        <v>0</v>
      </c>
      <c r="AJ22" s="18">
        <f t="shared" si="23"/>
        <v>0</v>
      </c>
      <c r="AL22" s="455">
        <v>0</v>
      </c>
      <c r="AM22" s="458">
        <v>0</v>
      </c>
      <c r="AO22" s="23"/>
      <c r="AP22" s="526" t="s">
        <v>106</v>
      </c>
      <c r="AQ22" s="527">
        <f>X17+X66</f>
        <v>913498656</v>
      </c>
      <c r="AR22" s="527">
        <f>AD17+AD66</f>
        <v>380452812</v>
      </c>
      <c r="AS22" s="527">
        <f>AG17+AG66</f>
        <v>380452811</v>
      </c>
      <c r="AT22" s="528"/>
      <c r="AU22" s="529">
        <f t="shared" ref="AU22:AU32" si="25">IF(AQ22=0," ",AR22/AQ22)</f>
        <v>0.41647878680622819</v>
      </c>
      <c r="AV22" s="529">
        <f t="shared" ref="AV22:AV32" si="26">IF(AQ22=0," ",AS22/AQ22)</f>
        <v>0.41647878571153585</v>
      </c>
      <c r="AW22" s="530">
        <f>AR22/$AO$2*12</f>
        <v>913086748.80000007</v>
      </c>
      <c r="AX22" s="530">
        <f>AS22/$AO$2*12</f>
        <v>913086746.4000001</v>
      </c>
      <c r="AY22" s="530">
        <f t="shared" ref="AY22:AY31" si="27">AQ22-AW22</f>
        <v>411907.19999992847</v>
      </c>
      <c r="AZ22" s="531">
        <f t="shared" ref="AZ22:AZ31" si="28">AQ22-AX22</f>
        <v>411909.59999990463</v>
      </c>
      <c r="BA22" s="467"/>
      <c r="BB22" s="119" t="s">
        <v>467</v>
      </c>
      <c r="BC22" s="83">
        <f>SUMIF($B8:B117,$B24,F8:F117)+F116</f>
        <v>735142918</v>
      </c>
      <c r="BD22" s="84">
        <f>SUMIF($B8:B117,$B24,I8:I117)+I116</f>
        <v>555249752</v>
      </c>
      <c r="BE22" s="85">
        <f>SUMIF($B8:B117,$B24,K8:K117)+K116</f>
        <v>75179962</v>
      </c>
      <c r="BF22" s="75"/>
      <c r="BG22" s="467"/>
      <c r="BH22" s="467"/>
      <c r="BI22" s="467"/>
      <c r="BJ22" s="467"/>
      <c r="BK22" s="467"/>
      <c r="BM22" s="89" t="s">
        <v>69</v>
      </c>
      <c r="BN22" s="101">
        <f>BN23+BN24</f>
        <v>55451506</v>
      </c>
      <c r="BO22" s="99">
        <f>BO23+BO24</f>
        <v>17440182</v>
      </c>
      <c r="BP22" s="99">
        <f>BP23+BP24</f>
        <v>17440182</v>
      </c>
      <c r="BQ22" s="100">
        <f>BQ23+BQ24</f>
        <v>2457999</v>
      </c>
      <c r="BR22" s="467"/>
    </row>
    <row r="23" spans="1:70" s="514" customFormat="1" ht="15.75" thickBot="1" x14ac:dyDescent="0.25">
      <c r="A23" s="188" t="str">
        <f>+IF(ABRIL!A23=0,"",ABRIL!A23)</f>
        <v>1130101-1</v>
      </c>
      <c r="B23" s="189" t="str">
        <f>+CONCATENATE("Vigencia ",INSTRUCCIONES!$F$3)</f>
        <v>Vigencia 2014</v>
      </c>
      <c r="C23" s="456">
        <f>+ENERO!C23</f>
        <v>1295000000</v>
      </c>
      <c r="D23" s="456">
        <f>ABRIL!D23+MAYO!P23</f>
        <v>0</v>
      </c>
      <c r="E23" s="456">
        <f>ABRIL!E23+MAYO!Q23</f>
        <v>0</v>
      </c>
      <c r="F23" s="170">
        <f>SUM(C23:E23)</f>
        <v>1295000000</v>
      </c>
      <c r="G23" s="283">
        <f>ABRIL!I23</f>
        <v>424711617</v>
      </c>
      <c r="H23" s="457">
        <v>109995377</v>
      </c>
      <c r="I23" s="170">
        <f>SUM(G23:H23)</f>
        <v>534706994</v>
      </c>
      <c r="J23" s="283">
        <f>ABRIL!L23</f>
        <v>19101724</v>
      </c>
      <c r="K23" s="457">
        <v>51477925</v>
      </c>
      <c r="L23" s="170">
        <f>SUM(J23:K23)</f>
        <v>70579649</v>
      </c>
      <c r="M23" s="283">
        <f>F23-I23</f>
        <v>760293006</v>
      </c>
      <c r="N23" s="170">
        <f>F23-L23</f>
        <v>1224420351</v>
      </c>
      <c r="O23" s="10"/>
      <c r="P23" s="455">
        <v>0</v>
      </c>
      <c r="Q23" s="458">
        <v>0</v>
      </c>
      <c r="R23" s="10"/>
      <c r="S23" s="156" t="str">
        <f>+IF(ABRIL!S23=0,"",ABRIL!S23)</f>
        <v>1010104-3</v>
      </c>
      <c r="T23" s="55" t="str">
        <f>+IF(ABRIL!T23=0,"",ABRIL!T23)</f>
        <v>Prima de Vacaciones</v>
      </c>
      <c r="U23" s="29">
        <f>+ENERO!U23</f>
        <v>12254663</v>
      </c>
      <c r="V23" s="17">
        <f>ABRIL!V23+MAYO!AL23</f>
        <v>0</v>
      </c>
      <c r="W23" s="17">
        <f>ABRIL!W23+MAYO!AM23</f>
        <v>0</v>
      </c>
      <c r="X23" s="20">
        <f t="shared" si="17"/>
        <v>12254663</v>
      </c>
      <c r="Y23" s="21">
        <f>ABRIL!AA23</f>
        <v>4799268</v>
      </c>
      <c r="Z23" s="457">
        <v>0</v>
      </c>
      <c r="AA23" s="20">
        <f t="shared" si="18"/>
        <v>4799268</v>
      </c>
      <c r="AB23" s="21">
        <f>ABRIL!AD23</f>
        <v>4799268</v>
      </c>
      <c r="AC23" s="457">
        <v>0</v>
      </c>
      <c r="AD23" s="20">
        <f t="shared" si="19"/>
        <v>4799268</v>
      </c>
      <c r="AE23" s="21">
        <f>ABRIL!AG23</f>
        <v>4799268</v>
      </c>
      <c r="AF23" s="457">
        <v>0</v>
      </c>
      <c r="AG23" s="20">
        <f t="shared" si="20"/>
        <v>4799268</v>
      </c>
      <c r="AH23" s="21">
        <f t="shared" si="21"/>
        <v>7455395</v>
      </c>
      <c r="AI23" s="17">
        <f t="shared" si="22"/>
        <v>7455395</v>
      </c>
      <c r="AJ23" s="18">
        <f t="shared" si="23"/>
        <v>7455395</v>
      </c>
      <c r="AK23" s="10"/>
      <c r="AL23" s="455">
        <v>0</v>
      </c>
      <c r="AM23" s="458">
        <v>0</v>
      </c>
      <c r="AN23" s="10"/>
      <c r="AO23" s="453"/>
      <c r="AP23" s="532" t="s">
        <v>110</v>
      </c>
      <c r="AQ23" s="533">
        <f>X16+X65-AQ22</f>
        <v>296470220</v>
      </c>
      <c r="AR23" s="533">
        <f>AD16+AD65-AR22</f>
        <v>115229072</v>
      </c>
      <c r="AS23" s="533">
        <f>AG16+AG65-AS22</f>
        <v>96579021</v>
      </c>
      <c r="AT23" s="401"/>
      <c r="AU23" s="419">
        <f t="shared" si="25"/>
        <v>0.38866997164167111</v>
      </c>
      <c r="AV23" s="419">
        <f t="shared" si="26"/>
        <v>0.32576297545163219</v>
      </c>
      <c r="AW23" s="533">
        <f>(AR23-AD21-AD22-AD23-AD25-AD30-AD33-AD70-AD71-AD72-AD74-AD78-AD81)/$AO$2*12+AX22/12*2.5+AD30+AD33+AD78+AD81</f>
        <v>365626961.5</v>
      </c>
      <c r="AX23" s="533">
        <f>(AS23-AG21-AG22-AG23-AG25-AG30-AG33-AG70-AG71-AG72-AG74-AG78-AG81)/$AO$2*12+AX22/12*2.5+AG30+AG33+AG78+AG81</f>
        <v>346976909.10000002</v>
      </c>
      <c r="AY23" s="533">
        <f t="shared" si="27"/>
        <v>-69156741.5</v>
      </c>
      <c r="AZ23" s="62">
        <f t="shared" si="28"/>
        <v>-50506689.100000024</v>
      </c>
      <c r="BA23" s="467"/>
      <c r="BB23" s="678" t="s">
        <v>111</v>
      </c>
      <c r="BC23" s="679">
        <f>BC7+BC8+BC20+BC21+BC22</f>
        <v>4063307773</v>
      </c>
      <c r="BD23" s="138">
        <f>BD7+BD8+BD20+BD21+BD22+BD92</f>
        <v>2048353244</v>
      </c>
      <c r="BE23" s="139">
        <f>BE7+BE8+BE20+BE21+BE22+BE92</f>
        <v>248648609</v>
      </c>
      <c r="BF23" s="467"/>
      <c r="BG23" s="467"/>
      <c r="BH23" s="467"/>
      <c r="BI23" s="467"/>
      <c r="BJ23" s="467"/>
      <c r="BK23" s="467"/>
      <c r="BL23" s="467"/>
      <c r="BM23" s="164" t="s">
        <v>107</v>
      </c>
      <c r="BN23" s="101">
        <f>X177</f>
        <v>37951506</v>
      </c>
      <c r="BO23" s="99">
        <f>AA177</f>
        <v>12289995</v>
      </c>
      <c r="BP23" s="99">
        <f>AD177</f>
        <v>12289995</v>
      </c>
      <c r="BQ23" s="100">
        <f>AF177</f>
        <v>2457999</v>
      </c>
      <c r="BR23" s="10"/>
    </row>
    <row r="24" spans="1:70" s="514" customFormat="1" ht="15" x14ac:dyDescent="0.2">
      <c r="A24" s="188" t="str">
        <f>+IF(ABRIL!A24=0,"",ABRIL!A24)</f>
        <v>1130101-2</v>
      </c>
      <c r="B24" s="189" t="str">
        <f>+IF(ABRIL!B24=0,"",ABRIL!B24)</f>
        <v>Vigencias Anteriores</v>
      </c>
      <c r="C24" s="456">
        <f>+ENERO!C24</f>
        <v>0</v>
      </c>
      <c r="D24" s="456">
        <f>ABRIL!D24+MAYO!P24</f>
        <v>0</v>
      </c>
      <c r="E24" s="456">
        <f>ABRIL!E24+MAYO!Q24</f>
        <v>507063549</v>
      </c>
      <c r="F24" s="170">
        <f>SUM(C24:E24)</f>
        <v>507063549</v>
      </c>
      <c r="G24" s="283">
        <f>ABRIL!I24</f>
        <v>385325449</v>
      </c>
      <c r="H24" s="457">
        <v>59675616</v>
      </c>
      <c r="I24" s="170">
        <f>SUM(G24:H24)</f>
        <v>445001065</v>
      </c>
      <c r="J24" s="283">
        <f>ABRIL!L24</f>
        <v>385325449</v>
      </c>
      <c r="K24" s="457">
        <v>59675616</v>
      </c>
      <c r="L24" s="170">
        <f>SUM(J24:K24)</f>
        <v>445001065</v>
      </c>
      <c r="M24" s="283">
        <f>F24-I24</f>
        <v>62062484</v>
      </c>
      <c r="N24" s="170">
        <f>F24-L24</f>
        <v>62062484</v>
      </c>
      <c r="O24" s="467"/>
      <c r="P24" s="455">
        <v>0</v>
      </c>
      <c r="Q24" s="458">
        <v>0</v>
      </c>
      <c r="R24" s="10"/>
      <c r="S24" s="156" t="str">
        <f>+IF(ABRIL!S24=0,"",ABRIL!S24)</f>
        <v>1010104-4</v>
      </c>
      <c r="T24" s="55" t="str">
        <f>+IF(ABRIL!T24=0,"",ABRIL!T24)</f>
        <v>Prima Clima</v>
      </c>
      <c r="U24" s="29">
        <f>+ENERO!U24</f>
        <v>0</v>
      </c>
      <c r="V24" s="17">
        <f>ABRIL!V24+MAYO!AL24</f>
        <v>0</v>
      </c>
      <c r="W24" s="17">
        <f>ABRIL!W24+MAYO!AM24</f>
        <v>0</v>
      </c>
      <c r="X24" s="20">
        <f t="shared" si="17"/>
        <v>0</v>
      </c>
      <c r="Y24" s="21">
        <f>ABRIL!AA24</f>
        <v>0</v>
      </c>
      <c r="Z24" s="457">
        <v>0</v>
      </c>
      <c r="AA24" s="20">
        <f t="shared" si="18"/>
        <v>0</v>
      </c>
      <c r="AB24" s="21">
        <f>ABRIL!AD24</f>
        <v>0</v>
      </c>
      <c r="AC24" s="457">
        <v>0</v>
      </c>
      <c r="AD24" s="20">
        <f t="shared" si="19"/>
        <v>0</v>
      </c>
      <c r="AE24" s="21">
        <f>ABRIL!AG24</f>
        <v>0</v>
      </c>
      <c r="AF24" s="457">
        <v>0</v>
      </c>
      <c r="AG24" s="20">
        <f t="shared" si="20"/>
        <v>0</v>
      </c>
      <c r="AH24" s="21">
        <f t="shared" si="21"/>
        <v>0</v>
      </c>
      <c r="AI24" s="17">
        <f t="shared" si="22"/>
        <v>0</v>
      </c>
      <c r="AJ24" s="18">
        <f t="shared" si="23"/>
        <v>0</v>
      </c>
      <c r="AK24" s="10"/>
      <c r="AL24" s="455">
        <v>0</v>
      </c>
      <c r="AM24" s="458">
        <v>0</v>
      </c>
      <c r="AN24" s="10"/>
      <c r="AO24" s="453"/>
      <c r="AP24" s="507" t="s">
        <v>115</v>
      </c>
      <c r="AQ24" s="528">
        <f>X35+X83</f>
        <v>395858960</v>
      </c>
      <c r="AR24" s="528">
        <f>AD35+AD83</f>
        <v>153260682</v>
      </c>
      <c r="AS24" s="528">
        <f>AG35+AG83</f>
        <v>129460655</v>
      </c>
      <c r="AT24" s="528"/>
      <c r="AU24" s="456">
        <f t="shared" si="25"/>
        <v>0.38715981570809965</v>
      </c>
      <c r="AV24" s="456">
        <f t="shared" si="26"/>
        <v>0.32703732410149311</v>
      </c>
      <c r="AW24" s="456">
        <f>(AR24-AD41-AD88)/$AO$2*12+AD41+AD88</f>
        <v>316003074.39999998</v>
      </c>
      <c r="AX24" s="456">
        <f>(AS24-AG41-AG88)/$AO$2*12+AG41+AG88</f>
        <v>265317059.60000002</v>
      </c>
      <c r="AY24" s="456">
        <f t="shared" si="27"/>
        <v>79855885.600000024</v>
      </c>
      <c r="AZ24" s="170">
        <f t="shared" si="28"/>
        <v>130541900.39999998</v>
      </c>
      <c r="BA24" s="10"/>
      <c r="BB24" s="534"/>
      <c r="BC24" s="467"/>
      <c r="BD24" s="467"/>
      <c r="BE24" s="467"/>
      <c r="BF24" s="467"/>
      <c r="BG24" s="467"/>
      <c r="BH24" s="467"/>
      <c r="BI24" s="467"/>
      <c r="BJ24" s="467"/>
      <c r="BK24" s="467"/>
      <c r="BL24" s="467"/>
      <c r="BM24" s="164" t="s">
        <v>112</v>
      </c>
      <c r="BN24" s="101">
        <f>X170-X177-X174-X183-X191</f>
        <v>17500000</v>
      </c>
      <c r="BO24" s="99">
        <f>AA170-AA177-AA174-AA183-AA191</f>
        <v>5150187</v>
      </c>
      <c r="BP24" s="99">
        <f>AD170-AD177-AD174-AD183-AD191</f>
        <v>5150187</v>
      </c>
      <c r="BQ24" s="100">
        <f>AF170-AF177-AF174-AF183-AF191</f>
        <v>0</v>
      </c>
      <c r="BR24" s="467"/>
    </row>
    <row r="25" spans="1:70" s="467" customFormat="1" ht="15" x14ac:dyDescent="0.25">
      <c r="A25" s="57">
        <f>+IF(ABRIL!A25=0,"",ABRIL!A25)</f>
        <v>1130102</v>
      </c>
      <c r="B25" s="45" t="str">
        <f>+IF(ABRIL!B25=0,"",ABRIL!B25)</f>
        <v>ARS - REGIMEN SUBSIDIADO</v>
      </c>
      <c r="C25" s="53">
        <f t="shared" ref="C25:N25" si="29">SUM(C26:C27)</f>
        <v>785000000</v>
      </c>
      <c r="D25" s="53">
        <f t="shared" si="29"/>
        <v>0</v>
      </c>
      <c r="E25" s="53">
        <f t="shared" si="29"/>
        <v>62466466</v>
      </c>
      <c r="F25" s="54">
        <f t="shared" si="29"/>
        <v>847466466</v>
      </c>
      <c r="G25" s="52">
        <f t="shared" si="29"/>
        <v>306650277</v>
      </c>
      <c r="H25" s="53">
        <f t="shared" si="29"/>
        <v>88627175</v>
      </c>
      <c r="I25" s="54">
        <f t="shared" si="29"/>
        <v>395277452</v>
      </c>
      <c r="J25" s="52">
        <f t="shared" si="29"/>
        <v>222808794</v>
      </c>
      <c r="K25" s="53">
        <f t="shared" si="29"/>
        <v>72827261</v>
      </c>
      <c r="L25" s="54">
        <f t="shared" si="29"/>
        <v>295636055</v>
      </c>
      <c r="M25" s="52">
        <f t="shared" si="29"/>
        <v>452189014</v>
      </c>
      <c r="N25" s="54">
        <f t="shared" si="29"/>
        <v>551830411</v>
      </c>
      <c r="P25" s="52">
        <f>SUM(P26:P27)</f>
        <v>0</v>
      </c>
      <c r="Q25" s="54">
        <f>SUM(Q26:Q27)</f>
        <v>0</v>
      </c>
      <c r="R25" s="10"/>
      <c r="S25" s="156" t="str">
        <f>+IF(ABRIL!S25=0,"",ABRIL!S25)</f>
        <v>1010104-5</v>
      </c>
      <c r="T25" s="55" t="str">
        <f>+IF(ABRIL!T25=0,"",ABRIL!T25)</f>
        <v>Prima de Servicios</v>
      </c>
      <c r="U25" s="29">
        <f>+ENERO!U25</f>
        <v>0</v>
      </c>
      <c r="V25" s="17">
        <f>ABRIL!V25+MAYO!AL25</f>
        <v>0</v>
      </c>
      <c r="W25" s="17">
        <f>ABRIL!W25+MAYO!AM25</f>
        <v>0</v>
      </c>
      <c r="X25" s="20">
        <f t="shared" si="17"/>
        <v>0</v>
      </c>
      <c r="Y25" s="21">
        <f>ABRIL!AA25</f>
        <v>0</v>
      </c>
      <c r="Z25" s="457">
        <v>0</v>
      </c>
      <c r="AA25" s="20">
        <f t="shared" si="18"/>
        <v>0</v>
      </c>
      <c r="AB25" s="21">
        <f>ABRIL!AD25</f>
        <v>0</v>
      </c>
      <c r="AC25" s="457">
        <v>0</v>
      </c>
      <c r="AD25" s="20">
        <f t="shared" si="19"/>
        <v>0</v>
      </c>
      <c r="AE25" s="21">
        <f>ABRIL!AG25</f>
        <v>0</v>
      </c>
      <c r="AF25" s="457">
        <v>0</v>
      </c>
      <c r="AG25" s="20">
        <f t="shared" si="20"/>
        <v>0</v>
      </c>
      <c r="AH25" s="21">
        <f t="shared" si="21"/>
        <v>0</v>
      </c>
      <c r="AI25" s="17">
        <f t="shared" si="22"/>
        <v>0</v>
      </c>
      <c r="AJ25" s="18">
        <f t="shared" si="23"/>
        <v>0</v>
      </c>
      <c r="AK25" s="10"/>
      <c r="AL25" s="455">
        <v>0</v>
      </c>
      <c r="AM25" s="458">
        <v>0</v>
      </c>
      <c r="AN25" s="10"/>
      <c r="AO25" s="23"/>
      <c r="AP25" s="535" t="s">
        <v>118</v>
      </c>
      <c r="AQ25" s="456">
        <f>X43+X57+X90+X104</f>
        <v>687058948</v>
      </c>
      <c r="AR25" s="456">
        <f>AD43+AD57+AD90+AD104</f>
        <v>227176242</v>
      </c>
      <c r="AS25" s="456">
        <f>AG43+AG57+AG90+AG104</f>
        <v>188413153</v>
      </c>
      <c r="AT25" s="528"/>
      <c r="AU25" s="456">
        <f t="shared" si="25"/>
        <v>0.33065029232397103</v>
      </c>
      <c r="AV25" s="456">
        <f t="shared" si="26"/>
        <v>0.27423142300738945</v>
      </c>
      <c r="AW25" s="456">
        <f>(AR25-AD55-AD61-AD102-AD108)/$AO$2*12+AD55+AD61+AD102+AD108</f>
        <v>415714684.39999998</v>
      </c>
      <c r="AX25" s="456">
        <f>(AS25-AG55-AG61-AG102-AG108)/$AO$2*12+AG55+AG61+AG102+AG108</f>
        <v>365930862.60000002</v>
      </c>
      <c r="AY25" s="456">
        <f t="shared" si="27"/>
        <v>271344263.60000002</v>
      </c>
      <c r="AZ25" s="170">
        <f t="shared" si="28"/>
        <v>321128085.39999998</v>
      </c>
      <c r="BM25" s="167" t="s">
        <v>475</v>
      </c>
      <c r="BN25" s="124">
        <f>+SUM(BN26:BN28)</f>
        <v>355026726</v>
      </c>
      <c r="BO25" s="125">
        <f>+SUM(BO26:BO28)</f>
        <v>148270457</v>
      </c>
      <c r="BP25" s="125">
        <f>+SUM(BP26:BP28)</f>
        <v>133459193</v>
      </c>
      <c r="BQ25" s="126">
        <f>+SUM(BQ26:BQ28)</f>
        <v>10935225</v>
      </c>
    </row>
    <row r="26" spans="1:70" s="10" customFormat="1" ht="15" x14ac:dyDescent="0.2">
      <c r="A26" s="188" t="str">
        <f>+IF(ABRIL!A26=0,"",ABRIL!A26)</f>
        <v>1130102-1</v>
      </c>
      <c r="B26" s="189" t="str">
        <f>+CONCATENATE("Vigencia ",INSTRUCCIONES!$F$3)</f>
        <v>Vigencia 2014</v>
      </c>
      <c r="C26" s="456">
        <f>+ENERO!C26</f>
        <v>785000000</v>
      </c>
      <c r="D26" s="456">
        <f>ABRIL!D26+MAYO!P26</f>
        <v>0</v>
      </c>
      <c r="E26" s="456">
        <f>ABRIL!E26+MAYO!Q26</f>
        <v>0</v>
      </c>
      <c r="F26" s="170">
        <f>SUM(C26:E26)</f>
        <v>785000000</v>
      </c>
      <c r="G26" s="283">
        <f>ABRIL!I26</f>
        <v>283029182</v>
      </c>
      <c r="H26" s="457">
        <v>75871074</v>
      </c>
      <c r="I26" s="170">
        <f>SUM(G26:H26)</f>
        <v>358900256</v>
      </c>
      <c r="J26" s="283">
        <f>ABRIL!L26</f>
        <v>199187699</v>
      </c>
      <c r="K26" s="457">
        <v>60071160</v>
      </c>
      <c r="L26" s="170">
        <f>SUM(J26:K26)</f>
        <v>259258859</v>
      </c>
      <c r="M26" s="283">
        <f>F26-I26</f>
        <v>426099744</v>
      </c>
      <c r="N26" s="170">
        <f>F26-L26</f>
        <v>525741141</v>
      </c>
      <c r="P26" s="455">
        <v>0</v>
      </c>
      <c r="Q26" s="458">
        <v>0</v>
      </c>
      <c r="S26" s="156" t="str">
        <f>+IF(ABRIL!S26=0,"",ABRIL!S26)</f>
        <v>1010104-8</v>
      </c>
      <c r="T26" s="55" t="str">
        <f>+IF(ABRIL!T26=0,"",ABRIL!T26)</f>
        <v>Bonific. por Servicios Prestados (Convencional)</v>
      </c>
      <c r="U26" s="29">
        <f>+ENERO!U26</f>
        <v>0</v>
      </c>
      <c r="V26" s="17">
        <f>ABRIL!V26+MAYO!AL26</f>
        <v>0</v>
      </c>
      <c r="W26" s="17">
        <f>ABRIL!W26+MAYO!AM26</f>
        <v>0</v>
      </c>
      <c r="X26" s="20">
        <f t="shared" si="17"/>
        <v>0</v>
      </c>
      <c r="Y26" s="21">
        <f>ABRIL!AA26</f>
        <v>0</v>
      </c>
      <c r="Z26" s="457">
        <v>0</v>
      </c>
      <c r="AA26" s="20">
        <f t="shared" si="18"/>
        <v>0</v>
      </c>
      <c r="AB26" s="21">
        <f>ABRIL!AD26</f>
        <v>0</v>
      </c>
      <c r="AC26" s="457">
        <v>0</v>
      </c>
      <c r="AD26" s="20">
        <f t="shared" si="19"/>
        <v>0</v>
      </c>
      <c r="AE26" s="21">
        <f>ABRIL!AG26</f>
        <v>0</v>
      </c>
      <c r="AF26" s="457">
        <v>0</v>
      </c>
      <c r="AG26" s="20">
        <f t="shared" si="20"/>
        <v>0</v>
      </c>
      <c r="AH26" s="21">
        <f t="shared" si="21"/>
        <v>0</v>
      </c>
      <c r="AI26" s="17">
        <f t="shared" si="22"/>
        <v>0</v>
      </c>
      <c r="AJ26" s="18">
        <f t="shared" si="23"/>
        <v>0</v>
      </c>
      <c r="AL26" s="455">
        <v>0</v>
      </c>
      <c r="AM26" s="458">
        <v>0</v>
      </c>
      <c r="AO26" s="23"/>
      <c r="AP26" s="536" t="s">
        <v>122</v>
      </c>
      <c r="AQ26" s="401">
        <f>X110</f>
        <v>713435576</v>
      </c>
      <c r="AR26" s="401">
        <f>AD110</f>
        <v>288042790</v>
      </c>
      <c r="AS26" s="401">
        <f>AG110</f>
        <v>212188759</v>
      </c>
      <c r="AT26" s="454">
        <f>AO2/12</f>
        <v>0.41666666666666669</v>
      </c>
      <c r="AU26" s="419">
        <f t="shared" si="25"/>
        <v>0.40374043528213399</v>
      </c>
      <c r="AV26" s="419">
        <f t="shared" si="26"/>
        <v>0.29741824789516802</v>
      </c>
      <c r="AW26" s="533">
        <f>(AR26-AD121-AD139-AD143-AD153-AD168)/$AO$2*12+AD121+AD139+AD143+AD153+AD168</f>
        <v>561445001.5999999</v>
      </c>
      <c r="AX26" s="533">
        <f>(AS26-AG121-AG139-AG143-AG153-AG168)/$AO$2*12+AG121+AG139+AG143+AG153+AG168</f>
        <v>400081637.60000002</v>
      </c>
      <c r="AY26" s="533">
        <f t="shared" si="27"/>
        <v>151990574.4000001</v>
      </c>
      <c r="AZ26" s="62">
        <f t="shared" si="28"/>
        <v>313353938.39999998</v>
      </c>
      <c r="BA26" s="467"/>
      <c r="BB26" s="467"/>
      <c r="BC26" s="467"/>
      <c r="BD26" s="467"/>
      <c r="BE26" s="467"/>
      <c r="BF26" s="467"/>
      <c r="BG26" s="467"/>
      <c r="BH26" s="467"/>
      <c r="BI26" s="467"/>
      <c r="BJ26" s="467"/>
      <c r="BK26" s="467"/>
      <c r="BM26" s="127" t="s">
        <v>476</v>
      </c>
      <c r="BN26" s="104">
        <f>+X196+X212</f>
        <v>220589698</v>
      </c>
      <c r="BO26" s="102">
        <f>+AA196+AA212</f>
        <v>97736207</v>
      </c>
      <c r="BP26" s="102">
        <f>+AD196+AD212</f>
        <v>82924943</v>
      </c>
      <c r="BQ26" s="103">
        <f>+AF196+AF212</f>
        <v>4044812</v>
      </c>
      <c r="BR26" s="467"/>
    </row>
    <row r="27" spans="1:70" s="514" customFormat="1" ht="15" x14ac:dyDescent="0.2">
      <c r="A27" s="188" t="str">
        <f>+IF(ABRIL!A27=0,"",ABRIL!A27)</f>
        <v>1130102-2</v>
      </c>
      <c r="B27" s="189" t="str">
        <f>+IF(ABRIL!B27=0,"",ABRIL!B27)</f>
        <v>Vigencias Anteriores</v>
      </c>
      <c r="C27" s="456">
        <f>+ENERO!C27</f>
        <v>0</v>
      </c>
      <c r="D27" s="456">
        <f>ABRIL!D27+MAYO!P27</f>
        <v>0</v>
      </c>
      <c r="E27" s="456">
        <f>ABRIL!E27+MAYO!Q27</f>
        <v>62466466</v>
      </c>
      <c r="F27" s="170">
        <f>SUM(C27:E27)</f>
        <v>62466466</v>
      </c>
      <c r="G27" s="283">
        <f>ABRIL!I27</f>
        <v>23621095</v>
      </c>
      <c r="H27" s="457">
        <v>12756101</v>
      </c>
      <c r="I27" s="170">
        <f>SUM(G27:H27)</f>
        <v>36377196</v>
      </c>
      <c r="J27" s="283">
        <f>ABRIL!L27</f>
        <v>23621095</v>
      </c>
      <c r="K27" s="457">
        <v>12756101</v>
      </c>
      <c r="L27" s="170">
        <f>SUM(J27:K27)</f>
        <v>36377196</v>
      </c>
      <c r="M27" s="283">
        <f>F27-I27</f>
        <v>26089270</v>
      </c>
      <c r="N27" s="170">
        <f>F27-L27</f>
        <v>26089270</v>
      </c>
      <c r="O27" s="467"/>
      <c r="P27" s="455">
        <v>0</v>
      </c>
      <c r="Q27" s="458">
        <v>0</v>
      </c>
      <c r="R27" s="10"/>
      <c r="S27" s="156" t="str">
        <f>+IF(ABRIL!S27=0,"",ABRIL!S27)</f>
        <v>1010104-9</v>
      </c>
      <c r="T27" s="55" t="str">
        <f>+IF(ABRIL!T27=0,"",ABRIL!T27)</f>
        <v>Auxilio de Transporte</v>
      </c>
      <c r="U27" s="29">
        <f>+ENERO!U27</f>
        <v>900000</v>
      </c>
      <c r="V27" s="17">
        <f>ABRIL!V27+MAYO!AL27</f>
        <v>0</v>
      </c>
      <c r="W27" s="17">
        <f>ABRIL!W27+MAYO!AM27</f>
        <v>0</v>
      </c>
      <c r="X27" s="20">
        <f t="shared" si="17"/>
        <v>900000</v>
      </c>
      <c r="Y27" s="21">
        <f>ABRIL!AA27</f>
        <v>271200</v>
      </c>
      <c r="Z27" s="457">
        <v>72000</v>
      </c>
      <c r="AA27" s="20">
        <f t="shared" si="18"/>
        <v>343200</v>
      </c>
      <c r="AB27" s="21">
        <f>ABRIL!AD27</f>
        <v>271200</v>
      </c>
      <c r="AC27" s="457">
        <v>72000</v>
      </c>
      <c r="AD27" s="20">
        <f t="shared" si="19"/>
        <v>343200</v>
      </c>
      <c r="AE27" s="21">
        <f>ABRIL!AG27</f>
        <v>271200</v>
      </c>
      <c r="AF27" s="457">
        <v>72000</v>
      </c>
      <c r="AG27" s="20">
        <f t="shared" si="20"/>
        <v>343200</v>
      </c>
      <c r="AH27" s="21">
        <f t="shared" si="21"/>
        <v>556800</v>
      </c>
      <c r="AI27" s="17">
        <f t="shared" si="22"/>
        <v>556800</v>
      </c>
      <c r="AJ27" s="18">
        <f t="shared" si="23"/>
        <v>556800</v>
      </c>
      <c r="AK27" s="10"/>
      <c r="AL27" s="455">
        <v>0</v>
      </c>
      <c r="AM27" s="458">
        <v>0</v>
      </c>
      <c r="AN27" s="10"/>
      <c r="AO27" s="428"/>
      <c r="AP27" s="535" t="s">
        <v>126</v>
      </c>
      <c r="AQ27" s="456">
        <f>X170</f>
        <v>69839759</v>
      </c>
      <c r="AR27" s="456">
        <f>AD170</f>
        <v>31828435</v>
      </c>
      <c r="AS27" s="456">
        <f>AG170</f>
        <v>27891025</v>
      </c>
      <c r="AT27" s="528"/>
      <c r="AU27" s="456">
        <f t="shared" si="25"/>
        <v>0.45573517800942009</v>
      </c>
      <c r="AV27" s="456">
        <f t="shared" si="26"/>
        <v>0.39935740614454296</v>
      </c>
      <c r="AW27" s="456">
        <f>(AR27-AD174-AD183-AD191)/$AO$2*12+AD174+AD183+AD191</f>
        <v>56244689.799999997</v>
      </c>
      <c r="AX27" s="456">
        <f>(AS27-AG174-AG183-AG191)/$AO$2*12+AG174+AG183+AG191</f>
        <v>46794905.799999997</v>
      </c>
      <c r="AY27" s="456">
        <f t="shared" si="27"/>
        <v>13595069.200000003</v>
      </c>
      <c r="AZ27" s="170">
        <f t="shared" si="28"/>
        <v>23044853.200000003</v>
      </c>
      <c r="BA27" s="10"/>
      <c r="BB27" s="467"/>
      <c r="BC27" s="467"/>
      <c r="BD27" s="467"/>
      <c r="BE27" s="467"/>
      <c r="BF27" s="467"/>
      <c r="BG27" s="467"/>
      <c r="BH27" s="467"/>
      <c r="BI27" s="467"/>
      <c r="BJ27" s="467"/>
      <c r="BK27" s="467"/>
      <c r="BL27" s="467"/>
      <c r="BM27" s="127" t="s">
        <v>477</v>
      </c>
      <c r="BN27" s="104">
        <f>+X209-X212-X218</f>
        <v>0</v>
      </c>
      <c r="BO27" s="102">
        <f>+AA209-AA212-AA218</f>
        <v>0</v>
      </c>
      <c r="BP27" s="102">
        <f>+AD209-AD212-AD218</f>
        <v>0</v>
      </c>
      <c r="BQ27" s="103">
        <f>+AF209-AF212-AF218</f>
        <v>0</v>
      </c>
      <c r="BR27" s="467"/>
    </row>
    <row r="28" spans="1:70" s="514" customFormat="1" ht="22.5" x14ac:dyDescent="0.2">
      <c r="A28" s="57">
        <f>+IF(ABRIL!A28=0,"",ABRIL!A28)</f>
        <v>1130103</v>
      </c>
      <c r="B28" s="60" t="str">
        <f>+IF(ABRIL!B28=0,"",ABRIL!B28)</f>
        <v>SUBSIDIO A LA OFERTA- ATENCION PERSONAS POBRES NO CUBIERTOS CON SUBSIDIO A LA DEMANDA</v>
      </c>
      <c r="C28" s="53">
        <f t="shared" ref="C28:N28" si="30">C29+C32+C35</f>
        <v>0</v>
      </c>
      <c r="D28" s="53">
        <f t="shared" si="30"/>
        <v>0</v>
      </c>
      <c r="E28" s="53">
        <f t="shared" si="30"/>
        <v>0</v>
      </c>
      <c r="F28" s="54">
        <f t="shared" si="30"/>
        <v>0</v>
      </c>
      <c r="G28" s="52">
        <f t="shared" si="30"/>
        <v>9256592</v>
      </c>
      <c r="H28" s="53">
        <f t="shared" si="30"/>
        <v>2428432</v>
      </c>
      <c r="I28" s="54">
        <f t="shared" si="30"/>
        <v>11685024</v>
      </c>
      <c r="J28" s="52">
        <f t="shared" si="30"/>
        <v>0</v>
      </c>
      <c r="K28" s="53">
        <f t="shared" si="30"/>
        <v>0</v>
      </c>
      <c r="L28" s="54">
        <f t="shared" si="30"/>
        <v>0</v>
      </c>
      <c r="M28" s="52">
        <f t="shared" si="30"/>
        <v>-11685024</v>
      </c>
      <c r="N28" s="54">
        <f t="shared" si="30"/>
        <v>0</v>
      </c>
      <c r="O28" s="467"/>
      <c r="P28" s="52">
        <f>P29+P32+P35</f>
        <v>0</v>
      </c>
      <c r="Q28" s="54">
        <f>Q29+Q32+Q35</f>
        <v>0</v>
      </c>
      <c r="R28" s="10"/>
      <c r="S28" s="156" t="str">
        <f>+IF(ABRIL!S28=0,"",ABRIL!S28)</f>
        <v>1010104-10</v>
      </c>
      <c r="T28" s="55" t="str">
        <f>+IF(ABRIL!T28=0,"",ABRIL!T28)</f>
        <v>Subsidio de Alimentación</v>
      </c>
      <c r="U28" s="29">
        <f>+ENERO!U28</f>
        <v>0</v>
      </c>
      <c r="V28" s="17">
        <f>ABRIL!V28+MAYO!AL28</f>
        <v>0</v>
      </c>
      <c r="W28" s="17">
        <f>ABRIL!W28+MAYO!AM28</f>
        <v>0</v>
      </c>
      <c r="X28" s="20">
        <f t="shared" si="17"/>
        <v>0</v>
      </c>
      <c r="Y28" s="21">
        <f>ABRIL!AA28</f>
        <v>0</v>
      </c>
      <c r="Z28" s="457">
        <v>0</v>
      </c>
      <c r="AA28" s="20">
        <f t="shared" si="18"/>
        <v>0</v>
      </c>
      <c r="AB28" s="21">
        <f>ABRIL!AD28</f>
        <v>0</v>
      </c>
      <c r="AC28" s="457">
        <v>0</v>
      </c>
      <c r="AD28" s="20">
        <f t="shared" si="19"/>
        <v>0</v>
      </c>
      <c r="AE28" s="21">
        <f>ABRIL!AG28</f>
        <v>0</v>
      </c>
      <c r="AF28" s="457">
        <v>0</v>
      </c>
      <c r="AG28" s="20">
        <f t="shared" si="20"/>
        <v>0</v>
      </c>
      <c r="AH28" s="21">
        <f t="shared" si="21"/>
        <v>0</v>
      </c>
      <c r="AI28" s="17">
        <f t="shared" si="22"/>
        <v>0</v>
      </c>
      <c r="AJ28" s="18">
        <f t="shared" si="23"/>
        <v>0</v>
      </c>
      <c r="AK28" s="10"/>
      <c r="AL28" s="455">
        <v>0</v>
      </c>
      <c r="AM28" s="458">
        <v>0</v>
      </c>
      <c r="AN28" s="10"/>
      <c r="AO28" s="428"/>
      <c r="AP28" s="535" t="s">
        <v>129</v>
      </c>
      <c r="AQ28" s="528">
        <f>X193</f>
        <v>422838174</v>
      </c>
      <c r="AR28" s="528">
        <f>AD193</f>
        <v>219032710</v>
      </c>
      <c r="AS28" s="528">
        <f>AG193</f>
        <v>108496104</v>
      </c>
      <c r="AT28" s="528"/>
      <c r="AU28" s="456">
        <f t="shared" si="25"/>
        <v>0.51800599725416463</v>
      </c>
      <c r="AV28" s="456">
        <f t="shared" si="26"/>
        <v>0.25659013464569547</v>
      </c>
      <c r="AW28" s="456">
        <f>(AR28-AD205)/$AO$2*12+AD205</f>
        <v>402742476.79999995</v>
      </c>
      <c r="AX28" s="456">
        <f>(AS28-AG205)/$AO$2*12+AG205</f>
        <v>149175129.80000001</v>
      </c>
      <c r="AY28" s="456">
        <f t="shared" si="27"/>
        <v>20095697.200000048</v>
      </c>
      <c r="AZ28" s="170">
        <f t="shared" si="28"/>
        <v>273663044.19999999</v>
      </c>
      <c r="BA28" s="467"/>
      <c r="BB28" s="467"/>
      <c r="BC28" s="467"/>
      <c r="BD28" s="467"/>
      <c r="BE28" s="467"/>
      <c r="BF28" s="467"/>
      <c r="BG28" s="467"/>
      <c r="BH28" s="467"/>
      <c r="BI28" s="467"/>
      <c r="BJ28" s="467"/>
      <c r="BK28" s="467"/>
      <c r="BL28" s="467"/>
      <c r="BM28" s="89" t="s">
        <v>478</v>
      </c>
      <c r="BN28" s="101">
        <f>+X194-X196-X205</f>
        <v>134437028</v>
      </c>
      <c r="BO28" s="99">
        <f>+AA194-AA196-AA205</f>
        <v>50534250</v>
      </c>
      <c r="BP28" s="99">
        <f>+AD194-AD196-AD205</f>
        <v>50534250</v>
      </c>
      <c r="BQ28" s="100">
        <f>+AF194-AF196-AF205</f>
        <v>6890413</v>
      </c>
      <c r="BR28" s="10"/>
    </row>
    <row r="29" spans="1:70" s="10" customFormat="1" ht="15" x14ac:dyDescent="0.25">
      <c r="A29" s="61" t="str">
        <f>+IF(ABRIL!A29=0,"",ABRIL!A29)</f>
        <v>1130103-1</v>
      </c>
      <c r="B29" s="62" t="str">
        <f>+IF(ABRIL!B29=0,"",ABRIL!B29)</f>
        <v>Prestación de Servicios de salud  1er Nivel</v>
      </c>
      <c r="C29" s="17">
        <f t="shared" ref="C29:N29" si="31">SUM(C30:C31)</f>
        <v>0</v>
      </c>
      <c r="D29" s="17">
        <f t="shared" si="31"/>
        <v>0</v>
      </c>
      <c r="E29" s="17">
        <f t="shared" si="31"/>
        <v>0</v>
      </c>
      <c r="F29" s="18">
        <f t="shared" si="31"/>
        <v>0</v>
      </c>
      <c r="G29" s="21">
        <f t="shared" si="31"/>
        <v>9256592</v>
      </c>
      <c r="H29" s="17">
        <f t="shared" si="31"/>
        <v>2428432</v>
      </c>
      <c r="I29" s="18">
        <f t="shared" si="31"/>
        <v>11685024</v>
      </c>
      <c r="J29" s="21">
        <f t="shared" si="31"/>
        <v>0</v>
      </c>
      <c r="K29" s="17">
        <f t="shared" si="31"/>
        <v>0</v>
      </c>
      <c r="L29" s="18">
        <f t="shared" si="31"/>
        <v>0</v>
      </c>
      <c r="M29" s="21">
        <f t="shared" si="31"/>
        <v>-11685024</v>
      </c>
      <c r="N29" s="18">
        <f t="shared" si="31"/>
        <v>0</v>
      </c>
      <c r="O29" s="467"/>
      <c r="P29" s="171">
        <f>SUM(P30:P31)</f>
        <v>0</v>
      </c>
      <c r="Q29" s="173">
        <f>SUM(Q30:Q31)</f>
        <v>0</v>
      </c>
      <c r="S29" s="156" t="str">
        <f>+IF(ABRIL!S29=0,"",ABRIL!S29)</f>
        <v>1010104-11</v>
      </c>
      <c r="T29" s="55" t="str">
        <f>+IF(ABRIL!T29=0,"",ABRIL!T29)</f>
        <v>Gastos de Representación</v>
      </c>
      <c r="U29" s="29">
        <f>+ENERO!U29</f>
        <v>0</v>
      </c>
      <c r="V29" s="17">
        <f>ABRIL!V29+MAYO!AL29</f>
        <v>0</v>
      </c>
      <c r="W29" s="17">
        <f>ABRIL!W29+MAYO!AM29</f>
        <v>0</v>
      </c>
      <c r="X29" s="20">
        <f t="shared" si="17"/>
        <v>0</v>
      </c>
      <c r="Y29" s="21">
        <f>ABRIL!AA29</f>
        <v>0</v>
      </c>
      <c r="Z29" s="457">
        <v>0</v>
      </c>
      <c r="AA29" s="20">
        <f t="shared" si="18"/>
        <v>0</v>
      </c>
      <c r="AB29" s="21">
        <f>ABRIL!AD29</f>
        <v>0</v>
      </c>
      <c r="AC29" s="457">
        <v>0</v>
      </c>
      <c r="AD29" s="20">
        <f t="shared" si="19"/>
        <v>0</v>
      </c>
      <c r="AE29" s="21">
        <f>ABRIL!AG29</f>
        <v>0</v>
      </c>
      <c r="AF29" s="457">
        <v>0</v>
      </c>
      <c r="AG29" s="20">
        <f t="shared" si="20"/>
        <v>0</v>
      </c>
      <c r="AH29" s="21">
        <f t="shared" si="21"/>
        <v>0</v>
      </c>
      <c r="AI29" s="17">
        <f t="shared" si="22"/>
        <v>0</v>
      </c>
      <c r="AJ29" s="18">
        <f t="shared" si="23"/>
        <v>0</v>
      </c>
      <c r="AL29" s="455">
        <v>0</v>
      </c>
      <c r="AM29" s="458">
        <v>0</v>
      </c>
      <c r="AO29" s="23"/>
      <c r="AP29" s="536" t="s">
        <v>133</v>
      </c>
      <c r="AQ29" s="14">
        <f>X207</f>
        <v>20000000</v>
      </c>
      <c r="AR29" s="14">
        <f>AD207</f>
        <v>2237931</v>
      </c>
      <c r="AS29" s="14">
        <f>AG207</f>
        <v>2237931</v>
      </c>
      <c r="AT29" s="401"/>
      <c r="AU29" s="419">
        <f t="shared" si="25"/>
        <v>0.11189655</v>
      </c>
      <c r="AV29" s="419">
        <f t="shared" si="26"/>
        <v>0.11189655</v>
      </c>
      <c r="AW29" s="533">
        <f>(AR29-AD218)/$AO$2*12+AD218</f>
        <v>5371034.4000000004</v>
      </c>
      <c r="AX29" s="533">
        <f>(AS29-AG218)/$AO$2*12+AG218</f>
        <v>5371034.4000000004</v>
      </c>
      <c r="AY29" s="533">
        <f t="shared" si="27"/>
        <v>14628965.6</v>
      </c>
      <c r="AZ29" s="62">
        <f t="shared" si="28"/>
        <v>14628965.6</v>
      </c>
      <c r="BA29" s="467"/>
      <c r="BB29" s="514"/>
      <c r="BC29" s="514"/>
      <c r="BD29" s="514"/>
      <c r="BE29" s="514"/>
      <c r="BF29" s="514"/>
      <c r="BG29" s="467"/>
      <c r="BH29" s="467"/>
      <c r="BI29" s="467"/>
      <c r="BJ29" s="467"/>
      <c r="BK29" s="467"/>
      <c r="BM29" s="128" t="s">
        <v>72</v>
      </c>
      <c r="BN29" s="124">
        <f>X232-X256-X241</f>
        <v>461500000</v>
      </c>
      <c r="BO29" s="125">
        <f>AA232-AA256-AA241</f>
        <v>212828332</v>
      </c>
      <c r="BP29" s="125">
        <f>AD232-AD256-AD241</f>
        <v>147963332</v>
      </c>
      <c r="BQ29" s="126">
        <f>AF232-AF256-AF241</f>
        <v>24727962</v>
      </c>
      <c r="BR29" s="467"/>
    </row>
    <row r="30" spans="1:70" s="514" customFormat="1" ht="15" x14ac:dyDescent="0.25">
      <c r="A30" s="188" t="str">
        <f>+IF(ABRIL!A30=0,"",ABRIL!A30)</f>
        <v>1130103-1-1</v>
      </c>
      <c r="B30" s="189" t="str">
        <f>+CONCATENATE("Vigencia ",INSTRUCCIONES!$F$3)</f>
        <v>Vigencia 2014</v>
      </c>
      <c r="C30" s="456">
        <f>+ENERO!C30</f>
        <v>0</v>
      </c>
      <c r="D30" s="456">
        <f>ABRIL!D30+MAYO!P30</f>
        <v>0</v>
      </c>
      <c r="E30" s="456">
        <f>ABRIL!E30+MAYO!Q30</f>
        <v>0</v>
      </c>
      <c r="F30" s="170">
        <f>SUM(C30:E30)</f>
        <v>0</v>
      </c>
      <c r="G30" s="283">
        <f>ABRIL!I30</f>
        <v>9256592</v>
      </c>
      <c r="H30" s="457">
        <v>2428432</v>
      </c>
      <c r="I30" s="170">
        <f>SUM(G30:H30)</f>
        <v>11685024</v>
      </c>
      <c r="J30" s="283">
        <f>ABRIL!L30</f>
        <v>0</v>
      </c>
      <c r="K30" s="457">
        <v>0</v>
      </c>
      <c r="L30" s="170">
        <f>SUM(J30:K30)</f>
        <v>0</v>
      </c>
      <c r="M30" s="283">
        <f>F30-I30</f>
        <v>-11685024</v>
      </c>
      <c r="N30" s="170">
        <f>F30-L30</f>
        <v>0</v>
      </c>
      <c r="O30" s="10"/>
      <c r="P30" s="455">
        <v>0</v>
      </c>
      <c r="Q30" s="458">
        <v>0</v>
      </c>
      <c r="R30" s="10"/>
      <c r="S30" s="156" t="str">
        <f>+IF(ABRIL!S30=0,"",ABRIL!S30)</f>
        <v>1010104-12</v>
      </c>
      <c r="T30" s="55" t="str">
        <f>+IF(ABRIL!T30=0,"",ABRIL!T30)</f>
        <v xml:space="preserve"> Indemnizaciones por Vacaciones o Supresión de Cargos por Reestructuración</v>
      </c>
      <c r="U30" s="29">
        <f>+ENERO!U30</f>
        <v>0</v>
      </c>
      <c r="V30" s="17">
        <f>ABRIL!V30+MAYO!AL30</f>
        <v>0</v>
      </c>
      <c r="W30" s="17">
        <f>ABRIL!W30+MAYO!AM30</f>
        <v>0</v>
      </c>
      <c r="X30" s="20">
        <f t="shared" si="17"/>
        <v>0</v>
      </c>
      <c r="Y30" s="21">
        <f>ABRIL!AA30</f>
        <v>0</v>
      </c>
      <c r="Z30" s="457">
        <v>0</v>
      </c>
      <c r="AA30" s="20">
        <f t="shared" si="18"/>
        <v>0</v>
      </c>
      <c r="AB30" s="21">
        <f>ABRIL!AD30</f>
        <v>0</v>
      </c>
      <c r="AC30" s="457">
        <v>0</v>
      </c>
      <c r="AD30" s="20">
        <f t="shared" si="19"/>
        <v>0</v>
      </c>
      <c r="AE30" s="21">
        <f>ABRIL!AG30</f>
        <v>0</v>
      </c>
      <c r="AF30" s="457">
        <v>0</v>
      </c>
      <c r="AG30" s="20">
        <f t="shared" si="20"/>
        <v>0</v>
      </c>
      <c r="AH30" s="21">
        <f t="shared" si="21"/>
        <v>0</v>
      </c>
      <c r="AI30" s="17">
        <f t="shared" si="22"/>
        <v>0</v>
      </c>
      <c r="AJ30" s="18">
        <f t="shared" si="23"/>
        <v>0</v>
      </c>
      <c r="AK30" s="10"/>
      <c r="AL30" s="455">
        <v>0</v>
      </c>
      <c r="AM30" s="458">
        <v>0</v>
      </c>
      <c r="AN30" s="10"/>
      <c r="AO30" s="453" t="s">
        <v>53</v>
      </c>
      <c r="AP30" s="535" t="s">
        <v>136</v>
      </c>
      <c r="AQ30" s="456">
        <f>X220+X232</f>
        <v>544307480</v>
      </c>
      <c r="AR30" s="456">
        <f>AD220+AD232</f>
        <v>230770812</v>
      </c>
      <c r="AS30" s="456">
        <f>AG220+AG232</f>
        <v>174028482</v>
      </c>
      <c r="AT30" s="528"/>
      <c r="AU30" s="456">
        <f t="shared" si="25"/>
        <v>0.42397141409851652</v>
      </c>
      <c r="AV30" s="456">
        <f t="shared" si="26"/>
        <v>0.31972458287731043</v>
      </c>
      <c r="AW30" s="456">
        <f>(AR30-AD225-AD230-AD241-AD256)/$AO$2*12+AD225+AD230+AD241+AD256</f>
        <v>437919476.79999995</v>
      </c>
      <c r="AX30" s="456">
        <f>(AS30-AG225-AG230-AG241-AG256)/$AO$2*12+AG225+AG230+AG241+AG256</f>
        <v>345790945.60000002</v>
      </c>
      <c r="AY30" s="456">
        <f t="shared" si="27"/>
        <v>106388003.20000005</v>
      </c>
      <c r="AZ30" s="170">
        <f t="shared" si="28"/>
        <v>198516534.39999998</v>
      </c>
      <c r="BA30" s="467"/>
      <c r="BG30" s="467"/>
      <c r="BH30" s="467"/>
      <c r="BI30" s="467"/>
      <c r="BJ30" s="467"/>
      <c r="BK30" s="467"/>
      <c r="BL30" s="467"/>
      <c r="BM30" s="128" t="s">
        <v>76</v>
      </c>
      <c r="BN30" s="124">
        <f>X220-X225-X230</f>
        <v>0</v>
      </c>
      <c r="BO30" s="125">
        <f>AA220-AA225-AA230</f>
        <v>0</v>
      </c>
      <c r="BP30" s="125">
        <f>AD220-AD225-AD230</f>
        <v>0</v>
      </c>
      <c r="BQ30" s="126">
        <f>AF220-AF225-AF230</f>
        <v>0</v>
      </c>
      <c r="BR30" s="467"/>
    </row>
    <row r="31" spans="1:70" s="514" customFormat="1" ht="15" x14ac:dyDescent="0.25">
      <c r="A31" s="188" t="str">
        <f>+IF(ABRIL!A31=0,"",ABRIL!A31)</f>
        <v>1130103-1-2</v>
      </c>
      <c r="B31" s="189" t="str">
        <f>+IF(ABRIL!B31=0,"",ABRIL!B31)</f>
        <v>Vigencias Anteriores</v>
      </c>
      <c r="C31" s="456">
        <f>+ENERO!C31</f>
        <v>0</v>
      </c>
      <c r="D31" s="456">
        <f>ABRIL!D31+MAYO!P31</f>
        <v>0</v>
      </c>
      <c r="E31" s="456">
        <f>ABRIL!E31+MAYO!Q31</f>
        <v>0</v>
      </c>
      <c r="F31" s="170">
        <f>SUM(C31:E31)</f>
        <v>0</v>
      </c>
      <c r="G31" s="283">
        <f>ABRIL!I31</f>
        <v>0</v>
      </c>
      <c r="H31" s="457">
        <v>0</v>
      </c>
      <c r="I31" s="170">
        <f>SUM(G31:H31)</f>
        <v>0</v>
      </c>
      <c r="J31" s="283">
        <f>ABRIL!L31</f>
        <v>0</v>
      </c>
      <c r="K31" s="457">
        <v>0</v>
      </c>
      <c r="L31" s="170">
        <f>SUM(J31:K31)</f>
        <v>0</v>
      </c>
      <c r="M31" s="283">
        <f>F31-I31</f>
        <v>0</v>
      </c>
      <c r="N31" s="170">
        <f>F31-L31</f>
        <v>0</v>
      </c>
      <c r="O31" s="467"/>
      <c r="P31" s="455">
        <v>0</v>
      </c>
      <c r="Q31" s="458">
        <v>0</v>
      </c>
      <c r="R31" s="10"/>
      <c r="S31" s="156" t="str">
        <f>+IF(ABRIL!S31=0,"",ABRIL!S31)</f>
        <v>1010104-13</v>
      </c>
      <c r="T31" s="55" t="str">
        <f>+IF(ABRIL!T31=0,"",ABRIL!T31)</f>
        <v>Bonificación Especial por Recreación</v>
      </c>
      <c r="U31" s="29">
        <f>+ENERO!U31</f>
        <v>1633955</v>
      </c>
      <c r="V31" s="17">
        <f>ABRIL!V31+MAYO!AL31</f>
        <v>0</v>
      </c>
      <c r="W31" s="17">
        <f>ABRIL!W31+MAYO!AM31</f>
        <v>0</v>
      </c>
      <c r="X31" s="20">
        <f t="shared" si="17"/>
        <v>1633955</v>
      </c>
      <c r="Y31" s="21">
        <f>ABRIL!AA31</f>
        <v>639902</v>
      </c>
      <c r="Z31" s="457">
        <v>0</v>
      </c>
      <c r="AA31" s="20">
        <f t="shared" si="18"/>
        <v>639902</v>
      </c>
      <c r="AB31" s="21">
        <f>ABRIL!AD31</f>
        <v>639902</v>
      </c>
      <c r="AC31" s="457">
        <v>0</v>
      </c>
      <c r="AD31" s="20">
        <f t="shared" si="19"/>
        <v>639902</v>
      </c>
      <c r="AE31" s="21">
        <f>ABRIL!AG31</f>
        <v>639902</v>
      </c>
      <c r="AF31" s="457">
        <v>0</v>
      </c>
      <c r="AG31" s="20">
        <f t="shared" si="20"/>
        <v>639902</v>
      </c>
      <c r="AH31" s="21">
        <f t="shared" si="21"/>
        <v>994053</v>
      </c>
      <c r="AI31" s="17">
        <f t="shared" si="22"/>
        <v>994053</v>
      </c>
      <c r="AJ31" s="18">
        <f t="shared" si="23"/>
        <v>994053</v>
      </c>
      <c r="AK31" s="10"/>
      <c r="AL31" s="455">
        <v>0</v>
      </c>
      <c r="AM31" s="458">
        <v>0</v>
      </c>
      <c r="AN31" s="10"/>
      <c r="AO31" s="428"/>
      <c r="AP31" s="507" t="s">
        <v>139</v>
      </c>
      <c r="AQ31" s="528">
        <f>X258</f>
        <v>0</v>
      </c>
      <c r="AR31" s="528">
        <f>AD258</f>
        <v>-222706882</v>
      </c>
      <c r="AS31" s="528">
        <f>AG258</f>
        <v>-1319747941</v>
      </c>
      <c r="AT31" s="528"/>
      <c r="AU31" s="456" t="str">
        <f t="shared" si="25"/>
        <v xml:space="preserve"> </v>
      </c>
      <c r="AV31" s="456" t="str">
        <f t="shared" si="26"/>
        <v xml:space="preserve"> </v>
      </c>
      <c r="AW31" s="456">
        <f>AQ31</f>
        <v>0</v>
      </c>
      <c r="AX31" s="456">
        <f>AQ31</f>
        <v>0</v>
      </c>
      <c r="AY31" s="456">
        <f t="shared" si="27"/>
        <v>0</v>
      </c>
      <c r="AZ31" s="170">
        <f t="shared" si="28"/>
        <v>0</v>
      </c>
      <c r="BA31" s="467"/>
      <c r="BB31" s="467"/>
      <c r="BC31" s="467"/>
      <c r="BD31" s="467"/>
      <c r="BE31" s="467"/>
      <c r="BF31" s="467"/>
      <c r="BG31" s="467"/>
      <c r="BH31" s="467"/>
      <c r="BI31" s="467"/>
      <c r="BJ31" s="467"/>
      <c r="BK31" s="467"/>
      <c r="BL31" s="467"/>
      <c r="BM31" s="128" t="s">
        <v>134</v>
      </c>
      <c r="BN31" s="124">
        <f>X33+X41+X55+X61+X81+X88+X102+X108+X121+X139+X143+X153+X168+X174+X183+X191+X205+X218+X230+X241+X256+X225</f>
        <v>465253815</v>
      </c>
      <c r="BO31" s="125">
        <f>AA33+AA41+AA55+AA61+AA81+AA88+AA102+AA108+AA121+AA139+AA143+AA153+AA168+AA174+AA183+AA191+AA205+AA218+AA230+AA241+AA256+AA225</f>
        <v>465253815</v>
      </c>
      <c r="BP31" s="125">
        <f>AD33+AD41+AD55+AD61+AD81+AD88+AD102+AD108+AD121+AD139+AD143+AD153+AD168+AD174+AD183+AD191+AD205+AD218+AD230+AD241+AD256+AD225</f>
        <v>465253815</v>
      </c>
      <c r="BQ31" s="126">
        <f>AF33+AF41+AF55+AF61+AF81+AF88+AF102+AF108+AF121+AF139+AF143+AF153+AF168+AF174+AF183+AF191+AF205+AF218+AF230+AF241+AF256+AF225</f>
        <v>25678587</v>
      </c>
      <c r="BR31" s="10"/>
    </row>
    <row r="32" spans="1:70" s="10" customFormat="1" ht="15.75" thickBot="1" x14ac:dyDescent="0.3">
      <c r="A32" s="61" t="str">
        <f>+IF(ABRIL!A32=0,"",ABRIL!A32)</f>
        <v>1130103-2</v>
      </c>
      <c r="B32" s="62" t="str">
        <f>+IF(ABRIL!B32=0,"",ABRIL!B32)</f>
        <v>Prestación de Servicios de salud  2o. Nivel</v>
      </c>
      <c r="C32" s="17">
        <f t="shared" ref="C32:N32" si="32">SUM(C33:C34)</f>
        <v>0</v>
      </c>
      <c r="D32" s="17">
        <f t="shared" si="32"/>
        <v>0</v>
      </c>
      <c r="E32" s="17">
        <f t="shared" si="32"/>
        <v>0</v>
      </c>
      <c r="F32" s="18">
        <f t="shared" si="32"/>
        <v>0</v>
      </c>
      <c r="G32" s="21">
        <f t="shared" si="32"/>
        <v>0</v>
      </c>
      <c r="H32" s="17">
        <f t="shared" si="32"/>
        <v>0</v>
      </c>
      <c r="I32" s="18">
        <f t="shared" si="32"/>
        <v>0</v>
      </c>
      <c r="J32" s="21">
        <f t="shared" si="32"/>
        <v>0</v>
      </c>
      <c r="K32" s="17">
        <f t="shared" si="32"/>
        <v>0</v>
      </c>
      <c r="L32" s="18">
        <f t="shared" si="32"/>
        <v>0</v>
      </c>
      <c r="M32" s="21">
        <f t="shared" si="32"/>
        <v>0</v>
      </c>
      <c r="N32" s="18">
        <f t="shared" si="32"/>
        <v>0</v>
      </c>
      <c r="O32" s="467"/>
      <c r="P32" s="171">
        <f>SUM(P33:P34)</f>
        <v>0</v>
      </c>
      <c r="Q32" s="173">
        <f>SUM(Q33:Q34)</f>
        <v>0</v>
      </c>
      <c r="S32" s="156" t="str">
        <f>+IF(ABRIL!S32=0,"",ABRIL!S32)</f>
        <v>1010104-14</v>
      </c>
      <c r="T32" s="55" t="str">
        <f>+IF(ABRIL!T32=0,"",ABRIL!T32)</f>
        <v/>
      </c>
      <c r="U32" s="29">
        <f>+ENERO!U32</f>
        <v>0</v>
      </c>
      <c r="V32" s="17">
        <f>ABRIL!V32+MAYO!AL32</f>
        <v>0</v>
      </c>
      <c r="W32" s="17">
        <f>ABRIL!W32+MAYO!AM32</f>
        <v>0</v>
      </c>
      <c r="X32" s="20">
        <f t="shared" si="17"/>
        <v>0</v>
      </c>
      <c r="Y32" s="21">
        <f>ABRIL!AA32</f>
        <v>0</v>
      </c>
      <c r="Z32" s="457">
        <v>0</v>
      </c>
      <c r="AA32" s="20">
        <f t="shared" si="18"/>
        <v>0</v>
      </c>
      <c r="AB32" s="21">
        <f>ABRIL!AD32</f>
        <v>0</v>
      </c>
      <c r="AC32" s="457">
        <v>0</v>
      </c>
      <c r="AD32" s="20">
        <f t="shared" si="19"/>
        <v>0</v>
      </c>
      <c r="AE32" s="21">
        <f>ABRIL!AG32</f>
        <v>0</v>
      </c>
      <c r="AF32" s="457">
        <v>0</v>
      </c>
      <c r="AG32" s="20">
        <f t="shared" si="20"/>
        <v>0</v>
      </c>
      <c r="AH32" s="21">
        <f t="shared" si="21"/>
        <v>0</v>
      </c>
      <c r="AI32" s="17">
        <f t="shared" si="22"/>
        <v>0</v>
      </c>
      <c r="AJ32" s="18">
        <f t="shared" si="23"/>
        <v>0</v>
      </c>
      <c r="AL32" s="455">
        <v>0</v>
      </c>
      <c r="AM32" s="458">
        <v>0</v>
      </c>
      <c r="AO32" s="23"/>
      <c r="AP32" s="537" t="s">
        <v>144</v>
      </c>
      <c r="AQ32" s="483">
        <f>SUM(AQ22:AQ31)</f>
        <v>4063307773</v>
      </c>
      <c r="AR32" s="483">
        <f>SUM(AR22:AR31)</f>
        <v>1425324604</v>
      </c>
      <c r="AS32" s="483">
        <f>SUM(AS22:AS31)</f>
        <v>0</v>
      </c>
      <c r="AT32" s="538"/>
      <c r="AU32" s="539">
        <f t="shared" si="25"/>
        <v>0.35077938557129329</v>
      </c>
      <c r="AV32" s="539">
        <f t="shared" si="26"/>
        <v>0</v>
      </c>
      <c r="AW32" s="430">
        <f>SUM(AW22:AW31)</f>
        <v>3474154148.5</v>
      </c>
      <c r="AX32" s="430">
        <f>SUM(AX22:AX31)</f>
        <v>2838525230.9000001</v>
      </c>
      <c r="AY32" s="430">
        <f>SUM(AY22:AY31)</f>
        <v>589153624.50000024</v>
      </c>
      <c r="AZ32" s="431">
        <f>SUM(AZ22:AZ31)</f>
        <v>1224782542.0999999</v>
      </c>
      <c r="BA32" s="467"/>
      <c r="BB32" s="514"/>
      <c r="BC32" s="514"/>
      <c r="BD32" s="514"/>
      <c r="BE32" s="514"/>
      <c r="BF32" s="514"/>
      <c r="BG32" s="467"/>
      <c r="BH32" s="467"/>
      <c r="BI32" s="467"/>
      <c r="BJ32" s="467"/>
      <c r="BK32" s="467"/>
      <c r="BM32" s="128" t="s">
        <v>140</v>
      </c>
      <c r="BN32" s="124">
        <f>+BN7+BN25+BN29+BN30+BN31</f>
        <v>4063307773</v>
      </c>
      <c r="BO32" s="125">
        <f>+BO7+BO25+BO29+BO30+BO31</f>
        <v>1948217838</v>
      </c>
      <c r="BP32" s="125">
        <f>+BP7+BP25+BP29+BP30+BP31</f>
        <v>1648031486</v>
      </c>
      <c r="BQ32" s="126">
        <f>+BQ7+BQ25+BQ29+BQ30+BQ31</f>
        <v>254388676</v>
      </c>
      <c r="BR32" s="467"/>
    </row>
    <row r="33" spans="1:70" s="514" customFormat="1" ht="15.75" thickBot="1" x14ac:dyDescent="0.3">
      <c r="A33" s="188" t="str">
        <f>+IF(ABRIL!A33=0,"",ABRIL!A33)</f>
        <v>1130103-2-1</v>
      </c>
      <c r="B33" s="189" t="str">
        <f>+CONCATENATE("Vigencia ",INSTRUCCIONES!$F$3)</f>
        <v>Vigencia 2014</v>
      </c>
      <c r="C33" s="456">
        <f>+ENERO!C33</f>
        <v>0</v>
      </c>
      <c r="D33" s="456">
        <f>ABRIL!D33+MAYO!P33</f>
        <v>0</v>
      </c>
      <c r="E33" s="456">
        <f>ABRIL!E33+MAYO!Q33</f>
        <v>0</v>
      </c>
      <c r="F33" s="170">
        <f>SUM(C33:E33)</f>
        <v>0</v>
      </c>
      <c r="G33" s="283">
        <f>ABRIL!I33</f>
        <v>0</v>
      </c>
      <c r="H33" s="457">
        <v>0</v>
      </c>
      <c r="I33" s="170">
        <f>SUM(G33:H33)</f>
        <v>0</v>
      </c>
      <c r="J33" s="283">
        <f>ABRIL!L33</f>
        <v>0</v>
      </c>
      <c r="K33" s="457">
        <v>0</v>
      </c>
      <c r="L33" s="170">
        <f>SUM(J33:K33)</f>
        <v>0</v>
      </c>
      <c r="M33" s="283">
        <f>F33-I33</f>
        <v>0</v>
      </c>
      <c r="N33" s="170">
        <f>F33-L33</f>
        <v>0</v>
      </c>
      <c r="O33" s="10"/>
      <c r="P33" s="455">
        <v>0</v>
      </c>
      <c r="Q33" s="458">
        <v>0</v>
      </c>
      <c r="R33" s="10"/>
      <c r="S33" s="155">
        <f>+IF(ABRIL!S33=0,"",ABRIL!S33)</f>
        <v>1010199</v>
      </c>
      <c r="T33" s="159" t="str">
        <f>+IF(ABRIL!T33=0,"",ABRIL!T33)</f>
        <v>Vigencias Anteriores</v>
      </c>
      <c r="U33" s="29">
        <f>+ENERO!U33</f>
        <v>0</v>
      </c>
      <c r="V33" s="17">
        <f>ABRIL!V33+MAYO!AL33</f>
        <v>0</v>
      </c>
      <c r="W33" s="17">
        <f>ABRIL!W33+MAYO!AM33</f>
        <v>1568593</v>
      </c>
      <c r="X33" s="20">
        <f t="shared" si="17"/>
        <v>1568593</v>
      </c>
      <c r="Y33" s="21">
        <f>ABRIL!AA33</f>
        <v>1568593</v>
      </c>
      <c r="Z33" s="457">
        <v>0</v>
      </c>
      <c r="AA33" s="20">
        <f t="shared" si="18"/>
        <v>1568593</v>
      </c>
      <c r="AB33" s="21">
        <f>ABRIL!AD33</f>
        <v>1568593</v>
      </c>
      <c r="AC33" s="457">
        <v>0</v>
      </c>
      <c r="AD33" s="20">
        <f t="shared" si="19"/>
        <v>1568593</v>
      </c>
      <c r="AE33" s="21">
        <f>ABRIL!AG33</f>
        <v>1561043</v>
      </c>
      <c r="AF33" s="457">
        <v>0</v>
      </c>
      <c r="AG33" s="20">
        <f t="shared" si="20"/>
        <v>1561043</v>
      </c>
      <c r="AH33" s="21">
        <f t="shared" si="21"/>
        <v>0</v>
      </c>
      <c r="AI33" s="17">
        <f t="shared" si="22"/>
        <v>0</v>
      </c>
      <c r="AJ33" s="18">
        <f t="shared" si="23"/>
        <v>7550</v>
      </c>
      <c r="AK33" s="10"/>
      <c r="AL33" s="455">
        <v>0</v>
      </c>
      <c r="AM33" s="458">
        <v>0</v>
      </c>
      <c r="AN33" s="10"/>
      <c r="AO33" s="428"/>
      <c r="AP33" s="540"/>
      <c r="AQ33" s="541" t="str">
        <f>IF((AQ32-X8)&lt;&gt;0,(AQ32-X8),"")</f>
        <v/>
      </c>
      <c r="AR33" s="541"/>
      <c r="AS33" s="541"/>
      <c r="AT33" s="541"/>
      <c r="AU33" s="542"/>
      <c r="AV33" s="529"/>
      <c r="AW33" s="530"/>
      <c r="AX33" s="530"/>
      <c r="AY33" s="530"/>
      <c r="AZ33" s="531"/>
      <c r="BA33" s="467"/>
      <c r="BG33" s="467"/>
      <c r="BH33" s="467"/>
      <c r="BI33" s="467"/>
      <c r="BJ33" s="467"/>
      <c r="BK33" s="467"/>
      <c r="BL33" s="467"/>
      <c r="BM33" s="129" t="s">
        <v>137</v>
      </c>
      <c r="BN33" s="130">
        <f>X258</f>
        <v>0</v>
      </c>
      <c r="BO33" s="131">
        <f>AA258</f>
        <v>100135406</v>
      </c>
      <c r="BP33" s="131">
        <f>AD258</f>
        <v>-222706882</v>
      </c>
      <c r="BQ33" s="132">
        <f>AF258</f>
        <v>2383594493</v>
      </c>
      <c r="BR33" s="467"/>
    </row>
    <row r="34" spans="1:70" s="514" customFormat="1" ht="16.5" thickBot="1" x14ac:dyDescent="0.25">
      <c r="A34" s="188" t="str">
        <f>+IF(ABRIL!A34=0,"",ABRIL!A34)</f>
        <v>1130103-2-2</v>
      </c>
      <c r="B34" s="189" t="str">
        <f>+IF(ABRIL!B34=0,"",ABRIL!B34)</f>
        <v>Vigencias Anteriores</v>
      </c>
      <c r="C34" s="456">
        <f>+ENERO!C34</f>
        <v>0</v>
      </c>
      <c r="D34" s="456">
        <f>ABRIL!D34+MAYO!P34</f>
        <v>0</v>
      </c>
      <c r="E34" s="456">
        <f>ABRIL!E34+MAYO!Q34</f>
        <v>0</v>
      </c>
      <c r="F34" s="170">
        <f>SUM(C34:E34)</f>
        <v>0</v>
      </c>
      <c r="G34" s="283">
        <f>ABRIL!I34</f>
        <v>0</v>
      </c>
      <c r="H34" s="457">
        <v>0</v>
      </c>
      <c r="I34" s="170">
        <f>SUM(G34:H34)</f>
        <v>0</v>
      </c>
      <c r="J34" s="283">
        <f>ABRIL!L34</f>
        <v>0</v>
      </c>
      <c r="K34" s="457">
        <v>0</v>
      </c>
      <c r="L34" s="170">
        <f>SUM(J34:K34)</f>
        <v>0</v>
      </c>
      <c r="M34" s="283">
        <f>F34-I34</f>
        <v>0</v>
      </c>
      <c r="N34" s="170">
        <f>F34-L34</f>
        <v>0</v>
      </c>
      <c r="O34" s="467"/>
      <c r="P34" s="455">
        <v>0</v>
      </c>
      <c r="Q34" s="458">
        <v>0</v>
      </c>
      <c r="R34" s="10"/>
      <c r="S34" s="448" t="str">
        <f>+IF(ABRIL!S34=0,"",ABRIL!S34)</f>
        <v/>
      </c>
      <c r="T34" s="649" t="str">
        <f>+IF(ABRIL!T34=0,"",ABRIL!T34)</f>
        <v/>
      </c>
      <c r="U34" s="193"/>
      <c r="V34" s="193"/>
      <c r="W34" s="193"/>
      <c r="X34" s="193"/>
      <c r="Y34" s="193"/>
      <c r="Z34" s="193"/>
      <c r="AA34" s="193"/>
      <c r="AB34" s="193"/>
      <c r="AC34" s="193"/>
      <c r="AD34" s="193"/>
      <c r="AE34" s="193"/>
      <c r="AF34" s="193"/>
      <c r="AG34" s="193"/>
      <c r="AH34" s="193"/>
      <c r="AI34" s="193"/>
      <c r="AJ34" s="207"/>
      <c r="AK34" s="10"/>
      <c r="AL34" s="211"/>
      <c r="AM34" s="212"/>
      <c r="AN34" s="10"/>
      <c r="AO34" s="428"/>
      <c r="AP34" s="543"/>
      <c r="AQ34" s="15"/>
      <c r="AR34" s="15"/>
      <c r="AS34" s="15" t="s">
        <v>151</v>
      </c>
      <c r="AT34" s="15"/>
      <c r="AU34" s="544" t="s">
        <v>152</v>
      </c>
      <c r="AV34" s="545" t="s">
        <v>153</v>
      </c>
      <c r="AW34" s="472" t="s">
        <v>151</v>
      </c>
      <c r="AX34" s="546"/>
      <c r="AY34" s="472" t="s">
        <v>154</v>
      </c>
      <c r="AZ34" s="473" t="s">
        <v>155</v>
      </c>
      <c r="BA34" s="467"/>
      <c r="BB34" s="467"/>
      <c r="BC34" s="467"/>
      <c r="BD34" s="467"/>
      <c r="BE34" s="467"/>
      <c r="BF34" s="467"/>
      <c r="BG34" s="467"/>
      <c r="BH34" s="467"/>
      <c r="BI34" s="467"/>
      <c r="BJ34" s="467"/>
      <c r="BK34" s="467"/>
      <c r="BL34" s="467"/>
      <c r="BM34" s="10"/>
      <c r="BN34" s="10"/>
      <c r="BO34" s="10"/>
      <c r="BP34" s="10"/>
      <c r="BQ34" s="10"/>
      <c r="BR34" s="10"/>
    </row>
    <row r="35" spans="1:70" s="467" customFormat="1" ht="15.75" thickBot="1" x14ac:dyDescent="0.25">
      <c r="A35" s="61" t="str">
        <f>+IF(ABRIL!A35=0,"",ABRIL!A35)</f>
        <v>1130103-3</v>
      </c>
      <c r="B35" s="62" t="str">
        <f>+IF(ABRIL!B35=0,"",ABRIL!B35)</f>
        <v>Prestación de Servicios de salud  3o. Nivel</v>
      </c>
      <c r="C35" s="17">
        <f t="shared" ref="C35:N35" si="33">SUM(C36:C37)</f>
        <v>0</v>
      </c>
      <c r="D35" s="17">
        <f t="shared" si="33"/>
        <v>0</v>
      </c>
      <c r="E35" s="17">
        <f t="shared" si="33"/>
        <v>0</v>
      </c>
      <c r="F35" s="18">
        <f t="shared" si="33"/>
        <v>0</v>
      </c>
      <c r="G35" s="21">
        <f t="shared" si="33"/>
        <v>0</v>
      </c>
      <c r="H35" s="17">
        <f t="shared" si="33"/>
        <v>0</v>
      </c>
      <c r="I35" s="18">
        <f t="shared" si="33"/>
        <v>0</v>
      </c>
      <c r="J35" s="21">
        <f t="shared" si="33"/>
        <v>0</v>
      </c>
      <c r="K35" s="17">
        <f t="shared" si="33"/>
        <v>0</v>
      </c>
      <c r="L35" s="18">
        <f t="shared" si="33"/>
        <v>0</v>
      </c>
      <c r="M35" s="21">
        <f t="shared" si="33"/>
        <v>0</v>
      </c>
      <c r="N35" s="18">
        <f t="shared" si="33"/>
        <v>0</v>
      </c>
      <c r="P35" s="171">
        <f>SUM(P36:P37)</f>
        <v>0</v>
      </c>
      <c r="Q35" s="173">
        <f>SUM(Q36:Q37)</f>
        <v>0</v>
      </c>
      <c r="R35" s="10"/>
      <c r="S35" s="34">
        <f>+IF(ABRIL!S35=0,"",ABRIL!S35)</f>
        <v>1010200</v>
      </c>
      <c r="T35" s="158" t="str">
        <f>+IF(ABRIL!T35=0,"",ABRIL!T35)</f>
        <v>Servicios Personales Indirectos</v>
      </c>
      <c r="U35" s="157">
        <f t="shared" ref="U35:AJ35" si="34">SUM(U36:U41)</f>
        <v>191836000</v>
      </c>
      <c r="V35" s="144">
        <f t="shared" si="34"/>
        <v>-20000000</v>
      </c>
      <c r="W35" s="144">
        <f t="shared" si="34"/>
        <v>92761289</v>
      </c>
      <c r="X35" s="152">
        <f t="shared" si="34"/>
        <v>264597289</v>
      </c>
      <c r="Y35" s="151">
        <f t="shared" si="34"/>
        <v>198432725</v>
      </c>
      <c r="Z35" s="144">
        <f t="shared" si="34"/>
        <v>165000</v>
      </c>
      <c r="AA35" s="152">
        <f t="shared" si="34"/>
        <v>198597725</v>
      </c>
      <c r="AB35" s="151">
        <f t="shared" si="34"/>
        <v>77233913</v>
      </c>
      <c r="AC35" s="144">
        <f t="shared" si="34"/>
        <v>16138228</v>
      </c>
      <c r="AD35" s="152">
        <f t="shared" si="34"/>
        <v>93372141</v>
      </c>
      <c r="AE35" s="151">
        <f t="shared" si="34"/>
        <v>54846967</v>
      </c>
      <c r="AF35" s="144">
        <f t="shared" si="34"/>
        <v>20395200</v>
      </c>
      <c r="AG35" s="152">
        <f t="shared" si="34"/>
        <v>75242167</v>
      </c>
      <c r="AH35" s="151">
        <f t="shared" si="34"/>
        <v>65999564</v>
      </c>
      <c r="AI35" s="144">
        <f t="shared" si="34"/>
        <v>171225148</v>
      </c>
      <c r="AJ35" s="153">
        <f t="shared" si="34"/>
        <v>189355122</v>
      </c>
      <c r="AK35" s="10"/>
      <c r="AL35" s="151">
        <f>SUM(AL36:AL41)</f>
        <v>0</v>
      </c>
      <c r="AM35" s="153">
        <f>SUM(AM36:AM41)</f>
        <v>0</v>
      </c>
      <c r="AN35" s="10"/>
      <c r="AO35" s="428"/>
      <c r="AP35" s="547"/>
      <c r="AQ35" s="363"/>
      <c r="AR35" s="548"/>
      <c r="AS35" s="548"/>
      <c r="AT35" s="548"/>
      <c r="AU35" s="549">
        <f>AR17-AR32</f>
        <v>483331325</v>
      </c>
      <c r="AV35" s="550">
        <f>AS17-AR32</f>
        <v>-139697315</v>
      </c>
      <c r="AW35" s="550" t="s">
        <v>158</v>
      </c>
      <c r="AX35" s="551"/>
      <c r="AY35" s="550">
        <f>AY17+AY32</f>
        <v>405841688.90000021</v>
      </c>
      <c r="AZ35" s="552">
        <f>AZ17+AY32</f>
        <v>-1160311629.0999999</v>
      </c>
      <c r="BB35" s="514"/>
      <c r="BC35" s="514"/>
      <c r="BD35" s="514"/>
      <c r="BE35" s="514"/>
      <c r="BF35" s="514"/>
    </row>
    <row r="36" spans="1:70" s="467" customFormat="1" ht="15.75" thickBot="1" x14ac:dyDescent="0.25">
      <c r="A36" s="188" t="str">
        <f>+IF(ABRIL!A36=0,"",ABRIL!A36)</f>
        <v>1130103-3-1</v>
      </c>
      <c r="B36" s="189" t="str">
        <f>+CONCATENATE("Vigencia ",INSTRUCCIONES!$F$3)</f>
        <v>Vigencia 2014</v>
      </c>
      <c r="C36" s="456">
        <f>+ENERO!C36</f>
        <v>0</v>
      </c>
      <c r="D36" s="456">
        <f>ABRIL!D36+MAYO!P36</f>
        <v>0</v>
      </c>
      <c r="E36" s="456">
        <f>ABRIL!E36+MAYO!Q36</f>
        <v>0</v>
      </c>
      <c r="F36" s="170">
        <f>SUM(C36:E36)</f>
        <v>0</v>
      </c>
      <c r="G36" s="283">
        <f>ABRIL!I36</f>
        <v>0</v>
      </c>
      <c r="H36" s="457">
        <v>0</v>
      </c>
      <c r="I36" s="170">
        <f>SUM(G36:H36)</f>
        <v>0</v>
      </c>
      <c r="J36" s="283">
        <f>ABRIL!L36</f>
        <v>0</v>
      </c>
      <c r="K36" s="457">
        <v>0</v>
      </c>
      <c r="L36" s="170">
        <f>SUM(J36:K36)</f>
        <v>0</v>
      </c>
      <c r="M36" s="283">
        <f>F36-I36</f>
        <v>0</v>
      </c>
      <c r="N36" s="170">
        <f>F36-L36</f>
        <v>0</v>
      </c>
      <c r="O36" s="10"/>
      <c r="P36" s="455">
        <v>0</v>
      </c>
      <c r="Q36" s="458">
        <v>0</v>
      </c>
      <c r="R36" s="10"/>
      <c r="S36" s="155" t="str">
        <f>+IF(ABRIL!S36=0,"",ABRIL!S36)</f>
        <v>1010200-1</v>
      </c>
      <c r="T36" s="159" t="str">
        <f>+IF(ABRIL!T36=0,"",ABRIL!T36)</f>
        <v>Remuneración y Honorarios por Servicios Técnicos y Profesionales</v>
      </c>
      <c r="U36" s="29">
        <f>+ENERO!U36</f>
        <v>180000000</v>
      </c>
      <c r="V36" s="17">
        <f>ABRIL!V36+MAYO!AL36</f>
        <v>-20000000</v>
      </c>
      <c r="W36" s="17">
        <f>ABRIL!W36+MAYO!AM36</f>
        <v>63006844</v>
      </c>
      <c r="X36" s="20">
        <f t="shared" ref="X36:X41" si="35">SUM(U36:W36)</f>
        <v>223006844</v>
      </c>
      <c r="Y36" s="21">
        <f>ABRIL!AA36</f>
        <v>168678280</v>
      </c>
      <c r="Z36" s="457">
        <v>165000</v>
      </c>
      <c r="AA36" s="20">
        <f t="shared" ref="AA36:AA41" si="36">SUM(Y36:Z36)</f>
        <v>168843280</v>
      </c>
      <c r="AB36" s="21">
        <f>ABRIL!AD36</f>
        <v>47479468</v>
      </c>
      <c r="AC36" s="457">
        <v>16138228</v>
      </c>
      <c r="AD36" s="20">
        <f t="shared" ref="AD36:AD41" si="37">SUM(AB36:AC36)</f>
        <v>63617696</v>
      </c>
      <c r="AE36" s="21">
        <f>ABRIL!AG36</f>
        <v>29688272</v>
      </c>
      <c r="AF36" s="457">
        <v>20395200</v>
      </c>
      <c r="AG36" s="20">
        <f t="shared" ref="AG36:AG41" si="38">SUM(AE36:AF36)</f>
        <v>50083472</v>
      </c>
      <c r="AH36" s="21">
        <f t="shared" ref="AH36:AH41" si="39">X36-AA36</f>
        <v>54163564</v>
      </c>
      <c r="AI36" s="17">
        <f t="shared" ref="AI36:AI41" si="40">X36-AD36</f>
        <v>159389148</v>
      </c>
      <c r="AJ36" s="18">
        <f t="shared" ref="AJ36:AJ41" si="41">X36-AG36</f>
        <v>172923372</v>
      </c>
      <c r="AK36" s="10"/>
      <c r="AL36" s="455">
        <v>0</v>
      </c>
      <c r="AM36" s="458">
        <v>0</v>
      </c>
      <c r="AN36" s="10"/>
      <c r="AO36" s="553"/>
      <c r="AP36" s="24"/>
      <c r="AQ36" s="24"/>
      <c r="AR36" s="24"/>
      <c r="AS36" s="24"/>
      <c r="AT36" s="24"/>
      <c r="AU36" s="24"/>
      <c r="AV36" s="24"/>
      <c r="AW36" s="24"/>
      <c r="AX36" s="24"/>
      <c r="AY36" s="24"/>
      <c r="AZ36" s="25"/>
      <c r="BB36" s="514"/>
      <c r="BC36" s="514"/>
      <c r="BD36" s="514"/>
      <c r="BE36" s="514"/>
      <c r="BF36" s="514"/>
    </row>
    <row r="37" spans="1:70" s="467" customFormat="1" ht="15" x14ac:dyDescent="0.2">
      <c r="A37" s="188" t="str">
        <f>+IF(ABRIL!A37=0,"",ABRIL!A37)</f>
        <v>1130103-3-2</v>
      </c>
      <c r="B37" s="189" t="str">
        <f>+IF(ABRIL!B37=0,"",ABRIL!B37)</f>
        <v>Vigencias Anteriores</v>
      </c>
      <c r="C37" s="456">
        <f>+ENERO!C37</f>
        <v>0</v>
      </c>
      <c r="D37" s="456">
        <f>ABRIL!D37+MAYO!P37</f>
        <v>0</v>
      </c>
      <c r="E37" s="456">
        <f>ABRIL!E37+MAYO!Q37</f>
        <v>0</v>
      </c>
      <c r="F37" s="170">
        <f>SUM(C37:E37)</f>
        <v>0</v>
      </c>
      <c r="G37" s="283">
        <f>ABRIL!I37</f>
        <v>0</v>
      </c>
      <c r="H37" s="457">
        <v>0</v>
      </c>
      <c r="I37" s="170">
        <f>SUM(G37:H37)</f>
        <v>0</v>
      </c>
      <c r="J37" s="283">
        <f>ABRIL!L37</f>
        <v>0</v>
      </c>
      <c r="K37" s="457">
        <v>0</v>
      </c>
      <c r="L37" s="170">
        <f>SUM(J37:K37)</f>
        <v>0</v>
      </c>
      <c r="M37" s="283">
        <f>F37-I37</f>
        <v>0</v>
      </c>
      <c r="N37" s="170">
        <f>F37-L37</f>
        <v>0</v>
      </c>
      <c r="P37" s="455">
        <v>0</v>
      </c>
      <c r="Q37" s="458">
        <v>0</v>
      </c>
      <c r="R37" s="10"/>
      <c r="S37" s="155" t="str">
        <f>+IF(ABRIL!S37=0,"",ABRIL!S37)</f>
        <v>1010200-2</v>
      </c>
      <c r="T37" s="159" t="str">
        <f>+IF(ABRIL!T37=0,"",ABRIL!T37)</f>
        <v>Personal Supernumerario</v>
      </c>
      <c r="U37" s="29">
        <f>+ENERO!U37</f>
        <v>0</v>
      </c>
      <c r="V37" s="17">
        <f>ABRIL!V37+MAYO!AL37</f>
        <v>0</v>
      </c>
      <c r="W37" s="17">
        <f>ABRIL!W37+MAYO!AM37</f>
        <v>0</v>
      </c>
      <c r="X37" s="20">
        <f t="shared" si="35"/>
        <v>0</v>
      </c>
      <c r="Y37" s="21">
        <f>ABRIL!AA37</f>
        <v>0</v>
      </c>
      <c r="Z37" s="457">
        <v>0</v>
      </c>
      <c r="AA37" s="20">
        <f t="shared" si="36"/>
        <v>0</v>
      </c>
      <c r="AB37" s="21">
        <f>ABRIL!AD37</f>
        <v>0</v>
      </c>
      <c r="AC37" s="457">
        <v>0</v>
      </c>
      <c r="AD37" s="20">
        <f t="shared" si="37"/>
        <v>0</v>
      </c>
      <c r="AE37" s="21">
        <f>ABRIL!AG37</f>
        <v>0</v>
      </c>
      <c r="AF37" s="457">
        <v>0</v>
      </c>
      <c r="AG37" s="20">
        <f t="shared" si="38"/>
        <v>0</v>
      </c>
      <c r="AH37" s="21">
        <f t="shared" si="39"/>
        <v>0</v>
      </c>
      <c r="AI37" s="17">
        <f t="shared" si="40"/>
        <v>0</v>
      </c>
      <c r="AJ37" s="18">
        <f t="shared" si="41"/>
        <v>0</v>
      </c>
      <c r="AK37" s="10"/>
      <c r="AL37" s="455">
        <v>0</v>
      </c>
      <c r="AM37" s="458">
        <v>0</v>
      </c>
      <c r="AN37" s="10"/>
      <c r="AO37" s="26" t="s">
        <v>161</v>
      </c>
    </row>
    <row r="38" spans="1:70" s="467" customFormat="1" x14ac:dyDescent="0.2">
      <c r="A38" s="718"/>
      <c r="B38" s="719"/>
      <c r="C38" s="720"/>
      <c r="D38" s="720"/>
      <c r="E38" s="720"/>
      <c r="F38" s="721"/>
      <c r="G38" s="722"/>
      <c r="H38" s="723"/>
      <c r="I38" s="721"/>
      <c r="J38" s="722"/>
      <c r="K38" s="723"/>
      <c r="L38" s="721"/>
      <c r="M38" s="722"/>
      <c r="N38" s="721"/>
      <c r="O38" s="726"/>
      <c r="P38" s="724"/>
      <c r="Q38" s="725"/>
      <c r="R38" s="10"/>
      <c r="S38" s="155" t="str">
        <f>+IF(ABRIL!S38=0,"",ABRIL!S38)</f>
        <v>1010200-3</v>
      </c>
      <c r="T38" s="159" t="str">
        <f>+IF(ABRIL!T38=0,"",ABRIL!T38)</f>
        <v>Honorarios de la Junta Directiva</v>
      </c>
      <c r="U38" s="29">
        <f>+ENERO!U38</f>
        <v>1836000</v>
      </c>
      <c r="V38" s="17">
        <f>ABRIL!V38+MAYO!AL38</f>
        <v>0</v>
      </c>
      <c r="W38" s="17">
        <f>ABRIL!W38+MAYO!AM38</f>
        <v>0</v>
      </c>
      <c r="X38" s="20">
        <f t="shared" si="35"/>
        <v>1836000</v>
      </c>
      <c r="Y38" s="21">
        <f>ABRIL!AA38</f>
        <v>0</v>
      </c>
      <c r="Z38" s="457">
        <v>0</v>
      </c>
      <c r="AA38" s="20">
        <f t="shared" si="36"/>
        <v>0</v>
      </c>
      <c r="AB38" s="21">
        <f>ABRIL!AD38</f>
        <v>0</v>
      </c>
      <c r="AC38" s="457">
        <v>0</v>
      </c>
      <c r="AD38" s="20">
        <f t="shared" si="37"/>
        <v>0</v>
      </c>
      <c r="AE38" s="21">
        <f>ABRIL!AG38</f>
        <v>0</v>
      </c>
      <c r="AF38" s="457">
        <v>0</v>
      </c>
      <c r="AG38" s="20">
        <f t="shared" si="38"/>
        <v>0</v>
      </c>
      <c r="AH38" s="21">
        <f t="shared" si="39"/>
        <v>1836000</v>
      </c>
      <c r="AI38" s="17">
        <f t="shared" si="40"/>
        <v>1836000</v>
      </c>
      <c r="AJ38" s="18">
        <f t="shared" si="41"/>
        <v>1836000</v>
      </c>
      <c r="AK38" s="10"/>
      <c r="AL38" s="455">
        <v>0</v>
      </c>
      <c r="AM38" s="458">
        <v>0</v>
      </c>
      <c r="AN38" s="10"/>
      <c r="AO38" s="365"/>
      <c r="AP38" s="365"/>
      <c r="AQ38" s="365"/>
      <c r="AR38" s="365"/>
      <c r="AS38" s="365"/>
      <c r="AT38" s="365"/>
      <c r="AU38" s="365"/>
      <c r="AV38" s="365"/>
      <c r="AW38" s="365"/>
      <c r="AX38" s="365"/>
      <c r="AY38" s="365"/>
      <c r="AZ38" s="365"/>
    </row>
    <row r="39" spans="1:70" s="467" customFormat="1" x14ac:dyDescent="0.2">
      <c r="A39" s="718"/>
      <c r="B39" s="719"/>
      <c r="C39" s="720"/>
      <c r="D39" s="720"/>
      <c r="E39" s="720"/>
      <c r="F39" s="721"/>
      <c r="G39" s="722"/>
      <c r="H39" s="723"/>
      <c r="I39" s="721"/>
      <c r="J39" s="722"/>
      <c r="K39" s="723"/>
      <c r="L39" s="721"/>
      <c r="M39" s="722"/>
      <c r="N39" s="721"/>
      <c r="O39" s="726"/>
      <c r="P39" s="724"/>
      <c r="Q39" s="725"/>
      <c r="R39" s="10"/>
      <c r="S39" s="155" t="str">
        <f>+IF(ABRIL!S39=0,"",ABRIL!S39)</f>
        <v>1010200-4</v>
      </c>
      <c r="T39" s="159" t="str">
        <f>+IF(ABRIL!T39=0,"",ABRIL!T39)</f>
        <v>Otros Honorarios (Servicios de Cooperativa)</v>
      </c>
      <c r="U39" s="29">
        <f>+ENERO!U39</f>
        <v>0</v>
      </c>
      <c r="V39" s="17">
        <f>ABRIL!V39+MAYO!AL39</f>
        <v>0</v>
      </c>
      <c r="W39" s="17">
        <f>ABRIL!W39+MAYO!AM39</f>
        <v>0</v>
      </c>
      <c r="X39" s="20">
        <f t="shared" si="35"/>
        <v>0</v>
      </c>
      <c r="Y39" s="21">
        <f>ABRIL!AA39</f>
        <v>0</v>
      </c>
      <c r="Z39" s="457">
        <v>0</v>
      </c>
      <c r="AA39" s="20">
        <f t="shared" si="36"/>
        <v>0</v>
      </c>
      <c r="AB39" s="21">
        <f>ABRIL!AD39</f>
        <v>0</v>
      </c>
      <c r="AC39" s="457">
        <v>0</v>
      </c>
      <c r="AD39" s="20">
        <f t="shared" si="37"/>
        <v>0</v>
      </c>
      <c r="AE39" s="21">
        <f>ABRIL!AG39</f>
        <v>0</v>
      </c>
      <c r="AF39" s="457">
        <v>0</v>
      </c>
      <c r="AG39" s="20">
        <f t="shared" si="38"/>
        <v>0</v>
      </c>
      <c r="AH39" s="21">
        <f t="shared" si="39"/>
        <v>0</v>
      </c>
      <c r="AI39" s="17">
        <f t="shared" si="40"/>
        <v>0</v>
      </c>
      <c r="AJ39" s="18">
        <f t="shared" si="41"/>
        <v>0</v>
      </c>
      <c r="AK39" s="10"/>
      <c r="AL39" s="455">
        <v>0</v>
      </c>
      <c r="AM39" s="458">
        <v>0</v>
      </c>
      <c r="AN39" s="10"/>
      <c r="AO39" s="365"/>
      <c r="AP39" s="365"/>
      <c r="AQ39" s="365"/>
      <c r="AR39" s="365"/>
      <c r="AS39" s="365"/>
      <c r="AT39" s="365"/>
      <c r="AU39" s="365"/>
      <c r="AV39" s="365"/>
      <c r="AW39" s="365"/>
      <c r="AX39" s="365"/>
      <c r="AY39" s="365"/>
      <c r="AZ39" s="365"/>
    </row>
    <row r="40" spans="1:70" s="514" customFormat="1" x14ac:dyDescent="0.2">
      <c r="A40" s="718"/>
      <c r="B40" s="719"/>
      <c r="C40" s="720"/>
      <c r="D40" s="720"/>
      <c r="E40" s="720"/>
      <c r="F40" s="721"/>
      <c r="G40" s="722"/>
      <c r="H40" s="723"/>
      <c r="I40" s="721"/>
      <c r="J40" s="722"/>
      <c r="K40" s="723"/>
      <c r="L40" s="721"/>
      <c r="M40" s="722"/>
      <c r="N40" s="721"/>
      <c r="O40" s="726"/>
      <c r="P40" s="724"/>
      <c r="Q40" s="725"/>
      <c r="R40" s="10"/>
      <c r="S40" s="155" t="str">
        <f>+IF(ABRIL!S40=0,"",ABRIL!S40)</f>
        <v>1010200-6</v>
      </c>
      <c r="T40" s="159" t="str">
        <f>+IF(ABRIL!T40=0,"",ABRIL!T40)</f>
        <v>Certificación, Habilitación y Acreditación</v>
      </c>
      <c r="U40" s="29">
        <f>+ENERO!U40</f>
        <v>10000000</v>
      </c>
      <c r="V40" s="17">
        <f>ABRIL!V40+MAYO!AL40</f>
        <v>0</v>
      </c>
      <c r="W40" s="17">
        <f>ABRIL!W40+MAYO!AM40</f>
        <v>0</v>
      </c>
      <c r="X40" s="20">
        <f t="shared" si="35"/>
        <v>10000000</v>
      </c>
      <c r="Y40" s="21">
        <f>ABRIL!AA40</f>
        <v>0</v>
      </c>
      <c r="Z40" s="457">
        <v>0</v>
      </c>
      <c r="AA40" s="20">
        <f t="shared" si="36"/>
        <v>0</v>
      </c>
      <c r="AB40" s="21">
        <f>ABRIL!AD40</f>
        <v>0</v>
      </c>
      <c r="AC40" s="457">
        <v>0</v>
      </c>
      <c r="AD40" s="20">
        <f t="shared" si="37"/>
        <v>0</v>
      </c>
      <c r="AE40" s="21">
        <f>ABRIL!AG40</f>
        <v>0</v>
      </c>
      <c r="AF40" s="457">
        <v>0</v>
      </c>
      <c r="AG40" s="20">
        <f t="shared" si="38"/>
        <v>0</v>
      </c>
      <c r="AH40" s="21">
        <f t="shared" si="39"/>
        <v>10000000</v>
      </c>
      <c r="AI40" s="17">
        <f t="shared" si="40"/>
        <v>10000000</v>
      </c>
      <c r="AJ40" s="18">
        <f t="shared" si="41"/>
        <v>10000000</v>
      </c>
      <c r="AK40" s="10"/>
      <c r="AL40" s="455">
        <v>0</v>
      </c>
      <c r="AM40" s="458">
        <v>0</v>
      </c>
      <c r="AN40" s="10"/>
      <c r="AO40" s="467"/>
      <c r="AP40" s="467"/>
      <c r="AQ40" s="467"/>
      <c r="AR40" s="467"/>
      <c r="AS40" s="467"/>
      <c r="AT40" s="467"/>
      <c r="AU40" s="467"/>
      <c r="AV40" s="467"/>
      <c r="AW40" s="467"/>
      <c r="AX40" s="467"/>
      <c r="AY40" s="467"/>
      <c r="AZ40" s="467"/>
      <c r="BA40" s="467"/>
      <c r="BF40" s="467"/>
      <c r="BG40" s="467"/>
      <c r="BH40" s="467"/>
      <c r="BI40" s="467"/>
      <c r="BJ40" s="467"/>
      <c r="BK40" s="467"/>
      <c r="BL40" s="467"/>
      <c r="BM40" s="467"/>
      <c r="BN40" s="467"/>
      <c r="BO40" s="467"/>
      <c r="BP40" s="467"/>
      <c r="BQ40" s="467"/>
      <c r="BR40" s="467"/>
    </row>
    <row r="41" spans="1:70" s="514" customFormat="1" x14ac:dyDescent="0.2">
      <c r="A41" s="727"/>
      <c r="B41" s="728"/>
      <c r="C41" s="720"/>
      <c r="D41" s="720"/>
      <c r="E41" s="720"/>
      <c r="F41" s="721"/>
      <c r="G41" s="722"/>
      <c r="H41" s="723"/>
      <c r="I41" s="721"/>
      <c r="J41" s="722"/>
      <c r="K41" s="723"/>
      <c r="L41" s="721"/>
      <c r="M41" s="722"/>
      <c r="N41" s="721"/>
      <c r="O41" s="726"/>
      <c r="P41" s="724"/>
      <c r="Q41" s="725"/>
      <c r="R41" s="10"/>
      <c r="S41" s="155">
        <f>+IF(ABRIL!S41=0,"",ABRIL!S41)</f>
        <v>1010299</v>
      </c>
      <c r="T41" s="159" t="str">
        <f>+IF(ABRIL!T41=0,"",ABRIL!T41)</f>
        <v>Vigencias Anteriores</v>
      </c>
      <c r="U41" s="29">
        <f>+ENERO!U41</f>
        <v>0</v>
      </c>
      <c r="V41" s="17">
        <f>ABRIL!V41+MAYO!AL41</f>
        <v>0</v>
      </c>
      <c r="W41" s="17">
        <f>ABRIL!W41+MAYO!AM41</f>
        <v>29754445</v>
      </c>
      <c r="X41" s="20">
        <f t="shared" si="35"/>
        <v>29754445</v>
      </c>
      <c r="Y41" s="21">
        <f>ABRIL!AA41</f>
        <v>29754445</v>
      </c>
      <c r="Z41" s="457">
        <v>0</v>
      </c>
      <c r="AA41" s="20">
        <f t="shared" si="36"/>
        <v>29754445</v>
      </c>
      <c r="AB41" s="21">
        <f>ABRIL!AD41</f>
        <v>29754445</v>
      </c>
      <c r="AC41" s="457">
        <v>0</v>
      </c>
      <c r="AD41" s="20">
        <f t="shared" si="37"/>
        <v>29754445</v>
      </c>
      <c r="AE41" s="21">
        <f>ABRIL!AG41</f>
        <v>25158695</v>
      </c>
      <c r="AF41" s="457">
        <v>0</v>
      </c>
      <c r="AG41" s="20">
        <f t="shared" si="38"/>
        <v>25158695</v>
      </c>
      <c r="AH41" s="21">
        <f t="shared" si="39"/>
        <v>0</v>
      </c>
      <c r="AI41" s="17">
        <f t="shared" si="40"/>
        <v>0</v>
      </c>
      <c r="AJ41" s="18">
        <f t="shared" si="41"/>
        <v>4595750</v>
      </c>
      <c r="AK41" s="10"/>
      <c r="AL41" s="455">
        <v>0</v>
      </c>
      <c r="AM41" s="458">
        <v>0</v>
      </c>
      <c r="AN41" s="10"/>
      <c r="AO41" s="365"/>
      <c r="AP41" s="365"/>
      <c r="AQ41" s="365"/>
      <c r="AR41" s="365"/>
      <c r="AS41" s="365"/>
      <c r="AT41" s="365"/>
      <c r="AU41" s="365"/>
      <c r="AV41" s="365"/>
      <c r="AW41" s="365"/>
      <c r="AX41" s="365"/>
      <c r="AY41" s="365"/>
      <c r="AZ41" s="365"/>
      <c r="BA41" s="467"/>
      <c r="BF41" s="467"/>
      <c r="BG41" s="467"/>
      <c r="BH41" s="467"/>
      <c r="BI41" s="467"/>
      <c r="BJ41" s="467"/>
      <c r="BK41" s="467"/>
      <c r="BL41" s="467"/>
    </row>
    <row r="42" spans="1:70" s="467" customFormat="1" ht="15.75" x14ac:dyDescent="0.2">
      <c r="A42" s="57">
        <f>+IF(ABRIL!A42=0,"",ABRIL!A42)</f>
        <v>1130106</v>
      </c>
      <c r="B42" s="45" t="str">
        <f>+IF(ABRIL!B42=0,"",ABRIL!B42)</f>
        <v>SALUD PUBLICA - PLAN DE INTERVENCIONES COLECTIVAS</v>
      </c>
      <c r="C42" s="53">
        <f t="shared" ref="C42:N42" si="42">SUM(C43:C44)</f>
        <v>100000000</v>
      </c>
      <c r="D42" s="53">
        <f t="shared" si="42"/>
        <v>0</v>
      </c>
      <c r="E42" s="53">
        <f t="shared" si="42"/>
        <v>15073169</v>
      </c>
      <c r="F42" s="54">
        <f t="shared" si="42"/>
        <v>115073169</v>
      </c>
      <c r="G42" s="52">
        <f t="shared" si="42"/>
        <v>37035324</v>
      </c>
      <c r="H42" s="53">
        <f t="shared" si="42"/>
        <v>10981142</v>
      </c>
      <c r="I42" s="54">
        <f t="shared" si="42"/>
        <v>48016466</v>
      </c>
      <c r="J42" s="52">
        <f t="shared" si="42"/>
        <v>26054268</v>
      </c>
      <c r="K42" s="53">
        <f t="shared" si="42"/>
        <v>10981099</v>
      </c>
      <c r="L42" s="54">
        <f t="shared" si="42"/>
        <v>37035367</v>
      </c>
      <c r="M42" s="52">
        <f t="shared" si="42"/>
        <v>67056703</v>
      </c>
      <c r="N42" s="54">
        <f t="shared" si="42"/>
        <v>78037802</v>
      </c>
      <c r="P42" s="52">
        <f>SUM(P43:P44)</f>
        <v>0</v>
      </c>
      <c r="Q42" s="54">
        <f>SUM(Q43:Q44)</f>
        <v>0</v>
      </c>
      <c r="R42" s="10"/>
      <c r="S42" s="448" t="str">
        <f>+IF(ABRIL!S42=0,"",ABRIL!S42)</f>
        <v/>
      </c>
      <c r="T42" s="649" t="str">
        <f>+IF(ABRIL!T42=0,"",ABRIL!T42)</f>
        <v/>
      </c>
      <c r="U42" s="193"/>
      <c r="V42" s="193"/>
      <c r="W42" s="193"/>
      <c r="X42" s="193"/>
      <c r="Y42" s="193"/>
      <c r="Z42" s="193"/>
      <c r="AA42" s="193"/>
      <c r="AB42" s="193"/>
      <c r="AC42" s="193"/>
      <c r="AD42" s="193"/>
      <c r="AE42" s="193"/>
      <c r="AF42" s="193"/>
      <c r="AG42" s="193"/>
      <c r="AH42" s="193"/>
      <c r="AI42" s="193"/>
      <c r="AJ42" s="207"/>
      <c r="AK42" s="12"/>
      <c r="AL42" s="213"/>
      <c r="AM42" s="214"/>
      <c r="AN42" s="10"/>
      <c r="AO42" s="365"/>
      <c r="AP42" s="365"/>
      <c r="AQ42" s="365"/>
      <c r="AR42" s="365"/>
      <c r="AS42" s="365"/>
      <c r="AT42" s="365"/>
      <c r="AU42" s="365"/>
      <c r="AV42" s="365"/>
      <c r="AW42" s="365"/>
      <c r="AX42" s="365"/>
      <c r="AY42" s="365"/>
      <c r="AZ42" s="365"/>
    </row>
    <row r="43" spans="1:70" s="514" customFormat="1" ht="15" x14ac:dyDescent="0.2">
      <c r="A43" s="188" t="str">
        <f>+IF(ABRIL!A43=0,"",ABRIL!A43)</f>
        <v>1130106-1</v>
      </c>
      <c r="B43" s="189" t="str">
        <f>+CONCATENATE("Vigencia ",INSTRUCCIONES!$F$3)</f>
        <v>Vigencia 2014</v>
      </c>
      <c r="C43" s="456">
        <f>+ENERO!C43</f>
        <v>100000000</v>
      </c>
      <c r="D43" s="456">
        <f>ABRIL!D43+MAYO!P43</f>
        <v>0</v>
      </c>
      <c r="E43" s="456">
        <f>ABRIL!E43+MAYO!Q43</f>
        <v>0</v>
      </c>
      <c r="F43" s="170">
        <f>SUM(C43:E43)</f>
        <v>100000000</v>
      </c>
      <c r="G43" s="283">
        <f>ABRIL!I43</f>
        <v>21962155</v>
      </c>
      <c r="H43" s="457">
        <v>10981142</v>
      </c>
      <c r="I43" s="170">
        <f>SUM(G43:H43)</f>
        <v>32943297</v>
      </c>
      <c r="J43" s="283">
        <f>ABRIL!L43</f>
        <v>10981099</v>
      </c>
      <c r="K43" s="457">
        <v>10981099</v>
      </c>
      <c r="L43" s="170">
        <f>SUM(J43:K43)</f>
        <v>21962198</v>
      </c>
      <c r="M43" s="283">
        <f>F43-I43</f>
        <v>67056703</v>
      </c>
      <c r="N43" s="170">
        <f>F43-L43</f>
        <v>78037802</v>
      </c>
      <c r="O43" s="467"/>
      <c r="P43" s="455">
        <v>0</v>
      </c>
      <c r="Q43" s="458">
        <v>0</v>
      </c>
      <c r="R43" s="10"/>
      <c r="S43" s="34">
        <f>+IF(ABRIL!S43=0,"",ABRIL!S43)</f>
        <v>1010300</v>
      </c>
      <c r="T43" s="158" t="str">
        <f>+IF(ABRIL!T43=0,"",ABRIL!T43)</f>
        <v>Contribuciones Inherentes nómina al Sector Privado</v>
      </c>
      <c r="U43" s="157">
        <f t="shared" ref="U43:AJ43" si="43">U44+U49+U55</f>
        <v>131901422</v>
      </c>
      <c r="V43" s="144">
        <f t="shared" si="43"/>
        <v>0</v>
      </c>
      <c r="W43" s="144">
        <f t="shared" si="43"/>
        <v>29357693</v>
      </c>
      <c r="X43" s="152">
        <f t="shared" si="43"/>
        <v>161259115</v>
      </c>
      <c r="Y43" s="151">
        <f t="shared" si="43"/>
        <v>55174627</v>
      </c>
      <c r="Z43" s="144">
        <f t="shared" si="43"/>
        <v>6414925</v>
      </c>
      <c r="AA43" s="152">
        <f t="shared" si="43"/>
        <v>61589552</v>
      </c>
      <c r="AB43" s="151">
        <f t="shared" si="43"/>
        <v>55174627</v>
      </c>
      <c r="AC43" s="144">
        <f t="shared" si="43"/>
        <v>6414925</v>
      </c>
      <c r="AD43" s="152">
        <f t="shared" si="43"/>
        <v>61589552</v>
      </c>
      <c r="AE43" s="151">
        <f t="shared" si="43"/>
        <v>38739634</v>
      </c>
      <c r="AF43" s="144">
        <f t="shared" si="43"/>
        <v>6431050</v>
      </c>
      <c r="AG43" s="152">
        <f t="shared" si="43"/>
        <v>45170684</v>
      </c>
      <c r="AH43" s="151">
        <f t="shared" si="43"/>
        <v>99669563</v>
      </c>
      <c r="AI43" s="144">
        <f t="shared" si="43"/>
        <v>99669563</v>
      </c>
      <c r="AJ43" s="153">
        <f t="shared" si="43"/>
        <v>116088431</v>
      </c>
      <c r="AK43" s="10"/>
      <c r="AL43" s="151">
        <f>AL44+AL49+AL55</f>
        <v>0</v>
      </c>
      <c r="AM43" s="153">
        <f>AM44+AM49+AM55</f>
        <v>0</v>
      </c>
      <c r="AN43" s="10"/>
      <c r="AO43" s="467"/>
      <c r="AP43" s="554"/>
      <c r="AQ43" s="365"/>
      <c r="AR43" s="365"/>
      <c r="AS43" s="365"/>
      <c r="AT43" s="365"/>
      <c r="AU43" s="365"/>
      <c r="AV43" s="365"/>
      <c r="AW43" s="365"/>
      <c r="AX43" s="365"/>
      <c r="AY43" s="365"/>
      <c r="AZ43" s="365"/>
      <c r="BA43" s="467"/>
      <c r="BF43" s="467"/>
      <c r="BG43" s="467"/>
      <c r="BH43" s="467"/>
      <c r="BI43" s="467"/>
      <c r="BJ43" s="467"/>
      <c r="BK43" s="467"/>
      <c r="BL43" s="467"/>
      <c r="BM43" s="467"/>
      <c r="BN43" s="467"/>
      <c r="BO43" s="467"/>
      <c r="BP43" s="467"/>
      <c r="BQ43" s="467"/>
      <c r="BR43" s="467"/>
    </row>
    <row r="44" spans="1:70" s="514" customFormat="1" ht="15" x14ac:dyDescent="0.2">
      <c r="A44" s="188" t="str">
        <f>+IF(ABRIL!A44=0,"",ABRIL!A44)</f>
        <v>1130106-2</v>
      </c>
      <c r="B44" s="189" t="str">
        <f>+IF(ABRIL!B44=0,"",ABRIL!B44)</f>
        <v>Vigencias Anteriores</v>
      </c>
      <c r="C44" s="456">
        <f>+ENERO!C44</f>
        <v>0</v>
      </c>
      <c r="D44" s="456">
        <f>ABRIL!D44+MAYO!P44</f>
        <v>0</v>
      </c>
      <c r="E44" s="456">
        <f>ABRIL!E44+MAYO!Q44</f>
        <v>15073169</v>
      </c>
      <c r="F44" s="170">
        <f>SUM(C44:E44)</f>
        <v>15073169</v>
      </c>
      <c r="G44" s="283">
        <f>ABRIL!I44</f>
        <v>15073169</v>
      </c>
      <c r="H44" s="457">
        <v>0</v>
      </c>
      <c r="I44" s="170">
        <f>SUM(G44:H44)</f>
        <v>15073169</v>
      </c>
      <c r="J44" s="283">
        <f>ABRIL!L44</f>
        <v>15073169</v>
      </c>
      <c r="K44" s="457">
        <v>0</v>
      </c>
      <c r="L44" s="170">
        <f>SUM(J44:K44)</f>
        <v>15073169</v>
      </c>
      <c r="M44" s="283">
        <f>F44-I44</f>
        <v>0</v>
      </c>
      <c r="N44" s="170">
        <f>F44-L44</f>
        <v>0</v>
      </c>
      <c r="O44" s="467"/>
      <c r="P44" s="455">
        <v>0</v>
      </c>
      <c r="Q44" s="458">
        <v>0</v>
      </c>
      <c r="R44" s="10"/>
      <c r="S44" s="155">
        <f>+IF(ABRIL!S44=0,"",ABRIL!S44)</f>
        <v>1010301</v>
      </c>
      <c r="T44" s="159" t="str">
        <f>+IF(ABRIL!T44=0,"",ABRIL!T44)</f>
        <v>Contribuciones - Sin Situación de Fondos</v>
      </c>
      <c r="U44" s="29">
        <f t="shared" ref="U44:AJ44" si="44">SUM(U45:U48)</f>
        <v>69341123</v>
      </c>
      <c r="V44" s="17">
        <f t="shared" si="44"/>
        <v>0</v>
      </c>
      <c r="W44" s="17">
        <f t="shared" si="44"/>
        <v>0</v>
      </c>
      <c r="X44" s="20">
        <f t="shared" si="44"/>
        <v>69341123</v>
      </c>
      <c r="Y44" s="21">
        <f t="shared" si="44"/>
        <v>21523052</v>
      </c>
      <c r="Z44" s="169">
        <f t="shared" si="44"/>
        <v>5389440</v>
      </c>
      <c r="AA44" s="20">
        <f t="shared" si="44"/>
        <v>26912492</v>
      </c>
      <c r="AB44" s="21">
        <f t="shared" si="44"/>
        <v>21523052</v>
      </c>
      <c r="AC44" s="169">
        <f t="shared" si="44"/>
        <v>5389440</v>
      </c>
      <c r="AD44" s="20">
        <f t="shared" si="44"/>
        <v>26912492</v>
      </c>
      <c r="AE44" s="21">
        <f t="shared" si="44"/>
        <v>21523052</v>
      </c>
      <c r="AF44" s="169">
        <f t="shared" si="44"/>
        <v>5389440</v>
      </c>
      <c r="AG44" s="20">
        <f t="shared" si="44"/>
        <v>26912492</v>
      </c>
      <c r="AH44" s="21">
        <f t="shared" si="44"/>
        <v>42428631</v>
      </c>
      <c r="AI44" s="17">
        <f t="shared" si="44"/>
        <v>42428631</v>
      </c>
      <c r="AJ44" s="18">
        <f t="shared" si="44"/>
        <v>42428631</v>
      </c>
      <c r="AK44" s="10"/>
      <c r="AL44" s="31">
        <f>SUM(AL45:AL48)</f>
        <v>0</v>
      </c>
      <c r="AM44" s="28">
        <f>SUM(AM45:AM48)</f>
        <v>0</v>
      </c>
      <c r="AN44" s="10"/>
      <c r="AO44" s="365"/>
      <c r="AP44" s="365"/>
      <c r="AQ44" s="365"/>
      <c r="AR44" s="365"/>
      <c r="AS44" s="365"/>
      <c r="AT44" s="365"/>
      <c r="AU44" s="365"/>
      <c r="AV44" s="365"/>
      <c r="AW44" s="365"/>
      <c r="AX44" s="365"/>
      <c r="AY44" s="365"/>
      <c r="AZ44" s="365"/>
      <c r="BA44" s="467"/>
      <c r="BF44" s="467"/>
      <c r="BG44" s="467"/>
      <c r="BH44" s="467"/>
      <c r="BI44" s="467"/>
      <c r="BJ44" s="467"/>
      <c r="BK44" s="467"/>
      <c r="BL44" s="467"/>
      <c r="BM44" s="467"/>
      <c r="BN44" s="467"/>
      <c r="BO44" s="467"/>
      <c r="BP44" s="467"/>
      <c r="BQ44" s="467"/>
      <c r="BR44" s="467"/>
    </row>
    <row r="45" spans="1:70" s="467" customFormat="1" x14ac:dyDescent="0.2">
      <c r="A45" s="57">
        <f>+IF(ABRIL!A45=0,"",ABRIL!A45)</f>
        <v>1130107</v>
      </c>
      <c r="B45" s="45" t="str">
        <f>+IF(ABRIL!B45=0,"",ABRIL!B45)</f>
        <v>MINSALUD-FOSYGA-RECLAMACIONES ECAT</v>
      </c>
      <c r="C45" s="53">
        <f t="shared" ref="C45:N45" si="45">SUM(C46:C47)</f>
        <v>0</v>
      </c>
      <c r="D45" s="53">
        <f t="shared" si="45"/>
        <v>0</v>
      </c>
      <c r="E45" s="53">
        <f t="shared" si="45"/>
        <v>0</v>
      </c>
      <c r="F45" s="54">
        <f t="shared" si="45"/>
        <v>0</v>
      </c>
      <c r="G45" s="52">
        <f t="shared" si="45"/>
        <v>0</v>
      </c>
      <c r="H45" s="53">
        <f t="shared" si="45"/>
        <v>0</v>
      </c>
      <c r="I45" s="54">
        <f t="shared" si="45"/>
        <v>0</v>
      </c>
      <c r="J45" s="52">
        <f t="shared" si="45"/>
        <v>0</v>
      </c>
      <c r="K45" s="53">
        <f t="shared" si="45"/>
        <v>0</v>
      </c>
      <c r="L45" s="54">
        <f t="shared" si="45"/>
        <v>0</v>
      </c>
      <c r="M45" s="52">
        <f t="shared" si="45"/>
        <v>0</v>
      </c>
      <c r="N45" s="54">
        <f t="shared" si="45"/>
        <v>0</v>
      </c>
      <c r="P45" s="52">
        <f>SUM(P46:P47)</f>
        <v>0</v>
      </c>
      <c r="Q45" s="54">
        <f>SUM(Q46:Q47)</f>
        <v>0</v>
      </c>
      <c r="R45" s="10"/>
      <c r="S45" s="156" t="str">
        <f>+IF(ABRIL!S45=0,"",ABRIL!S45)</f>
        <v>1010301-1</v>
      </c>
      <c r="T45" s="55" t="str">
        <f>+IF(ABRIL!T45=0,"",ABRIL!T45)</f>
        <v>Aportes a E.P.S.- Sin sit. Fondos</v>
      </c>
      <c r="U45" s="29">
        <f>+ENERO!U45</f>
        <v>17832372</v>
      </c>
      <c r="V45" s="17">
        <f>ABRIL!V45+MAYO!AL45</f>
        <v>0</v>
      </c>
      <c r="W45" s="17">
        <f>ABRIL!W45+MAYO!AM45</f>
        <v>0</v>
      </c>
      <c r="X45" s="20">
        <f>SUM(U45:W45)</f>
        <v>17832372</v>
      </c>
      <c r="Y45" s="21">
        <f>ABRIL!AA45</f>
        <v>8716558</v>
      </c>
      <c r="Z45" s="457">
        <v>2179158</v>
      </c>
      <c r="AA45" s="20">
        <f>SUM(Y45:Z45)</f>
        <v>10895716</v>
      </c>
      <c r="AB45" s="21">
        <f>ABRIL!AD45</f>
        <v>8716558</v>
      </c>
      <c r="AC45" s="457">
        <v>2179158</v>
      </c>
      <c r="AD45" s="20">
        <f>SUM(AB45:AC45)</f>
        <v>10895716</v>
      </c>
      <c r="AE45" s="21">
        <f>ABRIL!AG45</f>
        <v>8716558</v>
      </c>
      <c r="AF45" s="457">
        <v>2179158</v>
      </c>
      <c r="AG45" s="20">
        <f>SUM(AE45:AF45)</f>
        <v>10895716</v>
      </c>
      <c r="AH45" s="21">
        <f>X45-AA45</f>
        <v>6936656</v>
      </c>
      <c r="AI45" s="17">
        <f>X45-AD45</f>
        <v>6936656</v>
      </c>
      <c r="AJ45" s="18">
        <f>X45-AG45</f>
        <v>6936656</v>
      </c>
      <c r="AK45" s="10"/>
      <c r="AL45" s="455">
        <v>0</v>
      </c>
      <c r="AM45" s="458">
        <v>0</v>
      </c>
      <c r="AN45" s="10"/>
      <c r="AO45" s="365"/>
      <c r="AP45" s="365"/>
      <c r="AQ45" s="365"/>
      <c r="AR45" s="365"/>
      <c r="AS45" s="365"/>
      <c r="AT45" s="365"/>
      <c r="AU45" s="365"/>
      <c r="AV45" s="365"/>
      <c r="AW45" s="365"/>
      <c r="AX45" s="365"/>
      <c r="AY45" s="365"/>
      <c r="AZ45" s="365"/>
    </row>
    <row r="46" spans="1:70" s="514" customFormat="1" ht="15" x14ac:dyDescent="0.2">
      <c r="A46" s="188" t="str">
        <f>+IF(ABRIL!A46=0,"",ABRIL!A46)</f>
        <v>1130107-1</v>
      </c>
      <c r="B46" s="189" t="str">
        <f>+CONCATENATE("Vigencia ",INSTRUCCIONES!$F$3)</f>
        <v>Vigencia 2014</v>
      </c>
      <c r="C46" s="456">
        <f>+ENERO!C46</f>
        <v>0</v>
      </c>
      <c r="D46" s="456">
        <f>ABRIL!D46+MAYO!P46</f>
        <v>0</v>
      </c>
      <c r="E46" s="456">
        <f>ABRIL!E46+MAYO!Q46</f>
        <v>0</v>
      </c>
      <c r="F46" s="170">
        <f>SUM(C46:E46)</f>
        <v>0</v>
      </c>
      <c r="G46" s="283">
        <f>ABRIL!I46</f>
        <v>0</v>
      </c>
      <c r="H46" s="457">
        <v>0</v>
      </c>
      <c r="I46" s="170">
        <f>SUM(G46:H46)</f>
        <v>0</v>
      </c>
      <c r="J46" s="283">
        <f>ABRIL!L46</f>
        <v>0</v>
      </c>
      <c r="K46" s="457">
        <v>0</v>
      </c>
      <c r="L46" s="170">
        <f>SUM(J46:K46)</f>
        <v>0</v>
      </c>
      <c r="M46" s="283">
        <f>F46-I46</f>
        <v>0</v>
      </c>
      <c r="N46" s="170">
        <f>F46-L46</f>
        <v>0</v>
      </c>
      <c r="O46" s="467"/>
      <c r="P46" s="455">
        <v>0</v>
      </c>
      <c r="Q46" s="458">
        <v>0</v>
      </c>
      <c r="R46" s="10"/>
      <c r="S46" s="156" t="str">
        <f>+IF(ABRIL!S46=0,"",ABRIL!S46)</f>
        <v>1010301-2</v>
      </c>
      <c r="T46" s="55" t="str">
        <f>+IF(ABRIL!T46=0,"",ABRIL!T46)</f>
        <v>Aportes Fondos Pensionales - Sin Sit. Fondos</v>
      </c>
      <c r="U46" s="29">
        <f>+ENERO!U46</f>
        <v>25156026</v>
      </c>
      <c r="V46" s="17">
        <f>ABRIL!V46+MAYO!AL46</f>
        <v>0</v>
      </c>
      <c r="W46" s="17">
        <f>ABRIL!W46+MAYO!AM46</f>
        <v>0</v>
      </c>
      <c r="X46" s="20">
        <f>SUM(U46:W46)</f>
        <v>25156026</v>
      </c>
      <c r="Y46" s="21">
        <f>ABRIL!AA46</f>
        <v>12305730</v>
      </c>
      <c r="Z46" s="457">
        <v>3076456</v>
      </c>
      <c r="AA46" s="20">
        <f>SUM(Y46:Z46)</f>
        <v>15382186</v>
      </c>
      <c r="AB46" s="21">
        <f>ABRIL!AD46</f>
        <v>12305730</v>
      </c>
      <c r="AC46" s="457">
        <v>3076456</v>
      </c>
      <c r="AD46" s="20">
        <f>SUM(AB46:AC46)</f>
        <v>15382186</v>
      </c>
      <c r="AE46" s="21">
        <f>ABRIL!AG46</f>
        <v>12305730</v>
      </c>
      <c r="AF46" s="457">
        <v>3076456</v>
      </c>
      <c r="AG46" s="20">
        <f>SUM(AE46:AF46)</f>
        <v>15382186</v>
      </c>
      <c r="AH46" s="21">
        <f>X46-AA46</f>
        <v>9773840</v>
      </c>
      <c r="AI46" s="17">
        <f>X46-AD46</f>
        <v>9773840</v>
      </c>
      <c r="AJ46" s="18">
        <f>X46-AG46</f>
        <v>9773840</v>
      </c>
      <c r="AK46" s="10"/>
      <c r="AL46" s="455">
        <v>0</v>
      </c>
      <c r="AM46" s="458">
        <v>0</v>
      </c>
      <c r="AN46" s="10"/>
      <c r="AO46" s="555"/>
      <c r="AP46" s="554"/>
      <c r="AQ46" s="365"/>
      <c r="AR46" s="365"/>
      <c r="AS46" s="365"/>
      <c r="AT46" s="365"/>
      <c r="AU46" s="365"/>
      <c r="AV46" s="365"/>
      <c r="AW46" s="365"/>
      <c r="AX46" s="365"/>
      <c r="AY46" s="365"/>
      <c r="AZ46" s="365"/>
      <c r="BA46" s="467"/>
      <c r="BF46" s="467"/>
      <c r="BG46" s="467"/>
      <c r="BH46" s="467"/>
      <c r="BI46" s="467"/>
      <c r="BJ46" s="467"/>
      <c r="BK46" s="467"/>
      <c r="BL46" s="467"/>
    </row>
    <row r="47" spans="1:70" s="514" customFormat="1" ht="15" x14ac:dyDescent="0.2">
      <c r="A47" s="188" t="str">
        <f>+IF(ABRIL!A47=0,"",ABRIL!A47)</f>
        <v>1130107-2</v>
      </c>
      <c r="B47" s="189" t="str">
        <f>+IF(ABRIL!B47=0,"",ABRIL!B47)</f>
        <v>Vigencias Anteriores</v>
      </c>
      <c r="C47" s="456">
        <f>+ENERO!C47</f>
        <v>0</v>
      </c>
      <c r="D47" s="456">
        <f>ABRIL!D47+MAYO!P47</f>
        <v>0</v>
      </c>
      <c r="E47" s="456">
        <f>ABRIL!E47+MAYO!Q47</f>
        <v>0</v>
      </c>
      <c r="F47" s="170">
        <f>SUM(C47:E47)</f>
        <v>0</v>
      </c>
      <c r="G47" s="283">
        <f>ABRIL!I47</f>
        <v>0</v>
      </c>
      <c r="H47" s="457">
        <v>0</v>
      </c>
      <c r="I47" s="170">
        <f>SUM(G47:H47)</f>
        <v>0</v>
      </c>
      <c r="J47" s="283">
        <f>ABRIL!L47</f>
        <v>0</v>
      </c>
      <c r="K47" s="457">
        <v>0</v>
      </c>
      <c r="L47" s="170">
        <f>SUM(J47:K47)</f>
        <v>0</v>
      </c>
      <c r="M47" s="283">
        <f>F47-I47</f>
        <v>0</v>
      </c>
      <c r="N47" s="170">
        <f>F47-L47</f>
        <v>0</v>
      </c>
      <c r="O47" s="467"/>
      <c r="P47" s="455">
        <v>0</v>
      </c>
      <c r="Q47" s="458">
        <v>0</v>
      </c>
      <c r="R47" s="10"/>
      <c r="S47" s="156" t="str">
        <f>+IF(ABRIL!S47=0,"",ABRIL!S47)</f>
        <v>1010301-3</v>
      </c>
      <c r="T47" s="55" t="str">
        <f>+IF(ABRIL!T47=0,"",ABRIL!T47)</f>
        <v xml:space="preserve">Aportes a Fondos de Cesantia - Sin Sit. de Fondos </v>
      </c>
      <c r="U47" s="29">
        <f>+ENERO!U47</f>
        <v>20373023</v>
      </c>
      <c r="V47" s="17">
        <f>ABRIL!V47+MAYO!AL47</f>
        <v>0</v>
      </c>
      <c r="W47" s="17">
        <f>ABRIL!W47+MAYO!AM47</f>
        <v>0</v>
      </c>
      <c r="X47" s="20">
        <f>SUM(U47:W47)</f>
        <v>20373023</v>
      </c>
      <c r="Y47" s="21">
        <f>ABRIL!AA47</f>
        <v>0</v>
      </c>
      <c r="Z47" s="457">
        <v>0</v>
      </c>
      <c r="AA47" s="20">
        <f>SUM(Y47:Z47)</f>
        <v>0</v>
      </c>
      <c r="AB47" s="21">
        <f>ABRIL!AD47</f>
        <v>0</v>
      </c>
      <c r="AC47" s="457">
        <v>0</v>
      </c>
      <c r="AD47" s="20">
        <f>SUM(AB47:AC47)</f>
        <v>0</v>
      </c>
      <c r="AE47" s="21">
        <f>ABRIL!AG47</f>
        <v>0</v>
      </c>
      <c r="AF47" s="457">
        <v>0</v>
      </c>
      <c r="AG47" s="20">
        <f>SUM(AE47:AF47)</f>
        <v>0</v>
      </c>
      <c r="AH47" s="21">
        <f>X47-AA47</f>
        <v>20373023</v>
      </c>
      <c r="AI47" s="17">
        <f>X47-AD47</f>
        <v>20373023</v>
      </c>
      <c r="AJ47" s="18">
        <f>X47-AG47</f>
        <v>20373023</v>
      </c>
      <c r="AK47" s="10"/>
      <c r="AL47" s="455">
        <v>0</v>
      </c>
      <c r="AM47" s="458">
        <v>0</v>
      </c>
      <c r="AN47" s="10"/>
      <c r="AO47" s="365"/>
      <c r="AP47" s="365"/>
      <c r="AQ47" s="365"/>
      <c r="AR47" s="365"/>
      <c r="AS47" s="365"/>
      <c r="AT47" s="365"/>
      <c r="AU47" s="365"/>
      <c r="AV47" s="365"/>
      <c r="AW47" s="365"/>
      <c r="AX47" s="365"/>
      <c r="AY47" s="365"/>
      <c r="AZ47" s="365"/>
      <c r="BA47" s="467"/>
      <c r="BF47" s="467"/>
      <c r="BG47" s="467"/>
      <c r="BH47" s="467"/>
      <c r="BI47" s="467"/>
      <c r="BJ47" s="467"/>
      <c r="BK47" s="467"/>
      <c r="BL47" s="467"/>
      <c r="BM47" s="467"/>
      <c r="BN47" s="467"/>
      <c r="BO47" s="467"/>
      <c r="BP47" s="467"/>
      <c r="BQ47" s="467"/>
      <c r="BR47" s="467"/>
    </row>
    <row r="48" spans="1:70" s="467" customFormat="1" x14ac:dyDescent="0.2">
      <c r="A48" s="57">
        <f>+IF(ABRIL!A48=0,"",ABRIL!A48)</f>
        <v>1130108</v>
      </c>
      <c r="B48" s="45" t="str">
        <f>+IF(ABRIL!B48=0,"",ABRIL!B48)</f>
        <v>MINSALUD-FOSYGA -TRAUMA MAYOR Y DESPLAZADOS</v>
      </c>
      <c r="C48" s="53">
        <f t="shared" ref="C48:N48" si="46">SUM(C49:C50)</f>
        <v>0</v>
      </c>
      <c r="D48" s="53">
        <f t="shared" si="46"/>
        <v>0</v>
      </c>
      <c r="E48" s="53">
        <f t="shared" si="46"/>
        <v>0</v>
      </c>
      <c r="F48" s="54">
        <f t="shared" si="46"/>
        <v>0</v>
      </c>
      <c r="G48" s="52">
        <f t="shared" si="46"/>
        <v>0</v>
      </c>
      <c r="H48" s="53">
        <f t="shared" si="46"/>
        <v>0</v>
      </c>
      <c r="I48" s="54">
        <f t="shared" si="46"/>
        <v>0</v>
      </c>
      <c r="J48" s="52">
        <f t="shared" si="46"/>
        <v>0</v>
      </c>
      <c r="K48" s="53">
        <f t="shared" si="46"/>
        <v>0</v>
      </c>
      <c r="L48" s="54">
        <f t="shared" si="46"/>
        <v>0</v>
      </c>
      <c r="M48" s="52">
        <f t="shared" si="46"/>
        <v>0</v>
      </c>
      <c r="N48" s="54">
        <f t="shared" si="46"/>
        <v>0</v>
      </c>
      <c r="P48" s="52">
        <f>SUM(P49:P50)</f>
        <v>0</v>
      </c>
      <c r="Q48" s="54">
        <f>SUM(Q49:Q50)</f>
        <v>0</v>
      </c>
      <c r="R48" s="10"/>
      <c r="S48" s="156" t="str">
        <f>+IF(ABRIL!S48=0,"",ABRIL!S48)</f>
        <v>1010301-4</v>
      </c>
      <c r="T48" s="55" t="str">
        <f>+IF(ABRIL!T48=0,"",ABRIL!T48)</f>
        <v xml:space="preserve">Aporte a ARL. - Sin Sit. de Fondos </v>
      </c>
      <c r="U48" s="29">
        <f>+ENERO!U48</f>
        <v>5979702</v>
      </c>
      <c r="V48" s="17">
        <f>ABRIL!V48+MAYO!AL48</f>
        <v>0</v>
      </c>
      <c r="W48" s="17">
        <f>ABRIL!W48+MAYO!AM48</f>
        <v>0</v>
      </c>
      <c r="X48" s="20">
        <f>SUM(U48:W48)</f>
        <v>5979702</v>
      </c>
      <c r="Y48" s="21">
        <f>ABRIL!AA48</f>
        <v>500764</v>
      </c>
      <c r="Z48" s="457">
        <v>133826</v>
      </c>
      <c r="AA48" s="20">
        <f>SUM(Y48:Z48)</f>
        <v>634590</v>
      </c>
      <c r="AB48" s="21">
        <f>ABRIL!AD48</f>
        <v>500764</v>
      </c>
      <c r="AC48" s="457">
        <v>133826</v>
      </c>
      <c r="AD48" s="20">
        <f>SUM(AB48:AC48)</f>
        <v>634590</v>
      </c>
      <c r="AE48" s="21">
        <f>ABRIL!AG48</f>
        <v>500764</v>
      </c>
      <c r="AF48" s="457">
        <v>133826</v>
      </c>
      <c r="AG48" s="20">
        <f>SUM(AE48:AF48)</f>
        <v>634590</v>
      </c>
      <c r="AH48" s="21">
        <f>X48-AA48</f>
        <v>5345112</v>
      </c>
      <c r="AI48" s="17">
        <f>X48-AD48</f>
        <v>5345112</v>
      </c>
      <c r="AJ48" s="18">
        <f>X48-AG48</f>
        <v>5345112</v>
      </c>
      <c r="AK48" s="10"/>
      <c r="AL48" s="455">
        <v>0</v>
      </c>
      <c r="AM48" s="458">
        <v>0</v>
      </c>
      <c r="AN48" s="10"/>
      <c r="AO48" s="365"/>
      <c r="AP48" s="365"/>
      <c r="AQ48" s="365"/>
      <c r="AR48" s="365"/>
      <c r="AS48" s="365"/>
      <c r="AT48" s="365"/>
      <c r="AU48" s="365"/>
      <c r="AV48" s="365"/>
      <c r="AW48" s="365"/>
      <c r="AX48" s="365"/>
      <c r="AY48" s="365"/>
      <c r="AZ48" s="365"/>
    </row>
    <row r="49" spans="1:70" s="514" customFormat="1" ht="15" x14ac:dyDescent="0.2">
      <c r="A49" s="188" t="str">
        <f>+IF(ABRIL!A49=0,"",ABRIL!A49)</f>
        <v>1130108-1</v>
      </c>
      <c r="B49" s="189" t="str">
        <f>+CONCATENATE("Vigencia ",INSTRUCCIONES!$F$3)</f>
        <v>Vigencia 2014</v>
      </c>
      <c r="C49" s="456">
        <f>+ENERO!C49</f>
        <v>0</v>
      </c>
      <c r="D49" s="456">
        <f>ABRIL!D49+MAYO!P49</f>
        <v>0</v>
      </c>
      <c r="E49" s="456">
        <f>ABRIL!E49+MAYO!Q49</f>
        <v>0</v>
      </c>
      <c r="F49" s="170">
        <f>SUM(C49:E49)</f>
        <v>0</v>
      </c>
      <c r="G49" s="283">
        <f>ABRIL!I49</f>
        <v>0</v>
      </c>
      <c r="H49" s="457">
        <v>0</v>
      </c>
      <c r="I49" s="170">
        <f>SUM(G49:H49)</f>
        <v>0</v>
      </c>
      <c r="J49" s="283">
        <f>ABRIL!L49</f>
        <v>0</v>
      </c>
      <c r="K49" s="457">
        <v>0</v>
      </c>
      <c r="L49" s="170">
        <f>SUM(J49:K49)</f>
        <v>0</v>
      </c>
      <c r="M49" s="283">
        <f>F49-I49</f>
        <v>0</v>
      </c>
      <c r="N49" s="170">
        <f>F49-L49</f>
        <v>0</v>
      </c>
      <c r="O49" s="467"/>
      <c r="P49" s="455">
        <v>0</v>
      </c>
      <c r="Q49" s="458">
        <v>0</v>
      </c>
      <c r="R49" s="10"/>
      <c r="S49" s="155">
        <f>+IF(ABRIL!S49=0,"",ABRIL!S49)</f>
        <v>1010302</v>
      </c>
      <c r="T49" s="159" t="str">
        <f>+IF(ABRIL!T49=0,"",ABRIL!T49)</f>
        <v>Contribuciones - Otros</v>
      </c>
      <c r="U49" s="29">
        <f t="shared" ref="U49:AJ49" si="47">SUM(U50:U54)</f>
        <v>62560299</v>
      </c>
      <c r="V49" s="17">
        <f t="shared" si="47"/>
        <v>0</v>
      </c>
      <c r="W49" s="17">
        <f t="shared" si="47"/>
        <v>0</v>
      </c>
      <c r="X49" s="20">
        <f t="shared" si="47"/>
        <v>62560299</v>
      </c>
      <c r="Y49" s="21">
        <f t="shared" si="47"/>
        <v>4293882</v>
      </c>
      <c r="Z49" s="169">
        <f t="shared" si="47"/>
        <v>1025485</v>
      </c>
      <c r="AA49" s="20">
        <f t="shared" si="47"/>
        <v>5319367</v>
      </c>
      <c r="AB49" s="21">
        <f t="shared" si="47"/>
        <v>4293882</v>
      </c>
      <c r="AC49" s="169">
        <f t="shared" si="47"/>
        <v>1025485</v>
      </c>
      <c r="AD49" s="20">
        <f t="shared" si="47"/>
        <v>5319367</v>
      </c>
      <c r="AE49" s="21">
        <f t="shared" si="47"/>
        <v>3252272</v>
      </c>
      <c r="AF49" s="169">
        <f t="shared" si="47"/>
        <v>1041610</v>
      </c>
      <c r="AG49" s="20">
        <f t="shared" si="47"/>
        <v>4293882</v>
      </c>
      <c r="AH49" s="21">
        <f t="shared" si="47"/>
        <v>57240932</v>
      </c>
      <c r="AI49" s="17">
        <f t="shared" si="47"/>
        <v>57240932</v>
      </c>
      <c r="AJ49" s="18">
        <f t="shared" si="47"/>
        <v>58266417</v>
      </c>
      <c r="AK49" s="10"/>
      <c r="AL49" s="31">
        <f>SUM(AL50:AL54)</f>
        <v>0</v>
      </c>
      <c r="AM49" s="28">
        <f>SUM(AM50:AM54)</f>
        <v>0</v>
      </c>
      <c r="AN49" s="10"/>
      <c r="AO49" s="555"/>
      <c r="AP49" s="554"/>
      <c r="AQ49" s="365"/>
      <c r="AR49" s="365"/>
      <c r="AS49" s="365"/>
      <c r="AT49" s="365"/>
      <c r="AU49" s="365"/>
      <c r="AV49" s="365"/>
      <c r="AW49" s="365"/>
      <c r="AX49" s="365"/>
      <c r="AY49" s="365"/>
      <c r="AZ49" s="365"/>
      <c r="BA49" s="467"/>
      <c r="BF49" s="467"/>
      <c r="BG49" s="467"/>
      <c r="BH49" s="467"/>
      <c r="BI49" s="467"/>
      <c r="BJ49" s="467"/>
      <c r="BK49" s="467"/>
      <c r="BL49" s="467"/>
      <c r="BM49" s="467"/>
      <c r="BN49" s="467"/>
      <c r="BO49" s="467"/>
      <c r="BP49" s="467"/>
      <c r="BQ49" s="467"/>
      <c r="BR49" s="467"/>
    </row>
    <row r="50" spans="1:70" s="514" customFormat="1" ht="15" x14ac:dyDescent="0.2">
      <c r="A50" s="188" t="str">
        <f>+IF(ABRIL!A50=0,"",ABRIL!A50)</f>
        <v>1130108-2</v>
      </c>
      <c r="B50" s="189" t="str">
        <f>+IF(ABRIL!B50=0,"",ABRIL!B50)</f>
        <v>Vigencias Anteriores</v>
      </c>
      <c r="C50" s="456">
        <f>+ENERO!C50</f>
        <v>0</v>
      </c>
      <c r="D50" s="456">
        <f>ABRIL!D50+MAYO!P50</f>
        <v>0</v>
      </c>
      <c r="E50" s="456">
        <f>ABRIL!E50+MAYO!Q50</f>
        <v>0</v>
      </c>
      <c r="F50" s="170">
        <f>SUM(C50:E50)</f>
        <v>0</v>
      </c>
      <c r="G50" s="283">
        <f>ABRIL!I50</f>
        <v>0</v>
      </c>
      <c r="H50" s="457">
        <v>0</v>
      </c>
      <c r="I50" s="170">
        <f>SUM(G50:H50)</f>
        <v>0</v>
      </c>
      <c r="J50" s="283">
        <f>ABRIL!L50</f>
        <v>0</v>
      </c>
      <c r="K50" s="457">
        <v>0</v>
      </c>
      <c r="L50" s="170">
        <f>SUM(J50:K50)</f>
        <v>0</v>
      </c>
      <c r="M50" s="283">
        <f>F50-I50</f>
        <v>0</v>
      </c>
      <c r="N50" s="170">
        <f>F50-L50</f>
        <v>0</v>
      </c>
      <c r="O50" s="467"/>
      <c r="P50" s="455">
        <v>0</v>
      </c>
      <c r="Q50" s="458">
        <v>0</v>
      </c>
      <c r="R50" s="10"/>
      <c r="S50" s="156" t="str">
        <f>+IF(ABRIL!S50=0,"",ABRIL!S50)</f>
        <v>1010302-1</v>
      </c>
      <c r="T50" s="55" t="str">
        <f>+IF(ABRIL!T50=0,"",ABRIL!T50)</f>
        <v>Aportes a E.P.S.- Con sit. Fondos</v>
      </c>
      <c r="U50" s="29">
        <f>+ENERO!U50</f>
        <v>8397028</v>
      </c>
      <c r="V50" s="17">
        <f>ABRIL!V50+MAYO!AL50</f>
        <v>0</v>
      </c>
      <c r="W50" s="17">
        <f>ABRIL!W50+MAYO!AM50</f>
        <v>0</v>
      </c>
      <c r="X50" s="20">
        <f t="shared" ref="X50:X55" si="48">SUM(U50:W50)</f>
        <v>8397028</v>
      </c>
      <c r="Y50" s="21">
        <f>ABRIL!AA50</f>
        <v>0</v>
      </c>
      <c r="Z50" s="457">
        <v>0</v>
      </c>
      <c r="AA50" s="20">
        <f t="shared" ref="AA50:AA55" si="49">SUM(Y50:Z50)</f>
        <v>0</v>
      </c>
      <c r="AB50" s="21">
        <f>ABRIL!AD50</f>
        <v>0</v>
      </c>
      <c r="AC50" s="457">
        <v>0</v>
      </c>
      <c r="AD50" s="20">
        <f t="shared" ref="AD50:AD55" si="50">SUM(AB50:AC50)</f>
        <v>0</v>
      </c>
      <c r="AE50" s="21">
        <f>ABRIL!AG50</f>
        <v>0</v>
      </c>
      <c r="AF50" s="457">
        <v>0</v>
      </c>
      <c r="AG50" s="20">
        <f t="shared" ref="AG50:AG55" si="51">SUM(AE50:AF50)</f>
        <v>0</v>
      </c>
      <c r="AH50" s="21">
        <f t="shared" ref="AH50:AH55" si="52">X50-AA50</f>
        <v>8397028</v>
      </c>
      <c r="AI50" s="17">
        <f t="shared" ref="AI50:AI55" si="53">X50-AD50</f>
        <v>8397028</v>
      </c>
      <c r="AJ50" s="18">
        <f t="shared" ref="AJ50:AJ55" si="54">X50-AG50</f>
        <v>8397028</v>
      </c>
      <c r="AK50" s="10"/>
      <c r="AL50" s="455">
        <v>0</v>
      </c>
      <c r="AM50" s="458">
        <v>0</v>
      </c>
      <c r="AN50" s="10"/>
      <c r="AO50" s="365"/>
      <c r="AP50" s="365"/>
      <c r="AQ50" s="365"/>
      <c r="AR50" s="365"/>
      <c r="AS50" s="365"/>
      <c r="AT50" s="365"/>
      <c r="AU50" s="365"/>
      <c r="AV50" s="365"/>
      <c r="AW50" s="365"/>
      <c r="AX50" s="365"/>
      <c r="AY50" s="365"/>
      <c r="AZ50" s="365"/>
      <c r="BA50" s="467"/>
      <c r="BF50" s="467"/>
      <c r="BG50" s="467"/>
      <c r="BH50" s="467"/>
      <c r="BI50" s="467"/>
      <c r="BJ50" s="467"/>
      <c r="BK50" s="467"/>
      <c r="BL50" s="467"/>
      <c r="BM50" s="467"/>
      <c r="BN50" s="467"/>
      <c r="BO50" s="467"/>
      <c r="BP50" s="467"/>
      <c r="BQ50" s="467"/>
      <c r="BR50" s="467"/>
    </row>
    <row r="51" spans="1:70" s="467" customFormat="1" x14ac:dyDescent="0.2">
      <c r="A51" s="57">
        <f>+IF(ABRIL!A51=0,"",ABRIL!A51)</f>
        <v>1130109</v>
      </c>
      <c r="B51" s="45" t="str">
        <f>+IF(ABRIL!B51=0,"",ABRIL!B51)</f>
        <v>EPS - PLANES COMPLEMENTARIOS</v>
      </c>
      <c r="C51" s="53">
        <f t="shared" ref="C51:N51" si="55">SUM(C52:C53)</f>
        <v>0</v>
      </c>
      <c r="D51" s="53">
        <f t="shared" si="55"/>
        <v>0</v>
      </c>
      <c r="E51" s="53">
        <f t="shared" si="55"/>
        <v>0</v>
      </c>
      <c r="F51" s="54">
        <f t="shared" si="55"/>
        <v>0</v>
      </c>
      <c r="G51" s="52">
        <f t="shared" si="55"/>
        <v>0</v>
      </c>
      <c r="H51" s="53">
        <f t="shared" si="55"/>
        <v>0</v>
      </c>
      <c r="I51" s="54">
        <f t="shared" si="55"/>
        <v>0</v>
      </c>
      <c r="J51" s="52">
        <f t="shared" si="55"/>
        <v>0</v>
      </c>
      <c r="K51" s="53">
        <f t="shared" si="55"/>
        <v>0</v>
      </c>
      <c r="L51" s="54">
        <f t="shared" si="55"/>
        <v>0</v>
      </c>
      <c r="M51" s="52">
        <f t="shared" si="55"/>
        <v>0</v>
      </c>
      <c r="N51" s="54">
        <f t="shared" si="55"/>
        <v>0</v>
      </c>
      <c r="P51" s="52">
        <f>SUM(P52:P53)</f>
        <v>0</v>
      </c>
      <c r="Q51" s="54">
        <f>SUM(Q52:Q53)</f>
        <v>0</v>
      </c>
      <c r="R51" s="10"/>
      <c r="S51" s="156" t="str">
        <f>+IF(ABRIL!S51=0,"",ABRIL!S51)</f>
        <v>1010302-2</v>
      </c>
      <c r="T51" s="55" t="str">
        <f>+IF(ABRIL!T51=0,"",ABRIL!T51)</f>
        <v>Aportes Fondos Pensionales - Con Sit. Fondos</v>
      </c>
      <c r="U51" s="29">
        <f>+ENERO!U51</f>
        <v>8638318</v>
      </c>
      <c r="V51" s="17">
        <f>ABRIL!V51+MAYO!AL51</f>
        <v>0</v>
      </c>
      <c r="W51" s="17">
        <f>ABRIL!W51+MAYO!AM51</f>
        <v>0</v>
      </c>
      <c r="X51" s="20">
        <f t="shared" si="48"/>
        <v>8638318</v>
      </c>
      <c r="Y51" s="21">
        <f>ABRIL!AA51</f>
        <v>0</v>
      </c>
      <c r="Z51" s="457">
        <v>0</v>
      </c>
      <c r="AA51" s="20">
        <f t="shared" si="49"/>
        <v>0</v>
      </c>
      <c r="AB51" s="21">
        <f>ABRIL!AD51</f>
        <v>0</v>
      </c>
      <c r="AC51" s="457">
        <v>0</v>
      </c>
      <c r="AD51" s="20">
        <f t="shared" si="50"/>
        <v>0</v>
      </c>
      <c r="AE51" s="21">
        <f>ABRIL!AG51</f>
        <v>0</v>
      </c>
      <c r="AF51" s="457">
        <v>0</v>
      </c>
      <c r="AG51" s="20">
        <f t="shared" si="51"/>
        <v>0</v>
      </c>
      <c r="AH51" s="21">
        <f t="shared" si="52"/>
        <v>8638318</v>
      </c>
      <c r="AI51" s="17">
        <f t="shared" si="53"/>
        <v>8638318</v>
      </c>
      <c r="AJ51" s="18">
        <f t="shared" si="54"/>
        <v>8638318</v>
      </c>
      <c r="AK51" s="10"/>
      <c r="AL51" s="455">
        <v>0</v>
      </c>
      <c r="AM51" s="458">
        <v>0</v>
      </c>
      <c r="AN51" s="10"/>
      <c r="AO51" s="365"/>
      <c r="AP51" s="365"/>
      <c r="AQ51" s="365"/>
      <c r="AR51" s="365"/>
      <c r="AS51" s="365"/>
      <c r="AT51" s="365"/>
      <c r="AU51" s="365"/>
      <c r="AV51" s="365"/>
      <c r="AW51" s="365"/>
      <c r="AX51" s="365"/>
      <c r="AY51" s="365"/>
      <c r="AZ51" s="365"/>
    </row>
    <row r="52" spans="1:70" s="514" customFormat="1" ht="15" x14ac:dyDescent="0.2">
      <c r="A52" s="188" t="str">
        <f>+IF(ABRIL!A52=0,"",ABRIL!A52)</f>
        <v>1130109-1</v>
      </c>
      <c r="B52" s="189" t="str">
        <f>+CONCATENATE("Vigencia ",INSTRUCCIONES!$F$3)</f>
        <v>Vigencia 2014</v>
      </c>
      <c r="C52" s="456">
        <f>+ENERO!C52</f>
        <v>0</v>
      </c>
      <c r="D52" s="456">
        <f>ABRIL!D52+MAYO!P52</f>
        <v>0</v>
      </c>
      <c r="E52" s="456">
        <f>ABRIL!E52+MAYO!Q52</f>
        <v>0</v>
      </c>
      <c r="F52" s="170">
        <f>SUM(C52:E52)</f>
        <v>0</v>
      </c>
      <c r="G52" s="283">
        <f>ABRIL!I52</f>
        <v>0</v>
      </c>
      <c r="H52" s="457">
        <v>0</v>
      </c>
      <c r="I52" s="170">
        <f>SUM(G52:H52)</f>
        <v>0</v>
      </c>
      <c r="J52" s="283">
        <f>ABRIL!L52</f>
        <v>0</v>
      </c>
      <c r="K52" s="457">
        <v>0</v>
      </c>
      <c r="L52" s="170">
        <f>SUM(J52:K52)</f>
        <v>0</v>
      </c>
      <c r="M52" s="283">
        <f>F52-I52</f>
        <v>0</v>
      </c>
      <c r="N52" s="170">
        <f>F52-L52</f>
        <v>0</v>
      </c>
      <c r="O52" s="467"/>
      <c r="P52" s="455">
        <v>0</v>
      </c>
      <c r="Q52" s="458">
        <v>0</v>
      </c>
      <c r="R52" s="10"/>
      <c r="S52" s="156" t="str">
        <f>+IF(ABRIL!S52=0,"",ABRIL!S52)</f>
        <v>1010302-3</v>
      </c>
      <c r="T52" s="55" t="str">
        <f>+IF(ABRIL!T52=0,"",ABRIL!T52)</f>
        <v xml:space="preserve">Aportes a Fondos de Cesantia - Con Sit. de Fondos </v>
      </c>
      <c r="U52" s="29">
        <f>+ENERO!U52</f>
        <v>23542276</v>
      </c>
      <c r="V52" s="17">
        <f>ABRIL!V52+MAYO!AL52</f>
        <v>0</v>
      </c>
      <c r="W52" s="17">
        <f>ABRIL!W52+MAYO!AM52</f>
        <v>0</v>
      </c>
      <c r="X52" s="20">
        <f t="shared" si="48"/>
        <v>23542276</v>
      </c>
      <c r="Y52" s="21">
        <f>ABRIL!AA52</f>
        <v>0</v>
      </c>
      <c r="Z52" s="457">
        <v>0</v>
      </c>
      <c r="AA52" s="20">
        <f t="shared" si="49"/>
        <v>0</v>
      </c>
      <c r="AB52" s="21">
        <f>ABRIL!AD52</f>
        <v>0</v>
      </c>
      <c r="AC52" s="457">
        <v>0</v>
      </c>
      <c r="AD52" s="20">
        <f t="shared" si="50"/>
        <v>0</v>
      </c>
      <c r="AE52" s="21">
        <f>ABRIL!AG52</f>
        <v>0</v>
      </c>
      <c r="AF52" s="457">
        <v>0</v>
      </c>
      <c r="AG52" s="20">
        <f t="shared" si="51"/>
        <v>0</v>
      </c>
      <c r="AH52" s="21">
        <f t="shared" si="52"/>
        <v>23542276</v>
      </c>
      <c r="AI52" s="17">
        <f t="shared" si="53"/>
        <v>23542276</v>
      </c>
      <c r="AJ52" s="18">
        <f t="shared" si="54"/>
        <v>23542276</v>
      </c>
      <c r="AK52" s="10"/>
      <c r="AL52" s="455">
        <v>0</v>
      </c>
      <c r="AM52" s="458">
        <v>0</v>
      </c>
      <c r="AN52" s="10"/>
      <c r="AO52" s="556"/>
      <c r="AP52" s="556"/>
      <c r="AQ52" s="556"/>
      <c r="AR52" s="365"/>
      <c r="AS52" s="555"/>
      <c r="AT52" s="555"/>
      <c r="AU52" s="555"/>
      <c r="AV52" s="555"/>
      <c r="AW52" s="555"/>
      <c r="AX52" s="555"/>
      <c r="AY52" s="555"/>
      <c r="AZ52" s="555"/>
      <c r="BA52" s="467"/>
      <c r="BF52" s="467"/>
      <c r="BG52" s="467"/>
      <c r="BH52" s="467"/>
      <c r="BI52" s="467"/>
      <c r="BJ52" s="467"/>
      <c r="BK52" s="467"/>
      <c r="BL52" s="467"/>
      <c r="BM52" s="467"/>
      <c r="BN52" s="467"/>
      <c r="BO52" s="467"/>
      <c r="BP52" s="467"/>
      <c r="BQ52" s="467"/>
      <c r="BR52" s="467"/>
    </row>
    <row r="53" spans="1:70" s="514" customFormat="1" ht="15" x14ac:dyDescent="0.2">
      <c r="A53" s="188" t="str">
        <f>+IF(ABRIL!A53=0,"",ABRIL!A53)</f>
        <v>1130109-2</v>
      </c>
      <c r="B53" s="189" t="str">
        <f>+IF(ABRIL!B53=0,"",ABRIL!B53)</f>
        <v>Vigencias Anteriores</v>
      </c>
      <c r="C53" s="456">
        <f>+ENERO!C53</f>
        <v>0</v>
      </c>
      <c r="D53" s="456">
        <f>ABRIL!D53+MAYO!P53</f>
        <v>0</v>
      </c>
      <c r="E53" s="456">
        <f>ABRIL!E53+MAYO!Q53</f>
        <v>0</v>
      </c>
      <c r="F53" s="170">
        <f>SUM(C53:E53)</f>
        <v>0</v>
      </c>
      <c r="G53" s="283">
        <f>ABRIL!I53</f>
        <v>0</v>
      </c>
      <c r="H53" s="457">
        <v>0</v>
      </c>
      <c r="I53" s="170">
        <f>SUM(G53:H53)</f>
        <v>0</v>
      </c>
      <c r="J53" s="283">
        <f>ABRIL!L53</f>
        <v>0</v>
      </c>
      <c r="K53" s="457">
        <v>0</v>
      </c>
      <c r="L53" s="170">
        <f>SUM(J53:K53)</f>
        <v>0</v>
      </c>
      <c r="M53" s="283">
        <f>F53-I53</f>
        <v>0</v>
      </c>
      <c r="N53" s="170">
        <f>F53-L53</f>
        <v>0</v>
      </c>
      <c r="O53" s="467"/>
      <c r="P53" s="455">
        <v>0</v>
      </c>
      <c r="Q53" s="458">
        <v>0</v>
      </c>
      <c r="R53" s="10"/>
      <c r="S53" s="156" t="str">
        <f>+IF(ABRIL!S53=0,"",ABRIL!S53)</f>
        <v>1010302-4</v>
      </c>
      <c r="T53" s="55" t="str">
        <f>+IF(ABRIL!T53=0,"",ABRIL!T53)</f>
        <v>Aporte a ARL. - Con Sit. de Fondos</v>
      </c>
      <c r="U53" s="29">
        <f>+ENERO!U53</f>
        <v>1490853</v>
      </c>
      <c r="V53" s="17">
        <f>ABRIL!V53+MAYO!AL53</f>
        <v>0</v>
      </c>
      <c r="W53" s="17">
        <f>ABRIL!W53+MAYO!AM53</f>
        <v>0</v>
      </c>
      <c r="X53" s="20">
        <f t="shared" si="48"/>
        <v>1490853</v>
      </c>
      <c r="Y53" s="21">
        <f>ABRIL!AA53</f>
        <v>0</v>
      </c>
      <c r="Z53" s="457">
        <v>0</v>
      </c>
      <c r="AA53" s="20">
        <f t="shared" si="49"/>
        <v>0</v>
      </c>
      <c r="AB53" s="21">
        <f>ABRIL!AD53</f>
        <v>0</v>
      </c>
      <c r="AC53" s="457">
        <v>0</v>
      </c>
      <c r="AD53" s="20">
        <f t="shared" si="50"/>
        <v>0</v>
      </c>
      <c r="AE53" s="21">
        <f>ABRIL!AG53</f>
        <v>0</v>
      </c>
      <c r="AF53" s="457">
        <v>0</v>
      </c>
      <c r="AG53" s="20">
        <f t="shared" si="51"/>
        <v>0</v>
      </c>
      <c r="AH53" s="21">
        <f t="shared" si="52"/>
        <v>1490853</v>
      </c>
      <c r="AI53" s="17">
        <f t="shared" si="53"/>
        <v>1490853</v>
      </c>
      <c r="AJ53" s="18">
        <f t="shared" si="54"/>
        <v>1490853</v>
      </c>
      <c r="AK53" s="10"/>
      <c r="AL53" s="455">
        <v>0</v>
      </c>
      <c r="AM53" s="458">
        <v>0</v>
      </c>
      <c r="AN53" s="10"/>
      <c r="AO53" s="365"/>
      <c r="AP53" s="365"/>
      <c r="AQ53" s="365"/>
      <c r="AR53" s="365"/>
      <c r="AS53" s="365"/>
      <c r="AT53" s="365"/>
      <c r="AU53" s="365"/>
      <c r="AV53" s="365"/>
      <c r="AW53" s="365"/>
      <c r="AX53" s="365"/>
      <c r="AY53" s="365"/>
      <c r="AZ53" s="365"/>
      <c r="BA53" s="467"/>
      <c r="BF53" s="467"/>
      <c r="BG53" s="467"/>
      <c r="BH53" s="467"/>
      <c r="BI53" s="467"/>
      <c r="BJ53" s="467"/>
      <c r="BK53" s="467"/>
      <c r="BL53" s="467"/>
      <c r="BM53" s="467"/>
      <c r="BN53" s="467"/>
      <c r="BO53" s="467"/>
      <c r="BP53" s="467"/>
      <c r="BQ53" s="467"/>
      <c r="BR53" s="467"/>
    </row>
    <row r="54" spans="1:70" s="467" customFormat="1" x14ac:dyDescent="0.2">
      <c r="A54" s="57">
        <f>+IF(ABRIL!A54=0,"",ABRIL!A54)</f>
        <v>1130110</v>
      </c>
      <c r="B54" s="45" t="str">
        <f>+IF(ABRIL!B54=0,"",ABRIL!B54)</f>
        <v>EMPRESAS MEDICINA PREPAGADA</v>
      </c>
      <c r="C54" s="53">
        <f t="shared" ref="C54:N54" si="56">SUM(C55:C56)</f>
        <v>0</v>
      </c>
      <c r="D54" s="53">
        <f t="shared" si="56"/>
        <v>0</v>
      </c>
      <c r="E54" s="53">
        <f t="shared" si="56"/>
        <v>0</v>
      </c>
      <c r="F54" s="54">
        <f t="shared" si="56"/>
        <v>0</v>
      </c>
      <c r="G54" s="52">
        <f t="shared" si="56"/>
        <v>0</v>
      </c>
      <c r="H54" s="53">
        <f t="shared" si="56"/>
        <v>0</v>
      </c>
      <c r="I54" s="54">
        <f t="shared" si="56"/>
        <v>0</v>
      </c>
      <c r="J54" s="52">
        <f t="shared" si="56"/>
        <v>0</v>
      </c>
      <c r="K54" s="53">
        <f t="shared" si="56"/>
        <v>0</v>
      </c>
      <c r="L54" s="54">
        <f t="shared" si="56"/>
        <v>0</v>
      </c>
      <c r="M54" s="52">
        <f t="shared" si="56"/>
        <v>0</v>
      </c>
      <c r="N54" s="54">
        <f t="shared" si="56"/>
        <v>0</v>
      </c>
      <c r="P54" s="52">
        <f>SUM(P55:P56)</f>
        <v>0</v>
      </c>
      <c r="Q54" s="54">
        <f>SUM(Q55:Q56)</f>
        <v>0</v>
      </c>
      <c r="R54" s="10"/>
      <c r="S54" s="156" t="str">
        <f>+IF(ABRIL!S54=0,"",ABRIL!S54)</f>
        <v>1010302-5</v>
      </c>
      <c r="T54" s="55" t="str">
        <f>+IF(ABRIL!T54=0,"",ABRIL!T54)</f>
        <v>Aporte a Caja Compensación Familiar</v>
      </c>
      <c r="U54" s="29">
        <f>+ENERO!U54</f>
        <v>20491824</v>
      </c>
      <c r="V54" s="17">
        <f>ABRIL!V54+MAYO!AL54</f>
        <v>0</v>
      </c>
      <c r="W54" s="17">
        <f>ABRIL!W54+MAYO!AM54</f>
        <v>0</v>
      </c>
      <c r="X54" s="20">
        <f t="shared" si="48"/>
        <v>20491824</v>
      </c>
      <c r="Y54" s="21">
        <f>ABRIL!AA54</f>
        <v>4293882</v>
      </c>
      <c r="Z54" s="457">
        <v>1025485</v>
      </c>
      <c r="AA54" s="20">
        <f t="shared" si="49"/>
        <v>5319367</v>
      </c>
      <c r="AB54" s="21">
        <f>ABRIL!AD54</f>
        <v>4293882</v>
      </c>
      <c r="AC54" s="457">
        <v>1025485</v>
      </c>
      <c r="AD54" s="20">
        <f t="shared" si="50"/>
        <v>5319367</v>
      </c>
      <c r="AE54" s="21">
        <f>ABRIL!AG54</f>
        <v>3252272</v>
      </c>
      <c r="AF54" s="457">
        <v>1041610</v>
      </c>
      <c r="AG54" s="20">
        <f t="shared" si="51"/>
        <v>4293882</v>
      </c>
      <c r="AH54" s="21">
        <f t="shared" si="52"/>
        <v>15172457</v>
      </c>
      <c r="AI54" s="17">
        <f t="shared" si="53"/>
        <v>15172457</v>
      </c>
      <c r="AJ54" s="18">
        <f t="shared" si="54"/>
        <v>16197942</v>
      </c>
      <c r="AK54" s="10"/>
      <c r="AL54" s="455">
        <v>0</v>
      </c>
      <c r="AM54" s="458">
        <v>0</v>
      </c>
      <c r="AN54" s="10"/>
      <c r="AO54" s="365"/>
      <c r="AP54" s="365"/>
      <c r="AQ54" s="365"/>
      <c r="AR54" s="365"/>
      <c r="AS54" s="365"/>
      <c r="AT54" s="365"/>
      <c r="AU54" s="365"/>
      <c r="AV54" s="365"/>
      <c r="AW54" s="365"/>
      <c r="AX54" s="365"/>
      <c r="AY54" s="365"/>
      <c r="AZ54" s="365"/>
    </row>
    <row r="55" spans="1:70" s="514" customFormat="1" ht="15" x14ac:dyDescent="0.2">
      <c r="A55" s="188" t="str">
        <f>+IF(ABRIL!A55=0,"",ABRIL!A55)</f>
        <v>1130110-1</v>
      </c>
      <c r="B55" s="189" t="str">
        <f>+CONCATENATE("Vigencia ",INSTRUCCIONES!$F$3)</f>
        <v>Vigencia 2014</v>
      </c>
      <c r="C55" s="456">
        <f>+ENERO!C55</f>
        <v>0</v>
      </c>
      <c r="D55" s="456">
        <f>ABRIL!D55+MAYO!P55</f>
        <v>0</v>
      </c>
      <c r="E55" s="456">
        <f>ABRIL!E55+MAYO!Q55</f>
        <v>0</v>
      </c>
      <c r="F55" s="170">
        <f>SUM(C55:E55)</f>
        <v>0</v>
      </c>
      <c r="G55" s="283">
        <f>ABRIL!I55</f>
        <v>0</v>
      </c>
      <c r="H55" s="457">
        <v>0</v>
      </c>
      <c r="I55" s="170">
        <f>SUM(G55:H55)</f>
        <v>0</v>
      </c>
      <c r="J55" s="283">
        <f>ABRIL!L55</f>
        <v>0</v>
      </c>
      <c r="K55" s="457">
        <v>0</v>
      </c>
      <c r="L55" s="170">
        <f>SUM(J55:K55)</f>
        <v>0</v>
      </c>
      <c r="M55" s="283">
        <f>F55-I55</f>
        <v>0</v>
      </c>
      <c r="N55" s="170">
        <f>F55-L55</f>
        <v>0</v>
      </c>
      <c r="O55" s="467"/>
      <c r="P55" s="455">
        <v>0</v>
      </c>
      <c r="Q55" s="458">
        <v>0</v>
      </c>
      <c r="R55" s="10"/>
      <c r="S55" s="155">
        <f>+IF(ABRIL!S55=0,"",ABRIL!S55)</f>
        <v>1010399</v>
      </c>
      <c r="T55" s="159" t="str">
        <f>+IF(ABRIL!T55=0,"",ABRIL!T55)</f>
        <v>Vigencias Anteriores</v>
      </c>
      <c r="U55" s="29">
        <f>+ENERO!U55</f>
        <v>0</v>
      </c>
      <c r="V55" s="17">
        <f>ABRIL!V55+MAYO!AL55</f>
        <v>0</v>
      </c>
      <c r="W55" s="17">
        <f>ABRIL!W55+MAYO!AM55</f>
        <v>29357693</v>
      </c>
      <c r="X55" s="20">
        <f t="shared" si="48"/>
        <v>29357693</v>
      </c>
      <c r="Y55" s="21">
        <f>ABRIL!AA55</f>
        <v>29357693</v>
      </c>
      <c r="Z55" s="457">
        <v>0</v>
      </c>
      <c r="AA55" s="20">
        <f t="shared" si="49"/>
        <v>29357693</v>
      </c>
      <c r="AB55" s="21">
        <f>ABRIL!AD55</f>
        <v>29357693</v>
      </c>
      <c r="AC55" s="457">
        <v>0</v>
      </c>
      <c r="AD55" s="20">
        <f t="shared" si="50"/>
        <v>29357693</v>
      </c>
      <c r="AE55" s="21">
        <f>ABRIL!AG55</f>
        <v>13964310</v>
      </c>
      <c r="AF55" s="457">
        <v>0</v>
      </c>
      <c r="AG55" s="20">
        <f t="shared" si="51"/>
        <v>13964310</v>
      </c>
      <c r="AH55" s="21">
        <f t="shared" si="52"/>
        <v>0</v>
      </c>
      <c r="AI55" s="17">
        <f t="shared" si="53"/>
        <v>0</v>
      </c>
      <c r="AJ55" s="18">
        <f t="shared" si="54"/>
        <v>15393383</v>
      </c>
      <c r="AK55" s="10"/>
      <c r="AL55" s="455">
        <v>0</v>
      </c>
      <c r="AM55" s="458">
        <v>0</v>
      </c>
      <c r="AN55" s="10"/>
      <c r="AO55" s="365"/>
      <c r="AP55" s="554"/>
      <c r="AQ55" s="365"/>
      <c r="AR55" s="365"/>
      <c r="AS55" s="365"/>
      <c r="AT55" s="365"/>
      <c r="AU55" s="365"/>
      <c r="AV55" s="365"/>
      <c r="AW55" s="365"/>
      <c r="AX55" s="365"/>
      <c r="AY55" s="365"/>
      <c r="AZ55" s="365"/>
      <c r="BA55" s="467"/>
      <c r="BF55" s="467"/>
      <c r="BG55" s="467"/>
      <c r="BH55" s="467"/>
      <c r="BI55" s="467"/>
      <c r="BJ55" s="467"/>
      <c r="BK55" s="467"/>
      <c r="BL55" s="467"/>
      <c r="BM55" s="467"/>
      <c r="BN55" s="467"/>
      <c r="BO55" s="467"/>
      <c r="BP55" s="467"/>
      <c r="BQ55" s="467"/>
      <c r="BR55" s="467"/>
    </row>
    <row r="56" spans="1:70" s="514" customFormat="1" ht="15.75" x14ac:dyDescent="0.2">
      <c r="A56" s="188" t="str">
        <f>+IF(ABRIL!A56=0,"",ABRIL!A56)</f>
        <v>1130110-2</v>
      </c>
      <c r="B56" s="189" t="str">
        <f>+IF(ABRIL!B56=0,"",ABRIL!B56)</f>
        <v>Vigencias Anteriores</v>
      </c>
      <c r="C56" s="456">
        <f>+ENERO!C56</f>
        <v>0</v>
      </c>
      <c r="D56" s="456">
        <f>ABRIL!D56+MAYO!P56</f>
        <v>0</v>
      </c>
      <c r="E56" s="456">
        <f>ABRIL!E56+MAYO!Q56</f>
        <v>0</v>
      </c>
      <c r="F56" s="170">
        <f>SUM(C56:E56)</f>
        <v>0</v>
      </c>
      <c r="G56" s="283">
        <f>ABRIL!I56</f>
        <v>0</v>
      </c>
      <c r="H56" s="457">
        <v>0</v>
      </c>
      <c r="I56" s="170">
        <f>SUM(G56:H56)</f>
        <v>0</v>
      </c>
      <c r="J56" s="283">
        <f>ABRIL!L56</f>
        <v>0</v>
      </c>
      <c r="K56" s="457">
        <v>0</v>
      </c>
      <c r="L56" s="170">
        <f>SUM(J56:K56)</f>
        <v>0</v>
      </c>
      <c r="M56" s="283">
        <f>F56-I56</f>
        <v>0</v>
      </c>
      <c r="N56" s="170">
        <f>F56-L56</f>
        <v>0</v>
      </c>
      <c r="O56" s="467"/>
      <c r="P56" s="455">
        <v>0</v>
      </c>
      <c r="Q56" s="458">
        <v>0</v>
      </c>
      <c r="R56" s="10"/>
      <c r="S56" s="448" t="str">
        <f>+IF(ABRIL!S56=0,"",ABRIL!S56)</f>
        <v/>
      </c>
      <c r="T56" s="649" t="str">
        <f>+IF(ABRIL!T56=0,"",ABRIL!T56)</f>
        <v/>
      </c>
      <c r="U56" s="193"/>
      <c r="V56" s="193"/>
      <c r="W56" s="193"/>
      <c r="X56" s="193"/>
      <c r="Y56" s="193"/>
      <c r="Z56" s="193"/>
      <c r="AA56" s="193"/>
      <c r="AB56" s="193"/>
      <c r="AC56" s="193"/>
      <c r="AD56" s="193"/>
      <c r="AE56" s="193"/>
      <c r="AF56" s="193"/>
      <c r="AG56" s="193"/>
      <c r="AH56" s="193"/>
      <c r="AI56" s="193"/>
      <c r="AJ56" s="207"/>
      <c r="AK56" s="12"/>
      <c r="AL56" s="213"/>
      <c r="AM56" s="214"/>
      <c r="AN56" s="10"/>
      <c r="AO56" s="365"/>
      <c r="AP56" s="365"/>
      <c r="AQ56" s="365"/>
      <c r="AR56" s="365"/>
      <c r="AS56" s="365"/>
      <c r="AT56" s="365"/>
      <c r="AU56" s="365"/>
      <c r="AV56" s="365"/>
      <c r="AW56" s="365"/>
      <c r="AX56" s="365"/>
      <c r="AY56" s="365"/>
      <c r="AZ56" s="365"/>
      <c r="BA56" s="467"/>
      <c r="BF56" s="467"/>
      <c r="BG56" s="467"/>
      <c r="BH56" s="467"/>
      <c r="BI56" s="467"/>
      <c r="BJ56" s="467"/>
      <c r="BK56" s="467"/>
      <c r="BL56" s="467"/>
      <c r="BM56" s="467"/>
      <c r="BN56" s="467"/>
      <c r="BO56" s="467"/>
      <c r="BP56" s="467"/>
      <c r="BQ56" s="467"/>
      <c r="BR56" s="467"/>
    </row>
    <row r="57" spans="1:70" s="467" customFormat="1" ht="15" x14ac:dyDescent="0.2">
      <c r="A57" s="57">
        <f>+IF(ABRIL!A57=0,"",ABRIL!A57)</f>
        <v>1130111</v>
      </c>
      <c r="B57" s="45" t="str">
        <f>+IF(ABRIL!B57=0,"",ABRIL!B57)</f>
        <v>IPS PRIVADAS</v>
      </c>
      <c r="C57" s="53">
        <f t="shared" ref="C57:N57" si="57">SUM(C58:C59)</f>
        <v>0</v>
      </c>
      <c r="D57" s="53">
        <f t="shared" si="57"/>
        <v>0</v>
      </c>
      <c r="E57" s="53">
        <f t="shared" si="57"/>
        <v>0</v>
      </c>
      <c r="F57" s="54">
        <f t="shared" si="57"/>
        <v>0</v>
      </c>
      <c r="G57" s="52">
        <f t="shared" si="57"/>
        <v>0</v>
      </c>
      <c r="H57" s="53">
        <f t="shared" si="57"/>
        <v>0</v>
      </c>
      <c r="I57" s="54">
        <f t="shared" si="57"/>
        <v>0</v>
      </c>
      <c r="J57" s="52">
        <f t="shared" si="57"/>
        <v>0</v>
      </c>
      <c r="K57" s="53">
        <f t="shared" si="57"/>
        <v>0</v>
      </c>
      <c r="L57" s="54">
        <f t="shared" si="57"/>
        <v>0</v>
      </c>
      <c r="M57" s="52">
        <f t="shared" si="57"/>
        <v>0</v>
      </c>
      <c r="N57" s="54">
        <f t="shared" si="57"/>
        <v>0</v>
      </c>
      <c r="P57" s="52">
        <f>SUM(P58:P59)</f>
        <v>0</v>
      </c>
      <c r="Q57" s="54">
        <f>SUM(Q58:Q59)</f>
        <v>0</v>
      </c>
      <c r="R57" s="10"/>
      <c r="S57" s="34">
        <f>+IF(ABRIL!S57=0,"",ABRIL!S57)</f>
        <v>1010400</v>
      </c>
      <c r="T57" s="158" t="str">
        <f>+IF(ABRIL!T57=0,"",ABRIL!T57)</f>
        <v>Contribuciones Inherentes nómina del Sector Publico</v>
      </c>
      <c r="U57" s="157">
        <f t="shared" ref="U57:AJ57" si="58">U58+U61</f>
        <v>25614780</v>
      </c>
      <c r="V57" s="144">
        <f t="shared" si="58"/>
        <v>0</v>
      </c>
      <c r="W57" s="144">
        <f t="shared" si="58"/>
        <v>1420043</v>
      </c>
      <c r="X57" s="152">
        <f t="shared" si="58"/>
        <v>27034823</v>
      </c>
      <c r="Y57" s="151">
        <f t="shared" si="58"/>
        <v>6787393</v>
      </c>
      <c r="Z57" s="144">
        <f t="shared" si="58"/>
        <v>1281857</v>
      </c>
      <c r="AA57" s="152">
        <f t="shared" si="58"/>
        <v>8069250</v>
      </c>
      <c r="AB57" s="151">
        <f t="shared" si="58"/>
        <v>6787393</v>
      </c>
      <c r="AC57" s="144">
        <f t="shared" si="58"/>
        <v>1281857</v>
      </c>
      <c r="AD57" s="152">
        <f t="shared" si="58"/>
        <v>8069250</v>
      </c>
      <c r="AE57" s="151">
        <f t="shared" si="58"/>
        <v>5485381</v>
      </c>
      <c r="AF57" s="144">
        <f t="shared" si="58"/>
        <v>1302012</v>
      </c>
      <c r="AG57" s="152">
        <f t="shared" si="58"/>
        <v>6787393</v>
      </c>
      <c r="AH57" s="151">
        <f t="shared" si="58"/>
        <v>18965573</v>
      </c>
      <c r="AI57" s="144">
        <f t="shared" si="58"/>
        <v>18965573</v>
      </c>
      <c r="AJ57" s="153">
        <f t="shared" si="58"/>
        <v>20247430</v>
      </c>
      <c r="AK57" s="10"/>
      <c r="AL57" s="151">
        <f>AL58+AL61</f>
        <v>0</v>
      </c>
      <c r="AM57" s="153">
        <f>AM58+AM61</f>
        <v>0</v>
      </c>
      <c r="AN57" s="10"/>
      <c r="AO57" s="365"/>
      <c r="AP57" s="365"/>
      <c r="AQ57" s="365"/>
      <c r="AR57" s="365"/>
      <c r="AS57" s="365"/>
      <c r="AT57" s="365"/>
      <c r="AU57" s="365"/>
      <c r="AV57" s="365"/>
      <c r="AW57" s="365"/>
      <c r="AX57" s="365"/>
      <c r="AY57" s="365"/>
      <c r="AZ57" s="365"/>
    </row>
    <row r="58" spans="1:70" s="514" customFormat="1" ht="15" x14ac:dyDescent="0.2">
      <c r="A58" s="188" t="str">
        <f>+IF(ABRIL!A58=0,"",ABRIL!A58)</f>
        <v>1130111-1</v>
      </c>
      <c r="B58" s="189" t="str">
        <f>+CONCATENATE("Vigencia ",INSTRUCCIONES!$F$3)</f>
        <v>Vigencia 2014</v>
      </c>
      <c r="C58" s="456">
        <f>+ENERO!C58</f>
        <v>0</v>
      </c>
      <c r="D58" s="456">
        <f>ABRIL!D58+MAYO!P58</f>
        <v>0</v>
      </c>
      <c r="E58" s="456">
        <f>ABRIL!E58+MAYO!Q58</f>
        <v>0</v>
      </c>
      <c r="F58" s="170">
        <f>SUM(C58:E58)</f>
        <v>0</v>
      </c>
      <c r="G58" s="283">
        <f>ABRIL!I58</f>
        <v>0</v>
      </c>
      <c r="H58" s="457">
        <v>0</v>
      </c>
      <c r="I58" s="170">
        <f>SUM(G58:H58)</f>
        <v>0</v>
      </c>
      <c r="J58" s="283">
        <f>ABRIL!L58</f>
        <v>0</v>
      </c>
      <c r="K58" s="457">
        <v>0</v>
      </c>
      <c r="L58" s="170">
        <f>SUM(J58:K58)</f>
        <v>0</v>
      </c>
      <c r="M58" s="283">
        <f>F58-I58</f>
        <v>0</v>
      </c>
      <c r="N58" s="170">
        <f>F58-L58</f>
        <v>0</v>
      </c>
      <c r="O58" s="467"/>
      <c r="P58" s="455">
        <v>0</v>
      </c>
      <c r="Q58" s="458">
        <v>0</v>
      </c>
      <c r="R58" s="10"/>
      <c r="S58" s="155">
        <f>+IF(ABRIL!S58=0,"",ABRIL!S58)</f>
        <v>1010402</v>
      </c>
      <c r="T58" s="159" t="str">
        <f>+IF(ABRIL!T58=0,"",ABRIL!T58)</f>
        <v>Contribuciones - Otros</v>
      </c>
      <c r="U58" s="29">
        <f t="shared" ref="U58:AJ58" si="59">SUM(U59:U60)</f>
        <v>25614780</v>
      </c>
      <c r="V58" s="17">
        <f t="shared" si="59"/>
        <v>0</v>
      </c>
      <c r="W58" s="17">
        <f t="shared" si="59"/>
        <v>0</v>
      </c>
      <c r="X58" s="20">
        <f t="shared" si="59"/>
        <v>25614780</v>
      </c>
      <c r="Y58" s="21">
        <f t="shared" si="59"/>
        <v>5367350</v>
      </c>
      <c r="Z58" s="169">
        <f t="shared" si="59"/>
        <v>1281857</v>
      </c>
      <c r="AA58" s="20">
        <f t="shared" si="59"/>
        <v>6649207</v>
      </c>
      <c r="AB58" s="21">
        <f t="shared" si="59"/>
        <v>5367350</v>
      </c>
      <c r="AC58" s="169">
        <f t="shared" si="59"/>
        <v>1281857</v>
      </c>
      <c r="AD58" s="20">
        <f t="shared" si="59"/>
        <v>6649207</v>
      </c>
      <c r="AE58" s="21">
        <f t="shared" si="59"/>
        <v>4065338</v>
      </c>
      <c r="AF58" s="169">
        <f t="shared" si="59"/>
        <v>1302012</v>
      </c>
      <c r="AG58" s="20">
        <f t="shared" si="59"/>
        <v>5367350</v>
      </c>
      <c r="AH58" s="21">
        <f t="shared" si="59"/>
        <v>18965573</v>
      </c>
      <c r="AI58" s="17">
        <f t="shared" si="59"/>
        <v>18965573</v>
      </c>
      <c r="AJ58" s="18">
        <f t="shared" si="59"/>
        <v>20247430</v>
      </c>
      <c r="AK58" s="10"/>
      <c r="AL58" s="31">
        <f>SUM(AL59:AL60)</f>
        <v>0</v>
      </c>
      <c r="AM58" s="28">
        <f>SUM(AM59:AM60)</f>
        <v>0</v>
      </c>
      <c r="AN58" s="10"/>
      <c r="AO58" s="555"/>
      <c r="AP58" s="554"/>
      <c r="AQ58" s="365"/>
      <c r="AR58" s="365"/>
      <c r="AS58" s="365"/>
      <c r="AT58" s="365"/>
      <c r="AU58" s="365"/>
      <c r="AV58" s="365"/>
      <c r="AW58" s="365"/>
      <c r="AX58" s="365"/>
      <c r="AY58" s="365"/>
      <c r="AZ58" s="365"/>
      <c r="BA58" s="467"/>
      <c r="BF58" s="467"/>
      <c r="BG58" s="467"/>
      <c r="BH58" s="467"/>
      <c r="BI58" s="467"/>
      <c r="BJ58" s="467"/>
      <c r="BK58" s="467"/>
      <c r="BL58" s="467"/>
      <c r="BM58" s="467"/>
      <c r="BN58" s="467"/>
      <c r="BO58" s="467"/>
      <c r="BP58" s="467"/>
      <c r="BQ58" s="467"/>
      <c r="BR58" s="467"/>
    </row>
    <row r="59" spans="1:70" s="514" customFormat="1" ht="15" x14ac:dyDescent="0.2">
      <c r="A59" s="188" t="str">
        <f>+IF(ABRIL!A59=0,"",ABRIL!A59)</f>
        <v>1130111-2</v>
      </c>
      <c r="B59" s="189" t="str">
        <f>+IF(ABRIL!B59=0,"",ABRIL!B59)</f>
        <v>Vigencias Anteriores</v>
      </c>
      <c r="C59" s="456">
        <f>+ENERO!C59</f>
        <v>0</v>
      </c>
      <c r="D59" s="456">
        <f>ABRIL!D59+MAYO!P59</f>
        <v>0</v>
      </c>
      <c r="E59" s="456">
        <f>ABRIL!E59+MAYO!Q59</f>
        <v>0</v>
      </c>
      <c r="F59" s="170">
        <f>SUM(C59:E59)</f>
        <v>0</v>
      </c>
      <c r="G59" s="283">
        <f>ABRIL!I59</f>
        <v>0</v>
      </c>
      <c r="H59" s="457">
        <v>0</v>
      </c>
      <c r="I59" s="170">
        <f>SUM(G59:H59)</f>
        <v>0</v>
      </c>
      <c r="J59" s="283">
        <f>ABRIL!L59</f>
        <v>0</v>
      </c>
      <c r="K59" s="457">
        <v>0</v>
      </c>
      <c r="L59" s="170">
        <f>SUM(J59:K59)</f>
        <v>0</v>
      </c>
      <c r="M59" s="283">
        <f>F59-I59</f>
        <v>0</v>
      </c>
      <c r="N59" s="170">
        <f>F59-L59</f>
        <v>0</v>
      </c>
      <c r="O59" s="467"/>
      <c r="P59" s="455">
        <v>0</v>
      </c>
      <c r="Q59" s="458">
        <v>0</v>
      </c>
      <c r="R59" s="10"/>
      <c r="S59" s="156" t="str">
        <f>+IF(ABRIL!S59=0,"",ABRIL!S59)</f>
        <v>1010402-1</v>
      </c>
      <c r="T59" s="159" t="str">
        <f>+IF(ABRIL!T59=0,"",ABRIL!T59)</f>
        <v>S.E.N.A.</v>
      </c>
      <c r="U59" s="29">
        <f>+ENERO!U59</f>
        <v>10245912</v>
      </c>
      <c r="V59" s="17">
        <f>ABRIL!V59+MAYO!AL59</f>
        <v>0</v>
      </c>
      <c r="W59" s="17">
        <f>ABRIL!W59+MAYO!AM59</f>
        <v>0</v>
      </c>
      <c r="X59" s="20">
        <f>SUM(U59:W59)</f>
        <v>10245912</v>
      </c>
      <c r="Y59" s="21">
        <f>ABRIL!AA59</f>
        <v>2146940</v>
      </c>
      <c r="Z59" s="457">
        <v>512743</v>
      </c>
      <c r="AA59" s="20">
        <f>SUM(Y59:Z59)</f>
        <v>2659683</v>
      </c>
      <c r="AB59" s="21">
        <f>ABRIL!AD59</f>
        <v>2146940</v>
      </c>
      <c r="AC59" s="457">
        <v>512743</v>
      </c>
      <c r="AD59" s="20">
        <f>SUM(AB59:AC59)</f>
        <v>2659683</v>
      </c>
      <c r="AE59" s="21">
        <f>ABRIL!AG59</f>
        <v>1626135</v>
      </c>
      <c r="AF59" s="457">
        <v>520805</v>
      </c>
      <c r="AG59" s="20">
        <f>SUM(AE59:AF59)</f>
        <v>2146940</v>
      </c>
      <c r="AH59" s="21">
        <f>X59-AA59</f>
        <v>7586229</v>
      </c>
      <c r="AI59" s="17">
        <f>X59-AD59</f>
        <v>7586229</v>
      </c>
      <c r="AJ59" s="18">
        <f>X59-AG59</f>
        <v>8098972</v>
      </c>
      <c r="AK59" s="10"/>
      <c r="AL59" s="455">
        <v>0</v>
      </c>
      <c r="AM59" s="458">
        <v>0</v>
      </c>
      <c r="AN59" s="10"/>
      <c r="AO59" s="365"/>
      <c r="AP59" s="365"/>
      <c r="AQ59" s="365"/>
      <c r="AR59" s="365"/>
      <c r="AS59" s="365"/>
      <c r="AT59" s="365"/>
      <c r="AU59" s="365"/>
      <c r="AV59" s="365"/>
      <c r="AW59" s="365"/>
      <c r="AX59" s="365"/>
      <c r="AY59" s="365"/>
      <c r="AZ59" s="365"/>
      <c r="BA59" s="467"/>
      <c r="BF59" s="467"/>
      <c r="BG59" s="467"/>
      <c r="BH59" s="467"/>
      <c r="BI59" s="467"/>
      <c r="BJ59" s="467"/>
      <c r="BK59" s="467"/>
      <c r="BL59" s="467"/>
      <c r="BM59" s="467"/>
      <c r="BN59" s="467"/>
      <c r="BO59" s="467"/>
      <c r="BP59" s="467"/>
      <c r="BQ59" s="467"/>
      <c r="BR59" s="467"/>
    </row>
    <row r="60" spans="1:70" s="467" customFormat="1" x14ac:dyDescent="0.2">
      <c r="A60" s="57">
        <f>+IF(ABRIL!A60=0,"",ABRIL!A60)</f>
        <v>1130112</v>
      </c>
      <c r="B60" s="45" t="str">
        <f>+IF(ABRIL!B60=0,"",ABRIL!B60)</f>
        <v>IPS PUBLICAS</v>
      </c>
      <c r="C60" s="53">
        <f t="shared" ref="C60:N60" si="60">SUM(C61:C62)</f>
        <v>2100000</v>
      </c>
      <c r="D60" s="53">
        <f t="shared" si="60"/>
        <v>0</v>
      </c>
      <c r="E60" s="53">
        <f t="shared" si="60"/>
        <v>635763</v>
      </c>
      <c r="F60" s="54">
        <f t="shared" si="60"/>
        <v>2735763</v>
      </c>
      <c r="G60" s="52">
        <f t="shared" si="60"/>
        <v>1124228</v>
      </c>
      <c r="H60" s="53">
        <f t="shared" si="60"/>
        <v>512770</v>
      </c>
      <c r="I60" s="54">
        <f t="shared" si="60"/>
        <v>1636998</v>
      </c>
      <c r="J60" s="52">
        <f t="shared" si="60"/>
        <v>0</v>
      </c>
      <c r="K60" s="53">
        <f t="shared" si="60"/>
        <v>1090740</v>
      </c>
      <c r="L60" s="54">
        <f t="shared" si="60"/>
        <v>1090740</v>
      </c>
      <c r="M60" s="52">
        <f t="shared" si="60"/>
        <v>1098765</v>
      </c>
      <c r="N60" s="54">
        <f t="shared" si="60"/>
        <v>1645023</v>
      </c>
      <c r="P60" s="52">
        <f>SUM(P61:P62)</f>
        <v>0</v>
      </c>
      <c r="Q60" s="54">
        <f>SUM(Q61:Q62)</f>
        <v>0</v>
      </c>
      <c r="R60" s="10"/>
      <c r="S60" s="156" t="str">
        <f>+IF(ABRIL!S60=0,"",ABRIL!S60)</f>
        <v>1010402-2</v>
      </c>
      <c r="T60" s="159" t="str">
        <f>+IF(ABRIL!T60=0,"",ABRIL!T60)</f>
        <v>I.C.B.F.</v>
      </c>
      <c r="U60" s="29">
        <f>+ENERO!U60</f>
        <v>15368868</v>
      </c>
      <c r="V60" s="17">
        <f>ABRIL!V60+MAYO!AL60</f>
        <v>0</v>
      </c>
      <c r="W60" s="17">
        <f>ABRIL!W60+MAYO!AM60</f>
        <v>0</v>
      </c>
      <c r="X60" s="20">
        <f>SUM(U60:W60)</f>
        <v>15368868</v>
      </c>
      <c r="Y60" s="21">
        <f>ABRIL!AA60</f>
        <v>3220410</v>
      </c>
      <c r="Z60" s="457">
        <v>769114</v>
      </c>
      <c r="AA60" s="20">
        <f>SUM(Y60:Z60)</f>
        <v>3989524</v>
      </c>
      <c r="AB60" s="21">
        <f>ABRIL!AD60</f>
        <v>3220410</v>
      </c>
      <c r="AC60" s="457">
        <v>769114</v>
      </c>
      <c r="AD60" s="20">
        <f>SUM(AB60:AC60)</f>
        <v>3989524</v>
      </c>
      <c r="AE60" s="21">
        <f>ABRIL!AG60</f>
        <v>2439203</v>
      </c>
      <c r="AF60" s="457">
        <v>781207</v>
      </c>
      <c r="AG60" s="20">
        <f>SUM(AE60:AF60)</f>
        <v>3220410</v>
      </c>
      <c r="AH60" s="21">
        <f>X60-AA60</f>
        <v>11379344</v>
      </c>
      <c r="AI60" s="17">
        <f>X60-AD60</f>
        <v>11379344</v>
      </c>
      <c r="AJ60" s="18">
        <f>X60-AG60</f>
        <v>12148458</v>
      </c>
      <c r="AK60" s="10"/>
      <c r="AL60" s="455">
        <v>0</v>
      </c>
      <c r="AM60" s="458">
        <v>0</v>
      </c>
      <c r="AN60" s="10"/>
      <c r="AO60" s="365"/>
      <c r="AP60" s="365"/>
      <c r="AQ60" s="365"/>
      <c r="AR60" s="365"/>
      <c r="AS60" s="365"/>
      <c r="AT60" s="365"/>
      <c r="AU60" s="365"/>
      <c r="AV60" s="365"/>
      <c r="AW60" s="365"/>
      <c r="AX60" s="365"/>
      <c r="AY60" s="365"/>
      <c r="AZ60" s="365"/>
    </row>
    <row r="61" spans="1:70" s="514" customFormat="1" ht="15" x14ac:dyDescent="0.2">
      <c r="A61" s="188" t="str">
        <f>+IF(ABRIL!A61=0,"",ABRIL!A61)</f>
        <v>1130112-1</v>
      </c>
      <c r="B61" s="189" t="str">
        <f>+CONCATENATE("Vigencia ",INSTRUCCIONES!$F$3)</f>
        <v>Vigencia 2014</v>
      </c>
      <c r="C61" s="456">
        <f>+ENERO!C61</f>
        <v>2100000</v>
      </c>
      <c r="D61" s="456">
        <f>ABRIL!D61+MAYO!P61</f>
        <v>0</v>
      </c>
      <c r="E61" s="456">
        <f>ABRIL!E61+MAYO!Q61</f>
        <v>0</v>
      </c>
      <c r="F61" s="170">
        <f>SUM(C61:E61)</f>
        <v>2100000</v>
      </c>
      <c r="G61" s="283">
        <f>ABRIL!I61</f>
        <v>1124228</v>
      </c>
      <c r="H61" s="457">
        <v>153588</v>
      </c>
      <c r="I61" s="170">
        <f>SUM(G61:H61)</f>
        <v>1277816</v>
      </c>
      <c r="J61" s="283">
        <f>ABRIL!L61</f>
        <v>0</v>
      </c>
      <c r="K61" s="457">
        <v>731558</v>
      </c>
      <c r="L61" s="170">
        <f>SUM(J61:K61)</f>
        <v>731558</v>
      </c>
      <c r="M61" s="283">
        <f>F61-I61</f>
        <v>822184</v>
      </c>
      <c r="N61" s="170">
        <f>F61-L61</f>
        <v>1368442</v>
      </c>
      <c r="O61" s="467"/>
      <c r="P61" s="455">
        <v>0</v>
      </c>
      <c r="Q61" s="458">
        <v>0</v>
      </c>
      <c r="R61" s="10"/>
      <c r="S61" s="155">
        <f>+IF(ABRIL!S61=0,"",ABRIL!S61)</f>
        <v>1010499</v>
      </c>
      <c r="T61" s="159" t="str">
        <f>+IF(ABRIL!T61=0,"",ABRIL!T61)</f>
        <v>Vigencias Anteriores</v>
      </c>
      <c r="U61" s="29">
        <f>+ENERO!U61</f>
        <v>0</v>
      </c>
      <c r="V61" s="17">
        <f>ABRIL!V61+MAYO!AL61</f>
        <v>0</v>
      </c>
      <c r="W61" s="17">
        <f>ABRIL!W61+MAYO!AM61</f>
        <v>1420043</v>
      </c>
      <c r="X61" s="20">
        <f>SUM(U61:W61)</f>
        <v>1420043</v>
      </c>
      <c r="Y61" s="21">
        <f>ABRIL!AA61</f>
        <v>1420043</v>
      </c>
      <c r="Z61" s="457">
        <v>0</v>
      </c>
      <c r="AA61" s="20">
        <f>SUM(Y61:Z61)</f>
        <v>1420043</v>
      </c>
      <c r="AB61" s="21">
        <f>ABRIL!AD61</f>
        <v>1420043</v>
      </c>
      <c r="AC61" s="457">
        <v>0</v>
      </c>
      <c r="AD61" s="20">
        <f>SUM(AB61:AC61)</f>
        <v>1420043</v>
      </c>
      <c r="AE61" s="21">
        <f>ABRIL!AG61</f>
        <v>1420043</v>
      </c>
      <c r="AF61" s="457">
        <v>0</v>
      </c>
      <c r="AG61" s="20">
        <f>SUM(AE61:AF61)</f>
        <v>1420043</v>
      </c>
      <c r="AH61" s="21">
        <f>X61-AA61</f>
        <v>0</v>
      </c>
      <c r="AI61" s="17">
        <f>X61-AD61</f>
        <v>0</v>
      </c>
      <c r="AJ61" s="18">
        <f>X61-AG61</f>
        <v>0</v>
      </c>
      <c r="AK61" s="10"/>
      <c r="AL61" s="455">
        <v>0</v>
      </c>
      <c r="AM61" s="458">
        <v>0</v>
      </c>
      <c r="AN61" s="10"/>
      <c r="AO61" s="365"/>
      <c r="AP61" s="554"/>
      <c r="AQ61" s="365"/>
      <c r="AR61" s="365"/>
      <c r="AS61" s="365"/>
      <c r="AT61" s="365"/>
      <c r="AU61" s="554"/>
      <c r="AV61" s="554"/>
      <c r="AW61" s="365"/>
      <c r="AX61" s="365"/>
      <c r="AY61" s="365"/>
      <c r="AZ61" s="365"/>
      <c r="BA61" s="467"/>
      <c r="BF61" s="467"/>
      <c r="BG61" s="467"/>
      <c r="BH61" s="467"/>
      <c r="BI61" s="467"/>
      <c r="BJ61" s="467"/>
      <c r="BK61" s="467"/>
      <c r="BL61" s="467"/>
      <c r="BM61" s="467"/>
      <c r="BN61" s="467"/>
      <c r="BO61" s="467"/>
      <c r="BP61" s="467"/>
      <c r="BQ61" s="467"/>
      <c r="BR61" s="467"/>
    </row>
    <row r="62" spans="1:70" s="514" customFormat="1" ht="15.75" x14ac:dyDescent="0.2">
      <c r="A62" s="188" t="str">
        <f>+IF(ABRIL!A62=0,"",ABRIL!A62)</f>
        <v>1130112-2</v>
      </c>
      <c r="B62" s="189" t="str">
        <f>+IF(ABRIL!B62=0,"",ABRIL!B62)</f>
        <v>Vigencias Anteriores</v>
      </c>
      <c r="C62" s="456">
        <f>+ENERO!C62</f>
        <v>0</v>
      </c>
      <c r="D62" s="456">
        <f>ABRIL!D62+MAYO!P62</f>
        <v>0</v>
      </c>
      <c r="E62" s="456">
        <f>ABRIL!E62+MAYO!Q62</f>
        <v>635763</v>
      </c>
      <c r="F62" s="170">
        <f>SUM(C62:E62)</f>
        <v>635763</v>
      </c>
      <c r="G62" s="283">
        <f>ABRIL!I62</f>
        <v>0</v>
      </c>
      <c r="H62" s="457">
        <v>359182</v>
      </c>
      <c r="I62" s="170">
        <f>SUM(G62:H62)</f>
        <v>359182</v>
      </c>
      <c r="J62" s="283">
        <f>ABRIL!L62</f>
        <v>0</v>
      </c>
      <c r="K62" s="457">
        <v>359182</v>
      </c>
      <c r="L62" s="170">
        <f>SUM(J62:K62)</f>
        <v>359182</v>
      </c>
      <c r="M62" s="283">
        <f>F62-I62</f>
        <v>276581</v>
      </c>
      <c r="N62" s="170">
        <f>F62-L62</f>
        <v>276581</v>
      </c>
      <c r="O62" s="467"/>
      <c r="P62" s="455">
        <v>0</v>
      </c>
      <c r="Q62" s="458">
        <v>0</v>
      </c>
      <c r="R62" s="10"/>
      <c r="S62" s="448" t="str">
        <f>+IF(ABRIL!S62=0,"",ABRIL!S62)</f>
        <v/>
      </c>
      <c r="T62" s="649" t="str">
        <f>+IF(ABRIL!T62=0,"",ABRIL!T62)</f>
        <v/>
      </c>
      <c r="U62" s="193"/>
      <c r="V62" s="193"/>
      <c r="W62" s="193"/>
      <c r="X62" s="193"/>
      <c r="Y62" s="193"/>
      <c r="Z62" s="193"/>
      <c r="AA62" s="193"/>
      <c r="AB62" s="193"/>
      <c r="AC62" s="193"/>
      <c r="AD62" s="193"/>
      <c r="AE62" s="193"/>
      <c r="AF62" s="193"/>
      <c r="AG62" s="193"/>
      <c r="AH62" s="193"/>
      <c r="AI62" s="193"/>
      <c r="AJ62" s="207"/>
      <c r="AK62" s="12"/>
      <c r="AL62" s="213"/>
      <c r="AM62" s="214"/>
      <c r="AN62" s="10"/>
      <c r="AO62" s="365"/>
      <c r="AP62" s="365"/>
      <c r="AQ62" s="365"/>
      <c r="AR62" s="365"/>
      <c r="AS62" s="365"/>
      <c r="AT62" s="365"/>
      <c r="AU62" s="365"/>
      <c r="AV62" s="365"/>
      <c r="AW62" s="365"/>
      <c r="AX62" s="365"/>
      <c r="AY62" s="365"/>
      <c r="AZ62" s="365"/>
      <c r="BA62" s="467"/>
      <c r="BF62" s="467"/>
      <c r="BG62" s="467"/>
      <c r="BH62" s="467"/>
      <c r="BI62" s="467"/>
      <c r="BJ62" s="467"/>
      <c r="BK62" s="467"/>
      <c r="BL62" s="467"/>
      <c r="BM62" s="467"/>
      <c r="BN62" s="467"/>
      <c r="BO62" s="467"/>
      <c r="BP62" s="467"/>
      <c r="BQ62" s="467"/>
      <c r="BR62" s="467"/>
    </row>
    <row r="63" spans="1:70" s="467" customFormat="1" ht="15.75" x14ac:dyDescent="0.2">
      <c r="A63" s="57">
        <f>+IF(ABRIL!A63=0,"",ABRIL!A63)</f>
        <v>1130113</v>
      </c>
      <c r="B63" s="45" t="str">
        <f>+IF(ABRIL!B63=0,"",ABRIL!B63)</f>
        <v>COMPAÑIAS DE SEGUROS  - ACCIDENTES DE TRANSITO (SOAT)</v>
      </c>
      <c r="C63" s="53">
        <f t="shared" ref="C63:N63" si="61">SUM(C64:C65)</f>
        <v>22000000</v>
      </c>
      <c r="D63" s="53">
        <f t="shared" si="61"/>
        <v>0</v>
      </c>
      <c r="E63" s="53">
        <f t="shared" si="61"/>
        <v>6807623</v>
      </c>
      <c r="F63" s="54">
        <f t="shared" si="61"/>
        <v>28807623</v>
      </c>
      <c r="G63" s="52">
        <f t="shared" si="61"/>
        <v>12851247</v>
      </c>
      <c r="H63" s="53">
        <f t="shared" si="61"/>
        <v>1122659</v>
      </c>
      <c r="I63" s="54">
        <f t="shared" si="61"/>
        <v>13973906</v>
      </c>
      <c r="J63" s="52">
        <f t="shared" si="61"/>
        <v>8608663</v>
      </c>
      <c r="K63" s="53">
        <f t="shared" si="61"/>
        <v>1204456</v>
      </c>
      <c r="L63" s="54">
        <f t="shared" si="61"/>
        <v>9813119</v>
      </c>
      <c r="M63" s="52">
        <f t="shared" si="61"/>
        <v>14833717</v>
      </c>
      <c r="N63" s="54">
        <f t="shared" si="61"/>
        <v>18994504</v>
      </c>
      <c r="P63" s="52">
        <f>SUM(P64:P65)</f>
        <v>0</v>
      </c>
      <c r="Q63" s="54">
        <f>SUM(Q64:Q65)</f>
        <v>0</v>
      </c>
      <c r="R63" s="10"/>
      <c r="S63" s="469">
        <f>+IF(ABRIL!S63=0,"",ABRIL!S63)</f>
        <v>1020010</v>
      </c>
      <c r="T63" s="470" t="str">
        <f>+IF(ABRIL!T63=0,"",ABRIL!T63)</f>
        <v>Gastos de Operación</v>
      </c>
      <c r="U63" s="157">
        <f t="shared" ref="U63:AJ63" si="62">U65+U83+U90+U104</f>
        <v>1337674327</v>
      </c>
      <c r="V63" s="144">
        <f t="shared" si="62"/>
        <v>20000000</v>
      </c>
      <c r="W63" s="144">
        <f t="shared" si="62"/>
        <v>137390364</v>
      </c>
      <c r="X63" s="152">
        <f t="shared" si="62"/>
        <v>1495064691</v>
      </c>
      <c r="Y63" s="151">
        <f t="shared" si="62"/>
        <v>552442743</v>
      </c>
      <c r="Z63" s="144">
        <f t="shared" si="62"/>
        <v>81537257</v>
      </c>
      <c r="AA63" s="152">
        <f t="shared" si="62"/>
        <v>633980000</v>
      </c>
      <c r="AB63" s="151">
        <f t="shared" si="62"/>
        <v>480812419</v>
      </c>
      <c r="AC63" s="144">
        <f t="shared" si="62"/>
        <v>96739581</v>
      </c>
      <c r="AD63" s="152">
        <f t="shared" si="62"/>
        <v>577552000</v>
      </c>
      <c r="AE63" s="151">
        <f t="shared" si="62"/>
        <v>421150049</v>
      </c>
      <c r="AF63" s="144">
        <f t="shared" si="62"/>
        <v>111027032</v>
      </c>
      <c r="AG63" s="152">
        <f t="shared" si="62"/>
        <v>532177081</v>
      </c>
      <c r="AH63" s="151">
        <f t="shared" si="62"/>
        <v>861084691</v>
      </c>
      <c r="AI63" s="144">
        <f t="shared" si="62"/>
        <v>917512691</v>
      </c>
      <c r="AJ63" s="153">
        <f t="shared" si="62"/>
        <v>962887610</v>
      </c>
      <c r="AK63" s="10"/>
      <c r="AL63" s="151">
        <f>AL65+AL83+AL90+AL104</f>
        <v>0</v>
      </c>
      <c r="AM63" s="153">
        <f>AM65+AM83+AM90+AM104</f>
        <v>0</v>
      </c>
      <c r="AN63" s="10"/>
      <c r="AO63" s="365"/>
      <c r="AP63" s="365"/>
      <c r="AQ63" s="365"/>
      <c r="AR63" s="365"/>
      <c r="AS63" s="365"/>
      <c r="AT63" s="365"/>
      <c r="AU63" s="365"/>
      <c r="AV63" s="365"/>
      <c r="AW63" s="365"/>
      <c r="AX63" s="365"/>
      <c r="AY63" s="365"/>
      <c r="AZ63" s="365"/>
    </row>
    <row r="64" spans="1:70" s="514" customFormat="1" ht="15.75" x14ac:dyDescent="0.2">
      <c r="A64" s="188" t="str">
        <f>+IF(ABRIL!A64=0,"",ABRIL!A64)</f>
        <v>1130113-1</v>
      </c>
      <c r="B64" s="189" t="str">
        <f>+CONCATENATE("Vigencia ",INSTRUCCIONES!$F$3)</f>
        <v>Vigencia 2014</v>
      </c>
      <c r="C64" s="456">
        <f>+ENERO!C64</f>
        <v>22000000</v>
      </c>
      <c r="D64" s="456">
        <f>ABRIL!D64+MAYO!P64</f>
        <v>0</v>
      </c>
      <c r="E64" s="456">
        <f>ABRIL!E64+MAYO!Q64</f>
        <v>0</v>
      </c>
      <c r="F64" s="170">
        <f>SUM(C64:E64)</f>
        <v>22000000</v>
      </c>
      <c r="G64" s="283">
        <f>ABRIL!I64</f>
        <v>8331815</v>
      </c>
      <c r="H64" s="457">
        <v>1122659</v>
      </c>
      <c r="I64" s="170">
        <f>SUM(G64:H64)</f>
        <v>9454474</v>
      </c>
      <c r="J64" s="283">
        <f>ABRIL!L64</f>
        <v>4089231</v>
      </c>
      <c r="K64" s="457">
        <v>1204456</v>
      </c>
      <c r="L64" s="170">
        <f>SUM(J64:K64)</f>
        <v>5293687</v>
      </c>
      <c r="M64" s="283">
        <f>F64-I64</f>
        <v>12545526</v>
      </c>
      <c r="N64" s="170">
        <f>F64-L64</f>
        <v>16706313</v>
      </c>
      <c r="O64" s="467"/>
      <c r="P64" s="455">
        <v>0</v>
      </c>
      <c r="Q64" s="458">
        <v>0</v>
      </c>
      <c r="R64" s="10"/>
      <c r="S64" s="448" t="str">
        <f>+IF(ABRIL!S64=0,"",ABRIL!S64)</f>
        <v/>
      </c>
      <c r="T64" s="649" t="str">
        <f>+IF(ABRIL!T64=0,"",ABRIL!T64)</f>
        <v/>
      </c>
      <c r="U64" s="193"/>
      <c r="V64" s="193"/>
      <c r="W64" s="193"/>
      <c r="X64" s="193"/>
      <c r="Y64" s="193"/>
      <c r="Z64" s="193"/>
      <c r="AA64" s="193"/>
      <c r="AB64" s="193"/>
      <c r="AC64" s="193"/>
      <c r="AD64" s="193"/>
      <c r="AE64" s="193"/>
      <c r="AF64" s="193"/>
      <c r="AG64" s="193"/>
      <c r="AH64" s="193"/>
      <c r="AI64" s="193"/>
      <c r="AJ64" s="207"/>
      <c r="AK64" s="10"/>
      <c r="AL64" s="211"/>
      <c r="AM64" s="212"/>
      <c r="AN64" s="10"/>
      <c r="AO64" s="365"/>
      <c r="AP64" s="365"/>
      <c r="AQ64" s="365"/>
      <c r="AR64" s="365"/>
      <c r="AS64" s="365"/>
      <c r="AT64" s="365"/>
      <c r="AU64" s="365"/>
      <c r="AV64" s="365"/>
      <c r="AW64" s="365"/>
      <c r="AX64" s="365"/>
      <c r="AY64" s="365"/>
      <c r="AZ64" s="365"/>
      <c r="BA64" s="467"/>
      <c r="BB64" s="467"/>
      <c r="BC64" s="467"/>
      <c r="BD64" s="467"/>
      <c r="BE64" s="467"/>
      <c r="BF64" s="467"/>
      <c r="BG64" s="467"/>
      <c r="BH64" s="467"/>
      <c r="BI64" s="467"/>
      <c r="BJ64" s="467"/>
      <c r="BK64" s="467"/>
      <c r="BL64" s="467"/>
      <c r="BM64" s="467"/>
      <c r="BN64" s="467"/>
      <c r="BO64" s="467"/>
      <c r="BP64" s="467"/>
      <c r="BQ64" s="467"/>
      <c r="BR64" s="467"/>
    </row>
    <row r="65" spans="1:70" s="514" customFormat="1" ht="15" x14ac:dyDescent="0.2">
      <c r="A65" s="188" t="str">
        <f>+IF(ABRIL!A65=0,"",ABRIL!A65)</f>
        <v>1130113-2</v>
      </c>
      <c r="B65" s="189" t="str">
        <f>+IF(ABRIL!B65=0,"",ABRIL!B65)</f>
        <v>Vigencias Anteriores</v>
      </c>
      <c r="C65" s="456">
        <f>+ENERO!C65</f>
        <v>0</v>
      </c>
      <c r="D65" s="456">
        <f>ABRIL!D65+MAYO!P65</f>
        <v>0</v>
      </c>
      <c r="E65" s="456">
        <f>ABRIL!E65+MAYO!Q65</f>
        <v>6807623</v>
      </c>
      <c r="F65" s="170">
        <f>SUM(C65:E65)</f>
        <v>6807623</v>
      </c>
      <c r="G65" s="283">
        <f>ABRIL!I65</f>
        <v>4519432</v>
      </c>
      <c r="H65" s="457">
        <v>0</v>
      </c>
      <c r="I65" s="170">
        <f>SUM(G65:H65)</f>
        <v>4519432</v>
      </c>
      <c r="J65" s="283">
        <f>ABRIL!L65</f>
        <v>4519432</v>
      </c>
      <c r="K65" s="457">
        <v>0</v>
      </c>
      <c r="L65" s="170">
        <f>SUM(J65:K65)</f>
        <v>4519432</v>
      </c>
      <c r="M65" s="283">
        <f>F65-I65</f>
        <v>2288191</v>
      </c>
      <c r="N65" s="170">
        <f>F65-L65</f>
        <v>2288191</v>
      </c>
      <c r="O65" s="467"/>
      <c r="P65" s="455">
        <v>0</v>
      </c>
      <c r="Q65" s="458">
        <v>0</v>
      </c>
      <c r="R65" s="10"/>
      <c r="S65" s="34">
        <f>+IF(ABRIL!S65=0,"",ABRIL!S65)</f>
        <v>1020100</v>
      </c>
      <c r="T65" s="158" t="str">
        <f>+IF(ABRIL!T65=0,"",ABRIL!T65)</f>
        <v>Servicios Personales Asociados a Nómina</v>
      </c>
      <c r="U65" s="157">
        <f t="shared" ref="U65:AJ65" si="63">SUM(U66:U69)+U81</f>
        <v>796637507</v>
      </c>
      <c r="V65" s="144">
        <f t="shared" si="63"/>
        <v>0</v>
      </c>
      <c r="W65" s="144">
        <f t="shared" si="63"/>
        <v>68400503</v>
      </c>
      <c r="X65" s="152">
        <f t="shared" si="63"/>
        <v>865038010</v>
      </c>
      <c r="Y65" s="151">
        <f t="shared" si="63"/>
        <v>298173339</v>
      </c>
      <c r="Z65" s="144">
        <f t="shared" si="63"/>
        <v>61972680</v>
      </c>
      <c r="AA65" s="152">
        <f t="shared" si="63"/>
        <v>360146019</v>
      </c>
      <c r="AB65" s="151">
        <f t="shared" si="63"/>
        <v>298173339</v>
      </c>
      <c r="AC65" s="144">
        <f t="shared" si="63"/>
        <v>61972680</v>
      </c>
      <c r="AD65" s="152">
        <f t="shared" si="63"/>
        <v>360146019</v>
      </c>
      <c r="AE65" s="151">
        <f t="shared" si="63"/>
        <v>273966518</v>
      </c>
      <c r="AF65" s="144">
        <f t="shared" si="63"/>
        <v>67536999</v>
      </c>
      <c r="AG65" s="152">
        <f t="shared" si="63"/>
        <v>341503517</v>
      </c>
      <c r="AH65" s="151">
        <f t="shared" si="63"/>
        <v>504891991</v>
      </c>
      <c r="AI65" s="144">
        <f t="shared" si="63"/>
        <v>504891991</v>
      </c>
      <c r="AJ65" s="153">
        <f t="shared" si="63"/>
        <v>523534493</v>
      </c>
      <c r="AK65" s="10"/>
      <c r="AL65" s="151">
        <f>SUM(AL66:AL69)+AL81</f>
        <v>0</v>
      </c>
      <c r="AM65" s="153">
        <f>SUM(AM66:AM69)+AM81</f>
        <v>0</v>
      </c>
      <c r="AN65" s="10"/>
      <c r="AO65" s="365"/>
      <c r="AP65" s="365"/>
      <c r="AQ65" s="365"/>
      <c r="AR65" s="365"/>
      <c r="AS65" s="365"/>
      <c r="AT65" s="365"/>
      <c r="AU65" s="365"/>
      <c r="AV65" s="365"/>
      <c r="AW65" s="365"/>
      <c r="AX65" s="365"/>
      <c r="AY65" s="365"/>
      <c r="AZ65" s="365"/>
      <c r="BA65" s="467"/>
      <c r="BB65" s="467"/>
      <c r="BC65" s="467"/>
      <c r="BD65" s="467"/>
      <c r="BE65" s="467"/>
      <c r="BF65" s="467"/>
      <c r="BG65" s="467"/>
      <c r="BH65" s="467"/>
      <c r="BI65" s="467"/>
      <c r="BJ65" s="467"/>
      <c r="BK65" s="467"/>
      <c r="BL65" s="467"/>
      <c r="BM65" s="467"/>
      <c r="BN65" s="467"/>
      <c r="BO65" s="467"/>
      <c r="BP65" s="467"/>
      <c r="BQ65" s="467"/>
      <c r="BR65" s="467"/>
    </row>
    <row r="66" spans="1:70" s="467" customFormat="1" x14ac:dyDescent="0.2">
      <c r="A66" s="57">
        <f>+IF(ABRIL!A66=0,"",ABRIL!A66)</f>
        <v>1130114</v>
      </c>
      <c r="B66" s="45" t="str">
        <f>+IF(ABRIL!B66=0,"",ABRIL!B66)</f>
        <v xml:space="preserve">COMPAÑIAS DE SEGUROS  - PLANES DE SALUD  </v>
      </c>
      <c r="C66" s="53">
        <f t="shared" ref="C66:N66" si="64">SUM(C67:C68)</f>
        <v>700000</v>
      </c>
      <c r="D66" s="53">
        <f t="shared" si="64"/>
        <v>0</v>
      </c>
      <c r="E66" s="53">
        <f t="shared" si="64"/>
        <v>74063</v>
      </c>
      <c r="F66" s="54">
        <f t="shared" si="64"/>
        <v>774063</v>
      </c>
      <c r="G66" s="52">
        <f t="shared" si="64"/>
        <v>129163</v>
      </c>
      <c r="H66" s="53">
        <f t="shared" si="64"/>
        <v>0</v>
      </c>
      <c r="I66" s="54">
        <f t="shared" si="64"/>
        <v>129163</v>
      </c>
      <c r="J66" s="52">
        <f t="shared" si="64"/>
        <v>129163</v>
      </c>
      <c r="K66" s="53">
        <f t="shared" si="64"/>
        <v>0</v>
      </c>
      <c r="L66" s="54">
        <f t="shared" si="64"/>
        <v>129163</v>
      </c>
      <c r="M66" s="52">
        <f t="shared" si="64"/>
        <v>644900</v>
      </c>
      <c r="N66" s="54">
        <f t="shared" si="64"/>
        <v>644900</v>
      </c>
      <c r="P66" s="52">
        <f>SUM(P67:P68)</f>
        <v>0</v>
      </c>
      <c r="Q66" s="54">
        <f>SUM(Q67:Q68)</f>
        <v>0</v>
      </c>
      <c r="R66" s="10"/>
      <c r="S66" s="155">
        <f>+IF(ABRIL!S66=0,"",ABRIL!S66)</f>
        <v>1020101</v>
      </c>
      <c r="T66" s="159" t="str">
        <f>+IF(ABRIL!T66=0,"",ABRIL!T66)</f>
        <v>Sueldos del Personal de nómina</v>
      </c>
      <c r="U66" s="29">
        <f>+ENERO!U66</f>
        <v>619386756</v>
      </c>
      <c r="V66" s="17">
        <f>ABRIL!V66+MAYO!AL66</f>
        <v>0</v>
      </c>
      <c r="W66" s="17">
        <f>ABRIL!W66+MAYO!AM66</f>
        <v>0</v>
      </c>
      <c r="X66" s="20">
        <f>SUM(U66:W66)</f>
        <v>619386756</v>
      </c>
      <c r="Y66" s="21">
        <f>ABRIL!AA66</f>
        <v>206640090</v>
      </c>
      <c r="Z66" s="457">
        <v>51430036</v>
      </c>
      <c r="AA66" s="20">
        <f>SUM(Y66:Z66)</f>
        <v>258070126</v>
      </c>
      <c r="AB66" s="21">
        <f>ABRIL!AD66</f>
        <v>206640090</v>
      </c>
      <c r="AC66" s="457">
        <v>51430036</v>
      </c>
      <c r="AD66" s="20">
        <f>SUM(AB66:AC66)</f>
        <v>258070126</v>
      </c>
      <c r="AE66" s="21">
        <f>ABRIL!AG66</f>
        <v>206640089</v>
      </c>
      <c r="AF66" s="457">
        <v>51430036</v>
      </c>
      <c r="AG66" s="20">
        <f>SUM(AE66:AF66)</f>
        <v>258070125</v>
      </c>
      <c r="AH66" s="21">
        <f>X66-AA66</f>
        <v>361316630</v>
      </c>
      <c r="AI66" s="17">
        <f>X66-AD66</f>
        <v>361316630</v>
      </c>
      <c r="AJ66" s="18">
        <f>X66-AG66</f>
        <v>361316631</v>
      </c>
      <c r="AK66" s="10"/>
      <c r="AL66" s="455">
        <v>0</v>
      </c>
      <c r="AM66" s="458">
        <v>0</v>
      </c>
      <c r="AN66" s="10"/>
      <c r="AO66" s="365"/>
      <c r="AP66" s="365"/>
      <c r="AQ66" s="365"/>
      <c r="AR66" s="365"/>
      <c r="AS66" s="365"/>
      <c r="AT66" s="365"/>
      <c r="AU66" s="365"/>
      <c r="AV66" s="365"/>
      <c r="AW66" s="365"/>
      <c r="AX66" s="365"/>
      <c r="AY66" s="365"/>
      <c r="AZ66" s="365"/>
    </row>
    <row r="67" spans="1:70" s="514" customFormat="1" ht="15" x14ac:dyDescent="0.2">
      <c r="A67" s="188" t="str">
        <f>+IF(ABRIL!A67=0,"",ABRIL!A67)</f>
        <v>1130114-1</v>
      </c>
      <c r="B67" s="189" t="str">
        <f>+CONCATENATE("Vigencia ",INSTRUCCIONES!$F$3)</f>
        <v>Vigencia 2014</v>
      </c>
      <c r="C67" s="456">
        <f>+ENERO!C67</f>
        <v>700000</v>
      </c>
      <c r="D67" s="456">
        <f>ABRIL!D67+MAYO!P67</f>
        <v>0</v>
      </c>
      <c r="E67" s="456">
        <f>ABRIL!E67+MAYO!Q67</f>
        <v>0</v>
      </c>
      <c r="F67" s="170">
        <f>SUM(C67:E67)</f>
        <v>700000</v>
      </c>
      <c r="G67" s="283">
        <f>ABRIL!I67</f>
        <v>129163</v>
      </c>
      <c r="H67" s="457">
        <v>0</v>
      </c>
      <c r="I67" s="170">
        <f>SUM(G67:H67)</f>
        <v>129163</v>
      </c>
      <c r="J67" s="283">
        <f>ABRIL!L67</f>
        <v>129163</v>
      </c>
      <c r="K67" s="457">
        <v>0</v>
      </c>
      <c r="L67" s="170">
        <f>SUM(J67:K67)</f>
        <v>129163</v>
      </c>
      <c r="M67" s="283">
        <f>F67-I67</f>
        <v>570837</v>
      </c>
      <c r="N67" s="170">
        <f>F67-L67</f>
        <v>570837</v>
      </c>
      <c r="O67" s="467"/>
      <c r="P67" s="455">
        <v>0</v>
      </c>
      <c r="Q67" s="458">
        <v>0</v>
      </c>
      <c r="R67" s="10"/>
      <c r="S67" s="155">
        <f>+IF(ABRIL!S67=0,"",ABRIL!S67)</f>
        <v>1020102</v>
      </c>
      <c r="T67" s="159" t="str">
        <f>+IF(ABRIL!T67=0,"",ABRIL!T67)</f>
        <v>Horas Extras,Dominic.,Festivos y Rec. Nocturnos</v>
      </c>
      <c r="U67" s="29">
        <f>+ENERO!U67</f>
        <v>92835719</v>
      </c>
      <c r="V67" s="17">
        <f>ABRIL!V67+MAYO!AL67</f>
        <v>0</v>
      </c>
      <c r="W67" s="17">
        <f>ABRIL!W67+MAYO!AM67</f>
        <v>0</v>
      </c>
      <c r="X67" s="20">
        <f>SUM(U67:W67)</f>
        <v>92835719</v>
      </c>
      <c r="Y67" s="21">
        <f>ABRIL!AA67</f>
        <v>31469094</v>
      </c>
      <c r="Z67" s="457">
        <v>9861373</v>
      </c>
      <c r="AA67" s="20">
        <f>SUM(Y67:Z67)</f>
        <v>41330467</v>
      </c>
      <c r="AB67" s="21">
        <f>ABRIL!AD67</f>
        <v>31469094</v>
      </c>
      <c r="AC67" s="457">
        <v>9861373</v>
      </c>
      <c r="AD67" s="20">
        <f>SUM(AB67:AC67)</f>
        <v>41330467</v>
      </c>
      <c r="AE67" s="21">
        <f>ABRIL!AG67</f>
        <v>31469094</v>
      </c>
      <c r="AF67" s="457">
        <v>9861373</v>
      </c>
      <c r="AG67" s="20">
        <f>SUM(AE67:AF67)</f>
        <v>41330467</v>
      </c>
      <c r="AH67" s="21">
        <f>X67-AA67</f>
        <v>51505252</v>
      </c>
      <c r="AI67" s="17">
        <f>X67-AD67</f>
        <v>51505252</v>
      </c>
      <c r="AJ67" s="18">
        <f>X67-AG67</f>
        <v>51505252</v>
      </c>
      <c r="AK67" s="10"/>
      <c r="AL67" s="455">
        <v>0</v>
      </c>
      <c r="AM67" s="458">
        <v>0</v>
      </c>
      <c r="AN67" s="10"/>
      <c r="AO67" s="365"/>
      <c r="AP67" s="365"/>
      <c r="AQ67" s="365"/>
      <c r="AR67" s="365"/>
      <c r="AS67" s="365"/>
      <c r="AT67" s="365"/>
      <c r="AU67" s="365"/>
      <c r="AV67" s="365"/>
      <c r="AW67" s="365"/>
      <c r="AX67" s="365"/>
      <c r="AY67" s="365"/>
      <c r="AZ67" s="365"/>
      <c r="BA67" s="467"/>
      <c r="BB67" s="467"/>
      <c r="BC67" s="467"/>
      <c r="BD67" s="467"/>
      <c r="BE67" s="467"/>
      <c r="BF67" s="467"/>
      <c r="BG67" s="467"/>
      <c r="BH67" s="467"/>
      <c r="BI67" s="467"/>
      <c r="BJ67" s="467"/>
      <c r="BK67" s="467"/>
      <c r="BL67" s="467"/>
      <c r="BM67" s="467"/>
      <c r="BN67" s="467"/>
      <c r="BO67" s="467"/>
      <c r="BP67" s="467"/>
      <c r="BQ67" s="467"/>
      <c r="BR67" s="467"/>
    </row>
    <row r="68" spans="1:70" s="514" customFormat="1" ht="15" x14ac:dyDescent="0.2">
      <c r="A68" s="188" t="str">
        <f>+IF(ABRIL!A68=0,"",ABRIL!A68)</f>
        <v>1130114-2</v>
      </c>
      <c r="B68" s="189" t="str">
        <f>+IF(ABRIL!B68=0,"",ABRIL!B68)</f>
        <v>Vigencias Anteriores</v>
      </c>
      <c r="C68" s="456">
        <f>+ENERO!C68</f>
        <v>0</v>
      </c>
      <c r="D68" s="456">
        <f>ABRIL!D68+MAYO!P68</f>
        <v>0</v>
      </c>
      <c r="E68" s="456">
        <f>ABRIL!E68+MAYO!Q68</f>
        <v>74063</v>
      </c>
      <c r="F68" s="170">
        <f>SUM(C68:E68)</f>
        <v>74063</v>
      </c>
      <c r="G68" s="283">
        <f>ABRIL!I68</f>
        <v>0</v>
      </c>
      <c r="H68" s="457">
        <v>0</v>
      </c>
      <c r="I68" s="170">
        <f>SUM(G68:H68)</f>
        <v>0</v>
      </c>
      <c r="J68" s="283">
        <f>ABRIL!L68</f>
        <v>0</v>
      </c>
      <c r="K68" s="457">
        <v>0</v>
      </c>
      <c r="L68" s="170">
        <f>SUM(J68:K68)</f>
        <v>0</v>
      </c>
      <c r="M68" s="283">
        <f>F68-I68</f>
        <v>74063</v>
      </c>
      <c r="N68" s="170">
        <f>F68-L68</f>
        <v>74063</v>
      </c>
      <c r="O68" s="467"/>
      <c r="P68" s="455">
        <v>0</v>
      </c>
      <c r="Q68" s="458">
        <v>0</v>
      </c>
      <c r="R68" s="10"/>
      <c r="S68" s="155">
        <f>+IF(ABRIL!S68=0,"",ABRIL!S68)</f>
        <v>1020103</v>
      </c>
      <c r="T68" s="159" t="str">
        <f>+IF(ABRIL!T68=0,"",ABRIL!T68)</f>
        <v>Prima Técnica</v>
      </c>
      <c r="U68" s="29">
        <f>+ENERO!U68</f>
        <v>0</v>
      </c>
      <c r="V68" s="17">
        <f>ABRIL!V68+MAYO!AL68</f>
        <v>0</v>
      </c>
      <c r="W68" s="17">
        <f>ABRIL!W68+MAYO!AM68</f>
        <v>0</v>
      </c>
      <c r="X68" s="20">
        <f>SUM(U68:W68)</f>
        <v>0</v>
      </c>
      <c r="Y68" s="21">
        <f>ABRIL!AA68</f>
        <v>0</v>
      </c>
      <c r="Z68" s="457">
        <v>0</v>
      </c>
      <c r="AA68" s="20">
        <f>SUM(Y68:Z68)</f>
        <v>0</v>
      </c>
      <c r="AB68" s="21">
        <f>ABRIL!AD68</f>
        <v>0</v>
      </c>
      <c r="AC68" s="457">
        <v>0</v>
      </c>
      <c r="AD68" s="20">
        <f>SUM(AB68:AC68)</f>
        <v>0</v>
      </c>
      <c r="AE68" s="21">
        <f>ABRIL!AG68</f>
        <v>0</v>
      </c>
      <c r="AF68" s="457">
        <v>0</v>
      </c>
      <c r="AG68" s="20">
        <f>SUM(AE68:AF68)</f>
        <v>0</v>
      </c>
      <c r="AH68" s="21">
        <f>X68-AA68</f>
        <v>0</v>
      </c>
      <c r="AI68" s="17">
        <f>X68-AD68</f>
        <v>0</v>
      </c>
      <c r="AJ68" s="18">
        <f>X68-AG68</f>
        <v>0</v>
      </c>
      <c r="AK68" s="10"/>
      <c r="AL68" s="455">
        <v>0</v>
      </c>
      <c r="AM68" s="458">
        <v>0</v>
      </c>
      <c r="AN68" s="10"/>
      <c r="AO68" s="365"/>
      <c r="AP68" s="365"/>
      <c r="AQ68" s="365"/>
      <c r="AR68" s="365"/>
      <c r="AS68" s="365"/>
      <c r="AT68" s="365"/>
      <c r="AU68" s="365"/>
      <c r="AV68" s="365"/>
      <c r="AW68" s="365"/>
      <c r="AX68" s="365"/>
      <c r="AY68" s="365"/>
      <c r="AZ68" s="365"/>
      <c r="BA68" s="467"/>
      <c r="BB68" s="467"/>
      <c r="BC68" s="467"/>
      <c r="BD68" s="467"/>
      <c r="BE68" s="467"/>
      <c r="BF68" s="467"/>
      <c r="BG68" s="467"/>
      <c r="BH68" s="467"/>
      <c r="BI68" s="467"/>
      <c r="BJ68" s="467"/>
      <c r="BK68" s="467"/>
      <c r="BL68" s="467"/>
      <c r="BM68" s="467"/>
      <c r="BN68" s="467"/>
      <c r="BO68" s="467"/>
      <c r="BP68" s="467"/>
      <c r="BQ68" s="467"/>
      <c r="BR68" s="467"/>
    </row>
    <row r="69" spans="1:70" s="467" customFormat="1" x14ac:dyDescent="0.2">
      <c r="A69" s="57">
        <f>+IF(ABRIL!A69=0,"",ABRIL!A69)</f>
        <v>1130115</v>
      </c>
      <c r="B69" s="45" t="str">
        <f>+IF(ABRIL!B69=0,"",ABRIL!B69)</f>
        <v>ENTIDADES DE REGIMEN ESPECIAL (Magisterio, Fuerza Pca.)</v>
      </c>
      <c r="C69" s="53">
        <f t="shared" ref="C69:N69" si="65">SUM(C70:C71)</f>
        <v>51000000</v>
      </c>
      <c r="D69" s="53">
        <f t="shared" si="65"/>
        <v>0</v>
      </c>
      <c r="E69" s="53">
        <f t="shared" si="65"/>
        <v>22391319</v>
      </c>
      <c r="F69" s="54">
        <f t="shared" si="65"/>
        <v>73391319</v>
      </c>
      <c r="G69" s="52">
        <f t="shared" si="65"/>
        <v>29818382</v>
      </c>
      <c r="H69" s="53">
        <f t="shared" si="65"/>
        <v>5730847</v>
      </c>
      <c r="I69" s="54">
        <f t="shared" si="65"/>
        <v>35549229</v>
      </c>
      <c r="J69" s="52">
        <f t="shared" si="65"/>
        <v>14173400</v>
      </c>
      <c r="K69" s="53">
        <f t="shared" si="65"/>
        <v>1408096</v>
      </c>
      <c r="L69" s="54">
        <f t="shared" si="65"/>
        <v>15581496</v>
      </c>
      <c r="M69" s="52">
        <f t="shared" si="65"/>
        <v>37842090</v>
      </c>
      <c r="N69" s="54">
        <f t="shared" si="65"/>
        <v>57809823</v>
      </c>
      <c r="P69" s="52">
        <f>SUM(P70:P71)</f>
        <v>0</v>
      </c>
      <c r="Q69" s="54">
        <f>SUM(Q70:Q71)</f>
        <v>0</v>
      </c>
      <c r="R69" s="10"/>
      <c r="S69" s="155">
        <f>+IF(ABRIL!S69=0,"",ABRIL!S69)</f>
        <v>1020104</v>
      </c>
      <c r="T69" s="159" t="str">
        <f>+IF(ABRIL!T69=0,"",ABRIL!T69)</f>
        <v>Otros</v>
      </c>
      <c r="U69" s="29">
        <f t="shared" ref="U69:AJ69" si="66">SUM(U70:U80)</f>
        <v>84415032</v>
      </c>
      <c r="V69" s="17">
        <f t="shared" si="66"/>
        <v>0</v>
      </c>
      <c r="W69" s="17">
        <f t="shared" si="66"/>
        <v>12000000</v>
      </c>
      <c r="X69" s="20">
        <f t="shared" si="66"/>
        <v>96415032</v>
      </c>
      <c r="Y69" s="21">
        <f t="shared" si="66"/>
        <v>3663652</v>
      </c>
      <c r="Z69" s="169">
        <f t="shared" si="66"/>
        <v>681271</v>
      </c>
      <c r="AA69" s="20">
        <f t="shared" si="66"/>
        <v>4344923</v>
      </c>
      <c r="AB69" s="21">
        <f t="shared" si="66"/>
        <v>3663652</v>
      </c>
      <c r="AC69" s="169">
        <f t="shared" si="66"/>
        <v>681271</v>
      </c>
      <c r="AD69" s="20">
        <f t="shared" si="66"/>
        <v>4344923</v>
      </c>
      <c r="AE69" s="21">
        <f t="shared" si="66"/>
        <v>3663652</v>
      </c>
      <c r="AF69" s="169">
        <f t="shared" si="66"/>
        <v>681270</v>
      </c>
      <c r="AG69" s="20">
        <f t="shared" si="66"/>
        <v>4344922</v>
      </c>
      <c r="AH69" s="21">
        <f t="shared" si="66"/>
        <v>92070109</v>
      </c>
      <c r="AI69" s="17">
        <f t="shared" si="66"/>
        <v>92070109</v>
      </c>
      <c r="AJ69" s="18">
        <f t="shared" si="66"/>
        <v>92070110</v>
      </c>
      <c r="AK69" s="10"/>
      <c r="AL69" s="31">
        <f>SUM(AL70:AL80)</f>
        <v>0</v>
      </c>
      <c r="AM69" s="28">
        <f>SUM(AM70:AM80)</f>
        <v>0</v>
      </c>
      <c r="AN69" s="10"/>
      <c r="AO69" s="365"/>
      <c r="AP69" s="365"/>
      <c r="AQ69" s="365"/>
      <c r="AR69" s="365"/>
      <c r="AS69" s="365"/>
      <c r="AT69" s="365"/>
      <c r="AU69" s="365"/>
      <c r="AV69" s="365"/>
      <c r="AW69" s="365"/>
      <c r="AX69" s="365"/>
      <c r="AY69" s="365"/>
      <c r="AZ69" s="365"/>
    </row>
    <row r="70" spans="1:70" s="514" customFormat="1" ht="15" x14ac:dyDescent="0.2">
      <c r="A70" s="188" t="str">
        <f>+IF(ABRIL!A70=0,"",ABRIL!A70)</f>
        <v>1130115-1</v>
      </c>
      <c r="B70" s="189" t="str">
        <f>+CONCATENATE("Vigencia ",INSTRUCCIONES!$F$3)</f>
        <v>Vigencia 2014</v>
      </c>
      <c r="C70" s="456">
        <f>+ENERO!C70</f>
        <v>51000000</v>
      </c>
      <c r="D70" s="456">
        <f>ABRIL!D70+MAYO!P70</f>
        <v>0</v>
      </c>
      <c r="E70" s="456">
        <f>ABRIL!E70+MAYO!Q70</f>
        <v>0</v>
      </c>
      <c r="F70" s="170">
        <f>SUM(C70:E70)</f>
        <v>51000000</v>
      </c>
      <c r="G70" s="283">
        <f>ABRIL!I70</f>
        <v>16154608</v>
      </c>
      <c r="H70" s="457">
        <v>4558753</v>
      </c>
      <c r="I70" s="170">
        <f>SUM(G70:H70)</f>
        <v>20713361</v>
      </c>
      <c r="J70" s="283">
        <f>ABRIL!L70</f>
        <v>509626</v>
      </c>
      <c r="K70" s="457">
        <v>236002</v>
      </c>
      <c r="L70" s="170">
        <f>SUM(J70:K70)</f>
        <v>745628</v>
      </c>
      <c r="M70" s="283">
        <f>F70-I70</f>
        <v>30286639</v>
      </c>
      <c r="N70" s="170">
        <f>F70-L70</f>
        <v>50254372</v>
      </c>
      <c r="O70" s="467"/>
      <c r="P70" s="455">
        <v>0</v>
      </c>
      <c r="Q70" s="458">
        <v>0</v>
      </c>
      <c r="R70" s="10"/>
      <c r="S70" s="156" t="str">
        <f>+IF(ABRIL!S70=0,"",ABRIL!S70)</f>
        <v>1020104-1</v>
      </c>
      <c r="T70" s="55" t="str">
        <f>+IF(ABRIL!T70=0,"",ABRIL!T70)</f>
        <v xml:space="preserve">Prima de Navidad </v>
      </c>
      <c r="U70" s="29">
        <f>+ENERO!U70</f>
        <v>53766212</v>
      </c>
      <c r="V70" s="17">
        <f>ABRIL!V70+MAYO!AL70</f>
        <v>0</v>
      </c>
      <c r="W70" s="17">
        <f>ABRIL!W70+MAYO!AM70</f>
        <v>0</v>
      </c>
      <c r="X70" s="20">
        <f t="shared" ref="X70:X81" si="67">SUM(U70:W70)</f>
        <v>53766212</v>
      </c>
      <c r="Y70" s="21">
        <f>ABRIL!AA70</f>
        <v>0</v>
      </c>
      <c r="Z70" s="457">
        <v>0</v>
      </c>
      <c r="AA70" s="20">
        <f t="shared" ref="AA70:AA81" si="68">SUM(Y70:Z70)</f>
        <v>0</v>
      </c>
      <c r="AB70" s="21">
        <f>ABRIL!AD70</f>
        <v>0</v>
      </c>
      <c r="AC70" s="457">
        <v>0</v>
      </c>
      <c r="AD70" s="20">
        <f t="shared" ref="AD70:AD81" si="69">SUM(AB70:AC70)</f>
        <v>0</v>
      </c>
      <c r="AE70" s="21">
        <f>ABRIL!AG70</f>
        <v>0</v>
      </c>
      <c r="AF70" s="457">
        <v>0</v>
      </c>
      <c r="AG70" s="20">
        <f t="shared" ref="AG70:AG81" si="70">SUM(AE70:AF70)</f>
        <v>0</v>
      </c>
      <c r="AH70" s="21">
        <f t="shared" ref="AH70:AH81" si="71">X70-AA70</f>
        <v>53766212</v>
      </c>
      <c r="AI70" s="17">
        <f t="shared" ref="AI70:AI81" si="72">X70-AD70</f>
        <v>53766212</v>
      </c>
      <c r="AJ70" s="18">
        <f t="shared" ref="AJ70:AJ81" si="73">X70-AG70</f>
        <v>53766212</v>
      </c>
      <c r="AK70" s="10"/>
      <c r="AL70" s="455">
        <v>0</v>
      </c>
      <c r="AM70" s="458">
        <v>0</v>
      </c>
      <c r="AN70" s="10"/>
      <c r="AO70" s="365"/>
      <c r="AP70" s="365"/>
      <c r="AQ70" s="365"/>
      <c r="AR70" s="365"/>
      <c r="AS70" s="365"/>
      <c r="AT70" s="365"/>
      <c r="AU70" s="365"/>
      <c r="AV70" s="365"/>
      <c r="AW70" s="365"/>
      <c r="AX70" s="365"/>
      <c r="AY70" s="365"/>
      <c r="AZ70" s="365"/>
      <c r="BA70" s="467"/>
      <c r="BB70" s="467"/>
      <c r="BC70" s="467"/>
      <c r="BD70" s="467"/>
      <c r="BE70" s="467"/>
      <c r="BF70" s="467"/>
      <c r="BG70" s="467"/>
      <c r="BH70" s="467"/>
      <c r="BI70" s="467"/>
      <c r="BJ70" s="467"/>
      <c r="BK70" s="467"/>
      <c r="BL70" s="467"/>
      <c r="BM70" s="467"/>
      <c r="BN70" s="467"/>
      <c r="BO70" s="467"/>
      <c r="BP70" s="467"/>
      <c r="BQ70" s="467"/>
      <c r="BR70" s="467"/>
    </row>
    <row r="71" spans="1:70" s="514" customFormat="1" ht="15" x14ac:dyDescent="0.2">
      <c r="A71" s="188" t="str">
        <f>+IF(ABRIL!A71=0,"",ABRIL!A71)</f>
        <v>1130115-2</v>
      </c>
      <c r="B71" s="189" t="str">
        <f>+IF(ABRIL!B71=0,"",ABRIL!B71)</f>
        <v>Vigencias Anteriores</v>
      </c>
      <c r="C71" s="456">
        <f>+ENERO!C71</f>
        <v>0</v>
      </c>
      <c r="D71" s="456">
        <f>ABRIL!D71+MAYO!P71</f>
        <v>0</v>
      </c>
      <c r="E71" s="456">
        <f>ABRIL!E71+MAYO!Q71</f>
        <v>22391319</v>
      </c>
      <c r="F71" s="170">
        <f>SUM(C71:E71)</f>
        <v>22391319</v>
      </c>
      <c r="G71" s="283">
        <f>ABRIL!I71</f>
        <v>13663774</v>
      </c>
      <c r="H71" s="457">
        <v>1172094</v>
      </c>
      <c r="I71" s="170">
        <f>SUM(G71:H71)</f>
        <v>14835868</v>
      </c>
      <c r="J71" s="283">
        <f>ABRIL!L71</f>
        <v>13663774</v>
      </c>
      <c r="K71" s="457">
        <v>1172094</v>
      </c>
      <c r="L71" s="170">
        <f>SUM(J71:K71)</f>
        <v>14835868</v>
      </c>
      <c r="M71" s="283">
        <f>F71-I71</f>
        <v>7555451</v>
      </c>
      <c r="N71" s="170">
        <f>F71-L71</f>
        <v>7555451</v>
      </c>
      <c r="O71" s="467"/>
      <c r="P71" s="455">
        <v>0</v>
      </c>
      <c r="Q71" s="458">
        <v>0</v>
      </c>
      <c r="R71" s="10"/>
      <c r="S71" s="156" t="str">
        <f>+IF(ABRIL!S71=0,"",ABRIL!S71)</f>
        <v>1020104-2</v>
      </c>
      <c r="T71" s="55" t="str">
        <f>+IF(ABRIL!T71=0,"",ABRIL!T71)</f>
        <v>Prima Vida Cara</v>
      </c>
      <c r="U71" s="29">
        <f>+ENERO!U71</f>
        <v>0</v>
      </c>
      <c r="V71" s="17">
        <f>ABRIL!V71+MAYO!AL71</f>
        <v>0</v>
      </c>
      <c r="W71" s="17">
        <f>ABRIL!W71+MAYO!AM71</f>
        <v>0</v>
      </c>
      <c r="X71" s="20">
        <f t="shared" si="67"/>
        <v>0</v>
      </c>
      <c r="Y71" s="21">
        <f>ABRIL!AA71</f>
        <v>0</v>
      </c>
      <c r="Z71" s="457">
        <v>0</v>
      </c>
      <c r="AA71" s="20">
        <f t="shared" si="68"/>
        <v>0</v>
      </c>
      <c r="AB71" s="21">
        <f>ABRIL!AD71</f>
        <v>0</v>
      </c>
      <c r="AC71" s="457">
        <v>0</v>
      </c>
      <c r="AD71" s="20">
        <f t="shared" si="69"/>
        <v>0</v>
      </c>
      <c r="AE71" s="21">
        <f>ABRIL!AG71</f>
        <v>0</v>
      </c>
      <c r="AF71" s="457">
        <v>0</v>
      </c>
      <c r="AG71" s="20">
        <f t="shared" si="70"/>
        <v>0</v>
      </c>
      <c r="AH71" s="21">
        <f t="shared" si="71"/>
        <v>0</v>
      </c>
      <c r="AI71" s="17">
        <f t="shared" si="72"/>
        <v>0</v>
      </c>
      <c r="AJ71" s="18">
        <f t="shared" si="73"/>
        <v>0</v>
      </c>
      <c r="AK71" s="10"/>
      <c r="AL71" s="455">
        <v>0</v>
      </c>
      <c r="AM71" s="458">
        <v>0</v>
      </c>
      <c r="AN71" s="10"/>
      <c r="AO71" s="365"/>
      <c r="AP71" s="365"/>
      <c r="AQ71" s="365"/>
      <c r="AR71" s="365"/>
      <c r="AS71" s="365"/>
      <c r="AT71" s="365"/>
      <c r="AU71" s="365"/>
      <c r="AV71" s="365"/>
      <c r="AW71" s="365"/>
      <c r="AX71" s="365"/>
      <c r="AY71" s="365"/>
      <c r="AZ71" s="365"/>
      <c r="BA71" s="467"/>
      <c r="BB71" s="467"/>
      <c r="BC71" s="467"/>
      <c r="BD71" s="467"/>
      <c r="BE71" s="467"/>
      <c r="BF71" s="467"/>
      <c r="BG71" s="467"/>
      <c r="BH71" s="467"/>
      <c r="BI71" s="467"/>
      <c r="BJ71" s="467"/>
      <c r="BK71" s="467"/>
      <c r="BL71" s="467"/>
      <c r="BM71" s="467"/>
      <c r="BN71" s="467"/>
      <c r="BO71" s="467"/>
      <c r="BP71" s="467"/>
      <c r="BQ71" s="467"/>
      <c r="BR71" s="467"/>
    </row>
    <row r="72" spans="1:70" s="467" customFormat="1" x14ac:dyDescent="0.2">
      <c r="A72" s="57">
        <f>+IF(ABRIL!A72=0,"",ABRIL!A72)</f>
        <v>1130116</v>
      </c>
      <c r="B72" s="45" t="str">
        <f>+IF(ABRIL!B72=0,"",ABRIL!B72)</f>
        <v>ADMINISTRADORAS DE RIESGOS PROFESIONALES</v>
      </c>
      <c r="C72" s="53">
        <f t="shared" ref="C72:N72" si="74">SUM(C73:C74)</f>
        <v>50000000</v>
      </c>
      <c r="D72" s="53">
        <f t="shared" si="74"/>
        <v>0</v>
      </c>
      <c r="E72" s="53">
        <f t="shared" si="74"/>
        <v>8628129</v>
      </c>
      <c r="F72" s="54">
        <f t="shared" si="74"/>
        <v>58628129</v>
      </c>
      <c r="G72" s="52">
        <f t="shared" si="74"/>
        <v>25653047</v>
      </c>
      <c r="H72" s="53">
        <f t="shared" si="74"/>
        <v>3119430</v>
      </c>
      <c r="I72" s="54">
        <f t="shared" si="74"/>
        <v>28772477</v>
      </c>
      <c r="J72" s="52">
        <f t="shared" si="74"/>
        <v>13291074</v>
      </c>
      <c r="K72" s="53">
        <f t="shared" si="74"/>
        <v>3642406</v>
      </c>
      <c r="L72" s="54">
        <f t="shared" si="74"/>
        <v>16933480</v>
      </c>
      <c r="M72" s="52">
        <f t="shared" si="74"/>
        <v>29855652</v>
      </c>
      <c r="N72" s="54">
        <f t="shared" si="74"/>
        <v>41694649</v>
      </c>
      <c r="P72" s="52">
        <f>SUM(P73:P74)</f>
        <v>0</v>
      </c>
      <c r="Q72" s="54">
        <f>SUM(Q73:Q74)</f>
        <v>0</v>
      </c>
      <c r="R72" s="10"/>
      <c r="S72" s="156" t="str">
        <f>+IF(ABRIL!S72=0,"",ABRIL!S72)</f>
        <v>1020104-3</v>
      </c>
      <c r="T72" s="55" t="str">
        <f>+IF(ABRIL!T72=0,"",ABRIL!T72)</f>
        <v>Prima de Vacaciones</v>
      </c>
      <c r="U72" s="29">
        <f>+ENERO!U72</f>
        <v>25807782</v>
      </c>
      <c r="V72" s="17">
        <f>ABRIL!V72+MAYO!AL72</f>
        <v>0</v>
      </c>
      <c r="W72" s="17">
        <f>ABRIL!W72+MAYO!AM72</f>
        <v>10000000</v>
      </c>
      <c r="X72" s="20">
        <f t="shared" si="67"/>
        <v>35807782</v>
      </c>
      <c r="Y72" s="21">
        <f>ABRIL!AA72</f>
        <v>2993341</v>
      </c>
      <c r="Z72" s="457">
        <v>537592</v>
      </c>
      <c r="AA72" s="20">
        <f t="shared" si="68"/>
        <v>3530933</v>
      </c>
      <c r="AB72" s="21">
        <f>ABRIL!AD72</f>
        <v>2993341</v>
      </c>
      <c r="AC72" s="457">
        <v>537592</v>
      </c>
      <c r="AD72" s="20">
        <f t="shared" si="69"/>
        <v>3530933</v>
      </c>
      <c r="AE72" s="21">
        <f>ABRIL!AG72</f>
        <v>2993341</v>
      </c>
      <c r="AF72" s="457">
        <v>537592</v>
      </c>
      <c r="AG72" s="20">
        <f t="shared" si="70"/>
        <v>3530933</v>
      </c>
      <c r="AH72" s="21">
        <f t="shared" si="71"/>
        <v>32276849</v>
      </c>
      <c r="AI72" s="17">
        <f t="shared" si="72"/>
        <v>32276849</v>
      </c>
      <c r="AJ72" s="18">
        <f t="shared" si="73"/>
        <v>32276849</v>
      </c>
      <c r="AK72" s="10"/>
      <c r="AL72" s="455">
        <v>0</v>
      </c>
      <c r="AM72" s="458">
        <v>0</v>
      </c>
      <c r="AN72" s="10"/>
      <c r="AO72" s="365"/>
      <c r="AP72" s="365"/>
      <c r="AQ72" s="365"/>
      <c r="AR72" s="365"/>
      <c r="AS72" s="365"/>
      <c r="AT72" s="365"/>
      <c r="AU72" s="365"/>
      <c r="AV72" s="365"/>
      <c r="AW72" s="365"/>
      <c r="AX72" s="365"/>
      <c r="AY72" s="365"/>
      <c r="AZ72" s="365"/>
    </row>
    <row r="73" spans="1:70" s="514" customFormat="1" ht="15" x14ac:dyDescent="0.2">
      <c r="A73" s="188" t="str">
        <f>+IF(ABRIL!A73=0,"",ABRIL!A73)</f>
        <v>1130116-1</v>
      </c>
      <c r="B73" s="189" t="str">
        <f>+CONCATENATE("Vigencia ",INSTRUCCIONES!$F$3)</f>
        <v>Vigencia 2014</v>
      </c>
      <c r="C73" s="456">
        <f>+ENERO!C73</f>
        <v>50000000</v>
      </c>
      <c r="D73" s="456">
        <f>ABRIL!D73+MAYO!P73</f>
        <v>0</v>
      </c>
      <c r="E73" s="456">
        <f>ABRIL!E73+MAYO!Q73</f>
        <v>0</v>
      </c>
      <c r="F73" s="170">
        <f>SUM(C73:E73)</f>
        <v>50000000</v>
      </c>
      <c r="G73" s="283">
        <f>ABRIL!I73</f>
        <v>18071016</v>
      </c>
      <c r="H73" s="457">
        <v>3119430</v>
      </c>
      <c r="I73" s="170">
        <f>SUM(G73:H73)</f>
        <v>21190446</v>
      </c>
      <c r="J73" s="283">
        <f>ABRIL!L73</f>
        <v>5709043</v>
      </c>
      <c r="K73" s="457">
        <v>3642406</v>
      </c>
      <c r="L73" s="170">
        <f>SUM(J73:K73)</f>
        <v>9351449</v>
      </c>
      <c r="M73" s="283">
        <f>F73-I73</f>
        <v>28809554</v>
      </c>
      <c r="N73" s="170">
        <f>F73-L73</f>
        <v>40648551</v>
      </c>
      <c r="O73" s="467"/>
      <c r="P73" s="455">
        <v>0</v>
      </c>
      <c r="Q73" s="458">
        <v>0</v>
      </c>
      <c r="R73" s="10"/>
      <c r="S73" s="156" t="str">
        <f>+IF(ABRIL!S73=0,"",ABRIL!S73)</f>
        <v>1020104-4</v>
      </c>
      <c r="T73" s="55" t="str">
        <f>+IF(ABRIL!T73=0,"",ABRIL!T73)</f>
        <v>Prima Clima</v>
      </c>
      <c r="U73" s="29">
        <f>+ENERO!U73</f>
        <v>0</v>
      </c>
      <c r="V73" s="17">
        <f>ABRIL!V73+MAYO!AL73</f>
        <v>0</v>
      </c>
      <c r="W73" s="17">
        <f>ABRIL!W73+MAYO!AM73</f>
        <v>0</v>
      </c>
      <c r="X73" s="20">
        <f t="shared" si="67"/>
        <v>0</v>
      </c>
      <c r="Y73" s="21">
        <f>ABRIL!AA73</f>
        <v>0</v>
      </c>
      <c r="Z73" s="457">
        <v>0</v>
      </c>
      <c r="AA73" s="20">
        <f t="shared" si="68"/>
        <v>0</v>
      </c>
      <c r="AB73" s="21">
        <f>ABRIL!AD73</f>
        <v>0</v>
      </c>
      <c r="AC73" s="457">
        <v>0</v>
      </c>
      <c r="AD73" s="20">
        <f t="shared" si="69"/>
        <v>0</v>
      </c>
      <c r="AE73" s="21">
        <f>ABRIL!AG73</f>
        <v>0</v>
      </c>
      <c r="AF73" s="457">
        <v>0</v>
      </c>
      <c r="AG73" s="20">
        <f t="shared" si="70"/>
        <v>0</v>
      </c>
      <c r="AH73" s="21">
        <f t="shared" si="71"/>
        <v>0</v>
      </c>
      <c r="AI73" s="17">
        <f t="shared" si="72"/>
        <v>0</v>
      </c>
      <c r="AJ73" s="18">
        <f t="shared" si="73"/>
        <v>0</v>
      </c>
      <c r="AK73" s="10"/>
      <c r="AL73" s="455">
        <v>0</v>
      </c>
      <c r="AM73" s="458">
        <v>0</v>
      </c>
      <c r="AN73" s="10"/>
      <c r="AO73" s="365"/>
      <c r="AP73" s="365"/>
      <c r="AQ73" s="365"/>
      <c r="AR73" s="365"/>
      <c r="AS73" s="365"/>
      <c r="AT73" s="365"/>
      <c r="AU73" s="365"/>
      <c r="AV73" s="365"/>
      <c r="AW73" s="365"/>
      <c r="AX73" s="365"/>
      <c r="AY73" s="365"/>
      <c r="AZ73" s="365"/>
      <c r="BA73" s="467"/>
      <c r="BB73" s="467"/>
      <c r="BC73" s="467"/>
      <c r="BD73" s="467"/>
      <c r="BE73" s="467"/>
      <c r="BF73" s="467"/>
      <c r="BG73" s="467"/>
      <c r="BH73" s="467"/>
      <c r="BI73" s="467"/>
      <c r="BJ73" s="467"/>
      <c r="BK73" s="467"/>
      <c r="BL73" s="467"/>
      <c r="BM73" s="467"/>
      <c r="BN73" s="467"/>
      <c r="BO73" s="467"/>
      <c r="BP73" s="467"/>
      <c r="BQ73" s="467"/>
      <c r="BR73" s="467"/>
    </row>
    <row r="74" spans="1:70" s="514" customFormat="1" ht="15" x14ac:dyDescent="0.2">
      <c r="A74" s="188" t="str">
        <f>+IF(ABRIL!A74=0,"",ABRIL!A74)</f>
        <v>1130116-2</v>
      </c>
      <c r="B74" s="189" t="str">
        <f>+IF(ABRIL!B74=0,"",ABRIL!B74)</f>
        <v>Vigencias Anteriores</v>
      </c>
      <c r="C74" s="456">
        <f>+ENERO!C74</f>
        <v>0</v>
      </c>
      <c r="D74" s="456">
        <f>ABRIL!D74+MAYO!P74</f>
        <v>0</v>
      </c>
      <c r="E74" s="456">
        <f>ABRIL!E74+MAYO!Q74</f>
        <v>8628129</v>
      </c>
      <c r="F74" s="170">
        <f>SUM(C74:E74)</f>
        <v>8628129</v>
      </c>
      <c r="G74" s="283">
        <f>ABRIL!I74</f>
        <v>7582031</v>
      </c>
      <c r="H74" s="457">
        <v>0</v>
      </c>
      <c r="I74" s="170">
        <f>SUM(G74:H74)</f>
        <v>7582031</v>
      </c>
      <c r="J74" s="283">
        <f>ABRIL!L74</f>
        <v>7582031</v>
      </c>
      <c r="K74" s="457">
        <v>0</v>
      </c>
      <c r="L74" s="170">
        <f>SUM(J74:K74)</f>
        <v>7582031</v>
      </c>
      <c r="M74" s="283">
        <f>F74-I74</f>
        <v>1046098</v>
      </c>
      <c r="N74" s="170">
        <f>F74-L74</f>
        <v>1046098</v>
      </c>
      <c r="O74" s="467"/>
      <c r="P74" s="455">
        <v>0</v>
      </c>
      <c r="Q74" s="458">
        <v>0</v>
      </c>
      <c r="R74" s="10"/>
      <c r="S74" s="156" t="str">
        <f>+IF(ABRIL!S74=0,"",ABRIL!S74)</f>
        <v>1020104-5</v>
      </c>
      <c r="T74" s="55" t="str">
        <f>+IF(ABRIL!T74=0,"",ABRIL!T74)</f>
        <v>Prima de Servicios</v>
      </c>
      <c r="U74" s="29">
        <f>+ENERO!U74</f>
        <v>0</v>
      </c>
      <c r="V74" s="17">
        <f>ABRIL!V74+MAYO!AL74</f>
        <v>0</v>
      </c>
      <c r="W74" s="17">
        <f>ABRIL!W74+MAYO!AM74</f>
        <v>0</v>
      </c>
      <c r="X74" s="20">
        <f t="shared" si="67"/>
        <v>0</v>
      </c>
      <c r="Y74" s="21">
        <f>ABRIL!AA74</f>
        <v>0</v>
      </c>
      <c r="Z74" s="457">
        <v>0</v>
      </c>
      <c r="AA74" s="20">
        <f t="shared" si="68"/>
        <v>0</v>
      </c>
      <c r="AB74" s="21">
        <f>ABRIL!AD74</f>
        <v>0</v>
      </c>
      <c r="AC74" s="457">
        <v>0</v>
      </c>
      <c r="AD74" s="20">
        <f t="shared" si="69"/>
        <v>0</v>
      </c>
      <c r="AE74" s="21">
        <f>ABRIL!AG74</f>
        <v>0</v>
      </c>
      <c r="AF74" s="457">
        <v>0</v>
      </c>
      <c r="AG74" s="20">
        <f t="shared" si="70"/>
        <v>0</v>
      </c>
      <c r="AH74" s="21">
        <f t="shared" si="71"/>
        <v>0</v>
      </c>
      <c r="AI74" s="17">
        <f t="shared" si="72"/>
        <v>0</v>
      </c>
      <c r="AJ74" s="18">
        <f t="shared" si="73"/>
        <v>0</v>
      </c>
      <c r="AK74" s="10"/>
      <c r="AL74" s="455">
        <v>0</v>
      </c>
      <c r="AM74" s="458">
        <v>0</v>
      </c>
      <c r="AN74" s="10"/>
      <c r="AO74" s="365"/>
      <c r="AP74" s="365"/>
      <c r="AQ74" s="365"/>
      <c r="AR74" s="365"/>
      <c r="AS74" s="365"/>
      <c r="AT74" s="365"/>
      <c r="AU74" s="365"/>
      <c r="AV74" s="365"/>
      <c r="AW74" s="365"/>
      <c r="AX74" s="365"/>
      <c r="AY74" s="365"/>
      <c r="AZ74" s="365"/>
      <c r="BA74" s="467"/>
      <c r="BB74" s="467"/>
      <c r="BC74" s="467"/>
      <c r="BD74" s="467"/>
      <c r="BE74" s="467"/>
      <c r="BF74" s="467"/>
      <c r="BG74" s="467"/>
      <c r="BH74" s="467"/>
      <c r="BI74" s="467"/>
      <c r="BJ74" s="467"/>
      <c r="BK74" s="467"/>
      <c r="BL74" s="467"/>
      <c r="BM74" s="467"/>
      <c r="BN74" s="467"/>
      <c r="BO74" s="467"/>
      <c r="BP74" s="467"/>
      <c r="BQ74" s="467"/>
      <c r="BR74" s="467"/>
    </row>
    <row r="75" spans="1:70" s="467" customFormat="1" x14ac:dyDescent="0.2">
      <c r="A75" s="57">
        <f>+IF(ABRIL!A75=0,"",ABRIL!A75)</f>
        <v>1130117</v>
      </c>
      <c r="B75" s="45" t="str">
        <f>+IF(ABRIL!B75=0,"",ABRIL!B75)</f>
        <v>CUOTAS DE RECUPERACION</v>
      </c>
      <c r="C75" s="53">
        <f t="shared" ref="C75:N75" si="75">SUM(C76:C77)</f>
        <v>0</v>
      </c>
      <c r="D75" s="53">
        <f t="shared" si="75"/>
        <v>0</v>
      </c>
      <c r="E75" s="53">
        <f t="shared" si="75"/>
        <v>0</v>
      </c>
      <c r="F75" s="54">
        <f t="shared" si="75"/>
        <v>0</v>
      </c>
      <c r="G75" s="52">
        <f t="shared" si="75"/>
        <v>0</v>
      </c>
      <c r="H75" s="53">
        <f t="shared" si="75"/>
        <v>0</v>
      </c>
      <c r="I75" s="54">
        <f t="shared" si="75"/>
        <v>0</v>
      </c>
      <c r="J75" s="52">
        <f t="shared" si="75"/>
        <v>0</v>
      </c>
      <c r="K75" s="53">
        <f t="shared" si="75"/>
        <v>0</v>
      </c>
      <c r="L75" s="54">
        <f t="shared" si="75"/>
        <v>0</v>
      </c>
      <c r="M75" s="52">
        <f t="shared" si="75"/>
        <v>0</v>
      </c>
      <c r="N75" s="54">
        <f t="shared" si="75"/>
        <v>0</v>
      </c>
      <c r="P75" s="52">
        <f>SUM(P76:P77)</f>
        <v>0</v>
      </c>
      <c r="Q75" s="54">
        <f>SUM(Q76:Q77)</f>
        <v>0</v>
      </c>
      <c r="R75" s="10"/>
      <c r="S75" s="156" t="str">
        <f>+IF(ABRIL!S75=0,"",ABRIL!S75)</f>
        <v>1020104-8</v>
      </c>
      <c r="T75" s="55" t="str">
        <f>+IF(ABRIL!T75=0,"",ABRIL!T75)</f>
        <v>Bonific. por Servicios Prestados (Convencional)</v>
      </c>
      <c r="U75" s="29">
        <f>+ENERO!U75</f>
        <v>0</v>
      </c>
      <c r="V75" s="17">
        <f>ABRIL!V75+MAYO!AL75</f>
        <v>0</v>
      </c>
      <c r="W75" s="17">
        <f>ABRIL!W75+MAYO!AM75</f>
        <v>0</v>
      </c>
      <c r="X75" s="20">
        <f t="shared" si="67"/>
        <v>0</v>
      </c>
      <c r="Y75" s="21">
        <f>ABRIL!AA75</f>
        <v>0</v>
      </c>
      <c r="Z75" s="457">
        <v>0</v>
      </c>
      <c r="AA75" s="20">
        <f t="shared" si="68"/>
        <v>0</v>
      </c>
      <c r="AB75" s="21">
        <f>ABRIL!AD75</f>
        <v>0</v>
      </c>
      <c r="AC75" s="457">
        <v>0</v>
      </c>
      <c r="AD75" s="20">
        <f t="shared" si="69"/>
        <v>0</v>
      </c>
      <c r="AE75" s="21">
        <f>ABRIL!AG75</f>
        <v>0</v>
      </c>
      <c r="AF75" s="457">
        <v>0</v>
      </c>
      <c r="AG75" s="20">
        <f t="shared" si="70"/>
        <v>0</v>
      </c>
      <c r="AH75" s="21">
        <f t="shared" si="71"/>
        <v>0</v>
      </c>
      <c r="AI75" s="17">
        <f t="shared" si="72"/>
        <v>0</v>
      </c>
      <c r="AJ75" s="18">
        <f t="shared" si="73"/>
        <v>0</v>
      </c>
      <c r="AK75" s="10"/>
      <c r="AL75" s="455">
        <v>0</v>
      </c>
      <c r="AM75" s="458">
        <v>0</v>
      </c>
      <c r="AN75" s="10"/>
      <c r="AO75" s="365"/>
      <c r="AP75" s="365"/>
      <c r="AQ75" s="365"/>
      <c r="AR75" s="365"/>
      <c r="AS75" s="365"/>
      <c r="AT75" s="365"/>
      <c r="AU75" s="365"/>
      <c r="AV75" s="365"/>
      <c r="AW75" s="365"/>
      <c r="AX75" s="365"/>
      <c r="AY75" s="365"/>
      <c r="AZ75" s="365"/>
    </row>
    <row r="76" spans="1:70" s="514" customFormat="1" ht="15" x14ac:dyDescent="0.2">
      <c r="A76" s="188" t="str">
        <f>+IF(ABRIL!A76=0,"",ABRIL!A76)</f>
        <v>1130117-1</v>
      </c>
      <c r="B76" s="189" t="str">
        <f>+CONCATENATE("Vigencia ",INSTRUCCIONES!$F$3)</f>
        <v>Vigencia 2014</v>
      </c>
      <c r="C76" s="456">
        <f>+ENERO!C76</f>
        <v>0</v>
      </c>
      <c r="D76" s="456">
        <f>ABRIL!D76+MAYO!P76</f>
        <v>0</v>
      </c>
      <c r="E76" s="456">
        <f>ABRIL!E76+MAYO!Q76</f>
        <v>0</v>
      </c>
      <c r="F76" s="170">
        <f t="shared" ref="F76:F83" si="76">SUM(C76:E76)</f>
        <v>0</v>
      </c>
      <c r="G76" s="283">
        <f>ABRIL!I76</f>
        <v>0</v>
      </c>
      <c r="H76" s="457">
        <v>0</v>
      </c>
      <c r="I76" s="170">
        <f t="shared" ref="I76:I83" si="77">SUM(G76:H76)</f>
        <v>0</v>
      </c>
      <c r="J76" s="283">
        <f>ABRIL!L76</f>
        <v>0</v>
      </c>
      <c r="K76" s="457">
        <v>0</v>
      </c>
      <c r="L76" s="170">
        <f t="shared" ref="L76:L83" si="78">SUM(J76:K76)</f>
        <v>0</v>
      </c>
      <c r="M76" s="283">
        <f t="shared" ref="M76:M83" si="79">F76-I76</f>
        <v>0</v>
      </c>
      <c r="N76" s="170">
        <f t="shared" ref="N76:N83" si="80">F76-L76</f>
        <v>0</v>
      </c>
      <c r="O76" s="467"/>
      <c r="P76" s="455">
        <v>0</v>
      </c>
      <c r="Q76" s="458">
        <v>0</v>
      </c>
      <c r="R76" s="10"/>
      <c r="S76" s="156" t="str">
        <f>+IF(ABRIL!S76=0,"",ABRIL!S76)</f>
        <v>1020104-9</v>
      </c>
      <c r="T76" s="55" t="str">
        <f>+IF(ABRIL!T76=0,"",ABRIL!T76)</f>
        <v>Auxilio de Transporte</v>
      </c>
      <c r="U76" s="29">
        <f>+ENERO!U76</f>
        <v>1400000</v>
      </c>
      <c r="V76" s="17">
        <f>ABRIL!V76+MAYO!AL76</f>
        <v>0</v>
      </c>
      <c r="W76" s="17">
        <f>ABRIL!W76+MAYO!AM76</f>
        <v>0</v>
      </c>
      <c r="X76" s="20">
        <f t="shared" si="67"/>
        <v>1400000</v>
      </c>
      <c r="Y76" s="21">
        <f>ABRIL!AA76</f>
        <v>271200</v>
      </c>
      <c r="Z76" s="457">
        <v>72000</v>
      </c>
      <c r="AA76" s="20">
        <f t="shared" si="68"/>
        <v>343200</v>
      </c>
      <c r="AB76" s="21">
        <f>ABRIL!AD76</f>
        <v>271200</v>
      </c>
      <c r="AC76" s="457">
        <v>72000</v>
      </c>
      <c r="AD76" s="20">
        <f t="shared" si="69"/>
        <v>343200</v>
      </c>
      <c r="AE76" s="21">
        <f>ABRIL!AG76</f>
        <v>271200</v>
      </c>
      <c r="AF76" s="457">
        <v>71999</v>
      </c>
      <c r="AG76" s="20">
        <f t="shared" si="70"/>
        <v>343199</v>
      </c>
      <c r="AH76" s="21">
        <f t="shared" si="71"/>
        <v>1056800</v>
      </c>
      <c r="AI76" s="17">
        <f t="shared" si="72"/>
        <v>1056800</v>
      </c>
      <c r="AJ76" s="18">
        <f t="shared" si="73"/>
        <v>1056801</v>
      </c>
      <c r="AK76" s="10"/>
      <c r="AL76" s="455">
        <v>0</v>
      </c>
      <c r="AM76" s="458">
        <v>0</v>
      </c>
      <c r="AN76" s="10"/>
      <c r="AO76" s="365"/>
      <c r="AP76" s="365"/>
      <c r="AQ76" s="556"/>
      <c r="AR76" s="365"/>
      <c r="AS76" s="365"/>
      <c r="AT76" s="365"/>
      <c r="AU76" s="365"/>
      <c r="AV76" s="365"/>
      <c r="AW76" s="365"/>
      <c r="AX76" s="365"/>
      <c r="AY76" s="365"/>
      <c r="AZ76" s="365"/>
      <c r="BA76" s="467"/>
      <c r="BB76" s="467"/>
      <c r="BC76" s="467"/>
      <c r="BD76" s="467"/>
      <c r="BE76" s="467"/>
      <c r="BF76" s="467"/>
      <c r="BG76" s="467"/>
      <c r="BH76" s="467"/>
      <c r="BI76" s="467"/>
      <c r="BJ76" s="467"/>
      <c r="BK76" s="467"/>
      <c r="BL76" s="467"/>
      <c r="BM76" s="467"/>
      <c r="BN76" s="467"/>
      <c r="BO76" s="467"/>
      <c r="BP76" s="467"/>
      <c r="BQ76" s="467"/>
      <c r="BR76" s="467"/>
    </row>
    <row r="77" spans="1:70" s="514" customFormat="1" ht="15" x14ac:dyDescent="0.2">
      <c r="A77" s="188" t="str">
        <f>+IF(ABRIL!A77=0,"",ABRIL!A77)</f>
        <v>1130117-2</v>
      </c>
      <c r="B77" s="189" t="str">
        <f>+IF(ABRIL!B77=0,"",ABRIL!B77)</f>
        <v>Vigencias Anteriores</v>
      </c>
      <c r="C77" s="456">
        <f>+ENERO!C77</f>
        <v>0</v>
      </c>
      <c r="D77" s="456">
        <f>ABRIL!D77+MAYO!P77</f>
        <v>0</v>
      </c>
      <c r="E77" s="456">
        <f>ABRIL!E77+MAYO!Q77</f>
        <v>0</v>
      </c>
      <c r="F77" s="170">
        <f t="shared" si="76"/>
        <v>0</v>
      </c>
      <c r="G77" s="283">
        <f>ABRIL!I77</f>
        <v>0</v>
      </c>
      <c r="H77" s="457">
        <v>0</v>
      </c>
      <c r="I77" s="170">
        <f t="shared" si="77"/>
        <v>0</v>
      </c>
      <c r="J77" s="283">
        <f>ABRIL!L77</f>
        <v>0</v>
      </c>
      <c r="K77" s="457">
        <v>0</v>
      </c>
      <c r="L77" s="170">
        <f t="shared" si="78"/>
        <v>0</v>
      </c>
      <c r="M77" s="283">
        <f t="shared" si="79"/>
        <v>0</v>
      </c>
      <c r="N77" s="170">
        <f t="shared" si="80"/>
        <v>0</v>
      </c>
      <c r="O77" s="467"/>
      <c r="P77" s="455">
        <v>0</v>
      </c>
      <c r="Q77" s="458">
        <v>0</v>
      </c>
      <c r="R77" s="10"/>
      <c r="S77" s="156" t="str">
        <f>+IF(ABRIL!S77=0,"",ABRIL!S77)</f>
        <v>1020104-10</v>
      </c>
      <c r="T77" s="55" t="str">
        <f>+IF(ABRIL!T77=0,"",ABRIL!T77)</f>
        <v>Subsidio de Alimentación</v>
      </c>
      <c r="U77" s="29">
        <f>+ENERO!U77</f>
        <v>0</v>
      </c>
      <c r="V77" s="17">
        <f>ABRIL!V77+MAYO!AL77</f>
        <v>0</v>
      </c>
      <c r="W77" s="17">
        <f>ABRIL!W77+MAYO!AM77</f>
        <v>0</v>
      </c>
      <c r="X77" s="20">
        <f t="shared" si="67"/>
        <v>0</v>
      </c>
      <c r="Y77" s="21">
        <f>ABRIL!AA77</f>
        <v>0</v>
      </c>
      <c r="Z77" s="457">
        <v>0</v>
      </c>
      <c r="AA77" s="20">
        <f t="shared" si="68"/>
        <v>0</v>
      </c>
      <c r="AB77" s="21">
        <f>ABRIL!AD77</f>
        <v>0</v>
      </c>
      <c r="AC77" s="457">
        <v>0</v>
      </c>
      <c r="AD77" s="20">
        <f t="shared" si="69"/>
        <v>0</v>
      </c>
      <c r="AE77" s="21">
        <f>ABRIL!AG77</f>
        <v>0</v>
      </c>
      <c r="AF77" s="457">
        <v>0</v>
      </c>
      <c r="AG77" s="20">
        <f t="shared" si="70"/>
        <v>0</v>
      </c>
      <c r="AH77" s="21">
        <f t="shared" si="71"/>
        <v>0</v>
      </c>
      <c r="AI77" s="17">
        <f t="shared" si="72"/>
        <v>0</v>
      </c>
      <c r="AJ77" s="18">
        <f t="shared" si="73"/>
        <v>0</v>
      </c>
      <c r="AK77" s="10"/>
      <c r="AL77" s="455">
        <v>0</v>
      </c>
      <c r="AM77" s="458">
        <v>0</v>
      </c>
      <c r="AN77" s="10"/>
      <c r="AO77" s="365"/>
      <c r="AP77" s="365"/>
      <c r="AQ77" s="365"/>
      <c r="AR77" s="365"/>
      <c r="AS77" s="365"/>
      <c r="AT77" s="365"/>
      <c r="AU77" s="365"/>
      <c r="AV77" s="365"/>
      <c r="AW77" s="365"/>
      <c r="AX77" s="365"/>
      <c r="AY77" s="365"/>
      <c r="AZ77" s="365"/>
      <c r="BA77" s="467"/>
      <c r="BB77" s="467"/>
      <c r="BC77" s="467"/>
      <c r="BD77" s="467"/>
      <c r="BE77" s="467"/>
      <c r="BF77" s="467"/>
      <c r="BG77" s="467"/>
      <c r="BH77" s="467"/>
      <c r="BI77" s="467"/>
      <c r="BJ77" s="467"/>
      <c r="BK77" s="467"/>
      <c r="BL77" s="467"/>
      <c r="BM77" s="467"/>
      <c r="BN77" s="467"/>
      <c r="BO77" s="467"/>
      <c r="BP77" s="467"/>
      <c r="BQ77" s="467"/>
      <c r="BR77" s="467"/>
    </row>
    <row r="78" spans="1:70" s="514" customFormat="1" x14ac:dyDescent="0.2">
      <c r="A78" s="57">
        <f>+IF(ABRIL!A78=0,"",ABRIL!A78)</f>
        <v>1130118</v>
      </c>
      <c r="B78" s="45" t="str">
        <f>+IF(ABRIL!B78=0,"",ABRIL!B78)</f>
        <v>PARTICULARES   (Venta de Contado)</v>
      </c>
      <c r="C78" s="53">
        <f>SUM(C79:C80)</f>
        <v>127000000</v>
      </c>
      <c r="D78" s="53">
        <f>SUM(D79:D80)</f>
        <v>0</v>
      </c>
      <c r="E78" s="53">
        <f>SUM(E79:E80)</f>
        <v>0</v>
      </c>
      <c r="F78" s="54">
        <f t="shared" si="76"/>
        <v>127000000</v>
      </c>
      <c r="G78" s="52">
        <f>SUM(G79:G80)</f>
        <v>60635148</v>
      </c>
      <c r="H78" s="53">
        <f>SUM(H79:H80)</f>
        <v>11448988</v>
      </c>
      <c r="I78" s="54">
        <f t="shared" si="77"/>
        <v>72084136</v>
      </c>
      <c r="J78" s="52">
        <f>SUM(J79:J80)</f>
        <v>60635148</v>
      </c>
      <c r="K78" s="53">
        <f>SUM(K79:K80)</f>
        <v>11448988</v>
      </c>
      <c r="L78" s="54">
        <f t="shared" si="78"/>
        <v>72084136</v>
      </c>
      <c r="M78" s="52">
        <f t="shared" si="79"/>
        <v>54915864</v>
      </c>
      <c r="N78" s="54">
        <f t="shared" si="80"/>
        <v>54915864</v>
      </c>
      <c r="O78" s="467"/>
      <c r="P78" s="52">
        <f>SUM(P79:P80)</f>
        <v>0</v>
      </c>
      <c r="Q78" s="54">
        <f>SUM(Q79:Q80)</f>
        <v>0</v>
      </c>
      <c r="R78" s="10"/>
      <c r="S78" s="156" t="str">
        <f>+IF(ABRIL!S78=0,"",ABRIL!S78)</f>
        <v>1020104-12</v>
      </c>
      <c r="T78" s="55" t="str">
        <f>+IF(ABRIL!T78=0,"",ABRIL!T78)</f>
        <v>Indemnizaciones por Vacaciones o Supresión de Cargos por Reestructuración</v>
      </c>
      <c r="U78" s="29">
        <f>+ENERO!U78</f>
        <v>0</v>
      </c>
      <c r="V78" s="17">
        <f>ABRIL!V78+MAYO!AL78</f>
        <v>0</v>
      </c>
      <c r="W78" s="17">
        <f>ABRIL!W78+MAYO!AM78</f>
        <v>0</v>
      </c>
      <c r="X78" s="20">
        <f t="shared" si="67"/>
        <v>0</v>
      </c>
      <c r="Y78" s="21">
        <f>ABRIL!AA78</f>
        <v>0</v>
      </c>
      <c r="Z78" s="457">
        <v>0</v>
      </c>
      <c r="AA78" s="20">
        <f t="shared" si="68"/>
        <v>0</v>
      </c>
      <c r="AB78" s="21">
        <f>ABRIL!AD78</f>
        <v>0</v>
      </c>
      <c r="AC78" s="457">
        <v>0</v>
      </c>
      <c r="AD78" s="20">
        <f t="shared" si="69"/>
        <v>0</v>
      </c>
      <c r="AE78" s="21">
        <f>ABRIL!AG78</f>
        <v>0</v>
      </c>
      <c r="AF78" s="457">
        <v>0</v>
      </c>
      <c r="AG78" s="20">
        <f t="shared" si="70"/>
        <v>0</v>
      </c>
      <c r="AH78" s="21">
        <f t="shared" si="71"/>
        <v>0</v>
      </c>
      <c r="AI78" s="17">
        <f t="shared" si="72"/>
        <v>0</v>
      </c>
      <c r="AJ78" s="18">
        <f t="shared" si="73"/>
        <v>0</v>
      </c>
      <c r="AK78" s="10"/>
      <c r="AL78" s="455">
        <v>0</v>
      </c>
      <c r="AM78" s="458">
        <v>0</v>
      </c>
      <c r="AN78" s="10"/>
      <c r="AO78" s="365"/>
      <c r="AP78" s="365"/>
      <c r="AQ78" s="365"/>
      <c r="AR78" s="365"/>
      <c r="AS78" s="365"/>
      <c r="AT78" s="365"/>
      <c r="AU78" s="365"/>
      <c r="AV78" s="365"/>
      <c r="AW78" s="365"/>
      <c r="AX78" s="365"/>
      <c r="AY78" s="365"/>
      <c r="AZ78" s="365"/>
      <c r="BA78" s="467"/>
      <c r="BB78" s="467"/>
      <c r="BC78" s="467"/>
      <c r="BD78" s="467"/>
      <c r="BE78" s="467"/>
      <c r="BF78" s="467"/>
      <c r="BG78" s="467"/>
      <c r="BH78" s="467"/>
      <c r="BI78" s="467"/>
      <c r="BJ78" s="467"/>
      <c r="BK78" s="467"/>
      <c r="BL78" s="467"/>
      <c r="BM78" s="467"/>
      <c r="BN78" s="467"/>
      <c r="BO78" s="467"/>
      <c r="BP78" s="467"/>
      <c r="BQ78" s="467"/>
      <c r="BR78" s="467"/>
    </row>
    <row r="79" spans="1:70" s="467" customFormat="1" ht="15" x14ac:dyDescent="0.2">
      <c r="A79" s="188" t="str">
        <f>+IF(ABRIL!A79=0,"",ABRIL!A79)</f>
        <v>1130118-1</v>
      </c>
      <c r="B79" s="189" t="str">
        <f>+CONCATENATE("Vigencia ",INSTRUCCIONES!$F$3)</f>
        <v>Vigencia 2014</v>
      </c>
      <c r="C79" s="456">
        <f>+ENERO!C79</f>
        <v>127000000</v>
      </c>
      <c r="D79" s="456">
        <f>ABRIL!D79+MAYO!P79</f>
        <v>0</v>
      </c>
      <c r="E79" s="456">
        <f>ABRIL!E79+MAYO!Q79</f>
        <v>0</v>
      </c>
      <c r="F79" s="170">
        <f t="shared" si="76"/>
        <v>127000000</v>
      </c>
      <c r="G79" s="283">
        <f>ABRIL!I79</f>
        <v>60635148</v>
      </c>
      <c r="H79" s="457">
        <v>11448988</v>
      </c>
      <c r="I79" s="170">
        <f t="shared" si="77"/>
        <v>72084136</v>
      </c>
      <c r="J79" s="283">
        <f>ABRIL!L79</f>
        <v>60635148</v>
      </c>
      <c r="K79" s="457">
        <v>11448988</v>
      </c>
      <c r="L79" s="170">
        <f t="shared" si="78"/>
        <v>72084136</v>
      </c>
      <c r="M79" s="283">
        <f t="shared" si="79"/>
        <v>54915864</v>
      </c>
      <c r="N79" s="170">
        <f t="shared" si="80"/>
        <v>54915864</v>
      </c>
      <c r="P79" s="455">
        <v>0</v>
      </c>
      <c r="Q79" s="458">
        <v>0</v>
      </c>
      <c r="R79" s="10"/>
      <c r="S79" s="156" t="str">
        <f>+IF(ABRIL!S79=0,"",ABRIL!S79)</f>
        <v>1020104-13</v>
      </c>
      <c r="T79" s="55" t="str">
        <f>+IF(ABRIL!T79=0,"",ABRIL!T79)</f>
        <v>Bonificación Especial por Recreación</v>
      </c>
      <c r="U79" s="29">
        <f>+ENERO!U79</f>
        <v>3441038</v>
      </c>
      <c r="V79" s="17">
        <f>ABRIL!V79+MAYO!AL79</f>
        <v>0</v>
      </c>
      <c r="W79" s="17">
        <f>ABRIL!W79+MAYO!AM79</f>
        <v>2000000</v>
      </c>
      <c r="X79" s="20">
        <f t="shared" si="67"/>
        <v>5441038</v>
      </c>
      <c r="Y79" s="21">
        <f>ABRIL!AA79</f>
        <v>399111</v>
      </c>
      <c r="Z79" s="457">
        <v>71679</v>
      </c>
      <c r="AA79" s="20">
        <f t="shared" si="68"/>
        <v>470790</v>
      </c>
      <c r="AB79" s="21">
        <f>ABRIL!AD79</f>
        <v>399111</v>
      </c>
      <c r="AC79" s="457">
        <v>71679</v>
      </c>
      <c r="AD79" s="20">
        <f t="shared" si="69"/>
        <v>470790</v>
      </c>
      <c r="AE79" s="21">
        <f>ABRIL!AG79</f>
        <v>399111</v>
      </c>
      <c r="AF79" s="457">
        <v>71679</v>
      </c>
      <c r="AG79" s="20">
        <f t="shared" si="70"/>
        <v>470790</v>
      </c>
      <c r="AH79" s="21">
        <f t="shared" si="71"/>
        <v>4970248</v>
      </c>
      <c r="AI79" s="17">
        <f t="shared" si="72"/>
        <v>4970248</v>
      </c>
      <c r="AJ79" s="18">
        <f t="shared" si="73"/>
        <v>4970248</v>
      </c>
      <c r="AK79" s="10"/>
      <c r="AL79" s="455">
        <v>0</v>
      </c>
      <c r="AM79" s="458">
        <v>0</v>
      </c>
      <c r="AN79" s="10"/>
      <c r="AO79" s="365"/>
      <c r="AP79" s="365"/>
      <c r="AQ79" s="365"/>
      <c r="AR79" s="365"/>
      <c r="AS79" s="365"/>
      <c r="AT79" s="365"/>
      <c r="AU79" s="365"/>
      <c r="AV79" s="365"/>
      <c r="AW79" s="365"/>
      <c r="AX79" s="365"/>
      <c r="AY79" s="365"/>
      <c r="AZ79" s="365"/>
      <c r="BL79" s="10"/>
    </row>
    <row r="80" spans="1:70" s="10" customFormat="1" ht="15" x14ac:dyDescent="0.2">
      <c r="A80" s="188" t="str">
        <f>+IF(ABRIL!A80=0,"",ABRIL!A80)</f>
        <v>1130118-2</v>
      </c>
      <c r="B80" s="189" t="str">
        <f>+IF(ABRIL!B80=0,"",ABRIL!B80)</f>
        <v>Vigencias Anteriores</v>
      </c>
      <c r="C80" s="456">
        <f>+ENERO!C80</f>
        <v>0</v>
      </c>
      <c r="D80" s="456">
        <f>ABRIL!D80+MAYO!P80</f>
        <v>0</v>
      </c>
      <c r="E80" s="456">
        <f>ABRIL!E80+MAYO!Q80</f>
        <v>0</v>
      </c>
      <c r="F80" s="170">
        <f t="shared" si="76"/>
        <v>0</v>
      </c>
      <c r="G80" s="283">
        <f>ABRIL!I80</f>
        <v>0</v>
      </c>
      <c r="H80" s="457">
        <v>0</v>
      </c>
      <c r="I80" s="170">
        <f t="shared" si="77"/>
        <v>0</v>
      </c>
      <c r="J80" s="283">
        <f>ABRIL!L80</f>
        <v>0</v>
      </c>
      <c r="K80" s="457">
        <v>0</v>
      </c>
      <c r="L80" s="170">
        <f t="shared" si="78"/>
        <v>0</v>
      </c>
      <c r="M80" s="283">
        <f t="shared" si="79"/>
        <v>0</v>
      </c>
      <c r="N80" s="170">
        <f t="shared" si="80"/>
        <v>0</v>
      </c>
      <c r="O80" s="467"/>
      <c r="P80" s="455">
        <v>0</v>
      </c>
      <c r="Q80" s="458">
        <v>0</v>
      </c>
      <c r="S80" s="156" t="str">
        <f>+IF(ABRIL!S80=0,"",ABRIL!S80)</f>
        <v>1020104-14</v>
      </c>
      <c r="T80" s="55" t="str">
        <f>+IF(ABRIL!T80=0,"",ABRIL!T80)</f>
        <v/>
      </c>
      <c r="U80" s="29">
        <f>+ENERO!U80</f>
        <v>0</v>
      </c>
      <c r="V80" s="17">
        <f>ABRIL!V80+MAYO!AL80</f>
        <v>0</v>
      </c>
      <c r="W80" s="17">
        <f>ABRIL!W80+MAYO!AM80</f>
        <v>0</v>
      </c>
      <c r="X80" s="20">
        <f t="shared" si="67"/>
        <v>0</v>
      </c>
      <c r="Y80" s="21">
        <f>ABRIL!AA80</f>
        <v>0</v>
      </c>
      <c r="Z80" s="457">
        <v>0</v>
      </c>
      <c r="AA80" s="20">
        <f t="shared" si="68"/>
        <v>0</v>
      </c>
      <c r="AB80" s="21">
        <f>ABRIL!AD80</f>
        <v>0</v>
      </c>
      <c r="AC80" s="457">
        <v>0</v>
      </c>
      <c r="AD80" s="20">
        <f t="shared" si="69"/>
        <v>0</v>
      </c>
      <c r="AE80" s="21">
        <f>ABRIL!AG80</f>
        <v>0</v>
      </c>
      <c r="AF80" s="457">
        <v>0</v>
      </c>
      <c r="AG80" s="20">
        <f t="shared" si="70"/>
        <v>0</v>
      </c>
      <c r="AH80" s="21">
        <f t="shared" si="71"/>
        <v>0</v>
      </c>
      <c r="AI80" s="17">
        <f t="shared" si="72"/>
        <v>0</v>
      </c>
      <c r="AJ80" s="18">
        <f t="shared" si="73"/>
        <v>0</v>
      </c>
      <c r="AL80" s="455">
        <v>0</v>
      </c>
      <c r="AM80" s="458">
        <v>0</v>
      </c>
      <c r="AO80" s="365"/>
      <c r="AP80" s="365"/>
      <c r="AQ80" s="365"/>
      <c r="AR80" s="365"/>
      <c r="AS80" s="365"/>
      <c r="AT80" s="365"/>
      <c r="AU80" s="365"/>
      <c r="AV80" s="365"/>
      <c r="AW80" s="365"/>
      <c r="AX80" s="365"/>
      <c r="AY80" s="365"/>
      <c r="AZ80" s="365"/>
      <c r="BA80" s="467"/>
      <c r="BC80" s="467"/>
      <c r="BD80" s="467"/>
      <c r="BE80" s="467"/>
      <c r="BL80" s="467"/>
      <c r="BM80" s="467"/>
      <c r="BN80" s="467"/>
      <c r="BO80" s="467"/>
      <c r="BP80" s="467"/>
      <c r="BQ80" s="467"/>
      <c r="BR80" s="467"/>
    </row>
    <row r="81" spans="1:70" s="467" customFormat="1" x14ac:dyDescent="0.2">
      <c r="A81" s="57">
        <f>+IF(ABRIL!A81=0,"",ABRIL!A81)</f>
        <v>1130119</v>
      </c>
      <c r="B81" s="45" t="str">
        <f>+IF(ABRIL!B81=0,"",ABRIL!B81)</f>
        <v>Digitar nombre de Nuevo Rubro. Si lo Requiere</v>
      </c>
      <c r="C81" s="53">
        <f>ENERO!C81</f>
        <v>0</v>
      </c>
      <c r="D81" s="53">
        <f t="shared" ref="D81:Q81" si="81">SUM(D82:D83)</f>
        <v>0</v>
      </c>
      <c r="E81" s="53">
        <f t="shared" si="81"/>
        <v>0</v>
      </c>
      <c r="F81" s="54">
        <f t="shared" si="81"/>
        <v>0</v>
      </c>
      <c r="G81" s="52">
        <f t="shared" si="81"/>
        <v>0</v>
      </c>
      <c r="H81" s="53">
        <f t="shared" si="81"/>
        <v>0</v>
      </c>
      <c r="I81" s="54">
        <f t="shared" si="81"/>
        <v>0</v>
      </c>
      <c r="J81" s="52">
        <f t="shared" si="81"/>
        <v>0</v>
      </c>
      <c r="K81" s="53">
        <f t="shared" si="81"/>
        <v>0</v>
      </c>
      <c r="L81" s="54">
        <f t="shared" si="81"/>
        <v>0</v>
      </c>
      <c r="M81" s="52">
        <f t="shared" si="81"/>
        <v>0</v>
      </c>
      <c r="N81" s="54">
        <f t="shared" si="81"/>
        <v>0</v>
      </c>
      <c r="P81" s="52">
        <f t="shared" si="81"/>
        <v>0</v>
      </c>
      <c r="Q81" s="54">
        <f t="shared" si="81"/>
        <v>0</v>
      </c>
      <c r="R81" s="10"/>
      <c r="S81" s="155">
        <f>+IF(ABRIL!S81=0,"",ABRIL!S81)</f>
        <v>1020199</v>
      </c>
      <c r="T81" s="159" t="str">
        <f>+IF(ABRIL!T81=0,"",ABRIL!T81)</f>
        <v>Vigencias Anteriores</v>
      </c>
      <c r="U81" s="29">
        <f>+ENERO!U81</f>
        <v>0</v>
      </c>
      <c r="V81" s="17">
        <f>ABRIL!V81+MAYO!AL81</f>
        <v>0</v>
      </c>
      <c r="W81" s="17">
        <f>ABRIL!W81+MAYO!AM81</f>
        <v>56400503</v>
      </c>
      <c r="X81" s="20">
        <f t="shared" si="67"/>
        <v>56400503</v>
      </c>
      <c r="Y81" s="21">
        <f>ABRIL!AA81</f>
        <v>56400503</v>
      </c>
      <c r="Z81" s="457">
        <v>0</v>
      </c>
      <c r="AA81" s="20">
        <f t="shared" si="68"/>
        <v>56400503</v>
      </c>
      <c r="AB81" s="21">
        <f>ABRIL!AD81</f>
        <v>56400503</v>
      </c>
      <c r="AC81" s="457">
        <v>0</v>
      </c>
      <c r="AD81" s="20">
        <f t="shared" si="69"/>
        <v>56400503</v>
      </c>
      <c r="AE81" s="21">
        <f>ABRIL!AG81</f>
        <v>32193683</v>
      </c>
      <c r="AF81" s="457">
        <v>5564320</v>
      </c>
      <c r="AG81" s="20">
        <f t="shared" si="70"/>
        <v>37758003</v>
      </c>
      <c r="AH81" s="21">
        <f t="shared" si="71"/>
        <v>0</v>
      </c>
      <c r="AI81" s="17">
        <f t="shared" si="72"/>
        <v>0</v>
      </c>
      <c r="AJ81" s="18">
        <f t="shared" si="73"/>
        <v>18642500</v>
      </c>
      <c r="AK81" s="10"/>
      <c r="AL81" s="455">
        <v>0</v>
      </c>
      <c r="AM81" s="458">
        <v>0</v>
      </c>
      <c r="AN81" s="10"/>
      <c r="AO81" s="365"/>
      <c r="AP81" s="365"/>
      <c r="AQ81" s="365"/>
      <c r="AR81" s="365"/>
      <c r="AS81" s="365"/>
      <c r="AT81" s="365"/>
      <c r="AU81" s="365"/>
      <c r="AV81" s="365"/>
      <c r="AW81" s="365"/>
      <c r="AX81" s="365"/>
      <c r="AY81" s="365"/>
      <c r="AZ81" s="365"/>
      <c r="BA81" s="10"/>
      <c r="BC81" s="10"/>
      <c r="BD81" s="10"/>
      <c r="BE81" s="10"/>
    </row>
    <row r="82" spans="1:70" s="467" customFormat="1" ht="15.75" x14ac:dyDescent="0.2">
      <c r="A82" s="188" t="str">
        <f>+IF(ABRIL!A82=0,"",ABRIL!A82)</f>
        <v>1130119-1</v>
      </c>
      <c r="B82" s="189" t="str">
        <f>+CONCATENATE("Vigencia ",INSTRUCCIONES!$F$3)</f>
        <v>Vigencia 2014</v>
      </c>
      <c r="C82" s="456">
        <f>+ENERO!C82</f>
        <v>0</v>
      </c>
      <c r="D82" s="456">
        <f>ABRIL!D82+MAYO!P82</f>
        <v>0</v>
      </c>
      <c r="E82" s="456">
        <f>ABRIL!E82+MAYO!Q82</f>
        <v>0</v>
      </c>
      <c r="F82" s="170">
        <f t="shared" si="76"/>
        <v>0</v>
      </c>
      <c r="G82" s="283">
        <f>ABRIL!I82</f>
        <v>0</v>
      </c>
      <c r="H82" s="457">
        <v>0</v>
      </c>
      <c r="I82" s="170">
        <f t="shared" si="77"/>
        <v>0</v>
      </c>
      <c r="J82" s="283">
        <f>ABRIL!L82</f>
        <v>0</v>
      </c>
      <c r="K82" s="457">
        <v>0</v>
      </c>
      <c r="L82" s="170">
        <f t="shared" si="78"/>
        <v>0</v>
      </c>
      <c r="M82" s="283">
        <f t="shared" si="79"/>
        <v>0</v>
      </c>
      <c r="N82" s="170">
        <f t="shared" si="80"/>
        <v>0</v>
      </c>
      <c r="P82" s="455">
        <v>0</v>
      </c>
      <c r="Q82" s="458">
        <v>0</v>
      </c>
      <c r="R82" s="10"/>
      <c r="S82" s="448" t="str">
        <f>+IF(ABRIL!S82=0,"",ABRIL!S82)</f>
        <v/>
      </c>
      <c r="T82" s="649" t="str">
        <f>+IF(ABRIL!T82=0,"",ABRIL!T82)</f>
        <v/>
      </c>
      <c r="U82" s="193"/>
      <c r="V82" s="193"/>
      <c r="W82" s="193"/>
      <c r="X82" s="193"/>
      <c r="Y82" s="193"/>
      <c r="Z82" s="193"/>
      <c r="AA82" s="193"/>
      <c r="AB82" s="193"/>
      <c r="AC82" s="193"/>
      <c r="AD82" s="193"/>
      <c r="AE82" s="193"/>
      <c r="AF82" s="193"/>
      <c r="AG82" s="193"/>
      <c r="AH82" s="193"/>
      <c r="AI82" s="193"/>
      <c r="AJ82" s="207"/>
      <c r="AK82" s="10"/>
      <c r="AL82" s="213"/>
      <c r="AM82" s="214"/>
      <c r="AN82" s="10"/>
      <c r="AO82" s="365"/>
      <c r="AP82" s="365"/>
      <c r="AQ82" s="365"/>
      <c r="AR82" s="365"/>
      <c r="AS82" s="365"/>
      <c r="AT82" s="365"/>
      <c r="AU82" s="365"/>
      <c r="AV82" s="365"/>
      <c r="AW82" s="365"/>
      <c r="AX82" s="365"/>
      <c r="AY82" s="365"/>
      <c r="AZ82" s="365"/>
      <c r="BN82" s="10"/>
      <c r="BO82" s="10"/>
      <c r="BP82" s="10"/>
      <c r="BQ82" s="10"/>
      <c r="BR82" s="10"/>
    </row>
    <row r="83" spans="1:70" s="467" customFormat="1" ht="15" x14ac:dyDescent="0.2">
      <c r="A83" s="188" t="str">
        <f>+IF(ABRIL!A83=0,"",ABRIL!A83)</f>
        <v>1130119-2</v>
      </c>
      <c r="B83" s="189" t="str">
        <f>+IF(ABRIL!B83=0,"",ABRIL!B83)</f>
        <v>Vigencias Anteriores</v>
      </c>
      <c r="C83" s="456">
        <f>+ENERO!C83</f>
        <v>0</v>
      </c>
      <c r="D83" s="456">
        <f>ABRIL!D83+MAYO!P83</f>
        <v>0</v>
      </c>
      <c r="E83" s="456">
        <f>ABRIL!E83+MAYO!Q83</f>
        <v>0</v>
      </c>
      <c r="F83" s="170">
        <f t="shared" si="76"/>
        <v>0</v>
      </c>
      <c r="G83" s="283">
        <f>ABRIL!I83</f>
        <v>0</v>
      </c>
      <c r="H83" s="457">
        <v>0</v>
      </c>
      <c r="I83" s="170">
        <f t="shared" si="77"/>
        <v>0</v>
      </c>
      <c r="J83" s="283">
        <f>ABRIL!L83</f>
        <v>0</v>
      </c>
      <c r="K83" s="457">
        <v>0</v>
      </c>
      <c r="L83" s="170">
        <f t="shared" si="78"/>
        <v>0</v>
      </c>
      <c r="M83" s="283">
        <f t="shared" si="79"/>
        <v>0</v>
      </c>
      <c r="N83" s="170">
        <f t="shared" si="80"/>
        <v>0</v>
      </c>
      <c r="P83" s="455">
        <v>0</v>
      </c>
      <c r="Q83" s="458">
        <v>0</v>
      </c>
      <c r="R83" s="10"/>
      <c r="S83" s="34">
        <f>+IF(ABRIL!S83=0,"",ABRIL!S83)</f>
        <v>1020200</v>
      </c>
      <c r="T83" s="158" t="str">
        <f>+IF(ABRIL!T83=0,"",ABRIL!T83)</f>
        <v>Servicios Personales Indirectos</v>
      </c>
      <c r="U83" s="157">
        <f t="shared" ref="U83:AJ83" si="82">SUM(U84:U88)</f>
        <v>104000000</v>
      </c>
      <c r="V83" s="144">
        <f t="shared" si="82"/>
        <v>20000000</v>
      </c>
      <c r="W83" s="144">
        <f t="shared" si="82"/>
        <v>7261671</v>
      </c>
      <c r="X83" s="152">
        <f t="shared" si="82"/>
        <v>131261671</v>
      </c>
      <c r="Y83" s="151">
        <f t="shared" si="82"/>
        <v>116316541</v>
      </c>
      <c r="Z83" s="144">
        <f t="shared" si="82"/>
        <v>0</v>
      </c>
      <c r="AA83" s="152">
        <f t="shared" si="82"/>
        <v>116316541</v>
      </c>
      <c r="AB83" s="151">
        <f t="shared" si="82"/>
        <v>44686217</v>
      </c>
      <c r="AC83" s="144">
        <f t="shared" si="82"/>
        <v>15202324</v>
      </c>
      <c r="AD83" s="152">
        <f t="shared" si="82"/>
        <v>59888541</v>
      </c>
      <c r="AE83" s="151">
        <f t="shared" si="82"/>
        <v>35143217</v>
      </c>
      <c r="AF83" s="144">
        <f t="shared" si="82"/>
        <v>19075271</v>
      </c>
      <c r="AG83" s="152">
        <f t="shared" si="82"/>
        <v>54218488</v>
      </c>
      <c r="AH83" s="151">
        <f t="shared" si="82"/>
        <v>14945130</v>
      </c>
      <c r="AI83" s="144">
        <f t="shared" si="82"/>
        <v>71373130</v>
      </c>
      <c r="AJ83" s="153">
        <f t="shared" si="82"/>
        <v>77043183</v>
      </c>
      <c r="AK83" s="10"/>
      <c r="AL83" s="151">
        <f>SUM(AL84:AL88)</f>
        <v>0</v>
      </c>
      <c r="AM83" s="153">
        <f>SUM(AM84:AM88)</f>
        <v>0</v>
      </c>
      <c r="AN83" s="10"/>
      <c r="AO83" s="365"/>
      <c r="AP83" s="365"/>
      <c r="AQ83" s="365"/>
      <c r="AR83" s="365"/>
      <c r="AS83" s="365"/>
      <c r="AT83" s="365"/>
      <c r="AU83" s="365"/>
      <c r="AV83" s="365"/>
      <c r="AW83" s="365"/>
      <c r="AX83" s="365"/>
      <c r="AY83" s="365"/>
      <c r="AZ83" s="365"/>
      <c r="BM83" s="10"/>
    </row>
    <row r="84" spans="1:70" s="467" customFormat="1" x14ac:dyDescent="0.2">
      <c r="A84" s="200" t="str">
        <f>+IF(ABRIL!A84=0,"",ABRIL!A84)</f>
        <v/>
      </c>
      <c r="B84" s="557" t="str">
        <f>+IF(ABRIL!B84=0,"",ABRIL!B84)</f>
        <v/>
      </c>
      <c r="C84" s="495"/>
      <c r="D84" s="495"/>
      <c r="E84" s="495"/>
      <c r="F84" s="495"/>
      <c r="G84" s="495"/>
      <c r="H84" s="495"/>
      <c r="I84" s="495"/>
      <c r="J84" s="495"/>
      <c r="K84" s="495"/>
      <c r="L84" s="495"/>
      <c r="M84" s="495"/>
      <c r="N84" s="496"/>
      <c r="P84" s="497"/>
      <c r="Q84" s="496"/>
      <c r="R84" s="10"/>
      <c r="S84" s="155" t="str">
        <f>+IF(ABRIL!S84=0,"",ABRIL!S84)</f>
        <v>1020200-1</v>
      </c>
      <c r="T84" s="159" t="str">
        <f>+IF(ABRIL!T84=0,"",ABRIL!T84)</f>
        <v>Remuneración y Honorarios por Servicios Técnicos y Profesionales</v>
      </c>
      <c r="U84" s="29">
        <f>+ENERO!U84</f>
        <v>104000000</v>
      </c>
      <c r="V84" s="17">
        <f>ABRIL!V84+MAYO!AL84</f>
        <v>20000000</v>
      </c>
      <c r="W84" s="17">
        <f>ABRIL!W84+MAYO!AM84</f>
        <v>0</v>
      </c>
      <c r="X84" s="20">
        <f>SUM(U84:W84)</f>
        <v>124000000</v>
      </c>
      <c r="Y84" s="21">
        <f>ABRIL!AA84</f>
        <v>109054870</v>
      </c>
      <c r="Z84" s="457">
        <v>0</v>
      </c>
      <c r="AA84" s="20">
        <f>SUM(Y84:Z84)</f>
        <v>109054870</v>
      </c>
      <c r="AB84" s="21">
        <f>ABRIL!AD84</f>
        <v>37424546</v>
      </c>
      <c r="AC84" s="457">
        <v>15202324</v>
      </c>
      <c r="AD84" s="20">
        <f>SUM(AB84:AC84)</f>
        <v>52626870</v>
      </c>
      <c r="AE84" s="21">
        <f>ABRIL!AG84</f>
        <v>27881546</v>
      </c>
      <c r="AF84" s="457">
        <v>19075271</v>
      </c>
      <c r="AG84" s="20">
        <f>SUM(AE84:AF84)</f>
        <v>46956817</v>
      </c>
      <c r="AH84" s="21">
        <f>X84-AA84</f>
        <v>14945130</v>
      </c>
      <c r="AI84" s="17">
        <f>X84-AD84</f>
        <v>71373130</v>
      </c>
      <c r="AJ84" s="18">
        <f>X84-AG84</f>
        <v>77043183</v>
      </c>
      <c r="AK84" s="10"/>
      <c r="AL84" s="455">
        <v>0</v>
      </c>
      <c r="AM84" s="458">
        <v>0</v>
      </c>
      <c r="AN84" s="10"/>
      <c r="AO84" s="365"/>
      <c r="AP84" s="365"/>
      <c r="AQ84" s="365"/>
      <c r="AR84" s="365"/>
      <c r="AS84" s="365"/>
      <c r="AT84" s="365"/>
      <c r="AU84" s="365"/>
      <c r="AV84" s="365"/>
      <c r="AW84" s="365"/>
      <c r="AX84" s="365"/>
      <c r="AY84" s="365"/>
      <c r="AZ84" s="365"/>
    </row>
    <row r="85" spans="1:70" s="467" customFormat="1" ht="15.75" x14ac:dyDescent="0.2">
      <c r="A85" s="459">
        <f>+IF(ABRIL!A85=0,"",ABRIL!A85)</f>
        <v>11302</v>
      </c>
      <c r="B85" s="460" t="str">
        <f>+IF(ABRIL!B85=0,"",ABRIL!B85)</f>
        <v>Venta de Otros Bienes y Servicios</v>
      </c>
      <c r="C85" s="559">
        <f t="shared" ref="C85:N85" si="83">SUM(C86:C93)</f>
        <v>306700000</v>
      </c>
      <c r="D85" s="559">
        <f t="shared" si="83"/>
        <v>0</v>
      </c>
      <c r="E85" s="559">
        <f t="shared" si="83"/>
        <v>1687500</v>
      </c>
      <c r="F85" s="560">
        <f t="shared" si="83"/>
        <v>308387500</v>
      </c>
      <c r="G85" s="558">
        <f t="shared" si="83"/>
        <v>35716428</v>
      </c>
      <c r="H85" s="559">
        <f t="shared" si="83"/>
        <v>9705981</v>
      </c>
      <c r="I85" s="560">
        <f t="shared" si="83"/>
        <v>45422409</v>
      </c>
      <c r="J85" s="558">
        <f t="shared" si="83"/>
        <v>35636428</v>
      </c>
      <c r="K85" s="559">
        <f t="shared" si="83"/>
        <v>9705981</v>
      </c>
      <c r="L85" s="560">
        <f t="shared" si="83"/>
        <v>45342409</v>
      </c>
      <c r="M85" s="558">
        <f t="shared" si="83"/>
        <v>262965091</v>
      </c>
      <c r="N85" s="560">
        <f t="shared" si="83"/>
        <v>263045091</v>
      </c>
      <c r="P85" s="52">
        <f>SUM(P86:P93)</f>
        <v>0</v>
      </c>
      <c r="Q85" s="54">
        <f>SUM(Q86:Q93)</f>
        <v>0</v>
      </c>
      <c r="R85" s="10"/>
      <c r="S85" s="155" t="str">
        <f>+IF(ABRIL!S85=0,"",ABRIL!S85)</f>
        <v>1020200-2</v>
      </c>
      <c r="T85" s="159" t="str">
        <f>+IF(ABRIL!T85=0,"",ABRIL!T85)</f>
        <v>Personal Supernumerario</v>
      </c>
      <c r="U85" s="29">
        <f>+ENERO!U85</f>
        <v>0</v>
      </c>
      <c r="V85" s="17">
        <f>ABRIL!V85+MAYO!AL85</f>
        <v>0</v>
      </c>
      <c r="W85" s="17">
        <f>ABRIL!W85+MAYO!AM85</f>
        <v>0</v>
      </c>
      <c r="X85" s="20">
        <f>SUM(U85:W85)</f>
        <v>0</v>
      </c>
      <c r="Y85" s="21">
        <f>ABRIL!AA85</f>
        <v>0</v>
      </c>
      <c r="Z85" s="457">
        <v>0</v>
      </c>
      <c r="AA85" s="20">
        <f>SUM(Y85:Z85)</f>
        <v>0</v>
      </c>
      <c r="AB85" s="21">
        <f>ABRIL!AD85</f>
        <v>0</v>
      </c>
      <c r="AC85" s="457">
        <v>0</v>
      </c>
      <c r="AD85" s="20">
        <f>SUM(AB85:AC85)</f>
        <v>0</v>
      </c>
      <c r="AE85" s="21">
        <f>ABRIL!AG85</f>
        <v>0</v>
      </c>
      <c r="AF85" s="457">
        <v>0</v>
      </c>
      <c r="AG85" s="20">
        <f>SUM(AE85:AF85)</f>
        <v>0</v>
      </c>
      <c r="AH85" s="21">
        <f>X85-AA85</f>
        <v>0</v>
      </c>
      <c r="AI85" s="17">
        <f>X85-AD85</f>
        <v>0</v>
      </c>
      <c r="AJ85" s="18">
        <f>X85-AG85</f>
        <v>0</v>
      </c>
      <c r="AK85" s="10"/>
      <c r="AL85" s="455">
        <v>0</v>
      </c>
      <c r="AM85" s="458">
        <v>0</v>
      </c>
      <c r="AN85" s="10"/>
      <c r="AO85" s="365"/>
      <c r="AP85" s="365"/>
      <c r="AQ85" s="365"/>
      <c r="AR85" s="365"/>
      <c r="AS85" s="365"/>
      <c r="AT85" s="365"/>
      <c r="AU85" s="365"/>
      <c r="AV85" s="365"/>
      <c r="AW85" s="365"/>
      <c r="AX85" s="365"/>
      <c r="AY85" s="365"/>
      <c r="AZ85" s="365"/>
      <c r="BL85" s="10"/>
    </row>
    <row r="86" spans="1:70" s="10" customFormat="1" x14ac:dyDescent="0.2">
      <c r="A86" s="46">
        <f>+IF(ABRIL!A86=0,"",ABRIL!A86)</f>
        <v>1130201</v>
      </c>
      <c r="B86" s="55" t="str">
        <f>+IF(ABRIL!B86=0,"",ABRIL!B86)</f>
        <v>ARRENDAMIENTO Y ALQUILER DE BIENES MUEBLES E INMUEBLES</v>
      </c>
      <c r="C86" s="456">
        <f>+ENERO!C86</f>
        <v>1200000</v>
      </c>
      <c r="D86" s="456">
        <f>ABRIL!D86+MAYO!P86</f>
        <v>0</v>
      </c>
      <c r="E86" s="456">
        <f>ABRIL!E86+MAYO!Q86</f>
        <v>0</v>
      </c>
      <c r="F86" s="170">
        <f t="shared" ref="F86:F92" si="84">SUM(C86:E86)</f>
        <v>1200000</v>
      </c>
      <c r="G86" s="283">
        <f>ABRIL!I86</f>
        <v>240000</v>
      </c>
      <c r="H86" s="457">
        <v>80000</v>
      </c>
      <c r="I86" s="170">
        <f t="shared" ref="I86:I92" si="85">SUM(G86:H86)</f>
        <v>320000</v>
      </c>
      <c r="J86" s="283">
        <f>ABRIL!L86</f>
        <v>160000</v>
      </c>
      <c r="K86" s="457">
        <v>80000</v>
      </c>
      <c r="L86" s="170">
        <f t="shared" ref="L86:L92" si="86">SUM(J86:K86)</f>
        <v>240000</v>
      </c>
      <c r="M86" s="283">
        <f t="shared" ref="M86:M92" si="87">F86-I86</f>
        <v>880000</v>
      </c>
      <c r="N86" s="170">
        <f t="shared" ref="N86:N92" si="88">F86-L86</f>
        <v>960000</v>
      </c>
      <c r="O86" s="467"/>
      <c r="P86" s="455">
        <v>0</v>
      </c>
      <c r="Q86" s="458">
        <v>0</v>
      </c>
      <c r="S86" s="155" t="str">
        <f>+IF(ABRIL!S86=0,"",ABRIL!S86)</f>
        <v>1020200-4</v>
      </c>
      <c r="T86" s="159" t="str">
        <f>+IF(ABRIL!T86=0,"",ABRIL!T86)</f>
        <v>Otros Honorarios (Servicios de Cooperativa)</v>
      </c>
      <c r="U86" s="29">
        <f>+ENERO!U86</f>
        <v>0</v>
      </c>
      <c r="V86" s="17">
        <f>ABRIL!V86+MAYO!AL86</f>
        <v>0</v>
      </c>
      <c r="W86" s="17">
        <f>ABRIL!W86+MAYO!AM86</f>
        <v>0</v>
      </c>
      <c r="X86" s="20">
        <f>SUM(U86:W86)</f>
        <v>0</v>
      </c>
      <c r="Y86" s="21">
        <f>ABRIL!AA86</f>
        <v>0</v>
      </c>
      <c r="Z86" s="457">
        <v>0</v>
      </c>
      <c r="AA86" s="20">
        <f>SUM(Y86:Z86)</f>
        <v>0</v>
      </c>
      <c r="AB86" s="21">
        <f>ABRIL!AD86</f>
        <v>0</v>
      </c>
      <c r="AC86" s="457">
        <v>0</v>
      </c>
      <c r="AD86" s="20">
        <f>SUM(AB86:AC86)</f>
        <v>0</v>
      </c>
      <c r="AE86" s="21">
        <f>ABRIL!AG86</f>
        <v>0</v>
      </c>
      <c r="AF86" s="457">
        <v>0</v>
      </c>
      <c r="AG86" s="20">
        <f>SUM(AE86:AF86)</f>
        <v>0</v>
      </c>
      <c r="AH86" s="21">
        <f>X86-AA86</f>
        <v>0</v>
      </c>
      <c r="AI86" s="17">
        <f>X86-AD86</f>
        <v>0</v>
      </c>
      <c r="AJ86" s="18">
        <f>X86-AG86</f>
        <v>0</v>
      </c>
      <c r="AL86" s="455">
        <v>0</v>
      </c>
      <c r="AM86" s="458">
        <v>0</v>
      </c>
      <c r="AO86" s="365"/>
      <c r="AP86" s="365"/>
      <c r="AQ86" s="365"/>
      <c r="AR86" s="365"/>
      <c r="AS86" s="365"/>
      <c r="AT86" s="365"/>
      <c r="AU86" s="365"/>
      <c r="AV86" s="365"/>
      <c r="AW86" s="365"/>
      <c r="AX86" s="365"/>
      <c r="AY86" s="365"/>
      <c r="AZ86" s="365"/>
      <c r="BA86" s="467"/>
      <c r="BC86" s="467"/>
      <c r="BD86" s="467"/>
      <c r="BE86" s="467"/>
      <c r="BL86" s="467"/>
      <c r="BM86" s="467"/>
      <c r="BN86" s="467"/>
      <c r="BO86" s="467"/>
      <c r="BP86" s="467"/>
      <c r="BQ86" s="467"/>
      <c r="BR86" s="467"/>
    </row>
    <row r="87" spans="1:70" s="467" customFormat="1" x14ac:dyDescent="0.2">
      <c r="A87" s="46">
        <f>+IF(ABRIL!A87=0,"",ABRIL!A87)</f>
        <v>1130202</v>
      </c>
      <c r="B87" s="55" t="str">
        <f>+IF(ABRIL!B87=0,"",ABRIL!B87)</f>
        <v>COMERCIALIZACIÓN DE MERCANCÍAS</v>
      </c>
      <c r="C87" s="456">
        <f>+ENERO!C87</f>
        <v>110500000</v>
      </c>
      <c r="D87" s="456">
        <f>ABRIL!D87+MAYO!P87</f>
        <v>0</v>
      </c>
      <c r="E87" s="456">
        <f>ABRIL!E87+MAYO!Q87</f>
        <v>0</v>
      </c>
      <c r="F87" s="170">
        <f t="shared" si="84"/>
        <v>110500000</v>
      </c>
      <c r="G87" s="283">
        <f>ABRIL!I87</f>
        <v>32998341</v>
      </c>
      <c r="H87" s="457">
        <v>9488441</v>
      </c>
      <c r="I87" s="170">
        <f t="shared" si="85"/>
        <v>42486782</v>
      </c>
      <c r="J87" s="283">
        <f>ABRIL!L87</f>
        <v>32998341</v>
      </c>
      <c r="K87" s="457">
        <v>9488441</v>
      </c>
      <c r="L87" s="170">
        <f t="shared" si="86"/>
        <v>42486782</v>
      </c>
      <c r="M87" s="283">
        <f t="shared" si="87"/>
        <v>68013218</v>
      </c>
      <c r="N87" s="170">
        <f t="shared" si="88"/>
        <v>68013218</v>
      </c>
      <c r="P87" s="455">
        <v>0</v>
      </c>
      <c r="Q87" s="458">
        <v>0</v>
      </c>
      <c r="R87" s="10"/>
      <c r="S87" s="155" t="str">
        <f>+IF(ABRIL!S87=0,"",ABRIL!S87)</f>
        <v/>
      </c>
      <c r="T87" s="159" t="str">
        <f>+IF(ABRIL!T87=0,"",ABRIL!T87)</f>
        <v/>
      </c>
      <c r="U87" s="29">
        <f>+ENERO!U87</f>
        <v>0</v>
      </c>
      <c r="V87" s="17">
        <f>ABRIL!V87+MAYO!AL87</f>
        <v>0</v>
      </c>
      <c r="W87" s="17">
        <f>ABRIL!W87+MAYO!AM87</f>
        <v>0</v>
      </c>
      <c r="X87" s="20">
        <f>SUM(U87:W87)</f>
        <v>0</v>
      </c>
      <c r="Y87" s="21">
        <f>ABRIL!AA87</f>
        <v>0</v>
      </c>
      <c r="Z87" s="457">
        <v>0</v>
      </c>
      <c r="AA87" s="20">
        <f>SUM(Y87:Z87)</f>
        <v>0</v>
      </c>
      <c r="AB87" s="21">
        <f>ABRIL!AD87</f>
        <v>0</v>
      </c>
      <c r="AC87" s="457">
        <v>0</v>
      </c>
      <c r="AD87" s="20">
        <f>SUM(AB87:AC87)</f>
        <v>0</v>
      </c>
      <c r="AE87" s="21">
        <f>ABRIL!AG87</f>
        <v>0</v>
      </c>
      <c r="AF87" s="457">
        <v>0</v>
      </c>
      <c r="AG87" s="20">
        <f>SUM(AE87:AF87)</f>
        <v>0</v>
      </c>
      <c r="AH87" s="21">
        <f>X87-AA87</f>
        <v>0</v>
      </c>
      <c r="AI87" s="17">
        <f>X87-AD87</f>
        <v>0</v>
      </c>
      <c r="AJ87" s="18">
        <f>X87-AG87</f>
        <v>0</v>
      </c>
      <c r="AK87" s="10"/>
      <c r="AL87" s="455">
        <v>0</v>
      </c>
      <c r="AM87" s="458">
        <v>0</v>
      </c>
      <c r="AN87" s="10"/>
      <c r="AO87" s="365"/>
      <c r="AP87" s="365"/>
      <c r="AQ87" s="365"/>
      <c r="AR87" s="365"/>
      <c r="AS87" s="365"/>
      <c r="AT87" s="365"/>
      <c r="AU87" s="365"/>
      <c r="AV87" s="365"/>
      <c r="AW87" s="365"/>
      <c r="AX87" s="365"/>
      <c r="AY87" s="365"/>
      <c r="AZ87" s="365"/>
      <c r="BA87" s="10"/>
      <c r="BC87" s="10"/>
      <c r="BD87" s="10"/>
      <c r="BE87" s="10"/>
    </row>
    <row r="88" spans="1:70" s="467" customFormat="1" x14ac:dyDescent="0.2">
      <c r="A88" s="46">
        <f>+IF(ABRIL!A88=0,"",ABRIL!A88)</f>
        <v>1130203</v>
      </c>
      <c r="B88" s="55" t="str">
        <f>+IF(ABRIL!B88=0,"",ABRIL!B88)</f>
        <v>CONVENIOS CON LA NACION LIGADOS A LA VTA DE SERVICIOS</v>
      </c>
      <c r="C88" s="456">
        <f>+ENERO!C88</f>
        <v>0</v>
      </c>
      <c r="D88" s="456">
        <f>ABRIL!D88+MAYO!P88</f>
        <v>0</v>
      </c>
      <c r="E88" s="456">
        <f>ABRIL!E88+MAYO!Q88</f>
        <v>0</v>
      </c>
      <c r="F88" s="170">
        <f t="shared" si="84"/>
        <v>0</v>
      </c>
      <c r="G88" s="283">
        <f>ABRIL!I88</f>
        <v>0</v>
      </c>
      <c r="H88" s="457">
        <v>0</v>
      </c>
      <c r="I88" s="170">
        <f t="shared" si="85"/>
        <v>0</v>
      </c>
      <c r="J88" s="283">
        <f>ABRIL!L88</f>
        <v>0</v>
      </c>
      <c r="K88" s="457">
        <v>0</v>
      </c>
      <c r="L88" s="170">
        <f t="shared" si="86"/>
        <v>0</v>
      </c>
      <c r="M88" s="283">
        <f t="shared" si="87"/>
        <v>0</v>
      </c>
      <c r="N88" s="170">
        <f t="shared" si="88"/>
        <v>0</v>
      </c>
      <c r="P88" s="455">
        <v>0</v>
      </c>
      <c r="Q88" s="458">
        <v>0</v>
      </c>
      <c r="R88" s="10"/>
      <c r="S88" s="155">
        <f>+IF(ABRIL!S88=0,"",ABRIL!S88)</f>
        <v>1020299</v>
      </c>
      <c r="T88" s="159" t="str">
        <f>+IF(ABRIL!T88=0,"",ABRIL!T88)</f>
        <v>Vigencias Anteriores</v>
      </c>
      <c r="U88" s="29">
        <f>+ENERO!U88</f>
        <v>0</v>
      </c>
      <c r="V88" s="17">
        <f>ABRIL!V88+MAYO!AL88</f>
        <v>0</v>
      </c>
      <c r="W88" s="17">
        <f>ABRIL!W88+MAYO!AM88</f>
        <v>7261671</v>
      </c>
      <c r="X88" s="20">
        <f>SUM(U88:W88)</f>
        <v>7261671</v>
      </c>
      <c r="Y88" s="21">
        <f>ABRIL!AA88</f>
        <v>7261671</v>
      </c>
      <c r="Z88" s="457">
        <v>0</v>
      </c>
      <c r="AA88" s="20">
        <f>SUM(Y88:Z88)</f>
        <v>7261671</v>
      </c>
      <c r="AB88" s="21">
        <f>ABRIL!AD88</f>
        <v>7261671</v>
      </c>
      <c r="AC88" s="457">
        <v>0</v>
      </c>
      <c r="AD88" s="20">
        <f>SUM(AB88:AC88)</f>
        <v>7261671</v>
      </c>
      <c r="AE88" s="21">
        <f>ABRIL!AG88</f>
        <v>7261671</v>
      </c>
      <c r="AF88" s="457">
        <v>0</v>
      </c>
      <c r="AG88" s="20">
        <f>SUM(AE88:AF88)</f>
        <v>7261671</v>
      </c>
      <c r="AH88" s="21">
        <f>X88-AA88</f>
        <v>0</v>
      </c>
      <c r="AI88" s="17">
        <f>X88-AD88</f>
        <v>0</v>
      </c>
      <c r="AJ88" s="18">
        <f>X88-AG88</f>
        <v>0</v>
      </c>
      <c r="AK88" s="10"/>
      <c r="AL88" s="455">
        <v>0</v>
      </c>
      <c r="AM88" s="458">
        <v>0</v>
      </c>
      <c r="AN88" s="10"/>
      <c r="AO88" s="365"/>
      <c r="AP88" s="365"/>
      <c r="AQ88" s="365"/>
      <c r="AR88" s="365"/>
      <c r="AS88" s="365"/>
      <c r="AT88" s="365"/>
      <c r="AU88" s="365"/>
      <c r="AV88" s="365"/>
      <c r="AW88" s="365"/>
      <c r="AX88" s="365"/>
      <c r="AY88" s="365"/>
      <c r="AZ88" s="365"/>
      <c r="BN88" s="10"/>
      <c r="BO88" s="10"/>
      <c r="BP88" s="10"/>
      <c r="BQ88" s="10"/>
      <c r="BR88" s="10"/>
    </row>
    <row r="89" spans="1:70" s="467" customFormat="1" ht="15.75" x14ac:dyDescent="0.2">
      <c r="A89" s="46">
        <f>+IF(ABRIL!A89=0,"",ABRIL!A89)</f>
        <v>1130204</v>
      </c>
      <c r="B89" s="55" t="str">
        <f>+IF(ABRIL!B89=0,"",ABRIL!B89)</f>
        <v>CONVENIOS CON EL DEPARTAMENTO LIGADOS A LA VTA SERVICIOS</v>
      </c>
      <c r="C89" s="456">
        <f>+ENERO!C89</f>
        <v>70000000</v>
      </c>
      <c r="D89" s="456">
        <f>ABRIL!D89+MAYO!P89</f>
        <v>0</v>
      </c>
      <c r="E89" s="456">
        <f>ABRIL!E89+MAYO!Q89</f>
        <v>0</v>
      </c>
      <c r="F89" s="170">
        <f t="shared" si="84"/>
        <v>70000000</v>
      </c>
      <c r="G89" s="283">
        <f>ABRIL!I89</f>
        <v>0</v>
      </c>
      <c r="H89" s="457">
        <v>0</v>
      </c>
      <c r="I89" s="170">
        <f t="shared" si="85"/>
        <v>0</v>
      </c>
      <c r="J89" s="283">
        <f>ABRIL!L89</f>
        <v>0</v>
      </c>
      <c r="K89" s="457">
        <v>0</v>
      </c>
      <c r="L89" s="170">
        <f t="shared" si="86"/>
        <v>0</v>
      </c>
      <c r="M89" s="283">
        <f t="shared" si="87"/>
        <v>70000000</v>
      </c>
      <c r="N89" s="170">
        <f t="shared" si="88"/>
        <v>70000000</v>
      </c>
      <c r="P89" s="455">
        <v>0</v>
      </c>
      <c r="Q89" s="458">
        <v>0</v>
      </c>
      <c r="R89" s="10"/>
      <c r="S89" s="448" t="str">
        <f>+IF(ABRIL!S89=0,"",ABRIL!S89)</f>
        <v/>
      </c>
      <c r="T89" s="649" t="str">
        <f>+IF(ABRIL!T89=0,"",ABRIL!T89)</f>
        <v/>
      </c>
      <c r="U89" s="193"/>
      <c r="V89" s="193"/>
      <c r="W89" s="193"/>
      <c r="X89" s="193"/>
      <c r="Y89" s="193"/>
      <c r="Z89" s="193"/>
      <c r="AA89" s="193"/>
      <c r="AB89" s="193"/>
      <c r="AC89" s="193"/>
      <c r="AD89" s="193"/>
      <c r="AE89" s="193"/>
      <c r="AF89" s="193"/>
      <c r="AG89" s="193"/>
      <c r="AH89" s="193"/>
      <c r="AI89" s="193"/>
      <c r="AJ89" s="207"/>
      <c r="AK89" s="10"/>
      <c r="AL89" s="213"/>
      <c r="AM89" s="214"/>
      <c r="AN89" s="10"/>
      <c r="AO89" s="365"/>
      <c r="AP89" s="365"/>
      <c r="AQ89" s="365"/>
      <c r="AR89" s="365"/>
      <c r="AS89" s="365"/>
      <c r="AT89" s="365"/>
      <c r="AU89" s="365"/>
      <c r="AV89" s="365"/>
      <c r="AW89" s="365"/>
      <c r="AX89" s="365"/>
      <c r="AY89" s="365"/>
      <c r="AZ89" s="365"/>
      <c r="BM89" s="10"/>
    </row>
    <row r="90" spans="1:70" s="562" customFormat="1" ht="15" x14ac:dyDescent="0.2">
      <c r="A90" s="46">
        <f>+IF(ABRIL!A90=0,"",ABRIL!A90)</f>
        <v>1130205</v>
      </c>
      <c r="B90" s="55" t="str">
        <f>+IF(ABRIL!B90=0,"",ABRIL!B90)</f>
        <v>CONVENIOS CON EL MUNICIPIO LIGADOS A LA VTA DE SERVICIOS</v>
      </c>
      <c r="C90" s="456">
        <f>+ENERO!C90</f>
        <v>94000000</v>
      </c>
      <c r="D90" s="456">
        <f>ABRIL!D90+MAYO!P90</f>
        <v>0</v>
      </c>
      <c r="E90" s="456">
        <f>ABRIL!E90+MAYO!Q90</f>
        <v>0</v>
      </c>
      <c r="F90" s="170">
        <f t="shared" si="84"/>
        <v>94000000</v>
      </c>
      <c r="G90" s="283">
        <f>ABRIL!I90</f>
        <v>2250000</v>
      </c>
      <c r="H90" s="457">
        <v>0</v>
      </c>
      <c r="I90" s="170">
        <f t="shared" si="85"/>
        <v>2250000</v>
      </c>
      <c r="J90" s="283">
        <f>ABRIL!L90</f>
        <v>2250000</v>
      </c>
      <c r="K90" s="457">
        <v>0</v>
      </c>
      <c r="L90" s="170">
        <f t="shared" si="86"/>
        <v>2250000</v>
      </c>
      <c r="M90" s="283">
        <f t="shared" si="87"/>
        <v>91750000</v>
      </c>
      <c r="N90" s="170">
        <f t="shared" si="88"/>
        <v>91750000</v>
      </c>
      <c r="O90" s="467"/>
      <c r="P90" s="455">
        <v>0</v>
      </c>
      <c r="Q90" s="458">
        <v>0</v>
      </c>
      <c r="R90" s="32"/>
      <c r="S90" s="34">
        <f>+IF(ABRIL!S90=0,"",ABRIL!S90)</f>
        <v>1020300</v>
      </c>
      <c r="T90" s="158" t="str">
        <f>+IF(ABRIL!T90=0,"",ABRIL!T90)</f>
        <v>Contribuciones Inherentes nómina al Sector Privado</v>
      </c>
      <c r="U90" s="157">
        <f t="shared" ref="U90:AJ90" si="89">U91+U96+U102</f>
        <v>338359465</v>
      </c>
      <c r="V90" s="144">
        <f t="shared" si="89"/>
        <v>0</v>
      </c>
      <c r="W90" s="144">
        <f t="shared" si="89"/>
        <v>58780867</v>
      </c>
      <c r="X90" s="152">
        <f t="shared" si="89"/>
        <v>397140332</v>
      </c>
      <c r="Y90" s="151">
        <f t="shared" si="89"/>
        <v>123122966</v>
      </c>
      <c r="Z90" s="144">
        <f t="shared" si="89"/>
        <v>16473127</v>
      </c>
      <c r="AA90" s="152">
        <f t="shared" si="89"/>
        <v>139596093</v>
      </c>
      <c r="AB90" s="151">
        <f t="shared" si="89"/>
        <v>123122966</v>
      </c>
      <c r="AC90" s="144">
        <f t="shared" si="89"/>
        <v>16473127</v>
      </c>
      <c r="AD90" s="152">
        <f t="shared" si="89"/>
        <v>139596093</v>
      </c>
      <c r="AE90" s="151">
        <f t="shared" si="89"/>
        <v>100157312</v>
      </c>
      <c r="AF90" s="144">
        <f t="shared" si="89"/>
        <v>21467867</v>
      </c>
      <c r="AG90" s="152">
        <f t="shared" si="89"/>
        <v>121625179</v>
      </c>
      <c r="AH90" s="151">
        <f t="shared" si="89"/>
        <v>257544239</v>
      </c>
      <c r="AI90" s="144">
        <f t="shared" si="89"/>
        <v>257544239</v>
      </c>
      <c r="AJ90" s="153">
        <f t="shared" si="89"/>
        <v>275515153</v>
      </c>
      <c r="AK90" s="10"/>
      <c r="AL90" s="151">
        <f>AL91+AL96+AL102</f>
        <v>0</v>
      </c>
      <c r="AM90" s="153">
        <f>AM91+AM96+AM102</f>
        <v>0</v>
      </c>
      <c r="AN90" s="32"/>
      <c r="AO90" s="561"/>
      <c r="AP90" s="561"/>
      <c r="AQ90" s="561"/>
      <c r="AR90" s="561"/>
      <c r="AS90" s="561"/>
      <c r="AT90" s="561"/>
      <c r="AU90" s="561"/>
      <c r="AV90" s="561"/>
      <c r="AW90" s="561"/>
      <c r="AX90" s="561"/>
      <c r="AY90" s="561"/>
      <c r="AZ90" s="561"/>
      <c r="BM90" s="467"/>
      <c r="BN90" s="467"/>
      <c r="BO90" s="467"/>
      <c r="BP90" s="467"/>
      <c r="BQ90" s="467"/>
      <c r="BR90" s="467"/>
    </row>
    <row r="91" spans="1:70" s="562" customFormat="1" x14ac:dyDescent="0.2">
      <c r="A91" s="46">
        <f>+IF(ABRIL!A91=0,"",ABRIL!A91)</f>
        <v>1130206</v>
      </c>
      <c r="B91" s="55" t="str">
        <f>+IF(ABRIL!B91=0,"",ABRIL!B91)</f>
        <v>OTROS CONVENIOS LIGADOS A LA VTA DE SERVICIOS</v>
      </c>
      <c r="C91" s="456">
        <f>+ENERO!C91</f>
        <v>23000000</v>
      </c>
      <c r="D91" s="456">
        <f>ABRIL!D91+MAYO!P91</f>
        <v>0</v>
      </c>
      <c r="E91" s="456">
        <f>ABRIL!E91+MAYO!Q91</f>
        <v>0</v>
      </c>
      <c r="F91" s="170">
        <f t="shared" si="84"/>
        <v>23000000</v>
      </c>
      <c r="G91" s="283">
        <f>ABRIL!I91</f>
        <v>0</v>
      </c>
      <c r="H91" s="457">
        <v>0</v>
      </c>
      <c r="I91" s="170">
        <f t="shared" si="85"/>
        <v>0</v>
      </c>
      <c r="J91" s="283">
        <f>ABRIL!L91</f>
        <v>0</v>
      </c>
      <c r="K91" s="457">
        <v>0</v>
      </c>
      <c r="L91" s="170">
        <f t="shared" si="86"/>
        <v>0</v>
      </c>
      <c r="M91" s="283">
        <f t="shared" si="87"/>
        <v>23000000</v>
      </c>
      <c r="N91" s="170">
        <f t="shared" si="88"/>
        <v>23000000</v>
      </c>
      <c r="O91" s="467"/>
      <c r="P91" s="455">
        <v>0</v>
      </c>
      <c r="Q91" s="458">
        <v>0</v>
      </c>
      <c r="R91" s="32"/>
      <c r="S91" s="155">
        <f>+IF(ABRIL!S91=0,"",ABRIL!S91)</f>
        <v>1020301</v>
      </c>
      <c r="T91" s="159" t="str">
        <f>+IF(ABRIL!T91=0,"",ABRIL!T91)</f>
        <v>Contribuciones - Sin Situación de Fondos</v>
      </c>
      <c r="U91" s="29">
        <f t="shared" ref="U91:AJ91" si="90">SUM(U92:U95)</f>
        <v>267353877</v>
      </c>
      <c r="V91" s="17">
        <f t="shared" si="90"/>
        <v>0</v>
      </c>
      <c r="W91" s="17">
        <f t="shared" si="90"/>
        <v>0</v>
      </c>
      <c r="X91" s="20">
        <f t="shared" si="90"/>
        <v>267353877</v>
      </c>
      <c r="Y91" s="21">
        <f t="shared" si="90"/>
        <v>53629541</v>
      </c>
      <c r="Z91" s="169">
        <f t="shared" si="90"/>
        <v>10787138</v>
      </c>
      <c r="AA91" s="20">
        <f t="shared" si="90"/>
        <v>64416679</v>
      </c>
      <c r="AB91" s="21">
        <f t="shared" si="90"/>
        <v>53629541</v>
      </c>
      <c r="AC91" s="169">
        <f t="shared" si="90"/>
        <v>10787138</v>
      </c>
      <c r="AD91" s="20">
        <f t="shared" si="90"/>
        <v>64416679</v>
      </c>
      <c r="AE91" s="21">
        <f t="shared" si="90"/>
        <v>53629541</v>
      </c>
      <c r="AF91" s="169">
        <f t="shared" si="90"/>
        <v>10787138</v>
      </c>
      <c r="AG91" s="20">
        <f t="shared" si="90"/>
        <v>64416679</v>
      </c>
      <c r="AH91" s="21">
        <f t="shared" si="90"/>
        <v>202937198</v>
      </c>
      <c r="AI91" s="17">
        <f t="shared" si="90"/>
        <v>202937198</v>
      </c>
      <c r="AJ91" s="18">
        <f t="shared" si="90"/>
        <v>202937198</v>
      </c>
      <c r="AK91" s="10"/>
      <c r="AL91" s="31">
        <f>SUM(AL92:AL95)</f>
        <v>0</v>
      </c>
      <c r="AM91" s="28">
        <f>SUM(AM92:AM95)</f>
        <v>0</v>
      </c>
      <c r="AN91" s="32"/>
      <c r="AO91" s="561"/>
      <c r="AP91" s="561"/>
      <c r="AQ91" s="561"/>
      <c r="AR91" s="561"/>
      <c r="AS91" s="561"/>
      <c r="AT91" s="561"/>
      <c r="AU91" s="561"/>
      <c r="AV91" s="561"/>
      <c r="AW91" s="561"/>
      <c r="AX91" s="561"/>
      <c r="AY91" s="561"/>
      <c r="AZ91" s="561"/>
      <c r="BL91" s="32"/>
      <c r="BM91" s="467"/>
      <c r="BN91" s="467"/>
      <c r="BO91" s="467"/>
      <c r="BP91" s="467"/>
      <c r="BQ91" s="467"/>
      <c r="BR91" s="467"/>
    </row>
    <row r="92" spans="1:70" s="562" customFormat="1" ht="14.25" x14ac:dyDescent="0.2">
      <c r="A92" s="46">
        <f>+IF(ABRIL!A92=0,"",ABRIL!A92)</f>
        <v>1130207</v>
      </c>
      <c r="B92" s="563" t="s">
        <v>482</v>
      </c>
      <c r="C92" s="456">
        <f>+ENERO!C92</f>
        <v>0</v>
      </c>
      <c r="D92" s="456">
        <f>ABRIL!D92+MAYO!P92</f>
        <v>0</v>
      </c>
      <c r="E92" s="456">
        <f>ABRIL!E92+MAYO!Q92</f>
        <v>1687500</v>
      </c>
      <c r="F92" s="170">
        <f t="shared" si="84"/>
        <v>1687500</v>
      </c>
      <c r="G92" s="283">
        <f>ABRIL!I92</f>
        <v>0</v>
      </c>
      <c r="H92" s="457">
        <v>0</v>
      </c>
      <c r="I92" s="170">
        <f t="shared" si="85"/>
        <v>0</v>
      </c>
      <c r="J92" s="283">
        <f>ABRIL!L92</f>
        <v>0</v>
      </c>
      <c r="K92" s="457">
        <v>0</v>
      </c>
      <c r="L92" s="170">
        <f t="shared" si="86"/>
        <v>0</v>
      </c>
      <c r="M92" s="283">
        <f t="shared" si="87"/>
        <v>1687500</v>
      </c>
      <c r="N92" s="170">
        <f t="shared" si="88"/>
        <v>1687500</v>
      </c>
      <c r="O92" s="467"/>
      <c r="P92" s="455">
        <v>0</v>
      </c>
      <c r="Q92" s="458">
        <v>0</v>
      </c>
      <c r="R92" s="32"/>
      <c r="S92" s="156" t="str">
        <f>+IF(ABRIL!S92=0,"",ABRIL!S92)</f>
        <v>1020301-1</v>
      </c>
      <c r="T92" s="55" t="str">
        <f>+IF(ABRIL!T92=0,"",ABRIL!T92)</f>
        <v>Aportes a E.P.S.- Sin sit. Fondos</v>
      </c>
      <c r="U92" s="29">
        <f>+ENERO!U92</f>
        <v>71284628</v>
      </c>
      <c r="V92" s="17">
        <f>ABRIL!V92+MAYO!AL92</f>
        <v>0</v>
      </c>
      <c r="W92" s="17">
        <f>ABRIL!W92+MAYO!AM92</f>
        <v>0</v>
      </c>
      <c r="X92" s="20">
        <f>SUM(U92:W92)</f>
        <v>71284628</v>
      </c>
      <c r="Y92" s="21">
        <f>ABRIL!AA92</f>
        <v>19958513</v>
      </c>
      <c r="Z92" s="457">
        <v>5209768</v>
      </c>
      <c r="AA92" s="20">
        <f>SUM(Y92:Z92)</f>
        <v>25168281</v>
      </c>
      <c r="AB92" s="21">
        <f>ABRIL!AD92</f>
        <v>19958513</v>
      </c>
      <c r="AC92" s="457">
        <v>5209768</v>
      </c>
      <c r="AD92" s="20">
        <f>SUM(AB92:AC92)</f>
        <v>25168281</v>
      </c>
      <c r="AE92" s="21">
        <f>ABRIL!AG92</f>
        <v>19958513</v>
      </c>
      <c r="AF92" s="457">
        <v>5209768</v>
      </c>
      <c r="AG92" s="20">
        <f>SUM(AE92:AF92)</f>
        <v>25168281</v>
      </c>
      <c r="AH92" s="21">
        <f>X92-AA92</f>
        <v>46116347</v>
      </c>
      <c r="AI92" s="17">
        <f>X92-AD92</f>
        <v>46116347</v>
      </c>
      <c r="AJ92" s="18">
        <f>X92-AG92</f>
        <v>46116347</v>
      </c>
      <c r="AK92" s="10"/>
      <c r="AL92" s="455">
        <v>0</v>
      </c>
      <c r="AM92" s="458">
        <v>0</v>
      </c>
      <c r="AN92" s="32"/>
      <c r="AO92" s="561"/>
      <c r="AP92" s="561"/>
      <c r="AQ92" s="561"/>
      <c r="AR92" s="561"/>
      <c r="AS92" s="561"/>
      <c r="AT92" s="561"/>
      <c r="AU92" s="561"/>
      <c r="AV92" s="561"/>
      <c r="AW92" s="561"/>
      <c r="AX92" s="561"/>
      <c r="AY92" s="561"/>
      <c r="AZ92" s="561"/>
      <c r="BL92" s="32"/>
    </row>
    <row r="93" spans="1:70" s="562" customFormat="1" x14ac:dyDescent="0.2">
      <c r="A93" s="61">
        <f>+IF(ABRIL!A93=0,"",ABRIL!A93)</f>
        <v>1130209</v>
      </c>
      <c r="B93" s="170" t="str">
        <f>+IF(ABRIL!B93=0,"",ABRIL!B93)</f>
        <v>OTROS</v>
      </c>
      <c r="C93" s="172">
        <f t="shared" ref="C93:N93" si="91">SUM(C94:C97)</f>
        <v>8000000</v>
      </c>
      <c r="D93" s="172">
        <f t="shared" si="91"/>
        <v>0</v>
      </c>
      <c r="E93" s="172">
        <f t="shared" si="91"/>
        <v>0</v>
      </c>
      <c r="F93" s="173">
        <f t="shared" si="91"/>
        <v>8000000</v>
      </c>
      <c r="G93" s="171">
        <f t="shared" si="91"/>
        <v>228087</v>
      </c>
      <c r="H93" s="172">
        <f t="shared" si="91"/>
        <v>137540</v>
      </c>
      <c r="I93" s="173">
        <f t="shared" si="91"/>
        <v>365627</v>
      </c>
      <c r="J93" s="171">
        <f t="shared" si="91"/>
        <v>228087</v>
      </c>
      <c r="K93" s="172">
        <f t="shared" si="91"/>
        <v>137540</v>
      </c>
      <c r="L93" s="173">
        <f t="shared" si="91"/>
        <v>365627</v>
      </c>
      <c r="M93" s="171">
        <f t="shared" si="91"/>
        <v>7634373</v>
      </c>
      <c r="N93" s="173">
        <f t="shared" si="91"/>
        <v>7634373</v>
      </c>
      <c r="O93" s="467"/>
      <c r="P93" s="171">
        <f>SUM(P94:P97)</f>
        <v>0</v>
      </c>
      <c r="Q93" s="173">
        <f>SUM(Q94:Q97)</f>
        <v>0</v>
      </c>
      <c r="R93" s="32"/>
      <c r="S93" s="156" t="str">
        <f>+IF(ABRIL!S93=0,"",ABRIL!S93)</f>
        <v>1020301-2</v>
      </c>
      <c r="T93" s="55" t="str">
        <f>+IF(ABRIL!T93=0,"",ABRIL!T93)</f>
        <v>Aportes Fondos Pensionales - Sin Sit. Fondos</v>
      </c>
      <c r="U93" s="29">
        <f>+ENERO!U93</f>
        <v>100560974</v>
      </c>
      <c r="V93" s="17">
        <f>ABRIL!V93+MAYO!AL93</f>
        <v>0</v>
      </c>
      <c r="W93" s="17">
        <f>ABRIL!W93+MAYO!AM93</f>
        <v>0</v>
      </c>
      <c r="X93" s="20">
        <f>SUM(U93:W93)</f>
        <v>100560974</v>
      </c>
      <c r="Y93" s="21">
        <f>ABRIL!AA93</f>
        <v>28176721</v>
      </c>
      <c r="Z93" s="457">
        <v>4142139</v>
      </c>
      <c r="AA93" s="20">
        <f>SUM(Y93:Z93)</f>
        <v>32318860</v>
      </c>
      <c r="AB93" s="21">
        <f>ABRIL!AD93</f>
        <v>28176721</v>
      </c>
      <c r="AC93" s="457">
        <v>4142139</v>
      </c>
      <c r="AD93" s="20">
        <f>SUM(AB93:AC93)</f>
        <v>32318860</v>
      </c>
      <c r="AE93" s="21">
        <f>ABRIL!AG93</f>
        <v>28176721</v>
      </c>
      <c r="AF93" s="457">
        <v>4142139</v>
      </c>
      <c r="AG93" s="20">
        <f>SUM(AE93:AF93)</f>
        <v>32318860</v>
      </c>
      <c r="AH93" s="21">
        <f>X93-AA93</f>
        <v>68242114</v>
      </c>
      <c r="AI93" s="17">
        <f>X93-AD93</f>
        <v>68242114</v>
      </c>
      <c r="AJ93" s="18">
        <f>X93-AG93</f>
        <v>68242114</v>
      </c>
      <c r="AK93" s="10"/>
      <c r="AL93" s="455">
        <v>0</v>
      </c>
      <c r="AM93" s="458">
        <v>0</v>
      </c>
      <c r="AN93" s="32"/>
      <c r="AO93" s="561"/>
      <c r="AP93" s="561"/>
      <c r="AQ93" s="561"/>
      <c r="AR93" s="561"/>
      <c r="AS93" s="561"/>
      <c r="AT93" s="561"/>
      <c r="AU93" s="561"/>
      <c r="AV93" s="561"/>
      <c r="AW93" s="561"/>
      <c r="AX93" s="561"/>
      <c r="AY93" s="561"/>
      <c r="AZ93" s="561"/>
      <c r="BL93" s="32"/>
    </row>
    <row r="94" spans="1:70" s="562" customFormat="1" x14ac:dyDescent="0.2">
      <c r="A94" s="11" t="str">
        <f>+IF(ABRIL!A94=0,"",ABRIL!A94)</f>
        <v>1130209 - 1</v>
      </c>
      <c r="B94" s="58" t="str">
        <f>+IF(ABRIL!B94=0,"",ABRIL!B94)</f>
        <v>Bienestar Social</v>
      </c>
      <c r="C94" s="456">
        <f>+ENERO!C94</f>
        <v>0</v>
      </c>
      <c r="D94" s="456">
        <f>ABRIL!D94+MAYO!P94</f>
        <v>0</v>
      </c>
      <c r="E94" s="456">
        <f>ABRIL!E94+MAYO!Q94</f>
        <v>0</v>
      </c>
      <c r="F94" s="170">
        <f>SUM(C94:E94)</f>
        <v>0</v>
      </c>
      <c r="G94" s="283">
        <f>ABRIL!I94</f>
        <v>0</v>
      </c>
      <c r="H94" s="457">
        <v>0</v>
      </c>
      <c r="I94" s="170">
        <f>SUM(G94:H94)</f>
        <v>0</v>
      </c>
      <c r="J94" s="283">
        <f>ABRIL!L94</f>
        <v>0</v>
      </c>
      <c r="K94" s="457">
        <v>0</v>
      </c>
      <c r="L94" s="170">
        <f>SUM(J94:K94)</f>
        <v>0</v>
      </c>
      <c r="M94" s="283">
        <f>F94-I94</f>
        <v>0</v>
      </c>
      <c r="N94" s="170">
        <f>F94-L94</f>
        <v>0</v>
      </c>
      <c r="O94" s="467"/>
      <c r="P94" s="455">
        <v>0</v>
      </c>
      <c r="Q94" s="458">
        <v>0</v>
      </c>
      <c r="R94" s="32"/>
      <c r="S94" s="156" t="str">
        <f>+IF(ABRIL!S94=0,"",ABRIL!S94)</f>
        <v>1020301-3</v>
      </c>
      <c r="T94" s="55" t="str">
        <f>+IF(ABRIL!T94=0,"",ABRIL!T94)</f>
        <v xml:space="preserve">Aportes a Fondos de Cesantia - Sin Sit. de Fondos </v>
      </c>
      <c r="U94" s="29">
        <f>+ENERO!U94</f>
        <v>77231977</v>
      </c>
      <c r="V94" s="17">
        <f>ABRIL!V94+MAYO!AL94</f>
        <v>0</v>
      </c>
      <c r="W94" s="17">
        <f>ABRIL!W94+MAYO!AM94</f>
        <v>0</v>
      </c>
      <c r="X94" s="20">
        <f>SUM(U94:W94)</f>
        <v>77231977</v>
      </c>
      <c r="Y94" s="21">
        <f>ABRIL!AA94</f>
        <v>0</v>
      </c>
      <c r="Z94" s="457">
        <v>0</v>
      </c>
      <c r="AA94" s="20">
        <f>SUM(Y94:Z94)</f>
        <v>0</v>
      </c>
      <c r="AB94" s="21">
        <f>ABRIL!AD94</f>
        <v>0</v>
      </c>
      <c r="AC94" s="457">
        <v>0</v>
      </c>
      <c r="AD94" s="20">
        <f>SUM(AB94:AC94)</f>
        <v>0</v>
      </c>
      <c r="AE94" s="21">
        <f>ABRIL!AG94</f>
        <v>0</v>
      </c>
      <c r="AF94" s="457">
        <v>0</v>
      </c>
      <c r="AG94" s="20">
        <f>SUM(AE94:AF94)</f>
        <v>0</v>
      </c>
      <c r="AH94" s="21">
        <f>X94-AA94</f>
        <v>77231977</v>
      </c>
      <c r="AI94" s="17">
        <f>X94-AD94</f>
        <v>77231977</v>
      </c>
      <c r="AJ94" s="18">
        <f>X94-AG94</f>
        <v>77231977</v>
      </c>
      <c r="AK94" s="10"/>
      <c r="AL94" s="455">
        <v>0</v>
      </c>
      <c r="AM94" s="458">
        <v>0</v>
      </c>
      <c r="AN94" s="32"/>
      <c r="AO94" s="561"/>
      <c r="AP94" s="561"/>
      <c r="AQ94" s="561"/>
      <c r="AR94" s="561"/>
      <c r="AS94" s="561"/>
      <c r="AT94" s="561"/>
      <c r="AU94" s="561"/>
      <c r="AV94" s="561"/>
      <c r="AW94" s="561"/>
      <c r="AX94" s="561"/>
      <c r="AY94" s="561"/>
      <c r="AZ94" s="561"/>
      <c r="BL94" s="32"/>
    </row>
    <row r="95" spans="1:70" s="562" customFormat="1" x14ac:dyDescent="0.2">
      <c r="A95" s="11" t="str">
        <f>+IF(ABRIL!A95=0,"",ABRIL!A95)</f>
        <v>1130209 - 2</v>
      </c>
      <c r="B95" s="58" t="str">
        <f>+IF(ABRIL!B95=0,"",ABRIL!B95)</f>
        <v>Fondo de la Vivienda</v>
      </c>
      <c r="C95" s="456">
        <f>+ENERO!C95</f>
        <v>0</v>
      </c>
      <c r="D95" s="456">
        <f>ABRIL!D95+MAYO!P95</f>
        <v>0</v>
      </c>
      <c r="E95" s="456">
        <f>ABRIL!E95+MAYO!Q95</f>
        <v>0</v>
      </c>
      <c r="F95" s="170">
        <f>SUM(C95:E95)</f>
        <v>0</v>
      </c>
      <c r="G95" s="283">
        <f>ABRIL!I95</f>
        <v>0</v>
      </c>
      <c r="H95" s="457">
        <v>0</v>
      </c>
      <c r="I95" s="170">
        <f>SUM(G95:H95)</f>
        <v>0</v>
      </c>
      <c r="J95" s="283">
        <f>ABRIL!L95</f>
        <v>0</v>
      </c>
      <c r="K95" s="457">
        <v>0</v>
      </c>
      <c r="L95" s="170">
        <f>SUM(J95:K95)</f>
        <v>0</v>
      </c>
      <c r="M95" s="283">
        <f>F95-I95</f>
        <v>0</v>
      </c>
      <c r="N95" s="170">
        <f>F95-L95</f>
        <v>0</v>
      </c>
      <c r="O95" s="467"/>
      <c r="P95" s="455">
        <v>0</v>
      </c>
      <c r="Q95" s="458">
        <v>0</v>
      </c>
      <c r="R95" s="32"/>
      <c r="S95" s="156" t="str">
        <f>+IF(ABRIL!S95=0,"",ABRIL!S95)</f>
        <v>1020301-4</v>
      </c>
      <c r="T95" s="55" t="str">
        <f>+IF(ABRIL!T95=0,"",ABRIL!T95)</f>
        <v>Aporte a ARL. - Sin Sit. de Fondos</v>
      </c>
      <c r="U95" s="29">
        <f>+ENERO!U95</f>
        <v>18276298</v>
      </c>
      <c r="V95" s="17">
        <f>ABRIL!V95+MAYO!AL95</f>
        <v>0</v>
      </c>
      <c r="W95" s="17">
        <f>ABRIL!W95+MAYO!AM95</f>
        <v>0</v>
      </c>
      <c r="X95" s="20">
        <f>SUM(U95:W95)</f>
        <v>18276298</v>
      </c>
      <c r="Y95" s="21">
        <f>ABRIL!AA95</f>
        <v>5494307</v>
      </c>
      <c r="Z95" s="457">
        <v>1435231</v>
      </c>
      <c r="AA95" s="20">
        <f>SUM(Y95:Z95)</f>
        <v>6929538</v>
      </c>
      <c r="AB95" s="21">
        <f>ABRIL!AD95</f>
        <v>5494307</v>
      </c>
      <c r="AC95" s="457">
        <v>1435231</v>
      </c>
      <c r="AD95" s="20">
        <f>SUM(AB95:AC95)</f>
        <v>6929538</v>
      </c>
      <c r="AE95" s="21">
        <f>ABRIL!AG95</f>
        <v>5494307</v>
      </c>
      <c r="AF95" s="457">
        <v>1435231</v>
      </c>
      <c r="AG95" s="20">
        <f>SUM(AE95:AF95)</f>
        <v>6929538</v>
      </c>
      <c r="AH95" s="21">
        <f>X95-AA95</f>
        <v>11346760</v>
      </c>
      <c r="AI95" s="17">
        <f>X95-AD95</f>
        <v>11346760</v>
      </c>
      <c r="AJ95" s="18">
        <f>X95-AG95</f>
        <v>11346760</v>
      </c>
      <c r="AK95" s="10"/>
      <c r="AL95" s="455">
        <v>0</v>
      </c>
      <c r="AM95" s="458">
        <v>0</v>
      </c>
      <c r="AN95" s="32"/>
      <c r="AO95" s="561"/>
      <c r="AP95" s="561"/>
      <c r="AQ95" s="561"/>
      <c r="AR95" s="561"/>
      <c r="AS95" s="561"/>
      <c r="AT95" s="561"/>
      <c r="AU95" s="561"/>
      <c r="AV95" s="561"/>
      <c r="AW95" s="561"/>
      <c r="AX95" s="561"/>
      <c r="AY95" s="561"/>
      <c r="AZ95" s="561"/>
      <c r="BL95" s="32"/>
    </row>
    <row r="96" spans="1:70" s="32" customFormat="1" x14ac:dyDescent="0.2">
      <c r="A96" s="11" t="str">
        <f>+IF(ABRIL!A96=0,"",ABRIL!A96)</f>
        <v>1130209 - 3</v>
      </c>
      <c r="B96" s="58" t="str">
        <f>+IF(ABRIL!B96=0,"",ABRIL!B96)</f>
        <v xml:space="preserve">Aprovechamientos </v>
      </c>
      <c r="C96" s="456">
        <f>+ENERO!C96</f>
        <v>8000000</v>
      </c>
      <c r="D96" s="456">
        <f>ABRIL!D96+MAYO!P96</f>
        <v>0</v>
      </c>
      <c r="E96" s="456">
        <f>ABRIL!E96+MAYO!Q96</f>
        <v>0</v>
      </c>
      <c r="F96" s="170">
        <f>SUM(C96:E96)</f>
        <v>8000000</v>
      </c>
      <c r="G96" s="283">
        <f>ABRIL!I96</f>
        <v>228087</v>
      </c>
      <c r="H96" s="457">
        <v>137540</v>
      </c>
      <c r="I96" s="170">
        <f>SUM(G96:H96)</f>
        <v>365627</v>
      </c>
      <c r="J96" s="283">
        <f>ABRIL!L96</f>
        <v>228087</v>
      </c>
      <c r="K96" s="457">
        <v>137540</v>
      </c>
      <c r="L96" s="170">
        <f>SUM(J96:K96)</f>
        <v>365627</v>
      </c>
      <c r="M96" s="283">
        <f>F96-I96</f>
        <v>7634373</v>
      </c>
      <c r="N96" s="170">
        <f>F96-L96</f>
        <v>7634373</v>
      </c>
      <c r="O96" s="467"/>
      <c r="P96" s="455">
        <v>0</v>
      </c>
      <c r="Q96" s="458">
        <v>0</v>
      </c>
      <c r="S96" s="155">
        <f>+IF(ABRIL!S96=0,"",ABRIL!S96)</f>
        <v>1020302</v>
      </c>
      <c r="T96" s="159" t="str">
        <f>+IF(ABRIL!T96=0,"",ABRIL!T96)</f>
        <v>Contribuciones - Otros</v>
      </c>
      <c r="U96" s="29">
        <f t="shared" ref="U96:AJ96" si="92">SUM(U97:U101)</f>
        <v>71005588</v>
      </c>
      <c r="V96" s="17">
        <f t="shared" si="92"/>
        <v>0</v>
      </c>
      <c r="W96" s="17">
        <f t="shared" si="92"/>
        <v>0</v>
      </c>
      <c r="X96" s="20">
        <f t="shared" si="92"/>
        <v>71005588</v>
      </c>
      <c r="Y96" s="21">
        <f t="shared" si="92"/>
        <v>10712558</v>
      </c>
      <c r="Z96" s="169">
        <f t="shared" si="92"/>
        <v>5685989</v>
      </c>
      <c r="AA96" s="20">
        <f t="shared" si="92"/>
        <v>16398547</v>
      </c>
      <c r="AB96" s="21">
        <f t="shared" si="92"/>
        <v>10712558</v>
      </c>
      <c r="AC96" s="169">
        <f t="shared" si="92"/>
        <v>5685989</v>
      </c>
      <c r="AD96" s="20">
        <f t="shared" si="92"/>
        <v>16398547</v>
      </c>
      <c r="AE96" s="21">
        <f t="shared" si="92"/>
        <v>8355042</v>
      </c>
      <c r="AF96" s="169">
        <f t="shared" si="92"/>
        <v>5570345</v>
      </c>
      <c r="AG96" s="20">
        <f t="shared" si="92"/>
        <v>13925387</v>
      </c>
      <c r="AH96" s="21">
        <f t="shared" si="92"/>
        <v>54607041</v>
      </c>
      <c r="AI96" s="17">
        <f t="shared" si="92"/>
        <v>54607041</v>
      </c>
      <c r="AJ96" s="18">
        <f t="shared" si="92"/>
        <v>57080201</v>
      </c>
      <c r="AL96" s="36">
        <f>SUM(AL97:AL101)</f>
        <v>0</v>
      </c>
      <c r="AM96" s="37">
        <f>SUM(AM97:AM101)</f>
        <v>0</v>
      </c>
      <c r="AO96" s="561"/>
      <c r="AP96" s="561"/>
      <c r="AQ96" s="561"/>
      <c r="AR96" s="561"/>
      <c r="AS96" s="561"/>
      <c r="AT96" s="561"/>
      <c r="AU96" s="561"/>
      <c r="AV96" s="561"/>
      <c r="AW96" s="561"/>
      <c r="AX96" s="561"/>
      <c r="AY96" s="561"/>
      <c r="AZ96" s="561"/>
      <c r="BA96" s="562"/>
      <c r="BC96" s="562"/>
      <c r="BD96" s="562"/>
      <c r="BE96" s="562"/>
      <c r="BL96" s="562"/>
      <c r="BM96" s="562"/>
      <c r="BN96" s="562"/>
      <c r="BO96" s="562"/>
      <c r="BP96" s="562"/>
      <c r="BQ96" s="562"/>
      <c r="BR96" s="562"/>
    </row>
    <row r="97" spans="1:70" s="562" customFormat="1" ht="13.5" thickBot="1" x14ac:dyDescent="0.25">
      <c r="A97" s="218" t="str">
        <f>+IF(ABRIL!A97=0,"",ABRIL!A97)</f>
        <v>1130209 - 4</v>
      </c>
      <c r="B97" s="219" t="str">
        <f>+IF(ABRIL!B97=0,"",ABRIL!B97)</f>
        <v>Otros</v>
      </c>
      <c r="C97" s="564">
        <f>+ENERO!C97</f>
        <v>0</v>
      </c>
      <c r="D97" s="564">
        <f>ABRIL!D97+MAYO!P97</f>
        <v>0</v>
      </c>
      <c r="E97" s="564">
        <f>ABRIL!E97+MAYO!Q97</f>
        <v>0</v>
      </c>
      <c r="F97" s="565">
        <f>SUM(C97:E97)</f>
        <v>0</v>
      </c>
      <c r="G97" s="566">
        <f>ABRIL!I97</f>
        <v>0</v>
      </c>
      <c r="H97" s="475">
        <v>0</v>
      </c>
      <c r="I97" s="565">
        <f>SUM(G97:H97)</f>
        <v>0</v>
      </c>
      <c r="J97" s="566">
        <f>ABRIL!L97</f>
        <v>0</v>
      </c>
      <c r="K97" s="475">
        <v>0</v>
      </c>
      <c r="L97" s="565">
        <f>SUM(J97:K97)</f>
        <v>0</v>
      </c>
      <c r="M97" s="566">
        <f>F97-I97</f>
        <v>0</v>
      </c>
      <c r="N97" s="565">
        <f>F97-L97</f>
        <v>0</v>
      </c>
      <c r="O97" s="467"/>
      <c r="P97" s="471">
        <v>0</v>
      </c>
      <c r="Q97" s="476">
        <v>0</v>
      </c>
      <c r="R97" s="32"/>
      <c r="S97" s="156" t="str">
        <f>+IF(ABRIL!S97=0,"",ABRIL!S97)</f>
        <v>1020302-1</v>
      </c>
      <c r="T97" s="55" t="str">
        <f>+IF(ABRIL!T97=0,"",ABRIL!T97)</f>
        <v>Aportes a E.P.S.- Con sit. Fondos</v>
      </c>
      <c r="U97" s="29">
        <f>+ENERO!U97</f>
        <v>9531764</v>
      </c>
      <c r="V97" s="17">
        <f>ABRIL!V97+MAYO!AL97</f>
        <v>0</v>
      </c>
      <c r="W97" s="17">
        <f>ABRIL!W97+MAYO!AM97</f>
        <v>0</v>
      </c>
      <c r="X97" s="20">
        <f t="shared" ref="X97:X102" si="93">SUM(U97:W97)</f>
        <v>9531764</v>
      </c>
      <c r="Y97" s="21">
        <f>ABRIL!AA97</f>
        <v>957300</v>
      </c>
      <c r="Z97" s="457">
        <v>0</v>
      </c>
      <c r="AA97" s="20">
        <f t="shared" ref="AA97:AA102" si="94">SUM(Y97:Z97)</f>
        <v>957300</v>
      </c>
      <c r="AB97" s="21">
        <f>ABRIL!AD97</f>
        <v>957300</v>
      </c>
      <c r="AC97" s="457">
        <v>0</v>
      </c>
      <c r="AD97" s="20">
        <f t="shared" ref="AD97:AD102" si="95">SUM(AB97:AC97)</f>
        <v>957300</v>
      </c>
      <c r="AE97" s="21">
        <f>ABRIL!AG97</f>
        <v>957300</v>
      </c>
      <c r="AF97" s="457">
        <v>0</v>
      </c>
      <c r="AG97" s="20">
        <f t="shared" ref="AG97:AG102" si="96">SUM(AE97:AF97)</f>
        <v>957300</v>
      </c>
      <c r="AH97" s="21">
        <f t="shared" ref="AH97:AH102" si="97">X97-AA97</f>
        <v>8574464</v>
      </c>
      <c r="AI97" s="17">
        <f t="shared" ref="AI97:AI102" si="98">X97-AD97</f>
        <v>8574464</v>
      </c>
      <c r="AJ97" s="18">
        <f t="shared" ref="AJ97:AJ102" si="99">X97-AG97</f>
        <v>8574464</v>
      </c>
      <c r="AK97" s="32"/>
      <c r="AL97" s="455">
        <v>0</v>
      </c>
      <c r="AM97" s="458">
        <v>0</v>
      </c>
      <c r="AN97" s="32"/>
      <c r="AO97" s="561"/>
      <c r="AP97" s="561"/>
      <c r="AQ97" s="561"/>
      <c r="AR97" s="561"/>
      <c r="AS97" s="561"/>
      <c r="AT97" s="561"/>
      <c r="AU97" s="561"/>
      <c r="AV97" s="561"/>
      <c r="AW97" s="561"/>
      <c r="AX97" s="561"/>
      <c r="AY97" s="561"/>
      <c r="AZ97" s="561"/>
      <c r="BC97" s="32"/>
      <c r="BD97" s="32"/>
      <c r="BE97" s="32"/>
    </row>
    <row r="98" spans="1:70" s="562" customFormat="1" ht="13.5" thickBot="1" x14ac:dyDescent="0.25">
      <c r="A98" s="217"/>
      <c r="B98" s="554"/>
      <c r="C98" s="365"/>
      <c r="D98" s="365"/>
      <c r="E98" s="365"/>
      <c r="F98" s="365"/>
      <c r="G98" s="365"/>
      <c r="H98" s="365"/>
      <c r="I98" s="365"/>
      <c r="J98" s="365"/>
      <c r="K98" s="365"/>
      <c r="L98" s="365"/>
      <c r="M98" s="365"/>
      <c r="N98" s="567"/>
      <c r="O98" s="467"/>
      <c r="P98" s="568"/>
      <c r="Q98" s="567"/>
      <c r="R98" s="32"/>
      <c r="S98" s="156" t="str">
        <f>+IF(ABRIL!S98=0,"",ABRIL!S98)</f>
        <v>1020302-2</v>
      </c>
      <c r="T98" s="55" t="str">
        <f>+IF(ABRIL!T98=0,"",ABRIL!T98)</f>
        <v>Aportes Fondos Pensionales - Con Sit. Fondos</v>
      </c>
      <c r="U98" s="29">
        <f>+ENERO!U98</f>
        <v>10473878</v>
      </c>
      <c r="V98" s="17">
        <f>ABRIL!V98+MAYO!AL98</f>
        <v>0</v>
      </c>
      <c r="W98" s="17">
        <f>ABRIL!W98+MAYO!AM98</f>
        <v>0</v>
      </c>
      <c r="X98" s="20">
        <f t="shared" si="93"/>
        <v>10473878</v>
      </c>
      <c r="Y98" s="21">
        <f>ABRIL!AA98</f>
        <v>249200</v>
      </c>
      <c r="Z98" s="457">
        <v>3212829</v>
      </c>
      <c r="AA98" s="20">
        <f t="shared" si="94"/>
        <v>3462029</v>
      </c>
      <c r="AB98" s="21">
        <f>ABRIL!AD98</f>
        <v>249200</v>
      </c>
      <c r="AC98" s="457">
        <v>3212829</v>
      </c>
      <c r="AD98" s="20">
        <f t="shared" si="95"/>
        <v>3462029</v>
      </c>
      <c r="AE98" s="21">
        <f>ABRIL!AG98</f>
        <v>249200</v>
      </c>
      <c r="AF98" s="457">
        <v>3212829</v>
      </c>
      <c r="AG98" s="20">
        <f t="shared" si="96"/>
        <v>3462029</v>
      </c>
      <c r="AH98" s="21">
        <f t="shared" si="97"/>
        <v>7011849</v>
      </c>
      <c r="AI98" s="17">
        <f t="shared" si="98"/>
        <v>7011849</v>
      </c>
      <c r="AJ98" s="18">
        <f t="shared" si="99"/>
        <v>7011849</v>
      </c>
      <c r="AK98" s="32"/>
      <c r="AL98" s="455">
        <v>0</v>
      </c>
      <c r="AM98" s="458">
        <v>0</v>
      </c>
      <c r="AN98" s="32"/>
      <c r="AO98" s="561"/>
      <c r="AP98" s="561"/>
      <c r="AQ98" s="561"/>
      <c r="AR98" s="561"/>
      <c r="AS98" s="561"/>
      <c r="AT98" s="561"/>
      <c r="AU98" s="561"/>
      <c r="AV98" s="561"/>
      <c r="AW98" s="561"/>
      <c r="AX98" s="561"/>
      <c r="AY98" s="561"/>
      <c r="AZ98" s="561"/>
      <c r="BN98" s="32"/>
      <c r="BO98" s="32"/>
      <c r="BP98" s="32"/>
      <c r="BQ98" s="32"/>
      <c r="BR98" s="32"/>
    </row>
    <row r="99" spans="1:70" s="562" customFormat="1" ht="15.75" x14ac:dyDescent="0.2">
      <c r="A99" s="569">
        <f>+IF(ABRIL!A99=0,"",ABRIL!A99)</f>
        <v>11303</v>
      </c>
      <c r="B99" s="570" t="str">
        <f>+IF(ABRIL!B99=0,"",ABRIL!B99)</f>
        <v>Aportes no ligados a venta servicios de salud</v>
      </c>
      <c r="C99" s="572">
        <f t="shared" ref="C99:N99" si="100">SUM(C100:C106)</f>
        <v>331695000</v>
      </c>
      <c r="D99" s="572">
        <f t="shared" si="100"/>
        <v>0</v>
      </c>
      <c r="E99" s="572">
        <f t="shared" si="100"/>
        <v>20000000</v>
      </c>
      <c r="F99" s="573">
        <f t="shared" si="100"/>
        <v>351695000</v>
      </c>
      <c r="G99" s="571">
        <f t="shared" si="100"/>
        <v>115757852</v>
      </c>
      <c r="H99" s="572">
        <f t="shared" si="100"/>
        <v>23939463</v>
      </c>
      <c r="I99" s="573">
        <f t="shared" si="100"/>
        <v>139697315</v>
      </c>
      <c r="J99" s="571">
        <f t="shared" si="100"/>
        <v>115757852</v>
      </c>
      <c r="K99" s="572">
        <f t="shared" si="100"/>
        <v>23939463</v>
      </c>
      <c r="L99" s="573">
        <f t="shared" si="100"/>
        <v>139697315</v>
      </c>
      <c r="M99" s="571">
        <f t="shared" si="100"/>
        <v>211997685</v>
      </c>
      <c r="N99" s="573">
        <f t="shared" si="100"/>
        <v>211997685</v>
      </c>
      <c r="P99" s="215">
        <f>SUM(P100:P106)</f>
        <v>0</v>
      </c>
      <c r="Q99" s="216">
        <f>SUM(Q100:Q106)</f>
        <v>0</v>
      </c>
      <c r="R99" s="32"/>
      <c r="S99" s="156" t="str">
        <f>+IF(ABRIL!S99=0,"",ABRIL!S99)</f>
        <v>1020302-3</v>
      </c>
      <c r="T99" s="55" t="str">
        <f>+IF(ABRIL!T99=0,"",ABRIL!T99)</f>
        <v xml:space="preserve">Aportes a Fondos de Cesantia - Con Sit. de Fondos </v>
      </c>
      <c r="U99" s="29">
        <f>+ENERO!U99</f>
        <v>10246285</v>
      </c>
      <c r="V99" s="17">
        <f>ABRIL!V99+MAYO!AL99</f>
        <v>0</v>
      </c>
      <c r="W99" s="17">
        <f>ABRIL!W99+MAYO!AM99</f>
        <v>0</v>
      </c>
      <c r="X99" s="20">
        <f t="shared" si="93"/>
        <v>10246285</v>
      </c>
      <c r="Y99" s="21">
        <f>ABRIL!AA99</f>
        <v>0</v>
      </c>
      <c r="Z99" s="457">
        <v>0</v>
      </c>
      <c r="AA99" s="20">
        <f t="shared" si="94"/>
        <v>0</v>
      </c>
      <c r="AB99" s="21">
        <f>ABRIL!AD99</f>
        <v>0</v>
      </c>
      <c r="AC99" s="457">
        <v>0</v>
      </c>
      <c r="AD99" s="20">
        <f t="shared" si="95"/>
        <v>0</v>
      </c>
      <c r="AE99" s="21">
        <f>ABRIL!AG99</f>
        <v>0</v>
      </c>
      <c r="AF99" s="457">
        <v>0</v>
      </c>
      <c r="AG99" s="20">
        <f t="shared" si="96"/>
        <v>0</v>
      </c>
      <c r="AH99" s="21">
        <f t="shared" si="97"/>
        <v>10246285</v>
      </c>
      <c r="AI99" s="17">
        <f t="shared" si="98"/>
        <v>10246285</v>
      </c>
      <c r="AJ99" s="18">
        <f t="shared" si="99"/>
        <v>10246285</v>
      </c>
      <c r="AK99" s="32"/>
      <c r="AL99" s="455">
        <v>0</v>
      </c>
      <c r="AM99" s="458">
        <v>0</v>
      </c>
      <c r="AN99" s="32"/>
      <c r="AO99" s="561"/>
      <c r="AP99" s="561"/>
      <c r="AQ99" s="561"/>
      <c r="AR99" s="561"/>
      <c r="AS99" s="561"/>
      <c r="AT99" s="561"/>
      <c r="AU99" s="561"/>
      <c r="AV99" s="561"/>
      <c r="AW99" s="561"/>
      <c r="AX99" s="561"/>
      <c r="AY99" s="561"/>
      <c r="AZ99" s="561"/>
      <c r="BM99" s="32"/>
    </row>
    <row r="100" spans="1:70" s="467" customFormat="1" x14ac:dyDescent="0.2">
      <c r="A100" s="33" t="str">
        <f>+IF(ABRIL!A100=0,"",ABRIL!A100)</f>
        <v>11303-1</v>
      </c>
      <c r="B100" s="59" t="str">
        <f>+IF(ABRIL!B100=0,"",ABRIL!B100)</f>
        <v xml:space="preserve">NACION </v>
      </c>
      <c r="C100" s="574">
        <f>+ENERO!C100</f>
        <v>0</v>
      </c>
      <c r="D100" s="574">
        <f>ABRIL!D100+MAYO!P100</f>
        <v>0</v>
      </c>
      <c r="E100" s="574">
        <f>ABRIL!E100+MAYO!Q100</f>
        <v>0</v>
      </c>
      <c r="F100" s="575">
        <f t="shared" ref="F100:F106" si="101">SUM(C100:E100)</f>
        <v>0</v>
      </c>
      <c r="G100" s="576">
        <f>ABRIL!I100</f>
        <v>0</v>
      </c>
      <c r="H100" s="457">
        <v>0</v>
      </c>
      <c r="I100" s="575">
        <f t="shared" ref="I100:I106" si="102">SUM(G100:H100)</f>
        <v>0</v>
      </c>
      <c r="J100" s="576">
        <f>ABRIL!L100</f>
        <v>0</v>
      </c>
      <c r="K100" s="457">
        <v>0</v>
      </c>
      <c r="L100" s="575">
        <f t="shared" ref="L100:L106" si="103">SUM(J100:K100)</f>
        <v>0</v>
      </c>
      <c r="M100" s="576">
        <f t="shared" ref="M100:M106" si="104">F100-I100</f>
        <v>0</v>
      </c>
      <c r="N100" s="575">
        <f t="shared" ref="N100:N106" si="105">F100-L100</f>
        <v>0</v>
      </c>
      <c r="O100" s="562"/>
      <c r="P100" s="455">
        <v>0</v>
      </c>
      <c r="Q100" s="458">
        <v>0</v>
      </c>
      <c r="R100" s="10"/>
      <c r="S100" s="156" t="str">
        <f>+IF(ABRIL!S100=0,"",ABRIL!S100)</f>
        <v>1020302-4</v>
      </c>
      <c r="T100" s="55" t="str">
        <f>+IF(ABRIL!T100=0,"",ABRIL!T100)</f>
        <v>Aporte a ARL. - Con Sit. de Fondos</v>
      </c>
      <c r="U100" s="29">
        <f>+ENERO!U100</f>
        <v>1811777</v>
      </c>
      <c r="V100" s="17">
        <f>ABRIL!V100+MAYO!AL100</f>
        <v>0</v>
      </c>
      <c r="W100" s="17">
        <f>ABRIL!W100+MAYO!AM100</f>
        <v>0</v>
      </c>
      <c r="X100" s="20">
        <f t="shared" si="93"/>
        <v>1811777</v>
      </c>
      <c r="Y100" s="21">
        <f>ABRIL!AA100</f>
        <v>0</v>
      </c>
      <c r="Z100" s="457">
        <v>0</v>
      </c>
      <c r="AA100" s="20">
        <f t="shared" si="94"/>
        <v>0</v>
      </c>
      <c r="AB100" s="21">
        <f>ABRIL!AD100</f>
        <v>0</v>
      </c>
      <c r="AC100" s="457">
        <v>0</v>
      </c>
      <c r="AD100" s="20">
        <f t="shared" si="95"/>
        <v>0</v>
      </c>
      <c r="AE100" s="21">
        <f>ABRIL!AG100</f>
        <v>0</v>
      </c>
      <c r="AF100" s="457">
        <v>0</v>
      </c>
      <c r="AG100" s="20">
        <f t="shared" si="96"/>
        <v>0</v>
      </c>
      <c r="AH100" s="21">
        <f t="shared" si="97"/>
        <v>1811777</v>
      </c>
      <c r="AI100" s="17">
        <f t="shared" si="98"/>
        <v>1811777</v>
      </c>
      <c r="AJ100" s="18">
        <f t="shared" si="99"/>
        <v>1811777</v>
      </c>
      <c r="AK100" s="32"/>
      <c r="AL100" s="455">
        <v>0</v>
      </c>
      <c r="AM100" s="458">
        <v>0</v>
      </c>
      <c r="AN100" s="10"/>
      <c r="AO100" s="365"/>
      <c r="AP100" s="365"/>
      <c r="AQ100" s="365"/>
      <c r="AR100" s="365"/>
      <c r="AS100" s="365"/>
      <c r="AT100" s="365"/>
      <c r="AU100" s="365"/>
      <c r="AV100" s="365"/>
      <c r="AW100" s="365"/>
      <c r="AX100" s="365"/>
      <c r="AY100" s="365"/>
      <c r="AZ100" s="365"/>
      <c r="BM100" s="562"/>
      <c r="BN100" s="562"/>
      <c r="BO100" s="562"/>
      <c r="BP100" s="562"/>
      <c r="BQ100" s="562"/>
      <c r="BR100" s="562"/>
    </row>
    <row r="101" spans="1:70" s="467" customFormat="1" x14ac:dyDescent="0.2">
      <c r="A101" s="33" t="str">
        <f>+IF(ABRIL!A101=0,"",ABRIL!A101)</f>
        <v>11303-2</v>
      </c>
      <c r="B101" s="59" t="str">
        <f>+IF(ABRIL!B101=0,"",ABRIL!B101)</f>
        <v>DEPARTAMENTO</v>
      </c>
      <c r="C101" s="574">
        <f>+ENERO!C101</f>
        <v>0</v>
      </c>
      <c r="D101" s="574">
        <f>ABRIL!D101+MAYO!P101</f>
        <v>0</v>
      </c>
      <c r="E101" s="574">
        <f>ABRIL!E101+MAYO!Q101</f>
        <v>0</v>
      </c>
      <c r="F101" s="575">
        <f t="shared" si="101"/>
        <v>0</v>
      </c>
      <c r="G101" s="576">
        <f>ABRIL!I101</f>
        <v>0</v>
      </c>
      <c r="H101" s="457">
        <v>0</v>
      </c>
      <c r="I101" s="575">
        <f t="shared" si="102"/>
        <v>0</v>
      </c>
      <c r="J101" s="576">
        <f>ABRIL!L101</f>
        <v>0</v>
      </c>
      <c r="K101" s="457">
        <v>0</v>
      </c>
      <c r="L101" s="575">
        <f t="shared" si="103"/>
        <v>0</v>
      </c>
      <c r="M101" s="576">
        <f t="shared" si="104"/>
        <v>0</v>
      </c>
      <c r="N101" s="575">
        <f t="shared" si="105"/>
        <v>0</v>
      </c>
      <c r="O101" s="562"/>
      <c r="P101" s="455">
        <v>0</v>
      </c>
      <c r="Q101" s="458">
        <v>0</v>
      </c>
      <c r="R101" s="10"/>
      <c r="S101" s="156" t="str">
        <f>+IF(ABRIL!S101=0,"",ABRIL!S101)</f>
        <v>1020302-5</v>
      </c>
      <c r="T101" s="55" t="str">
        <f>+IF(ABRIL!T101=0,"",ABRIL!T101)</f>
        <v>Aporte a Caja Compensación Familiar</v>
      </c>
      <c r="U101" s="29">
        <f>+ENERO!U101</f>
        <v>38941884</v>
      </c>
      <c r="V101" s="17">
        <f>ABRIL!V101+MAYO!AL101</f>
        <v>0</v>
      </c>
      <c r="W101" s="17">
        <f>ABRIL!W101+MAYO!AM101</f>
        <v>0</v>
      </c>
      <c r="X101" s="20">
        <f t="shared" si="93"/>
        <v>38941884</v>
      </c>
      <c r="Y101" s="21">
        <f>ABRIL!AA101</f>
        <v>9506058</v>
      </c>
      <c r="Z101" s="457">
        <v>2473160</v>
      </c>
      <c r="AA101" s="20">
        <f t="shared" si="94"/>
        <v>11979218</v>
      </c>
      <c r="AB101" s="21">
        <f>ABRIL!AD101</f>
        <v>9506058</v>
      </c>
      <c r="AC101" s="457">
        <v>2473160</v>
      </c>
      <c r="AD101" s="20">
        <f t="shared" si="95"/>
        <v>11979218</v>
      </c>
      <c r="AE101" s="21">
        <f>ABRIL!AG101</f>
        <v>7148542</v>
      </c>
      <c r="AF101" s="457">
        <v>2357516</v>
      </c>
      <c r="AG101" s="20">
        <f t="shared" si="96"/>
        <v>9506058</v>
      </c>
      <c r="AH101" s="21">
        <f t="shared" si="97"/>
        <v>26962666</v>
      </c>
      <c r="AI101" s="17">
        <f t="shared" si="98"/>
        <v>26962666</v>
      </c>
      <c r="AJ101" s="18">
        <f t="shared" si="99"/>
        <v>29435826</v>
      </c>
      <c r="AK101" s="32"/>
      <c r="AL101" s="455">
        <v>0</v>
      </c>
      <c r="AM101" s="458">
        <v>0</v>
      </c>
      <c r="AN101" s="10"/>
      <c r="AO101" s="365"/>
      <c r="AP101" s="365"/>
      <c r="AQ101" s="365"/>
      <c r="AR101" s="365"/>
      <c r="AS101" s="365"/>
      <c r="AT101" s="365"/>
      <c r="AU101" s="365"/>
      <c r="AV101" s="365"/>
      <c r="AW101" s="365"/>
      <c r="AX101" s="365"/>
      <c r="AY101" s="365"/>
      <c r="AZ101" s="365"/>
      <c r="BM101" s="562"/>
      <c r="BN101" s="562"/>
      <c r="BO101" s="562"/>
      <c r="BP101" s="562"/>
      <c r="BQ101" s="562"/>
      <c r="BR101" s="562"/>
    </row>
    <row r="102" spans="1:70" s="467" customFormat="1" x14ac:dyDescent="0.2">
      <c r="A102" s="33" t="str">
        <f>+IF(ABRIL!A102=0,"",ABRIL!A102)</f>
        <v>11303-3</v>
      </c>
      <c r="B102" s="59" t="str">
        <f>+IF(ABRIL!B102=0,"",ABRIL!B102)</f>
        <v>MUNICIPIO</v>
      </c>
      <c r="C102" s="574">
        <f>+ENERO!C102</f>
        <v>0</v>
      </c>
      <c r="D102" s="574">
        <f>ABRIL!D102+MAYO!P102</f>
        <v>0</v>
      </c>
      <c r="E102" s="574">
        <f>ABRIL!E102+MAYO!Q102</f>
        <v>20000000</v>
      </c>
      <c r="F102" s="575">
        <f t="shared" si="101"/>
        <v>20000000</v>
      </c>
      <c r="G102" s="576">
        <f>ABRIL!I102</f>
        <v>20000000</v>
      </c>
      <c r="H102" s="457">
        <v>0</v>
      </c>
      <c r="I102" s="575">
        <f t="shared" si="102"/>
        <v>20000000</v>
      </c>
      <c r="J102" s="576">
        <f>ABRIL!L102</f>
        <v>20000000</v>
      </c>
      <c r="K102" s="457">
        <v>0</v>
      </c>
      <c r="L102" s="575">
        <f t="shared" si="103"/>
        <v>20000000</v>
      </c>
      <c r="M102" s="576">
        <f t="shared" si="104"/>
        <v>0</v>
      </c>
      <c r="N102" s="575">
        <f t="shared" si="105"/>
        <v>0</v>
      </c>
      <c r="O102" s="562"/>
      <c r="P102" s="455">
        <v>0</v>
      </c>
      <c r="Q102" s="458">
        <v>0</v>
      </c>
      <c r="R102" s="10"/>
      <c r="S102" s="155">
        <f>+IF(ABRIL!S102=0,"",ABRIL!S102)</f>
        <v>1020399</v>
      </c>
      <c r="T102" s="159" t="str">
        <f>+IF(ABRIL!T102=0,"",ABRIL!T102)</f>
        <v>Vigencias Anteriores</v>
      </c>
      <c r="U102" s="29">
        <f>+ENERO!U102</f>
        <v>0</v>
      </c>
      <c r="V102" s="17">
        <f>ABRIL!V102+MAYO!AL102</f>
        <v>0</v>
      </c>
      <c r="W102" s="17">
        <f>ABRIL!W102+MAYO!AM102</f>
        <v>58780867</v>
      </c>
      <c r="X102" s="20">
        <f t="shared" si="93"/>
        <v>58780867</v>
      </c>
      <c r="Y102" s="21">
        <f>ABRIL!AA102</f>
        <v>58780867</v>
      </c>
      <c r="Z102" s="457">
        <v>0</v>
      </c>
      <c r="AA102" s="20">
        <f t="shared" si="94"/>
        <v>58780867</v>
      </c>
      <c r="AB102" s="21">
        <f>ABRIL!AD102</f>
        <v>58780867</v>
      </c>
      <c r="AC102" s="457">
        <v>0</v>
      </c>
      <c r="AD102" s="20">
        <f t="shared" si="95"/>
        <v>58780867</v>
      </c>
      <c r="AE102" s="21">
        <f>ABRIL!AG102</f>
        <v>38172729</v>
      </c>
      <c r="AF102" s="457">
        <v>5110384</v>
      </c>
      <c r="AG102" s="20">
        <f t="shared" si="96"/>
        <v>43283113</v>
      </c>
      <c r="AH102" s="21">
        <f t="shared" si="97"/>
        <v>0</v>
      </c>
      <c r="AI102" s="17">
        <f t="shared" si="98"/>
        <v>0</v>
      </c>
      <c r="AJ102" s="18">
        <f t="shared" si="99"/>
        <v>15497754</v>
      </c>
      <c r="AK102" s="10"/>
      <c r="AL102" s="455">
        <v>0</v>
      </c>
      <c r="AM102" s="458">
        <v>0</v>
      </c>
      <c r="AN102" s="10"/>
      <c r="AO102" s="365"/>
      <c r="AP102" s="365"/>
      <c r="AQ102" s="365"/>
      <c r="AR102" s="365"/>
      <c r="AS102" s="365"/>
      <c r="AT102" s="365"/>
      <c r="AU102" s="365"/>
      <c r="AV102" s="365"/>
      <c r="AW102" s="365"/>
      <c r="AX102" s="365"/>
      <c r="AY102" s="365"/>
      <c r="AZ102" s="365"/>
    </row>
    <row r="103" spans="1:70" s="467" customFormat="1" ht="15.75" x14ac:dyDescent="0.2">
      <c r="A103" s="33" t="str">
        <f>+IF(ABRIL!A103=0,"",ABRIL!A103)</f>
        <v>11303-4</v>
      </c>
      <c r="B103" s="59" t="str">
        <f>+IF(ABRIL!B103=0,"",ABRIL!B103)</f>
        <v>CONVENIOS (EMPRESTITO)</v>
      </c>
      <c r="C103" s="574">
        <f>+ENERO!C103</f>
        <v>0</v>
      </c>
      <c r="D103" s="574">
        <f>ABRIL!D103+MAYO!P103</f>
        <v>0</v>
      </c>
      <c r="E103" s="574">
        <f>ABRIL!E103+MAYO!Q103</f>
        <v>0</v>
      </c>
      <c r="F103" s="575">
        <f t="shared" si="101"/>
        <v>0</v>
      </c>
      <c r="G103" s="576">
        <f>ABRIL!I103</f>
        <v>0</v>
      </c>
      <c r="H103" s="457">
        <v>0</v>
      </c>
      <c r="I103" s="575">
        <f t="shared" si="102"/>
        <v>0</v>
      </c>
      <c r="J103" s="576">
        <f>ABRIL!L103</f>
        <v>0</v>
      </c>
      <c r="K103" s="457">
        <v>0</v>
      </c>
      <c r="L103" s="575">
        <f t="shared" si="103"/>
        <v>0</v>
      </c>
      <c r="M103" s="576">
        <f t="shared" si="104"/>
        <v>0</v>
      </c>
      <c r="N103" s="575">
        <f t="shared" si="105"/>
        <v>0</v>
      </c>
      <c r="O103" s="562"/>
      <c r="P103" s="455">
        <v>0</v>
      </c>
      <c r="Q103" s="458">
        <v>0</v>
      </c>
      <c r="R103" s="10"/>
      <c r="S103" s="448" t="str">
        <f>+IF(ABRIL!S103=0,"",ABRIL!S103)</f>
        <v/>
      </c>
      <c r="T103" s="649" t="str">
        <f>+IF(ABRIL!T103=0,"",ABRIL!T103)</f>
        <v/>
      </c>
      <c r="U103" s="193"/>
      <c r="V103" s="193"/>
      <c r="W103" s="193"/>
      <c r="X103" s="193"/>
      <c r="Y103" s="193"/>
      <c r="Z103" s="193"/>
      <c r="AA103" s="193"/>
      <c r="AB103" s="193"/>
      <c r="AC103" s="193"/>
      <c r="AD103" s="193"/>
      <c r="AE103" s="193"/>
      <c r="AF103" s="193"/>
      <c r="AG103" s="193"/>
      <c r="AH103" s="193"/>
      <c r="AI103" s="193"/>
      <c r="AJ103" s="207"/>
      <c r="AK103" s="10"/>
      <c r="AL103" s="213"/>
      <c r="AM103" s="214"/>
      <c r="AN103" s="10"/>
      <c r="AO103" s="365"/>
      <c r="AP103" s="365"/>
      <c r="AQ103" s="365"/>
      <c r="AR103" s="365"/>
      <c r="AS103" s="365"/>
      <c r="AT103" s="365"/>
      <c r="AU103" s="365"/>
      <c r="AV103" s="365"/>
      <c r="AW103" s="365"/>
      <c r="AX103" s="365"/>
      <c r="AY103" s="365"/>
      <c r="AZ103" s="365"/>
    </row>
    <row r="104" spans="1:70" s="467" customFormat="1" ht="15" x14ac:dyDescent="0.2">
      <c r="A104" s="33" t="str">
        <f>+IF(ABRIL!A104=0,"",ABRIL!A104)</f>
        <v>11303-5</v>
      </c>
      <c r="B104" s="59" t="str">
        <f>+IF(ABRIL!B104=0,"",ABRIL!B104)</f>
        <v>OTROS CONVENIOS</v>
      </c>
      <c r="C104" s="574">
        <f>+ENERO!C104</f>
        <v>0</v>
      </c>
      <c r="D104" s="574">
        <f>ABRIL!D104+MAYO!P104</f>
        <v>0</v>
      </c>
      <c r="E104" s="574">
        <f>ABRIL!E104+MAYO!Q104</f>
        <v>0</v>
      </c>
      <c r="F104" s="575">
        <f t="shared" si="101"/>
        <v>0</v>
      </c>
      <c r="G104" s="576">
        <f>ABRIL!I104</f>
        <v>0</v>
      </c>
      <c r="H104" s="457">
        <v>0</v>
      </c>
      <c r="I104" s="575">
        <f t="shared" si="102"/>
        <v>0</v>
      </c>
      <c r="J104" s="576">
        <f>ABRIL!L104</f>
        <v>0</v>
      </c>
      <c r="K104" s="457">
        <v>0</v>
      </c>
      <c r="L104" s="575">
        <f t="shared" si="103"/>
        <v>0</v>
      </c>
      <c r="M104" s="576">
        <f t="shared" si="104"/>
        <v>0</v>
      </c>
      <c r="N104" s="575">
        <f t="shared" si="105"/>
        <v>0</v>
      </c>
      <c r="O104" s="562"/>
      <c r="P104" s="455">
        <v>0</v>
      </c>
      <c r="Q104" s="458">
        <v>0</v>
      </c>
      <c r="R104" s="10"/>
      <c r="S104" s="34">
        <f>+IF(ABRIL!S104=0,"",ABRIL!S104)</f>
        <v>1020400</v>
      </c>
      <c r="T104" s="158" t="str">
        <f>+IF(ABRIL!T104=0,"",ABRIL!T104)</f>
        <v>Contribuciones Inherentes nómina del Sector Publico</v>
      </c>
      <c r="U104" s="157">
        <f t="shared" ref="U104:AJ104" si="106">U105+U108</f>
        <v>98677355</v>
      </c>
      <c r="V104" s="144">
        <f t="shared" si="106"/>
        <v>0</v>
      </c>
      <c r="W104" s="144">
        <f t="shared" si="106"/>
        <v>2947323</v>
      </c>
      <c r="X104" s="152">
        <f t="shared" si="106"/>
        <v>101624678</v>
      </c>
      <c r="Y104" s="151">
        <f t="shared" si="106"/>
        <v>14829897</v>
      </c>
      <c r="Z104" s="144">
        <f t="shared" si="106"/>
        <v>3091450</v>
      </c>
      <c r="AA104" s="152">
        <f t="shared" si="106"/>
        <v>17921347</v>
      </c>
      <c r="AB104" s="151">
        <f t="shared" si="106"/>
        <v>14829897</v>
      </c>
      <c r="AC104" s="144">
        <f t="shared" si="106"/>
        <v>3091450</v>
      </c>
      <c r="AD104" s="152">
        <f t="shared" si="106"/>
        <v>17921347</v>
      </c>
      <c r="AE104" s="151">
        <f t="shared" si="106"/>
        <v>11883002</v>
      </c>
      <c r="AF104" s="144">
        <f t="shared" si="106"/>
        <v>2946895</v>
      </c>
      <c r="AG104" s="152">
        <f t="shared" si="106"/>
        <v>14829897</v>
      </c>
      <c r="AH104" s="151">
        <f t="shared" si="106"/>
        <v>83703331</v>
      </c>
      <c r="AI104" s="144">
        <f t="shared" si="106"/>
        <v>83703331</v>
      </c>
      <c r="AJ104" s="153">
        <f t="shared" si="106"/>
        <v>86794781</v>
      </c>
      <c r="AK104" s="10"/>
      <c r="AL104" s="151">
        <f>AL105+AL108</f>
        <v>0</v>
      </c>
      <c r="AM104" s="153">
        <f>AM105+AM108</f>
        <v>0</v>
      </c>
      <c r="AN104" s="10"/>
      <c r="AO104" s="365"/>
      <c r="AP104" s="365"/>
      <c r="AQ104" s="365"/>
      <c r="AR104" s="365"/>
      <c r="AS104" s="365"/>
      <c r="AT104" s="365"/>
      <c r="AU104" s="365"/>
      <c r="AV104" s="365"/>
      <c r="AW104" s="365"/>
      <c r="AX104" s="365"/>
      <c r="AY104" s="365"/>
      <c r="AZ104" s="365"/>
    </row>
    <row r="105" spans="1:70" s="467" customFormat="1" x14ac:dyDescent="0.2">
      <c r="A105" s="33" t="str">
        <f>+IF(ABRIL!A105=0,"",ABRIL!A105)</f>
        <v>11303-6</v>
      </c>
      <c r="B105" s="59" t="str">
        <f>+IF(ABRIL!B105=0,"",ABRIL!B105)</f>
        <v>APORTES PATRONALES MUNICIPIO / DEPARTAMENTO</v>
      </c>
      <c r="C105" s="574">
        <f>+ENERO!C105</f>
        <v>331695000</v>
      </c>
      <c r="D105" s="574">
        <f>ABRIL!D105+MAYO!P105</f>
        <v>0</v>
      </c>
      <c r="E105" s="574">
        <f>ABRIL!E105+MAYO!Q105</f>
        <v>0</v>
      </c>
      <c r="F105" s="575">
        <f t="shared" si="101"/>
        <v>331695000</v>
      </c>
      <c r="G105" s="576">
        <f>ABRIL!I105</f>
        <v>95757852</v>
      </c>
      <c r="H105" s="457">
        <v>23939463</v>
      </c>
      <c r="I105" s="575">
        <f t="shared" si="102"/>
        <v>119697315</v>
      </c>
      <c r="J105" s="576">
        <f>ABRIL!L105</f>
        <v>95757852</v>
      </c>
      <c r="K105" s="457">
        <v>23939463</v>
      </c>
      <c r="L105" s="575">
        <f t="shared" si="103"/>
        <v>119697315</v>
      </c>
      <c r="M105" s="576">
        <f t="shared" si="104"/>
        <v>211997685</v>
      </c>
      <c r="N105" s="575">
        <f t="shared" si="105"/>
        <v>211997685</v>
      </c>
      <c r="O105" s="562"/>
      <c r="P105" s="455">
        <v>0</v>
      </c>
      <c r="Q105" s="458">
        <v>0</v>
      </c>
      <c r="R105" s="10"/>
      <c r="S105" s="155">
        <f>+IF(ABRIL!S105=0,"",ABRIL!S105)</f>
        <v>1020402</v>
      </c>
      <c r="T105" s="159" t="str">
        <f>+IF(ABRIL!T105=0,"",ABRIL!T105)</f>
        <v>Contribuciones - Otros</v>
      </c>
      <c r="U105" s="29">
        <f t="shared" ref="U105:AJ105" si="107">SUM(U106:U107)</f>
        <v>98677355</v>
      </c>
      <c r="V105" s="17">
        <f t="shared" si="107"/>
        <v>0</v>
      </c>
      <c r="W105" s="17">
        <f t="shared" si="107"/>
        <v>0</v>
      </c>
      <c r="X105" s="20">
        <f t="shared" si="107"/>
        <v>98677355</v>
      </c>
      <c r="Y105" s="21">
        <f t="shared" si="107"/>
        <v>11882574</v>
      </c>
      <c r="Z105" s="169">
        <f t="shared" si="107"/>
        <v>3091450</v>
      </c>
      <c r="AA105" s="20">
        <f t="shared" si="107"/>
        <v>14974024</v>
      </c>
      <c r="AB105" s="21">
        <f t="shared" si="107"/>
        <v>11882574</v>
      </c>
      <c r="AC105" s="169">
        <f t="shared" si="107"/>
        <v>3091450</v>
      </c>
      <c r="AD105" s="20">
        <f t="shared" si="107"/>
        <v>14974024</v>
      </c>
      <c r="AE105" s="21">
        <f t="shared" si="107"/>
        <v>8935679</v>
      </c>
      <c r="AF105" s="169">
        <f t="shared" si="107"/>
        <v>2946895</v>
      </c>
      <c r="AG105" s="20">
        <f t="shared" si="107"/>
        <v>11882574</v>
      </c>
      <c r="AH105" s="21">
        <f t="shared" si="107"/>
        <v>83703331</v>
      </c>
      <c r="AI105" s="17">
        <f t="shared" si="107"/>
        <v>83703331</v>
      </c>
      <c r="AJ105" s="18">
        <f t="shared" si="107"/>
        <v>86794781</v>
      </c>
      <c r="AK105" s="12"/>
      <c r="AL105" s="31">
        <f>SUM(AL106:AL107)</f>
        <v>0</v>
      </c>
      <c r="AM105" s="28">
        <f>SUM(AM106:AM107)</f>
        <v>0</v>
      </c>
      <c r="AN105" s="10"/>
      <c r="AO105" s="365"/>
      <c r="AP105" s="365"/>
      <c r="AQ105" s="365"/>
      <c r="AR105" s="365"/>
      <c r="AS105" s="365"/>
      <c r="AT105" s="365"/>
      <c r="AU105" s="365"/>
      <c r="AV105" s="365"/>
      <c r="AW105" s="365"/>
      <c r="AX105" s="365"/>
      <c r="AY105" s="365"/>
      <c r="AZ105" s="365"/>
    </row>
    <row r="106" spans="1:70" s="467" customFormat="1" ht="15.75" thickBot="1" x14ac:dyDescent="0.25">
      <c r="A106" s="577" t="str">
        <f>+IF(ABRIL!A106=0,"",ABRIL!A106)</f>
        <v>11303-5</v>
      </c>
      <c r="B106" s="578" t="str">
        <f>+IF(ABRIL!B106=0,"",ABRIL!B106)</f>
        <v>Vigencias Anteriores</v>
      </c>
      <c r="C106" s="564">
        <f>+ENERO!C106</f>
        <v>0</v>
      </c>
      <c r="D106" s="564">
        <f>ABRIL!D106+MAYO!P106</f>
        <v>0</v>
      </c>
      <c r="E106" s="564">
        <f>ABRIL!E106+MAYO!Q106</f>
        <v>0</v>
      </c>
      <c r="F106" s="565">
        <f t="shared" si="101"/>
        <v>0</v>
      </c>
      <c r="G106" s="566">
        <f>ABRIL!I106</f>
        <v>0</v>
      </c>
      <c r="H106" s="475">
        <v>0</v>
      </c>
      <c r="I106" s="565">
        <f t="shared" si="102"/>
        <v>0</v>
      </c>
      <c r="J106" s="566">
        <f>ABRIL!L106</f>
        <v>0</v>
      </c>
      <c r="K106" s="475">
        <v>0</v>
      </c>
      <c r="L106" s="565">
        <f t="shared" si="103"/>
        <v>0</v>
      </c>
      <c r="M106" s="566">
        <f t="shared" si="104"/>
        <v>0</v>
      </c>
      <c r="N106" s="565">
        <f t="shared" si="105"/>
        <v>0</v>
      </c>
      <c r="O106" s="562"/>
      <c r="P106" s="471">
        <v>0</v>
      </c>
      <c r="Q106" s="476">
        <v>0</v>
      </c>
      <c r="R106" s="10"/>
      <c r="S106" s="156" t="str">
        <f>+IF(ABRIL!S106=0,"",ABRIL!S106)</f>
        <v>1020402-1</v>
      </c>
      <c r="T106" s="159" t="str">
        <f>+IF(ABRIL!T106=0,"",ABRIL!T106)</f>
        <v>S.E.N.A.</v>
      </c>
      <c r="U106" s="29">
        <f>+ENERO!U106</f>
        <v>39470942</v>
      </c>
      <c r="V106" s="17">
        <f>ABRIL!V106+MAYO!AL106</f>
        <v>0</v>
      </c>
      <c r="W106" s="17">
        <f>ABRIL!W106+MAYO!AM106</f>
        <v>0</v>
      </c>
      <c r="X106" s="20">
        <f>SUM(U106:W106)</f>
        <v>39470942</v>
      </c>
      <c r="Y106" s="21">
        <f>ABRIL!AA106</f>
        <v>4753030</v>
      </c>
      <c r="Z106" s="457">
        <v>1236580</v>
      </c>
      <c r="AA106" s="20">
        <f>SUM(Y106:Z106)</f>
        <v>5989610</v>
      </c>
      <c r="AB106" s="21">
        <f>ABRIL!AD106</f>
        <v>4753030</v>
      </c>
      <c r="AC106" s="457">
        <v>1236580</v>
      </c>
      <c r="AD106" s="20">
        <f>SUM(AB106:AC106)</f>
        <v>5989610</v>
      </c>
      <c r="AE106" s="21">
        <f>ABRIL!AG106</f>
        <v>3574272</v>
      </c>
      <c r="AF106" s="457">
        <v>1178758</v>
      </c>
      <c r="AG106" s="20">
        <f>SUM(AE106:AF106)</f>
        <v>4753030</v>
      </c>
      <c r="AH106" s="21">
        <f>X106-AA106</f>
        <v>33481332</v>
      </c>
      <c r="AI106" s="17">
        <f>X106-AD106</f>
        <v>33481332</v>
      </c>
      <c r="AJ106" s="18">
        <f>X106-AG106</f>
        <v>34717912</v>
      </c>
      <c r="AK106" s="10"/>
      <c r="AL106" s="455">
        <v>0</v>
      </c>
      <c r="AM106" s="458">
        <v>0</v>
      </c>
      <c r="AN106" s="10"/>
      <c r="AO106" s="365"/>
      <c r="AP106" s="365"/>
      <c r="AQ106" s="365"/>
      <c r="AR106" s="365"/>
      <c r="AS106" s="365"/>
      <c r="AT106" s="365"/>
      <c r="AU106" s="365"/>
      <c r="AV106" s="365"/>
      <c r="AW106" s="365"/>
      <c r="AX106" s="365"/>
      <c r="AY106" s="365"/>
      <c r="AZ106" s="365"/>
    </row>
    <row r="107" spans="1:70" s="467" customFormat="1" ht="13.5" thickBot="1" x14ac:dyDescent="0.25">
      <c r="A107" s="217"/>
      <c r="B107" s="554"/>
      <c r="C107" s="365"/>
      <c r="D107" s="365"/>
      <c r="E107" s="365"/>
      <c r="F107" s="365"/>
      <c r="G107" s="365"/>
      <c r="H107" s="365"/>
      <c r="I107" s="365"/>
      <c r="J107" s="365"/>
      <c r="K107" s="365"/>
      <c r="L107" s="365"/>
      <c r="M107" s="365"/>
      <c r="N107" s="567"/>
      <c r="O107" s="562"/>
      <c r="P107" s="579"/>
      <c r="Q107" s="479"/>
      <c r="R107" s="10"/>
      <c r="S107" s="156" t="str">
        <f>+IF(ABRIL!S107=0,"",ABRIL!S107)</f>
        <v>1020402-2</v>
      </c>
      <c r="T107" s="159" t="str">
        <f>+IF(ABRIL!T107=0,"",ABRIL!T107)</f>
        <v>I.C.B.F.</v>
      </c>
      <c r="U107" s="29">
        <f>+ENERO!U107</f>
        <v>59206413</v>
      </c>
      <c r="V107" s="17">
        <f>ABRIL!V107+MAYO!AL107</f>
        <v>0</v>
      </c>
      <c r="W107" s="17">
        <f>ABRIL!W107+MAYO!AM107</f>
        <v>0</v>
      </c>
      <c r="X107" s="20">
        <f>SUM(U107:W107)</f>
        <v>59206413</v>
      </c>
      <c r="Y107" s="21">
        <f>ABRIL!AA107</f>
        <v>7129544</v>
      </c>
      <c r="Z107" s="457">
        <v>1854870</v>
      </c>
      <c r="AA107" s="20">
        <f>SUM(Y107:Z107)</f>
        <v>8984414</v>
      </c>
      <c r="AB107" s="21">
        <f>ABRIL!AD107</f>
        <v>7129544</v>
      </c>
      <c r="AC107" s="457">
        <v>1854870</v>
      </c>
      <c r="AD107" s="20">
        <f>SUM(AB107:AC107)</f>
        <v>8984414</v>
      </c>
      <c r="AE107" s="21">
        <f>ABRIL!AG107</f>
        <v>5361407</v>
      </c>
      <c r="AF107" s="457">
        <v>1768137</v>
      </c>
      <c r="AG107" s="20">
        <f>SUM(AE107:AF107)</f>
        <v>7129544</v>
      </c>
      <c r="AH107" s="21">
        <f>X107-AA107</f>
        <v>50221999</v>
      </c>
      <c r="AI107" s="17">
        <f>X107-AD107</f>
        <v>50221999</v>
      </c>
      <c r="AJ107" s="18">
        <f>X107-AG107</f>
        <v>52076869</v>
      </c>
      <c r="AK107" s="10"/>
      <c r="AL107" s="455">
        <v>0</v>
      </c>
      <c r="AM107" s="458">
        <v>0</v>
      </c>
      <c r="AN107" s="10"/>
      <c r="AO107" s="365"/>
      <c r="AP107" s="365"/>
      <c r="AQ107" s="365"/>
      <c r="AR107" s="365"/>
      <c r="AS107" s="365"/>
      <c r="AT107" s="365"/>
      <c r="AU107" s="365"/>
      <c r="AV107" s="365"/>
      <c r="AW107" s="365"/>
      <c r="AX107" s="365"/>
      <c r="AY107" s="365"/>
      <c r="AZ107" s="365"/>
    </row>
    <row r="108" spans="1:70" s="467" customFormat="1" ht="16.5" x14ac:dyDescent="0.2">
      <c r="A108" s="433">
        <f>+IF(ABRIL!A108=0,"",ABRIL!A108)</f>
        <v>2000</v>
      </c>
      <c r="B108" s="439" t="str">
        <f>+IF(ABRIL!B108=0,"",ABRIL!B108)</f>
        <v>INGRESOS DE CAPITAL</v>
      </c>
      <c r="C108" s="215">
        <f t="shared" ref="C108:N108" si="108">SUM(C109:C117)</f>
        <v>10400000</v>
      </c>
      <c r="D108" s="435">
        <f t="shared" si="108"/>
        <v>0</v>
      </c>
      <c r="E108" s="435">
        <f t="shared" si="108"/>
        <v>110315337</v>
      </c>
      <c r="F108" s="216">
        <f t="shared" si="108"/>
        <v>120715337</v>
      </c>
      <c r="G108" s="215">
        <f t="shared" si="108"/>
        <v>48584177</v>
      </c>
      <c r="H108" s="435">
        <f t="shared" si="108"/>
        <v>1246578</v>
      </c>
      <c r="I108" s="216">
        <f t="shared" si="108"/>
        <v>49830755</v>
      </c>
      <c r="J108" s="215">
        <f t="shared" si="108"/>
        <v>48584177</v>
      </c>
      <c r="K108" s="435">
        <f t="shared" si="108"/>
        <v>1246578</v>
      </c>
      <c r="L108" s="216">
        <f t="shared" si="108"/>
        <v>49830755</v>
      </c>
      <c r="M108" s="215">
        <f t="shared" si="108"/>
        <v>70884582</v>
      </c>
      <c r="N108" s="216">
        <f t="shared" si="108"/>
        <v>70884582</v>
      </c>
      <c r="O108" s="562"/>
      <c r="P108" s="215">
        <f>SUM(P109:P117)</f>
        <v>0</v>
      </c>
      <c r="Q108" s="216">
        <f>SUM(Q109:Q117)</f>
        <v>0</v>
      </c>
      <c r="R108" s="10"/>
      <c r="S108" s="155">
        <f>+IF(ABRIL!S108=0,"",ABRIL!S108)</f>
        <v>1020499</v>
      </c>
      <c r="T108" s="159" t="str">
        <f>+IF(ABRIL!T108=0,"",ABRIL!T108)</f>
        <v>Vigencias Anteriores</v>
      </c>
      <c r="U108" s="29">
        <f>+ENERO!U108</f>
        <v>0</v>
      </c>
      <c r="V108" s="17">
        <f>ABRIL!V108+MAYO!AL108</f>
        <v>0</v>
      </c>
      <c r="W108" s="17">
        <f>ABRIL!W108+MAYO!AM108</f>
        <v>2947323</v>
      </c>
      <c r="X108" s="20">
        <f>SUM(U108:W108)</f>
        <v>2947323</v>
      </c>
      <c r="Y108" s="21">
        <f>ABRIL!AA108</f>
        <v>2947323</v>
      </c>
      <c r="Z108" s="457">
        <v>0</v>
      </c>
      <c r="AA108" s="20">
        <f>SUM(Y108:Z108)</f>
        <v>2947323</v>
      </c>
      <c r="AB108" s="21">
        <f>ABRIL!AD108</f>
        <v>2947323</v>
      </c>
      <c r="AC108" s="457">
        <v>0</v>
      </c>
      <c r="AD108" s="20">
        <f>SUM(AB108:AC108)</f>
        <v>2947323</v>
      </c>
      <c r="AE108" s="21">
        <f>ABRIL!AG108</f>
        <v>2947323</v>
      </c>
      <c r="AF108" s="457">
        <v>0</v>
      </c>
      <c r="AG108" s="20">
        <f>SUM(AE108:AF108)</f>
        <v>2947323</v>
      </c>
      <c r="AH108" s="21">
        <f>X108-AA108</f>
        <v>0</v>
      </c>
      <c r="AI108" s="17">
        <f>X108-AD108</f>
        <v>0</v>
      </c>
      <c r="AJ108" s="18">
        <f>X108-AG108</f>
        <v>0</v>
      </c>
      <c r="AK108" s="10"/>
      <c r="AL108" s="455">
        <v>0</v>
      </c>
      <c r="AM108" s="458">
        <v>0</v>
      </c>
      <c r="AN108" s="10"/>
      <c r="AO108" s="365"/>
      <c r="AP108" s="365"/>
      <c r="AQ108" s="365"/>
      <c r="AR108" s="365"/>
      <c r="AS108" s="365"/>
      <c r="AT108" s="365"/>
      <c r="AU108" s="365"/>
      <c r="AV108" s="365"/>
      <c r="AW108" s="365"/>
      <c r="AX108" s="365"/>
      <c r="AY108" s="365"/>
      <c r="AZ108" s="365"/>
    </row>
    <row r="109" spans="1:70" s="467" customFormat="1" ht="15.75" x14ac:dyDescent="0.2">
      <c r="A109" s="47">
        <f>+IF(ABRIL!A109=0,"",ABRIL!A109)</f>
        <v>2100</v>
      </c>
      <c r="B109" s="56" t="str">
        <f>+IF(ABRIL!B109=0,"",ABRIL!B109)</f>
        <v>CREDITO INTERNO</v>
      </c>
      <c r="C109" s="576">
        <f>+ENERO!C109</f>
        <v>0</v>
      </c>
      <c r="D109" s="574">
        <f>ABRIL!D109+MAYO!P109</f>
        <v>0</v>
      </c>
      <c r="E109" s="574">
        <f>ABRIL!E109+MAYO!Q109</f>
        <v>0</v>
      </c>
      <c r="F109" s="575">
        <f t="shared" ref="F109:F116" si="109">SUM(C109:E109)</f>
        <v>0</v>
      </c>
      <c r="G109" s="576">
        <f>ABRIL!I109</f>
        <v>0</v>
      </c>
      <c r="H109" s="457">
        <v>0</v>
      </c>
      <c r="I109" s="575">
        <f t="shared" ref="I109:I116" si="110">SUM(G109:H109)</f>
        <v>0</v>
      </c>
      <c r="J109" s="576">
        <f>ABRIL!L109</f>
        <v>0</v>
      </c>
      <c r="K109" s="457">
        <v>0</v>
      </c>
      <c r="L109" s="575">
        <f t="shared" ref="L109:L116" si="111">SUM(J109:K109)</f>
        <v>0</v>
      </c>
      <c r="M109" s="576">
        <f t="shared" ref="M109:M116" si="112">F109-I109</f>
        <v>0</v>
      </c>
      <c r="N109" s="575">
        <f t="shared" ref="N109:N116" si="113">F109-L109</f>
        <v>0</v>
      </c>
      <c r="O109" s="562"/>
      <c r="P109" s="455">
        <v>0</v>
      </c>
      <c r="Q109" s="458">
        <v>0</v>
      </c>
      <c r="R109" s="10"/>
      <c r="S109" s="448" t="str">
        <f>+IF(ABRIL!S109=0,"",ABRIL!S109)</f>
        <v/>
      </c>
      <c r="T109" s="649" t="str">
        <f>+IF(ABRIL!T109=0,"",ABRIL!T109)</f>
        <v/>
      </c>
      <c r="U109" s="193"/>
      <c r="V109" s="193"/>
      <c r="W109" s="193"/>
      <c r="X109" s="193"/>
      <c r="Y109" s="193"/>
      <c r="Z109" s="193"/>
      <c r="AA109" s="193"/>
      <c r="AB109" s="193"/>
      <c r="AC109" s="193"/>
      <c r="AD109" s="193"/>
      <c r="AE109" s="193"/>
      <c r="AF109" s="193"/>
      <c r="AG109" s="193"/>
      <c r="AH109" s="193"/>
      <c r="AI109" s="193"/>
      <c r="AJ109" s="207"/>
      <c r="AK109" s="12"/>
      <c r="AL109" s="213"/>
      <c r="AM109" s="214"/>
      <c r="AN109" s="10"/>
      <c r="AO109" s="365"/>
      <c r="AP109" s="365"/>
      <c r="AQ109" s="365"/>
      <c r="AR109" s="365"/>
      <c r="AS109" s="365"/>
      <c r="AT109" s="365"/>
      <c r="AU109" s="365"/>
      <c r="AV109" s="365"/>
      <c r="AW109" s="365"/>
      <c r="AX109" s="365"/>
      <c r="AY109" s="365"/>
      <c r="AZ109" s="365"/>
    </row>
    <row r="110" spans="1:70" s="467" customFormat="1" ht="15.75" x14ac:dyDescent="0.2">
      <c r="A110" s="586" t="str">
        <f>+IF(ABRIL!A110=0,"",ABRIL!A110)</f>
        <v>2100-1</v>
      </c>
      <c r="B110" s="563" t="s">
        <v>482</v>
      </c>
      <c r="C110" s="576">
        <f>+ENERO!C110</f>
        <v>0</v>
      </c>
      <c r="D110" s="574">
        <f>ABRIL!D110+MAYO!P110</f>
        <v>0</v>
      </c>
      <c r="E110" s="574">
        <f>ABRIL!E110+MAYO!Q110</f>
        <v>0</v>
      </c>
      <c r="F110" s="575">
        <f t="shared" si="109"/>
        <v>0</v>
      </c>
      <c r="G110" s="576">
        <f>ABRIL!I110</f>
        <v>0</v>
      </c>
      <c r="H110" s="457">
        <v>0</v>
      </c>
      <c r="I110" s="575">
        <f t="shared" si="110"/>
        <v>0</v>
      </c>
      <c r="J110" s="576">
        <f>ABRIL!L110</f>
        <v>0</v>
      </c>
      <c r="K110" s="457">
        <v>0</v>
      </c>
      <c r="L110" s="575">
        <f t="shared" si="111"/>
        <v>0</v>
      </c>
      <c r="M110" s="576">
        <f t="shared" si="112"/>
        <v>0</v>
      </c>
      <c r="N110" s="575">
        <f t="shared" si="113"/>
        <v>0</v>
      </c>
      <c r="O110" s="562"/>
      <c r="P110" s="455">
        <v>0</v>
      </c>
      <c r="Q110" s="458">
        <v>0</v>
      </c>
      <c r="R110" s="10"/>
      <c r="S110" s="469">
        <f>+IF(ABRIL!S110=0,"",ABRIL!S110)</f>
        <v>2000000</v>
      </c>
      <c r="T110" s="588" t="str">
        <f>+IF(ABRIL!T110=0,"",ABRIL!T110)</f>
        <v>GASTOS GENERALES</v>
      </c>
      <c r="U110" s="589">
        <f t="shared" ref="U110:AJ110" si="114">U112+U145</f>
        <v>529227966</v>
      </c>
      <c r="V110" s="590">
        <f t="shared" si="114"/>
        <v>0</v>
      </c>
      <c r="W110" s="590">
        <f t="shared" si="114"/>
        <v>184207610</v>
      </c>
      <c r="X110" s="591">
        <f t="shared" si="114"/>
        <v>713435576</v>
      </c>
      <c r="Y110" s="464">
        <f t="shared" si="114"/>
        <v>309866853</v>
      </c>
      <c r="Z110" s="590">
        <f t="shared" si="114"/>
        <v>37032441</v>
      </c>
      <c r="AA110" s="591">
        <f t="shared" si="114"/>
        <v>346899294</v>
      </c>
      <c r="AB110" s="464">
        <f t="shared" si="114"/>
        <v>248079729</v>
      </c>
      <c r="AC110" s="590">
        <f t="shared" si="114"/>
        <v>39963061</v>
      </c>
      <c r="AD110" s="591">
        <f t="shared" si="114"/>
        <v>288042790</v>
      </c>
      <c r="AE110" s="464">
        <f t="shared" si="114"/>
        <v>169534207</v>
      </c>
      <c r="AF110" s="590">
        <f t="shared" si="114"/>
        <v>42654552</v>
      </c>
      <c r="AG110" s="591">
        <f t="shared" si="114"/>
        <v>212188759</v>
      </c>
      <c r="AH110" s="464">
        <f t="shared" si="114"/>
        <v>366536282</v>
      </c>
      <c r="AI110" s="590">
        <f t="shared" si="114"/>
        <v>425392786</v>
      </c>
      <c r="AJ110" s="465">
        <f t="shared" si="114"/>
        <v>501246817</v>
      </c>
      <c r="AK110" s="12"/>
      <c r="AL110" s="151">
        <f>AL112+AL145</f>
        <v>0</v>
      </c>
      <c r="AM110" s="153">
        <f>AM112+AM145</f>
        <v>0</v>
      </c>
      <c r="AN110" s="10"/>
      <c r="AO110" s="365"/>
      <c r="AP110" s="365"/>
      <c r="AQ110" s="365"/>
      <c r="AR110" s="365"/>
      <c r="AS110" s="365"/>
      <c r="AT110" s="365"/>
      <c r="AU110" s="365"/>
      <c r="AV110" s="365"/>
      <c r="AW110" s="365"/>
      <c r="AX110" s="365"/>
      <c r="AY110" s="365"/>
      <c r="AZ110" s="365"/>
    </row>
    <row r="111" spans="1:70" s="467" customFormat="1" ht="15.75" x14ac:dyDescent="0.2">
      <c r="A111" s="47">
        <f>+IF(ABRIL!A111=0,"",ABRIL!A111)</f>
        <v>2200</v>
      </c>
      <c r="B111" s="56" t="str">
        <f>+IF(ABRIL!B111=0,"",ABRIL!B111)</f>
        <v>CREDITO EXTERNO</v>
      </c>
      <c r="C111" s="576">
        <f>+ENERO!C111</f>
        <v>0</v>
      </c>
      <c r="D111" s="574">
        <f>ABRIL!D111+MAYO!P111</f>
        <v>0</v>
      </c>
      <c r="E111" s="574">
        <f>ABRIL!E111+MAYO!Q111</f>
        <v>0</v>
      </c>
      <c r="F111" s="575">
        <f t="shared" si="109"/>
        <v>0</v>
      </c>
      <c r="G111" s="576">
        <f>ABRIL!I111</f>
        <v>0</v>
      </c>
      <c r="H111" s="457">
        <v>0</v>
      </c>
      <c r="I111" s="575">
        <f t="shared" si="110"/>
        <v>0</v>
      </c>
      <c r="J111" s="576">
        <f>ABRIL!L111</f>
        <v>0</v>
      </c>
      <c r="K111" s="457">
        <v>0</v>
      </c>
      <c r="L111" s="575">
        <f t="shared" si="111"/>
        <v>0</v>
      </c>
      <c r="M111" s="576">
        <f t="shared" si="112"/>
        <v>0</v>
      </c>
      <c r="N111" s="575">
        <f t="shared" si="113"/>
        <v>0</v>
      </c>
      <c r="O111" s="562"/>
      <c r="P111" s="455">
        <v>0</v>
      </c>
      <c r="Q111" s="458">
        <v>0</v>
      </c>
      <c r="R111" s="10"/>
      <c r="S111" s="448" t="str">
        <f>+IF(ABRIL!S111=0,"",ABRIL!S111)</f>
        <v/>
      </c>
      <c r="T111" s="649" t="str">
        <f>+IF(ABRIL!T111=0,"",ABRIL!T111)</f>
        <v/>
      </c>
      <c r="U111" s="193"/>
      <c r="V111" s="193"/>
      <c r="W111" s="193"/>
      <c r="X111" s="193"/>
      <c r="Y111" s="193"/>
      <c r="Z111" s="193"/>
      <c r="AA111" s="193"/>
      <c r="AB111" s="193"/>
      <c r="AC111" s="193"/>
      <c r="AD111" s="193"/>
      <c r="AE111" s="193"/>
      <c r="AF111" s="193"/>
      <c r="AG111" s="193"/>
      <c r="AH111" s="193"/>
      <c r="AI111" s="193"/>
      <c r="AJ111" s="207"/>
      <c r="AK111" s="10"/>
      <c r="AL111" s="451"/>
      <c r="AM111" s="452"/>
      <c r="AN111" s="10"/>
      <c r="AO111" s="365"/>
      <c r="AP111" s="365"/>
      <c r="AQ111" s="365"/>
      <c r="AR111" s="365"/>
      <c r="AS111" s="365"/>
      <c r="AT111" s="365"/>
      <c r="AU111" s="365"/>
      <c r="AV111" s="365"/>
      <c r="AW111" s="365"/>
      <c r="AX111" s="365"/>
      <c r="AY111" s="365"/>
      <c r="AZ111" s="365"/>
    </row>
    <row r="112" spans="1:70" s="467" customFormat="1" ht="15.75" x14ac:dyDescent="0.2">
      <c r="A112" s="592" t="str">
        <f>+IF(ABRIL!A112=0,"",ABRIL!A112)</f>
        <v>2200-1</v>
      </c>
      <c r="B112" s="563" t="s">
        <v>482</v>
      </c>
      <c r="C112" s="576">
        <f>+ENERO!C112</f>
        <v>0</v>
      </c>
      <c r="D112" s="574">
        <f>ABRIL!D112+MAYO!P112</f>
        <v>0</v>
      </c>
      <c r="E112" s="574">
        <f>ABRIL!E112+MAYO!Q112</f>
        <v>0</v>
      </c>
      <c r="F112" s="575">
        <f t="shared" si="109"/>
        <v>0</v>
      </c>
      <c r="G112" s="576">
        <f>ABRIL!I112</f>
        <v>0</v>
      </c>
      <c r="H112" s="457">
        <v>0</v>
      </c>
      <c r="I112" s="575">
        <f t="shared" si="110"/>
        <v>0</v>
      </c>
      <c r="J112" s="576">
        <f>ABRIL!L112</f>
        <v>0</v>
      </c>
      <c r="K112" s="457">
        <v>0</v>
      </c>
      <c r="L112" s="575">
        <f t="shared" si="111"/>
        <v>0</v>
      </c>
      <c r="M112" s="576">
        <f t="shared" si="112"/>
        <v>0</v>
      </c>
      <c r="N112" s="575">
        <f t="shared" si="113"/>
        <v>0</v>
      </c>
      <c r="O112" s="562"/>
      <c r="P112" s="455">
        <v>0</v>
      </c>
      <c r="Q112" s="458">
        <v>0</v>
      </c>
      <c r="R112" s="10"/>
      <c r="S112" s="469">
        <f>+IF(ABRIL!S112=0,"",ABRIL!S112)</f>
        <v>2010000</v>
      </c>
      <c r="T112" s="470" t="str">
        <f>+IF(ABRIL!T112=0,"",ABRIL!T112)</f>
        <v>Gastos de Administración</v>
      </c>
      <c r="U112" s="157">
        <f t="shared" ref="U112:AJ112" si="115">U114+U123+U141</f>
        <v>200148216</v>
      </c>
      <c r="V112" s="144">
        <f t="shared" si="115"/>
        <v>0</v>
      </c>
      <c r="W112" s="144">
        <f t="shared" si="115"/>
        <v>75163401</v>
      </c>
      <c r="X112" s="152">
        <f t="shared" si="115"/>
        <v>275311617</v>
      </c>
      <c r="Y112" s="151">
        <f t="shared" si="115"/>
        <v>83274307</v>
      </c>
      <c r="Z112" s="144">
        <f t="shared" si="115"/>
        <v>25634672</v>
      </c>
      <c r="AA112" s="152">
        <f t="shared" si="115"/>
        <v>108908979</v>
      </c>
      <c r="AB112" s="151">
        <f t="shared" si="115"/>
        <v>80899638</v>
      </c>
      <c r="AC112" s="144">
        <f t="shared" si="115"/>
        <v>25634672</v>
      </c>
      <c r="AD112" s="152">
        <f t="shared" si="115"/>
        <v>106534310</v>
      </c>
      <c r="AE112" s="151">
        <f t="shared" si="115"/>
        <v>58555139</v>
      </c>
      <c r="AF112" s="144">
        <f t="shared" si="115"/>
        <v>16185574</v>
      </c>
      <c r="AG112" s="152">
        <f t="shared" si="115"/>
        <v>74740713</v>
      </c>
      <c r="AH112" s="151">
        <f t="shared" si="115"/>
        <v>166402638</v>
      </c>
      <c r="AI112" s="144">
        <f t="shared" si="115"/>
        <v>168777307</v>
      </c>
      <c r="AJ112" s="153">
        <f t="shared" si="115"/>
        <v>200570904</v>
      </c>
      <c r="AK112" s="10"/>
      <c r="AL112" s="151">
        <f>AL114+AL123+AL141</f>
        <v>0</v>
      </c>
      <c r="AM112" s="153">
        <f>AM114+AM123+AM141</f>
        <v>0</v>
      </c>
      <c r="AN112" s="10"/>
      <c r="AO112" s="365"/>
      <c r="AP112" s="365"/>
      <c r="AQ112" s="365"/>
      <c r="AR112" s="365"/>
      <c r="AS112" s="365"/>
      <c r="AT112" s="365"/>
      <c r="AU112" s="365"/>
      <c r="AV112" s="365"/>
      <c r="AW112" s="365"/>
      <c r="AX112" s="365"/>
      <c r="AY112" s="365"/>
      <c r="AZ112" s="365"/>
    </row>
    <row r="113" spans="1:52" s="467" customFormat="1" ht="15.75" x14ac:dyDescent="0.2">
      <c r="A113" s="47">
        <f>+IF(ABRIL!A113=0,"",ABRIL!A113)</f>
        <v>2300</v>
      </c>
      <c r="B113" s="56" t="str">
        <f>+IF(ABRIL!B113=0,"",ABRIL!B113)</f>
        <v>RENDIMIENTOS FINANCIEROS</v>
      </c>
      <c r="C113" s="576">
        <f>+ENERO!C113</f>
        <v>2000000</v>
      </c>
      <c r="D113" s="574">
        <f>ABRIL!D113+MAYO!P113</f>
        <v>0</v>
      </c>
      <c r="E113" s="574">
        <f>ABRIL!E113+MAYO!Q113</f>
        <v>0</v>
      </c>
      <c r="F113" s="575">
        <f t="shared" si="109"/>
        <v>2000000</v>
      </c>
      <c r="G113" s="576">
        <f>ABRIL!I113</f>
        <v>135337</v>
      </c>
      <c r="H113" s="457">
        <v>29609</v>
      </c>
      <c r="I113" s="575">
        <f t="shared" si="110"/>
        <v>164946</v>
      </c>
      <c r="J113" s="576">
        <f>ABRIL!L113</f>
        <v>135337</v>
      </c>
      <c r="K113" s="457">
        <v>29609</v>
      </c>
      <c r="L113" s="575">
        <f t="shared" si="111"/>
        <v>164946</v>
      </c>
      <c r="M113" s="576">
        <f t="shared" si="112"/>
        <v>1835054</v>
      </c>
      <c r="N113" s="575">
        <f t="shared" si="113"/>
        <v>1835054</v>
      </c>
      <c r="O113" s="562"/>
      <c r="P113" s="455">
        <v>0</v>
      </c>
      <c r="Q113" s="458">
        <v>0</v>
      </c>
      <c r="R113" s="10"/>
      <c r="S113" s="448" t="str">
        <f>+IF(ABRIL!S113=0,"",ABRIL!S113)</f>
        <v/>
      </c>
      <c r="T113" s="649" t="str">
        <f>+IF(ABRIL!T113=0,"",ABRIL!T113)</f>
        <v/>
      </c>
      <c r="U113" s="193"/>
      <c r="V113" s="193"/>
      <c r="W113" s="193"/>
      <c r="X113" s="193"/>
      <c r="Y113" s="193"/>
      <c r="Z113" s="193"/>
      <c r="AA113" s="193"/>
      <c r="AB113" s="193"/>
      <c r="AC113" s="193"/>
      <c r="AD113" s="193"/>
      <c r="AE113" s="193"/>
      <c r="AF113" s="193"/>
      <c r="AG113" s="193"/>
      <c r="AH113" s="193"/>
      <c r="AI113" s="193"/>
      <c r="AJ113" s="207"/>
      <c r="AK113" s="10"/>
      <c r="AL113" s="451"/>
      <c r="AM113" s="452"/>
      <c r="AN113" s="10"/>
      <c r="AO113" s="365"/>
      <c r="AP113" s="365"/>
      <c r="AQ113" s="365"/>
      <c r="AR113" s="365"/>
      <c r="AS113" s="365"/>
      <c r="AT113" s="365"/>
      <c r="AU113" s="365"/>
      <c r="AV113" s="365"/>
      <c r="AW113" s="365"/>
      <c r="AX113" s="365"/>
      <c r="AY113" s="365"/>
      <c r="AZ113" s="365"/>
    </row>
    <row r="114" spans="1:52" s="467" customFormat="1" ht="15" x14ac:dyDescent="0.2">
      <c r="A114" s="48">
        <f>+IF(ABRIL!A114=0,"",ABRIL!A114)</f>
        <v>2400</v>
      </c>
      <c r="B114" s="55" t="str">
        <f>+IF(ABRIL!B114=0,"",ABRIL!B114)</f>
        <v>VENTA DE ACTIVOS</v>
      </c>
      <c r="C114" s="283">
        <f>+ENERO!C114</f>
        <v>0</v>
      </c>
      <c r="D114" s="456">
        <f>ABRIL!D114+MAYO!P114</f>
        <v>0</v>
      </c>
      <c r="E114" s="456">
        <f>ABRIL!E114+MAYO!Q114</f>
        <v>0</v>
      </c>
      <c r="F114" s="170">
        <f t="shared" si="109"/>
        <v>0</v>
      </c>
      <c r="G114" s="283">
        <f>ABRIL!I114</f>
        <v>14000000</v>
      </c>
      <c r="H114" s="457">
        <v>0</v>
      </c>
      <c r="I114" s="170">
        <f t="shared" si="110"/>
        <v>14000000</v>
      </c>
      <c r="J114" s="283">
        <f>ABRIL!L114</f>
        <v>14000000</v>
      </c>
      <c r="K114" s="457">
        <v>0</v>
      </c>
      <c r="L114" s="170">
        <f t="shared" si="111"/>
        <v>14000000</v>
      </c>
      <c r="M114" s="283">
        <f t="shared" si="112"/>
        <v>-14000000</v>
      </c>
      <c r="N114" s="170">
        <f t="shared" si="113"/>
        <v>-14000000</v>
      </c>
      <c r="O114" s="562"/>
      <c r="P114" s="455">
        <v>0</v>
      </c>
      <c r="Q114" s="458">
        <v>0</v>
      </c>
      <c r="R114" s="10"/>
      <c r="S114" s="34">
        <f>+IF(ABRIL!S114=0,"",ABRIL!S114)</f>
        <v>2010100</v>
      </c>
      <c r="T114" s="158" t="str">
        <f>+IF(ABRIL!T114=0,"",ABRIL!T114)</f>
        <v>Adquisición de bienes</v>
      </c>
      <c r="U114" s="157">
        <f t="shared" ref="U114:AJ114" si="116">SUM(U115:U121)</f>
        <v>32720788</v>
      </c>
      <c r="V114" s="144">
        <f t="shared" si="116"/>
        <v>0</v>
      </c>
      <c r="W114" s="144">
        <f t="shared" si="116"/>
        <v>41335011</v>
      </c>
      <c r="X114" s="152">
        <f t="shared" si="116"/>
        <v>74055799</v>
      </c>
      <c r="Y114" s="151">
        <f t="shared" si="116"/>
        <v>27044147</v>
      </c>
      <c r="Z114" s="144">
        <f t="shared" si="116"/>
        <v>1797748</v>
      </c>
      <c r="AA114" s="152">
        <f t="shared" si="116"/>
        <v>28841895</v>
      </c>
      <c r="AB114" s="151">
        <f t="shared" si="116"/>
        <v>27044147</v>
      </c>
      <c r="AC114" s="144">
        <f t="shared" si="116"/>
        <v>1797748</v>
      </c>
      <c r="AD114" s="152">
        <f t="shared" si="116"/>
        <v>28841895</v>
      </c>
      <c r="AE114" s="151">
        <f t="shared" si="116"/>
        <v>14851863</v>
      </c>
      <c r="AF114" s="144">
        <f t="shared" si="116"/>
        <v>8222355</v>
      </c>
      <c r="AG114" s="152">
        <f t="shared" si="116"/>
        <v>23074218</v>
      </c>
      <c r="AH114" s="151">
        <f t="shared" si="116"/>
        <v>45213904</v>
      </c>
      <c r="AI114" s="144">
        <f t="shared" si="116"/>
        <v>45213904</v>
      </c>
      <c r="AJ114" s="153">
        <f t="shared" si="116"/>
        <v>50981581</v>
      </c>
      <c r="AK114" s="10"/>
      <c r="AL114" s="151">
        <f>SUM(AL115:AL121)</f>
        <v>0</v>
      </c>
      <c r="AM114" s="153">
        <f>SUM(AM115:AM121)</f>
        <v>0</v>
      </c>
      <c r="AN114" s="10"/>
      <c r="AO114" s="365"/>
      <c r="AP114" s="365"/>
      <c r="AQ114" s="365"/>
      <c r="AR114" s="365"/>
      <c r="AS114" s="365"/>
      <c r="AT114" s="365"/>
      <c r="AU114" s="365"/>
      <c r="AV114" s="365"/>
      <c r="AW114" s="365"/>
      <c r="AX114" s="365"/>
      <c r="AY114" s="365"/>
      <c r="AZ114" s="365"/>
    </row>
    <row r="115" spans="1:52" s="467" customFormat="1" x14ac:dyDescent="0.2">
      <c r="A115" s="48">
        <f>+IF(ABRIL!A115=0,"",ABRIL!A115)</f>
        <v>2500</v>
      </c>
      <c r="B115" s="55" t="str">
        <f>+IF(ABRIL!B115=0,"",ABRIL!B115)</f>
        <v>DONACIONES</v>
      </c>
      <c r="C115" s="283">
        <f>+ENERO!C115</f>
        <v>400000</v>
      </c>
      <c r="D115" s="456">
        <f>ABRIL!D115+MAYO!P115</f>
        <v>0</v>
      </c>
      <c r="E115" s="456">
        <f>ABRIL!E115+MAYO!Q115</f>
        <v>0</v>
      </c>
      <c r="F115" s="170">
        <f t="shared" si="109"/>
        <v>400000</v>
      </c>
      <c r="G115" s="283">
        <f>ABRIL!I115</f>
        <v>0</v>
      </c>
      <c r="H115" s="457">
        <v>0</v>
      </c>
      <c r="I115" s="170">
        <f t="shared" si="110"/>
        <v>0</v>
      </c>
      <c r="J115" s="283">
        <f>ABRIL!L115</f>
        <v>0</v>
      </c>
      <c r="K115" s="457">
        <v>0</v>
      </c>
      <c r="L115" s="170">
        <f t="shared" si="111"/>
        <v>0</v>
      </c>
      <c r="M115" s="283">
        <f t="shared" si="112"/>
        <v>400000</v>
      </c>
      <c r="N115" s="170">
        <f t="shared" si="113"/>
        <v>400000</v>
      </c>
      <c r="P115" s="455">
        <v>0</v>
      </c>
      <c r="Q115" s="458">
        <v>0</v>
      </c>
      <c r="R115" s="10"/>
      <c r="S115" s="155" t="str">
        <f>+IF(ABRIL!S115=0,"",ABRIL!S115)</f>
        <v>2010100-1</v>
      </c>
      <c r="T115" s="159" t="str">
        <f>+IF(ABRIL!T115=0,"",ABRIL!T115)</f>
        <v>Compra de Equipos</v>
      </c>
      <c r="U115" s="29">
        <f>+ENERO!U115</f>
        <v>15475371</v>
      </c>
      <c r="V115" s="17">
        <f>ABRIL!V115+MAYO!AL115</f>
        <v>0</v>
      </c>
      <c r="W115" s="17">
        <f>ABRIL!W115+MAYO!AM115</f>
        <v>30000000</v>
      </c>
      <c r="X115" s="20">
        <f t="shared" ref="X115:X121" si="117">SUM(U115:W115)</f>
        <v>45475371</v>
      </c>
      <c r="Y115" s="21">
        <f>ABRIL!AA115</f>
        <v>5473286</v>
      </c>
      <c r="Z115" s="457">
        <v>0</v>
      </c>
      <c r="AA115" s="20">
        <f t="shared" ref="AA115:AA121" si="118">SUM(Y115:Z115)</f>
        <v>5473286</v>
      </c>
      <c r="AB115" s="21">
        <f>ABRIL!AD115</f>
        <v>5473286</v>
      </c>
      <c r="AC115" s="457">
        <v>0</v>
      </c>
      <c r="AD115" s="20">
        <f t="shared" ref="AD115:AD121" si="119">SUM(AB115:AC115)</f>
        <v>5473286</v>
      </c>
      <c r="AE115" s="21">
        <f>ABRIL!AG115</f>
        <v>0</v>
      </c>
      <c r="AF115" s="457">
        <v>5473286</v>
      </c>
      <c r="AG115" s="20">
        <f t="shared" ref="AG115:AG121" si="120">SUM(AE115:AF115)</f>
        <v>5473286</v>
      </c>
      <c r="AH115" s="21">
        <f t="shared" ref="AH115:AH121" si="121">X115-AA115</f>
        <v>40002085</v>
      </c>
      <c r="AI115" s="17">
        <f t="shared" ref="AI115:AI121" si="122">X115-AD115</f>
        <v>40002085</v>
      </c>
      <c r="AJ115" s="18">
        <f t="shared" ref="AJ115:AJ121" si="123">X115-AG115</f>
        <v>40002085</v>
      </c>
      <c r="AK115" s="10"/>
      <c r="AL115" s="455">
        <v>0</v>
      </c>
      <c r="AM115" s="458">
        <v>0</v>
      </c>
      <c r="AN115" s="10"/>
      <c r="AO115" s="365"/>
      <c r="AP115" s="365"/>
      <c r="AQ115" s="365"/>
      <c r="AR115" s="365"/>
      <c r="AS115" s="365"/>
      <c r="AT115" s="365"/>
      <c r="AU115" s="365"/>
      <c r="AV115" s="365"/>
      <c r="AW115" s="365"/>
      <c r="AX115" s="365"/>
      <c r="AY115" s="365"/>
      <c r="AZ115" s="365"/>
    </row>
    <row r="116" spans="1:52" s="467" customFormat="1" x14ac:dyDescent="0.2">
      <c r="A116" s="48">
        <f>+IF(ABRIL!A116=0,"",ABRIL!A116)</f>
        <v>2600</v>
      </c>
      <c r="B116" s="55" t="str">
        <f>+IF(ABRIL!B116=0,"",ABRIL!B116)</f>
        <v>RECUPERACIÓN DE CARTERA (AÑO 2012 Y ANTERIORES)</v>
      </c>
      <c r="C116" s="283">
        <f>+ENERO!C116</f>
        <v>0</v>
      </c>
      <c r="D116" s="456">
        <f>ABRIL!D116+MAYO!P116</f>
        <v>0</v>
      </c>
      <c r="E116" s="456">
        <f>ABRIL!E116+MAYO!Q116</f>
        <v>110315337</v>
      </c>
      <c r="F116" s="170">
        <f t="shared" si="109"/>
        <v>110315337</v>
      </c>
      <c r="G116" s="283">
        <f>ABRIL!I116</f>
        <v>30284840</v>
      </c>
      <c r="H116" s="457">
        <v>1216969</v>
      </c>
      <c r="I116" s="170">
        <f t="shared" si="110"/>
        <v>31501809</v>
      </c>
      <c r="J116" s="283">
        <f>ABRIL!L116</f>
        <v>30284840</v>
      </c>
      <c r="K116" s="457">
        <v>1216969</v>
      </c>
      <c r="L116" s="170">
        <f t="shared" si="111"/>
        <v>31501809</v>
      </c>
      <c r="M116" s="283">
        <f t="shared" si="112"/>
        <v>78813528</v>
      </c>
      <c r="N116" s="170">
        <f t="shared" si="113"/>
        <v>78813528</v>
      </c>
      <c r="P116" s="455">
        <v>0</v>
      </c>
      <c r="Q116" s="458">
        <v>0</v>
      </c>
      <c r="R116" s="10"/>
      <c r="S116" s="155" t="str">
        <f>+IF(ABRIL!S116=0,"",ABRIL!S116)</f>
        <v>2010100-2</v>
      </c>
      <c r="T116" s="159" t="str">
        <f>+IF(ABRIL!T116=0,"",ABRIL!T116)</f>
        <v>Materiales</v>
      </c>
      <c r="U116" s="29">
        <f>+ENERO!U116</f>
        <v>12245417</v>
      </c>
      <c r="V116" s="17">
        <f>ABRIL!V116+MAYO!AL116</f>
        <v>0</v>
      </c>
      <c r="W116" s="17">
        <f>ABRIL!W116+MAYO!AM116</f>
        <v>0</v>
      </c>
      <c r="X116" s="20">
        <f t="shared" si="117"/>
        <v>12245417</v>
      </c>
      <c r="Y116" s="21">
        <f>ABRIL!AA116</f>
        <v>10235850</v>
      </c>
      <c r="Z116" s="457">
        <v>1797748</v>
      </c>
      <c r="AA116" s="20">
        <f t="shared" si="118"/>
        <v>12033598</v>
      </c>
      <c r="AB116" s="21">
        <f>ABRIL!AD116</f>
        <v>10235850</v>
      </c>
      <c r="AC116" s="457">
        <v>1797748</v>
      </c>
      <c r="AD116" s="20">
        <f t="shared" si="119"/>
        <v>12033598</v>
      </c>
      <c r="AE116" s="21">
        <f>ABRIL!AG116</f>
        <v>3519472</v>
      </c>
      <c r="AF116" s="457">
        <v>2749069</v>
      </c>
      <c r="AG116" s="20">
        <f t="shared" si="120"/>
        <v>6268541</v>
      </c>
      <c r="AH116" s="21">
        <f t="shared" si="121"/>
        <v>211819</v>
      </c>
      <c r="AI116" s="17">
        <f t="shared" si="122"/>
        <v>211819</v>
      </c>
      <c r="AJ116" s="18">
        <f t="shared" si="123"/>
        <v>5976876</v>
      </c>
      <c r="AK116" s="10"/>
      <c r="AL116" s="455">
        <v>0</v>
      </c>
      <c r="AM116" s="458">
        <v>0</v>
      </c>
      <c r="AN116" s="10"/>
      <c r="AO116" s="365"/>
      <c r="AP116" s="365"/>
      <c r="AQ116" s="365"/>
      <c r="AR116" s="365"/>
      <c r="AS116" s="365"/>
      <c r="AT116" s="365"/>
      <c r="AU116" s="365"/>
      <c r="AV116" s="365"/>
      <c r="AW116" s="365"/>
      <c r="AX116" s="365"/>
      <c r="AY116" s="365"/>
      <c r="AZ116" s="365"/>
    </row>
    <row r="117" spans="1:52" s="467" customFormat="1" x14ac:dyDescent="0.2">
      <c r="A117" s="48">
        <f>+IF(ABRIL!A117=0,"",ABRIL!A117)</f>
        <v>2700</v>
      </c>
      <c r="B117" s="55" t="str">
        <f>+IF(ABRIL!B117=0,"",ABRIL!B117)</f>
        <v>OTROS INGRESOS DE CAPITAL</v>
      </c>
      <c r="C117" s="283">
        <f>SUM(C118:C119)</f>
        <v>8000000</v>
      </c>
      <c r="D117" s="456">
        <f t="shared" ref="D117:N117" si="124">SUM(D118:D119)</f>
        <v>0</v>
      </c>
      <c r="E117" s="456">
        <f t="shared" si="124"/>
        <v>0</v>
      </c>
      <c r="F117" s="170">
        <f t="shared" si="124"/>
        <v>8000000</v>
      </c>
      <c r="G117" s="283">
        <f t="shared" si="124"/>
        <v>4164000</v>
      </c>
      <c r="H117" s="154">
        <f t="shared" si="124"/>
        <v>0</v>
      </c>
      <c r="I117" s="170">
        <f t="shared" si="124"/>
        <v>4164000</v>
      </c>
      <c r="J117" s="283">
        <f t="shared" si="124"/>
        <v>4164000</v>
      </c>
      <c r="K117" s="154">
        <f t="shared" si="124"/>
        <v>0</v>
      </c>
      <c r="L117" s="170">
        <f t="shared" si="124"/>
        <v>4164000</v>
      </c>
      <c r="M117" s="283">
        <f t="shared" si="124"/>
        <v>3836000</v>
      </c>
      <c r="N117" s="170">
        <f t="shared" si="124"/>
        <v>3836000</v>
      </c>
      <c r="P117" s="36">
        <f>SUM(P118:P119)</f>
        <v>0</v>
      </c>
      <c r="Q117" s="37">
        <f>SUM(Q118:Q119)</f>
        <v>0</v>
      </c>
      <c r="R117" s="10"/>
      <c r="S117" s="155" t="str">
        <f>+IF(ABRIL!S117=0,"",ABRIL!S117)</f>
        <v>2010100-3</v>
      </c>
      <c r="T117" s="159" t="str">
        <f>+IF(ABRIL!T117=0,"",ABRIL!T117)</f>
        <v>Salud Ocupacional</v>
      </c>
      <c r="U117" s="29">
        <f>+ENERO!U117</f>
        <v>5000000</v>
      </c>
      <c r="V117" s="17">
        <f>ABRIL!V117+MAYO!AL117</f>
        <v>0</v>
      </c>
      <c r="W117" s="17">
        <f>ABRIL!W117+MAYO!AM117</f>
        <v>0</v>
      </c>
      <c r="X117" s="20">
        <f t="shared" si="117"/>
        <v>5000000</v>
      </c>
      <c r="Y117" s="21">
        <f>ABRIL!AA117</f>
        <v>0</v>
      </c>
      <c r="Z117" s="457">
        <v>0</v>
      </c>
      <c r="AA117" s="20">
        <f t="shared" si="118"/>
        <v>0</v>
      </c>
      <c r="AB117" s="21">
        <f>ABRIL!AD117</f>
        <v>0</v>
      </c>
      <c r="AC117" s="457">
        <v>0</v>
      </c>
      <c r="AD117" s="20">
        <f t="shared" si="119"/>
        <v>0</v>
      </c>
      <c r="AE117" s="21">
        <f>ABRIL!AG117</f>
        <v>0</v>
      </c>
      <c r="AF117" s="457">
        <v>0</v>
      </c>
      <c r="AG117" s="20">
        <f t="shared" si="120"/>
        <v>0</v>
      </c>
      <c r="AH117" s="21">
        <f t="shared" si="121"/>
        <v>5000000</v>
      </c>
      <c r="AI117" s="17">
        <f t="shared" si="122"/>
        <v>5000000</v>
      </c>
      <c r="AJ117" s="18">
        <f t="shared" si="123"/>
        <v>5000000</v>
      </c>
      <c r="AK117" s="10"/>
      <c r="AL117" s="455">
        <v>0</v>
      </c>
      <c r="AM117" s="458">
        <v>0</v>
      </c>
      <c r="AN117" s="10"/>
      <c r="AO117" s="365"/>
      <c r="AP117" s="365"/>
      <c r="AQ117" s="365"/>
      <c r="AR117" s="365"/>
      <c r="AS117" s="365"/>
      <c r="AT117" s="365"/>
      <c r="AU117" s="365"/>
      <c r="AV117" s="365"/>
      <c r="AW117" s="365"/>
      <c r="AX117" s="365"/>
      <c r="AY117" s="365"/>
      <c r="AZ117" s="365"/>
    </row>
    <row r="118" spans="1:52" s="467" customFormat="1" x14ac:dyDescent="0.2">
      <c r="A118" s="48" t="str">
        <f>+IF(ABRIL!A118=0,"",ABRIL!A118)</f>
        <v>2700-1</v>
      </c>
      <c r="B118" s="58" t="str">
        <f>+IF(ABRIL!B118=0,"",ABRIL!B118)</f>
        <v>Descuentos por pronto pago</v>
      </c>
      <c r="C118" s="283">
        <f>+ENERO!C118</f>
        <v>0</v>
      </c>
      <c r="D118" s="456">
        <f>ABRIL!D118+MAYO!P118</f>
        <v>0</v>
      </c>
      <c r="E118" s="456">
        <f>ABRIL!E118+MAYO!Q118</f>
        <v>0</v>
      </c>
      <c r="F118" s="170">
        <f>SUM(C118:E118)</f>
        <v>0</v>
      </c>
      <c r="G118" s="283">
        <f>ABRIL!I118</f>
        <v>0</v>
      </c>
      <c r="H118" s="457">
        <v>0</v>
      </c>
      <c r="I118" s="170">
        <f>SUM(G118:H118)</f>
        <v>0</v>
      </c>
      <c r="J118" s="283">
        <f>ABRIL!L118</f>
        <v>0</v>
      </c>
      <c r="K118" s="457">
        <v>0</v>
      </c>
      <c r="L118" s="170">
        <f>SUM(J118:K118)</f>
        <v>0</v>
      </c>
      <c r="M118" s="283">
        <f>F118-I118</f>
        <v>0</v>
      </c>
      <c r="N118" s="170">
        <f>F118-L118</f>
        <v>0</v>
      </c>
      <c r="P118" s="455">
        <v>0</v>
      </c>
      <c r="Q118" s="458">
        <v>0</v>
      </c>
      <c r="R118" s="10"/>
      <c r="S118" s="155" t="str">
        <f>+IF(ABRIL!S118=0,"",ABRIL!S118)</f>
        <v>2010100-4</v>
      </c>
      <c r="T118" s="159" t="str">
        <f>+IF(ABRIL!T118=0,"",ABRIL!T118)</f>
        <v/>
      </c>
      <c r="U118" s="29">
        <f>+ENERO!U118</f>
        <v>0</v>
      </c>
      <c r="V118" s="17">
        <f>ABRIL!V118+MAYO!AL118</f>
        <v>0</v>
      </c>
      <c r="W118" s="17">
        <f>ABRIL!W118+MAYO!AM118</f>
        <v>0</v>
      </c>
      <c r="X118" s="20">
        <f t="shared" si="117"/>
        <v>0</v>
      </c>
      <c r="Y118" s="21">
        <f>ABRIL!AA118</f>
        <v>0</v>
      </c>
      <c r="Z118" s="457">
        <v>0</v>
      </c>
      <c r="AA118" s="20">
        <f t="shared" si="118"/>
        <v>0</v>
      </c>
      <c r="AB118" s="21">
        <f>ABRIL!AD118</f>
        <v>0</v>
      </c>
      <c r="AC118" s="457">
        <v>0</v>
      </c>
      <c r="AD118" s="20">
        <f t="shared" si="119"/>
        <v>0</v>
      </c>
      <c r="AE118" s="21">
        <f>ABRIL!AG118</f>
        <v>0</v>
      </c>
      <c r="AF118" s="457">
        <v>0</v>
      </c>
      <c r="AG118" s="20">
        <f t="shared" si="120"/>
        <v>0</v>
      </c>
      <c r="AH118" s="21">
        <f t="shared" si="121"/>
        <v>0</v>
      </c>
      <c r="AI118" s="17">
        <f t="shared" si="122"/>
        <v>0</v>
      </c>
      <c r="AJ118" s="18">
        <f t="shared" si="123"/>
        <v>0</v>
      </c>
      <c r="AK118" s="10"/>
      <c r="AL118" s="455">
        <v>0</v>
      </c>
      <c r="AM118" s="458">
        <v>0</v>
      </c>
      <c r="AN118" s="10"/>
      <c r="AO118" s="365"/>
      <c r="AP118" s="365"/>
      <c r="AQ118" s="365"/>
      <c r="AR118" s="365"/>
      <c r="AS118" s="365"/>
      <c r="AT118" s="365"/>
      <c r="AU118" s="365"/>
      <c r="AV118" s="365"/>
      <c r="AW118" s="365"/>
      <c r="AX118" s="365"/>
      <c r="AY118" s="365"/>
      <c r="AZ118" s="365"/>
    </row>
    <row r="119" spans="1:52" s="467" customFormat="1" ht="13.5" thickBot="1" x14ac:dyDescent="0.25">
      <c r="A119" s="49" t="str">
        <f>+IF(ABRIL!A119=0,"",ABRIL!A119)</f>
        <v>2700-2</v>
      </c>
      <c r="B119" s="219" t="str">
        <f>+IF(ABRIL!B119=0,"",ABRIL!B119)</f>
        <v>Otros</v>
      </c>
      <c r="C119" s="474">
        <f>+ENERO!C119</f>
        <v>8000000</v>
      </c>
      <c r="D119" s="472">
        <f>ABRIL!D119+MAYO!P119</f>
        <v>0</v>
      </c>
      <c r="E119" s="472">
        <f>ABRIL!E119+MAYO!Q119</f>
        <v>0</v>
      </c>
      <c r="F119" s="473">
        <f>SUM(C119:E119)</f>
        <v>8000000</v>
      </c>
      <c r="G119" s="474">
        <f>ABRIL!I119</f>
        <v>4164000</v>
      </c>
      <c r="H119" s="475">
        <v>0</v>
      </c>
      <c r="I119" s="473">
        <f>SUM(G119:H119)</f>
        <v>4164000</v>
      </c>
      <c r="J119" s="474">
        <f>ABRIL!L119</f>
        <v>4164000</v>
      </c>
      <c r="K119" s="475">
        <v>0</v>
      </c>
      <c r="L119" s="473">
        <f>SUM(J119:K119)</f>
        <v>4164000</v>
      </c>
      <c r="M119" s="474">
        <f>F119-I119</f>
        <v>3836000</v>
      </c>
      <c r="N119" s="473">
        <f>F119-L119</f>
        <v>3836000</v>
      </c>
      <c r="P119" s="471">
        <v>0</v>
      </c>
      <c r="Q119" s="476">
        <v>0</v>
      </c>
      <c r="R119" s="10"/>
      <c r="S119" s="155" t="str">
        <f>+IF(ABRIL!S119=0,"",ABRIL!S119)</f>
        <v>2010100-5</v>
      </c>
      <c r="T119" s="159" t="str">
        <f>+IF(ABRIL!T119=0,"",ABRIL!T119)</f>
        <v/>
      </c>
      <c r="U119" s="29">
        <f>+ENERO!U119</f>
        <v>0</v>
      </c>
      <c r="V119" s="17">
        <f>ABRIL!V119+MAYO!AL119</f>
        <v>0</v>
      </c>
      <c r="W119" s="17">
        <f>ABRIL!W119+MAYO!AM119</f>
        <v>0</v>
      </c>
      <c r="X119" s="20">
        <f t="shared" si="117"/>
        <v>0</v>
      </c>
      <c r="Y119" s="21">
        <f>ABRIL!AA119</f>
        <v>0</v>
      </c>
      <c r="Z119" s="457">
        <v>0</v>
      </c>
      <c r="AA119" s="20">
        <f t="shared" si="118"/>
        <v>0</v>
      </c>
      <c r="AB119" s="21">
        <f>ABRIL!AD119</f>
        <v>0</v>
      </c>
      <c r="AC119" s="457">
        <v>0</v>
      </c>
      <c r="AD119" s="20">
        <f t="shared" si="119"/>
        <v>0</v>
      </c>
      <c r="AE119" s="21">
        <f>ABRIL!AG119</f>
        <v>0</v>
      </c>
      <c r="AF119" s="457">
        <v>0</v>
      </c>
      <c r="AG119" s="20">
        <f t="shared" si="120"/>
        <v>0</v>
      </c>
      <c r="AH119" s="21">
        <f t="shared" si="121"/>
        <v>0</v>
      </c>
      <c r="AI119" s="17">
        <f t="shared" si="122"/>
        <v>0</v>
      </c>
      <c r="AJ119" s="18">
        <f t="shared" si="123"/>
        <v>0</v>
      </c>
      <c r="AK119" s="10"/>
      <c r="AL119" s="455">
        <v>0</v>
      </c>
      <c r="AM119" s="458">
        <v>0</v>
      </c>
      <c r="AN119" s="10"/>
      <c r="AO119" s="365"/>
      <c r="AP119" s="365"/>
      <c r="AQ119" s="365"/>
      <c r="AR119" s="365"/>
      <c r="AS119" s="365"/>
      <c r="AT119" s="365"/>
      <c r="AU119" s="365"/>
      <c r="AV119" s="365"/>
      <c r="AW119" s="365"/>
      <c r="AX119" s="365"/>
      <c r="AY119" s="365"/>
      <c r="AZ119" s="365"/>
    </row>
    <row r="120" spans="1:52" s="467" customFormat="1" ht="13.5" thickBot="1" x14ac:dyDescent="0.25">
      <c r="A120" s="199"/>
      <c r="B120" s="681"/>
      <c r="C120" s="363"/>
      <c r="D120" s="363"/>
      <c r="E120" s="363"/>
      <c r="F120" s="363"/>
      <c r="G120" s="363"/>
      <c r="H120" s="363"/>
      <c r="I120" s="363"/>
      <c r="J120" s="363"/>
      <c r="K120" s="363"/>
      <c r="L120" s="363"/>
      <c r="M120" s="363"/>
      <c r="N120" s="599"/>
      <c r="P120" s="547"/>
      <c r="Q120" s="599"/>
      <c r="R120" s="10"/>
      <c r="S120" s="155" t="str">
        <f>+IF(ABRIL!S120=0,"",ABRIL!S120)</f>
        <v>2010100-6</v>
      </c>
      <c r="T120" s="159" t="str">
        <f>+IF(ABRIL!T120=0,"",ABRIL!T120)</f>
        <v/>
      </c>
      <c r="U120" s="29">
        <f>+ENERO!U120</f>
        <v>0</v>
      </c>
      <c r="V120" s="17">
        <f>ABRIL!V120+MAYO!AL120</f>
        <v>0</v>
      </c>
      <c r="W120" s="17">
        <f>ABRIL!W120+MAYO!AM120</f>
        <v>0</v>
      </c>
      <c r="X120" s="20">
        <f t="shared" si="117"/>
        <v>0</v>
      </c>
      <c r="Y120" s="21">
        <f>ABRIL!AA120</f>
        <v>0</v>
      </c>
      <c r="Z120" s="457">
        <v>0</v>
      </c>
      <c r="AA120" s="20">
        <f t="shared" si="118"/>
        <v>0</v>
      </c>
      <c r="AB120" s="21">
        <f>ABRIL!AD120</f>
        <v>0</v>
      </c>
      <c r="AC120" s="457">
        <v>0</v>
      </c>
      <c r="AD120" s="20">
        <f t="shared" si="119"/>
        <v>0</v>
      </c>
      <c r="AE120" s="21">
        <f>ABRIL!AG120</f>
        <v>0</v>
      </c>
      <c r="AF120" s="457">
        <v>0</v>
      </c>
      <c r="AG120" s="20">
        <f t="shared" si="120"/>
        <v>0</v>
      </c>
      <c r="AH120" s="21">
        <f t="shared" si="121"/>
        <v>0</v>
      </c>
      <c r="AI120" s="17">
        <f t="shared" si="122"/>
        <v>0</v>
      </c>
      <c r="AJ120" s="18">
        <f t="shared" si="123"/>
        <v>0</v>
      </c>
      <c r="AK120" s="10"/>
      <c r="AL120" s="455">
        <v>0</v>
      </c>
      <c r="AM120" s="458">
        <v>0</v>
      </c>
      <c r="AN120" s="10"/>
      <c r="AO120" s="365"/>
      <c r="AP120" s="365"/>
      <c r="AQ120" s="365"/>
      <c r="AR120" s="365"/>
      <c r="AS120" s="365"/>
      <c r="AT120" s="365"/>
      <c r="AU120" s="365"/>
      <c r="AV120" s="365"/>
      <c r="AW120" s="365"/>
      <c r="AX120" s="365"/>
      <c r="AY120" s="365"/>
      <c r="AZ120" s="365"/>
    </row>
    <row r="121" spans="1:52" s="467" customFormat="1" ht="16.5" thickBot="1" x14ac:dyDescent="0.25">
      <c r="A121" s="600" t="str">
        <f>+IF(ABRIL!A121=0,"",ABRIL!A121)</f>
        <v>TOTAL INGRESOS DIFERENTES A CUENTAS POR COBRAR</v>
      </c>
      <c r="B121" s="682"/>
      <c r="C121" s="605">
        <f t="shared" ref="C121:N121" si="125">C8-C123</f>
        <v>3181595000</v>
      </c>
      <c r="D121" s="603">
        <f t="shared" si="125"/>
        <v>0</v>
      </c>
      <c r="E121" s="603">
        <f t="shared" si="125"/>
        <v>146569855</v>
      </c>
      <c r="F121" s="604">
        <f t="shared" si="125"/>
        <v>3328164855</v>
      </c>
      <c r="G121" s="602">
        <f t="shared" si="125"/>
        <v>1239748996</v>
      </c>
      <c r="H121" s="603">
        <f t="shared" si="125"/>
        <v>253354496</v>
      </c>
      <c r="I121" s="604">
        <f t="shared" si="125"/>
        <v>1493103492</v>
      </c>
      <c r="J121" s="602">
        <f t="shared" si="125"/>
        <v>696606205</v>
      </c>
      <c r="K121" s="603">
        <f t="shared" si="125"/>
        <v>173468647</v>
      </c>
      <c r="L121" s="604">
        <f t="shared" si="125"/>
        <v>870074852</v>
      </c>
      <c r="M121" s="602">
        <f t="shared" si="125"/>
        <v>1835061363</v>
      </c>
      <c r="N121" s="604">
        <f t="shared" si="125"/>
        <v>2458090003</v>
      </c>
      <c r="P121" s="605">
        <f>P8-P123</f>
        <v>0</v>
      </c>
      <c r="Q121" s="606">
        <f>Q8-Q123</f>
        <v>0</v>
      </c>
      <c r="R121" s="10"/>
      <c r="S121" s="155">
        <f>+IF(ABRIL!S121=0,"",ABRIL!S121)</f>
        <v>2010199</v>
      </c>
      <c r="T121" s="159" t="str">
        <f>+IF(ABRIL!T121=0,"",ABRIL!T121)</f>
        <v>Vigencias Anteriores</v>
      </c>
      <c r="U121" s="29">
        <f>+ENERO!U121</f>
        <v>0</v>
      </c>
      <c r="V121" s="17">
        <f>ABRIL!V121+MAYO!AL121</f>
        <v>0</v>
      </c>
      <c r="W121" s="17">
        <f>ABRIL!W121+MAYO!AM121</f>
        <v>11335011</v>
      </c>
      <c r="X121" s="20">
        <f t="shared" si="117"/>
        <v>11335011</v>
      </c>
      <c r="Y121" s="21">
        <f>ABRIL!AA121</f>
        <v>11335011</v>
      </c>
      <c r="Z121" s="457">
        <v>0</v>
      </c>
      <c r="AA121" s="20">
        <f t="shared" si="118"/>
        <v>11335011</v>
      </c>
      <c r="AB121" s="21">
        <f>ABRIL!AD121</f>
        <v>11335011</v>
      </c>
      <c r="AC121" s="457">
        <v>0</v>
      </c>
      <c r="AD121" s="20">
        <f t="shared" si="119"/>
        <v>11335011</v>
      </c>
      <c r="AE121" s="21">
        <f>ABRIL!AG121</f>
        <v>11332391</v>
      </c>
      <c r="AF121" s="457">
        <v>0</v>
      </c>
      <c r="AG121" s="20">
        <f t="shared" si="120"/>
        <v>11332391</v>
      </c>
      <c r="AH121" s="21">
        <f t="shared" si="121"/>
        <v>0</v>
      </c>
      <c r="AI121" s="17">
        <f t="shared" si="122"/>
        <v>0</v>
      </c>
      <c r="AJ121" s="18">
        <f t="shared" si="123"/>
        <v>2620</v>
      </c>
      <c r="AK121" s="10"/>
      <c r="AL121" s="455">
        <v>0</v>
      </c>
      <c r="AM121" s="458">
        <v>0</v>
      </c>
      <c r="AN121" s="10"/>
      <c r="AO121" s="365"/>
      <c r="AP121" s="365"/>
      <c r="AQ121" s="365"/>
      <c r="AR121" s="365"/>
      <c r="AS121" s="365"/>
      <c r="AT121" s="365"/>
      <c r="AU121" s="365"/>
      <c r="AV121" s="365"/>
      <c r="AW121" s="365"/>
      <c r="AX121" s="365"/>
      <c r="AY121" s="365"/>
      <c r="AZ121" s="365"/>
    </row>
    <row r="122" spans="1:52" s="467" customFormat="1" ht="16.5" thickBot="1" x14ac:dyDescent="0.25">
      <c r="A122" s="607"/>
      <c r="B122" s="617"/>
      <c r="C122" s="609"/>
      <c r="D122" s="609"/>
      <c r="E122" s="609"/>
      <c r="F122" s="609"/>
      <c r="G122" s="609"/>
      <c r="H122" s="609"/>
      <c r="I122" s="609"/>
      <c r="J122" s="609"/>
      <c r="K122" s="609"/>
      <c r="L122" s="609"/>
      <c r="M122" s="609"/>
      <c r="N122" s="610"/>
      <c r="P122" s="611"/>
      <c r="Q122" s="610"/>
      <c r="R122" s="10"/>
      <c r="S122" s="448" t="str">
        <f>+IF(ABRIL!S122=0,"",ABRIL!S122)</f>
        <v/>
      </c>
      <c r="T122" s="649" t="str">
        <f>+IF(ABRIL!T122=0,"",ABRIL!T122)</f>
        <v/>
      </c>
      <c r="U122" s="193"/>
      <c r="V122" s="193"/>
      <c r="W122" s="193"/>
      <c r="X122" s="193"/>
      <c r="Y122" s="193"/>
      <c r="Z122" s="193"/>
      <c r="AA122" s="193"/>
      <c r="AB122" s="193"/>
      <c r="AC122" s="193"/>
      <c r="AD122" s="193"/>
      <c r="AE122" s="193"/>
      <c r="AF122" s="193"/>
      <c r="AG122" s="193"/>
      <c r="AH122" s="193"/>
      <c r="AI122" s="193"/>
      <c r="AJ122" s="207"/>
      <c r="AK122" s="10"/>
      <c r="AL122" s="213"/>
      <c r="AM122" s="214"/>
      <c r="AN122" s="10"/>
      <c r="AO122" s="365"/>
      <c r="AP122" s="365"/>
      <c r="AQ122" s="365"/>
      <c r="AR122" s="365"/>
      <c r="AS122" s="365"/>
      <c r="AT122" s="365"/>
      <c r="AU122" s="365"/>
      <c r="AV122" s="365"/>
      <c r="AW122" s="365"/>
      <c r="AX122" s="365"/>
      <c r="AY122" s="365"/>
      <c r="AZ122" s="365"/>
    </row>
    <row r="123" spans="1:52" s="467" customFormat="1" ht="16.5" thickBot="1" x14ac:dyDescent="0.25">
      <c r="A123" s="683" t="str">
        <f>+IF(ABRIL!A123=0,"",ABRIL!A123)</f>
        <v>TOTAL INGRESOS DE VIGENCIAS ANTERIORES</v>
      </c>
      <c r="B123" s="684"/>
      <c r="C123" s="605">
        <f>SUMIF($B8:$B$117,$B$24,C8:C117)+C116</f>
        <v>0</v>
      </c>
      <c r="D123" s="685">
        <f>SUMIF($B8:$B$117,$B$24,D8:D117)+D116</f>
        <v>0</v>
      </c>
      <c r="E123" s="685">
        <f>SUMIF($B8:$B$117,$B$24,E8:E117)+E116</f>
        <v>735142918</v>
      </c>
      <c r="F123" s="686">
        <f>SUMIF($B8:$B$117,$B$24,F8:F117)+F116</f>
        <v>735142918</v>
      </c>
      <c r="G123" s="687">
        <f>SUMIF($B8:$B$117,$B$24,G8:G117)+G116</f>
        <v>480069790</v>
      </c>
      <c r="H123" s="685">
        <f>SUMIF($B8:$B$117,$B$24,H8:H117)+H116</f>
        <v>75179962</v>
      </c>
      <c r="I123" s="686">
        <f>SUMIF($B8:$B$117,$B$24,I8:I117)+I116</f>
        <v>555249752</v>
      </c>
      <c r="J123" s="687">
        <f>SUMIF($B8:$B$117,$B$24,J8:J117)+J116</f>
        <v>480069790</v>
      </c>
      <c r="K123" s="685">
        <f>SUMIF($B8:$B$117,$B$24,K8:K117)+K116</f>
        <v>75179962</v>
      </c>
      <c r="L123" s="686">
        <f>SUMIF($B8:$B$117,$B$24,L8:L117)+L116</f>
        <v>555249752</v>
      </c>
      <c r="M123" s="687">
        <f>SUMIF($B8:$B$117,$B$24,M8:M117)+M116</f>
        <v>179893166</v>
      </c>
      <c r="N123" s="686">
        <f>SUMIF($B8:$B$117,$B$24,N8:N117)+N116</f>
        <v>179893166</v>
      </c>
      <c r="P123" s="687">
        <f>SUMIF($B8:$B$117,$B$24,P8:P117)+P116</f>
        <v>0</v>
      </c>
      <c r="Q123" s="686">
        <f>SUMIF($B8:$B$117,$B$24,Q8:Q117)+Q116</f>
        <v>0</v>
      </c>
      <c r="R123" s="10"/>
      <c r="S123" s="34">
        <f>+IF(ABRIL!S123=0,"",ABRIL!S123)</f>
        <v>2010200</v>
      </c>
      <c r="T123" s="158" t="str">
        <f>+IF(ABRIL!T123=0,"",ABRIL!T123)</f>
        <v>Adquisición de Servicios</v>
      </c>
      <c r="U123" s="157">
        <f t="shared" ref="U123:AJ123" si="126">SUM(U124:U139)</f>
        <v>157427428</v>
      </c>
      <c r="V123" s="144">
        <f t="shared" si="126"/>
        <v>0</v>
      </c>
      <c r="W123" s="144">
        <f t="shared" si="126"/>
        <v>25641138</v>
      </c>
      <c r="X123" s="152">
        <f t="shared" si="126"/>
        <v>183068566</v>
      </c>
      <c r="Y123" s="151">
        <f t="shared" si="126"/>
        <v>44554215</v>
      </c>
      <c r="Z123" s="144">
        <f t="shared" si="126"/>
        <v>23836924</v>
      </c>
      <c r="AA123" s="152">
        <f t="shared" si="126"/>
        <v>68391139</v>
      </c>
      <c r="AB123" s="151">
        <f t="shared" si="126"/>
        <v>42179546</v>
      </c>
      <c r="AC123" s="144">
        <f t="shared" si="126"/>
        <v>23836924</v>
      </c>
      <c r="AD123" s="152">
        <f t="shared" si="126"/>
        <v>66016470</v>
      </c>
      <c r="AE123" s="151">
        <f t="shared" si="126"/>
        <v>35240024</v>
      </c>
      <c r="AF123" s="144">
        <f t="shared" si="126"/>
        <v>7963219</v>
      </c>
      <c r="AG123" s="152">
        <f t="shared" si="126"/>
        <v>43203243</v>
      </c>
      <c r="AH123" s="151">
        <f t="shared" si="126"/>
        <v>114677427</v>
      </c>
      <c r="AI123" s="144">
        <f t="shared" si="126"/>
        <v>117052096</v>
      </c>
      <c r="AJ123" s="153">
        <f t="shared" si="126"/>
        <v>139865323</v>
      </c>
      <c r="AK123" s="10"/>
      <c r="AL123" s="151">
        <f>SUM(AL124:AL139)</f>
        <v>0</v>
      </c>
      <c r="AM123" s="153">
        <f>SUM(AM124:AM139)</f>
        <v>0</v>
      </c>
      <c r="AN123" s="10"/>
      <c r="AO123" s="365"/>
      <c r="AP123" s="365"/>
      <c r="AQ123" s="365"/>
      <c r="AR123" s="365"/>
      <c r="AS123" s="365"/>
      <c r="AT123" s="365"/>
      <c r="AU123" s="365"/>
      <c r="AV123" s="365"/>
      <c r="AW123" s="365"/>
      <c r="AX123" s="365"/>
      <c r="AY123" s="365"/>
      <c r="AZ123" s="365"/>
    </row>
    <row r="124" spans="1:52" s="467" customFormat="1" ht="16.5" thickBot="1" x14ac:dyDescent="0.25">
      <c r="A124" s="607"/>
      <c r="B124" s="617"/>
      <c r="C124" s="609"/>
      <c r="D124" s="609"/>
      <c r="E124" s="609"/>
      <c r="F124" s="609"/>
      <c r="G124" s="609"/>
      <c r="H124" s="609"/>
      <c r="I124" s="609"/>
      <c r="J124" s="609"/>
      <c r="K124" s="609"/>
      <c r="L124" s="609"/>
      <c r="M124" s="609"/>
      <c r="N124" s="610"/>
      <c r="P124" s="611"/>
      <c r="Q124" s="610"/>
      <c r="R124" s="10"/>
      <c r="S124" s="155" t="str">
        <f>+IF(ABRIL!S124=0,"",ABRIL!S124)</f>
        <v>2010200-1</v>
      </c>
      <c r="T124" s="159" t="str">
        <f>+IF(ABRIL!T124=0,"",ABRIL!T124)</f>
        <v>Seguros</v>
      </c>
      <c r="U124" s="29">
        <f>+ENERO!U124</f>
        <v>20000000</v>
      </c>
      <c r="V124" s="17">
        <f>ABRIL!V124+MAYO!AL124</f>
        <v>0</v>
      </c>
      <c r="W124" s="17">
        <f>ABRIL!W124+MAYO!AM124</f>
        <v>0</v>
      </c>
      <c r="X124" s="20">
        <f t="shared" ref="X124:X139" si="127">SUM(U124:W124)</f>
        <v>20000000</v>
      </c>
      <c r="Y124" s="21">
        <f>ABRIL!AA124</f>
        <v>0</v>
      </c>
      <c r="Z124" s="457">
        <v>1728376</v>
      </c>
      <c r="AA124" s="20">
        <f t="shared" ref="AA124:AA139" si="128">SUM(Y124:Z124)</f>
        <v>1728376</v>
      </c>
      <c r="AB124" s="21">
        <f>ABRIL!AD124</f>
        <v>0</v>
      </c>
      <c r="AC124" s="457">
        <v>1728376</v>
      </c>
      <c r="AD124" s="20">
        <f t="shared" ref="AD124:AD139" si="129">SUM(AB124:AC124)</f>
        <v>1728376</v>
      </c>
      <c r="AE124" s="21">
        <f>ABRIL!AG124</f>
        <v>0</v>
      </c>
      <c r="AF124" s="457">
        <v>0</v>
      </c>
      <c r="AG124" s="20">
        <f t="shared" ref="AG124:AG139" si="130">SUM(AE124:AF124)</f>
        <v>0</v>
      </c>
      <c r="AH124" s="21">
        <f t="shared" ref="AH124:AH139" si="131">X124-AA124</f>
        <v>18271624</v>
      </c>
      <c r="AI124" s="17">
        <f t="shared" ref="AI124:AI139" si="132">X124-AD124</f>
        <v>18271624</v>
      </c>
      <c r="AJ124" s="18">
        <f t="shared" ref="AJ124:AJ139" si="133">X124-AG124</f>
        <v>20000000</v>
      </c>
      <c r="AK124" s="10"/>
      <c r="AL124" s="455">
        <v>0</v>
      </c>
      <c r="AM124" s="458">
        <v>0</v>
      </c>
      <c r="AN124" s="10"/>
      <c r="AO124" s="365"/>
      <c r="AP124" s="365"/>
      <c r="AQ124" s="365"/>
      <c r="AR124" s="365"/>
      <c r="AS124" s="365"/>
      <c r="AT124" s="365"/>
      <c r="AU124" s="365"/>
      <c r="AV124" s="365"/>
      <c r="AW124" s="365"/>
      <c r="AX124" s="365"/>
      <c r="AY124" s="365"/>
      <c r="AZ124" s="365"/>
    </row>
    <row r="125" spans="1:52" s="467" customFormat="1" ht="16.5" thickBot="1" x14ac:dyDescent="0.25">
      <c r="A125" s="618" t="str">
        <f>+IF(ABRIL!A125=0,"",ABRIL!A125)</f>
        <v xml:space="preserve">TOTAL PRESUPUESTO DE INGRESOS </v>
      </c>
      <c r="B125" s="619"/>
      <c r="C125" s="605">
        <f t="shared" ref="C125:N125" si="134">C123+C121</f>
        <v>3181595000</v>
      </c>
      <c r="D125" s="621">
        <f t="shared" si="134"/>
        <v>0</v>
      </c>
      <c r="E125" s="621">
        <f t="shared" si="134"/>
        <v>881712773</v>
      </c>
      <c r="F125" s="622">
        <f t="shared" si="134"/>
        <v>4063307773</v>
      </c>
      <c r="G125" s="620">
        <f t="shared" si="134"/>
        <v>1719818786</v>
      </c>
      <c r="H125" s="621">
        <f t="shared" si="134"/>
        <v>328534458</v>
      </c>
      <c r="I125" s="622">
        <f t="shared" si="134"/>
        <v>2048353244</v>
      </c>
      <c r="J125" s="620">
        <f t="shared" si="134"/>
        <v>1176675995</v>
      </c>
      <c r="K125" s="621">
        <f t="shared" si="134"/>
        <v>248648609</v>
      </c>
      <c r="L125" s="622">
        <f t="shared" si="134"/>
        <v>1425324604</v>
      </c>
      <c r="M125" s="620">
        <f t="shared" si="134"/>
        <v>2014954529</v>
      </c>
      <c r="N125" s="622">
        <f t="shared" si="134"/>
        <v>2637983169</v>
      </c>
      <c r="P125" s="605">
        <f>P123+P121</f>
        <v>0</v>
      </c>
      <c r="Q125" s="606">
        <f>Q123+Q121</f>
        <v>0</v>
      </c>
      <c r="R125" s="10"/>
      <c r="S125" s="155" t="str">
        <f>+IF(ABRIL!S125=0,"",ABRIL!S125)</f>
        <v>2010200-2</v>
      </c>
      <c r="T125" s="159" t="str">
        <f>+IF(ABRIL!T125=0,"",ABRIL!T125)</f>
        <v>Impresos y Publicaciones</v>
      </c>
      <c r="U125" s="29">
        <f>+ENERO!U125</f>
        <v>1618455</v>
      </c>
      <c r="V125" s="17">
        <f>ABRIL!V125+MAYO!AL125</f>
        <v>0</v>
      </c>
      <c r="W125" s="17">
        <f>ABRIL!W125+MAYO!AM125</f>
        <v>0</v>
      </c>
      <c r="X125" s="20">
        <f t="shared" si="127"/>
        <v>1618455</v>
      </c>
      <c r="Y125" s="21">
        <f>ABRIL!AA125</f>
        <v>307886</v>
      </c>
      <c r="Z125" s="457">
        <v>0</v>
      </c>
      <c r="AA125" s="20">
        <f t="shared" si="128"/>
        <v>307886</v>
      </c>
      <c r="AB125" s="21">
        <f>ABRIL!AD125</f>
        <v>307886</v>
      </c>
      <c r="AC125" s="457">
        <v>0</v>
      </c>
      <c r="AD125" s="20">
        <f t="shared" si="129"/>
        <v>307886</v>
      </c>
      <c r="AE125" s="21">
        <f>ABRIL!AG125</f>
        <v>307886</v>
      </c>
      <c r="AF125" s="457">
        <v>0</v>
      </c>
      <c r="AG125" s="20">
        <f t="shared" si="130"/>
        <v>307886</v>
      </c>
      <c r="AH125" s="21">
        <f t="shared" si="131"/>
        <v>1310569</v>
      </c>
      <c r="AI125" s="17">
        <f t="shared" si="132"/>
        <v>1310569</v>
      </c>
      <c r="AJ125" s="18">
        <f t="shared" si="133"/>
        <v>1310569</v>
      </c>
      <c r="AK125" s="10"/>
      <c r="AL125" s="455">
        <v>0</v>
      </c>
      <c r="AM125" s="458">
        <v>0</v>
      </c>
      <c r="AN125" s="10"/>
      <c r="AO125" s="365"/>
      <c r="AP125" s="365"/>
      <c r="AQ125" s="365"/>
      <c r="AR125" s="365"/>
      <c r="AS125" s="365"/>
      <c r="AT125" s="365"/>
      <c r="AU125" s="365"/>
      <c r="AV125" s="365"/>
      <c r="AW125" s="365"/>
      <c r="AX125" s="365"/>
      <c r="AY125" s="365"/>
      <c r="AZ125" s="365"/>
    </row>
    <row r="126" spans="1:52" s="467" customFormat="1" x14ac:dyDescent="0.2">
      <c r="A126" s="623"/>
      <c r="N126" s="10"/>
      <c r="R126" s="10"/>
      <c r="S126" s="155" t="str">
        <f>+IF(ABRIL!S126=0,"",ABRIL!S126)</f>
        <v>2010200-3</v>
      </c>
      <c r="T126" s="159" t="str">
        <f>+IF(ABRIL!T126=0,"",ABRIL!T126)</f>
        <v xml:space="preserve">Servicios Públicos </v>
      </c>
      <c r="U126" s="29">
        <f>+ENERO!U126</f>
        <v>59412000</v>
      </c>
      <c r="V126" s="17">
        <f>ABRIL!V126+MAYO!AL126</f>
        <v>0</v>
      </c>
      <c r="W126" s="17">
        <f>ABRIL!W126+MAYO!AM126</f>
        <v>0</v>
      </c>
      <c r="X126" s="20">
        <f t="shared" si="127"/>
        <v>59412000</v>
      </c>
      <c r="Y126" s="21">
        <f>ABRIL!AA126</f>
        <v>17230046</v>
      </c>
      <c r="Z126" s="457">
        <v>4565186</v>
      </c>
      <c r="AA126" s="20">
        <f t="shared" si="128"/>
        <v>21795232</v>
      </c>
      <c r="AB126" s="21">
        <f>ABRIL!AD126</f>
        <v>17230046</v>
      </c>
      <c r="AC126" s="457">
        <v>4565186</v>
      </c>
      <c r="AD126" s="20">
        <f t="shared" si="129"/>
        <v>21795232</v>
      </c>
      <c r="AE126" s="21">
        <f>ABRIL!AG126</f>
        <v>14089138</v>
      </c>
      <c r="AF126" s="457">
        <v>4791736</v>
      </c>
      <c r="AG126" s="20">
        <f t="shared" si="130"/>
        <v>18880874</v>
      </c>
      <c r="AH126" s="21">
        <f t="shared" si="131"/>
        <v>37616768</v>
      </c>
      <c r="AI126" s="17">
        <f t="shared" si="132"/>
        <v>37616768</v>
      </c>
      <c r="AJ126" s="18">
        <f t="shared" si="133"/>
        <v>40531126</v>
      </c>
      <c r="AK126" s="10"/>
      <c r="AL126" s="455">
        <v>0</v>
      </c>
      <c r="AM126" s="458">
        <v>0</v>
      </c>
      <c r="AN126" s="10"/>
      <c r="AO126" s="365"/>
      <c r="AP126" s="365"/>
      <c r="AQ126" s="365"/>
      <c r="AR126" s="365"/>
      <c r="AS126" s="365"/>
      <c r="AT126" s="365"/>
      <c r="AU126" s="365"/>
      <c r="AV126" s="365"/>
      <c r="AW126" s="365"/>
      <c r="AX126" s="365"/>
      <c r="AY126" s="365"/>
      <c r="AZ126" s="365"/>
    </row>
    <row r="127" spans="1:52" s="467" customFormat="1" x14ac:dyDescent="0.2">
      <c r="A127" s="623"/>
      <c r="D127" s="562"/>
      <c r="N127" s="10"/>
      <c r="R127" s="10"/>
      <c r="S127" s="155" t="str">
        <f>+IF(ABRIL!S127=0,"",ABRIL!S127)</f>
        <v>2010200-4</v>
      </c>
      <c r="T127" s="159" t="str">
        <f>+IF(ABRIL!T127=0,"",ABRIL!T127)</f>
        <v>Comunicaciones y Transportes</v>
      </c>
      <c r="U127" s="29">
        <f>+ENERO!U127</f>
        <v>12125984</v>
      </c>
      <c r="V127" s="17">
        <f>ABRIL!V127+MAYO!AL127</f>
        <v>0</v>
      </c>
      <c r="W127" s="17">
        <f>ABRIL!W127+MAYO!AM127</f>
        <v>0</v>
      </c>
      <c r="X127" s="20">
        <f t="shared" si="127"/>
        <v>12125984</v>
      </c>
      <c r="Y127" s="21">
        <f>ABRIL!AA127</f>
        <v>7419600</v>
      </c>
      <c r="Z127" s="457">
        <v>1229580</v>
      </c>
      <c r="AA127" s="20">
        <f t="shared" si="128"/>
        <v>8649180</v>
      </c>
      <c r="AB127" s="21">
        <f>ABRIL!AD127</f>
        <v>5044931</v>
      </c>
      <c r="AC127" s="457">
        <v>1229580</v>
      </c>
      <c r="AD127" s="20">
        <f t="shared" si="129"/>
        <v>6274511</v>
      </c>
      <c r="AE127" s="21">
        <f>ABRIL!AG127</f>
        <v>3238840</v>
      </c>
      <c r="AF127" s="457">
        <v>1284600</v>
      </c>
      <c r="AG127" s="20">
        <f t="shared" si="130"/>
        <v>4523440</v>
      </c>
      <c r="AH127" s="21">
        <f t="shared" si="131"/>
        <v>3476804</v>
      </c>
      <c r="AI127" s="17">
        <f t="shared" si="132"/>
        <v>5851473</v>
      </c>
      <c r="AJ127" s="18">
        <f t="shared" si="133"/>
        <v>7602544</v>
      </c>
      <c r="AK127" s="10"/>
      <c r="AL127" s="455">
        <v>0</v>
      </c>
      <c r="AM127" s="458">
        <v>0</v>
      </c>
      <c r="AN127" s="10"/>
      <c r="AO127" s="365"/>
      <c r="AP127" s="365"/>
      <c r="AQ127" s="365"/>
      <c r="AR127" s="365"/>
      <c r="AS127" s="365"/>
      <c r="AT127" s="365"/>
      <c r="AU127" s="365"/>
      <c r="AV127" s="365"/>
      <c r="AW127" s="365"/>
      <c r="AX127" s="365"/>
      <c r="AY127" s="365"/>
      <c r="AZ127" s="365"/>
    </row>
    <row r="128" spans="1:52" s="467" customFormat="1" x14ac:dyDescent="0.2">
      <c r="A128" s="623"/>
      <c r="N128" s="10"/>
      <c r="R128" s="10"/>
      <c r="S128" s="155" t="str">
        <f>+IF(ABRIL!S128=0,"",ABRIL!S128)</f>
        <v>2010200-5</v>
      </c>
      <c r="T128" s="159" t="str">
        <f>+IF(ABRIL!T128=0,"",ABRIL!T128)</f>
        <v>Viáticos y Gastos de Viaje</v>
      </c>
      <c r="U128" s="29">
        <f>+ENERO!U128</f>
        <v>10866029</v>
      </c>
      <c r="V128" s="17">
        <f>ABRIL!V128+MAYO!AL128</f>
        <v>0</v>
      </c>
      <c r="W128" s="17">
        <f>ABRIL!W128+MAYO!AM128</f>
        <v>0</v>
      </c>
      <c r="X128" s="20">
        <f t="shared" si="127"/>
        <v>10866029</v>
      </c>
      <c r="Y128" s="21">
        <f>ABRIL!AA128</f>
        <v>3432588</v>
      </c>
      <c r="Z128" s="457">
        <v>821323</v>
      </c>
      <c r="AA128" s="20">
        <f t="shared" si="128"/>
        <v>4253911</v>
      </c>
      <c r="AB128" s="21">
        <f>ABRIL!AD128</f>
        <v>3432588</v>
      </c>
      <c r="AC128" s="457">
        <v>821323</v>
      </c>
      <c r="AD128" s="20">
        <f t="shared" si="129"/>
        <v>4253911</v>
      </c>
      <c r="AE128" s="21">
        <f>ABRIL!AG128</f>
        <v>3432588</v>
      </c>
      <c r="AF128" s="457">
        <v>821323</v>
      </c>
      <c r="AG128" s="20">
        <f t="shared" si="130"/>
        <v>4253911</v>
      </c>
      <c r="AH128" s="21">
        <f t="shared" si="131"/>
        <v>6612118</v>
      </c>
      <c r="AI128" s="17">
        <f t="shared" si="132"/>
        <v>6612118</v>
      </c>
      <c r="AJ128" s="18">
        <f t="shared" si="133"/>
        <v>6612118</v>
      </c>
      <c r="AK128" s="10"/>
      <c r="AL128" s="455">
        <v>0</v>
      </c>
      <c r="AM128" s="458">
        <v>0</v>
      </c>
      <c r="AN128" s="10"/>
      <c r="AO128" s="365"/>
      <c r="AP128" s="365"/>
      <c r="AQ128" s="365"/>
      <c r="AR128" s="365"/>
      <c r="AS128" s="365"/>
      <c r="AT128" s="365"/>
      <c r="AU128" s="365"/>
      <c r="AV128" s="365"/>
      <c r="AW128" s="365"/>
      <c r="AX128" s="365"/>
      <c r="AY128" s="365"/>
      <c r="AZ128" s="365"/>
    </row>
    <row r="129" spans="1:52" s="467" customFormat="1" x14ac:dyDescent="0.2">
      <c r="A129" s="623"/>
      <c r="N129" s="10"/>
      <c r="R129" s="10"/>
      <c r="S129" s="155" t="str">
        <f>+IF(ABRIL!S129=0,"",ABRIL!S129)</f>
        <v>2010200-6</v>
      </c>
      <c r="T129" s="159" t="str">
        <f>+IF(ABRIL!T129=0,"",ABRIL!T129)</f>
        <v>Arrendamientos</v>
      </c>
      <c r="U129" s="29">
        <f>+ENERO!U129</f>
        <v>0</v>
      </c>
      <c r="V129" s="17">
        <f>ABRIL!V129+MAYO!AL129</f>
        <v>0</v>
      </c>
      <c r="W129" s="17">
        <f>ABRIL!W129+MAYO!AM129</f>
        <v>0</v>
      </c>
      <c r="X129" s="20">
        <f t="shared" si="127"/>
        <v>0</v>
      </c>
      <c r="Y129" s="21">
        <f>ABRIL!AA129</f>
        <v>0</v>
      </c>
      <c r="Z129" s="457">
        <v>0</v>
      </c>
      <c r="AA129" s="20">
        <f t="shared" si="128"/>
        <v>0</v>
      </c>
      <c r="AB129" s="21">
        <f>ABRIL!AD129</f>
        <v>0</v>
      </c>
      <c r="AC129" s="457">
        <v>0</v>
      </c>
      <c r="AD129" s="20">
        <f t="shared" si="129"/>
        <v>0</v>
      </c>
      <c r="AE129" s="21">
        <f>ABRIL!AG129</f>
        <v>0</v>
      </c>
      <c r="AF129" s="457">
        <v>0</v>
      </c>
      <c r="AG129" s="20">
        <f t="shared" si="130"/>
        <v>0</v>
      </c>
      <c r="AH129" s="21">
        <f t="shared" si="131"/>
        <v>0</v>
      </c>
      <c r="AI129" s="17">
        <f t="shared" si="132"/>
        <v>0</v>
      </c>
      <c r="AJ129" s="18">
        <f t="shared" si="133"/>
        <v>0</v>
      </c>
      <c r="AK129" s="10"/>
      <c r="AL129" s="455">
        <v>0</v>
      </c>
      <c r="AM129" s="458">
        <v>0</v>
      </c>
      <c r="AN129" s="10"/>
      <c r="AO129" s="365"/>
      <c r="AP129" s="365"/>
      <c r="AQ129" s="365"/>
      <c r="AR129" s="365"/>
      <c r="AS129" s="365"/>
      <c r="AT129" s="365"/>
      <c r="AU129" s="365"/>
      <c r="AV129" s="365"/>
      <c r="AW129" s="365"/>
      <c r="AX129" s="365"/>
      <c r="AY129" s="365"/>
      <c r="AZ129" s="365"/>
    </row>
    <row r="130" spans="1:52" s="467" customFormat="1" x14ac:dyDescent="0.2">
      <c r="A130" s="623"/>
      <c r="N130" s="10"/>
      <c r="R130" s="10"/>
      <c r="S130" s="155" t="str">
        <f>+IF(ABRIL!S130=0,"",ABRIL!S130)</f>
        <v>2010200-7</v>
      </c>
      <c r="T130" s="159" t="str">
        <f>+IF(ABRIL!T130=0,"",ABRIL!T130)</f>
        <v>Vigilancia y Aseo</v>
      </c>
      <c r="U130" s="29">
        <f>+ENERO!U130</f>
        <v>3000000</v>
      </c>
      <c r="V130" s="17">
        <f>ABRIL!V130+MAYO!AL130</f>
        <v>0</v>
      </c>
      <c r="W130" s="17">
        <f>ABRIL!W130+MAYO!AM130</f>
        <v>0</v>
      </c>
      <c r="X130" s="20">
        <f t="shared" si="127"/>
        <v>3000000</v>
      </c>
      <c r="Y130" s="21">
        <f>ABRIL!AA130</f>
        <v>0</v>
      </c>
      <c r="Z130" s="457">
        <v>0</v>
      </c>
      <c r="AA130" s="20">
        <f t="shared" si="128"/>
        <v>0</v>
      </c>
      <c r="AB130" s="21">
        <f>ABRIL!AD130</f>
        <v>0</v>
      </c>
      <c r="AC130" s="457">
        <v>0</v>
      </c>
      <c r="AD130" s="20">
        <f t="shared" si="129"/>
        <v>0</v>
      </c>
      <c r="AE130" s="21">
        <f>ABRIL!AG130</f>
        <v>0</v>
      </c>
      <c r="AF130" s="457">
        <v>0</v>
      </c>
      <c r="AG130" s="20">
        <f t="shared" si="130"/>
        <v>0</v>
      </c>
      <c r="AH130" s="21">
        <f t="shared" si="131"/>
        <v>3000000</v>
      </c>
      <c r="AI130" s="17">
        <f t="shared" si="132"/>
        <v>3000000</v>
      </c>
      <c r="AJ130" s="18">
        <f t="shared" si="133"/>
        <v>3000000</v>
      </c>
      <c r="AK130" s="10"/>
      <c r="AL130" s="455">
        <v>0</v>
      </c>
      <c r="AM130" s="458">
        <v>0</v>
      </c>
      <c r="AN130" s="10"/>
      <c r="AO130" s="365"/>
      <c r="AP130" s="365"/>
      <c r="AQ130" s="365"/>
      <c r="AR130" s="365"/>
      <c r="AS130" s="365"/>
      <c r="AT130" s="365"/>
      <c r="AU130" s="365"/>
      <c r="AV130" s="365"/>
      <c r="AW130" s="365"/>
      <c r="AX130" s="365"/>
      <c r="AY130" s="365"/>
      <c r="AZ130" s="365"/>
    </row>
    <row r="131" spans="1:52" s="467" customFormat="1" x14ac:dyDescent="0.2">
      <c r="A131" s="623"/>
      <c r="N131" s="10"/>
      <c r="R131" s="10"/>
      <c r="S131" s="155" t="str">
        <f>+IF(ABRIL!S131=0,"",ABRIL!S131)</f>
        <v>2010200-8</v>
      </c>
      <c r="T131" s="159" t="str">
        <f>+IF(ABRIL!T131=0,"",ABRIL!T131)</f>
        <v>Bienestar Social</v>
      </c>
      <c r="U131" s="29">
        <f>+ENERO!U131</f>
        <v>27404960</v>
      </c>
      <c r="V131" s="17">
        <f>ABRIL!V131+MAYO!AL131</f>
        <v>0</v>
      </c>
      <c r="W131" s="17">
        <f>ABRIL!W131+MAYO!AM131</f>
        <v>81553</v>
      </c>
      <c r="X131" s="20">
        <f t="shared" si="127"/>
        <v>27486513</v>
      </c>
      <c r="Y131" s="21">
        <f>ABRIL!AA131</f>
        <v>1623223</v>
      </c>
      <c r="Z131" s="457">
        <v>237000</v>
      </c>
      <c r="AA131" s="20">
        <f t="shared" si="128"/>
        <v>1860223</v>
      </c>
      <c r="AB131" s="21">
        <f>ABRIL!AD131</f>
        <v>1623223</v>
      </c>
      <c r="AC131" s="457">
        <v>237000</v>
      </c>
      <c r="AD131" s="20">
        <f t="shared" si="129"/>
        <v>1860223</v>
      </c>
      <c r="AE131" s="21">
        <f>ABRIL!AG131</f>
        <v>386000</v>
      </c>
      <c r="AF131" s="457">
        <v>834383</v>
      </c>
      <c r="AG131" s="20">
        <f t="shared" si="130"/>
        <v>1220383</v>
      </c>
      <c r="AH131" s="21">
        <f t="shared" si="131"/>
        <v>25626290</v>
      </c>
      <c r="AI131" s="17">
        <f t="shared" si="132"/>
        <v>25626290</v>
      </c>
      <c r="AJ131" s="18">
        <f t="shared" si="133"/>
        <v>26266130</v>
      </c>
      <c r="AK131" s="10"/>
      <c r="AL131" s="455">
        <v>0</v>
      </c>
      <c r="AM131" s="458">
        <v>0</v>
      </c>
      <c r="AN131" s="10"/>
      <c r="AO131" s="365"/>
      <c r="AP131" s="365"/>
      <c r="AQ131" s="365"/>
      <c r="AR131" s="365"/>
      <c r="AS131" s="365"/>
      <c r="AT131" s="365"/>
      <c r="AU131" s="365"/>
      <c r="AV131" s="365"/>
      <c r="AW131" s="365"/>
      <c r="AX131" s="365"/>
      <c r="AY131" s="365"/>
      <c r="AZ131" s="365"/>
    </row>
    <row r="132" spans="1:52" s="467" customFormat="1" x14ac:dyDescent="0.2">
      <c r="A132" s="623"/>
      <c r="N132" s="10"/>
      <c r="R132" s="10"/>
      <c r="S132" s="155" t="str">
        <f>+IF(ABRIL!S132=0,"",ABRIL!S132)</f>
        <v>2010200-9</v>
      </c>
      <c r="T132" s="159" t="str">
        <f>+IF(ABRIL!T132=0,"",ABRIL!T132)</f>
        <v>Capacitación, estimulos, incentivos, programa de calidad</v>
      </c>
      <c r="U132" s="29">
        <f>+ENERO!U132</f>
        <v>9000000</v>
      </c>
      <c r="V132" s="17">
        <f>ABRIL!V132+MAYO!AL132</f>
        <v>0</v>
      </c>
      <c r="W132" s="17">
        <f>ABRIL!W132+MAYO!AM132</f>
        <v>0</v>
      </c>
      <c r="X132" s="20">
        <f t="shared" si="127"/>
        <v>9000000</v>
      </c>
      <c r="Y132" s="21">
        <f>ABRIL!AA132</f>
        <v>350000</v>
      </c>
      <c r="Z132" s="457">
        <v>1153720</v>
      </c>
      <c r="AA132" s="20">
        <f t="shared" si="128"/>
        <v>1503720</v>
      </c>
      <c r="AB132" s="21">
        <f>ABRIL!AD132</f>
        <v>350000</v>
      </c>
      <c r="AC132" s="457">
        <v>1153720</v>
      </c>
      <c r="AD132" s="20">
        <f t="shared" si="129"/>
        <v>1503720</v>
      </c>
      <c r="AE132" s="21">
        <f>ABRIL!AG132</f>
        <v>350000</v>
      </c>
      <c r="AF132" s="457">
        <v>0</v>
      </c>
      <c r="AG132" s="20">
        <f t="shared" si="130"/>
        <v>350000</v>
      </c>
      <c r="AH132" s="21">
        <f t="shared" si="131"/>
        <v>7496280</v>
      </c>
      <c r="AI132" s="17">
        <f t="shared" si="132"/>
        <v>7496280</v>
      </c>
      <c r="AJ132" s="18">
        <f t="shared" si="133"/>
        <v>8650000</v>
      </c>
      <c r="AK132" s="10"/>
      <c r="AL132" s="455">
        <v>0</v>
      </c>
      <c r="AM132" s="458">
        <v>0</v>
      </c>
      <c r="AN132" s="10"/>
      <c r="AO132" s="365"/>
      <c r="AP132" s="365"/>
      <c r="AQ132" s="365"/>
      <c r="AR132" s="365"/>
      <c r="AS132" s="365"/>
      <c r="AT132" s="365"/>
      <c r="AU132" s="365"/>
      <c r="AV132" s="365"/>
      <c r="AW132" s="365"/>
      <c r="AX132" s="365"/>
      <c r="AY132" s="365"/>
      <c r="AZ132" s="365"/>
    </row>
    <row r="133" spans="1:52" s="467" customFormat="1" x14ac:dyDescent="0.2">
      <c r="A133" s="623"/>
      <c r="N133" s="10"/>
      <c r="R133" s="10"/>
      <c r="S133" s="155" t="str">
        <f>+IF(ABRIL!S133=0,"",ABRIL!S133)</f>
        <v>2010200-10</v>
      </c>
      <c r="T133" s="159" t="str">
        <f>+IF(ABRIL!T133=0,"",ABRIL!T133)</f>
        <v>Pagos otras IPS</v>
      </c>
      <c r="U133" s="29">
        <f>+ENERO!U133</f>
        <v>1000000</v>
      </c>
      <c r="V133" s="17">
        <f>ABRIL!V133+MAYO!AL133</f>
        <v>0</v>
      </c>
      <c r="W133" s="17">
        <f>ABRIL!W133+MAYO!AM133</f>
        <v>0</v>
      </c>
      <c r="X133" s="20">
        <f t="shared" si="127"/>
        <v>1000000</v>
      </c>
      <c r="Y133" s="21">
        <f>ABRIL!AA133</f>
        <v>0</v>
      </c>
      <c r="Z133" s="457">
        <v>0</v>
      </c>
      <c r="AA133" s="20">
        <f t="shared" si="128"/>
        <v>0</v>
      </c>
      <c r="AB133" s="21">
        <f>ABRIL!AD133</f>
        <v>0</v>
      </c>
      <c r="AC133" s="457">
        <v>0</v>
      </c>
      <c r="AD133" s="20">
        <f t="shared" si="129"/>
        <v>0</v>
      </c>
      <c r="AE133" s="21">
        <f>ABRIL!AG133</f>
        <v>0</v>
      </c>
      <c r="AF133" s="457">
        <v>0</v>
      </c>
      <c r="AG133" s="20">
        <f t="shared" si="130"/>
        <v>0</v>
      </c>
      <c r="AH133" s="21">
        <f t="shared" si="131"/>
        <v>1000000</v>
      </c>
      <c r="AI133" s="17">
        <f t="shared" si="132"/>
        <v>1000000</v>
      </c>
      <c r="AJ133" s="18">
        <f t="shared" si="133"/>
        <v>1000000</v>
      </c>
      <c r="AK133" s="10"/>
      <c r="AL133" s="455">
        <v>0</v>
      </c>
      <c r="AM133" s="458">
        <v>0</v>
      </c>
      <c r="AN133" s="10"/>
      <c r="AO133" s="365"/>
      <c r="AP133" s="365"/>
      <c r="AQ133" s="365"/>
      <c r="AR133" s="365"/>
      <c r="AS133" s="365"/>
      <c r="AT133" s="365"/>
      <c r="AU133" s="365"/>
      <c r="AV133" s="365"/>
      <c r="AW133" s="365"/>
      <c r="AX133" s="365"/>
      <c r="AY133" s="365"/>
      <c r="AZ133" s="365"/>
    </row>
    <row r="134" spans="1:52" s="467" customFormat="1" x14ac:dyDescent="0.2">
      <c r="A134" s="623"/>
      <c r="N134" s="10"/>
      <c r="R134" s="10"/>
      <c r="S134" s="155" t="str">
        <f>+IF(ABRIL!S134=0,"",ABRIL!S134)</f>
        <v>2010200-11</v>
      </c>
      <c r="T134" s="159" t="str">
        <f>+IF(ABRIL!T134=0,"",ABRIL!T134)</f>
        <v>Gastos financieros</v>
      </c>
      <c r="U134" s="29">
        <f>+ENERO!U134</f>
        <v>8000000</v>
      </c>
      <c r="V134" s="17">
        <f>ABRIL!V134+MAYO!AL134</f>
        <v>0</v>
      </c>
      <c r="W134" s="17">
        <f>ABRIL!W134+MAYO!AM134</f>
        <v>0</v>
      </c>
      <c r="X134" s="20">
        <f t="shared" si="127"/>
        <v>8000000</v>
      </c>
      <c r="Y134" s="21">
        <f>ABRIL!AA134</f>
        <v>2501848</v>
      </c>
      <c r="Z134" s="457">
        <v>231178</v>
      </c>
      <c r="AA134" s="20">
        <f t="shared" si="128"/>
        <v>2733026</v>
      </c>
      <c r="AB134" s="21">
        <f>ABRIL!AD134</f>
        <v>2501848</v>
      </c>
      <c r="AC134" s="457">
        <v>231178</v>
      </c>
      <c r="AD134" s="20">
        <f t="shared" si="129"/>
        <v>2733026</v>
      </c>
      <c r="AE134" s="21">
        <f>ABRIL!AG134</f>
        <v>2501848</v>
      </c>
      <c r="AF134" s="457">
        <v>231177</v>
      </c>
      <c r="AG134" s="20">
        <f t="shared" si="130"/>
        <v>2733025</v>
      </c>
      <c r="AH134" s="21">
        <f t="shared" si="131"/>
        <v>5266974</v>
      </c>
      <c r="AI134" s="17">
        <f t="shared" si="132"/>
        <v>5266974</v>
      </c>
      <c r="AJ134" s="18">
        <f t="shared" si="133"/>
        <v>5266975</v>
      </c>
      <c r="AK134" s="10"/>
      <c r="AL134" s="455">
        <v>0</v>
      </c>
      <c r="AM134" s="458">
        <v>0</v>
      </c>
      <c r="AN134" s="10"/>
      <c r="AO134" s="365"/>
      <c r="AP134" s="365"/>
      <c r="AQ134" s="365"/>
      <c r="AR134" s="365"/>
      <c r="AS134" s="365"/>
      <c r="AT134" s="365"/>
      <c r="AU134" s="365"/>
      <c r="AV134" s="365"/>
      <c r="AW134" s="365"/>
      <c r="AX134" s="365"/>
      <c r="AY134" s="365"/>
      <c r="AZ134" s="365"/>
    </row>
    <row r="135" spans="1:52" s="467" customFormat="1" x14ac:dyDescent="0.2">
      <c r="A135" s="623"/>
      <c r="N135" s="10"/>
      <c r="R135" s="10"/>
      <c r="S135" s="155" t="str">
        <f>+IF(ABRIL!S135=0,"",ABRIL!S135)</f>
        <v>2010200-12</v>
      </c>
      <c r="T135" s="159" t="str">
        <f>+IF(ABRIL!T135=0,"",ABRIL!T135)</f>
        <v>Salud Ocupacional</v>
      </c>
      <c r="U135" s="29">
        <f>+ENERO!U135</f>
        <v>5000000</v>
      </c>
      <c r="V135" s="17">
        <f>ABRIL!V135+MAYO!AL135</f>
        <v>0</v>
      </c>
      <c r="W135" s="17">
        <f>ABRIL!W135+MAYO!AM135</f>
        <v>0</v>
      </c>
      <c r="X135" s="20">
        <f t="shared" si="127"/>
        <v>5000000</v>
      </c>
      <c r="Y135" s="21">
        <f>ABRIL!AA135</f>
        <v>0</v>
      </c>
      <c r="Z135" s="457">
        <v>0</v>
      </c>
      <c r="AA135" s="20">
        <f t="shared" si="128"/>
        <v>0</v>
      </c>
      <c r="AB135" s="21">
        <f>ABRIL!AD135</f>
        <v>0</v>
      </c>
      <c r="AC135" s="457">
        <v>0</v>
      </c>
      <c r="AD135" s="20">
        <f t="shared" si="129"/>
        <v>0</v>
      </c>
      <c r="AE135" s="21">
        <f>ABRIL!AG135</f>
        <v>0</v>
      </c>
      <c r="AF135" s="457">
        <v>0</v>
      </c>
      <c r="AG135" s="20">
        <f t="shared" si="130"/>
        <v>0</v>
      </c>
      <c r="AH135" s="21">
        <f t="shared" si="131"/>
        <v>5000000</v>
      </c>
      <c r="AI135" s="17">
        <f t="shared" si="132"/>
        <v>5000000</v>
      </c>
      <c r="AJ135" s="18">
        <f t="shared" si="133"/>
        <v>5000000</v>
      </c>
      <c r="AK135" s="10"/>
      <c r="AL135" s="455">
        <v>0</v>
      </c>
      <c r="AM135" s="458">
        <v>0</v>
      </c>
      <c r="AN135" s="10"/>
      <c r="AO135" s="365"/>
      <c r="AP135" s="365"/>
      <c r="AQ135" s="365"/>
      <c r="AR135" s="365"/>
      <c r="AS135" s="365"/>
      <c r="AT135" s="365"/>
      <c r="AU135" s="365"/>
      <c r="AV135" s="365"/>
      <c r="AW135" s="365"/>
      <c r="AX135" s="365"/>
      <c r="AY135" s="365"/>
      <c r="AZ135" s="365"/>
    </row>
    <row r="136" spans="1:52" s="467" customFormat="1" x14ac:dyDescent="0.2">
      <c r="A136" s="623"/>
      <c r="N136" s="10"/>
      <c r="R136" s="10"/>
      <c r="S136" s="155" t="str">
        <f>+IF(ABRIL!S136=0,"",ABRIL!S136)</f>
        <v>2010200-13</v>
      </c>
      <c r="T136" s="159" t="str">
        <f>+IF(ABRIL!T136=0,"",ABRIL!T136)</f>
        <v>Liquidacion de Convenios</v>
      </c>
      <c r="U136" s="29">
        <f>+ENERO!U136</f>
        <v>0</v>
      </c>
      <c r="V136" s="17">
        <f>ABRIL!V136+MAYO!AL136</f>
        <v>0</v>
      </c>
      <c r="W136" s="17">
        <f>ABRIL!W136+MAYO!AM136</f>
        <v>13870561</v>
      </c>
      <c r="X136" s="20">
        <f t="shared" si="127"/>
        <v>13870561</v>
      </c>
      <c r="Y136" s="21">
        <f>ABRIL!AA136</f>
        <v>0</v>
      </c>
      <c r="Z136" s="457">
        <v>13870561</v>
      </c>
      <c r="AA136" s="20">
        <f t="shared" si="128"/>
        <v>13870561</v>
      </c>
      <c r="AB136" s="21">
        <f>ABRIL!AD136</f>
        <v>0</v>
      </c>
      <c r="AC136" s="457">
        <v>13870561</v>
      </c>
      <c r="AD136" s="20">
        <f t="shared" si="129"/>
        <v>13870561</v>
      </c>
      <c r="AE136" s="21">
        <f>ABRIL!AG136</f>
        <v>0</v>
      </c>
      <c r="AF136" s="457">
        <v>0</v>
      </c>
      <c r="AG136" s="20">
        <f t="shared" si="130"/>
        <v>0</v>
      </c>
      <c r="AH136" s="21">
        <f t="shared" si="131"/>
        <v>0</v>
      </c>
      <c r="AI136" s="17">
        <f t="shared" si="132"/>
        <v>0</v>
      </c>
      <c r="AJ136" s="18">
        <f t="shared" si="133"/>
        <v>13870561</v>
      </c>
      <c r="AK136" s="10"/>
      <c r="AL136" s="455">
        <v>0</v>
      </c>
      <c r="AM136" s="458">
        <v>0</v>
      </c>
      <c r="AN136" s="10"/>
      <c r="AO136" s="365"/>
      <c r="AP136" s="365"/>
      <c r="AQ136" s="365"/>
      <c r="AR136" s="365"/>
      <c r="AS136" s="365"/>
      <c r="AT136" s="365"/>
      <c r="AU136" s="365"/>
      <c r="AV136" s="365"/>
      <c r="AW136" s="365"/>
      <c r="AX136" s="365"/>
      <c r="AY136" s="365"/>
      <c r="AZ136" s="365"/>
    </row>
    <row r="137" spans="1:52" s="467" customFormat="1" x14ac:dyDescent="0.2">
      <c r="A137" s="623"/>
      <c r="N137" s="10"/>
      <c r="R137" s="10"/>
      <c r="S137" s="155" t="str">
        <f>+IF(ABRIL!S137=0,"",ABRIL!S137)</f>
        <v>2010020-14</v>
      </c>
      <c r="T137" s="159" t="str">
        <f>+IF(ABRIL!T137=0,"",ABRIL!T137)</f>
        <v/>
      </c>
      <c r="U137" s="29">
        <f>+ENERO!U137</f>
        <v>0</v>
      </c>
      <c r="V137" s="17">
        <f>ABRIL!V137+MAYO!AL137</f>
        <v>0</v>
      </c>
      <c r="W137" s="17">
        <f>ABRIL!W137+MAYO!AM137</f>
        <v>0</v>
      </c>
      <c r="X137" s="20">
        <f t="shared" si="127"/>
        <v>0</v>
      </c>
      <c r="Y137" s="21">
        <f>ABRIL!AA137</f>
        <v>0</v>
      </c>
      <c r="Z137" s="457">
        <v>0</v>
      </c>
      <c r="AA137" s="20">
        <f t="shared" si="128"/>
        <v>0</v>
      </c>
      <c r="AB137" s="21">
        <f>ABRIL!AD137</f>
        <v>0</v>
      </c>
      <c r="AC137" s="457">
        <v>0</v>
      </c>
      <c r="AD137" s="20">
        <f t="shared" si="129"/>
        <v>0</v>
      </c>
      <c r="AE137" s="21">
        <f>ABRIL!AG137</f>
        <v>0</v>
      </c>
      <c r="AF137" s="457">
        <v>0</v>
      </c>
      <c r="AG137" s="20">
        <f t="shared" si="130"/>
        <v>0</v>
      </c>
      <c r="AH137" s="21">
        <f t="shared" si="131"/>
        <v>0</v>
      </c>
      <c r="AI137" s="17">
        <f t="shared" si="132"/>
        <v>0</v>
      </c>
      <c r="AJ137" s="18">
        <f t="shared" si="133"/>
        <v>0</v>
      </c>
      <c r="AK137" s="10"/>
      <c r="AL137" s="455">
        <v>0</v>
      </c>
      <c r="AM137" s="458">
        <v>0</v>
      </c>
      <c r="AN137" s="10"/>
      <c r="AO137" s="365"/>
      <c r="AP137" s="365"/>
      <c r="AQ137" s="365"/>
      <c r="AR137" s="365"/>
      <c r="AS137" s="365"/>
      <c r="AT137" s="365"/>
      <c r="AU137" s="365"/>
      <c r="AV137" s="365"/>
      <c r="AW137" s="365"/>
      <c r="AX137" s="365"/>
      <c r="AY137" s="365"/>
      <c r="AZ137" s="365"/>
    </row>
    <row r="138" spans="1:52" s="467" customFormat="1" x14ac:dyDescent="0.2">
      <c r="A138" s="623"/>
      <c r="N138" s="10"/>
      <c r="R138" s="10"/>
      <c r="S138" s="155" t="str">
        <f>+IF(ABRIL!S138=0,"",ABRIL!S138)</f>
        <v>2010200-15</v>
      </c>
      <c r="T138" s="159" t="str">
        <f>+IF(ABRIL!T138=0,"",ABRIL!T138)</f>
        <v/>
      </c>
      <c r="U138" s="29">
        <f>+ENERO!U138</f>
        <v>0</v>
      </c>
      <c r="V138" s="17">
        <f>ABRIL!V138+MAYO!AL138</f>
        <v>0</v>
      </c>
      <c r="W138" s="17">
        <f>ABRIL!W138+MAYO!AM138</f>
        <v>0</v>
      </c>
      <c r="X138" s="20">
        <f t="shared" si="127"/>
        <v>0</v>
      </c>
      <c r="Y138" s="21">
        <f>ABRIL!AA138</f>
        <v>0</v>
      </c>
      <c r="Z138" s="457">
        <v>0</v>
      </c>
      <c r="AA138" s="20">
        <f t="shared" si="128"/>
        <v>0</v>
      </c>
      <c r="AB138" s="21">
        <f>ABRIL!AD138</f>
        <v>0</v>
      </c>
      <c r="AC138" s="457">
        <v>0</v>
      </c>
      <c r="AD138" s="20">
        <f t="shared" si="129"/>
        <v>0</v>
      </c>
      <c r="AE138" s="21">
        <f>ABRIL!AG138</f>
        <v>0</v>
      </c>
      <c r="AF138" s="457">
        <v>0</v>
      </c>
      <c r="AG138" s="20">
        <f t="shared" si="130"/>
        <v>0</v>
      </c>
      <c r="AH138" s="21">
        <f t="shared" si="131"/>
        <v>0</v>
      </c>
      <c r="AI138" s="17">
        <f t="shared" si="132"/>
        <v>0</v>
      </c>
      <c r="AJ138" s="18">
        <f t="shared" si="133"/>
        <v>0</v>
      </c>
      <c r="AK138" s="10"/>
      <c r="AL138" s="455">
        <v>0</v>
      </c>
      <c r="AM138" s="458">
        <v>0</v>
      </c>
      <c r="AN138" s="10"/>
      <c r="AO138" s="365"/>
      <c r="AP138" s="365"/>
      <c r="AQ138" s="365"/>
      <c r="AR138" s="365"/>
      <c r="AS138" s="365"/>
      <c r="AT138" s="365"/>
      <c r="AU138" s="365"/>
      <c r="AV138" s="365"/>
      <c r="AW138" s="365"/>
      <c r="AX138" s="365"/>
      <c r="AY138" s="365"/>
      <c r="AZ138" s="365"/>
    </row>
    <row r="139" spans="1:52" s="467" customFormat="1" x14ac:dyDescent="0.2">
      <c r="A139" s="623"/>
      <c r="N139" s="10"/>
      <c r="R139" s="10"/>
      <c r="S139" s="155">
        <f>+IF(ABRIL!S139=0,"",ABRIL!S139)</f>
        <v>2010299</v>
      </c>
      <c r="T139" s="159" t="str">
        <f>+IF(ABRIL!T139=0,"",ABRIL!T139)</f>
        <v>Vigencias Anteriores</v>
      </c>
      <c r="U139" s="29">
        <f>+ENERO!U139</f>
        <v>0</v>
      </c>
      <c r="V139" s="17">
        <f>ABRIL!V139+MAYO!AL139</f>
        <v>0</v>
      </c>
      <c r="W139" s="17">
        <f>ABRIL!W139+MAYO!AM139</f>
        <v>11689024</v>
      </c>
      <c r="X139" s="20">
        <f t="shared" si="127"/>
        <v>11689024</v>
      </c>
      <c r="Y139" s="21">
        <f>ABRIL!AA139</f>
        <v>11689024</v>
      </c>
      <c r="Z139" s="457">
        <v>0</v>
      </c>
      <c r="AA139" s="20">
        <f t="shared" si="128"/>
        <v>11689024</v>
      </c>
      <c r="AB139" s="21">
        <f>ABRIL!AD139</f>
        <v>11689024</v>
      </c>
      <c r="AC139" s="457">
        <v>0</v>
      </c>
      <c r="AD139" s="20">
        <f t="shared" si="129"/>
        <v>11689024</v>
      </c>
      <c r="AE139" s="21">
        <f>ABRIL!AG139</f>
        <v>10933724</v>
      </c>
      <c r="AF139" s="457">
        <v>0</v>
      </c>
      <c r="AG139" s="20">
        <f t="shared" si="130"/>
        <v>10933724</v>
      </c>
      <c r="AH139" s="21">
        <f t="shared" si="131"/>
        <v>0</v>
      </c>
      <c r="AI139" s="17">
        <f t="shared" si="132"/>
        <v>0</v>
      </c>
      <c r="AJ139" s="18">
        <f t="shared" si="133"/>
        <v>755300</v>
      </c>
      <c r="AK139" s="10"/>
      <c r="AL139" s="455">
        <v>0</v>
      </c>
      <c r="AM139" s="458">
        <v>0</v>
      </c>
      <c r="AN139" s="10"/>
      <c r="AO139" s="365"/>
      <c r="AP139" s="365"/>
      <c r="AQ139" s="365"/>
    </row>
    <row r="140" spans="1:52" s="467" customFormat="1" ht="15.75" x14ac:dyDescent="0.2">
      <c r="A140" s="623"/>
      <c r="N140" s="10"/>
      <c r="R140" s="10"/>
      <c r="S140" s="448" t="str">
        <f>+IF(ABRIL!S140=0,"",ABRIL!S140)</f>
        <v/>
      </c>
      <c r="T140" s="649" t="str">
        <f>+IF(ABRIL!T140=0,"",ABRIL!T140)</f>
        <v/>
      </c>
      <c r="U140" s="193"/>
      <c r="V140" s="193"/>
      <c r="W140" s="193"/>
      <c r="X140" s="193"/>
      <c r="Y140" s="193"/>
      <c r="Z140" s="193"/>
      <c r="AA140" s="193"/>
      <c r="AB140" s="193"/>
      <c r="AC140" s="193"/>
      <c r="AD140" s="193"/>
      <c r="AE140" s="193"/>
      <c r="AF140" s="193"/>
      <c r="AG140" s="193"/>
      <c r="AH140" s="193"/>
      <c r="AI140" s="193"/>
      <c r="AJ140" s="207"/>
      <c r="AK140" s="12"/>
      <c r="AL140" s="213"/>
      <c r="AM140" s="214"/>
      <c r="AN140" s="10"/>
    </row>
    <row r="141" spans="1:52" s="467" customFormat="1" ht="15" x14ac:dyDescent="0.2">
      <c r="A141" s="623"/>
      <c r="N141" s="10"/>
      <c r="R141" s="10"/>
      <c r="S141" s="34">
        <f>+IF(ABRIL!S141=0,"",ABRIL!S141)</f>
        <v>2010300</v>
      </c>
      <c r="T141" s="158" t="str">
        <f>+IF(ABRIL!T141=0,"",ABRIL!T141)</f>
        <v>Impuestos y Multas</v>
      </c>
      <c r="U141" s="157">
        <f t="shared" ref="U141:AJ141" si="135">U142+U143</f>
        <v>10000000</v>
      </c>
      <c r="V141" s="144">
        <f t="shared" si="135"/>
        <v>0</v>
      </c>
      <c r="W141" s="144">
        <f t="shared" si="135"/>
        <v>8187252</v>
      </c>
      <c r="X141" s="152">
        <f t="shared" si="135"/>
        <v>18187252</v>
      </c>
      <c r="Y141" s="151">
        <f t="shared" si="135"/>
        <v>11675945</v>
      </c>
      <c r="Z141" s="144">
        <f t="shared" si="135"/>
        <v>0</v>
      </c>
      <c r="AA141" s="152">
        <f t="shared" si="135"/>
        <v>11675945</v>
      </c>
      <c r="AB141" s="151">
        <f t="shared" si="135"/>
        <v>11675945</v>
      </c>
      <c r="AC141" s="144">
        <f t="shared" si="135"/>
        <v>0</v>
      </c>
      <c r="AD141" s="152">
        <f t="shared" si="135"/>
        <v>11675945</v>
      </c>
      <c r="AE141" s="151">
        <f t="shared" si="135"/>
        <v>8463252</v>
      </c>
      <c r="AF141" s="144">
        <f t="shared" si="135"/>
        <v>0</v>
      </c>
      <c r="AG141" s="152">
        <f t="shared" si="135"/>
        <v>8463252</v>
      </c>
      <c r="AH141" s="151">
        <f t="shared" si="135"/>
        <v>6511307</v>
      </c>
      <c r="AI141" s="144">
        <f t="shared" si="135"/>
        <v>6511307</v>
      </c>
      <c r="AJ141" s="153">
        <f t="shared" si="135"/>
        <v>9724000</v>
      </c>
      <c r="AK141" s="12"/>
      <c r="AL141" s="151">
        <f>AL142+AL143</f>
        <v>0</v>
      </c>
      <c r="AM141" s="153">
        <f>AM142+AM143</f>
        <v>0</v>
      </c>
      <c r="AN141" s="10"/>
    </row>
    <row r="142" spans="1:52" s="467" customFormat="1" x14ac:dyDescent="0.2">
      <c r="A142" s="623"/>
      <c r="N142" s="10"/>
      <c r="R142" s="10"/>
      <c r="S142" s="155" t="str">
        <f>+IF(ABRIL!S142=0,"",ABRIL!S142)</f>
        <v>2010300-1</v>
      </c>
      <c r="T142" s="159" t="str">
        <f>+IF(ABRIL!T142=0,"",ABRIL!T142)</f>
        <v>Impuestos (Predial, Vehiculos, Otros)</v>
      </c>
      <c r="U142" s="29">
        <f>+ENERO!U142</f>
        <v>10000000</v>
      </c>
      <c r="V142" s="17">
        <f>ABRIL!V142+MAYO!AL142</f>
        <v>0</v>
      </c>
      <c r="W142" s="17">
        <f>ABRIL!W142+MAYO!AM142</f>
        <v>0</v>
      </c>
      <c r="X142" s="20">
        <f>SUM(U142:W142)</f>
        <v>10000000</v>
      </c>
      <c r="Y142" s="21">
        <f>ABRIL!AA142</f>
        <v>3488693</v>
      </c>
      <c r="Z142" s="457">
        <v>0</v>
      </c>
      <c r="AA142" s="20">
        <f>SUM(Y142:Z142)</f>
        <v>3488693</v>
      </c>
      <c r="AB142" s="21">
        <f>ABRIL!AD142</f>
        <v>3488693</v>
      </c>
      <c r="AC142" s="457">
        <v>0</v>
      </c>
      <c r="AD142" s="20">
        <f>SUM(AB142:AC142)</f>
        <v>3488693</v>
      </c>
      <c r="AE142" s="21">
        <f>ABRIL!AG142</f>
        <v>276000</v>
      </c>
      <c r="AF142" s="457">
        <v>0</v>
      </c>
      <c r="AG142" s="20">
        <f>SUM(AE142:AF142)</f>
        <v>276000</v>
      </c>
      <c r="AH142" s="21">
        <f>X142-AA142</f>
        <v>6511307</v>
      </c>
      <c r="AI142" s="17">
        <f>X142-AD142</f>
        <v>6511307</v>
      </c>
      <c r="AJ142" s="18">
        <f>X142-AG142</f>
        <v>9724000</v>
      </c>
      <c r="AK142" s="10"/>
      <c r="AL142" s="455">
        <v>0</v>
      </c>
      <c r="AM142" s="458">
        <v>0</v>
      </c>
      <c r="AN142" s="10"/>
    </row>
    <row r="143" spans="1:52" s="467" customFormat="1" x14ac:dyDescent="0.2">
      <c r="A143" s="623"/>
      <c r="N143" s="10"/>
      <c r="R143" s="10"/>
      <c r="S143" s="155">
        <f>+IF(ABRIL!S143=0,"",ABRIL!S143)</f>
        <v>2010399</v>
      </c>
      <c r="T143" s="159" t="str">
        <f>+IF(ABRIL!T143=0,"",ABRIL!T143)</f>
        <v>Vigencias Anteriores</v>
      </c>
      <c r="U143" s="29">
        <f>+ENERO!U143</f>
        <v>0</v>
      </c>
      <c r="V143" s="17">
        <f>ABRIL!V143+MAYO!AL143</f>
        <v>0</v>
      </c>
      <c r="W143" s="17">
        <f>ABRIL!W143+MAYO!AM143</f>
        <v>8187252</v>
      </c>
      <c r="X143" s="20">
        <f>SUM(U143:W143)</f>
        <v>8187252</v>
      </c>
      <c r="Y143" s="21">
        <f>ABRIL!AA143</f>
        <v>8187252</v>
      </c>
      <c r="Z143" s="457">
        <v>0</v>
      </c>
      <c r="AA143" s="20">
        <f>SUM(Y143:Z143)</f>
        <v>8187252</v>
      </c>
      <c r="AB143" s="21">
        <f>ABRIL!AD143</f>
        <v>8187252</v>
      </c>
      <c r="AC143" s="457">
        <v>0</v>
      </c>
      <c r="AD143" s="20">
        <f>SUM(AB143:AC143)</f>
        <v>8187252</v>
      </c>
      <c r="AE143" s="21">
        <f>ABRIL!AG143</f>
        <v>8187252</v>
      </c>
      <c r="AF143" s="457">
        <v>0</v>
      </c>
      <c r="AG143" s="20">
        <f>SUM(AE143:AF143)</f>
        <v>8187252</v>
      </c>
      <c r="AH143" s="21">
        <f>X143-AA143</f>
        <v>0</v>
      </c>
      <c r="AI143" s="17">
        <f>X143-AD143</f>
        <v>0</v>
      </c>
      <c r="AJ143" s="18">
        <f>X143-AG143</f>
        <v>0</v>
      </c>
      <c r="AK143" s="10"/>
      <c r="AL143" s="455">
        <v>0</v>
      </c>
      <c r="AM143" s="458">
        <v>0</v>
      </c>
      <c r="AN143" s="10"/>
    </row>
    <row r="144" spans="1:52" s="467" customFormat="1" ht="15.75" x14ac:dyDescent="0.2">
      <c r="A144" s="623"/>
      <c r="N144" s="10"/>
      <c r="R144" s="10"/>
      <c r="S144" s="448" t="str">
        <f>+IF(ABRIL!S144=0,"",ABRIL!S144)</f>
        <v/>
      </c>
      <c r="T144" s="649" t="str">
        <f>+IF(ABRIL!T144=0,"",ABRIL!T144)</f>
        <v/>
      </c>
      <c r="U144" s="193"/>
      <c r="V144" s="193"/>
      <c r="W144" s="193"/>
      <c r="X144" s="193"/>
      <c r="Y144" s="193"/>
      <c r="Z144" s="193"/>
      <c r="AA144" s="193"/>
      <c r="AB144" s="193"/>
      <c r="AC144" s="193"/>
      <c r="AD144" s="193"/>
      <c r="AE144" s="193"/>
      <c r="AF144" s="193"/>
      <c r="AG144" s="193"/>
      <c r="AH144" s="193"/>
      <c r="AI144" s="193"/>
      <c r="AJ144" s="207"/>
      <c r="AK144" s="10"/>
      <c r="AL144" s="213"/>
      <c r="AM144" s="214"/>
      <c r="AN144" s="10"/>
    </row>
    <row r="145" spans="1:40" s="467" customFormat="1" ht="15.75" x14ac:dyDescent="0.2">
      <c r="A145" s="623"/>
      <c r="N145" s="10"/>
      <c r="R145" s="10"/>
      <c r="S145" s="469">
        <f>+IF(ABRIL!S145=0,"",ABRIL!S145)</f>
        <v>2020010</v>
      </c>
      <c r="T145" s="470" t="str">
        <f>+IF(ABRIL!T145=0,"",ABRIL!T145)</f>
        <v>Gastos de Operación</v>
      </c>
      <c r="U145" s="157">
        <f t="shared" ref="U145:AJ145" si="136">U147+U155</f>
        <v>329079750</v>
      </c>
      <c r="V145" s="144">
        <f t="shared" si="136"/>
        <v>0</v>
      </c>
      <c r="W145" s="144">
        <f t="shared" si="136"/>
        <v>109044209</v>
      </c>
      <c r="X145" s="152">
        <f t="shared" si="136"/>
        <v>438123959</v>
      </c>
      <c r="Y145" s="151">
        <f t="shared" si="136"/>
        <v>226592546</v>
      </c>
      <c r="Z145" s="144">
        <f t="shared" si="136"/>
        <v>11397769</v>
      </c>
      <c r="AA145" s="152">
        <f t="shared" si="136"/>
        <v>237990315</v>
      </c>
      <c r="AB145" s="151">
        <f t="shared" si="136"/>
        <v>167180091</v>
      </c>
      <c r="AC145" s="144">
        <f t="shared" si="136"/>
        <v>14328389</v>
      </c>
      <c r="AD145" s="152">
        <f t="shared" si="136"/>
        <v>181508480</v>
      </c>
      <c r="AE145" s="151">
        <f t="shared" si="136"/>
        <v>110979068</v>
      </c>
      <c r="AF145" s="144">
        <f t="shared" si="136"/>
        <v>26468978</v>
      </c>
      <c r="AG145" s="152">
        <f t="shared" si="136"/>
        <v>137448046</v>
      </c>
      <c r="AH145" s="151">
        <f t="shared" si="136"/>
        <v>200133644</v>
      </c>
      <c r="AI145" s="144">
        <f t="shared" si="136"/>
        <v>256615479</v>
      </c>
      <c r="AJ145" s="153">
        <f t="shared" si="136"/>
        <v>300675913</v>
      </c>
      <c r="AK145" s="12"/>
      <c r="AL145" s="151">
        <f>AL147+AL155</f>
        <v>0</v>
      </c>
      <c r="AM145" s="153">
        <f>AM147+AM155</f>
        <v>0</v>
      </c>
      <c r="AN145" s="10"/>
    </row>
    <row r="146" spans="1:40" s="467" customFormat="1" x14ac:dyDescent="0.2">
      <c r="A146" s="623"/>
      <c r="N146" s="10"/>
      <c r="R146" s="10"/>
      <c r="S146" s="11" t="str">
        <f>+IF(ABRIL!S146=0,"",ABRIL!S146)</f>
        <v/>
      </c>
      <c r="T146" s="55" t="str">
        <f>+IF(ABRIL!T146=0,"",ABRIL!T146)</f>
        <v/>
      </c>
      <c r="U146" s="19"/>
      <c r="V146" s="17"/>
      <c r="W146" s="17"/>
      <c r="X146" s="20"/>
      <c r="Y146" s="21"/>
      <c r="Z146" s="17"/>
      <c r="AA146" s="20"/>
      <c r="AB146" s="21"/>
      <c r="AC146" s="17"/>
      <c r="AD146" s="20"/>
      <c r="AE146" s="21"/>
      <c r="AF146" s="17"/>
      <c r="AG146" s="20"/>
      <c r="AH146" s="21"/>
      <c r="AI146" s="17"/>
      <c r="AJ146" s="18"/>
      <c r="AK146" s="10"/>
      <c r="AL146" s="213"/>
      <c r="AM146" s="214"/>
      <c r="AN146" s="10"/>
    </row>
    <row r="147" spans="1:40" s="467" customFormat="1" ht="15" x14ac:dyDescent="0.2">
      <c r="A147" s="623"/>
      <c r="N147" s="10"/>
      <c r="R147" s="10"/>
      <c r="S147" s="34">
        <f>+IF(ABRIL!S147=0,"",ABRIL!S147)</f>
        <v>2020100</v>
      </c>
      <c r="T147" s="158" t="str">
        <f>+IF(ABRIL!T147=0,"",ABRIL!T147)</f>
        <v>Adquisición de bienes</v>
      </c>
      <c r="U147" s="157">
        <f t="shared" ref="U147:AJ147" si="137">SUM(U148:U149)+U153</f>
        <v>126079750</v>
      </c>
      <c r="V147" s="144">
        <f t="shared" si="137"/>
        <v>0</v>
      </c>
      <c r="W147" s="144">
        <f t="shared" si="137"/>
        <v>52587439</v>
      </c>
      <c r="X147" s="152">
        <f t="shared" si="137"/>
        <v>178667189</v>
      </c>
      <c r="Y147" s="151">
        <f t="shared" si="137"/>
        <v>68750381</v>
      </c>
      <c r="Z147" s="144">
        <f t="shared" si="137"/>
        <v>6443800</v>
      </c>
      <c r="AA147" s="152">
        <f t="shared" si="137"/>
        <v>75194181</v>
      </c>
      <c r="AB147" s="151">
        <f t="shared" si="137"/>
        <v>67107381</v>
      </c>
      <c r="AC147" s="144">
        <f t="shared" si="137"/>
        <v>6443800</v>
      </c>
      <c r="AD147" s="152">
        <f t="shared" si="137"/>
        <v>73551181</v>
      </c>
      <c r="AE147" s="151">
        <f t="shared" si="137"/>
        <v>42458168</v>
      </c>
      <c r="AF147" s="144">
        <f t="shared" si="137"/>
        <v>12420198</v>
      </c>
      <c r="AG147" s="152">
        <f t="shared" si="137"/>
        <v>54878366</v>
      </c>
      <c r="AH147" s="151">
        <f t="shared" si="137"/>
        <v>103473008</v>
      </c>
      <c r="AI147" s="144">
        <f t="shared" si="137"/>
        <v>105116008</v>
      </c>
      <c r="AJ147" s="153">
        <f t="shared" si="137"/>
        <v>123788823</v>
      </c>
      <c r="AK147" s="10"/>
      <c r="AL147" s="151">
        <f>SUM(AL148:AL149)+AL153</f>
        <v>0</v>
      </c>
      <c r="AM147" s="153">
        <f>SUM(AM148:AM149)+AM153</f>
        <v>0</v>
      </c>
      <c r="AN147" s="10"/>
    </row>
    <row r="148" spans="1:40" s="467" customFormat="1" x14ac:dyDescent="0.2">
      <c r="A148" s="623"/>
      <c r="N148" s="10"/>
      <c r="R148" s="10"/>
      <c r="S148" s="155">
        <f>+IF(ABRIL!S148=0,"",ABRIL!S148)</f>
        <v>2020101</v>
      </c>
      <c r="T148" s="159" t="str">
        <f>+IF(ABRIL!T148=0,"",ABRIL!T148)</f>
        <v>Mantenimiento Hospitalario</v>
      </c>
      <c r="U148" s="29">
        <f>+ENERO!U148</f>
        <v>79079750</v>
      </c>
      <c r="V148" s="17">
        <f>ABRIL!V148+MAYO!AL148</f>
        <v>0</v>
      </c>
      <c r="W148" s="17">
        <f>ABRIL!W148+MAYO!AM148</f>
        <v>0</v>
      </c>
      <c r="X148" s="20">
        <f>SUM(U148:W148)</f>
        <v>79079750</v>
      </c>
      <c r="Y148" s="21">
        <f>ABRIL!AA148</f>
        <v>19320839</v>
      </c>
      <c r="Z148" s="457">
        <v>3597826</v>
      </c>
      <c r="AA148" s="20">
        <f>SUM(Y148:Z148)</f>
        <v>22918665</v>
      </c>
      <c r="AB148" s="21">
        <f>ABRIL!AD148</f>
        <v>17677839</v>
      </c>
      <c r="AC148" s="457">
        <v>3597826</v>
      </c>
      <c r="AD148" s="20">
        <f>SUM(AB148:AC148)</f>
        <v>21275665</v>
      </c>
      <c r="AE148" s="21">
        <f>ABRIL!AG148</f>
        <v>10246363</v>
      </c>
      <c r="AF148" s="457">
        <v>5458874</v>
      </c>
      <c r="AG148" s="20">
        <f>SUM(AE148:AF148)</f>
        <v>15705237</v>
      </c>
      <c r="AH148" s="21">
        <f>X148-AA148</f>
        <v>56161085</v>
      </c>
      <c r="AI148" s="17">
        <f>X148-AD148</f>
        <v>57804085</v>
      </c>
      <c r="AJ148" s="18">
        <f>X148-AG148</f>
        <v>63374513</v>
      </c>
      <c r="AK148" s="10"/>
      <c r="AL148" s="455">
        <v>0</v>
      </c>
      <c r="AM148" s="458">
        <v>0</v>
      </c>
      <c r="AN148" s="10"/>
    </row>
    <row r="149" spans="1:40" s="467" customFormat="1" x14ac:dyDescent="0.2">
      <c r="A149" s="623"/>
      <c r="N149" s="10"/>
      <c r="R149" s="10"/>
      <c r="S149" s="155">
        <f>+IF(ABRIL!S149=0,"",ABRIL!S149)</f>
        <v>2020102</v>
      </c>
      <c r="T149" s="159" t="str">
        <f>+IF(ABRIL!T149=0,"",ABRIL!T149)</f>
        <v>Otros</v>
      </c>
      <c r="U149" s="29">
        <f t="shared" ref="U149:AJ149" si="138">SUM(U150:U152)</f>
        <v>47000000</v>
      </c>
      <c r="V149" s="17">
        <f t="shared" si="138"/>
        <v>0</v>
      </c>
      <c r="W149" s="17">
        <f t="shared" si="138"/>
        <v>30000000</v>
      </c>
      <c r="X149" s="20">
        <f t="shared" si="138"/>
        <v>77000000</v>
      </c>
      <c r="Y149" s="21">
        <f t="shared" si="138"/>
        <v>26842103</v>
      </c>
      <c r="Z149" s="169">
        <f t="shared" si="138"/>
        <v>2845974</v>
      </c>
      <c r="AA149" s="20">
        <f t="shared" si="138"/>
        <v>29688077</v>
      </c>
      <c r="AB149" s="21">
        <f t="shared" si="138"/>
        <v>26842103</v>
      </c>
      <c r="AC149" s="169">
        <f t="shared" si="138"/>
        <v>2845974</v>
      </c>
      <c r="AD149" s="20">
        <f t="shared" si="138"/>
        <v>29688077</v>
      </c>
      <c r="AE149" s="21">
        <f t="shared" si="138"/>
        <v>13092449</v>
      </c>
      <c r="AF149" s="169">
        <f t="shared" si="138"/>
        <v>3338381</v>
      </c>
      <c r="AG149" s="20">
        <f t="shared" si="138"/>
        <v>16430830</v>
      </c>
      <c r="AH149" s="21">
        <f t="shared" si="138"/>
        <v>47311923</v>
      </c>
      <c r="AI149" s="17">
        <f t="shared" si="138"/>
        <v>47311923</v>
      </c>
      <c r="AJ149" s="18">
        <f t="shared" si="138"/>
        <v>60569170</v>
      </c>
      <c r="AK149" s="10"/>
      <c r="AL149" s="31">
        <f>SUM(AL150:AL152)</f>
        <v>0</v>
      </c>
      <c r="AM149" s="28">
        <f>SUM(AM150:AM152)</f>
        <v>0</v>
      </c>
      <c r="AN149" s="10"/>
    </row>
    <row r="150" spans="1:40" s="467" customFormat="1" x14ac:dyDescent="0.2">
      <c r="A150" s="623"/>
      <c r="N150" s="10"/>
      <c r="R150" s="10"/>
      <c r="S150" s="156" t="str">
        <f>+IF(ABRIL!S150=0,"",ABRIL!S150)</f>
        <v>2020102-1</v>
      </c>
      <c r="T150" s="159" t="str">
        <f>+IF(ABRIL!T150=0,"",ABRIL!T150)</f>
        <v>Compra de Equipo e Instr. Mco. y Laborat.</v>
      </c>
      <c r="U150" s="29">
        <f>+ENERO!U150</f>
        <v>15000000</v>
      </c>
      <c r="V150" s="17">
        <f>ABRIL!V150+MAYO!AL150</f>
        <v>0</v>
      </c>
      <c r="W150" s="17">
        <f>ABRIL!W150+MAYO!AM150</f>
        <v>30000000</v>
      </c>
      <c r="X150" s="20">
        <f>SUM(U150:W150)</f>
        <v>45000000</v>
      </c>
      <c r="Y150" s="21">
        <f>ABRIL!AA150</f>
        <v>18000000</v>
      </c>
      <c r="Z150" s="457">
        <v>893200</v>
      </c>
      <c r="AA150" s="20">
        <f>SUM(Y150:Z150)</f>
        <v>18893200</v>
      </c>
      <c r="AB150" s="21">
        <f>ABRIL!AD150</f>
        <v>18000000</v>
      </c>
      <c r="AC150" s="457">
        <v>893200</v>
      </c>
      <c r="AD150" s="20">
        <f>SUM(AB150:AC150)</f>
        <v>18893200</v>
      </c>
      <c r="AE150" s="21">
        <f>ABRIL!AG150</f>
        <v>13044678</v>
      </c>
      <c r="AF150" s="457">
        <v>2477661</v>
      </c>
      <c r="AG150" s="20">
        <f>SUM(AE150:AF150)</f>
        <v>15522339</v>
      </c>
      <c r="AH150" s="21">
        <f>X150-AA150</f>
        <v>26106800</v>
      </c>
      <c r="AI150" s="17">
        <f>X150-AD150</f>
        <v>26106800</v>
      </c>
      <c r="AJ150" s="18">
        <f>X150-AG150</f>
        <v>29477661</v>
      </c>
      <c r="AK150" s="10"/>
      <c r="AL150" s="455">
        <v>0</v>
      </c>
      <c r="AM150" s="458">
        <v>0</v>
      </c>
      <c r="AN150" s="10"/>
    </row>
    <row r="151" spans="1:40" s="467" customFormat="1" x14ac:dyDescent="0.2">
      <c r="A151" s="623"/>
      <c r="N151" s="10"/>
      <c r="R151" s="10"/>
      <c r="S151" s="156" t="str">
        <f>+IF(ABRIL!S151=0,"",ABRIL!S151)</f>
        <v>2020102-2</v>
      </c>
      <c r="T151" s="159" t="str">
        <f>+IF(ABRIL!T151=0,"",ABRIL!T151)</f>
        <v>Materiales</v>
      </c>
      <c r="U151" s="29">
        <f>+ENERO!U151</f>
        <v>12000000</v>
      </c>
      <c r="V151" s="17">
        <f>ABRIL!V151+MAYO!AL151</f>
        <v>0</v>
      </c>
      <c r="W151" s="17">
        <f>ABRIL!W151+MAYO!AM151</f>
        <v>0</v>
      </c>
      <c r="X151" s="20">
        <f>SUM(U151:W151)</f>
        <v>12000000</v>
      </c>
      <c r="Y151" s="21">
        <f>ABRIL!AA151</f>
        <v>2728731</v>
      </c>
      <c r="Z151" s="457">
        <v>952970</v>
      </c>
      <c r="AA151" s="20">
        <f>SUM(Y151:Z151)</f>
        <v>3681701</v>
      </c>
      <c r="AB151" s="21">
        <f>ABRIL!AD151</f>
        <v>2728731</v>
      </c>
      <c r="AC151" s="457">
        <v>952970</v>
      </c>
      <c r="AD151" s="20">
        <f>SUM(AB151:AC151)</f>
        <v>3681701</v>
      </c>
      <c r="AE151" s="21">
        <f>ABRIL!AG151</f>
        <v>47771</v>
      </c>
      <c r="AF151" s="457">
        <v>860720</v>
      </c>
      <c r="AG151" s="20">
        <f>SUM(AE151:AF151)</f>
        <v>908491</v>
      </c>
      <c r="AH151" s="21">
        <f>X151-AA151</f>
        <v>8318299</v>
      </c>
      <c r="AI151" s="17">
        <f>X151-AD151</f>
        <v>8318299</v>
      </c>
      <c r="AJ151" s="18">
        <f>X151-AG151</f>
        <v>11091509</v>
      </c>
      <c r="AK151" s="10"/>
      <c r="AL151" s="455">
        <v>0</v>
      </c>
      <c r="AM151" s="458">
        <v>0</v>
      </c>
      <c r="AN151" s="10"/>
    </row>
    <row r="152" spans="1:40" s="467" customFormat="1" x14ac:dyDescent="0.2">
      <c r="A152" s="623"/>
      <c r="N152" s="10"/>
      <c r="R152" s="10"/>
      <c r="S152" s="156" t="str">
        <f>+IF(ABRIL!S152=0,"",ABRIL!S152)</f>
        <v>2020102-3</v>
      </c>
      <c r="T152" s="159" t="str">
        <f>+IF(ABRIL!T152=0,"",ABRIL!T152)</f>
        <v>Combustible</v>
      </c>
      <c r="U152" s="29">
        <f>+ENERO!U152</f>
        <v>20000000</v>
      </c>
      <c r="V152" s="17">
        <f>ABRIL!V152+MAYO!AL152</f>
        <v>0</v>
      </c>
      <c r="W152" s="17">
        <f>ABRIL!W152+MAYO!AM152</f>
        <v>0</v>
      </c>
      <c r="X152" s="20">
        <f>SUM(U152:W152)</f>
        <v>20000000</v>
      </c>
      <c r="Y152" s="21">
        <f>ABRIL!AA152</f>
        <v>6113372</v>
      </c>
      <c r="Z152" s="457">
        <v>999804</v>
      </c>
      <c r="AA152" s="20">
        <f>SUM(Y152:Z152)</f>
        <v>7113176</v>
      </c>
      <c r="AB152" s="21">
        <f>ABRIL!AD152</f>
        <v>6113372</v>
      </c>
      <c r="AC152" s="457">
        <v>999804</v>
      </c>
      <c r="AD152" s="20">
        <f>SUM(AB152:AC152)</f>
        <v>7113176</v>
      </c>
      <c r="AE152" s="21">
        <f>ABRIL!AG152</f>
        <v>0</v>
      </c>
      <c r="AF152" s="457">
        <v>0</v>
      </c>
      <c r="AG152" s="20">
        <f>SUM(AE152:AF152)</f>
        <v>0</v>
      </c>
      <c r="AH152" s="21">
        <f>X152-AA152</f>
        <v>12886824</v>
      </c>
      <c r="AI152" s="17">
        <f>X152-AD152</f>
        <v>12886824</v>
      </c>
      <c r="AJ152" s="18">
        <f>X152-AG152</f>
        <v>20000000</v>
      </c>
      <c r="AK152" s="10"/>
      <c r="AL152" s="455">
        <v>0</v>
      </c>
      <c r="AM152" s="458">
        <v>0</v>
      </c>
      <c r="AN152" s="10"/>
    </row>
    <row r="153" spans="1:40" s="467" customFormat="1" x14ac:dyDescent="0.2">
      <c r="A153" s="623"/>
      <c r="N153" s="10"/>
      <c r="R153" s="10"/>
      <c r="S153" s="155">
        <f>+IF(ABRIL!S153=0,"",ABRIL!S153)</f>
        <v>2020199</v>
      </c>
      <c r="T153" s="159" t="str">
        <f>+IF(ABRIL!T153=0,"",ABRIL!T153)</f>
        <v>Vigencias Anteriores</v>
      </c>
      <c r="U153" s="29">
        <f>+ENERO!U153</f>
        <v>0</v>
      </c>
      <c r="V153" s="17">
        <f>ABRIL!V153+MAYO!AL153</f>
        <v>0</v>
      </c>
      <c r="W153" s="17">
        <f>ABRIL!W153+MAYO!AM153</f>
        <v>22587439</v>
      </c>
      <c r="X153" s="20">
        <f>SUM(U153:W153)</f>
        <v>22587439</v>
      </c>
      <c r="Y153" s="21">
        <f>ABRIL!AA153</f>
        <v>22587439</v>
      </c>
      <c r="Z153" s="457">
        <v>0</v>
      </c>
      <c r="AA153" s="20">
        <f>SUM(Y153:Z153)</f>
        <v>22587439</v>
      </c>
      <c r="AB153" s="21">
        <f>ABRIL!AD153</f>
        <v>22587439</v>
      </c>
      <c r="AC153" s="457">
        <v>0</v>
      </c>
      <c r="AD153" s="20">
        <f>SUM(AB153:AC153)</f>
        <v>22587439</v>
      </c>
      <c r="AE153" s="21">
        <f>ABRIL!AG153</f>
        <v>19119356</v>
      </c>
      <c r="AF153" s="457">
        <v>3622943</v>
      </c>
      <c r="AG153" s="20">
        <f>SUM(AE153:AF153)</f>
        <v>22742299</v>
      </c>
      <c r="AH153" s="21">
        <f>X153-AA153</f>
        <v>0</v>
      </c>
      <c r="AI153" s="17">
        <f>X153-AD153</f>
        <v>0</v>
      </c>
      <c r="AJ153" s="18">
        <f>X153-AG153</f>
        <v>-154860</v>
      </c>
      <c r="AK153" s="10"/>
      <c r="AL153" s="455">
        <v>0</v>
      </c>
      <c r="AM153" s="458">
        <v>0</v>
      </c>
      <c r="AN153" s="10"/>
    </row>
    <row r="154" spans="1:40" s="467" customFormat="1" ht="15.75" x14ac:dyDescent="0.2">
      <c r="A154" s="623"/>
      <c r="N154" s="10"/>
      <c r="R154" s="10"/>
      <c r="S154" s="448" t="str">
        <f>+IF(ABRIL!S154=0,"",ABRIL!S154)</f>
        <v/>
      </c>
      <c r="T154" s="649" t="str">
        <f>+IF(ABRIL!T154=0,"",ABRIL!T154)</f>
        <v/>
      </c>
      <c r="U154" s="193"/>
      <c r="V154" s="193"/>
      <c r="W154" s="193"/>
      <c r="X154" s="193"/>
      <c r="Y154" s="193"/>
      <c r="Z154" s="193"/>
      <c r="AA154" s="193"/>
      <c r="AB154" s="193"/>
      <c r="AC154" s="193"/>
      <c r="AD154" s="193"/>
      <c r="AE154" s="193"/>
      <c r="AF154" s="193"/>
      <c r="AG154" s="193"/>
      <c r="AH154" s="193"/>
      <c r="AI154" s="193"/>
      <c r="AJ154" s="207"/>
      <c r="AK154" s="10"/>
      <c r="AL154" s="213"/>
      <c r="AM154" s="214"/>
      <c r="AN154" s="10"/>
    </row>
    <row r="155" spans="1:40" s="467" customFormat="1" ht="15" x14ac:dyDescent="0.2">
      <c r="A155" s="623"/>
      <c r="N155" s="10"/>
      <c r="R155" s="10"/>
      <c r="S155" s="34">
        <f>+IF(ABRIL!S155=0,"",ABRIL!S155)</f>
        <v>2020200</v>
      </c>
      <c r="T155" s="158" t="str">
        <f>+IF(ABRIL!T155=0,"",ABRIL!T155)</f>
        <v>Adquisición de Servicios</v>
      </c>
      <c r="U155" s="157">
        <f t="shared" ref="U155:AJ155" si="139">SUM(U156:U157)+U168</f>
        <v>203000000</v>
      </c>
      <c r="V155" s="144">
        <f t="shared" si="139"/>
        <v>0</v>
      </c>
      <c r="W155" s="144">
        <f t="shared" si="139"/>
        <v>56456770</v>
      </c>
      <c r="X155" s="152">
        <f t="shared" si="139"/>
        <v>259456770</v>
      </c>
      <c r="Y155" s="151">
        <f t="shared" si="139"/>
        <v>157842165</v>
      </c>
      <c r="Z155" s="144">
        <f t="shared" si="139"/>
        <v>4953969</v>
      </c>
      <c r="AA155" s="152">
        <f t="shared" si="139"/>
        <v>162796134</v>
      </c>
      <c r="AB155" s="151">
        <f t="shared" si="139"/>
        <v>100072710</v>
      </c>
      <c r="AC155" s="144">
        <f t="shared" si="139"/>
        <v>7884589</v>
      </c>
      <c r="AD155" s="152">
        <f t="shared" si="139"/>
        <v>107957299</v>
      </c>
      <c r="AE155" s="151">
        <f t="shared" si="139"/>
        <v>68520900</v>
      </c>
      <c r="AF155" s="144">
        <f t="shared" si="139"/>
        <v>14048780</v>
      </c>
      <c r="AG155" s="152">
        <f t="shared" si="139"/>
        <v>82569680</v>
      </c>
      <c r="AH155" s="151">
        <f t="shared" si="139"/>
        <v>96660636</v>
      </c>
      <c r="AI155" s="144">
        <f t="shared" si="139"/>
        <v>151499471</v>
      </c>
      <c r="AJ155" s="153">
        <f t="shared" si="139"/>
        <v>176887090</v>
      </c>
      <c r="AK155" s="10"/>
      <c r="AL155" s="151">
        <f>SUM(AL156:AL157)+AL168</f>
        <v>0</v>
      </c>
      <c r="AM155" s="153">
        <f>SUM(AM156:AM157)+AM168</f>
        <v>0</v>
      </c>
      <c r="AN155" s="10"/>
    </row>
    <row r="156" spans="1:40" s="467" customFormat="1" x14ac:dyDescent="0.2">
      <c r="A156" s="623"/>
      <c r="N156" s="10"/>
      <c r="P156" s="10"/>
      <c r="Q156" s="10"/>
      <c r="R156" s="10"/>
      <c r="S156" s="155">
        <f>+IF(ABRIL!S156=0,"",ABRIL!S156)</f>
        <v>2020201</v>
      </c>
      <c r="T156" s="159" t="str">
        <f>+IF(ABRIL!T156=0,"",ABRIL!T156)</f>
        <v>Mantenimiento Hospitalario</v>
      </c>
      <c r="U156" s="29">
        <f>+ENERO!U156</f>
        <v>80000000</v>
      </c>
      <c r="V156" s="17">
        <f>ABRIL!V156+MAYO!AL156</f>
        <v>0</v>
      </c>
      <c r="W156" s="17">
        <f>ABRIL!W156+MAYO!AM156</f>
        <v>17500000</v>
      </c>
      <c r="X156" s="20">
        <f>SUM(U156:W156)</f>
        <v>97500000</v>
      </c>
      <c r="Y156" s="21">
        <f>ABRIL!AA156</f>
        <v>51150962</v>
      </c>
      <c r="Z156" s="457">
        <v>2612400</v>
      </c>
      <c r="AA156" s="20">
        <f>SUM(Y156:Z156)</f>
        <v>53763362</v>
      </c>
      <c r="AB156" s="21">
        <f>ABRIL!AD156</f>
        <v>28734731</v>
      </c>
      <c r="AC156" s="457">
        <v>3828400</v>
      </c>
      <c r="AD156" s="20">
        <f>SUM(AB156:AC156)</f>
        <v>32563131</v>
      </c>
      <c r="AE156" s="21">
        <f>ABRIL!AG156</f>
        <v>27000864</v>
      </c>
      <c r="AF156" s="457">
        <v>2898299</v>
      </c>
      <c r="AG156" s="20">
        <f>SUM(AE156:AF156)</f>
        <v>29899163</v>
      </c>
      <c r="AH156" s="21">
        <f>X156-AA156</f>
        <v>43736638</v>
      </c>
      <c r="AI156" s="17">
        <f>X156-AD156</f>
        <v>64936869</v>
      </c>
      <c r="AJ156" s="18">
        <f>X156-AG156</f>
        <v>67600837</v>
      </c>
      <c r="AK156" s="10"/>
      <c r="AL156" s="455">
        <v>0</v>
      </c>
      <c r="AM156" s="458">
        <v>0</v>
      </c>
      <c r="AN156" s="10"/>
    </row>
    <row r="157" spans="1:40" s="467" customFormat="1" x14ac:dyDescent="0.2">
      <c r="A157" s="623"/>
      <c r="N157" s="10"/>
      <c r="P157" s="10"/>
      <c r="Q157" s="10"/>
      <c r="R157" s="10"/>
      <c r="S157" s="155">
        <f>+IF(ABRIL!S157=0,"",ABRIL!S157)</f>
        <v>2020202</v>
      </c>
      <c r="T157" s="159" t="str">
        <f>+IF(ABRIL!T157=0,"",ABRIL!T157)</f>
        <v>Otros</v>
      </c>
      <c r="U157" s="29">
        <f t="shared" ref="U157:AJ157" si="140">SUM(U158:U167)</f>
        <v>123000000</v>
      </c>
      <c r="V157" s="17">
        <f t="shared" si="140"/>
        <v>0</v>
      </c>
      <c r="W157" s="17">
        <f t="shared" si="140"/>
        <v>0</v>
      </c>
      <c r="X157" s="20">
        <f t="shared" si="140"/>
        <v>123000000</v>
      </c>
      <c r="Y157" s="21">
        <f t="shared" si="140"/>
        <v>67734433</v>
      </c>
      <c r="Z157" s="169">
        <f t="shared" si="140"/>
        <v>2341569</v>
      </c>
      <c r="AA157" s="20">
        <f t="shared" si="140"/>
        <v>70076002</v>
      </c>
      <c r="AB157" s="21">
        <f t="shared" si="140"/>
        <v>32381209</v>
      </c>
      <c r="AC157" s="169">
        <f t="shared" si="140"/>
        <v>4056189</v>
      </c>
      <c r="AD157" s="20">
        <f t="shared" si="140"/>
        <v>36437398</v>
      </c>
      <c r="AE157" s="21">
        <f t="shared" si="140"/>
        <v>19368568</v>
      </c>
      <c r="AF157" s="169">
        <f t="shared" si="140"/>
        <v>8518055</v>
      </c>
      <c r="AG157" s="20">
        <f t="shared" si="140"/>
        <v>27886623</v>
      </c>
      <c r="AH157" s="21">
        <f t="shared" si="140"/>
        <v>52923998</v>
      </c>
      <c r="AI157" s="17">
        <f t="shared" si="140"/>
        <v>86562602</v>
      </c>
      <c r="AJ157" s="18">
        <f t="shared" si="140"/>
        <v>95113377</v>
      </c>
      <c r="AK157" s="12"/>
      <c r="AL157" s="31">
        <f>SUM(AL158:AL167)</f>
        <v>0</v>
      </c>
      <c r="AM157" s="28">
        <f>SUM(AM158:AM167)</f>
        <v>0</v>
      </c>
      <c r="AN157" s="10"/>
    </row>
    <row r="158" spans="1:40" s="467" customFormat="1" x14ac:dyDescent="0.2">
      <c r="A158" s="623"/>
      <c r="N158" s="10"/>
      <c r="P158" s="10"/>
      <c r="Q158" s="10"/>
      <c r="R158" s="10"/>
      <c r="S158" s="156" t="str">
        <f>+IF(ABRIL!S158=0,"",ABRIL!S158)</f>
        <v>2020202-1</v>
      </c>
      <c r="T158" s="55" t="str">
        <f>+IF(ABRIL!T158=0,"",ABRIL!T158)</f>
        <v>Seguros</v>
      </c>
      <c r="U158" s="29">
        <f>+ENERO!U158</f>
        <v>12000000</v>
      </c>
      <c r="V158" s="17">
        <f>ABRIL!V158+MAYO!AL158</f>
        <v>0</v>
      </c>
      <c r="W158" s="17">
        <f>ABRIL!W158+MAYO!AM158</f>
        <v>0</v>
      </c>
      <c r="X158" s="20">
        <f t="shared" ref="X158:X168" si="141">SUM(U158:W158)</f>
        <v>12000000</v>
      </c>
      <c r="Y158" s="21">
        <f>ABRIL!AA158</f>
        <v>1441728</v>
      </c>
      <c r="Z158" s="457">
        <v>913669</v>
      </c>
      <c r="AA158" s="20">
        <f t="shared" ref="AA158:AA168" si="142">SUM(Y158:Z158)</f>
        <v>2355397</v>
      </c>
      <c r="AB158" s="21">
        <f>ABRIL!AD158</f>
        <v>1441728</v>
      </c>
      <c r="AC158" s="457">
        <v>913669</v>
      </c>
      <c r="AD158" s="20">
        <f t="shared" ref="AD158:AD168" si="143">SUM(AB158:AC158)</f>
        <v>2355397</v>
      </c>
      <c r="AE158" s="21">
        <f>ABRIL!AG158</f>
        <v>782400</v>
      </c>
      <c r="AF158" s="457">
        <v>659328</v>
      </c>
      <c r="AG158" s="20">
        <f t="shared" ref="AG158:AG168" si="144">SUM(AE158:AF158)</f>
        <v>1441728</v>
      </c>
      <c r="AH158" s="21">
        <f t="shared" ref="AH158:AH168" si="145">X158-AA158</f>
        <v>9644603</v>
      </c>
      <c r="AI158" s="17">
        <f t="shared" ref="AI158:AI168" si="146">X158-AD158</f>
        <v>9644603</v>
      </c>
      <c r="AJ158" s="18">
        <f t="shared" ref="AJ158:AJ168" si="147">X158-AG158</f>
        <v>10558272</v>
      </c>
      <c r="AK158" s="10"/>
      <c r="AL158" s="455">
        <v>0</v>
      </c>
      <c r="AM158" s="458">
        <v>0</v>
      </c>
      <c r="AN158" s="10"/>
    </row>
    <row r="159" spans="1:40" s="467" customFormat="1" x14ac:dyDescent="0.2">
      <c r="A159" s="623"/>
      <c r="N159" s="10"/>
      <c r="P159" s="10"/>
      <c r="Q159" s="10"/>
      <c r="R159" s="10"/>
      <c r="S159" s="156" t="str">
        <f>+IF(ABRIL!S159=0,"",ABRIL!S159)</f>
        <v>2020202-2</v>
      </c>
      <c r="T159" s="55" t="str">
        <f>+IF(ABRIL!T159=0,"",ABRIL!T159)</f>
        <v>Impresos y Publicaciones</v>
      </c>
      <c r="U159" s="29">
        <f>+ENERO!U159</f>
        <v>1000000</v>
      </c>
      <c r="V159" s="17">
        <f>ABRIL!V159+MAYO!AL159</f>
        <v>0</v>
      </c>
      <c r="W159" s="17">
        <f>ABRIL!W159+MAYO!AM159</f>
        <v>0</v>
      </c>
      <c r="X159" s="20">
        <f t="shared" si="141"/>
        <v>1000000</v>
      </c>
      <c r="Y159" s="21">
        <f>ABRIL!AA159</f>
        <v>0</v>
      </c>
      <c r="Z159" s="457">
        <v>0</v>
      </c>
      <c r="AA159" s="20">
        <f t="shared" si="142"/>
        <v>0</v>
      </c>
      <c r="AB159" s="21">
        <f>ABRIL!AD159</f>
        <v>0</v>
      </c>
      <c r="AC159" s="457">
        <v>0</v>
      </c>
      <c r="AD159" s="20">
        <f t="shared" si="143"/>
        <v>0</v>
      </c>
      <c r="AE159" s="21">
        <f>ABRIL!AG159</f>
        <v>0</v>
      </c>
      <c r="AF159" s="457">
        <v>0</v>
      </c>
      <c r="AG159" s="20">
        <f t="shared" si="144"/>
        <v>0</v>
      </c>
      <c r="AH159" s="21">
        <f t="shared" si="145"/>
        <v>1000000</v>
      </c>
      <c r="AI159" s="17">
        <f t="shared" si="146"/>
        <v>1000000</v>
      </c>
      <c r="AJ159" s="18">
        <f t="shared" si="147"/>
        <v>1000000</v>
      </c>
      <c r="AK159" s="10"/>
      <c r="AL159" s="455">
        <v>0</v>
      </c>
      <c r="AM159" s="458">
        <v>0</v>
      </c>
      <c r="AN159" s="10"/>
    </row>
    <row r="160" spans="1:40" s="467" customFormat="1" x14ac:dyDescent="0.2">
      <c r="A160" s="623"/>
      <c r="N160" s="10"/>
      <c r="P160" s="10"/>
      <c r="Q160" s="10"/>
      <c r="R160" s="10"/>
      <c r="S160" s="156" t="str">
        <f>+IF(ABRIL!S160=0,"",ABRIL!S160)</f>
        <v>2020202-3</v>
      </c>
      <c r="T160" s="55" t="str">
        <f>+IF(ABRIL!T160=0,"",ABRIL!T160)</f>
        <v>Pago a otras IPS</v>
      </c>
      <c r="U160" s="29">
        <f>+ENERO!U160</f>
        <v>2000000</v>
      </c>
      <c r="V160" s="17">
        <f>ABRIL!V160+MAYO!AL160</f>
        <v>0</v>
      </c>
      <c r="W160" s="17">
        <f>ABRIL!W160+MAYO!AM160</f>
        <v>0</v>
      </c>
      <c r="X160" s="20">
        <f t="shared" si="141"/>
        <v>2000000</v>
      </c>
      <c r="Y160" s="21">
        <f>ABRIL!AA160</f>
        <v>49800</v>
      </c>
      <c r="Z160" s="457">
        <v>143700</v>
      </c>
      <c r="AA160" s="20">
        <f t="shared" si="142"/>
        <v>193500</v>
      </c>
      <c r="AB160" s="21">
        <f>ABRIL!AD160</f>
        <v>49800</v>
      </c>
      <c r="AC160" s="457">
        <v>143700</v>
      </c>
      <c r="AD160" s="20">
        <f t="shared" si="143"/>
        <v>193500</v>
      </c>
      <c r="AE160" s="21">
        <f>ABRIL!AG160</f>
        <v>0</v>
      </c>
      <c r="AF160" s="457">
        <v>0</v>
      </c>
      <c r="AG160" s="20">
        <f t="shared" si="144"/>
        <v>0</v>
      </c>
      <c r="AH160" s="21">
        <f t="shared" si="145"/>
        <v>1806500</v>
      </c>
      <c r="AI160" s="17">
        <f t="shared" si="146"/>
        <v>1806500</v>
      </c>
      <c r="AJ160" s="18">
        <f t="shared" si="147"/>
        <v>2000000</v>
      </c>
      <c r="AK160" s="10"/>
      <c r="AL160" s="455">
        <v>0</v>
      </c>
      <c r="AM160" s="458">
        <v>0</v>
      </c>
      <c r="AN160" s="10"/>
    </row>
    <row r="161" spans="1:40" s="467" customFormat="1" x14ac:dyDescent="0.2">
      <c r="A161" s="623"/>
      <c r="N161" s="10"/>
      <c r="P161" s="10"/>
      <c r="Q161" s="10"/>
      <c r="R161" s="10"/>
      <c r="S161" s="156" t="str">
        <f>+IF(ABRIL!S161=0,"",ABRIL!S161)</f>
        <v>2020202-4</v>
      </c>
      <c r="T161" s="55" t="str">
        <f>+IF(ABRIL!T161=0,"",ABRIL!T161)</f>
        <v>Comunicaciones y Transportes</v>
      </c>
      <c r="U161" s="29">
        <f>+ENERO!U161</f>
        <v>15000000</v>
      </c>
      <c r="V161" s="17">
        <f>ABRIL!V161+MAYO!AL161</f>
        <v>0</v>
      </c>
      <c r="W161" s="17">
        <f>ABRIL!W161+MAYO!AM161</f>
        <v>0</v>
      </c>
      <c r="X161" s="20">
        <f t="shared" si="141"/>
        <v>15000000</v>
      </c>
      <c r="Y161" s="21">
        <f>ABRIL!AA161</f>
        <v>2566900</v>
      </c>
      <c r="Z161" s="457">
        <v>689000</v>
      </c>
      <c r="AA161" s="20">
        <f t="shared" si="142"/>
        <v>3255900</v>
      </c>
      <c r="AB161" s="21">
        <f>ABRIL!AD161</f>
        <v>2566900</v>
      </c>
      <c r="AC161" s="457">
        <v>689000</v>
      </c>
      <c r="AD161" s="20">
        <f t="shared" si="143"/>
        <v>3255900</v>
      </c>
      <c r="AE161" s="21">
        <f>ABRIL!AG161</f>
        <v>2758900</v>
      </c>
      <c r="AF161" s="457">
        <v>830600</v>
      </c>
      <c r="AG161" s="20">
        <f t="shared" si="144"/>
        <v>3589500</v>
      </c>
      <c r="AH161" s="21">
        <f t="shared" si="145"/>
        <v>11744100</v>
      </c>
      <c r="AI161" s="17">
        <f t="shared" si="146"/>
        <v>11744100</v>
      </c>
      <c r="AJ161" s="18">
        <f t="shared" si="147"/>
        <v>11410500</v>
      </c>
      <c r="AK161" s="10"/>
      <c r="AL161" s="455">
        <v>0</v>
      </c>
      <c r="AM161" s="458">
        <v>0</v>
      </c>
      <c r="AN161" s="10"/>
    </row>
    <row r="162" spans="1:40" s="467" customFormat="1" x14ac:dyDescent="0.2">
      <c r="A162" s="623"/>
      <c r="N162" s="10"/>
      <c r="P162" s="10"/>
      <c r="Q162" s="10"/>
      <c r="R162" s="10"/>
      <c r="S162" s="156" t="str">
        <f>+IF(ABRIL!S162=0,"",ABRIL!S162)</f>
        <v>2020202-5</v>
      </c>
      <c r="T162" s="55" t="str">
        <f>+IF(ABRIL!T162=0,"",ABRIL!T162)</f>
        <v>Viáticos y Gastos de Viaje</v>
      </c>
      <c r="U162" s="29">
        <f>+ENERO!U162</f>
        <v>4000000</v>
      </c>
      <c r="V162" s="17">
        <f>ABRIL!V162+MAYO!AL162</f>
        <v>0</v>
      </c>
      <c r="W162" s="17">
        <f>ABRIL!W162+MAYO!AM162</f>
        <v>0</v>
      </c>
      <c r="X162" s="20">
        <f t="shared" si="141"/>
        <v>4000000</v>
      </c>
      <c r="Y162" s="21">
        <f>ABRIL!AA162</f>
        <v>513328</v>
      </c>
      <c r="Z162" s="457">
        <v>123200</v>
      </c>
      <c r="AA162" s="20">
        <f t="shared" si="142"/>
        <v>636528</v>
      </c>
      <c r="AB162" s="21">
        <f>ABRIL!AD162</f>
        <v>513328</v>
      </c>
      <c r="AC162" s="457">
        <v>123200</v>
      </c>
      <c r="AD162" s="20">
        <f t="shared" si="143"/>
        <v>636528</v>
      </c>
      <c r="AE162" s="21">
        <f>ABRIL!AG162</f>
        <v>513328</v>
      </c>
      <c r="AF162" s="457">
        <v>123200</v>
      </c>
      <c r="AG162" s="20">
        <f t="shared" si="144"/>
        <v>636528</v>
      </c>
      <c r="AH162" s="21">
        <f t="shared" si="145"/>
        <v>3363472</v>
      </c>
      <c r="AI162" s="17">
        <f t="shared" si="146"/>
        <v>3363472</v>
      </c>
      <c r="AJ162" s="18">
        <f t="shared" si="147"/>
        <v>3363472</v>
      </c>
      <c r="AK162" s="10"/>
      <c r="AL162" s="455">
        <v>0</v>
      </c>
      <c r="AM162" s="458">
        <v>0</v>
      </c>
      <c r="AN162" s="10"/>
    </row>
    <row r="163" spans="1:40" s="467" customFormat="1" x14ac:dyDescent="0.2">
      <c r="A163" s="623"/>
      <c r="N163" s="10"/>
      <c r="P163" s="10"/>
      <c r="Q163" s="10"/>
      <c r="R163" s="10"/>
      <c r="S163" s="156" t="str">
        <f>+IF(ABRIL!S163=0,"",ABRIL!S163)</f>
        <v>2020202-6</v>
      </c>
      <c r="T163" s="55" t="str">
        <f>+IF(ABRIL!T163=0,"",ABRIL!T163)</f>
        <v>Plan Integral de Manejo de Residuos Sólidos Hospitalarios</v>
      </c>
      <c r="U163" s="29">
        <f>+ENERO!U163</f>
        <v>13000000</v>
      </c>
      <c r="V163" s="17">
        <f>ABRIL!V163+MAYO!AL163</f>
        <v>0</v>
      </c>
      <c r="W163" s="17">
        <f>ABRIL!W163+MAYO!AM163</f>
        <v>0</v>
      </c>
      <c r="X163" s="20">
        <f t="shared" si="141"/>
        <v>13000000</v>
      </c>
      <c r="Y163" s="21">
        <f>ABRIL!AA163</f>
        <v>9176680</v>
      </c>
      <c r="Z163" s="457">
        <v>0</v>
      </c>
      <c r="AA163" s="20">
        <f t="shared" si="142"/>
        <v>9176680</v>
      </c>
      <c r="AB163" s="21">
        <f>ABRIL!AD163</f>
        <v>2574874</v>
      </c>
      <c r="AC163" s="457">
        <v>557420</v>
      </c>
      <c r="AD163" s="20">
        <f t="shared" si="143"/>
        <v>3132294</v>
      </c>
      <c r="AE163" s="21">
        <f>ABRIL!AG163</f>
        <v>0</v>
      </c>
      <c r="AF163" s="457">
        <v>938200</v>
      </c>
      <c r="AG163" s="20">
        <f t="shared" si="144"/>
        <v>938200</v>
      </c>
      <c r="AH163" s="21">
        <f t="shared" si="145"/>
        <v>3823320</v>
      </c>
      <c r="AI163" s="17">
        <f t="shared" si="146"/>
        <v>9867706</v>
      </c>
      <c r="AJ163" s="18">
        <f t="shared" si="147"/>
        <v>12061800</v>
      </c>
      <c r="AK163" s="10"/>
      <c r="AL163" s="455">
        <v>0</v>
      </c>
      <c r="AM163" s="458">
        <v>0</v>
      </c>
      <c r="AN163" s="10"/>
    </row>
    <row r="164" spans="1:40" s="467" customFormat="1" x14ac:dyDescent="0.2">
      <c r="A164" s="623"/>
      <c r="N164" s="10"/>
      <c r="P164" s="10"/>
      <c r="Q164" s="10"/>
      <c r="R164" s="10"/>
      <c r="S164" s="156" t="str">
        <f>+IF(ABRIL!S164=0,"",ABRIL!S164)</f>
        <v>2020202-7</v>
      </c>
      <c r="T164" s="55" t="str">
        <f>+IF(ABRIL!T164=0,"",ABRIL!T164)</f>
        <v>Servicios de Laboratorio contratados con terceros</v>
      </c>
      <c r="U164" s="29">
        <f>+ENERO!U164</f>
        <v>18000000</v>
      </c>
      <c r="V164" s="17">
        <f>ABRIL!V164+MAYO!AL164</f>
        <v>0</v>
      </c>
      <c r="W164" s="17">
        <f>ABRIL!W164+MAYO!AM164</f>
        <v>0</v>
      </c>
      <c r="X164" s="20">
        <f t="shared" si="141"/>
        <v>18000000</v>
      </c>
      <c r="Y164" s="21">
        <f>ABRIL!AA164</f>
        <v>12314000</v>
      </c>
      <c r="Z164" s="457">
        <v>472000</v>
      </c>
      <c r="AA164" s="20">
        <f t="shared" si="142"/>
        <v>12786000</v>
      </c>
      <c r="AB164" s="21">
        <f>ABRIL!AD164</f>
        <v>5857300</v>
      </c>
      <c r="AC164" s="457">
        <v>1629200</v>
      </c>
      <c r="AD164" s="20">
        <f t="shared" si="143"/>
        <v>7486500</v>
      </c>
      <c r="AE164" s="21">
        <f>ABRIL!AG164</f>
        <v>1442000</v>
      </c>
      <c r="AF164" s="457">
        <v>1250000</v>
      </c>
      <c r="AG164" s="20">
        <f t="shared" si="144"/>
        <v>2692000</v>
      </c>
      <c r="AH164" s="21">
        <f t="shared" si="145"/>
        <v>5214000</v>
      </c>
      <c r="AI164" s="17">
        <f t="shared" si="146"/>
        <v>10513500</v>
      </c>
      <c r="AJ164" s="18">
        <f t="shared" si="147"/>
        <v>15308000</v>
      </c>
      <c r="AK164" s="10"/>
      <c r="AL164" s="455">
        <v>0</v>
      </c>
      <c r="AM164" s="458">
        <v>0</v>
      </c>
      <c r="AN164" s="10"/>
    </row>
    <row r="165" spans="1:40" s="467" customFormat="1" x14ac:dyDescent="0.2">
      <c r="A165" s="623"/>
      <c r="N165" s="10"/>
      <c r="P165" s="10"/>
      <c r="Q165" s="10"/>
      <c r="R165" s="10"/>
      <c r="S165" s="156" t="str">
        <f>+IF(ABRIL!S165=0,"",ABRIL!S165)</f>
        <v>2020202-8</v>
      </c>
      <c r="T165" s="55" t="str">
        <f>+IF(ABRIL!T165=0,"",ABRIL!T165)</f>
        <v>Servicios de Rayos X e Imaginología contratado con terceros</v>
      </c>
      <c r="U165" s="29">
        <f>+ENERO!U165</f>
        <v>0</v>
      </c>
      <c r="V165" s="17">
        <f>ABRIL!V165+MAYO!AL165</f>
        <v>0</v>
      </c>
      <c r="W165" s="17">
        <f>ABRIL!W165+MAYO!AM165</f>
        <v>0</v>
      </c>
      <c r="X165" s="20">
        <f t="shared" si="141"/>
        <v>0</v>
      </c>
      <c r="Y165" s="21">
        <f>ABRIL!AA165</f>
        <v>0</v>
      </c>
      <c r="Z165" s="457">
        <v>0</v>
      </c>
      <c r="AA165" s="20">
        <f t="shared" si="142"/>
        <v>0</v>
      </c>
      <c r="AB165" s="21">
        <f>ABRIL!AD165</f>
        <v>0</v>
      </c>
      <c r="AC165" s="457">
        <v>0</v>
      </c>
      <c r="AD165" s="20">
        <f t="shared" si="143"/>
        <v>0</v>
      </c>
      <c r="AE165" s="21">
        <f>ABRIL!AG165</f>
        <v>0</v>
      </c>
      <c r="AF165" s="457">
        <v>0</v>
      </c>
      <c r="AG165" s="20">
        <f t="shared" si="144"/>
        <v>0</v>
      </c>
      <c r="AH165" s="21">
        <f t="shared" si="145"/>
        <v>0</v>
      </c>
      <c r="AI165" s="17">
        <f t="shared" si="146"/>
        <v>0</v>
      </c>
      <c r="AJ165" s="18">
        <f t="shared" si="147"/>
        <v>0</v>
      </c>
      <c r="AK165" s="10"/>
      <c r="AL165" s="455">
        <v>0</v>
      </c>
      <c r="AM165" s="458">
        <v>0</v>
      </c>
      <c r="AN165" s="10"/>
    </row>
    <row r="166" spans="1:40" s="467" customFormat="1" x14ac:dyDescent="0.2">
      <c r="A166" s="623"/>
      <c r="N166" s="10"/>
      <c r="P166" s="10"/>
      <c r="Q166" s="10"/>
      <c r="R166" s="10"/>
      <c r="S166" s="156" t="str">
        <f>+IF(ABRIL!S166=0,"",ABRIL!S166)</f>
        <v>2020202-9</v>
      </c>
      <c r="T166" s="55" t="str">
        <f>+IF(ABRIL!T166=0,"",ABRIL!T166)</f>
        <v>Arrendamientos</v>
      </c>
      <c r="U166" s="29">
        <f>+ENERO!U166</f>
        <v>58000000</v>
      </c>
      <c r="V166" s="17">
        <f>ABRIL!V166+MAYO!AL166</f>
        <v>0</v>
      </c>
      <c r="W166" s="17">
        <f>ABRIL!W166+MAYO!AM166</f>
        <v>0</v>
      </c>
      <c r="X166" s="20">
        <f t="shared" si="141"/>
        <v>58000000</v>
      </c>
      <c r="Y166" s="21">
        <f>ABRIL!AA166</f>
        <v>41671997</v>
      </c>
      <c r="Z166" s="457">
        <v>0</v>
      </c>
      <c r="AA166" s="20">
        <f t="shared" si="142"/>
        <v>41671997</v>
      </c>
      <c r="AB166" s="21">
        <f>ABRIL!AD166</f>
        <v>19377279</v>
      </c>
      <c r="AC166" s="457">
        <v>0</v>
      </c>
      <c r="AD166" s="20">
        <f t="shared" si="143"/>
        <v>19377279</v>
      </c>
      <c r="AE166" s="21">
        <f>ABRIL!AG166</f>
        <v>13871940</v>
      </c>
      <c r="AF166" s="457">
        <v>4716727</v>
      </c>
      <c r="AG166" s="20">
        <f t="shared" si="144"/>
        <v>18588667</v>
      </c>
      <c r="AH166" s="21">
        <f t="shared" si="145"/>
        <v>16328003</v>
      </c>
      <c r="AI166" s="17">
        <f t="shared" si="146"/>
        <v>38622721</v>
      </c>
      <c r="AJ166" s="18">
        <f t="shared" si="147"/>
        <v>39411333</v>
      </c>
      <c r="AK166" s="10"/>
      <c r="AL166" s="455">
        <v>0</v>
      </c>
      <c r="AM166" s="458">
        <v>0</v>
      </c>
      <c r="AN166" s="10"/>
    </row>
    <row r="167" spans="1:40" s="467" customFormat="1" x14ac:dyDescent="0.2">
      <c r="A167" s="623"/>
      <c r="N167" s="10"/>
      <c r="P167" s="10"/>
      <c r="Q167" s="10"/>
      <c r="R167" s="10"/>
      <c r="S167" s="156" t="str">
        <f>+IF(ABRIL!S167=0,"",ABRIL!S167)</f>
        <v>2020202-10</v>
      </c>
      <c r="T167" s="55" t="str">
        <f>+IF(ABRIL!T167=0,"",ABRIL!T167)</f>
        <v>Servicios Públicos</v>
      </c>
      <c r="U167" s="29">
        <f>+ENERO!U167</f>
        <v>0</v>
      </c>
      <c r="V167" s="17">
        <f>ABRIL!V167+MAYO!AL167</f>
        <v>0</v>
      </c>
      <c r="W167" s="17">
        <f>ABRIL!W167+MAYO!AM167</f>
        <v>0</v>
      </c>
      <c r="X167" s="20">
        <f>SUM(U167:W167)</f>
        <v>0</v>
      </c>
      <c r="Y167" s="21">
        <f>ABRIL!AA167</f>
        <v>0</v>
      </c>
      <c r="Z167" s="457">
        <v>0</v>
      </c>
      <c r="AA167" s="20">
        <f>SUM(Y167:Z167)</f>
        <v>0</v>
      </c>
      <c r="AB167" s="21">
        <f>ABRIL!AD167</f>
        <v>0</v>
      </c>
      <c r="AC167" s="457">
        <v>0</v>
      </c>
      <c r="AD167" s="20">
        <f>SUM(AB167:AC167)</f>
        <v>0</v>
      </c>
      <c r="AE167" s="21">
        <f>ABRIL!AG167</f>
        <v>0</v>
      </c>
      <c r="AF167" s="457">
        <v>0</v>
      </c>
      <c r="AG167" s="20">
        <f>SUM(AE167:AF167)</f>
        <v>0</v>
      </c>
      <c r="AH167" s="21">
        <f>X167-AA167</f>
        <v>0</v>
      </c>
      <c r="AI167" s="17">
        <f>X167-AD167</f>
        <v>0</v>
      </c>
      <c r="AJ167" s="18">
        <f>X167-AG167</f>
        <v>0</v>
      </c>
      <c r="AK167" s="10"/>
      <c r="AL167" s="455">
        <v>0</v>
      </c>
      <c r="AM167" s="458">
        <v>0</v>
      </c>
      <c r="AN167" s="10"/>
    </row>
    <row r="168" spans="1:40" s="467" customFormat="1" x14ac:dyDescent="0.2">
      <c r="A168" s="623"/>
      <c r="N168" s="10"/>
      <c r="P168" s="10"/>
      <c r="Q168" s="10"/>
      <c r="R168" s="10"/>
      <c r="S168" s="155">
        <f>+IF(ABRIL!S168=0,"",ABRIL!S168)</f>
        <v>2020299</v>
      </c>
      <c r="T168" s="159" t="str">
        <f>+IF(ABRIL!T168=0,"",ABRIL!T168)</f>
        <v>Vigencias Anteriores</v>
      </c>
      <c r="U168" s="29">
        <f>+ENERO!U168</f>
        <v>0</v>
      </c>
      <c r="V168" s="17">
        <f>ABRIL!V168+MAYO!AL168</f>
        <v>0</v>
      </c>
      <c r="W168" s="17">
        <f>ABRIL!W168+MAYO!AM168</f>
        <v>38956770</v>
      </c>
      <c r="X168" s="20">
        <f t="shared" si="141"/>
        <v>38956770</v>
      </c>
      <c r="Y168" s="21">
        <f>ABRIL!AA168</f>
        <v>38956770</v>
      </c>
      <c r="Z168" s="457">
        <v>0</v>
      </c>
      <c r="AA168" s="20">
        <f t="shared" si="142"/>
        <v>38956770</v>
      </c>
      <c r="AB168" s="21">
        <f>ABRIL!AD168</f>
        <v>38956770</v>
      </c>
      <c r="AC168" s="457">
        <v>0</v>
      </c>
      <c r="AD168" s="20">
        <f t="shared" si="143"/>
        <v>38956770</v>
      </c>
      <c r="AE168" s="21">
        <f>ABRIL!AG168</f>
        <v>22151468</v>
      </c>
      <c r="AF168" s="457">
        <v>2632426</v>
      </c>
      <c r="AG168" s="20">
        <f t="shared" si="144"/>
        <v>24783894</v>
      </c>
      <c r="AH168" s="21">
        <f t="shared" si="145"/>
        <v>0</v>
      </c>
      <c r="AI168" s="17">
        <f t="shared" si="146"/>
        <v>0</v>
      </c>
      <c r="AJ168" s="18">
        <f t="shared" si="147"/>
        <v>14172876</v>
      </c>
      <c r="AK168" s="10"/>
      <c r="AL168" s="455">
        <v>0</v>
      </c>
      <c r="AM168" s="458">
        <v>0</v>
      </c>
      <c r="AN168" s="10"/>
    </row>
    <row r="169" spans="1:40" s="467" customFormat="1" ht="15.75" x14ac:dyDescent="0.2">
      <c r="A169" s="623"/>
      <c r="N169" s="10"/>
      <c r="P169" s="10"/>
      <c r="Q169" s="10"/>
      <c r="R169" s="10"/>
      <c r="S169" s="448" t="str">
        <f>+IF(ABRIL!S169=0,"",ABRIL!S169)</f>
        <v/>
      </c>
      <c r="T169" s="649" t="str">
        <f>+IF(ABRIL!T169=0,"",ABRIL!T169)</f>
        <v/>
      </c>
      <c r="U169" s="193"/>
      <c r="V169" s="193"/>
      <c r="W169" s="193"/>
      <c r="X169" s="193"/>
      <c r="Y169" s="193"/>
      <c r="Z169" s="193"/>
      <c r="AA169" s="193"/>
      <c r="AB169" s="193"/>
      <c r="AC169" s="193"/>
      <c r="AD169" s="193"/>
      <c r="AE169" s="193"/>
      <c r="AF169" s="193">
        <v>0</v>
      </c>
      <c r="AG169" s="193"/>
      <c r="AH169" s="193"/>
      <c r="AI169" s="193"/>
      <c r="AJ169" s="207"/>
      <c r="AK169" s="10"/>
      <c r="AL169" s="213"/>
      <c r="AM169" s="214"/>
      <c r="AN169" s="10"/>
    </row>
    <row r="170" spans="1:40" s="467" customFormat="1" ht="15.75" x14ac:dyDescent="0.2">
      <c r="A170" s="623"/>
      <c r="N170" s="10"/>
      <c r="P170" s="10"/>
      <c r="Q170" s="10"/>
      <c r="R170" s="10"/>
      <c r="S170" s="469">
        <f>+IF(ABRIL!S170=0,"",ABRIL!S170)</f>
        <v>3000000</v>
      </c>
      <c r="T170" s="588" t="str">
        <f>+IF(ABRIL!T170=0,"",ABRIL!T170)</f>
        <v>TRANSFERENCIAS CORRIENTES</v>
      </c>
      <c r="U170" s="589">
        <f t="shared" ref="U170:AJ170" si="148">U172+U176+U185</f>
        <v>55451506</v>
      </c>
      <c r="V170" s="590">
        <f t="shared" si="148"/>
        <v>0</v>
      </c>
      <c r="W170" s="590">
        <f t="shared" si="148"/>
        <v>14388253</v>
      </c>
      <c r="X170" s="591">
        <f t="shared" si="148"/>
        <v>69839759</v>
      </c>
      <c r="Y170" s="464">
        <f t="shared" si="148"/>
        <v>28128411</v>
      </c>
      <c r="Z170" s="590">
        <f t="shared" si="148"/>
        <v>3700024</v>
      </c>
      <c r="AA170" s="591">
        <f t="shared" si="148"/>
        <v>31828435</v>
      </c>
      <c r="AB170" s="464">
        <f t="shared" si="148"/>
        <v>28128411</v>
      </c>
      <c r="AC170" s="590">
        <f t="shared" si="148"/>
        <v>3700024</v>
      </c>
      <c r="AD170" s="591">
        <f t="shared" si="148"/>
        <v>31828435</v>
      </c>
      <c r="AE170" s="464">
        <f t="shared" si="148"/>
        <v>25274710</v>
      </c>
      <c r="AF170" s="590">
        <f t="shared" si="148"/>
        <v>2616315</v>
      </c>
      <c r="AG170" s="591">
        <f t="shared" si="148"/>
        <v>27891025</v>
      </c>
      <c r="AH170" s="464">
        <f t="shared" si="148"/>
        <v>38011324</v>
      </c>
      <c r="AI170" s="590">
        <f t="shared" si="148"/>
        <v>38011324</v>
      </c>
      <c r="AJ170" s="465">
        <f t="shared" si="148"/>
        <v>41948734</v>
      </c>
      <c r="AK170" s="10"/>
      <c r="AL170" s="151">
        <f>AL172+AL176+AL185</f>
        <v>0</v>
      </c>
      <c r="AM170" s="153">
        <f>AM172+AM176+AM185</f>
        <v>0</v>
      </c>
      <c r="AN170" s="10"/>
    </row>
    <row r="171" spans="1:40" s="467" customFormat="1" ht="15.75" x14ac:dyDescent="0.2">
      <c r="A171" s="623"/>
      <c r="N171" s="10"/>
      <c r="P171" s="10"/>
      <c r="Q171" s="10"/>
      <c r="R171" s="10"/>
      <c r="S171" s="448" t="str">
        <f>+IF(ABRIL!S171=0,"",ABRIL!S171)</f>
        <v/>
      </c>
      <c r="T171" s="649" t="str">
        <f>+IF(ABRIL!T171=0,"",ABRIL!T171)</f>
        <v/>
      </c>
      <c r="U171" s="193"/>
      <c r="V171" s="193"/>
      <c r="W171" s="193"/>
      <c r="X171" s="193"/>
      <c r="Y171" s="193"/>
      <c r="Z171" s="193"/>
      <c r="AA171" s="193"/>
      <c r="AB171" s="193"/>
      <c r="AC171" s="193"/>
      <c r="AD171" s="193"/>
      <c r="AE171" s="193"/>
      <c r="AF171" s="193"/>
      <c r="AG171" s="193"/>
      <c r="AH171" s="193"/>
      <c r="AI171" s="193"/>
      <c r="AJ171" s="207"/>
      <c r="AK171" s="10"/>
      <c r="AL171" s="213"/>
      <c r="AM171" s="214"/>
      <c r="AN171" s="10"/>
    </row>
    <row r="172" spans="1:40" s="467" customFormat="1" ht="15" x14ac:dyDescent="0.2">
      <c r="A172" s="623"/>
      <c r="N172" s="10"/>
      <c r="P172" s="10"/>
      <c r="Q172" s="10"/>
      <c r="R172" s="10"/>
      <c r="S172" s="34">
        <f>+IF(ABRIL!S172=0,"",ABRIL!S172)</f>
        <v>3100000</v>
      </c>
      <c r="T172" s="158" t="str">
        <f>+IF(ABRIL!T172=0,"",ABRIL!T172)</f>
        <v>Transferencias al Sector Público</v>
      </c>
      <c r="U172" s="157">
        <f t="shared" ref="U172:AJ172" si="149">SUM(U173:U174)</f>
        <v>4000000</v>
      </c>
      <c r="V172" s="144">
        <f t="shared" si="149"/>
        <v>0</v>
      </c>
      <c r="W172" s="144">
        <f t="shared" si="149"/>
        <v>868270</v>
      </c>
      <c r="X172" s="152">
        <f t="shared" si="149"/>
        <v>4868270</v>
      </c>
      <c r="Y172" s="151">
        <f t="shared" si="149"/>
        <v>1532625</v>
      </c>
      <c r="Z172" s="144">
        <f t="shared" si="149"/>
        <v>1215700</v>
      </c>
      <c r="AA172" s="152">
        <f t="shared" si="149"/>
        <v>2748325</v>
      </c>
      <c r="AB172" s="151">
        <f t="shared" si="149"/>
        <v>1532625</v>
      </c>
      <c r="AC172" s="144">
        <f t="shared" si="149"/>
        <v>1215700</v>
      </c>
      <c r="AD172" s="152">
        <f t="shared" si="149"/>
        <v>2748325</v>
      </c>
      <c r="AE172" s="151">
        <f t="shared" si="149"/>
        <v>1532625</v>
      </c>
      <c r="AF172" s="144">
        <f t="shared" si="149"/>
        <v>0</v>
      </c>
      <c r="AG172" s="152">
        <f t="shared" si="149"/>
        <v>1532625</v>
      </c>
      <c r="AH172" s="151">
        <f t="shared" si="149"/>
        <v>2119945</v>
      </c>
      <c r="AI172" s="144">
        <f t="shared" si="149"/>
        <v>2119945</v>
      </c>
      <c r="AJ172" s="153">
        <f t="shared" si="149"/>
        <v>3335645</v>
      </c>
      <c r="AK172" s="10"/>
      <c r="AL172" s="151">
        <f>SUM(AL173:AL174)</f>
        <v>0</v>
      </c>
      <c r="AM172" s="153">
        <f>SUM(AM173:AM174)</f>
        <v>0</v>
      </c>
      <c r="AN172" s="10"/>
    </row>
    <row r="173" spans="1:40" s="467" customFormat="1" x14ac:dyDescent="0.2">
      <c r="A173" s="623"/>
      <c r="N173" s="10"/>
      <c r="P173" s="10"/>
      <c r="Q173" s="10"/>
      <c r="R173" s="10"/>
      <c r="S173" s="155">
        <f>+IF(ABRIL!S173=0,"",ABRIL!S173)</f>
        <v>3100003</v>
      </c>
      <c r="T173" s="159" t="str">
        <f>+IF(ABRIL!T173=0,"",ABRIL!T173)</f>
        <v>Entidades Públicas (Contraloria, Supersalud,…)</v>
      </c>
      <c r="U173" s="29">
        <f>+ENERO!U173</f>
        <v>4000000</v>
      </c>
      <c r="V173" s="17">
        <f>ABRIL!V173+MAYO!AL173</f>
        <v>0</v>
      </c>
      <c r="W173" s="17">
        <f>ABRIL!W173+MAYO!AM173</f>
        <v>0</v>
      </c>
      <c r="X173" s="20">
        <f>SUM(U173:W173)</f>
        <v>4000000</v>
      </c>
      <c r="Y173" s="21">
        <f>ABRIL!AA173</f>
        <v>664355</v>
      </c>
      <c r="Z173" s="457">
        <v>1215700</v>
      </c>
      <c r="AA173" s="20">
        <f>SUM(Y173:Z173)</f>
        <v>1880055</v>
      </c>
      <c r="AB173" s="21">
        <f>ABRIL!AD173</f>
        <v>664355</v>
      </c>
      <c r="AC173" s="457">
        <v>1215700</v>
      </c>
      <c r="AD173" s="20">
        <f>SUM(AB173:AC173)</f>
        <v>1880055</v>
      </c>
      <c r="AE173" s="21">
        <f>ABRIL!AG173</f>
        <v>664355</v>
      </c>
      <c r="AF173" s="457">
        <v>0</v>
      </c>
      <c r="AG173" s="20">
        <f>SUM(AE173:AF173)</f>
        <v>664355</v>
      </c>
      <c r="AH173" s="21">
        <f>X173-AA173</f>
        <v>2119945</v>
      </c>
      <c r="AI173" s="17">
        <f>X173-AD173</f>
        <v>2119945</v>
      </c>
      <c r="AJ173" s="18">
        <f>X173-AG173</f>
        <v>3335645</v>
      </c>
      <c r="AK173" s="10"/>
      <c r="AL173" s="455">
        <v>0</v>
      </c>
      <c r="AM173" s="458">
        <v>0</v>
      </c>
      <c r="AN173" s="10"/>
    </row>
    <row r="174" spans="1:40" s="467" customFormat="1" x14ac:dyDescent="0.2">
      <c r="A174" s="623"/>
      <c r="N174" s="10"/>
      <c r="P174" s="10"/>
      <c r="Q174" s="10"/>
      <c r="R174" s="10"/>
      <c r="S174" s="155">
        <f>+IF(ABRIL!S174=0,"",ABRIL!S174)</f>
        <v>3199999</v>
      </c>
      <c r="T174" s="159" t="str">
        <f>+IF(ABRIL!T174=0,"",ABRIL!T174)</f>
        <v>Vigencias Anteriores</v>
      </c>
      <c r="U174" s="29">
        <f>+ENERO!U174</f>
        <v>0</v>
      </c>
      <c r="V174" s="17">
        <f>ABRIL!V174+MAYO!AL174</f>
        <v>0</v>
      </c>
      <c r="W174" s="17">
        <f>ABRIL!W174+MAYO!AM174</f>
        <v>868270</v>
      </c>
      <c r="X174" s="20">
        <f>SUM(U174:W174)</f>
        <v>868270</v>
      </c>
      <c r="Y174" s="21">
        <f>ABRIL!AA174</f>
        <v>868270</v>
      </c>
      <c r="Z174" s="457">
        <v>0</v>
      </c>
      <c r="AA174" s="20">
        <f>SUM(Y174:Z174)</f>
        <v>868270</v>
      </c>
      <c r="AB174" s="21">
        <f>ABRIL!AD174</f>
        <v>868270</v>
      </c>
      <c r="AC174" s="457">
        <v>0</v>
      </c>
      <c r="AD174" s="20">
        <f>SUM(AB174:AC174)</f>
        <v>868270</v>
      </c>
      <c r="AE174" s="21">
        <f>ABRIL!AG174</f>
        <v>868270</v>
      </c>
      <c r="AF174" s="457">
        <v>0</v>
      </c>
      <c r="AG174" s="20">
        <f>SUM(AE174:AF174)</f>
        <v>868270</v>
      </c>
      <c r="AH174" s="21">
        <f>X174-AA174</f>
        <v>0</v>
      </c>
      <c r="AI174" s="17">
        <f>X174-AD174</f>
        <v>0</v>
      </c>
      <c r="AJ174" s="18">
        <f>X174-AG174</f>
        <v>0</v>
      </c>
      <c r="AK174" s="10"/>
      <c r="AL174" s="455">
        <v>0</v>
      </c>
      <c r="AM174" s="458">
        <v>0</v>
      </c>
      <c r="AN174" s="10"/>
    </row>
    <row r="175" spans="1:40" s="467" customFormat="1" ht="15.75" x14ac:dyDescent="0.2">
      <c r="A175" s="623"/>
      <c r="N175" s="10"/>
      <c r="P175" s="10"/>
      <c r="Q175" s="10"/>
      <c r="R175" s="10"/>
      <c r="S175" s="448" t="str">
        <f>+IF(ABRIL!S175=0,"",ABRIL!S175)</f>
        <v/>
      </c>
      <c r="T175" s="649" t="str">
        <f>+IF(ABRIL!T175=0,"",ABRIL!T175)</f>
        <v/>
      </c>
      <c r="U175" s="193"/>
      <c r="V175" s="193"/>
      <c r="W175" s="193"/>
      <c r="X175" s="193"/>
      <c r="Y175" s="193"/>
      <c r="Z175" s="193"/>
      <c r="AA175" s="193"/>
      <c r="AB175" s="193"/>
      <c r="AC175" s="193"/>
      <c r="AD175" s="193"/>
      <c r="AE175" s="193"/>
      <c r="AF175" s="193"/>
      <c r="AG175" s="193"/>
      <c r="AH175" s="193"/>
      <c r="AI175" s="193"/>
      <c r="AJ175" s="207"/>
      <c r="AK175" s="12"/>
      <c r="AL175" s="213"/>
      <c r="AM175" s="214"/>
      <c r="AN175" s="10"/>
    </row>
    <row r="176" spans="1:40" s="467" customFormat="1" ht="15" x14ac:dyDescent="0.2">
      <c r="A176" s="623"/>
      <c r="N176" s="10"/>
      <c r="P176" s="10"/>
      <c r="Q176" s="10"/>
      <c r="R176" s="10"/>
      <c r="S176" s="34">
        <f>+IF(ABRIL!S176=0,"",ABRIL!S176)</f>
        <v>320000</v>
      </c>
      <c r="T176" s="158" t="str">
        <f>+IF(ABRIL!T176=0,"",ABRIL!T176)</f>
        <v>Transf. Previsión y Seguridad Social</v>
      </c>
      <c r="U176" s="157">
        <f t="shared" ref="U176:AJ176" si="150">SUM(U177:U183)</f>
        <v>46951506</v>
      </c>
      <c r="V176" s="144">
        <f t="shared" si="150"/>
        <v>0</v>
      </c>
      <c r="W176" s="144">
        <f t="shared" si="150"/>
        <v>11003667</v>
      </c>
      <c r="X176" s="152">
        <f t="shared" si="150"/>
        <v>57955173</v>
      </c>
      <c r="Y176" s="151">
        <f t="shared" si="150"/>
        <v>21384085</v>
      </c>
      <c r="Z176" s="144">
        <f t="shared" si="150"/>
        <v>2457999</v>
      </c>
      <c r="AA176" s="152">
        <f t="shared" si="150"/>
        <v>23842084</v>
      </c>
      <c r="AB176" s="151">
        <f t="shared" si="150"/>
        <v>21384085</v>
      </c>
      <c r="AC176" s="144">
        <f t="shared" si="150"/>
        <v>2457999</v>
      </c>
      <c r="AD176" s="152">
        <f t="shared" si="150"/>
        <v>23842084</v>
      </c>
      <c r="AE176" s="151">
        <f t="shared" si="150"/>
        <v>21384085</v>
      </c>
      <c r="AF176" s="144">
        <f t="shared" si="150"/>
        <v>2457999</v>
      </c>
      <c r="AG176" s="152">
        <f t="shared" si="150"/>
        <v>23842084</v>
      </c>
      <c r="AH176" s="151">
        <f t="shared" si="150"/>
        <v>34113089</v>
      </c>
      <c r="AI176" s="144">
        <f t="shared" si="150"/>
        <v>34113089</v>
      </c>
      <c r="AJ176" s="153">
        <f t="shared" si="150"/>
        <v>34113089</v>
      </c>
      <c r="AK176" s="10"/>
      <c r="AL176" s="151">
        <f>SUM(AL177:AL183)</f>
        <v>0</v>
      </c>
      <c r="AM176" s="153">
        <f>SUM(AM177:AM183)</f>
        <v>0</v>
      </c>
      <c r="AN176" s="10"/>
    </row>
    <row r="177" spans="1:40" s="467" customFormat="1" x14ac:dyDescent="0.2">
      <c r="A177" s="623"/>
      <c r="N177" s="10"/>
      <c r="P177" s="10"/>
      <c r="Q177" s="10"/>
      <c r="R177" s="10"/>
      <c r="S177" s="155">
        <f>+IF(ABRIL!S177=0,"",ABRIL!S177)</f>
        <v>3200100</v>
      </c>
      <c r="T177" s="159" t="str">
        <f>+IF(ABRIL!T177=0,"",ABRIL!T177)</f>
        <v>Pensiones y Jubilaciones (Pago Directo)</v>
      </c>
      <c r="U177" s="29">
        <f>+ENERO!U177</f>
        <v>37951506</v>
      </c>
      <c r="V177" s="17">
        <f>ABRIL!V177+MAYO!AL177</f>
        <v>0</v>
      </c>
      <c r="W177" s="17">
        <f>ABRIL!W177+MAYO!AM177</f>
        <v>0</v>
      </c>
      <c r="X177" s="20">
        <f t="shared" ref="X177:X183" si="151">SUM(U177:W177)</f>
        <v>37951506</v>
      </c>
      <c r="Y177" s="21">
        <f>ABRIL!AA177</f>
        <v>9831996</v>
      </c>
      <c r="Z177" s="457">
        <v>2457999</v>
      </c>
      <c r="AA177" s="20">
        <f t="shared" ref="AA177:AA183" si="152">SUM(Y177:Z177)</f>
        <v>12289995</v>
      </c>
      <c r="AB177" s="21">
        <f>ABRIL!AD177</f>
        <v>9831996</v>
      </c>
      <c r="AC177" s="457">
        <v>2457999</v>
      </c>
      <c r="AD177" s="20">
        <f t="shared" ref="AD177:AD183" si="153">SUM(AB177:AC177)</f>
        <v>12289995</v>
      </c>
      <c r="AE177" s="21">
        <f>ABRIL!AG177</f>
        <v>9831996</v>
      </c>
      <c r="AF177" s="457">
        <v>2457999</v>
      </c>
      <c r="AG177" s="20">
        <f t="shared" ref="AG177:AG183" si="154">SUM(AE177:AF177)</f>
        <v>12289995</v>
      </c>
      <c r="AH177" s="21">
        <f t="shared" ref="AH177:AH183" si="155">X177-AA177</f>
        <v>25661511</v>
      </c>
      <c r="AI177" s="17">
        <f t="shared" ref="AI177:AI183" si="156">X177-AD177</f>
        <v>25661511</v>
      </c>
      <c r="AJ177" s="18">
        <f t="shared" ref="AJ177:AJ183" si="157">X177-AG177</f>
        <v>25661511</v>
      </c>
      <c r="AK177" s="10"/>
      <c r="AL177" s="455">
        <v>0</v>
      </c>
      <c r="AM177" s="458">
        <v>0</v>
      </c>
      <c r="AN177" s="10"/>
    </row>
    <row r="178" spans="1:40" s="467" customFormat="1" x14ac:dyDescent="0.2">
      <c r="A178" s="623"/>
      <c r="N178" s="10"/>
      <c r="P178" s="10"/>
      <c r="Q178" s="10"/>
      <c r="R178" s="10"/>
      <c r="S178" s="155">
        <f>+IF(ABRIL!S178=0,"",ABRIL!S178)</f>
        <v>3200200</v>
      </c>
      <c r="T178" s="159" t="str">
        <f>+IF(ABRIL!T178=0,"",ABRIL!T178)</f>
        <v>Cesantías Pago Directo (Pago Directo)</v>
      </c>
      <c r="U178" s="29">
        <f>+ENERO!U178</f>
        <v>0</v>
      </c>
      <c r="V178" s="17">
        <f>ABRIL!V178+MAYO!AL178</f>
        <v>0</v>
      </c>
      <c r="W178" s="17">
        <f>ABRIL!W178+MAYO!AM178</f>
        <v>0</v>
      </c>
      <c r="X178" s="20">
        <f t="shared" si="151"/>
        <v>0</v>
      </c>
      <c r="Y178" s="21">
        <f>ABRIL!AA178</f>
        <v>0</v>
      </c>
      <c r="Z178" s="457">
        <v>0</v>
      </c>
      <c r="AA178" s="20">
        <f t="shared" si="152"/>
        <v>0</v>
      </c>
      <c r="AB178" s="21">
        <f>ABRIL!AD178</f>
        <v>0</v>
      </c>
      <c r="AC178" s="457">
        <v>0</v>
      </c>
      <c r="AD178" s="20">
        <f t="shared" si="153"/>
        <v>0</v>
      </c>
      <c r="AE178" s="21">
        <f>ABRIL!AG178</f>
        <v>0</v>
      </c>
      <c r="AF178" s="457">
        <v>0</v>
      </c>
      <c r="AG178" s="20">
        <f t="shared" si="154"/>
        <v>0</v>
      </c>
      <c r="AH178" s="21">
        <f t="shared" si="155"/>
        <v>0</v>
      </c>
      <c r="AI178" s="17">
        <f t="shared" si="156"/>
        <v>0</v>
      </c>
      <c r="AJ178" s="18">
        <f t="shared" si="157"/>
        <v>0</v>
      </c>
      <c r="AK178" s="10"/>
      <c r="AL178" s="455">
        <v>0</v>
      </c>
      <c r="AM178" s="458">
        <v>0</v>
      </c>
      <c r="AN178" s="10"/>
    </row>
    <row r="179" spans="1:40" s="467" customFormat="1" x14ac:dyDescent="0.2">
      <c r="A179" s="623"/>
      <c r="N179" s="10"/>
      <c r="P179" s="10"/>
      <c r="Q179" s="10"/>
      <c r="R179" s="10"/>
      <c r="S179" s="155">
        <f>+IF(ABRIL!S179=0,"",ABRIL!S179)</f>
        <v>3200300</v>
      </c>
      <c r="T179" s="159" t="str">
        <f>+IF(ABRIL!T179=0,"",ABRIL!T179)</f>
        <v>Bonos, Cuotas de Bonos y cuotas partes jubilatorias</v>
      </c>
      <c r="U179" s="29">
        <f>+ENERO!U179</f>
        <v>0</v>
      </c>
      <c r="V179" s="17">
        <f>ABRIL!V179+MAYO!AL179</f>
        <v>0</v>
      </c>
      <c r="W179" s="17">
        <f>ABRIL!W179+MAYO!AM179</f>
        <v>0</v>
      </c>
      <c r="X179" s="20">
        <f t="shared" si="151"/>
        <v>0</v>
      </c>
      <c r="Y179" s="21">
        <f>ABRIL!AA179</f>
        <v>0</v>
      </c>
      <c r="Z179" s="457">
        <v>0</v>
      </c>
      <c r="AA179" s="20">
        <f t="shared" si="152"/>
        <v>0</v>
      </c>
      <c r="AB179" s="21">
        <f>ABRIL!AD179</f>
        <v>0</v>
      </c>
      <c r="AC179" s="457">
        <v>0</v>
      </c>
      <c r="AD179" s="20">
        <f t="shared" si="153"/>
        <v>0</v>
      </c>
      <c r="AE179" s="21">
        <f>ABRIL!AG179</f>
        <v>0</v>
      </c>
      <c r="AF179" s="457">
        <v>0</v>
      </c>
      <c r="AG179" s="20">
        <f t="shared" si="154"/>
        <v>0</v>
      </c>
      <c r="AH179" s="21">
        <f t="shared" si="155"/>
        <v>0</v>
      </c>
      <c r="AI179" s="17">
        <f t="shared" si="156"/>
        <v>0</v>
      </c>
      <c r="AJ179" s="18">
        <f t="shared" si="157"/>
        <v>0</v>
      </c>
      <c r="AK179" s="10"/>
      <c r="AL179" s="455">
        <v>0</v>
      </c>
      <c r="AM179" s="458">
        <v>0</v>
      </c>
      <c r="AN179" s="10"/>
    </row>
    <row r="180" spans="1:40" s="467" customFormat="1" x14ac:dyDescent="0.2">
      <c r="A180" s="623"/>
      <c r="N180" s="10"/>
      <c r="P180" s="10"/>
      <c r="Q180" s="10"/>
      <c r="R180" s="10"/>
      <c r="S180" s="155">
        <f>+IF(ABRIL!S180=0,"",ABRIL!S180)</f>
        <v>3200400</v>
      </c>
      <c r="T180" s="159" t="str">
        <f>+IF(ABRIL!T180=0,"",ABRIL!T180)</f>
        <v>Intereses a las cesantias</v>
      </c>
      <c r="U180" s="29">
        <f>+ENERO!U180</f>
        <v>9000000</v>
      </c>
      <c r="V180" s="17">
        <f>ABRIL!V180+MAYO!AL180</f>
        <v>0</v>
      </c>
      <c r="W180" s="17">
        <f>ABRIL!W180+MAYO!AM180</f>
        <v>0</v>
      </c>
      <c r="X180" s="20">
        <f t="shared" si="151"/>
        <v>9000000</v>
      </c>
      <c r="Y180" s="21">
        <f>ABRIL!AA180</f>
        <v>548422</v>
      </c>
      <c r="Z180" s="457">
        <v>0</v>
      </c>
      <c r="AA180" s="20">
        <f t="shared" si="152"/>
        <v>548422</v>
      </c>
      <c r="AB180" s="21">
        <f>ABRIL!AD180</f>
        <v>548422</v>
      </c>
      <c r="AC180" s="457">
        <v>0</v>
      </c>
      <c r="AD180" s="20">
        <f t="shared" si="153"/>
        <v>548422</v>
      </c>
      <c r="AE180" s="21">
        <f>ABRIL!AG180</f>
        <v>548422</v>
      </c>
      <c r="AF180" s="457">
        <v>0</v>
      </c>
      <c r="AG180" s="20">
        <f t="shared" si="154"/>
        <v>548422</v>
      </c>
      <c r="AH180" s="21">
        <f t="shared" si="155"/>
        <v>8451578</v>
      </c>
      <c r="AI180" s="17">
        <f t="shared" si="156"/>
        <v>8451578</v>
      </c>
      <c r="AJ180" s="18">
        <f t="shared" si="157"/>
        <v>8451578</v>
      </c>
      <c r="AK180" s="10"/>
      <c r="AL180" s="455">
        <v>0</v>
      </c>
      <c r="AM180" s="458">
        <v>0</v>
      </c>
      <c r="AN180" s="10"/>
    </row>
    <row r="181" spans="1:40" s="467" customFormat="1" x14ac:dyDescent="0.2">
      <c r="A181" s="623"/>
      <c r="N181" s="10"/>
      <c r="P181" s="10"/>
      <c r="Q181" s="10"/>
      <c r="R181" s="10"/>
      <c r="S181" s="155" t="str">
        <f>+IF(ABRIL!S181=0,"",ABRIL!S181)</f>
        <v/>
      </c>
      <c r="T181" s="159" t="str">
        <f>+IF(ABRIL!T181=0,"",ABRIL!T181)</f>
        <v/>
      </c>
      <c r="U181" s="29">
        <f>+ENERO!U181</f>
        <v>0</v>
      </c>
      <c r="V181" s="17">
        <f>ABRIL!V181+MAYO!AL181</f>
        <v>0</v>
      </c>
      <c r="W181" s="17">
        <f>ABRIL!W181+MAYO!AM181</f>
        <v>0</v>
      </c>
      <c r="X181" s="20">
        <f t="shared" si="151"/>
        <v>0</v>
      </c>
      <c r="Y181" s="21">
        <f>ABRIL!AA181</f>
        <v>0</v>
      </c>
      <c r="Z181" s="457">
        <v>0</v>
      </c>
      <c r="AA181" s="20">
        <f t="shared" si="152"/>
        <v>0</v>
      </c>
      <c r="AB181" s="21">
        <f>ABRIL!AD181</f>
        <v>0</v>
      </c>
      <c r="AC181" s="457">
        <v>0</v>
      </c>
      <c r="AD181" s="20">
        <f t="shared" si="153"/>
        <v>0</v>
      </c>
      <c r="AE181" s="21">
        <f>ABRIL!AG181</f>
        <v>0</v>
      </c>
      <c r="AF181" s="457">
        <v>0</v>
      </c>
      <c r="AG181" s="20">
        <f t="shared" si="154"/>
        <v>0</v>
      </c>
      <c r="AH181" s="21">
        <f t="shared" si="155"/>
        <v>0</v>
      </c>
      <c r="AI181" s="17">
        <f t="shared" si="156"/>
        <v>0</v>
      </c>
      <c r="AJ181" s="18">
        <f t="shared" si="157"/>
        <v>0</v>
      </c>
      <c r="AK181" s="10"/>
      <c r="AL181" s="455">
        <v>0</v>
      </c>
      <c r="AM181" s="458">
        <v>0</v>
      </c>
      <c r="AN181" s="10"/>
    </row>
    <row r="182" spans="1:40" s="467" customFormat="1" x14ac:dyDescent="0.2">
      <c r="A182" s="623"/>
      <c r="N182" s="10"/>
      <c r="P182" s="10"/>
      <c r="Q182" s="10"/>
      <c r="R182" s="10"/>
      <c r="S182" s="155" t="str">
        <f>+IF(ABRIL!S182=0,"",ABRIL!S182)</f>
        <v/>
      </c>
      <c r="T182" s="159" t="str">
        <f>+IF(ABRIL!T182=0,"",ABRIL!T182)</f>
        <v/>
      </c>
      <c r="U182" s="29">
        <f>+ENERO!U182</f>
        <v>0</v>
      </c>
      <c r="V182" s="17">
        <f>ABRIL!V182+MAYO!AL182</f>
        <v>0</v>
      </c>
      <c r="W182" s="17">
        <f>ABRIL!W182+MAYO!AM182</f>
        <v>0</v>
      </c>
      <c r="X182" s="20">
        <f t="shared" si="151"/>
        <v>0</v>
      </c>
      <c r="Y182" s="21">
        <f>ABRIL!AA182</f>
        <v>0</v>
      </c>
      <c r="Z182" s="457">
        <v>0</v>
      </c>
      <c r="AA182" s="20">
        <f t="shared" si="152"/>
        <v>0</v>
      </c>
      <c r="AB182" s="21">
        <f>ABRIL!AD182</f>
        <v>0</v>
      </c>
      <c r="AC182" s="457">
        <v>0</v>
      </c>
      <c r="AD182" s="20">
        <f t="shared" si="153"/>
        <v>0</v>
      </c>
      <c r="AE182" s="21">
        <f>ABRIL!AG182</f>
        <v>0</v>
      </c>
      <c r="AF182" s="457">
        <v>0</v>
      </c>
      <c r="AG182" s="20">
        <f t="shared" si="154"/>
        <v>0</v>
      </c>
      <c r="AH182" s="21">
        <f t="shared" si="155"/>
        <v>0</v>
      </c>
      <c r="AI182" s="17">
        <f t="shared" si="156"/>
        <v>0</v>
      </c>
      <c r="AJ182" s="18">
        <f t="shared" si="157"/>
        <v>0</v>
      </c>
      <c r="AK182" s="10"/>
      <c r="AL182" s="455">
        <v>0</v>
      </c>
      <c r="AM182" s="458">
        <v>0</v>
      </c>
      <c r="AN182" s="10"/>
    </row>
    <row r="183" spans="1:40" s="467" customFormat="1" x14ac:dyDescent="0.2">
      <c r="A183" s="623"/>
      <c r="N183" s="10"/>
      <c r="P183" s="10"/>
      <c r="Q183" s="10"/>
      <c r="R183" s="10"/>
      <c r="S183" s="155">
        <f>+IF(ABRIL!S183=0,"",ABRIL!S183)</f>
        <v>3299999</v>
      </c>
      <c r="T183" s="159" t="str">
        <f>+IF(ABRIL!T183=0,"",ABRIL!T183)</f>
        <v>Vigencias Anteriores</v>
      </c>
      <c r="U183" s="29">
        <f>+ENERO!U183</f>
        <v>0</v>
      </c>
      <c r="V183" s="17">
        <f>ABRIL!V183+MAYO!AL183</f>
        <v>0</v>
      </c>
      <c r="W183" s="17">
        <f>ABRIL!W183+MAYO!AM183</f>
        <v>11003667</v>
      </c>
      <c r="X183" s="20">
        <f t="shared" si="151"/>
        <v>11003667</v>
      </c>
      <c r="Y183" s="21">
        <f>ABRIL!AA183</f>
        <v>11003667</v>
      </c>
      <c r="Z183" s="457">
        <v>0</v>
      </c>
      <c r="AA183" s="20">
        <f t="shared" si="152"/>
        <v>11003667</v>
      </c>
      <c r="AB183" s="21">
        <f>ABRIL!AD183</f>
        <v>11003667</v>
      </c>
      <c r="AC183" s="457">
        <v>0</v>
      </c>
      <c r="AD183" s="20">
        <f t="shared" si="153"/>
        <v>11003667</v>
      </c>
      <c r="AE183" s="21">
        <f>ABRIL!AG183</f>
        <v>11003667</v>
      </c>
      <c r="AF183" s="457">
        <v>0</v>
      </c>
      <c r="AG183" s="20">
        <f t="shared" si="154"/>
        <v>11003667</v>
      </c>
      <c r="AH183" s="21">
        <f t="shared" si="155"/>
        <v>0</v>
      </c>
      <c r="AI183" s="17">
        <f t="shared" si="156"/>
        <v>0</v>
      </c>
      <c r="AJ183" s="18">
        <f t="shared" si="157"/>
        <v>0</v>
      </c>
      <c r="AK183" s="10"/>
      <c r="AL183" s="455">
        <v>0</v>
      </c>
      <c r="AM183" s="458">
        <v>0</v>
      </c>
      <c r="AN183" s="10"/>
    </row>
    <row r="184" spans="1:40" s="467" customFormat="1" ht="15.75" x14ac:dyDescent="0.2">
      <c r="A184" s="623"/>
      <c r="N184" s="10"/>
      <c r="P184" s="10"/>
      <c r="Q184" s="10"/>
      <c r="R184" s="10"/>
      <c r="S184" s="448" t="str">
        <f>+IF(ABRIL!S184=0,"",ABRIL!S184)</f>
        <v/>
      </c>
      <c r="T184" s="649" t="str">
        <f>+IF(ABRIL!T184=0,"",ABRIL!T184)</f>
        <v/>
      </c>
      <c r="U184" s="193"/>
      <c r="V184" s="193"/>
      <c r="W184" s="193"/>
      <c r="X184" s="193"/>
      <c r="Y184" s="193"/>
      <c r="Z184" s="193"/>
      <c r="AA184" s="193"/>
      <c r="AB184" s="193"/>
      <c r="AC184" s="193"/>
      <c r="AD184" s="193"/>
      <c r="AE184" s="193"/>
      <c r="AF184" s="193"/>
      <c r="AG184" s="193"/>
      <c r="AH184" s="193"/>
      <c r="AI184" s="193"/>
      <c r="AJ184" s="207"/>
      <c r="AK184" s="10"/>
      <c r="AL184" s="213"/>
      <c r="AM184" s="214"/>
      <c r="AN184" s="10"/>
    </row>
    <row r="185" spans="1:40" s="467" customFormat="1" ht="15" x14ac:dyDescent="0.2">
      <c r="A185" s="623"/>
      <c r="N185" s="10"/>
      <c r="P185" s="10"/>
      <c r="Q185" s="10"/>
      <c r="R185" s="10"/>
      <c r="S185" s="34">
        <f>+IF(ABRIL!S185=0,"",ABRIL!S185)</f>
        <v>3300000</v>
      </c>
      <c r="T185" s="158" t="str">
        <f>+IF(ABRIL!T185=0,"",ABRIL!T185)</f>
        <v>Otras Transferencias</v>
      </c>
      <c r="U185" s="157">
        <f t="shared" ref="U185:AJ185" si="158">U186+U187+U191</f>
        <v>4500000</v>
      </c>
      <c r="V185" s="144">
        <f t="shared" si="158"/>
        <v>0</v>
      </c>
      <c r="W185" s="144">
        <f t="shared" si="158"/>
        <v>2516316</v>
      </c>
      <c r="X185" s="152">
        <f t="shared" si="158"/>
        <v>7016316</v>
      </c>
      <c r="Y185" s="151">
        <f t="shared" si="158"/>
        <v>5211701</v>
      </c>
      <c r="Z185" s="144">
        <f t="shared" si="158"/>
        <v>26325</v>
      </c>
      <c r="AA185" s="152">
        <f t="shared" si="158"/>
        <v>5238026</v>
      </c>
      <c r="AB185" s="151">
        <f t="shared" si="158"/>
        <v>5211701</v>
      </c>
      <c r="AC185" s="144">
        <f t="shared" si="158"/>
        <v>26325</v>
      </c>
      <c r="AD185" s="152">
        <f t="shared" si="158"/>
        <v>5238026</v>
      </c>
      <c r="AE185" s="151">
        <f t="shared" si="158"/>
        <v>2358000</v>
      </c>
      <c r="AF185" s="144">
        <f t="shared" si="158"/>
        <v>158316</v>
      </c>
      <c r="AG185" s="152">
        <f t="shared" si="158"/>
        <v>2516316</v>
      </c>
      <c r="AH185" s="151">
        <f t="shared" si="158"/>
        <v>1778290</v>
      </c>
      <c r="AI185" s="144">
        <f t="shared" si="158"/>
        <v>1778290</v>
      </c>
      <c r="AJ185" s="153">
        <f t="shared" si="158"/>
        <v>4500000</v>
      </c>
      <c r="AK185" s="10"/>
      <c r="AL185" s="151">
        <f>AL186+AL187+AL191</f>
        <v>0</v>
      </c>
      <c r="AM185" s="153">
        <f>AM186+AM187+AM191</f>
        <v>0</v>
      </c>
      <c r="AN185" s="10"/>
    </row>
    <row r="186" spans="1:40" s="467" customFormat="1" x14ac:dyDescent="0.2">
      <c r="A186" s="623"/>
      <c r="N186" s="10"/>
      <c r="P186" s="10"/>
      <c r="Q186" s="10"/>
      <c r="R186" s="10"/>
      <c r="S186" s="155">
        <f>+IF(ABRIL!S186=0,"",ABRIL!S186)</f>
        <v>3300100</v>
      </c>
      <c r="T186" s="159" t="str">
        <f>+IF(ABRIL!T186=0,"",ABRIL!T186)</f>
        <v>Sentencias y Conciliaciones</v>
      </c>
      <c r="U186" s="29">
        <f>+ENERO!U186</f>
        <v>0</v>
      </c>
      <c r="V186" s="17">
        <f>ABRIL!V186+MAYO!AL186</f>
        <v>0</v>
      </c>
      <c r="W186" s="17">
        <f>ABRIL!W186+MAYO!AM186</f>
        <v>0</v>
      </c>
      <c r="X186" s="20">
        <f>SUM(U186:W186)</f>
        <v>0</v>
      </c>
      <c r="Y186" s="21">
        <f>ABRIL!AA186</f>
        <v>0</v>
      </c>
      <c r="Z186" s="457">
        <v>0</v>
      </c>
      <c r="AA186" s="20">
        <f>SUM(Y186:Z186)</f>
        <v>0</v>
      </c>
      <c r="AB186" s="21">
        <f>ABRIL!AD186</f>
        <v>0</v>
      </c>
      <c r="AC186" s="457">
        <v>0</v>
      </c>
      <c r="AD186" s="20">
        <f>SUM(AB186:AC186)</f>
        <v>0</v>
      </c>
      <c r="AE186" s="21">
        <f>ABRIL!AG186</f>
        <v>0</v>
      </c>
      <c r="AF186" s="457">
        <v>0</v>
      </c>
      <c r="AG186" s="20">
        <f>SUM(AE186:AF186)</f>
        <v>0</v>
      </c>
      <c r="AH186" s="21">
        <f>X186-AA186</f>
        <v>0</v>
      </c>
      <c r="AI186" s="17">
        <f>X186-AD186</f>
        <v>0</v>
      </c>
      <c r="AJ186" s="18">
        <f>X186-AG186</f>
        <v>0</v>
      </c>
      <c r="AK186" s="10"/>
      <c r="AL186" s="455">
        <v>0</v>
      </c>
      <c r="AM186" s="458">
        <v>0</v>
      </c>
      <c r="AN186" s="10"/>
    </row>
    <row r="187" spans="1:40" s="467" customFormat="1" x14ac:dyDescent="0.2">
      <c r="A187" s="623"/>
      <c r="N187" s="10"/>
      <c r="P187" s="10"/>
      <c r="Q187" s="10"/>
      <c r="R187" s="10"/>
      <c r="S187" s="155">
        <f>+IF(ABRIL!S187=0,"",ABRIL!S187)</f>
        <v>3300200</v>
      </c>
      <c r="T187" s="159" t="str">
        <f>+IF(ABRIL!T187=0,"",ABRIL!T187)</f>
        <v>Destinatarios de otras transferencias</v>
      </c>
      <c r="U187" s="29">
        <f t="shared" ref="U187:AM187" si="159">SUM(U188:U190)</f>
        <v>4500000</v>
      </c>
      <c r="V187" s="17">
        <f t="shared" si="159"/>
        <v>0</v>
      </c>
      <c r="W187" s="17">
        <f t="shared" si="159"/>
        <v>0</v>
      </c>
      <c r="X187" s="20">
        <f t="shared" si="159"/>
        <v>4500000</v>
      </c>
      <c r="Y187" s="21">
        <f t="shared" si="159"/>
        <v>2695385</v>
      </c>
      <c r="Z187" s="169">
        <f t="shared" si="159"/>
        <v>26325</v>
      </c>
      <c r="AA187" s="20">
        <f t="shared" si="159"/>
        <v>2721710</v>
      </c>
      <c r="AB187" s="21">
        <f t="shared" si="159"/>
        <v>2695385</v>
      </c>
      <c r="AC187" s="169">
        <f t="shared" si="159"/>
        <v>26325</v>
      </c>
      <c r="AD187" s="20">
        <f t="shared" si="159"/>
        <v>2721710</v>
      </c>
      <c r="AE187" s="21">
        <f t="shared" si="159"/>
        <v>0</v>
      </c>
      <c r="AF187" s="169">
        <f t="shared" si="159"/>
        <v>0</v>
      </c>
      <c r="AG187" s="20">
        <f t="shared" si="159"/>
        <v>0</v>
      </c>
      <c r="AH187" s="21">
        <f t="shared" si="159"/>
        <v>1778290</v>
      </c>
      <c r="AI187" s="17">
        <f t="shared" si="159"/>
        <v>1778290</v>
      </c>
      <c r="AJ187" s="18">
        <f t="shared" si="159"/>
        <v>4500000</v>
      </c>
      <c r="AK187" s="10"/>
      <c r="AL187" s="31">
        <f t="shared" si="159"/>
        <v>0</v>
      </c>
      <c r="AM187" s="28">
        <f t="shared" si="159"/>
        <v>0</v>
      </c>
      <c r="AN187" s="10"/>
    </row>
    <row r="188" spans="1:40" s="467" customFormat="1" x14ac:dyDescent="0.2">
      <c r="A188" s="623"/>
      <c r="B188" s="554"/>
      <c r="N188" s="10"/>
      <c r="P188" s="10"/>
      <c r="Q188" s="10"/>
      <c r="R188" s="10"/>
      <c r="S188" s="156" t="str">
        <f>+IF(ABRIL!S188=0,"",ABRIL!S188)</f>
        <v>3300200-1</v>
      </c>
      <c r="T188" s="159" t="str">
        <f>+IF(ABRIL!T188=0,"",ABRIL!T188)</f>
        <v>COHAN</v>
      </c>
      <c r="U188" s="29">
        <f>+ENERO!U188</f>
        <v>2000000</v>
      </c>
      <c r="V188" s="17">
        <f>ABRIL!V188+MAYO!AL188</f>
        <v>0</v>
      </c>
      <c r="W188" s="17">
        <f>ABRIL!W188+MAYO!AM188</f>
        <v>0</v>
      </c>
      <c r="X188" s="20">
        <f>SUM(U188:W188)</f>
        <v>2000000</v>
      </c>
      <c r="Y188" s="21">
        <f>ABRIL!AA188</f>
        <v>231277</v>
      </c>
      <c r="Z188" s="457">
        <v>26325</v>
      </c>
      <c r="AA188" s="20">
        <f>SUM(Y188:Z188)</f>
        <v>257602</v>
      </c>
      <c r="AB188" s="21">
        <f>ABRIL!AD188</f>
        <v>231277</v>
      </c>
      <c r="AC188" s="457">
        <v>26325</v>
      </c>
      <c r="AD188" s="20">
        <f>SUM(AB188:AC188)</f>
        <v>257602</v>
      </c>
      <c r="AE188" s="21">
        <f>ABRIL!AG188</f>
        <v>0</v>
      </c>
      <c r="AF188" s="457">
        <v>0</v>
      </c>
      <c r="AG188" s="20">
        <f>SUM(AE188:AF188)</f>
        <v>0</v>
      </c>
      <c r="AH188" s="21">
        <f>X188-AA188</f>
        <v>1742398</v>
      </c>
      <c r="AI188" s="17">
        <f>X188-AD188</f>
        <v>1742398</v>
      </c>
      <c r="AJ188" s="18">
        <f>X188-AG188</f>
        <v>2000000</v>
      </c>
      <c r="AK188" s="10"/>
      <c r="AL188" s="455">
        <v>0</v>
      </c>
      <c r="AM188" s="458">
        <v>0</v>
      </c>
      <c r="AN188" s="10"/>
    </row>
    <row r="189" spans="1:40" s="467" customFormat="1" x14ac:dyDescent="0.2">
      <c r="A189" s="623"/>
      <c r="B189" s="554"/>
      <c r="N189" s="10"/>
      <c r="P189" s="10"/>
      <c r="Q189" s="10"/>
      <c r="R189" s="10"/>
      <c r="S189" s="156" t="str">
        <f>+IF(ABRIL!S189=0,"",ABRIL!S189)</f>
        <v>3300200-2</v>
      </c>
      <c r="T189" s="159" t="str">
        <f>+IF(ABRIL!T189=0,"",ABRIL!T189)</f>
        <v>AESA</v>
      </c>
      <c r="U189" s="29">
        <f>+ENERO!U189</f>
        <v>2500000</v>
      </c>
      <c r="V189" s="17">
        <f>ABRIL!V189+MAYO!AL189</f>
        <v>0</v>
      </c>
      <c r="W189" s="17">
        <f>ABRIL!W189+MAYO!AM189</f>
        <v>0</v>
      </c>
      <c r="X189" s="20">
        <f>SUM(U189:W189)</f>
        <v>2500000</v>
      </c>
      <c r="Y189" s="21">
        <f>ABRIL!AA189</f>
        <v>2464108</v>
      </c>
      <c r="Z189" s="457">
        <v>0</v>
      </c>
      <c r="AA189" s="20">
        <f>SUM(Y189:Z189)</f>
        <v>2464108</v>
      </c>
      <c r="AB189" s="21">
        <f>ABRIL!AD189</f>
        <v>2464108</v>
      </c>
      <c r="AC189" s="457">
        <v>0</v>
      </c>
      <c r="AD189" s="20">
        <f>SUM(AB189:AC189)</f>
        <v>2464108</v>
      </c>
      <c r="AE189" s="21">
        <f>ABRIL!AG189</f>
        <v>0</v>
      </c>
      <c r="AF189" s="457">
        <v>0</v>
      </c>
      <c r="AG189" s="20">
        <f>SUM(AE189:AF189)</f>
        <v>0</v>
      </c>
      <c r="AH189" s="21">
        <f>X189-AA189</f>
        <v>35892</v>
      </c>
      <c r="AI189" s="17">
        <f>X189-AD189</f>
        <v>35892</v>
      </c>
      <c r="AJ189" s="18">
        <f>X189-AG189</f>
        <v>2500000</v>
      </c>
      <c r="AK189" s="10"/>
      <c r="AL189" s="455">
        <v>0</v>
      </c>
      <c r="AM189" s="458">
        <v>0</v>
      </c>
      <c r="AN189" s="10"/>
    </row>
    <row r="190" spans="1:40" s="467" customFormat="1" x14ac:dyDescent="0.2">
      <c r="A190" s="623"/>
      <c r="B190" s="554"/>
      <c r="N190" s="10"/>
      <c r="P190" s="10"/>
      <c r="Q190" s="10"/>
      <c r="R190" s="10"/>
      <c r="S190" s="156" t="str">
        <f>+IF(ABRIL!S190=0,"",ABRIL!S190)</f>
        <v>3300200-3</v>
      </c>
      <c r="T190" s="159" t="str">
        <f>+IF(ABRIL!T190=0,"",ABRIL!T190)</f>
        <v xml:space="preserve">OTRAS </v>
      </c>
      <c r="U190" s="29">
        <f>+ENERO!U190</f>
        <v>0</v>
      </c>
      <c r="V190" s="17">
        <f>ABRIL!V190+MAYO!AL190</f>
        <v>0</v>
      </c>
      <c r="W190" s="17">
        <f>ABRIL!W190+MAYO!AM190</f>
        <v>0</v>
      </c>
      <c r="X190" s="20">
        <f>SUM(U190:W190)</f>
        <v>0</v>
      </c>
      <c r="Y190" s="21">
        <f>ABRIL!AA190</f>
        <v>0</v>
      </c>
      <c r="Z190" s="457">
        <v>0</v>
      </c>
      <c r="AA190" s="20">
        <f>SUM(Y190:Z190)</f>
        <v>0</v>
      </c>
      <c r="AB190" s="21">
        <f>ABRIL!AD190</f>
        <v>0</v>
      </c>
      <c r="AC190" s="457">
        <v>0</v>
      </c>
      <c r="AD190" s="20">
        <f>SUM(AB190:AC190)</f>
        <v>0</v>
      </c>
      <c r="AE190" s="21">
        <f>ABRIL!AG190</f>
        <v>0</v>
      </c>
      <c r="AF190" s="457">
        <v>0</v>
      </c>
      <c r="AG190" s="20">
        <f>SUM(AE190:AF190)</f>
        <v>0</v>
      </c>
      <c r="AH190" s="21">
        <f>X190-AA190</f>
        <v>0</v>
      </c>
      <c r="AI190" s="17">
        <f>X190-AD190</f>
        <v>0</v>
      </c>
      <c r="AJ190" s="18">
        <f>X190-AG190</f>
        <v>0</v>
      </c>
      <c r="AK190" s="10"/>
      <c r="AL190" s="455">
        <v>0</v>
      </c>
      <c r="AM190" s="458">
        <v>0</v>
      </c>
      <c r="AN190" s="10"/>
    </row>
    <row r="191" spans="1:40" s="467" customFormat="1" x14ac:dyDescent="0.2">
      <c r="A191" s="623"/>
      <c r="B191" s="554"/>
      <c r="N191" s="10"/>
      <c r="P191" s="10"/>
      <c r="Q191" s="10"/>
      <c r="R191" s="10"/>
      <c r="S191" s="155">
        <f>+IF(ABRIL!S191=0,"",ABRIL!S191)</f>
        <v>3399999</v>
      </c>
      <c r="T191" s="159" t="str">
        <f>+IF(ABRIL!T191=0,"",ABRIL!T191)</f>
        <v>Vigencias Anteriores</v>
      </c>
      <c r="U191" s="29">
        <f>+ENERO!U191</f>
        <v>0</v>
      </c>
      <c r="V191" s="17">
        <f>ABRIL!V191+MAYO!AL191</f>
        <v>0</v>
      </c>
      <c r="W191" s="17">
        <f>ABRIL!W191+MAYO!AM191</f>
        <v>2516316</v>
      </c>
      <c r="X191" s="20">
        <f>SUM(U191:W191)</f>
        <v>2516316</v>
      </c>
      <c r="Y191" s="21">
        <f>ABRIL!AA191</f>
        <v>2516316</v>
      </c>
      <c r="Z191" s="457">
        <v>0</v>
      </c>
      <c r="AA191" s="20">
        <f>SUM(Y191:Z191)</f>
        <v>2516316</v>
      </c>
      <c r="AB191" s="21">
        <f>ABRIL!AD191</f>
        <v>2516316</v>
      </c>
      <c r="AC191" s="457">
        <v>0</v>
      </c>
      <c r="AD191" s="20">
        <f>SUM(AB191:AC191)</f>
        <v>2516316</v>
      </c>
      <c r="AE191" s="21">
        <f>ABRIL!AG191</f>
        <v>2358000</v>
      </c>
      <c r="AF191" s="457">
        <v>158316</v>
      </c>
      <c r="AG191" s="20">
        <f>SUM(AE191:AF191)</f>
        <v>2516316</v>
      </c>
      <c r="AH191" s="21">
        <f>X191-AA191</f>
        <v>0</v>
      </c>
      <c r="AI191" s="17">
        <f>X191-AD191</f>
        <v>0</v>
      </c>
      <c r="AJ191" s="18">
        <f>X191-AG191</f>
        <v>0</v>
      </c>
      <c r="AK191" s="10"/>
      <c r="AL191" s="455">
        <v>0</v>
      </c>
      <c r="AM191" s="458">
        <v>0</v>
      </c>
      <c r="AN191" s="10"/>
    </row>
    <row r="192" spans="1:40" s="467" customFormat="1" ht="15.75" x14ac:dyDescent="0.2">
      <c r="A192" s="623"/>
      <c r="B192" s="554"/>
      <c r="N192" s="10"/>
      <c r="P192" s="10"/>
      <c r="Q192" s="10"/>
      <c r="R192" s="10"/>
      <c r="S192" s="448" t="str">
        <f>+IF(ABRIL!S192=0,"",ABRIL!S192)</f>
        <v/>
      </c>
      <c r="T192" s="649" t="str">
        <f>+IF(ABRIL!T192=0,"",ABRIL!T192)</f>
        <v/>
      </c>
      <c r="U192" s="193"/>
      <c r="V192" s="193"/>
      <c r="W192" s="193"/>
      <c r="X192" s="193"/>
      <c r="Y192" s="193"/>
      <c r="Z192" s="193"/>
      <c r="AA192" s="193"/>
      <c r="AB192" s="193"/>
      <c r="AC192" s="193"/>
      <c r="AD192" s="193"/>
      <c r="AE192" s="193"/>
      <c r="AF192" s="193"/>
      <c r="AG192" s="193"/>
      <c r="AH192" s="193"/>
      <c r="AI192" s="193"/>
      <c r="AJ192" s="207"/>
      <c r="AK192" s="10"/>
      <c r="AL192" s="213"/>
      <c r="AM192" s="214"/>
      <c r="AN192" s="10"/>
    </row>
    <row r="193" spans="1:40" s="467" customFormat="1" ht="15.75" x14ac:dyDescent="0.2">
      <c r="A193" s="623"/>
      <c r="B193" s="554"/>
      <c r="N193" s="10"/>
      <c r="P193" s="10"/>
      <c r="Q193" s="10"/>
      <c r="R193" s="10"/>
      <c r="S193" s="469">
        <f>+IF(ABRIL!S193=0,"",ABRIL!S193)</f>
        <v>4000000</v>
      </c>
      <c r="T193" s="588" t="str">
        <f>+IF(ABRIL!T193=0,"",ABRIL!T193)</f>
        <v>GASTOS  DE PRESTACION DE SERVICIOS</v>
      </c>
      <c r="U193" s="589">
        <f t="shared" ref="U193:AJ193" si="160">U194</f>
        <v>235026726</v>
      </c>
      <c r="V193" s="590">
        <f t="shared" si="160"/>
        <v>0</v>
      </c>
      <c r="W193" s="590">
        <f t="shared" si="160"/>
        <v>187811448</v>
      </c>
      <c r="X193" s="591">
        <f t="shared" si="160"/>
        <v>422838174</v>
      </c>
      <c r="Y193" s="464">
        <f t="shared" si="160"/>
        <v>208490770</v>
      </c>
      <c r="Z193" s="590">
        <f t="shared" si="160"/>
        <v>25353204</v>
      </c>
      <c r="AA193" s="591">
        <f t="shared" si="160"/>
        <v>233843974</v>
      </c>
      <c r="AB193" s="464">
        <f t="shared" si="160"/>
        <v>192523937</v>
      </c>
      <c r="AC193" s="590">
        <f t="shared" si="160"/>
        <v>26508773</v>
      </c>
      <c r="AD193" s="591">
        <f t="shared" si="160"/>
        <v>219032710</v>
      </c>
      <c r="AE193" s="464">
        <f t="shared" si="160"/>
        <v>88970771</v>
      </c>
      <c r="AF193" s="590">
        <f t="shared" si="160"/>
        <v>19525333</v>
      </c>
      <c r="AG193" s="591">
        <f t="shared" si="160"/>
        <v>108496104</v>
      </c>
      <c r="AH193" s="464">
        <f t="shared" si="160"/>
        <v>188994200</v>
      </c>
      <c r="AI193" s="590">
        <f t="shared" si="160"/>
        <v>203805464</v>
      </c>
      <c r="AJ193" s="465">
        <f t="shared" si="160"/>
        <v>314342070</v>
      </c>
      <c r="AK193" s="10"/>
      <c r="AL193" s="151">
        <f>AL194</f>
        <v>0</v>
      </c>
      <c r="AM193" s="153">
        <f>AM194</f>
        <v>0</v>
      </c>
      <c r="AN193" s="10"/>
    </row>
    <row r="194" spans="1:40" s="467" customFormat="1" ht="15" x14ac:dyDescent="0.2">
      <c r="A194" s="623"/>
      <c r="B194" s="554"/>
      <c r="N194" s="10"/>
      <c r="P194" s="10"/>
      <c r="Q194" s="10"/>
      <c r="R194" s="10"/>
      <c r="S194" s="34">
        <f>+IF(ABRIL!S194=0,"",ABRIL!S194)</f>
        <v>4100000</v>
      </c>
      <c r="T194" s="158" t="str">
        <f>+IF(ABRIL!T194=0,"",ABRIL!T194)</f>
        <v>Insumos y Suministros Hospitalarios</v>
      </c>
      <c r="U194" s="157">
        <f t="shared" ref="U194:AJ194" si="161">U195+U203+U205</f>
        <v>235026726</v>
      </c>
      <c r="V194" s="144">
        <f t="shared" si="161"/>
        <v>0</v>
      </c>
      <c r="W194" s="144">
        <f t="shared" si="161"/>
        <v>187811448</v>
      </c>
      <c r="X194" s="152">
        <f t="shared" si="161"/>
        <v>422838174</v>
      </c>
      <c r="Y194" s="151">
        <f t="shared" si="161"/>
        <v>208490770</v>
      </c>
      <c r="Z194" s="144">
        <f t="shared" si="161"/>
        <v>25353204</v>
      </c>
      <c r="AA194" s="152">
        <f t="shared" si="161"/>
        <v>233843974</v>
      </c>
      <c r="AB194" s="151">
        <f t="shared" si="161"/>
        <v>192523937</v>
      </c>
      <c r="AC194" s="144">
        <f t="shared" si="161"/>
        <v>26508773</v>
      </c>
      <c r="AD194" s="152">
        <f t="shared" si="161"/>
        <v>219032710</v>
      </c>
      <c r="AE194" s="151">
        <f t="shared" si="161"/>
        <v>88970771</v>
      </c>
      <c r="AF194" s="144">
        <f t="shared" si="161"/>
        <v>19525333</v>
      </c>
      <c r="AG194" s="152">
        <f t="shared" si="161"/>
        <v>108496104</v>
      </c>
      <c r="AH194" s="151">
        <f t="shared" si="161"/>
        <v>188994200</v>
      </c>
      <c r="AI194" s="144">
        <f t="shared" si="161"/>
        <v>203805464</v>
      </c>
      <c r="AJ194" s="153">
        <f t="shared" si="161"/>
        <v>314342070</v>
      </c>
      <c r="AK194" s="12"/>
      <c r="AL194" s="151">
        <f>AL195+AL203+AL205</f>
        <v>0</v>
      </c>
      <c r="AM194" s="153">
        <f>AM195+AM203+AM205</f>
        <v>0</v>
      </c>
      <c r="AN194" s="10"/>
    </row>
    <row r="195" spans="1:40" s="467" customFormat="1" x14ac:dyDescent="0.2">
      <c r="A195" s="623"/>
      <c r="B195" s="554"/>
      <c r="N195" s="10"/>
      <c r="P195" s="10"/>
      <c r="Q195" s="10"/>
      <c r="R195" s="10"/>
      <c r="S195" s="155">
        <f>+IF(ABRIL!S195=0,"",ABRIL!S195)</f>
        <v>4100100</v>
      </c>
      <c r="T195" s="159" t="str">
        <f>+IF(ABRIL!T195=0,"",ABRIL!T195)</f>
        <v>Compra de Bienes para la Prestacion de servicios</v>
      </c>
      <c r="U195" s="29">
        <f t="shared" ref="U195:AJ195" si="162">SUM(U196:U202)</f>
        <v>198421389</v>
      </c>
      <c r="V195" s="17">
        <f t="shared" si="162"/>
        <v>0</v>
      </c>
      <c r="W195" s="17">
        <f t="shared" si="162"/>
        <v>100000000</v>
      </c>
      <c r="X195" s="20">
        <f t="shared" si="162"/>
        <v>298421389</v>
      </c>
      <c r="Y195" s="21">
        <f t="shared" si="162"/>
        <v>112220322</v>
      </c>
      <c r="Z195" s="169">
        <f t="shared" si="162"/>
        <v>20979394</v>
      </c>
      <c r="AA195" s="20">
        <f t="shared" si="162"/>
        <v>133199716</v>
      </c>
      <c r="AB195" s="21">
        <f t="shared" si="162"/>
        <v>96253489</v>
      </c>
      <c r="AC195" s="169">
        <f t="shared" si="162"/>
        <v>22134963</v>
      </c>
      <c r="AD195" s="20">
        <f t="shared" si="162"/>
        <v>118388452</v>
      </c>
      <c r="AE195" s="21">
        <f t="shared" si="162"/>
        <v>10322147</v>
      </c>
      <c r="AF195" s="169">
        <f t="shared" si="162"/>
        <v>8224165</v>
      </c>
      <c r="AG195" s="20">
        <f t="shared" si="162"/>
        <v>18546312</v>
      </c>
      <c r="AH195" s="21">
        <f t="shared" si="162"/>
        <v>165221673</v>
      </c>
      <c r="AI195" s="17">
        <f t="shared" si="162"/>
        <v>180032937</v>
      </c>
      <c r="AJ195" s="18">
        <f t="shared" si="162"/>
        <v>279875077</v>
      </c>
      <c r="AK195" s="10"/>
      <c r="AL195" s="31">
        <f>SUM(AL196:AL202)</f>
        <v>0</v>
      </c>
      <c r="AM195" s="28">
        <f>SUM(AM196:AM202)</f>
        <v>0</v>
      </c>
      <c r="AN195" s="10"/>
    </row>
    <row r="196" spans="1:40" s="467" customFormat="1" x14ac:dyDescent="0.2">
      <c r="A196" s="623"/>
      <c r="B196" s="554"/>
      <c r="N196" s="10"/>
      <c r="P196" s="10"/>
      <c r="Q196" s="10"/>
      <c r="R196" s="10"/>
      <c r="S196" s="156" t="str">
        <f>+IF(ABRIL!S196=0,"",ABRIL!S196)</f>
        <v>4100100-1</v>
      </c>
      <c r="T196" s="55" t="str">
        <f>+IF(ABRIL!T196=0,"",ABRIL!T196)</f>
        <v>Productos Farmaceuticos</v>
      </c>
      <c r="U196" s="29">
        <f>+ENERO!U196</f>
        <v>100589698</v>
      </c>
      <c r="V196" s="17">
        <f>ABRIL!V196+MAYO!AL196</f>
        <v>0</v>
      </c>
      <c r="W196" s="17">
        <f>ABRIL!W196+MAYO!AM196</f>
        <v>100000000</v>
      </c>
      <c r="X196" s="20">
        <f t="shared" ref="X196:X202" si="163">SUM(U196:W196)</f>
        <v>200589698</v>
      </c>
      <c r="Y196" s="21">
        <f>ABRIL!AA196</f>
        <v>82985784</v>
      </c>
      <c r="Z196" s="457">
        <v>12512492</v>
      </c>
      <c r="AA196" s="20">
        <f t="shared" ref="AA196:AA202" si="164">SUM(Y196:Z196)</f>
        <v>95498276</v>
      </c>
      <c r="AB196" s="21">
        <f>ABRIL!AD196</f>
        <v>67018951</v>
      </c>
      <c r="AC196" s="457">
        <v>13668061</v>
      </c>
      <c r="AD196" s="20">
        <f t="shared" ref="AD196:AD202" si="165">SUM(AB196:AC196)</f>
        <v>80687012</v>
      </c>
      <c r="AE196" s="21">
        <f>ABRIL!AG196</f>
        <v>5580220</v>
      </c>
      <c r="AF196" s="457">
        <v>4044812</v>
      </c>
      <c r="AG196" s="20">
        <f t="shared" ref="AG196:AG202" si="166">SUM(AE196:AF196)</f>
        <v>9625032</v>
      </c>
      <c r="AH196" s="21">
        <f t="shared" ref="AH196:AH202" si="167">X196-AA196</f>
        <v>105091422</v>
      </c>
      <c r="AI196" s="17">
        <f t="shared" ref="AI196:AI202" si="168">X196-AD196</f>
        <v>119902686</v>
      </c>
      <c r="AJ196" s="18">
        <f t="shared" ref="AJ196:AJ202" si="169">X196-AG196</f>
        <v>190964666</v>
      </c>
      <c r="AK196" s="10"/>
      <c r="AL196" s="455">
        <v>0</v>
      </c>
      <c r="AM196" s="458">
        <v>0</v>
      </c>
      <c r="AN196" s="10"/>
    </row>
    <row r="197" spans="1:40" s="467" customFormat="1" x14ac:dyDescent="0.2">
      <c r="A197" s="623"/>
      <c r="B197" s="554"/>
      <c r="N197" s="10"/>
      <c r="P197" s="10"/>
      <c r="Q197" s="10"/>
      <c r="R197" s="10"/>
      <c r="S197" s="156" t="str">
        <f>+IF(ABRIL!S197=0,"",ABRIL!S197)</f>
        <v>4100100-2</v>
      </c>
      <c r="T197" s="55" t="str">
        <f>+IF(ABRIL!T197=0,"",ABRIL!T197)</f>
        <v>Material Médico Quirúrgico</v>
      </c>
      <c r="U197" s="29">
        <f>+ENERO!U197</f>
        <v>54520540</v>
      </c>
      <c r="V197" s="17">
        <f>ABRIL!V197+MAYO!AL197</f>
        <v>0</v>
      </c>
      <c r="W197" s="17">
        <f>ABRIL!W197+MAYO!AM197</f>
        <v>0</v>
      </c>
      <c r="X197" s="20">
        <f t="shared" si="163"/>
        <v>54520540</v>
      </c>
      <c r="Y197" s="21">
        <f>ABRIL!AA197</f>
        <v>15856749</v>
      </c>
      <c r="Z197" s="457">
        <v>3570072</v>
      </c>
      <c r="AA197" s="20">
        <f t="shared" si="164"/>
        <v>19426821</v>
      </c>
      <c r="AB197" s="21">
        <f>ABRIL!AD197</f>
        <v>15856749</v>
      </c>
      <c r="AC197" s="457">
        <v>3570072</v>
      </c>
      <c r="AD197" s="20">
        <f t="shared" si="165"/>
        <v>19426821</v>
      </c>
      <c r="AE197" s="21">
        <f>ABRIL!AG197</f>
        <v>714866</v>
      </c>
      <c r="AF197" s="457">
        <v>1584043</v>
      </c>
      <c r="AG197" s="20">
        <f t="shared" si="166"/>
        <v>2298909</v>
      </c>
      <c r="AH197" s="21">
        <f t="shared" si="167"/>
        <v>35093719</v>
      </c>
      <c r="AI197" s="17">
        <f t="shared" si="168"/>
        <v>35093719</v>
      </c>
      <c r="AJ197" s="18">
        <f t="shared" si="169"/>
        <v>52221631</v>
      </c>
      <c r="AK197" s="10"/>
      <c r="AL197" s="455">
        <v>0</v>
      </c>
      <c r="AM197" s="458">
        <v>0</v>
      </c>
      <c r="AN197" s="10"/>
    </row>
    <row r="198" spans="1:40" s="467" customFormat="1" x14ac:dyDescent="0.2">
      <c r="A198" s="623"/>
      <c r="B198" s="554"/>
      <c r="N198" s="10"/>
      <c r="P198" s="10"/>
      <c r="Q198" s="10"/>
      <c r="R198" s="10"/>
      <c r="S198" s="156" t="str">
        <f>+IF(ABRIL!S198=0,"",ABRIL!S198)</f>
        <v>4100100-3</v>
      </c>
      <c r="T198" s="55" t="str">
        <f>+IF(ABRIL!T198=0,"",ABRIL!T198)</f>
        <v>Material de Laboratorio</v>
      </c>
      <c r="U198" s="29">
        <f>+ENERO!U198</f>
        <v>15745580</v>
      </c>
      <c r="V198" s="17">
        <f>ABRIL!V198+MAYO!AL198</f>
        <v>0</v>
      </c>
      <c r="W198" s="17">
        <f>ABRIL!W198+MAYO!AM198</f>
        <v>0</v>
      </c>
      <c r="X198" s="20">
        <f t="shared" si="163"/>
        <v>15745580</v>
      </c>
      <c r="Y198" s="21">
        <f>ABRIL!AA198</f>
        <v>5905330</v>
      </c>
      <c r="Z198" s="457">
        <v>1022640</v>
      </c>
      <c r="AA198" s="20">
        <f t="shared" si="164"/>
        <v>6927970</v>
      </c>
      <c r="AB198" s="21">
        <f>ABRIL!AD198</f>
        <v>5905330</v>
      </c>
      <c r="AC198" s="457">
        <v>1022640</v>
      </c>
      <c r="AD198" s="20">
        <f t="shared" si="165"/>
        <v>6927970</v>
      </c>
      <c r="AE198" s="21">
        <f>ABRIL!AG198</f>
        <v>810190</v>
      </c>
      <c r="AF198" s="457">
        <v>596430</v>
      </c>
      <c r="AG198" s="20">
        <f t="shared" si="166"/>
        <v>1406620</v>
      </c>
      <c r="AH198" s="21">
        <f t="shared" si="167"/>
        <v>8817610</v>
      </c>
      <c r="AI198" s="17">
        <f t="shared" si="168"/>
        <v>8817610</v>
      </c>
      <c r="AJ198" s="18">
        <f t="shared" si="169"/>
        <v>14338960</v>
      </c>
      <c r="AK198" s="10"/>
      <c r="AL198" s="455">
        <v>0</v>
      </c>
      <c r="AM198" s="458">
        <v>0</v>
      </c>
      <c r="AN198" s="10"/>
    </row>
    <row r="199" spans="1:40" s="467" customFormat="1" x14ac:dyDescent="0.2">
      <c r="A199" s="623"/>
      <c r="B199" s="554"/>
      <c r="N199" s="10"/>
      <c r="P199" s="10"/>
      <c r="Q199" s="10"/>
      <c r="R199" s="10"/>
      <c r="S199" s="156" t="str">
        <f>+IF(ABRIL!S199=0,"",ABRIL!S199)</f>
        <v>4100100-4</v>
      </c>
      <c r="T199" s="55" t="str">
        <f>+IF(ABRIL!T199=0,"",ABRIL!T199)</f>
        <v>Material para Odontologia</v>
      </c>
      <c r="U199" s="29">
        <f>+ENERO!U199</f>
        <v>19604413</v>
      </c>
      <c r="V199" s="17">
        <f>ABRIL!V199+MAYO!AL199</f>
        <v>0</v>
      </c>
      <c r="W199" s="17">
        <f>ABRIL!W199+MAYO!AM199</f>
        <v>0</v>
      </c>
      <c r="X199" s="20">
        <f t="shared" si="163"/>
        <v>19604413</v>
      </c>
      <c r="Y199" s="21">
        <f>ABRIL!AA199</f>
        <v>6129179</v>
      </c>
      <c r="Z199" s="457">
        <v>3874190</v>
      </c>
      <c r="AA199" s="20">
        <f t="shared" si="164"/>
        <v>10003369</v>
      </c>
      <c r="AB199" s="21">
        <f>ABRIL!AD199</f>
        <v>6129179</v>
      </c>
      <c r="AC199" s="457">
        <v>3874190</v>
      </c>
      <c r="AD199" s="20">
        <f t="shared" si="165"/>
        <v>10003369</v>
      </c>
      <c r="AE199" s="21">
        <f>ABRIL!AG199</f>
        <v>3216871</v>
      </c>
      <c r="AF199" s="457">
        <v>1539520</v>
      </c>
      <c r="AG199" s="20">
        <f t="shared" si="166"/>
        <v>4756391</v>
      </c>
      <c r="AH199" s="21">
        <f t="shared" si="167"/>
        <v>9601044</v>
      </c>
      <c r="AI199" s="17">
        <f t="shared" si="168"/>
        <v>9601044</v>
      </c>
      <c r="AJ199" s="18">
        <f t="shared" si="169"/>
        <v>14848022</v>
      </c>
      <c r="AK199" s="10"/>
      <c r="AL199" s="455">
        <v>0</v>
      </c>
      <c r="AM199" s="458">
        <v>0</v>
      </c>
      <c r="AN199" s="10"/>
    </row>
    <row r="200" spans="1:40" s="467" customFormat="1" x14ac:dyDescent="0.2">
      <c r="A200" s="623"/>
      <c r="B200" s="554"/>
      <c r="N200" s="10"/>
      <c r="P200" s="10"/>
      <c r="Q200" s="10"/>
      <c r="R200" s="10"/>
      <c r="S200" s="156" t="str">
        <f>+IF(ABRIL!S200=0,"",ABRIL!S200)</f>
        <v>4100100-5</v>
      </c>
      <c r="T200" s="55" t="str">
        <f>+IF(ABRIL!T200=0,"",ABRIL!T200)</f>
        <v>Material para Rayos X</v>
      </c>
      <c r="U200" s="29">
        <f>+ENERO!U200</f>
        <v>7961158</v>
      </c>
      <c r="V200" s="17">
        <f>ABRIL!V200+MAYO!AL200</f>
        <v>0</v>
      </c>
      <c r="W200" s="17">
        <f>ABRIL!W200+MAYO!AM200</f>
        <v>0</v>
      </c>
      <c r="X200" s="20">
        <f t="shared" si="163"/>
        <v>7961158</v>
      </c>
      <c r="Y200" s="21">
        <f>ABRIL!AA200</f>
        <v>1343280</v>
      </c>
      <c r="Z200" s="457">
        <v>0</v>
      </c>
      <c r="AA200" s="20">
        <f t="shared" si="164"/>
        <v>1343280</v>
      </c>
      <c r="AB200" s="21">
        <f>ABRIL!AD200</f>
        <v>1343280</v>
      </c>
      <c r="AC200" s="457">
        <v>0</v>
      </c>
      <c r="AD200" s="20">
        <f t="shared" si="165"/>
        <v>1343280</v>
      </c>
      <c r="AE200" s="21">
        <f>ABRIL!AG200</f>
        <v>0</v>
      </c>
      <c r="AF200" s="457">
        <v>459360</v>
      </c>
      <c r="AG200" s="20">
        <f t="shared" si="166"/>
        <v>459360</v>
      </c>
      <c r="AH200" s="21">
        <f t="shared" si="167"/>
        <v>6617878</v>
      </c>
      <c r="AI200" s="17">
        <f t="shared" si="168"/>
        <v>6617878</v>
      </c>
      <c r="AJ200" s="18">
        <f t="shared" si="169"/>
        <v>7501798</v>
      </c>
      <c r="AK200" s="10"/>
      <c r="AL200" s="455">
        <v>0</v>
      </c>
      <c r="AM200" s="458">
        <v>0</v>
      </c>
      <c r="AN200" s="10"/>
    </row>
    <row r="201" spans="1:40" s="467" customFormat="1" x14ac:dyDescent="0.2">
      <c r="A201" s="623"/>
      <c r="B201" s="554"/>
      <c r="N201" s="10"/>
      <c r="P201" s="10"/>
      <c r="Q201" s="10"/>
      <c r="R201" s="10"/>
      <c r="S201" s="156" t="str">
        <f>+IF(ABRIL!S201=0,"",ABRIL!S201)</f>
        <v/>
      </c>
      <c r="T201" s="55" t="str">
        <f>+IF(ABRIL!T201=0,"",ABRIL!T201)</f>
        <v/>
      </c>
      <c r="U201" s="29">
        <f>+ENERO!U201</f>
        <v>0</v>
      </c>
      <c r="V201" s="17">
        <f>ABRIL!V201+MAYO!AL201</f>
        <v>0</v>
      </c>
      <c r="W201" s="17">
        <f>ABRIL!W201+MAYO!AM201</f>
        <v>0</v>
      </c>
      <c r="X201" s="20">
        <f t="shared" si="163"/>
        <v>0</v>
      </c>
      <c r="Y201" s="21">
        <f>ABRIL!AA201</f>
        <v>0</v>
      </c>
      <c r="Z201" s="457">
        <v>0</v>
      </c>
      <c r="AA201" s="20">
        <f t="shared" si="164"/>
        <v>0</v>
      </c>
      <c r="AB201" s="21">
        <f>ABRIL!AD201</f>
        <v>0</v>
      </c>
      <c r="AC201" s="457">
        <v>0</v>
      </c>
      <c r="AD201" s="20">
        <f t="shared" si="165"/>
        <v>0</v>
      </c>
      <c r="AE201" s="21">
        <f>ABRIL!AG201</f>
        <v>0</v>
      </c>
      <c r="AF201" s="457">
        <v>0</v>
      </c>
      <c r="AG201" s="20">
        <f t="shared" si="166"/>
        <v>0</v>
      </c>
      <c r="AH201" s="21">
        <f t="shared" si="167"/>
        <v>0</v>
      </c>
      <c r="AI201" s="17">
        <f t="shared" si="168"/>
        <v>0</v>
      </c>
      <c r="AJ201" s="18">
        <f t="shared" si="169"/>
        <v>0</v>
      </c>
      <c r="AK201" s="10"/>
      <c r="AL201" s="455">
        <v>0</v>
      </c>
      <c r="AM201" s="458">
        <v>0</v>
      </c>
      <c r="AN201" s="10"/>
    </row>
    <row r="202" spans="1:40" s="467" customFormat="1" x14ac:dyDescent="0.2">
      <c r="A202" s="623"/>
      <c r="B202" s="554"/>
      <c r="N202" s="10"/>
      <c r="P202" s="10"/>
      <c r="Q202" s="10"/>
      <c r="R202" s="10"/>
      <c r="S202" s="156" t="str">
        <f>+IF(ABRIL!S202=0,"",ABRIL!S202)</f>
        <v/>
      </c>
      <c r="T202" s="55" t="str">
        <f>+IF(ABRIL!T202=0,"",ABRIL!T202)</f>
        <v/>
      </c>
      <c r="U202" s="29">
        <f>+ENERO!U202</f>
        <v>0</v>
      </c>
      <c r="V202" s="17">
        <f>ABRIL!V202+MAYO!AL202</f>
        <v>0</v>
      </c>
      <c r="W202" s="17">
        <f>ABRIL!W202+MAYO!AM202</f>
        <v>0</v>
      </c>
      <c r="X202" s="20">
        <f t="shared" si="163"/>
        <v>0</v>
      </c>
      <c r="Y202" s="21">
        <f>ABRIL!AA202</f>
        <v>0</v>
      </c>
      <c r="Z202" s="457">
        <v>0</v>
      </c>
      <c r="AA202" s="20">
        <f t="shared" si="164"/>
        <v>0</v>
      </c>
      <c r="AB202" s="21">
        <f>ABRIL!AD202</f>
        <v>0</v>
      </c>
      <c r="AC202" s="457">
        <v>0</v>
      </c>
      <c r="AD202" s="20">
        <f t="shared" si="165"/>
        <v>0</v>
      </c>
      <c r="AE202" s="21">
        <f>ABRIL!AG202</f>
        <v>0</v>
      </c>
      <c r="AF202" s="457">
        <v>0</v>
      </c>
      <c r="AG202" s="20">
        <f t="shared" si="166"/>
        <v>0</v>
      </c>
      <c r="AH202" s="21">
        <f t="shared" si="167"/>
        <v>0</v>
      </c>
      <c r="AI202" s="17">
        <f t="shared" si="168"/>
        <v>0</v>
      </c>
      <c r="AJ202" s="18">
        <f t="shared" si="169"/>
        <v>0</v>
      </c>
      <c r="AK202" s="10"/>
      <c r="AL202" s="455">
        <v>0</v>
      </c>
      <c r="AM202" s="458">
        <v>0</v>
      </c>
      <c r="AN202" s="10"/>
    </row>
    <row r="203" spans="1:40" s="467" customFormat="1" x14ac:dyDescent="0.2">
      <c r="A203" s="623"/>
      <c r="B203" s="554"/>
      <c r="N203" s="10"/>
      <c r="P203" s="10"/>
      <c r="Q203" s="10"/>
      <c r="R203" s="10"/>
      <c r="S203" s="155">
        <f>+IF(ABRIL!S203=0,"",ABRIL!S203)</f>
        <v>4100200</v>
      </c>
      <c r="T203" s="159" t="str">
        <f>+IF(ABRIL!T203=0,"",ABRIL!T203)</f>
        <v>Gastos Complementarios e Intermedios</v>
      </c>
      <c r="U203" s="29">
        <f t="shared" ref="U203:AJ203" si="170">U204</f>
        <v>36605337</v>
      </c>
      <c r="V203" s="17">
        <f t="shared" si="170"/>
        <v>0</v>
      </c>
      <c r="W203" s="17">
        <f t="shared" si="170"/>
        <v>0</v>
      </c>
      <c r="X203" s="20">
        <f t="shared" si="170"/>
        <v>36605337</v>
      </c>
      <c r="Y203" s="21">
        <f t="shared" si="170"/>
        <v>8459000</v>
      </c>
      <c r="Z203" s="169">
        <f t="shared" si="170"/>
        <v>4373810</v>
      </c>
      <c r="AA203" s="20">
        <f t="shared" si="170"/>
        <v>12832810</v>
      </c>
      <c r="AB203" s="21">
        <f t="shared" si="170"/>
        <v>8459000</v>
      </c>
      <c r="AC203" s="169">
        <f t="shared" si="170"/>
        <v>4373810</v>
      </c>
      <c r="AD203" s="20">
        <f t="shared" si="170"/>
        <v>12832810</v>
      </c>
      <c r="AE203" s="21">
        <f t="shared" si="170"/>
        <v>7799075</v>
      </c>
      <c r="AF203" s="169">
        <f t="shared" si="170"/>
        <v>2711060</v>
      </c>
      <c r="AG203" s="20">
        <f t="shared" si="170"/>
        <v>10510135</v>
      </c>
      <c r="AH203" s="21">
        <f t="shared" si="170"/>
        <v>23772527</v>
      </c>
      <c r="AI203" s="17">
        <f t="shared" si="170"/>
        <v>23772527</v>
      </c>
      <c r="AJ203" s="18">
        <f t="shared" si="170"/>
        <v>26095202</v>
      </c>
      <c r="AK203" s="10"/>
      <c r="AL203" s="31">
        <f>AL204</f>
        <v>0</v>
      </c>
      <c r="AM203" s="28">
        <f>AM204</f>
        <v>0</v>
      </c>
      <c r="AN203" s="10"/>
    </row>
    <row r="204" spans="1:40" s="467" customFormat="1" x14ac:dyDescent="0.2">
      <c r="A204" s="623"/>
      <c r="B204" s="554"/>
      <c r="N204" s="10"/>
      <c r="P204" s="10"/>
      <c r="Q204" s="10"/>
      <c r="R204" s="10"/>
      <c r="S204" s="156" t="str">
        <f>+IF(ABRIL!S204=0,"",ABRIL!S204)</f>
        <v>4100200-1</v>
      </c>
      <c r="T204" s="55" t="str">
        <f>+IF(ABRIL!T204=0,"",ABRIL!T204)</f>
        <v>Alimentación</v>
      </c>
      <c r="U204" s="29">
        <f>+ENERO!U204</f>
        <v>36605337</v>
      </c>
      <c r="V204" s="17">
        <f>ABRIL!V204+MAYO!AL204</f>
        <v>0</v>
      </c>
      <c r="W204" s="17">
        <f>ABRIL!W204+MAYO!AM204</f>
        <v>0</v>
      </c>
      <c r="X204" s="20">
        <f>SUM(U204:W204)</f>
        <v>36605337</v>
      </c>
      <c r="Y204" s="21">
        <f>ABRIL!AA204</f>
        <v>8459000</v>
      </c>
      <c r="Z204" s="457">
        <v>4373810</v>
      </c>
      <c r="AA204" s="20">
        <f>SUM(Y204:Z204)</f>
        <v>12832810</v>
      </c>
      <c r="AB204" s="21">
        <f>ABRIL!AD204</f>
        <v>8459000</v>
      </c>
      <c r="AC204" s="457">
        <v>4373810</v>
      </c>
      <c r="AD204" s="20">
        <f>SUM(AB204:AC204)</f>
        <v>12832810</v>
      </c>
      <c r="AE204" s="21">
        <f>ABRIL!AG204</f>
        <v>7799075</v>
      </c>
      <c r="AF204" s="457">
        <v>2711060</v>
      </c>
      <c r="AG204" s="20">
        <f>SUM(AE204:AF204)</f>
        <v>10510135</v>
      </c>
      <c r="AH204" s="21">
        <f>X204-AA204</f>
        <v>23772527</v>
      </c>
      <c r="AI204" s="17">
        <f>X204-AD204</f>
        <v>23772527</v>
      </c>
      <c r="AJ204" s="18">
        <f>X204-AG204</f>
        <v>26095202</v>
      </c>
      <c r="AK204" s="10"/>
      <c r="AL204" s="455">
        <v>0</v>
      </c>
      <c r="AM204" s="458">
        <v>0</v>
      </c>
      <c r="AN204" s="10"/>
    </row>
    <row r="205" spans="1:40" s="467" customFormat="1" ht="13.5" thickBot="1" x14ac:dyDescent="0.25">
      <c r="A205" s="623"/>
      <c r="B205" s="554"/>
      <c r="N205" s="10"/>
      <c r="P205" s="10"/>
      <c r="Q205" s="10"/>
      <c r="R205" s="10"/>
      <c r="S205" s="624">
        <f>+IF(ABRIL!S205=0,"",ABRIL!S205)</f>
        <v>4199999</v>
      </c>
      <c r="T205" s="625" t="str">
        <f>+IF(ABRIL!T205=0,"",ABRIL!T205)</f>
        <v>Vigencias Anteriores</v>
      </c>
      <c r="U205" s="160">
        <f>+ENERO!U205</f>
        <v>0</v>
      </c>
      <c r="V205" s="143">
        <f>ABRIL!V205+MAYO!AL205</f>
        <v>0</v>
      </c>
      <c r="W205" s="143">
        <f>ABRIL!W205+MAYO!AM205</f>
        <v>87811448</v>
      </c>
      <c r="X205" s="149">
        <f>SUM(U205:W205)</f>
        <v>87811448</v>
      </c>
      <c r="Y205" s="147">
        <f>ABRIL!AA205</f>
        <v>87811448</v>
      </c>
      <c r="Z205" s="475">
        <v>0</v>
      </c>
      <c r="AA205" s="149">
        <f>SUM(Y205:Z205)</f>
        <v>87811448</v>
      </c>
      <c r="AB205" s="147">
        <f>ABRIL!AD205</f>
        <v>87811448</v>
      </c>
      <c r="AC205" s="475">
        <v>0</v>
      </c>
      <c r="AD205" s="149">
        <f>SUM(AB205:AC205)</f>
        <v>87811448</v>
      </c>
      <c r="AE205" s="147">
        <f>ABRIL!AG205</f>
        <v>70849549</v>
      </c>
      <c r="AF205" s="475">
        <v>8590108</v>
      </c>
      <c r="AG205" s="149">
        <f>SUM(AE205:AF205)</f>
        <v>79439657</v>
      </c>
      <c r="AH205" s="147">
        <f>X205-AA205</f>
        <v>0</v>
      </c>
      <c r="AI205" s="143">
        <f>X205-AD205</f>
        <v>0</v>
      </c>
      <c r="AJ205" s="148">
        <f>X205-AG205</f>
        <v>8371791</v>
      </c>
      <c r="AK205" s="10"/>
      <c r="AL205" s="471">
        <v>0</v>
      </c>
      <c r="AM205" s="476">
        <v>0</v>
      </c>
      <c r="AN205" s="10"/>
    </row>
    <row r="206" spans="1:40" s="467" customFormat="1" ht="15.75" x14ac:dyDescent="0.2">
      <c r="A206" s="623"/>
      <c r="B206" s="554"/>
      <c r="N206" s="10"/>
      <c r="P206" s="10"/>
      <c r="Q206" s="10"/>
      <c r="R206" s="10"/>
      <c r="S206" s="627" t="str">
        <f>+IF(ABRIL!S206=0,"",ABRIL!S206)</f>
        <v/>
      </c>
      <c r="T206" s="628" t="str">
        <f>+IF(ABRIL!T206=0,"",ABRIL!T206)</f>
        <v/>
      </c>
      <c r="U206" s="208"/>
      <c r="V206" s="208"/>
      <c r="W206" s="208"/>
      <c r="X206" s="208"/>
      <c r="Y206" s="208"/>
      <c r="Z206" s="208"/>
      <c r="AA206" s="208"/>
      <c r="AB206" s="208"/>
      <c r="AC206" s="208"/>
      <c r="AD206" s="208"/>
      <c r="AE206" s="208"/>
      <c r="AF206" s="208"/>
      <c r="AG206" s="208"/>
      <c r="AH206" s="208"/>
      <c r="AI206" s="208"/>
      <c r="AJ206" s="209"/>
      <c r="AK206" s="10"/>
      <c r="AL206" s="630"/>
      <c r="AM206" s="631"/>
      <c r="AN206" s="10"/>
    </row>
    <row r="207" spans="1:40" s="467" customFormat="1" ht="19.5" x14ac:dyDescent="0.2">
      <c r="A207" s="623"/>
      <c r="B207" s="554"/>
      <c r="N207" s="10"/>
      <c r="P207" s="10"/>
      <c r="Q207" s="10"/>
      <c r="R207" s="10"/>
      <c r="S207" s="654" t="str">
        <f>+IF(ABRIL!S207=0,"",ABRIL!S207)</f>
        <v>B</v>
      </c>
      <c r="T207" s="655" t="str">
        <f>+IF(ABRIL!T207=0,"",ABRIL!T207)</f>
        <v>GASTOS DE OPERACION COMERCIAL</v>
      </c>
      <c r="U207" s="589">
        <f t="shared" ref="U207:AJ207" si="171">U209</f>
        <v>0</v>
      </c>
      <c r="V207" s="590">
        <f t="shared" si="171"/>
        <v>0</v>
      </c>
      <c r="W207" s="590">
        <f t="shared" si="171"/>
        <v>20000000</v>
      </c>
      <c r="X207" s="591">
        <f t="shared" si="171"/>
        <v>20000000</v>
      </c>
      <c r="Y207" s="464">
        <f t="shared" si="171"/>
        <v>2237931</v>
      </c>
      <c r="Z207" s="590">
        <f t="shared" si="171"/>
        <v>0</v>
      </c>
      <c r="AA207" s="591">
        <f t="shared" si="171"/>
        <v>2237931</v>
      </c>
      <c r="AB207" s="464">
        <f t="shared" si="171"/>
        <v>2237931</v>
      </c>
      <c r="AC207" s="590">
        <f t="shared" si="171"/>
        <v>0</v>
      </c>
      <c r="AD207" s="591">
        <f t="shared" si="171"/>
        <v>2237931</v>
      </c>
      <c r="AE207" s="464">
        <f t="shared" si="171"/>
        <v>2237931</v>
      </c>
      <c r="AF207" s="590">
        <f t="shared" si="171"/>
        <v>0</v>
      </c>
      <c r="AG207" s="591">
        <f t="shared" si="171"/>
        <v>2237931</v>
      </c>
      <c r="AH207" s="464">
        <f t="shared" si="171"/>
        <v>17762069</v>
      </c>
      <c r="AI207" s="590">
        <f t="shared" si="171"/>
        <v>17762069</v>
      </c>
      <c r="AJ207" s="465">
        <f t="shared" si="171"/>
        <v>17762069</v>
      </c>
      <c r="AK207" s="10"/>
      <c r="AL207" s="464">
        <f>AL209</f>
        <v>0</v>
      </c>
      <c r="AM207" s="465">
        <f>AM209</f>
        <v>0</v>
      </c>
      <c r="AN207" s="10"/>
    </row>
    <row r="208" spans="1:40" s="467" customFormat="1" ht="15.75" x14ac:dyDescent="0.2">
      <c r="A208" s="623"/>
      <c r="B208" s="554"/>
      <c r="N208" s="10"/>
      <c r="P208" s="10"/>
      <c r="Q208" s="10"/>
      <c r="R208" s="10"/>
      <c r="S208" s="448"/>
      <c r="T208" s="649"/>
      <c r="U208" s="193"/>
      <c r="V208" s="193"/>
      <c r="W208" s="193"/>
      <c r="X208" s="193"/>
      <c r="Y208" s="193"/>
      <c r="Z208" s="193"/>
      <c r="AA208" s="193"/>
      <c r="AB208" s="193"/>
      <c r="AC208" s="193"/>
      <c r="AD208" s="193"/>
      <c r="AE208" s="193"/>
      <c r="AF208" s="193"/>
      <c r="AG208" s="193"/>
      <c r="AH208" s="193"/>
      <c r="AI208" s="193"/>
      <c r="AJ208" s="207"/>
      <c r="AK208" s="10"/>
      <c r="AL208" s="637"/>
      <c r="AM208" s="638"/>
      <c r="AN208" s="10"/>
    </row>
    <row r="209" spans="1:40" s="467" customFormat="1" ht="15.75" x14ac:dyDescent="0.2">
      <c r="A209" s="623"/>
      <c r="B209" s="554"/>
      <c r="N209" s="10"/>
      <c r="P209" s="10"/>
      <c r="Q209" s="10"/>
      <c r="R209" s="10"/>
      <c r="S209" s="469">
        <f>+IF(ABRIL!S209=0,"",ABRIL!S209)</f>
        <v>5000000</v>
      </c>
      <c r="T209" s="588" t="s">
        <v>480</v>
      </c>
      <c r="U209" s="589">
        <f t="shared" ref="U209:AJ209" si="172">U210</f>
        <v>0</v>
      </c>
      <c r="V209" s="590">
        <f t="shared" si="172"/>
        <v>0</v>
      </c>
      <c r="W209" s="590">
        <f t="shared" si="172"/>
        <v>20000000</v>
      </c>
      <c r="X209" s="591">
        <f t="shared" si="172"/>
        <v>20000000</v>
      </c>
      <c r="Y209" s="464">
        <f t="shared" si="172"/>
        <v>2237931</v>
      </c>
      <c r="Z209" s="590">
        <f t="shared" si="172"/>
        <v>0</v>
      </c>
      <c r="AA209" s="591">
        <f t="shared" si="172"/>
        <v>2237931</v>
      </c>
      <c r="AB209" s="464">
        <f t="shared" si="172"/>
        <v>2237931</v>
      </c>
      <c r="AC209" s="590">
        <f t="shared" si="172"/>
        <v>0</v>
      </c>
      <c r="AD209" s="591">
        <f t="shared" si="172"/>
        <v>2237931</v>
      </c>
      <c r="AE209" s="464">
        <f t="shared" si="172"/>
        <v>2237931</v>
      </c>
      <c r="AF209" s="590">
        <f t="shared" si="172"/>
        <v>0</v>
      </c>
      <c r="AG209" s="591">
        <f t="shared" si="172"/>
        <v>2237931</v>
      </c>
      <c r="AH209" s="464">
        <f t="shared" si="172"/>
        <v>17762069</v>
      </c>
      <c r="AI209" s="590">
        <f t="shared" si="172"/>
        <v>17762069</v>
      </c>
      <c r="AJ209" s="465">
        <f t="shared" si="172"/>
        <v>17762069</v>
      </c>
      <c r="AK209" s="10"/>
      <c r="AL209" s="151">
        <f>AL210</f>
        <v>0</v>
      </c>
      <c r="AM209" s="153">
        <f>AM210</f>
        <v>0</v>
      </c>
      <c r="AN209" s="10"/>
    </row>
    <row r="210" spans="1:40" s="467" customFormat="1" ht="15" x14ac:dyDescent="0.2">
      <c r="A210" s="623"/>
      <c r="B210" s="554"/>
      <c r="N210" s="10"/>
      <c r="P210" s="10"/>
      <c r="Q210" s="10"/>
      <c r="R210" s="10"/>
      <c r="S210" s="34">
        <f>+IF(ABRIL!S210=0,"",ABRIL!S210)</f>
        <v>5100000</v>
      </c>
      <c r="T210" s="158" t="str">
        <f>+IF(ABRIL!T210=0,"",ABRIL!T210)</f>
        <v>Insumos y Suministros para Venta al Público</v>
      </c>
      <c r="U210" s="157">
        <f t="shared" ref="U210:AJ210" si="173">U211+U218</f>
        <v>0</v>
      </c>
      <c r="V210" s="144">
        <f t="shared" si="173"/>
        <v>0</v>
      </c>
      <c r="W210" s="144">
        <f t="shared" si="173"/>
        <v>20000000</v>
      </c>
      <c r="X210" s="152">
        <f t="shared" si="173"/>
        <v>20000000</v>
      </c>
      <c r="Y210" s="151">
        <f t="shared" si="173"/>
        <v>2237931</v>
      </c>
      <c r="Z210" s="144">
        <f t="shared" si="173"/>
        <v>0</v>
      </c>
      <c r="AA210" s="152">
        <f t="shared" si="173"/>
        <v>2237931</v>
      </c>
      <c r="AB210" s="151">
        <f t="shared" si="173"/>
        <v>2237931</v>
      </c>
      <c r="AC210" s="144">
        <f t="shared" si="173"/>
        <v>0</v>
      </c>
      <c r="AD210" s="152">
        <f t="shared" si="173"/>
        <v>2237931</v>
      </c>
      <c r="AE210" s="151">
        <f t="shared" si="173"/>
        <v>2237931</v>
      </c>
      <c r="AF210" s="144">
        <f t="shared" si="173"/>
        <v>0</v>
      </c>
      <c r="AG210" s="152">
        <f t="shared" si="173"/>
        <v>2237931</v>
      </c>
      <c r="AH210" s="151">
        <f t="shared" si="173"/>
        <v>17762069</v>
      </c>
      <c r="AI210" s="144">
        <f t="shared" si="173"/>
        <v>17762069</v>
      </c>
      <c r="AJ210" s="153">
        <f t="shared" si="173"/>
        <v>17762069</v>
      </c>
      <c r="AK210" s="10"/>
      <c r="AL210" s="151">
        <f>AL211+AL218</f>
        <v>0</v>
      </c>
      <c r="AM210" s="153">
        <f>AM211+AM218</f>
        <v>0</v>
      </c>
      <c r="AN210" s="10"/>
    </row>
    <row r="211" spans="1:40" s="467" customFormat="1" x14ac:dyDescent="0.2">
      <c r="A211" s="623"/>
      <c r="B211" s="554"/>
      <c r="N211" s="10"/>
      <c r="P211" s="10"/>
      <c r="Q211" s="10"/>
      <c r="R211" s="10"/>
      <c r="S211" s="155">
        <f>+IF(ABRIL!S211=0,"",ABRIL!S211)</f>
        <v>5100100</v>
      </c>
      <c r="T211" s="159" t="str">
        <f>+IF(ABRIL!T211=0,"",ABRIL!T211)</f>
        <v>Compra de Bienes para la venta</v>
      </c>
      <c r="U211" s="29">
        <f t="shared" ref="U211:AJ211" si="174">SUM(U212:U217)</f>
        <v>0</v>
      </c>
      <c r="V211" s="17">
        <f t="shared" si="174"/>
        <v>0</v>
      </c>
      <c r="W211" s="17">
        <f t="shared" si="174"/>
        <v>20000000</v>
      </c>
      <c r="X211" s="20">
        <f t="shared" si="174"/>
        <v>20000000</v>
      </c>
      <c r="Y211" s="21">
        <f t="shared" si="174"/>
        <v>2237931</v>
      </c>
      <c r="Z211" s="169">
        <f t="shared" si="174"/>
        <v>0</v>
      </c>
      <c r="AA211" s="20">
        <f t="shared" si="174"/>
        <v>2237931</v>
      </c>
      <c r="AB211" s="21">
        <f t="shared" si="174"/>
        <v>2237931</v>
      </c>
      <c r="AC211" s="169">
        <f t="shared" si="174"/>
        <v>0</v>
      </c>
      <c r="AD211" s="20">
        <f t="shared" si="174"/>
        <v>2237931</v>
      </c>
      <c r="AE211" s="21">
        <f t="shared" si="174"/>
        <v>2237931</v>
      </c>
      <c r="AF211" s="169">
        <f t="shared" si="174"/>
        <v>0</v>
      </c>
      <c r="AG211" s="20">
        <f t="shared" si="174"/>
        <v>2237931</v>
      </c>
      <c r="AH211" s="21">
        <f t="shared" si="174"/>
        <v>17762069</v>
      </c>
      <c r="AI211" s="17">
        <f t="shared" si="174"/>
        <v>17762069</v>
      </c>
      <c r="AJ211" s="18">
        <f t="shared" si="174"/>
        <v>17762069</v>
      </c>
      <c r="AK211" s="12"/>
      <c r="AL211" s="31">
        <f>SUM(AL212:AL217)</f>
        <v>0</v>
      </c>
      <c r="AM211" s="28">
        <f>SUM(AM212:AM217)</f>
        <v>0</v>
      </c>
      <c r="AN211" s="10"/>
    </row>
    <row r="212" spans="1:40" s="467" customFormat="1" x14ac:dyDescent="0.2">
      <c r="A212" s="623"/>
      <c r="B212" s="554"/>
      <c r="N212" s="10"/>
      <c r="P212" s="10"/>
      <c r="Q212" s="10"/>
      <c r="R212" s="10"/>
      <c r="S212" s="156" t="str">
        <f>+IF(ABRIL!S212=0,"",ABRIL!S212)</f>
        <v>5100100-1</v>
      </c>
      <c r="T212" s="55" t="str">
        <f>+IF(ABRIL!T212=0,"",ABRIL!T212)</f>
        <v>Productos Farmaceuticos</v>
      </c>
      <c r="U212" s="29">
        <f>+ENERO!U212</f>
        <v>0</v>
      </c>
      <c r="V212" s="17">
        <f>ABRIL!V212+MAYO!AL212</f>
        <v>0</v>
      </c>
      <c r="W212" s="17">
        <f>ABRIL!W212+MAYO!AM212</f>
        <v>20000000</v>
      </c>
      <c r="X212" s="20">
        <f t="shared" ref="X212:X218" si="175">SUM(U212:W212)</f>
        <v>20000000</v>
      </c>
      <c r="Y212" s="21">
        <f>ABRIL!AA212</f>
        <v>2237931</v>
      </c>
      <c r="Z212" s="457">
        <v>0</v>
      </c>
      <c r="AA212" s="20">
        <f t="shared" ref="AA212:AA218" si="176">SUM(Y212:Z212)</f>
        <v>2237931</v>
      </c>
      <c r="AB212" s="21">
        <f>ABRIL!AD212</f>
        <v>2237931</v>
      </c>
      <c r="AC212" s="457">
        <v>0</v>
      </c>
      <c r="AD212" s="20">
        <f t="shared" ref="AD212:AD218" si="177">SUM(AB212:AC212)</f>
        <v>2237931</v>
      </c>
      <c r="AE212" s="21">
        <f>ABRIL!AG212</f>
        <v>2237931</v>
      </c>
      <c r="AF212" s="457">
        <v>0</v>
      </c>
      <c r="AG212" s="20">
        <f t="shared" ref="AG212:AG218" si="178">SUM(AE212:AF212)</f>
        <v>2237931</v>
      </c>
      <c r="AH212" s="21">
        <f t="shared" ref="AH212:AH218" si="179">X212-AA212</f>
        <v>17762069</v>
      </c>
      <c r="AI212" s="17">
        <f t="shared" ref="AI212:AI218" si="180">X212-AD212</f>
        <v>17762069</v>
      </c>
      <c r="AJ212" s="18">
        <f t="shared" ref="AJ212:AJ218" si="181">X212-AG212</f>
        <v>17762069</v>
      </c>
      <c r="AK212" s="10"/>
      <c r="AL212" s="455">
        <v>0</v>
      </c>
      <c r="AM212" s="458">
        <v>0</v>
      </c>
      <c r="AN212" s="10"/>
    </row>
    <row r="213" spans="1:40" s="467" customFormat="1" x14ac:dyDescent="0.2">
      <c r="A213" s="623"/>
      <c r="B213" s="554"/>
      <c r="N213" s="10"/>
      <c r="P213" s="10"/>
      <c r="Q213" s="10"/>
      <c r="R213" s="10"/>
      <c r="S213" s="156" t="str">
        <f>+IF(ABRIL!S213=0,"",ABRIL!S213)</f>
        <v>5100100-2</v>
      </c>
      <c r="T213" s="55" t="str">
        <f>+IF(ABRIL!T213=0,"",ABRIL!T213)</f>
        <v>Material Médico Quirúrgico</v>
      </c>
      <c r="U213" s="29">
        <f>+ENERO!U213</f>
        <v>0</v>
      </c>
      <c r="V213" s="17">
        <f>ABRIL!V213+MAYO!AL213</f>
        <v>0</v>
      </c>
      <c r="W213" s="17">
        <f>ABRIL!W213+MAYO!AM213</f>
        <v>0</v>
      </c>
      <c r="X213" s="20">
        <f t="shared" si="175"/>
        <v>0</v>
      </c>
      <c r="Y213" s="21">
        <f>ABRIL!AA213</f>
        <v>0</v>
      </c>
      <c r="Z213" s="457">
        <v>0</v>
      </c>
      <c r="AA213" s="20">
        <f t="shared" si="176"/>
        <v>0</v>
      </c>
      <c r="AB213" s="21">
        <f>ABRIL!AD213</f>
        <v>0</v>
      </c>
      <c r="AC213" s="457">
        <v>0</v>
      </c>
      <c r="AD213" s="20">
        <f t="shared" si="177"/>
        <v>0</v>
      </c>
      <c r="AE213" s="21">
        <f>ABRIL!AG213</f>
        <v>0</v>
      </c>
      <c r="AF213" s="457">
        <v>0</v>
      </c>
      <c r="AG213" s="20">
        <f t="shared" si="178"/>
        <v>0</v>
      </c>
      <c r="AH213" s="21">
        <f t="shared" si="179"/>
        <v>0</v>
      </c>
      <c r="AI213" s="17">
        <f t="shared" si="180"/>
        <v>0</v>
      </c>
      <c r="AJ213" s="18">
        <f t="shared" si="181"/>
        <v>0</v>
      </c>
      <c r="AK213" s="10"/>
      <c r="AL213" s="455">
        <v>0</v>
      </c>
      <c r="AM213" s="458">
        <v>0</v>
      </c>
      <c r="AN213" s="10"/>
    </row>
    <row r="214" spans="1:40" s="467" customFormat="1" x14ac:dyDescent="0.2">
      <c r="A214" s="623"/>
      <c r="B214" s="554"/>
      <c r="N214" s="10"/>
      <c r="P214" s="10"/>
      <c r="Q214" s="10"/>
      <c r="R214" s="10"/>
      <c r="S214" s="156" t="str">
        <f>+IF(ABRIL!S214=0,"",ABRIL!S214)</f>
        <v>5100100-3</v>
      </c>
      <c r="T214" s="55" t="str">
        <f>+IF(ABRIL!T214=0,"",ABRIL!T214)</f>
        <v>Material de Laboratorio</v>
      </c>
      <c r="U214" s="29">
        <f>+ENERO!U214</f>
        <v>0</v>
      </c>
      <c r="V214" s="17">
        <f>ABRIL!V214+MAYO!AL214</f>
        <v>0</v>
      </c>
      <c r="W214" s="17">
        <f>ABRIL!W214+MAYO!AM214</f>
        <v>0</v>
      </c>
      <c r="X214" s="20">
        <f t="shared" si="175"/>
        <v>0</v>
      </c>
      <c r="Y214" s="21">
        <f>ABRIL!AA214</f>
        <v>0</v>
      </c>
      <c r="Z214" s="457">
        <v>0</v>
      </c>
      <c r="AA214" s="20">
        <f t="shared" si="176"/>
        <v>0</v>
      </c>
      <c r="AB214" s="21">
        <f>ABRIL!AD214</f>
        <v>0</v>
      </c>
      <c r="AC214" s="457">
        <v>0</v>
      </c>
      <c r="AD214" s="20">
        <f t="shared" si="177"/>
        <v>0</v>
      </c>
      <c r="AE214" s="21">
        <f>ABRIL!AG214</f>
        <v>0</v>
      </c>
      <c r="AF214" s="457">
        <v>0</v>
      </c>
      <c r="AG214" s="20">
        <f t="shared" si="178"/>
        <v>0</v>
      </c>
      <c r="AH214" s="21">
        <f t="shared" si="179"/>
        <v>0</v>
      </c>
      <c r="AI214" s="17">
        <f t="shared" si="180"/>
        <v>0</v>
      </c>
      <c r="AJ214" s="18">
        <f t="shared" si="181"/>
        <v>0</v>
      </c>
      <c r="AK214" s="10"/>
      <c r="AL214" s="455">
        <v>0</v>
      </c>
      <c r="AM214" s="458">
        <v>0</v>
      </c>
      <c r="AN214" s="10"/>
    </row>
    <row r="215" spans="1:40" s="467" customFormat="1" x14ac:dyDescent="0.2">
      <c r="A215" s="623"/>
      <c r="B215" s="554"/>
      <c r="N215" s="10"/>
      <c r="P215" s="10"/>
      <c r="Q215" s="10"/>
      <c r="R215" s="10"/>
      <c r="S215" s="156" t="str">
        <f>+IF(ABRIL!S215=0,"",ABRIL!S215)</f>
        <v>5100100-4</v>
      </c>
      <c r="T215" s="55" t="str">
        <f>+IF(ABRIL!T215=0,"",ABRIL!T215)</f>
        <v>Material para Odontologia</v>
      </c>
      <c r="U215" s="29">
        <f>+ENERO!U215</f>
        <v>0</v>
      </c>
      <c r="V215" s="17">
        <f>ABRIL!V215+MAYO!AL215</f>
        <v>0</v>
      </c>
      <c r="W215" s="17">
        <f>ABRIL!W215+MAYO!AM215</f>
        <v>0</v>
      </c>
      <c r="X215" s="20">
        <f t="shared" si="175"/>
        <v>0</v>
      </c>
      <c r="Y215" s="21">
        <f>ABRIL!AA215</f>
        <v>0</v>
      </c>
      <c r="Z215" s="457">
        <v>0</v>
      </c>
      <c r="AA215" s="20">
        <f t="shared" si="176"/>
        <v>0</v>
      </c>
      <c r="AB215" s="21">
        <f>ABRIL!AD215</f>
        <v>0</v>
      </c>
      <c r="AC215" s="457">
        <v>0</v>
      </c>
      <c r="AD215" s="20">
        <f t="shared" si="177"/>
        <v>0</v>
      </c>
      <c r="AE215" s="21">
        <f>ABRIL!AG215</f>
        <v>0</v>
      </c>
      <c r="AF215" s="457">
        <v>0</v>
      </c>
      <c r="AG215" s="20">
        <f t="shared" si="178"/>
        <v>0</v>
      </c>
      <c r="AH215" s="21">
        <f t="shared" si="179"/>
        <v>0</v>
      </c>
      <c r="AI215" s="17">
        <f t="shared" si="180"/>
        <v>0</v>
      </c>
      <c r="AJ215" s="18">
        <f t="shared" si="181"/>
        <v>0</v>
      </c>
      <c r="AK215" s="10"/>
      <c r="AL215" s="455">
        <v>0</v>
      </c>
      <c r="AM215" s="458">
        <v>0</v>
      </c>
      <c r="AN215" s="10"/>
    </row>
    <row r="216" spans="1:40" s="467" customFormat="1" x14ac:dyDescent="0.2">
      <c r="A216" s="623"/>
      <c r="B216" s="554"/>
      <c r="N216" s="10"/>
      <c r="P216" s="10"/>
      <c r="Q216" s="10"/>
      <c r="R216" s="10"/>
      <c r="S216" s="156" t="str">
        <f>+IF(ABRIL!S216=0,"",ABRIL!S216)</f>
        <v>5100100-5</v>
      </c>
      <c r="T216" s="55" t="str">
        <f>+IF(ABRIL!T216=0,"",ABRIL!T216)</f>
        <v>Material para Rayos X</v>
      </c>
      <c r="U216" s="29">
        <f>+ENERO!U216</f>
        <v>0</v>
      </c>
      <c r="V216" s="17">
        <f>ABRIL!V216+MAYO!AL216</f>
        <v>0</v>
      </c>
      <c r="W216" s="17">
        <f>ABRIL!W216+MAYO!AM216</f>
        <v>0</v>
      </c>
      <c r="X216" s="20">
        <f t="shared" si="175"/>
        <v>0</v>
      </c>
      <c r="Y216" s="21">
        <f>ABRIL!AA216</f>
        <v>0</v>
      </c>
      <c r="Z216" s="457">
        <v>0</v>
      </c>
      <c r="AA216" s="20">
        <f t="shared" si="176"/>
        <v>0</v>
      </c>
      <c r="AB216" s="21">
        <f>ABRIL!AD216</f>
        <v>0</v>
      </c>
      <c r="AC216" s="457">
        <v>0</v>
      </c>
      <c r="AD216" s="20">
        <f t="shared" si="177"/>
        <v>0</v>
      </c>
      <c r="AE216" s="21">
        <f>ABRIL!AG216</f>
        <v>0</v>
      </c>
      <c r="AF216" s="457">
        <v>0</v>
      </c>
      <c r="AG216" s="20">
        <f t="shared" si="178"/>
        <v>0</v>
      </c>
      <c r="AH216" s="21">
        <f t="shared" si="179"/>
        <v>0</v>
      </c>
      <c r="AI216" s="17">
        <f t="shared" si="180"/>
        <v>0</v>
      </c>
      <c r="AJ216" s="18">
        <f t="shared" si="181"/>
        <v>0</v>
      </c>
      <c r="AK216" s="10"/>
      <c r="AL216" s="455">
        <v>0</v>
      </c>
      <c r="AM216" s="458">
        <v>0</v>
      </c>
      <c r="AN216" s="10"/>
    </row>
    <row r="217" spans="1:40" s="467" customFormat="1" x14ac:dyDescent="0.2">
      <c r="A217" s="623"/>
      <c r="B217" s="554"/>
      <c r="N217" s="10"/>
      <c r="P217" s="10"/>
      <c r="Q217" s="10"/>
      <c r="R217" s="10"/>
      <c r="S217" s="156" t="str">
        <f>+IF(ABRIL!S217=0,"",ABRIL!S217)</f>
        <v>5100100-6</v>
      </c>
      <c r="T217" s="55" t="str">
        <f>+IF(ABRIL!T217=0,"",ABRIL!T217)</f>
        <v>Material aseo personal, etc.</v>
      </c>
      <c r="U217" s="29">
        <f>+ENERO!U217</f>
        <v>0</v>
      </c>
      <c r="V217" s="17">
        <f>ABRIL!V217+MAYO!AL217</f>
        <v>0</v>
      </c>
      <c r="W217" s="17">
        <f>ABRIL!W217+MAYO!AM217</f>
        <v>0</v>
      </c>
      <c r="X217" s="20">
        <f t="shared" si="175"/>
        <v>0</v>
      </c>
      <c r="Y217" s="21">
        <f>ABRIL!AA217</f>
        <v>0</v>
      </c>
      <c r="Z217" s="457">
        <v>0</v>
      </c>
      <c r="AA217" s="20">
        <f t="shared" si="176"/>
        <v>0</v>
      </c>
      <c r="AB217" s="21">
        <f>ABRIL!AD217</f>
        <v>0</v>
      </c>
      <c r="AC217" s="457">
        <v>0</v>
      </c>
      <c r="AD217" s="20">
        <f t="shared" si="177"/>
        <v>0</v>
      </c>
      <c r="AE217" s="21">
        <f>ABRIL!AG217</f>
        <v>0</v>
      </c>
      <c r="AF217" s="457">
        <v>0</v>
      </c>
      <c r="AG217" s="20">
        <f t="shared" si="178"/>
        <v>0</v>
      </c>
      <c r="AH217" s="21">
        <f t="shared" si="179"/>
        <v>0</v>
      </c>
      <c r="AI217" s="17">
        <f t="shared" si="180"/>
        <v>0</v>
      </c>
      <c r="AJ217" s="18">
        <f t="shared" si="181"/>
        <v>0</v>
      </c>
      <c r="AK217" s="10"/>
      <c r="AL217" s="455">
        <v>0</v>
      </c>
      <c r="AM217" s="458">
        <v>0</v>
      </c>
      <c r="AN217" s="10"/>
    </row>
    <row r="218" spans="1:40" s="467" customFormat="1" ht="15" thickBot="1" x14ac:dyDescent="0.25">
      <c r="A218" s="623"/>
      <c r="B218" s="554"/>
      <c r="N218" s="10"/>
      <c r="P218" s="10"/>
      <c r="Q218" s="10"/>
      <c r="R218" s="10"/>
      <c r="S218" s="657">
        <f>+IF(ABRIL!S218=0,"",ABRIL!S218)</f>
        <v>5199999</v>
      </c>
      <c r="T218" s="658" t="str">
        <f>+IF(ABRIL!T218=0,"",ABRIL!T218)</f>
        <v>Vigencias Anteriores</v>
      </c>
      <c r="U218" s="160">
        <f>+ENERO!U218</f>
        <v>0</v>
      </c>
      <c r="V218" s="143">
        <f>ABRIL!V218+MAYO!AL218</f>
        <v>0</v>
      </c>
      <c r="W218" s="143">
        <f>ABRIL!W218+MAYO!AM218</f>
        <v>0</v>
      </c>
      <c r="X218" s="149">
        <f t="shared" si="175"/>
        <v>0</v>
      </c>
      <c r="Y218" s="147">
        <f>ABRIL!AA218</f>
        <v>0</v>
      </c>
      <c r="Z218" s="475">
        <v>0</v>
      </c>
      <c r="AA218" s="149">
        <f t="shared" si="176"/>
        <v>0</v>
      </c>
      <c r="AB218" s="147">
        <f>ABRIL!AD218</f>
        <v>0</v>
      </c>
      <c r="AC218" s="475">
        <v>0</v>
      </c>
      <c r="AD218" s="149">
        <f t="shared" si="177"/>
        <v>0</v>
      </c>
      <c r="AE218" s="147">
        <f>ABRIL!AG218</f>
        <v>0</v>
      </c>
      <c r="AF218" s="475">
        <v>0</v>
      </c>
      <c r="AG218" s="149">
        <f t="shared" si="178"/>
        <v>0</v>
      </c>
      <c r="AH218" s="147">
        <f t="shared" si="179"/>
        <v>0</v>
      </c>
      <c r="AI218" s="143">
        <f t="shared" si="180"/>
        <v>0</v>
      </c>
      <c r="AJ218" s="148">
        <f t="shared" si="181"/>
        <v>0</v>
      </c>
      <c r="AK218" s="10"/>
      <c r="AL218" s="650">
        <v>0</v>
      </c>
      <c r="AM218" s="651">
        <v>0</v>
      </c>
      <c r="AN218" s="10"/>
    </row>
    <row r="219" spans="1:40" s="467" customFormat="1" ht="16.5" thickBot="1" x14ac:dyDescent="0.25">
      <c r="A219" s="623"/>
      <c r="B219" s="554"/>
      <c r="N219" s="10"/>
      <c r="P219" s="10"/>
      <c r="Q219" s="10"/>
      <c r="R219" s="10"/>
      <c r="S219" s="643" t="str">
        <f>+IF(ABRIL!S219=0,"",ABRIL!S219)</f>
        <v/>
      </c>
      <c r="T219" s="357" t="str">
        <f>+IF(ABRIL!T219=0,"",ABRIL!T219)</f>
        <v/>
      </c>
      <c r="U219" s="192"/>
      <c r="V219" s="192"/>
      <c r="W219" s="192"/>
      <c r="X219" s="192"/>
      <c r="Y219" s="192"/>
      <c r="Z219" s="192"/>
      <c r="AA219" s="192"/>
      <c r="AB219" s="192"/>
      <c r="AC219" s="192"/>
      <c r="AD219" s="192"/>
      <c r="AE219" s="192"/>
      <c r="AF219" s="192"/>
      <c r="AG219" s="192"/>
      <c r="AH219" s="192"/>
      <c r="AI219" s="192"/>
      <c r="AJ219" s="210"/>
      <c r="AK219" s="12"/>
      <c r="AL219" s="645"/>
      <c r="AM219" s="646"/>
      <c r="AN219" s="10"/>
    </row>
    <row r="220" spans="1:40" s="467" customFormat="1" ht="19.5" x14ac:dyDescent="0.2">
      <c r="A220" s="623"/>
      <c r="B220" s="554"/>
      <c r="N220" s="10"/>
      <c r="P220" s="10"/>
      <c r="Q220" s="10"/>
      <c r="R220" s="10"/>
      <c r="S220" s="438" t="str">
        <f>+IF(ABRIL!S220=0,"",ABRIL!S220)</f>
        <v>C</v>
      </c>
      <c r="T220" s="439" t="str">
        <f>+IF(ABRIL!T220=0,"",ABRIL!T220)</f>
        <v xml:space="preserve">SERVICIO DE LA DEUDA </v>
      </c>
      <c r="U220" s="440">
        <f t="shared" ref="U220:AJ220" si="182">U222+U227</f>
        <v>0</v>
      </c>
      <c r="V220" s="441">
        <f t="shared" si="182"/>
        <v>0</v>
      </c>
      <c r="W220" s="441">
        <f t="shared" si="182"/>
        <v>0</v>
      </c>
      <c r="X220" s="444">
        <f t="shared" si="182"/>
        <v>0</v>
      </c>
      <c r="Y220" s="443">
        <f t="shared" si="182"/>
        <v>0</v>
      </c>
      <c r="Z220" s="441">
        <f t="shared" si="182"/>
        <v>0</v>
      </c>
      <c r="AA220" s="444">
        <f t="shared" si="182"/>
        <v>0</v>
      </c>
      <c r="AB220" s="443">
        <f t="shared" si="182"/>
        <v>0</v>
      </c>
      <c r="AC220" s="441">
        <f t="shared" si="182"/>
        <v>0</v>
      </c>
      <c r="AD220" s="444">
        <f t="shared" si="182"/>
        <v>0</v>
      </c>
      <c r="AE220" s="443">
        <f t="shared" si="182"/>
        <v>0</v>
      </c>
      <c r="AF220" s="441">
        <f t="shared" si="182"/>
        <v>0</v>
      </c>
      <c r="AG220" s="444">
        <f t="shared" si="182"/>
        <v>0</v>
      </c>
      <c r="AH220" s="443">
        <f t="shared" si="182"/>
        <v>0</v>
      </c>
      <c r="AI220" s="441">
        <f t="shared" si="182"/>
        <v>0</v>
      </c>
      <c r="AJ220" s="442">
        <f t="shared" si="182"/>
        <v>0</v>
      </c>
      <c r="AK220" s="648"/>
      <c r="AL220" s="443">
        <f>AL222+AL227</f>
        <v>0</v>
      </c>
      <c r="AM220" s="442">
        <f>AM222+AM227</f>
        <v>0</v>
      </c>
      <c r="AN220" s="10"/>
    </row>
    <row r="221" spans="1:40" s="467" customFormat="1" ht="15.75" x14ac:dyDescent="0.2">
      <c r="A221" s="623"/>
      <c r="B221" s="554"/>
      <c r="N221" s="10"/>
      <c r="P221" s="10"/>
      <c r="Q221" s="10"/>
      <c r="R221" s="10"/>
      <c r="S221" s="448" t="str">
        <f>+IF(ABRIL!S221=0,"",ABRIL!S221)</f>
        <v/>
      </c>
      <c r="T221" s="649" t="str">
        <f>+IF(ABRIL!T221=0,"",ABRIL!T221)</f>
        <v/>
      </c>
      <c r="U221" s="193"/>
      <c r="V221" s="193"/>
      <c r="W221" s="193"/>
      <c r="X221" s="193"/>
      <c r="Y221" s="193"/>
      <c r="Z221" s="193"/>
      <c r="AA221" s="193"/>
      <c r="AB221" s="193"/>
      <c r="AC221" s="193"/>
      <c r="AD221" s="193"/>
      <c r="AE221" s="193"/>
      <c r="AF221" s="193"/>
      <c r="AG221" s="193"/>
      <c r="AH221" s="193"/>
      <c r="AI221" s="193"/>
      <c r="AJ221" s="207"/>
      <c r="AK221" s="10"/>
      <c r="AL221" s="213"/>
      <c r="AM221" s="214"/>
      <c r="AN221" s="10"/>
    </row>
    <row r="222" spans="1:40" s="467" customFormat="1" ht="15" x14ac:dyDescent="0.2">
      <c r="A222" s="623"/>
      <c r="B222" s="554"/>
      <c r="N222" s="10"/>
      <c r="P222" s="10"/>
      <c r="Q222" s="10"/>
      <c r="R222" s="10"/>
      <c r="S222" s="34">
        <f>+IF(ABRIL!S222=0,"",ABRIL!S222)</f>
        <v>7001000</v>
      </c>
      <c r="T222" s="158" t="str">
        <f>+IF(ABRIL!T222=0,"",ABRIL!T222)</f>
        <v>SERVICIO DE LA DEUDA INTERNA</v>
      </c>
      <c r="U222" s="157">
        <f t="shared" ref="U222:AJ222" si="183">SUM(U223:U225)</f>
        <v>0</v>
      </c>
      <c r="V222" s="144">
        <f t="shared" si="183"/>
        <v>0</v>
      </c>
      <c r="W222" s="144">
        <f t="shared" si="183"/>
        <v>0</v>
      </c>
      <c r="X222" s="152">
        <f t="shared" si="183"/>
        <v>0</v>
      </c>
      <c r="Y222" s="151">
        <f t="shared" si="183"/>
        <v>0</v>
      </c>
      <c r="Z222" s="144">
        <f t="shared" si="183"/>
        <v>0</v>
      </c>
      <c r="AA222" s="152">
        <f t="shared" si="183"/>
        <v>0</v>
      </c>
      <c r="AB222" s="151">
        <f t="shared" si="183"/>
        <v>0</v>
      </c>
      <c r="AC222" s="144">
        <f t="shared" si="183"/>
        <v>0</v>
      </c>
      <c r="AD222" s="152">
        <f t="shared" si="183"/>
        <v>0</v>
      </c>
      <c r="AE222" s="151">
        <f t="shared" si="183"/>
        <v>0</v>
      </c>
      <c r="AF222" s="144">
        <f t="shared" si="183"/>
        <v>0</v>
      </c>
      <c r="AG222" s="152">
        <f t="shared" si="183"/>
        <v>0</v>
      </c>
      <c r="AH222" s="151">
        <f t="shared" si="183"/>
        <v>0</v>
      </c>
      <c r="AI222" s="144">
        <f t="shared" si="183"/>
        <v>0</v>
      </c>
      <c r="AJ222" s="153">
        <f t="shared" si="183"/>
        <v>0</v>
      </c>
      <c r="AK222" s="10"/>
      <c r="AL222" s="151">
        <f>SUM(AL223:AL225)</f>
        <v>0</v>
      </c>
      <c r="AM222" s="153">
        <f>SUM(AM223:AM225)</f>
        <v>0</v>
      </c>
      <c r="AN222" s="10"/>
    </row>
    <row r="223" spans="1:40" s="467" customFormat="1" x14ac:dyDescent="0.2">
      <c r="A223" s="623"/>
      <c r="B223" s="554"/>
      <c r="N223" s="10"/>
      <c r="P223" s="10"/>
      <c r="Q223" s="10"/>
      <c r="R223" s="10"/>
      <c r="S223" s="155">
        <f>+IF(ABRIL!S223=0,"",ABRIL!S223)</f>
        <v>7001100</v>
      </c>
      <c r="T223" s="159" t="str">
        <f>+IF(ABRIL!T223=0,"",ABRIL!T223)</f>
        <v>Amortización deuda Pública Interna</v>
      </c>
      <c r="U223" s="29">
        <f>+ENERO!U223</f>
        <v>0</v>
      </c>
      <c r="V223" s="17">
        <f>ABRIL!V223+MAYO!AL223</f>
        <v>0</v>
      </c>
      <c r="W223" s="17">
        <f>ABRIL!W223+MAYO!AM223</f>
        <v>0</v>
      </c>
      <c r="X223" s="20">
        <f>SUM(U223:W223)</f>
        <v>0</v>
      </c>
      <c r="Y223" s="21">
        <f>ABRIL!AA223</f>
        <v>0</v>
      </c>
      <c r="Z223" s="457">
        <v>0</v>
      </c>
      <c r="AA223" s="20">
        <f>SUM(Y223:Z223)</f>
        <v>0</v>
      </c>
      <c r="AB223" s="21">
        <f>ABRIL!AD223</f>
        <v>0</v>
      </c>
      <c r="AC223" s="457">
        <v>0</v>
      </c>
      <c r="AD223" s="20">
        <f>SUM(AB223:AC223)</f>
        <v>0</v>
      </c>
      <c r="AE223" s="21">
        <f>ABRIL!AG223</f>
        <v>0</v>
      </c>
      <c r="AF223" s="457">
        <v>0</v>
      </c>
      <c r="AG223" s="20">
        <f>SUM(AE223:AF223)</f>
        <v>0</v>
      </c>
      <c r="AH223" s="21">
        <f>X223-AA223</f>
        <v>0</v>
      </c>
      <c r="AI223" s="17">
        <f>X223-AD223</f>
        <v>0</v>
      </c>
      <c r="AJ223" s="18">
        <f>X223-AG223</f>
        <v>0</v>
      </c>
      <c r="AK223" s="10"/>
      <c r="AL223" s="455">
        <v>0</v>
      </c>
      <c r="AM223" s="458">
        <v>0</v>
      </c>
      <c r="AN223" s="10"/>
    </row>
    <row r="224" spans="1:40" s="467" customFormat="1" x14ac:dyDescent="0.2">
      <c r="A224" s="623"/>
      <c r="B224" s="554"/>
      <c r="N224" s="10"/>
      <c r="P224" s="10"/>
      <c r="Q224" s="10"/>
      <c r="R224" s="10"/>
      <c r="S224" s="155">
        <f>+IF(ABRIL!S224=0,"",ABRIL!S224)</f>
        <v>7001200</v>
      </c>
      <c r="T224" s="159" t="str">
        <f>+IF(ABRIL!T224=0,"",ABRIL!T224)</f>
        <v>Intereses Comisiones y gastos de la Deuda Pública</v>
      </c>
      <c r="U224" s="29">
        <f>+ENERO!U224</f>
        <v>0</v>
      </c>
      <c r="V224" s="17">
        <f>ABRIL!V224+MAYO!AL224</f>
        <v>0</v>
      </c>
      <c r="W224" s="17">
        <f>ABRIL!W224+MAYO!AM224</f>
        <v>0</v>
      </c>
      <c r="X224" s="20">
        <f>SUM(U224:W224)</f>
        <v>0</v>
      </c>
      <c r="Y224" s="21">
        <f>ABRIL!AA224</f>
        <v>0</v>
      </c>
      <c r="Z224" s="457">
        <v>0</v>
      </c>
      <c r="AA224" s="20">
        <f>SUM(Y224:Z224)</f>
        <v>0</v>
      </c>
      <c r="AB224" s="21">
        <f>ABRIL!AD224</f>
        <v>0</v>
      </c>
      <c r="AC224" s="457">
        <v>0</v>
      </c>
      <c r="AD224" s="20">
        <f>SUM(AB224:AC224)</f>
        <v>0</v>
      </c>
      <c r="AE224" s="21">
        <f>ABRIL!AG224</f>
        <v>0</v>
      </c>
      <c r="AF224" s="457">
        <v>0</v>
      </c>
      <c r="AG224" s="20">
        <f>SUM(AE224:AF224)</f>
        <v>0</v>
      </c>
      <c r="AH224" s="21">
        <f>X224-AA224</f>
        <v>0</v>
      </c>
      <c r="AI224" s="17">
        <f>X224-AD224</f>
        <v>0</v>
      </c>
      <c r="AJ224" s="18">
        <f>X224-AG224</f>
        <v>0</v>
      </c>
      <c r="AK224" s="10"/>
      <c r="AL224" s="455">
        <v>0</v>
      </c>
      <c r="AM224" s="458">
        <v>0</v>
      </c>
      <c r="AN224" s="10"/>
    </row>
    <row r="225" spans="1:64" s="467" customFormat="1" x14ac:dyDescent="0.2">
      <c r="A225" s="623"/>
      <c r="B225" s="554"/>
      <c r="N225" s="10"/>
      <c r="P225" s="10"/>
      <c r="Q225" s="10"/>
      <c r="R225" s="10"/>
      <c r="S225" s="155">
        <f>+IF(ABRIL!S225=0,"",ABRIL!S225)</f>
        <v>7001999</v>
      </c>
      <c r="T225" s="159" t="str">
        <f>+IF(ABRIL!T225=0,"",ABRIL!T225)</f>
        <v>Vigencias Anteriores</v>
      </c>
      <c r="U225" s="29">
        <f>+ENERO!U225</f>
        <v>0</v>
      </c>
      <c r="V225" s="17">
        <f>ABRIL!V225+MAYO!AL225</f>
        <v>0</v>
      </c>
      <c r="W225" s="17">
        <f>ABRIL!W225+MAYO!AM225</f>
        <v>0</v>
      </c>
      <c r="X225" s="20">
        <f>SUM(U225:W225)</f>
        <v>0</v>
      </c>
      <c r="Y225" s="21">
        <f>ABRIL!AA225</f>
        <v>0</v>
      </c>
      <c r="Z225" s="457">
        <v>0</v>
      </c>
      <c r="AA225" s="20">
        <f>SUM(Y225:Z225)</f>
        <v>0</v>
      </c>
      <c r="AB225" s="21">
        <f>ABRIL!AD225</f>
        <v>0</v>
      </c>
      <c r="AC225" s="457">
        <v>0</v>
      </c>
      <c r="AD225" s="20">
        <f>SUM(AB225:AC225)</f>
        <v>0</v>
      </c>
      <c r="AE225" s="21">
        <f>ABRIL!AG225</f>
        <v>0</v>
      </c>
      <c r="AF225" s="457">
        <v>0</v>
      </c>
      <c r="AG225" s="20">
        <f>SUM(AE225:AF225)</f>
        <v>0</v>
      </c>
      <c r="AH225" s="21">
        <f>X225-AA225</f>
        <v>0</v>
      </c>
      <c r="AI225" s="17">
        <f>X225-AD225</f>
        <v>0</v>
      </c>
      <c r="AJ225" s="18">
        <f>X225-AG225</f>
        <v>0</v>
      </c>
      <c r="AK225" s="10"/>
      <c r="AL225" s="455">
        <v>0</v>
      </c>
      <c r="AM225" s="458">
        <v>0</v>
      </c>
      <c r="AN225" s="10"/>
    </row>
    <row r="226" spans="1:64" s="467" customFormat="1" ht="15.75" x14ac:dyDescent="0.2">
      <c r="A226" s="623"/>
      <c r="B226" s="554"/>
      <c r="N226" s="10"/>
      <c r="P226" s="10"/>
      <c r="Q226" s="10"/>
      <c r="R226" s="10"/>
      <c r="S226" s="448" t="str">
        <f>+IF(ABRIL!S226=0,"",ABRIL!S226)</f>
        <v/>
      </c>
      <c r="T226" s="649" t="str">
        <f>+IF(ABRIL!T226=0,"",ABRIL!T226)</f>
        <v/>
      </c>
      <c r="U226" s="193"/>
      <c r="V226" s="193"/>
      <c r="W226" s="193"/>
      <c r="X226" s="193"/>
      <c r="Y226" s="193"/>
      <c r="Z226" s="193"/>
      <c r="AA226" s="193"/>
      <c r="AB226" s="193"/>
      <c r="AC226" s="193"/>
      <c r="AD226" s="193"/>
      <c r="AE226" s="193"/>
      <c r="AF226" s="193"/>
      <c r="AG226" s="193"/>
      <c r="AH226" s="193"/>
      <c r="AI226" s="193"/>
      <c r="AJ226" s="207"/>
      <c r="AK226" s="12"/>
      <c r="AL226" s="213"/>
      <c r="AM226" s="214"/>
      <c r="AN226" s="10"/>
    </row>
    <row r="227" spans="1:64" s="467" customFormat="1" ht="15" x14ac:dyDescent="0.2">
      <c r="A227" s="623"/>
      <c r="B227" s="554"/>
      <c r="N227" s="10"/>
      <c r="P227" s="10"/>
      <c r="Q227" s="10"/>
      <c r="R227" s="10"/>
      <c r="S227" s="34">
        <f>+IF(ABRIL!S227=0,"",ABRIL!S227)</f>
        <v>7002001</v>
      </c>
      <c r="T227" s="158" t="str">
        <f>+IF(ABRIL!T227=0,"",ABRIL!T227)</f>
        <v>SERVICIO DE LA DEUDA EXTERNA</v>
      </c>
      <c r="U227" s="157">
        <f t="shared" ref="U227:AJ227" si="184">SUM(U228:U230)</f>
        <v>0</v>
      </c>
      <c r="V227" s="144">
        <f t="shared" si="184"/>
        <v>0</v>
      </c>
      <c r="W227" s="144">
        <f t="shared" si="184"/>
        <v>0</v>
      </c>
      <c r="X227" s="152">
        <f t="shared" si="184"/>
        <v>0</v>
      </c>
      <c r="Y227" s="151">
        <f t="shared" si="184"/>
        <v>0</v>
      </c>
      <c r="Z227" s="144">
        <f t="shared" si="184"/>
        <v>0</v>
      </c>
      <c r="AA227" s="152">
        <f t="shared" si="184"/>
        <v>0</v>
      </c>
      <c r="AB227" s="151">
        <f t="shared" si="184"/>
        <v>0</v>
      </c>
      <c r="AC227" s="144">
        <f t="shared" si="184"/>
        <v>0</v>
      </c>
      <c r="AD227" s="152">
        <f t="shared" si="184"/>
        <v>0</v>
      </c>
      <c r="AE227" s="151">
        <f t="shared" si="184"/>
        <v>0</v>
      </c>
      <c r="AF227" s="144">
        <f t="shared" si="184"/>
        <v>0</v>
      </c>
      <c r="AG227" s="152">
        <f t="shared" si="184"/>
        <v>0</v>
      </c>
      <c r="AH227" s="151">
        <f t="shared" si="184"/>
        <v>0</v>
      </c>
      <c r="AI227" s="144">
        <f t="shared" si="184"/>
        <v>0</v>
      </c>
      <c r="AJ227" s="153">
        <f t="shared" si="184"/>
        <v>0</v>
      </c>
      <c r="AK227" s="12"/>
      <c r="AL227" s="151">
        <f>SUM(AL228:AL230)</f>
        <v>0</v>
      </c>
      <c r="AM227" s="153">
        <f>SUM(AM228:AM230)</f>
        <v>0</v>
      </c>
      <c r="AN227" s="10"/>
    </row>
    <row r="228" spans="1:64" s="467" customFormat="1" x14ac:dyDescent="0.2">
      <c r="A228" s="623"/>
      <c r="B228" s="554"/>
      <c r="N228" s="10"/>
      <c r="P228" s="10"/>
      <c r="Q228" s="10"/>
      <c r="R228" s="10"/>
      <c r="S228" s="155">
        <f>+IF(ABRIL!S228=0,"",ABRIL!S228)</f>
        <v>7002100</v>
      </c>
      <c r="T228" s="159" t="str">
        <f>+IF(ABRIL!T228=0,"",ABRIL!T228)</f>
        <v>Amortización deuda Pública Externa</v>
      </c>
      <c r="U228" s="29">
        <f>+ENERO!U228</f>
        <v>0</v>
      </c>
      <c r="V228" s="17">
        <f>ABRIL!V228+MAYO!AL228</f>
        <v>0</v>
      </c>
      <c r="W228" s="17">
        <f>ABRIL!W228+MAYO!AM228</f>
        <v>0</v>
      </c>
      <c r="X228" s="20">
        <f>SUM(U228:W228)</f>
        <v>0</v>
      </c>
      <c r="Y228" s="21">
        <f>ABRIL!AA228</f>
        <v>0</v>
      </c>
      <c r="Z228" s="457">
        <v>0</v>
      </c>
      <c r="AA228" s="20">
        <f>SUM(Y228:Z228)</f>
        <v>0</v>
      </c>
      <c r="AB228" s="21">
        <f>ABRIL!AD228</f>
        <v>0</v>
      </c>
      <c r="AC228" s="457">
        <v>0</v>
      </c>
      <c r="AD228" s="20">
        <f>SUM(AB228:AC228)</f>
        <v>0</v>
      </c>
      <c r="AE228" s="21">
        <f>ABRIL!AG228</f>
        <v>0</v>
      </c>
      <c r="AF228" s="457">
        <v>0</v>
      </c>
      <c r="AG228" s="20">
        <f>SUM(AE228:AF228)</f>
        <v>0</v>
      </c>
      <c r="AH228" s="21">
        <f>X228-AA228</f>
        <v>0</v>
      </c>
      <c r="AI228" s="17">
        <f>X228-AD228</f>
        <v>0</v>
      </c>
      <c r="AJ228" s="18">
        <f>X228-AG228</f>
        <v>0</v>
      </c>
      <c r="AK228" s="10"/>
      <c r="AL228" s="455">
        <v>0</v>
      </c>
      <c r="AM228" s="458">
        <v>0</v>
      </c>
      <c r="AN228" s="10"/>
    </row>
    <row r="229" spans="1:64" s="467" customFormat="1" x14ac:dyDescent="0.2">
      <c r="A229" s="623"/>
      <c r="B229" s="554"/>
      <c r="N229" s="10"/>
      <c r="P229" s="10"/>
      <c r="Q229" s="10"/>
      <c r="R229" s="10"/>
      <c r="S229" s="155">
        <f>+IF(ABRIL!S229=0,"",ABRIL!S229)</f>
        <v>7002200</v>
      </c>
      <c r="T229" s="159" t="str">
        <f>+IF(ABRIL!T229=0,"",ABRIL!T229)</f>
        <v>Intereses Comisiones y gastos de la Deuda Pública</v>
      </c>
      <c r="U229" s="29">
        <f>+ENERO!U229</f>
        <v>0</v>
      </c>
      <c r="V229" s="17">
        <f>ABRIL!V229+MAYO!AL229</f>
        <v>0</v>
      </c>
      <c r="W229" s="17">
        <f>ABRIL!W229+MAYO!AM229</f>
        <v>0</v>
      </c>
      <c r="X229" s="20">
        <f>SUM(U229:W229)</f>
        <v>0</v>
      </c>
      <c r="Y229" s="21">
        <f>ABRIL!AA229</f>
        <v>0</v>
      </c>
      <c r="Z229" s="457">
        <v>0</v>
      </c>
      <c r="AA229" s="20">
        <f>SUM(Y229:Z229)</f>
        <v>0</v>
      </c>
      <c r="AB229" s="21">
        <f>ABRIL!AD229</f>
        <v>0</v>
      </c>
      <c r="AC229" s="457">
        <v>0</v>
      </c>
      <c r="AD229" s="20">
        <f>SUM(AB229:AC229)</f>
        <v>0</v>
      </c>
      <c r="AE229" s="21">
        <f>ABRIL!AG229</f>
        <v>0</v>
      </c>
      <c r="AF229" s="457">
        <v>0</v>
      </c>
      <c r="AG229" s="20">
        <f>SUM(AE229:AF229)</f>
        <v>0</v>
      </c>
      <c r="AH229" s="21">
        <f>X229-AA229</f>
        <v>0</v>
      </c>
      <c r="AI229" s="17">
        <f>X229-AD229</f>
        <v>0</v>
      </c>
      <c r="AJ229" s="18">
        <f>X229-AG229</f>
        <v>0</v>
      </c>
      <c r="AK229" s="10"/>
      <c r="AL229" s="455">
        <v>0</v>
      </c>
      <c r="AM229" s="458">
        <v>0</v>
      </c>
      <c r="AN229" s="10"/>
    </row>
    <row r="230" spans="1:64" s="467" customFormat="1" ht="13.5" thickBot="1" x14ac:dyDescent="0.25">
      <c r="A230" s="623"/>
      <c r="B230" s="554"/>
      <c r="N230" s="10"/>
      <c r="P230" s="10"/>
      <c r="Q230" s="10"/>
      <c r="R230" s="10"/>
      <c r="S230" s="624">
        <f>+IF(ABRIL!S230=0,"",ABRIL!S230)</f>
        <v>7002999</v>
      </c>
      <c r="T230" s="625" t="str">
        <f>+IF(ABRIL!T230=0,"",ABRIL!T230)</f>
        <v>Vigencias Anteriores</v>
      </c>
      <c r="U230" s="160">
        <f>+ENERO!U230</f>
        <v>0</v>
      </c>
      <c r="V230" s="143">
        <f>ABRIL!V230+MAYO!AL230</f>
        <v>0</v>
      </c>
      <c r="W230" s="143">
        <f>ABRIL!W230+MAYO!AM230</f>
        <v>0</v>
      </c>
      <c r="X230" s="149">
        <f>SUM(U230:W230)</f>
        <v>0</v>
      </c>
      <c r="Y230" s="147">
        <f>ABRIL!AA230</f>
        <v>0</v>
      </c>
      <c r="Z230" s="475">
        <v>0</v>
      </c>
      <c r="AA230" s="149">
        <f>SUM(Y230:Z230)</f>
        <v>0</v>
      </c>
      <c r="AB230" s="147">
        <f>ABRIL!AD230</f>
        <v>0</v>
      </c>
      <c r="AC230" s="475">
        <v>0</v>
      </c>
      <c r="AD230" s="149">
        <f>SUM(AB230:AC230)</f>
        <v>0</v>
      </c>
      <c r="AE230" s="147">
        <f>ABRIL!AG230</f>
        <v>0</v>
      </c>
      <c r="AF230" s="475">
        <v>0</v>
      </c>
      <c r="AG230" s="149">
        <f>SUM(AE230:AF230)</f>
        <v>0</v>
      </c>
      <c r="AH230" s="147">
        <f>X230-AA230</f>
        <v>0</v>
      </c>
      <c r="AI230" s="143">
        <f>X230-AD230</f>
        <v>0</v>
      </c>
      <c r="AJ230" s="148">
        <f>X230-AG230</f>
        <v>0</v>
      </c>
      <c r="AK230" s="10"/>
      <c r="AL230" s="650">
        <v>0</v>
      </c>
      <c r="AM230" s="651">
        <v>0</v>
      </c>
      <c r="AN230" s="10"/>
    </row>
    <row r="231" spans="1:64" s="467" customFormat="1" ht="15.75" x14ac:dyDescent="0.2">
      <c r="A231" s="623"/>
      <c r="B231" s="554"/>
      <c r="N231" s="10"/>
      <c r="P231" s="10"/>
      <c r="Q231" s="10"/>
      <c r="R231" s="10"/>
      <c r="S231" s="627" t="str">
        <f>+IF(ABRIL!S231=0,"",ABRIL!S231)</f>
        <v/>
      </c>
      <c r="T231" s="628" t="str">
        <f>+IF(ABRIL!T231=0,"",ABRIL!T231)</f>
        <v/>
      </c>
      <c r="U231" s="208"/>
      <c r="V231" s="208"/>
      <c r="W231" s="208"/>
      <c r="X231" s="208"/>
      <c r="Y231" s="208"/>
      <c r="Z231" s="208"/>
      <c r="AA231" s="208"/>
      <c r="AB231" s="208"/>
      <c r="AC231" s="208"/>
      <c r="AD231" s="208"/>
      <c r="AE231" s="208"/>
      <c r="AF231" s="208"/>
      <c r="AG231" s="208"/>
      <c r="AH231" s="208"/>
      <c r="AI231" s="208"/>
      <c r="AJ231" s="209"/>
      <c r="AK231" s="10"/>
      <c r="AL231" s="652"/>
      <c r="AM231" s="653"/>
      <c r="AN231" s="10"/>
    </row>
    <row r="232" spans="1:64" s="467" customFormat="1" ht="19.5" x14ac:dyDescent="0.2">
      <c r="A232" s="623"/>
      <c r="B232" s="554"/>
      <c r="N232" s="10"/>
      <c r="P232" s="10"/>
      <c r="Q232" s="10"/>
      <c r="R232" s="10"/>
      <c r="S232" s="654" t="str">
        <f>+IF(ABRIL!S232=0,"",ABRIL!S232)</f>
        <v>D</v>
      </c>
      <c r="T232" s="655" t="str">
        <f>+IF(ABRIL!T232=0,"",ABRIL!T232)</f>
        <v>INVERSION</v>
      </c>
      <c r="U232" s="589">
        <f t="shared" ref="U232:AJ232" si="185">U234</f>
        <v>331500000</v>
      </c>
      <c r="V232" s="590">
        <f t="shared" si="185"/>
        <v>0</v>
      </c>
      <c r="W232" s="590">
        <f t="shared" si="185"/>
        <v>212807480</v>
      </c>
      <c r="X232" s="591">
        <f t="shared" si="185"/>
        <v>544307480</v>
      </c>
      <c r="Y232" s="464">
        <f t="shared" si="185"/>
        <v>295635812</v>
      </c>
      <c r="Z232" s="590">
        <f t="shared" si="185"/>
        <v>0</v>
      </c>
      <c r="AA232" s="591">
        <f t="shared" si="185"/>
        <v>295635812</v>
      </c>
      <c r="AB232" s="464">
        <f t="shared" si="185"/>
        <v>221937472</v>
      </c>
      <c r="AC232" s="590">
        <f t="shared" si="185"/>
        <v>8833340</v>
      </c>
      <c r="AD232" s="591">
        <f t="shared" si="185"/>
        <v>230770812</v>
      </c>
      <c r="AE232" s="464">
        <f t="shared" si="185"/>
        <v>149300430</v>
      </c>
      <c r="AF232" s="590">
        <f t="shared" si="185"/>
        <v>24728052</v>
      </c>
      <c r="AG232" s="591">
        <f t="shared" si="185"/>
        <v>174028482</v>
      </c>
      <c r="AH232" s="464">
        <f t="shared" si="185"/>
        <v>248671668</v>
      </c>
      <c r="AI232" s="590">
        <f t="shared" si="185"/>
        <v>313536668</v>
      </c>
      <c r="AJ232" s="465">
        <f t="shared" si="185"/>
        <v>370278998</v>
      </c>
      <c r="AK232" s="648"/>
      <c r="AL232" s="464">
        <f>AL234</f>
        <v>0</v>
      </c>
      <c r="AM232" s="465">
        <f>AM234</f>
        <v>0</v>
      </c>
      <c r="AN232" s="10"/>
    </row>
    <row r="233" spans="1:64" s="467" customFormat="1" ht="15.75" x14ac:dyDescent="0.2">
      <c r="A233" s="623"/>
      <c r="B233" s="554"/>
      <c r="N233" s="10"/>
      <c r="P233" s="10"/>
      <c r="Q233" s="10"/>
      <c r="R233" s="10"/>
      <c r="S233" s="448" t="str">
        <f>+IF(ABRIL!S233=0,"",ABRIL!S233)</f>
        <v/>
      </c>
      <c r="T233" s="649" t="str">
        <f>+IF(ABRIL!T233=0,"",ABRIL!T233)</f>
        <v/>
      </c>
      <c r="U233" s="193"/>
      <c r="V233" s="193"/>
      <c r="W233" s="193"/>
      <c r="X233" s="193"/>
      <c r="Y233" s="193"/>
      <c r="Z233" s="193"/>
      <c r="AA233" s="193"/>
      <c r="AB233" s="193"/>
      <c r="AC233" s="193"/>
      <c r="AD233" s="193"/>
      <c r="AE233" s="193"/>
      <c r="AF233" s="193"/>
      <c r="AG233" s="193"/>
      <c r="AH233" s="193"/>
      <c r="AI233" s="193"/>
      <c r="AJ233" s="207"/>
      <c r="AK233" s="10"/>
      <c r="AL233" s="213"/>
      <c r="AM233" s="214"/>
      <c r="AN233" s="10"/>
    </row>
    <row r="234" spans="1:64" s="467" customFormat="1" ht="15" x14ac:dyDescent="0.2">
      <c r="A234" s="623"/>
      <c r="B234" s="554"/>
      <c r="N234" s="10"/>
      <c r="P234" s="10"/>
      <c r="Q234" s="10"/>
      <c r="R234" s="10"/>
      <c r="S234" s="34">
        <f>+IF(ABRIL!S234=0,"",ABRIL!S234)</f>
        <v>8000000</v>
      </c>
      <c r="T234" s="158" t="str">
        <f>+IF(ABRIL!T234=0,"",ABRIL!T234)</f>
        <v>Programas de Inversión</v>
      </c>
      <c r="U234" s="157">
        <f t="shared" ref="U234:AJ234" si="186">U235+U243</f>
        <v>331500000</v>
      </c>
      <c r="V234" s="144">
        <f t="shared" si="186"/>
        <v>0</v>
      </c>
      <c r="W234" s="144">
        <f t="shared" si="186"/>
        <v>212807480</v>
      </c>
      <c r="X234" s="152">
        <f t="shared" si="186"/>
        <v>544307480</v>
      </c>
      <c r="Y234" s="151">
        <f t="shared" si="186"/>
        <v>295635812</v>
      </c>
      <c r="Z234" s="144">
        <f t="shared" si="186"/>
        <v>0</v>
      </c>
      <c r="AA234" s="152">
        <f t="shared" si="186"/>
        <v>295635812</v>
      </c>
      <c r="AB234" s="151">
        <f t="shared" si="186"/>
        <v>221937472</v>
      </c>
      <c r="AC234" s="144">
        <f t="shared" si="186"/>
        <v>8833340</v>
      </c>
      <c r="AD234" s="152">
        <f t="shared" si="186"/>
        <v>230770812</v>
      </c>
      <c r="AE234" s="151">
        <f t="shared" si="186"/>
        <v>149300430</v>
      </c>
      <c r="AF234" s="144">
        <f t="shared" si="186"/>
        <v>24728052</v>
      </c>
      <c r="AG234" s="152">
        <f t="shared" si="186"/>
        <v>174028482</v>
      </c>
      <c r="AH234" s="151">
        <f t="shared" si="186"/>
        <v>248671668</v>
      </c>
      <c r="AI234" s="144">
        <f t="shared" si="186"/>
        <v>313536668</v>
      </c>
      <c r="AJ234" s="153">
        <f t="shared" si="186"/>
        <v>370278998</v>
      </c>
      <c r="AK234" s="10"/>
      <c r="AL234" s="151">
        <f>AL235+AL243</f>
        <v>0</v>
      </c>
      <c r="AM234" s="153">
        <f>AM235+AM243</f>
        <v>0</v>
      </c>
      <c r="AN234" s="10"/>
    </row>
    <row r="235" spans="1:64" s="467" customFormat="1" x14ac:dyDescent="0.2">
      <c r="A235" s="623"/>
      <c r="B235" s="554"/>
      <c r="N235" s="10"/>
      <c r="P235" s="10"/>
      <c r="Q235" s="10"/>
      <c r="R235" s="10"/>
      <c r="S235" s="155">
        <f>+IF(ABRIL!S235=0,"",ABRIL!S235)</f>
        <v>8001000</v>
      </c>
      <c r="T235" s="159" t="str">
        <f>+IF(ABRIL!T235=0,"",ABRIL!T235)</f>
        <v>Formación Bruta del Capital</v>
      </c>
      <c r="U235" s="29">
        <f t="shared" ref="U235:AJ235" si="187">SUM(U236:U241)</f>
        <v>50000000</v>
      </c>
      <c r="V235" s="17">
        <f t="shared" si="187"/>
        <v>0</v>
      </c>
      <c r="W235" s="17">
        <f t="shared" si="187"/>
        <v>173060726</v>
      </c>
      <c r="X235" s="20">
        <f t="shared" si="187"/>
        <v>223060726</v>
      </c>
      <c r="Y235" s="21">
        <f t="shared" si="187"/>
        <v>75455718</v>
      </c>
      <c r="Z235" s="169">
        <f t="shared" si="187"/>
        <v>0</v>
      </c>
      <c r="AA235" s="20">
        <f t="shared" si="187"/>
        <v>75455718</v>
      </c>
      <c r="AB235" s="21">
        <f t="shared" si="187"/>
        <v>75455718</v>
      </c>
      <c r="AC235" s="169">
        <f t="shared" si="187"/>
        <v>0</v>
      </c>
      <c r="AD235" s="20">
        <f t="shared" si="187"/>
        <v>75455718</v>
      </c>
      <c r="AE235" s="21">
        <f t="shared" si="187"/>
        <v>43989246</v>
      </c>
      <c r="AF235" s="169">
        <f t="shared" si="187"/>
        <v>0</v>
      </c>
      <c r="AG235" s="20">
        <f t="shared" si="187"/>
        <v>43989246</v>
      </c>
      <c r="AH235" s="21">
        <f t="shared" si="187"/>
        <v>147605008</v>
      </c>
      <c r="AI235" s="17">
        <f t="shared" si="187"/>
        <v>147605008</v>
      </c>
      <c r="AJ235" s="18">
        <f t="shared" si="187"/>
        <v>179071480</v>
      </c>
      <c r="AK235" s="10"/>
      <c r="AL235" s="31">
        <f>SUM(AL236:AL241)</f>
        <v>0</v>
      </c>
      <c r="AM235" s="28">
        <f>SUM(AM236:AM241)</f>
        <v>0</v>
      </c>
      <c r="AN235" s="10"/>
    </row>
    <row r="236" spans="1:64" s="467" customFormat="1" x14ac:dyDescent="0.2">
      <c r="A236" s="623"/>
      <c r="B236" s="554"/>
      <c r="N236" s="10"/>
      <c r="P236" s="10"/>
      <c r="Q236" s="10"/>
      <c r="R236" s="10"/>
      <c r="S236" s="156" t="str">
        <f>+IF(ABRIL!S236=0,"",ABRIL!S236)</f>
        <v>8001000-1</v>
      </c>
      <c r="T236" s="55" t="str">
        <f>+IF(ABRIL!T236=0,"",ABRIL!T236)</f>
        <v>Subprogr.Construc. Remodelac. Adecuación y Apliac.1</v>
      </c>
      <c r="U236" s="29">
        <f>+ENERO!U236</f>
        <v>50000000</v>
      </c>
      <c r="V236" s="17">
        <f>ABRIL!V236+MAYO!AL236</f>
        <v>0</v>
      </c>
      <c r="W236" s="17">
        <f>ABRIL!W236+MAYO!AM236</f>
        <v>100000000</v>
      </c>
      <c r="X236" s="20">
        <f t="shared" ref="X236:X241" si="188">SUM(U236:W236)</f>
        <v>150000000</v>
      </c>
      <c r="Y236" s="21">
        <f>ABRIL!AA236</f>
        <v>2394992</v>
      </c>
      <c r="Z236" s="457">
        <v>0</v>
      </c>
      <c r="AA236" s="20">
        <f t="shared" ref="AA236:AA241" si="189">SUM(Y236:Z236)</f>
        <v>2394992</v>
      </c>
      <c r="AB236" s="21">
        <f>ABRIL!AD236</f>
        <v>2394992</v>
      </c>
      <c r="AC236" s="457">
        <v>0</v>
      </c>
      <c r="AD236" s="20">
        <f t="shared" ref="AD236:AD241" si="190">SUM(AB236:AC236)</f>
        <v>2394992</v>
      </c>
      <c r="AE236" s="21">
        <f>ABRIL!AG236</f>
        <v>2394992</v>
      </c>
      <c r="AF236" s="457">
        <v>0</v>
      </c>
      <c r="AG236" s="20">
        <f t="shared" ref="AG236:AG241" si="191">SUM(AE236:AF236)</f>
        <v>2394992</v>
      </c>
      <c r="AH236" s="21">
        <f t="shared" ref="AH236:AH241" si="192">X236-AA236</f>
        <v>147605008</v>
      </c>
      <c r="AI236" s="17">
        <f t="shared" ref="AI236:AI241" si="193">X236-AD236</f>
        <v>147605008</v>
      </c>
      <c r="AJ236" s="18">
        <f t="shared" ref="AJ236:AJ241" si="194">X236-AG236</f>
        <v>147605008</v>
      </c>
      <c r="AK236" s="10"/>
      <c r="AL236" s="455">
        <v>0</v>
      </c>
      <c r="AM236" s="458">
        <v>0</v>
      </c>
      <c r="AN236" s="10"/>
    </row>
    <row r="237" spans="1:64" s="467" customFormat="1" x14ac:dyDescent="0.2">
      <c r="A237" s="623"/>
      <c r="B237" s="554"/>
      <c r="N237" s="10"/>
      <c r="P237" s="10"/>
      <c r="Q237" s="10"/>
      <c r="R237" s="10"/>
      <c r="S237" s="156" t="str">
        <f>+IF(ABRIL!S237=0,"",ABRIL!S237)</f>
        <v>8001000-2</v>
      </c>
      <c r="T237" s="55" t="str">
        <f>+IF(ABRIL!T237=0,"",ABRIL!T237)</f>
        <v>Subprogr.Construc. Remodelac. Adecuación y Apliac.2</v>
      </c>
      <c r="U237" s="29">
        <f>+ENERO!U237</f>
        <v>0</v>
      </c>
      <c r="V237" s="17">
        <f>ABRIL!V237+MAYO!AL237</f>
        <v>0</v>
      </c>
      <c r="W237" s="17">
        <f>ABRIL!W237+MAYO!AM237</f>
        <v>0</v>
      </c>
      <c r="X237" s="20">
        <f t="shared" si="188"/>
        <v>0</v>
      </c>
      <c r="Y237" s="21">
        <f>ABRIL!AA237</f>
        <v>0</v>
      </c>
      <c r="Z237" s="457">
        <v>0</v>
      </c>
      <c r="AA237" s="20">
        <f t="shared" si="189"/>
        <v>0</v>
      </c>
      <c r="AB237" s="21">
        <f>ABRIL!AD237</f>
        <v>0</v>
      </c>
      <c r="AC237" s="457">
        <v>0</v>
      </c>
      <c r="AD237" s="20">
        <f t="shared" si="190"/>
        <v>0</v>
      </c>
      <c r="AE237" s="21">
        <f>ABRIL!AG237</f>
        <v>0</v>
      </c>
      <c r="AF237" s="457">
        <v>0</v>
      </c>
      <c r="AG237" s="20">
        <f t="shared" si="191"/>
        <v>0</v>
      </c>
      <c r="AH237" s="21">
        <f t="shared" si="192"/>
        <v>0</v>
      </c>
      <c r="AI237" s="17">
        <f t="shared" si="193"/>
        <v>0</v>
      </c>
      <c r="AJ237" s="18">
        <f t="shared" si="194"/>
        <v>0</v>
      </c>
      <c r="AK237" s="10"/>
      <c r="AL237" s="455">
        <v>0</v>
      </c>
      <c r="AM237" s="458">
        <v>0</v>
      </c>
      <c r="AN237" s="10"/>
    </row>
    <row r="238" spans="1:64" s="467" customFormat="1" x14ac:dyDescent="0.2">
      <c r="A238" s="623"/>
      <c r="B238" s="554"/>
      <c r="N238" s="10"/>
      <c r="P238" s="10"/>
      <c r="Q238" s="10"/>
      <c r="R238" s="10"/>
      <c r="S238" s="156" t="str">
        <f>+IF(ABRIL!S238=0,"",ABRIL!S238)</f>
        <v>8001000-3</v>
      </c>
      <c r="T238" s="55" t="str">
        <f>+IF(ABRIL!T238=0,"",ABRIL!T238)</f>
        <v>Subprogr.Construc. Remodelac. Adecuación y Apliac.3</v>
      </c>
      <c r="U238" s="29">
        <f>+ENERO!U238</f>
        <v>0</v>
      </c>
      <c r="V238" s="17">
        <f>ABRIL!V238+MAYO!AL238</f>
        <v>0</v>
      </c>
      <c r="W238" s="17">
        <f>ABRIL!W238+MAYO!AM238</f>
        <v>0</v>
      </c>
      <c r="X238" s="20">
        <f t="shared" si="188"/>
        <v>0</v>
      </c>
      <c r="Y238" s="21">
        <f>ABRIL!AA238</f>
        <v>0</v>
      </c>
      <c r="Z238" s="457">
        <v>0</v>
      </c>
      <c r="AA238" s="20">
        <f t="shared" si="189"/>
        <v>0</v>
      </c>
      <c r="AB238" s="21">
        <f>ABRIL!AD238</f>
        <v>0</v>
      </c>
      <c r="AC238" s="457">
        <v>0</v>
      </c>
      <c r="AD238" s="20">
        <f t="shared" si="190"/>
        <v>0</v>
      </c>
      <c r="AE238" s="21">
        <f>ABRIL!AG238</f>
        <v>0</v>
      </c>
      <c r="AF238" s="457">
        <v>0</v>
      </c>
      <c r="AG238" s="20">
        <f t="shared" si="191"/>
        <v>0</v>
      </c>
      <c r="AH238" s="21">
        <f t="shared" si="192"/>
        <v>0</v>
      </c>
      <c r="AI238" s="17">
        <f t="shared" si="193"/>
        <v>0</v>
      </c>
      <c r="AJ238" s="18">
        <f t="shared" si="194"/>
        <v>0</v>
      </c>
      <c r="AK238" s="10"/>
      <c r="AL238" s="455">
        <v>0</v>
      </c>
      <c r="AM238" s="458">
        <v>0</v>
      </c>
      <c r="AN238" s="10"/>
    </row>
    <row r="239" spans="1:64" s="467" customFormat="1" x14ac:dyDescent="0.2">
      <c r="A239" s="623"/>
      <c r="B239" s="554"/>
      <c r="N239" s="10"/>
      <c r="P239" s="10"/>
      <c r="Q239" s="10"/>
      <c r="S239" s="156" t="str">
        <f>+IF(ABRIL!S239=0,"",ABRIL!S239)</f>
        <v>8001000-4</v>
      </c>
      <c r="T239" s="55" t="str">
        <f>+IF(ABRIL!T239=0,"",ABRIL!T239)</f>
        <v>Subprogr.Construc. Remodelac. Adecuación y Apliac.4</v>
      </c>
      <c r="U239" s="29">
        <f>+ENERO!U239</f>
        <v>0</v>
      </c>
      <c r="V239" s="17">
        <f>ABRIL!V239+MAYO!AL239</f>
        <v>0</v>
      </c>
      <c r="W239" s="17">
        <f>ABRIL!W239+MAYO!AM239</f>
        <v>0</v>
      </c>
      <c r="X239" s="20">
        <f t="shared" si="188"/>
        <v>0</v>
      </c>
      <c r="Y239" s="21">
        <f>ABRIL!AA239</f>
        <v>0</v>
      </c>
      <c r="Z239" s="457">
        <v>0</v>
      </c>
      <c r="AA239" s="20">
        <f t="shared" si="189"/>
        <v>0</v>
      </c>
      <c r="AB239" s="21">
        <f>ABRIL!AD239</f>
        <v>0</v>
      </c>
      <c r="AC239" s="457">
        <v>0</v>
      </c>
      <c r="AD239" s="20">
        <f t="shared" si="190"/>
        <v>0</v>
      </c>
      <c r="AE239" s="21">
        <f>ABRIL!AG239</f>
        <v>0</v>
      </c>
      <c r="AF239" s="457">
        <v>0</v>
      </c>
      <c r="AG239" s="20">
        <f t="shared" si="191"/>
        <v>0</v>
      </c>
      <c r="AH239" s="21">
        <f t="shared" si="192"/>
        <v>0</v>
      </c>
      <c r="AI239" s="17">
        <f t="shared" si="193"/>
        <v>0</v>
      </c>
      <c r="AJ239" s="18">
        <f t="shared" si="194"/>
        <v>0</v>
      </c>
      <c r="AK239" s="10"/>
      <c r="AL239" s="455">
        <v>0</v>
      </c>
      <c r="AM239" s="458">
        <v>0</v>
      </c>
      <c r="AN239" s="10"/>
    </row>
    <row r="240" spans="1:64" s="467" customFormat="1" x14ac:dyDescent="0.2">
      <c r="A240" s="623"/>
      <c r="B240" s="554"/>
      <c r="N240" s="10"/>
      <c r="P240" s="10"/>
      <c r="Q240" s="10"/>
      <c r="S240" s="156" t="str">
        <f>+IF(ABRIL!S240=0,"",ABRIL!S240)</f>
        <v>8001000-7</v>
      </c>
      <c r="T240" s="55" t="str">
        <f>+IF(ABRIL!T240=0,"",ABRIL!T240)</f>
        <v>Subprogr.Construc. Remodelac. Adecuación y Apliac.5</v>
      </c>
      <c r="U240" s="29">
        <f>+ENERO!U240</f>
        <v>0</v>
      </c>
      <c r="V240" s="17">
        <f>ABRIL!V240+MAYO!AL240</f>
        <v>0</v>
      </c>
      <c r="W240" s="17">
        <f>ABRIL!W240+MAYO!AM240</f>
        <v>0</v>
      </c>
      <c r="X240" s="20">
        <f t="shared" si="188"/>
        <v>0</v>
      </c>
      <c r="Y240" s="21">
        <f>ABRIL!AA240</f>
        <v>0</v>
      </c>
      <c r="Z240" s="457">
        <v>0</v>
      </c>
      <c r="AA240" s="20">
        <f t="shared" si="189"/>
        <v>0</v>
      </c>
      <c r="AB240" s="21">
        <f>ABRIL!AD240</f>
        <v>0</v>
      </c>
      <c r="AC240" s="457">
        <v>0</v>
      </c>
      <c r="AD240" s="20">
        <f t="shared" si="190"/>
        <v>0</v>
      </c>
      <c r="AE240" s="21">
        <f>ABRIL!AG240</f>
        <v>0</v>
      </c>
      <c r="AF240" s="457">
        <v>0</v>
      </c>
      <c r="AG240" s="20">
        <f t="shared" si="191"/>
        <v>0</v>
      </c>
      <c r="AH240" s="21">
        <f t="shared" si="192"/>
        <v>0</v>
      </c>
      <c r="AI240" s="17">
        <f t="shared" si="193"/>
        <v>0</v>
      </c>
      <c r="AJ240" s="18">
        <f t="shared" si="194"/>
        <v>0</v>
      </c>
      <c r="AK240" s="10"/>
      <c r="AL240" s="455">
        <v>0</v>
      </c>
      <c r="AM240" s="458">
        <v>0</v>
      </c>
      <c r="AN240" s="10"/>
      <c r="BB240" s="339"/>
      <c r="BC240" s="339"/>
      <c r="BD240" s="339"/>
      <c r="BE240" s="339"/>
      <c r="BF240" s="339"/>
      <c r="BG240" s="339"/>
      <c r="BH240" s="339"/>
      <c r="BI240" s="339"/>
      <c r="BJ240" s="339"/>
      <c r="BK240" s="339"/>
      <c r="BL240" s="339"/>
    </row>
    <row r="241" spans="1:70" ht="14.25" x14ac:dyDescent="0.2">
      <c r="A241" s="623"/>
      <c r="B241" s="554"/>
      <c r="C241" s="467"/>
      <c r="D241" s="467"/>
      <c r="E241" s="467"/>
      <c r="F241" s="467"/>
      <c r="G241" s="467"/>
      <c r="H241" s="467"/>
      <c r="I241" s="467"/>
      <c r="J241" s="467"/>
      <c r="K241" s="467"/>
      <c r="L241" s="467"/>
      <c r="M241" s="467"/>
      <c r="N241" s="10"/>
      <c r="O241" s="467"/>
      <c r="P241" s="10"/>
      <c r="Q241" s="10"/>
      <c r="S241" s="656">
        <f>+IF(ABRIL!S241=0,"",ABRIL!S241)</f>
        <v>8001999</v>
      </c>
      <c r="T241" s="55" t="str">
        <f>+IF(ABRIL!T241=0,"",ABRIL!T241)</f>
        <v>Vigencias Anteriores</v>
      </c>
      <c r="U241" s="29">
        <f>+ENERO!U241</f>
        <v>0</v>
      </c>
      <c r="V241" s="17">
        <f>ABRIL!V241+MAYO!AL241</f>
        <v>0</v>
      </c>
      <c r="W241" s="17">
        <f>ABRIL!W241+MAYO!AM241</f>
        <v>73060726</v>
      </c>
      <c r="X241" s="20">
        <f t="shared" si="188"/>
        <v>73060726</v>
      </c>
      <c r="Y241" s="21">
        <f>ABRIL!AA241</f>
        <v>73060726</v>
      </c>
      <c r="Z241" s="457">
        <v>0</v>
      </c>
      <c r="AA241" s="20">
        <f t="shared" si="189"/>
        <v>73060726</v>
      </c>
      <c r="AB241" s="21">
        <f>ABRIL!AD241</f>
        <v>73060726</v>
      </c>
      <c r="AC241" s="457">
        <v>0</v>
      </c>
      <c r="AD241" s="20">
        <f t="shared" si="190"/>
        <v>73060726</v>
      </c>
      <c r="AE241" s="21">
        <f>ABRIL!AG241</f>
        <v>41594254</v>
      </c>
      <c r="AF241" s="457">
        <v>0</v>
      </c>
      <c r="AG241" s="20">
        <f t="shared" si="191"/>
        <v>41594254</v>
      </c>
      <c r="AH241" s="21">
        <f t="shared" si="192"/>
        <v>0</v>
      </c>
      <c r="AI241" s="17">
        <f t="shared" si="193"/>
        <v>0</v>
      </c>
      <c r="AJ241" s="18">
        <f t="shared" si="194"/>
        <v>31466472</v>
      </c>
      <c r="AK241" s="10"/>
      <c r="AL241" s="455">
        <v>0</v>
      </c>
      <c r="AM241" s="458">
        <v>0</v>
      </c>
      <c r="BM241" s="467"/>
      <c r="BN241" s="467"/>
      <c r="BO241" s="467"/>
      <c r="BP241" s="467"/>
      <c r="BQ241" s="467"/>
      <c r="BR241" s="467"/>
    </row>
    <row r="242" spans="1:70" ht="15.75" x14ac:dyDescent="0.2">
      <c r="A242" s="623"/>
      <c r="B242" s="554"/>
      <c r="C242" s="467"/>
      <c r="D242" s="467"/>
      <c r="E242" s="467"/>
      <c r="F242" s="467"/>
      <c r="G242" s="467"/>
      <c r="H242" s="467"/>
      <c r="I242" s="467"/>
      <c r="J242" s="467"/>
      <c r="K242" s="467"/>
      <c r="L242" s="467"/>
      <c r="M242" s="467"/>
      <c r="N242" s="10"/>
      <c r="O242" s="467"/>
      <c r="P242" s="10"/>
      <c r="Q242" s="10"/>
      <c r="S242" s="448" t="str">
        <f>+IF(ABRIL!S242=0,"",ABRIL!S242)</f>
        <v/>
      </c>
      <c r="T242" s="649" t="str">
        <f>+IF(ABRIL!T242=0,"",ABRIL!T242)</f>
        <v/>
      </c>
      <c r="U242" s="193"/>
      <c r="V242" s="193"/>
      <c r="W242" s="193"/>
      <c r="X242" s="193"/>
      <c r="Y242" s="193"/>
      <c r="Z242" s="193"/>
      <c r="AA242" s="193"/>
      <c r="AB242" s="193"/>
      <c r="AC242" s="193"/>
      <c r="AD242" s="193"/>
      <c r="AE242" s="193"/>
      <c r="AF242" s="193"/>
      <c r="AG242" s="193"/>
      <c r="AH242" s="193"/>
      <c r="AI242" s="193"/>
      <c r="AJ242" s="207"/>
      <c r="AK242" s="10"/>
      <c r="AL242" s="213"/>
      <c r="AM242" s="214"/>
      <c r="BR242" s="467"/>
    </row>
    <row r="243" spans="1:70" x14ac:dyDescent="0.2">
      <c r="A243" s="623"/>
      <c r="B243" s="554"/>
      <c r="C243" s="467"/>
      <c r="D243" s="467"/>
      <c r="E243" s="467"/>
      <c r="F243" s="467"/>
      <c r="G243" s="467"/>
      <c r="H243" s="467"/>
      <c r="I243" s="467"/>
      <c r="J243" s="467"/>
      <c r="K243" s="467"/>
      <c r="L243" s="467"/>
      <c r="M243" s="467"/>
      <c r="N243" s="10"/>
      <c r="O243" s="467"/>
      <c r="P243" s="10"/>
      <c r="Q243" s="10"/>
      <c r="S243" s="155">
        <f>+IF(ABRIL!S243=0,"",ABRIL!S243)</f>
        <v>8002001</v>
      </c>
      <c r="T243" s="159" t="str">
        <f>+IF(ABRIL!T243=0,"",ABRIL!T243)</f>
        <v>Gastos Operativos de Inversion   (Programas Especiales)</v>
      </c>
      <c r="U243" s="29">
        <f t="shared" ref="U243:AJ243" si="195">SUM(U244:U256)</f>
        <v>281500000</v>
      </c>
      <c r="V243" s="17">
        <f t="shared" si="195"/>
        <v>0</v>
      </c>
      <c r="W243" s="17">
        <f t="shared" si="195"/>
        <v>39746754</v>
      </c>
      <c r="X243" s="20">
        <f t="shared" si="195"/>
        <v>321246754</v>
      </c>
      <c r="Y243" s="21">
        <f t="shared" si="195"/>
        <v>220180094</v>
      </c>
      <c r="Z243" s="169">
        <f t="shared" si="195"/>
        <v>0</v>
      </c>
      <c r="AA243" s="20">
        <f t="shared" si="195"/>
        <v>220180094</v>
      </c>
      <c r="AB243" s="21">
        <f t="shared" si="195"/>
        <v>146481754</v>
      </c>
      <c r="AC243" s="169">
        <f t="shared" si="195"/>
        <v>8833340</v>
      </c>
      <c r="AD243" s="20">
        <f t="shared" si="195"/>
        <v>155315094</v>
      </c>
      <c r="AE243" s="21">
        <f t="shared" si="195"/>
        <v>105311184</v>
      </c>
      <c r="AF243" s="169">
        <f t="shared" si="195"/>
        <v>24728052</v>
      </c>
      <c r="AG243" s="20">
        <f t="shared" si="195"/>
        <v>130039236</v>
      </c>
      <c r="AH243" s="21">
        <f t="shared" si="195"/>
        <v>101066660</v>
      </c>
      <c r="AI243" s="17">
        <f t="shared" si="195"/>
        <v>165931660</v>
      </c>
      <c r="AJ243" s="18">
        <f t="shared" si="195"/>
        <v>191207518</v>
      </c>
      <c r="AK243" s="10"/>
      <c r="AL243" s="21">
        <f>SUM(AL244:AL256)</f>
        <v>0</v>
      </c>
      <c r="AM243" s="18">
        <f>SUM(AM244:AM256)</f>
        <v>0</v>
      </c>
    </row>
    <row r="244" spans="1:70" x14ac:dyDescent="0.2">
      <c r="A244" s="623"/>
      <c r="B244" s="554"/>
      <c r="C244" s="467"/>
      <c r="D244" s="467"/>
      <c r="E244" s="467"/>
      <c r="F244" s="467"/>
      <c r="G244" s="467"/>
      <c r="H244" s="467"/>
      <c r="I244" s="467"/>
      <c r="J244" s="467"/>
      <c r="K244" s="467"/>
      <c r="L244" s="467"/>
      <c r="M244" s="467"/>
      <c r="N244" s="10"/>
      <c r="O244" s="467"/>
      <c r="P244" s="10"/>
      <c r="Q244" s="10"/>
      <c r="S244" s="156" t="str">
        <f>+IF(ABRIL!S244=0,"",ABRIL!S244)</f>
        <v>8002100-1</v>
      </c>
      <c r="T244" s="55" t="str">
        <f>+IF(ABRIL!T244=0,"",ABRIL!T244)</f>
        <v>Fondo de la Vivienda</v>
      </c>
      <c r="U244" s="29">
        <f>+ENERO!U244</f>
        <v>0</v>
      </c>
      <c r="V244" s="17">
        <f>ABRIL!V244+MAYO!AL244</f>
        <v>0</v>
      </c>
      <c r="W244" s="17">
        <f>ABRIL!W244+MAYO!AM244</f>
        <v>0</v>
      </c>
      <c r="X244" s="20">
        <f t="shared" ref="X244:X256" si="196">SUM(U244:W244)</f>
        <v>0</v>
      </c>
      <c r="Y244" s="21">
        <f>ABRIL!AA244</f>
        <v>0</v>
      </c>
      <c r="Z244" s="457">
        <v>0</v>
      </c>
      <c r="AA244" s="20">
        <f t="shared" ref="AA244:AA256" si="197">SUM(Y244:Z244)</f>
        <v>0</v>
      </c>
      <c r="AB244" s="21">
        <f>ABRIL!AD244</f>
        <v>0</v>
      </c>
      <c r="AC244" s="457">
        <v>0</v>
      </c>
      <c r="AD244" s="20">
        <f t="shared" ref="AD244:AD256" si="198">SUM(AB244:AC244)</f>
        <v>0</v>
      </c>
      <c r="AE244" s="21">
        <f>ABRIL!AG244</f>
        <v>0</v>
      </c>
      <c r="AF244" s="457">
        <v>0</v>
      </c>
      <c r="AG244" s="20">
        <f t="shared" ref="AG244:AG256" si="199">SUM(AE244:AF244)</f>
        <v>0</v>
      </c>
      <c r="AH244" s="21">
        <f t="shared" ref="AH244:AH256" si="200">X244-AA244</f>
        <v>0</v>
      </c>
      <c r="AI244" s="17">
        <f t="shared" ref="AI244:AI256" si="201">X244-AD244</f>
        <v>0</v>
      </c>
      <c r="AJ244" s="18">
        <f t="shared" ref="AJ244:AJ256" si="202">X244-AG244</f>
        <v>0</v>
      </c>
      <c r="AK244" s="10"/>
      <c r="AL244" s="455">
        <v>0</v>
      </c>
      <c r="AM244" s="458">
        <v>0</v>
      </c>
    </row>
    <row r="245" spans="1:70" x14ac:dyDescent="0.2">
      <c r="A245" s="623"/>
      <c r="B245" s="554"/>
      <c r="C245" s="467"/>
      <c r="D245" s="467"/>
      <c r="E245" s="467"/>
      <c r="F245" s="467"/>
      <c r="G245" s="467"/>
      <c r="H245" s="467"/>
      <c r="I245" s="467"/>
      <c r="J245" s="467"/>
      <c r="K245" s="467"/>
      <c r="L245" s="467"/>
      <c r="M245" s="467"/>
      <c r="N245" s="10"/>
      <c r="O245" s="467"/>
      <c r="P245" s="10"/>
      <c r="Q245" s="10"/>
      <c r="S245" s="156" t="str">
        <f>+IF(ABRIL!S245=0,"",ABRIL!S245)</f>
        <v>8002100-2</v>
      </c>
      <c r="T245" s="55" t="str">
        <f>+IF(ABRIL!T245=0,"",ABRIL!T245)</f>
        <v>Programas Especial 01 Convenio APS Municipio</v>
      </c>
      <c r="U245" s="29">
        <f>+ENERO!U245</f>
        <v>103500000</v>
      </c>
      <c r="V245" s="17">
        <f>ABRIL!V245+MAYO!AL245</f>
        <v>0</v>
      </c>
      <c r="W245" s="17">
        <f>ABRIL!W245+MAYO!AM245</f>
        <v>4000000</v>
      </c>
      <c r="X245" s="20">
        <f t="shared" si="196"/>
        <v>107500000</v>
      </c>
      <c r="Y245" s="21">
        <f>ABRIL!AA245</f>
        <v>90433340</v>
      </c>
      <c r="Z245" s="457">
        <v>0</v>
      </c>
      <c r="AA245" s="20">
        <f t="shared" si="197"/>
        <v>90433340</v>
      </c>
      <c r="AB245" s="21">
        <f>ABRIL!AD245</f>
        <v>16735000</v>
      </c>
      <c r="AC245" s="457">
        <v>8833340</v>
      </c>
      <c r="AD245" s="20">
        <f t="shared" si="198"/>
        <v>25568340</v>
      </c>
      <c r="AE245" s="21">
        <f>ABRIL!AG245</f>
        <v>8600000</v>
      </c>
      <c r="AF245" s="457">
        <v>8210222</v>
      </c>
      <c r="AG245" s="20">
        <f t="shared" si="199"/>
        <v>16810222</v>
      </c>
      <c r="AH245" s="21">
        <f t="shared" si="200"/>
        <v>17066660</v>
      </c>
      <c r="AI245" s="17">
        <f t="shared" si="201"/>
        <v>81931660</v>
      </c>
      <c r="AJ245" s="18">
        <f t="shared" si="202"/>
        <v>90689778</v>
      </c>
      <c r="AK245" s="10"/>
      <c r="AL245" s="455">
        <v>0</v>
      </c>
      <c r="AM245" s="458">
        <v>0</v>
      </c>
    </row>
    <row r="246" spans="1:70" x14ac:dyDescent="0.2">
      <c r="A246" s="623"/>
      <c r="B246" s="554"/>
      <c r="C246" s="467"/>
      <c r="D246" s="467"/>
      <c r="E246" s="467"/>
      <c r="F246" s="467"/>
      <c r="G246" s="467"/>
      <c r="H246" s="467"/>
      <c r="I246" s="467"/>
      <c r="J246" s="467"/>
      <c r="K246" s="467"/>
      <c r="L246" s="467"/>
      <c r="M246" s="467"/>
      <c r="N246" s="10"/>
      <c r="O246" s="467"/>
      <c r="P246" s="10"/>
      <c r="Q246" s="10"/>
      <c r="S246" s="156" t="str">
        <f>+IF(ABRIL!S246=0,"",ABRIL!S246)</f>
        <v>8002100-3</v>
      </c>
      <c r="T246" s="55" t="str">
        <f>+IF(ABRIL!T246=0,"",ABRIL!T246)</f>
        <v>Programas Especial 02Convenio Gobernacion</v>
      </c>
      <c r="U246" s="29">
        <f>+ENERO!U246</f>
        <v>55000000</v>
      </c>
      <c r="V246" s="17">
        <f>ABRIL!V246+MAYO!AL246</f>
        <v>0</v>
      </c>
      <c r="W246" s="17">
        <f>ABRIL!W246+MAYO!AM246</f>
        <v>0</v>
      </c>
      <c r="X246" s="20">
        <f t="shared" si="196"/>
        <v>55000000</v>
      </c>
      <c r="Y246" s="21">
        <f>ABRIL!AA246</f>
        <v>0</v>
      </c>
      <c r="Z246" s="457">
        <v>0</v>
      </c>
      <c r="AA246" s="20">
        <f t="shared" si="197"/>
        <v>0</v>
      </c>
      <c r="AB246" s="21">
        <f>ABRIL!AD246</f>
        <v>0</v>
      </c>
      <c r="AC246" s="457">
        <v>0</v>
      </c>
      <c r="AD246" s="20">
        <f t="shared" si="198"/>
        <v>0</v>
      </c>
      <c r="AE246" s="21">
        <f>ABRIL!AG246</f>
        <v>0</v>
      </c>
      <c r="AF246" s="457">
        <v>0</v>
      </c>
      <c r="AG246" s="20">
        <f t="shared" si="199"/>
        <v>0</v>
      </c>
      <c r="AH246" s="21">
        <f t="shared" si="200"/>
        <v>55000000</v>
      </c>
      <c r="AI246" s="17">
        <f t="shared" si="201"/>
        <v>55000000</v>
      </c>
      <c r="AJ246" s="18">
        <f t="shared" si="202"/>
        <v>55000000</v>
      </c>
      <c r="AK246" s="10"/>
      <c r="AL246" s="455">
        <v>0</v>
      </c>
      <c r="AM246" s="458">
        <v>0</v>
      </c>
    </row>
    <row r="247" spans="1:70" x14ac:dyDescent="0.2">
      <c r="A247" s="623"/>
      <c r="B247" s="554"/>
      <c r="C247" s="467"/>
      <c r="D247" s="467"/>
      <c r="E247" s="467"/>
      <c r="F247" s="467"/>
      <c r="G247" s="467"/>
      <c r="H247" s="467"/>
      <c r="I247" s="467"/>
      <c r="J247" s="467"/>
      <c r="K247" s="467"/>
      <c r="L247" s="467"/>
      <c r="M247" s="467"/>
      <c r="N247" s="10"/>
      <c r="O247" s="467"/>
      <c r="P247" s="10"/>
      <c r="Q247" s="10"/>
      <c r="S247" s="156" t="str">
        <f>+IF(ABRIL!S247=0,"",ABRIL!S247)</f>
        <v>8002100-4</v>
      </c>
      <c r="T247" s="55" t="str">
        <f>+IF(ABRIL!T247=0,"",ABRIL!T247)</f>
        <v>Programas Especial 03 Adquisicion Equipo Rayos x - Convenio Ministerio</v>
      </c>
      <c r="U247" s="29">
        <f>+ENERO!U247</f>
        <v>100000000</v>
      </c>
      <c r="V247" s="17">
        <f>ABRIL!V247+MAYO!AL247</f>
        <v>0</v>
      </c>
      <c r="W247" s="17">
        <f>ABRIL!W247+MAYO!AM247</f>
        <v>20000000</v>
      </c>
      <c r="X247" s="20">
        <f t="shared" si="196"/>
        <v>120000000</v>
      </c>
      <c r="Y247" s="21">
        <f>ABRIL!AA247</f>
        <v>120000000</v>
      </c>
      <c r="Z247" s="457">
        <v>0</v>
      </c>
      <c r="AA247" s="20">
        <f t="shared" si="197"/>
        <v>120000000</v>
      </c>
      <c r="AB247" s="21">
        <f>ABRIL!AD247</f>
        <v>120000000</v>
      </c>
      <c r="AC247" s="457">
        <v>0</v>
      </c>
      <c r="AD247" s="20">
        <f t="shared" si="198"/>
        <v>120000000</v>
      </c>
      <c r="AE247" s="21">
        <f>ABRIL!AG247</f>
        <v>86964520</v>
      </c>
      <c r="AF247" s="457">
        <v>16517740</v>
      </c>
      <c r="AG247" s="20">
        <f t="shared" si="199"/>
        <v>103482260</v>
      </c>
      <c r="AH247" s="21">
        <f t="shared" si="200"/>
        <v>0</v>
      </c>
      <c r="AI247" s="17">
        <f t="shared" si="201"/>
        <v>0</v>
      </c>
      <c r="AJ247" s="18">
        <f t="shared" si="202"/>
        <v>16517740</v>
      </c>
      <c r="AK247" s="10"/>
      <c r="AL247" s="455">
        <v>0</v>
      </c>
      <c r="AM247" s="458">
        <v>0</v>
      </c>
    </row>
    <row r="248" spans="1:70" x14ac:dyDescent="0.2">
      <c r="A248" s="623"/>
      <c r="B248" s="554"/>
      <c r="C248" s="467"/>
      <c r="D248" s="467"/>
      <c r="E248" s="467"/>
      <c r="F248" s="467"/>
      <c r="G248" s="467"/>
      <c r="H248" s="467"/>
      <c r="I248" s="467"/>
      <c r="J248" s="467"/>
      <c r="K248" s="467"/>
      <c r="L248" s="467"/>
      <c r="M248" s="467"/>
      <c r="N248" s="10"/>
      <c r="O248" s="467"/>
      <c r="P248" s="10"/>
      <c r="Q248" s="10"/>
      <c r="S248" s="156" t="str">
        <f>+IF(ABRIL!S248=0,"",ABRIL!S248)</f>
        <v>8002100-5</v>
      </c>
      <c r="T248" s="55" t="str">
        <f>+IF(ABRIL!T248=0,"",ABRIL!T248)</f>
        <v xml:space="preserve">Programas Especial 04 Convenio Puestos de Salud </v>
      </c>
      <c r="U248" s="29">
        <f>+ENERO!U248</f>
        <v>23000000</v>
      </c>
      <c r="V248" s="17">
        <f>ABRIL!V248+MAYO!AL248</f>
        <v>0</v>
      </c>
      <c r="W248" s="17">
        <f>ABRIL!W248+MAYO!AM248</f>
        <v>6000000</v>
      </c>
      <c r="X248" s="20">
        <f t="shared" si="196"/>
        <v>29000000</v>
      </c>
      <c r="Y248" s="21">
        <f>ABRIL!AA248</f>
        <v>0</v>
      </c>
      <c r="Z248" s="457">
        <v>0</v>
      </c>
      <c r="AA248" s="20">
        <f t="shared" si="197"/>
        <v>0</v>
      </c>
      <c r="AB248" s="21">
        <f>ABRIL!AD248</f>
        <v>0</v>
      </c>
      <c r="AC248" s="457">
        <v>0</v>
      </c>
      <c r="AD248" s="20">
        <f t="shared" si="198"/>
        <v>0</v>
      </c>
      <c r="AE248" s="21">
        <f>ABRIL!AG248</f>
        <v>0</v>
      </c>
      <c r="AF248" s="457">
        <v>0</v>
      </c>
      <c r="AG248" s="20">
        <f t="shared" si="199"/>
        <v>0</v>
      </c>
      <c r="AH248" s="21">
        <f t="shared" si="200"/>
        <v>29000000</v>
      </c>
      <c r="AI248" s="17">
        <f t="shared" si="201"/>
        <v>29000000</v>
      </c>
      <c r="AJ248" s="18">
        <f t="shared" si="202"/>
        <v>29000000</v>
      </c>
      <c r="AK248" s="10"/>
      <c r="AL248" s="455">
        <v>0</v>
      </c>
      <c r="AM248" s="458">
        <v>0</v>
      </c>
    </row>
    <row r="249" spans="1:70" x14ac:dyDescent="0.2">
      <c r="A249" s="623"/>
      <c r="B249" s="554"/>
      <c r="C249" s="467"/>
      <c r="D249" s="467"/>
      <c r="E249" s="467"/>
      <c r="F249" s="467"/>
      <c r="G249" s="467"/>
      <c r="H249" s="467"/>
      <c r="I249" s="467"/>
      <c r="J249" s="467"/>
      <c r="K249" s="467"/>
      <c r="L249" s="467"/>
      <c r="M249" s="467"/>
      <c r="N249" s="10"/>
      <c r="O249" s="467"/>
      <c r="P249" s="10"/>
      <c r="Q249" s="10"/>
      <c r="S249" s="156" t="str">
        <f>+IF(ABRIL!S249=0,"",ABRIL!S249)</f>
        <v>8002100-6</v>
      </c>
      <c r="T249" s="55" t="str">
        <f>+IF(ABRIL!T249=0,"",ABRIL!T249)</f>
        <v>Programas Especial 05</v>
      </c>
      <c r="U249" s="29">
        <f>+ENERO!U249</f>
        <v>0</v>
      </c>
      <c r="V249" s="17">
        <f>ABRIL!V249+MAYO!AL249</f>
        <v>0</v>
      </c>
      <c r="W249" s="17">
        <f>ABRIL!W249+MAYO!AM249</f>
        <v>0</v>
      </c>
      <c r="X249" s="20">
        <f t="shared" si="196"/>
        <v>0</v>
      </c>
      <c r="Y249" s="21">
        <f>ABRIL!AA249</f>
        <v>0</v>
      </c>
      <c r="Z249" s="457">
        <v>0</v>
      </c>
      <c r="AA249" s="20">
        <f t="shared" si="197"/>
        <v>0</v>
      </c>
      <c r="AB249" s="21">
        <f>ABRIL!AD249</f>
        <v>0</v>
      </c>
      <c r="AC249" s="457">
        <v>0</v>
      </c>
      <c r="AD249" s="20">
        <f t="shared" si="198"/>
        <v>0</v>
      </c>
      <c r="AE249" s="21">
        <f>ABRIL!AG249</f>
        <v>0</v>
      </c>
      <c r="AF249" s="457">
        <v>0</v>
      </c>
      <c r="AG249" s="20">
        <f t="shared" si="199"/>
        <v>0</v>
      </c>
      <c r="AH249" s="21">
        <f t="shared" si="200"/>
        <v>0</v>
      </c>
      <c r="AI249" s="17">
        <f t="shared" si="201"/>
        <v>0</v>
      </c>
      <c r="AJ249" s="18">
        <f t="shared" si="202"/>
        <v>0</v>
      </c>
      <c r="AK249" s="10"/>
      <c r="AL249" s="455">
        <v>0</v>
      </c>
      <c r="AM249" s="458">
        <v>0</v>
      </c>
    </row>
    <row r="250" spans="1:70" x14ac:dyDescent="0.2">
      <c r="A250" s="623"/>
      <c r="B250" s="554"/>
      <c r="C250" s="467"/>
      <c r="D250" s="467"/>
      <c r="E250" s="467"/>
      <c r="F250" s="467"/>
      <c r="G250" s="467"/>
      <c r="H250" s="467"/>
      <c r="I250" s="467"/>
      <c r="J250" s="467"/>
      <c r="K250" s="467"/>
      <c r="L250" s="467"/>
      <c r="M250" s="467"/>
      <c r="N250" s="10"/>
      <c r="O250" s="467"/>
      <c r="P250" s="10"/>
      <c r="Q250" s="10"/>
      <c r="S250" s="156" t="str">
        <f>+IF(ABRIL!S250=0,"",ABRIL!S250)</f>
        <v>8002100-7</v>
      </c>
      <c r="T250" s="55" t="str">
        <f>+IF(ABRIL!T250=0,"",ABRIL!T250)</f>
        <v>Programas Especial 06</v>
      </c>
      <c r="U250" s="29">
        <f>+ENERO!U250</f>
        <v>0</v>
      </c>
      <c r="V250" s="17">
        <f>ABRIL!V250+MAYO!AL250</f>
        <v>0</v>
      </c>
      <c r="W250" s="17">
        <f>ABRIL!W250+MAYO!AM250</f>
        <v>0</v>
      </c>
      <c r="X250" s="20">
        <f>SUM(U250:W250)</f>
        <v>0</v>
      </c>
      <c r="Y250" s="21">
        <f>ABRIL!AA250</f>
        <v>0</v>
      </c>
      <c r="Z250" s="457">
        <v>0</v>
      </c>
      <c r="AA250" s="20">
        <f>SUM(Y250:Z250)</f>
        <v>0</v>
      </c>
      <c r="AB250" s="21">
        <f>ABRIL!AD250</f>
        <v>0</v>
      </c>
      <c r="AC250" s="457">
        <v>0</v>
      </c>
      <c r="AD250" s="20">
        <f>SUM(AB250:AC250)</f>
        <v>0</v>
      </c>
      <c r="AE250" s="21">
        <f>ABRIL!AG250</f>
        <v>0</v>
      </c>
      <c r="AF250" s="457">
        <v>0</v>
      </c>
      <c r="AG250" s="20">
        <f>SUM(AE250:AF250)</f>
        <v>0</v>
      </c>
      <c r="AH250" s="21">
        <f>X250-AA250</f>
        <v>0</v>
      </c>
      <c r="AI250" s="17">
        <f>X250-AD250</f>
        <v>0</v>
      </c>
      <c r="AJ250" s="18">
        <f>X250-AG250</f>
        <v>0</v>
      </c>
      <c r="AK250" s="10"/>
      <c r="AL250" s="455">
        <v>0</v>
      </c>
      <c r="AM250" s="458">
        <v>0</v>
      </c>
    </row>
    <row r="251" spans="1:70" x14ac:dyDescent="0.2">
      <c r="A251" s="623"/>
      <c r="B251" s="554"/>
      <c r="C251" s="467"/>
      <c r="D251" s="467"/>
      <c r="E251" s="467"/>
      <c r="F251" s="467"/>
      <c r="G251" s="467"/>
      <c r="H251" s="467"/>
      <c r="I251" s="467"/>
      <c r="J251" s="467"/>
      <c r="K251" s="467"/>
      <c r="L251" s="467"/>
      <c r="M251" s="467"/>
      <c r="N251" s="10"/>
      <c r="O251" s="467"/>
      <c r="P251" s="10"/>
      <c r="Q251" s="10"/>
      <c r="S251" s="156" t="str">
        <f>+IF(ABRIL!S251=0,"",ABRIL!S251)</f>
        <v>8002100-8</v>
      </c>
      <c r="T251" s="55" t="str">
        <f>+IF(ABRIL!T251=0,"",ABRIL!T251)</f>
        <v>Programas Especial 07</v>
      </c>
      <c r="U251" s="29">
        <f>+ENERO!U251</f>
        <v>0</v>
      </c>
      <c r="V251" s="17">
        <f>ABRIL!V251+MAYO!AL251</f>
        <v>0</v>
      </c>
      <c r="W251" s="17">
        <f>ABRIL!W251+MAYO!AM251</f>
        <v>0</v>
      </c>
      <c r="X251" s="20">
        <f>SUM(U251:W251)</f>
        <v>0</v>
      </c>
      <c r="Y251" s="21">
        <f>ABRIL!AA251</f>
        <v>0</v>
      </c>
      <c r="Z251" s="457">
        <v>0</v>
      </c>
      <c r="AA251" s="20">
        <f>SUM(Y251:Z251)</f>
        <v>0</v>
      </c>
      <c r="AB251" s="21">
        <f>ABRIL!AD251</f>
        <v>0</v>
      </c>
      <c r="AC251" s="457">
        <v>0</v>
      </c>
      <c r="AD251" s="20">
        <f>SUM(AB251:AC251)</f>
        <v>0</v>
      </c>
      <c r="AE251" s="21">
        <f>ABRIL!AG251</f>
        <v>0</v>
      </c>
      <c r="AF251" s="457">
        <v>0</v>
      </c>
      <c r="AG251" s="20">
        <f>SUM(AE251:AF251)</f>
        <v>0</v>
      </c>
      <c r="AH251" s="21">
        <f>X251-AA251</f>
        <v>0</v>
      </c>
      <c r="AI251" s="17">
        <f>X251-AD251</f>
        <v>0</v>
      </c>
      <c r="AJ251" s="18">
        <f>X251-AG251</f>
        <v>0</v>
      </c>
      <c r="AK251" s="10"/>
      <c r="AL251" s="455">
        <v>0</v>
      </c>
      <c r="AM251" s="458">
        <v>0</v>
      </c>
    </row>
    <row r="252" spans="1:70" x14ac:dyDescent="0.2">
      <c r="A252" s="623"/>
      <c r="B252" s="554"/>
      <c r="C252" s="467"/>
      <c r="D252" s="467"/>
      <c r="E252" s="467"/>
      <c r="F252" s="467"/>
      <c r="G252" s="467"/>
      <c r="H252" s="467"/>
      <c r="I252" s="467"/>
      <c r="J252" s="467"/>
      <c r="K252" s="467"/>
      <c r="L252" s="467"/>
      <c r="M252" s="467"/>
      <c r="N252" s="10"/>
      <c r="O252" s="467"/>
      <c r="P252" s="10"/>
      <c r="Q252" s="10"/>
      <c r="S252" s="156" t="str">
        <f>+IF(ABRIL!S252=0,"",ABRIL!S252)</f>
        <v>8002100-9</v>
      </c>
      <c r="T252" s="55" t="str">
        <f>+IF(ABRIL!T252=0,"",ABRIL!T252)</f>
        <v>Programas Especial 08</v>
      </c>
      <c r="U252" s="29">
        <f>+ENERO!U252</f>
        <v>0</v>
      </c>
      <c r="V252" s="17">
        <f>ABRIL!V252+MAYO!AL252</f>
        <v>0</v>
      </c>
      <c r="W252" s="17">
        <f>ABRIL!W252+MAYO!AM252</f>
        <v>0</v>
      </c>
      <c r="X252" s="20">
        <f>SUM(U252:W252)</f>
        <v>0</v>
      </c>
      <c r="Y252" s="21">
        <f>ABRIL!AA252</f>
        <v>0</v>
      </c>
      <c r="Z252" s="457">
        <v>0</v>
      </c>
      <c r="AA252" s="20">
        <f>SUM(Y252:Z252)</f>
        <v>0</v>
      </c>
      <c r="AB252" s="21">
        <f>ABRIL!AD252</f>
        <v>0</v>
      </c>
      <c r="AC252" s="457">
        <v>0</v>
      </c>
      <c r="AD252" s="20">
        <f>SUM(AB252:AC252)</f>
        <v>0</v>
      </c>
      <c r="AE252" s="21">
        <f>ABRIL!AG252</f>
        <v>0</v>
      </c>
      <c r="AF252" s="457">
        <v>0</v>
      </c>
      <c r="AG252" s="20">
        <f>SUM(AE252:AF252)</f>
        <v>0</v>
      </c>
      <c r="AH252" s="21">
        <f>X252-AA252</f>
        <v>0</v>
      </c>
      <c r="AI252" s="17">
        <f>X252-AD252</f>
        <v>0</v>
      </c>
      <c r="AJ252" s="18">
        <f>X252-AG252</f>
        <v>0</v>
      </c>
      <c r="AK252" s="10"/>
      <c r="AL252" s="455">
        <v>0</v>
      </c>
      <c r="AM252" s="458">
        <v>0</v>
      </c>
    </row>
    <row r="253" spans="1:70" x14ac:dyDescent="0.2">
      <c r="A253" s="623"/>
      <c r="B253" s="554"/>
      <c r="C253" s="467"/>
      <c r="D253" s="467"/>
      <c r="E253" s="467"/>
      <c r="F253" s="467"/>
      <c r="G253" s="467"/>
      <c r="H253" s="467"/>
      <c r="I253" s="467"/>
      <c r="J253" s="467"/>
      <c r="K253" s="467"/>
      <c r="L253" s="467"/>
      <c r="M253" s="467"/>
      <c r="N253" s="10"/>
      <c r="O253" s="467"/>
      <c r="P253" s="10"/>
      <c r="Q253" s="10"/>
      <c r="S253" s="156" t="str">
        <f>+IF(ABRIL!S253=0,"",ABRIL!S253)</f>
        <v>8002100-10</v>
      </c>
      <c r="T253" s="55" t="str">
        <f>+IF(ABRIL!T253=0,"",ABRIL!T253)</f>
        <v>Programas Especial 09</v>
      </c>
      <c r="U253" s="29">
        <f>+ENERO!U253</f>
        <v>0</v>
      </c>
      <c r="V253" s="17">
        <f>ABRIL!V253+MAYO!AL253</f>
        <v>0</v>
      </c>
      <c r="W253" s="17">
        <f>ABRIL!W253+MAYO!AM253</f>
        <v>0</v>
      </c>
      <c r="X253" s="20">
        <f>SUM(U253:W253)</f>
        <v>0</v>
      </c>
      <c r="Y253" s="21">
        <f>ABRIL!AA253</f>
        <v>0</v>
      </c>
      <c r="Z253" s="457">
        <v>0</v>
      </c>
      <c r="AA253" s="20">
        <f>SUM(Y253:Z253)</f>
        <v>0</v>
      </c>
      <c r="AB253" s="21">
        <f>ABRIL!AD253</f>
        <v>0</v>
      </c>
      <c r="AC253" s="457">
        <v>0</v>
      </c>
      <c r="AD253" s="20">
        <f>SUM(AB253:AC253)</f>
        <v>0</v>
      </c>
      <c r="AE253" s="21">
        <f>ABRIL!AG253</f>
        <v>0</v>
      </c>
      <c r="AF253" s="457">
        <v>0</v>
      </c>
      <c r="AG253" s="20">
        <f>SUM(AE253:AF253)</f>
        <v>0</v>
      </c>
      <c r="AH253" s="21">
        <f>X253-AA253</f>
        <v>0</v>
      </c>
      <c r="AI253" s="17">
        <f>X253-AD253</f>
        <v>0</v>
      </c>
      <c r="AJ253" s="18">
        <f>X253-AG253</f>
        <v>0</v>
      </c>
      <c r="AK253" s="10"/>
      <c r="AL253" s="455">
        <v>0</v>
      </c>
      <c r="AM253" s="458">
        <v>0</v>
      </c>
    </row>
    <row r="254" spans="1:70" x14ac:dyDescent="0.2">
      <c r="A254" s="623"/>
      <c r="B254" s="554"/>
      <c r="C254" s="467"/>
      <c r="D254" s="467"/>
      <c r="E254" s="467"/>
      <c r="F254" s="467"/>
      <c r="G254" s="467"/>
      <c r="H254" s="467"/>
      <c r="I254" s="467"/>
      <c r="J254" s="467"/>
      <c r="K254" s="467"/>
      <c r="L254" s="467"/>
      <c r="M254" s="467"/>
      <c r="N254" s="10"/>
      <c r="O254" s="467"/>
      <c r="P254" s="10"/>
      <c r="Q254" s="10"/>
      <c r="S254" s="156" t="str">
        <f>+IF(ABRIL!S254=0,"",ABRIL!S254)</f>
        <v>8002100-11</v>
      </c>
      <c r="T254" s="55" t="str">
        <f>+IF(ABRIL!T254=0,"",ABRIL!T254)</f>
        <v>Programas Especial 10</v>
      </c>
      <c r="U254" s="29">
        <f>+ENERO!U254</f>
        <v>0</v>
      </c>
      <c r="V254" s="17">
        <f>ABRIL!V254+MAYO!AL254</f>
        <v>0</v>
      </c>
      <c r="W254" s="17">
        <f>ABRIL!W254+MAYO!AM254</f>
        <v>0</v>
      </c>
      <c r="X254" s="20">
        <f>SUM(U254:W254)</f>
        <v>0</v>
      </c>
      <c r="Y254" s="21">
        <f>ABRIL!AA254</f>
        <v>0</v>
      </c>
      <c r="Z254" s="457">
        <v>0</v>
      </c>
      <c r="AA254" s="20">
        <f>SUM(Y254:Z254)</f>
        <v>0</v>
      </c>
      <c r="AB254" s="21">
        <f>ABRIL!AD254</f>
        <v>0</v>
      </c>
      <c r="AC254" s="457">
        <v>0</v>
      </c>
      <c r="AD254" s="20">
        <f>SUM(AB254:AC254)</f>
        <v>0</v>
      </c>
      <c r="AE254" s="21">
        <f>ABRIL!AG254</f>
        <v>0</v>
      </c>
      <c r="AF254" s="457">
        <v>0</v>
      </c>
      <c r="AG254" s="20">
        <f>SUM(AE254:AF254)</f>
        <v>0</v>
      </c>
      <c r="AH254" s="21">
        <f>X254-AA254</f>
        <v>0</v>
      </c>
      <c r="AI254" s="17">
        <f>X254-AD254</f>
        <v>0</v>
      </c>
      <c r="AJ254" s="18">
        <f>X254-AG254</f>
        <v>0</v>
      </c>
      <c r="AK254" s="10"/>
      <c r="AL254" s="455">
        <v>0</v>
      </c>
      <c r="AM254" s="458">
        <v>0</v>
      </c>
    </row>
    <row r="255" spans="1:70" x14ac:dyDescent="0.2">
      <c r="A255" s="623"/>
      <c r="B255" s="554"/>
      <c r="C255" s="467"/>
      <c r="D255" s="467"/>
      <c r="E255" s="467"/>
      <c r="F255" s="467"/>
      <c r="G255" s="467"/>
      <c r="H255" s="467"/>
      <c r="I255" s="467"/>
      <c r="J255" s="467"/>
      <c r="K255" s="467"/>
      <c r="L255" s="467"/>
      <c r="M255" s="467"/>
      <c r="N255" s="10"/>
      <c r="O255" s="467"/>
      <c r="P255" s="10"/>
      <c r="Q255" s="10"/>
      <c r="S255" s="156" t="str">
        <f>+IF(ABRIL!S255=0,"",ABRIL!S255)</f>
        <v>8002100-12</v>
      </c>
      <c r="T255" s="55" t="str">
        <f>+IF(ABRIL!T255=0,"",ABRIL!T255)</f>
        <v>Programas Especial 11</v>
      </c>
      <c r="U255" s="29">
        <f>+ENERO!U255</f>
        <v>0</v>
      </c>
      <c r="V255" s="17">
        <f>ABRIL!V255+MAYO!AL255</f>
        <v>0</v>
      </c>
      <c r="W255" s="17">
        <f>ABRIL!W255+MAYO!AM255</f>
        <v>0</v>
      </c>
      <c r="X255" s="20">
        <f t="shared" si="196"/>
        <v>0</v>
      </c>
      <c r="Y255" s="21">
        <f>ABRIL!AA255</f>
        <v>0</v>
      </c>
      <c r="Z255" s="457">
        <v>0</v>
      </c>
      <c r="AA255" s="20">
        <f t="shared" si="197"/>
        <v>0</v>
      </c>
      <c r="AB255" s="21">
        <f>ABRIL!AD255</f>
        <v>0</v>
      </c>
      <c r="AC255" s="457">
        <v>0</v>
      </c>
      <c r="AD255" s="20">
        <f t="shared" si="198"/>
        <v>0</v>
      </c>
      <c r="AE255" s="21">
        <f>ABRIL!AG255</f>
        <v>0</v>
      </c>
      <c r="AF255" s="457">
        <v>0</v>
      </c>
      <c r="AG255" s="20">
        <f t="shared" si="199"/>
        <v>0</v>
      </c>
      <c r="AH255" s="21">
        <f t="shared" si="200"/>
        <v>0</v>
      </c>
      <c r="AI255" s="17">
        <f t="shared" si="201"/>
        <v>0</v>
      </c>
      <c r="AJ255" s="18">
        <f t="shared" si="202"/>
        <v>0</v>
      </c>
      <c r="AK255" s="10"/>
      <c r="AL255" s="455">
        <v>0</v>
      </c>
      <c r="AM255" s="458">
        <v>0</v>
      </c>
    </row>
    <row r="256" spans="1:70" ht="15" thickBot="1" x14ac:dyDescent="0.25">
      <c r="A256" s="623"/>
      <c r="B256" s="554"/>
      <c r="C256" s="467"/>
      <c r="D256" s="467"/>
      <c r="E256" s="467"/>
      <c r="F256" s="467"/>
      <c r="G256" s="467"/>
      <c r="H256" s="467"/>
      <c r="I256" s="467"/>
      <c r="J256" s="467"/>
      <c r="K256" s="467"/>
      <c r="L256" s="467"/>
      <c r="M256" s="467"/>
      <c r="N256" s="10"/>
      <c r="O256" s="467"/>
      <c r="P256" s="10"/>
      <c r="Q256" s="10"/>
      <c r="S256" s="657">
        <f>+IF(ABRIL!S256=0,"",ABRIL!S256)</f>
        <v>8002999</v>
      </c>
      <c r="T256" s="658" t="str">
        <f>+IF(ABRIL!T256=0,"",ABRIL!T256)</f>
        <v>Vigencias Anteriores</v>
      </c>
      <c r="U256" s="160">
        <f>+ENERO!U256</f>
        <v>0</v>
      </c>
      <c r="V256" s="143">
        <f>ABRIL!V256+MAYO!AL256</f>
        <v>0</v>
      </c>
      <c r="W256" s="143">
        <f>ABRIL!W256+MAYO!AM256</f>
        <v>9746754</v>
      </c>
      <c r="X256" s="149">
        <f t="shared" si="196"/>
        <v>9746754</v>
      </c>
      <c r="Y256" s="147">
        <f>ABRIL!AA256</f>
        <v>9746754</v>
      </c>
      <c r="Z256" s="475">
        <v>0</v>
      </c>
      <c r="AA256" s="149">
        <f t="shared" si="197"/>
        <v>9746754</v>
      </c>
      <c r="AB256" s="147">
        <f>ABRIL!AD256</f>
        <v>9746754</v>
      </c>
      <c r="AC256" s="475">
        <v>0</v>
      </c>
      <c r="AD256" s="149">
        <f t="shared" si="198"/>
        <v>9746754</v>
      </c>
      <c r="AE256" s="147">
        <f>ABRIL!AG256</f>
        <v>9746664</v>
      </c>
      <c r="AF256" s="475">
        <v>90</v>
      </c>
      <c r="AG256" s="149">
        <f t="shared" si="199"/>
        <v>9746754</v>
      </c>
      <c r="AH256" s="147">
        <f t="shared" si="200"/>
        <v>0</v>
      </c>
      <c r="AI256" s="143">
        <f t="shared" si="201"/>
        <v>0</v>
      </c>
      <c r="AJ256" s="148">
        <f t="shared" si="202"/>
        <v>0</v>
      </c>
      <c r="AK256" s="10"/>
      <c r="AL256" s="471">
        <v>0</v>
      </c>
      <c r="AM256" s="476">
        <v>0</v>
      </c>
    </row>
    <row r="257" spans="1:39" ht="16.5" thickBot="1" x14ac:dyDescent="0.25">
      <c r="A257" s="623"/>
      <c r="B257" s="554"/>
      <c r="C257" s="467"/>
      <c r="D257" s="467"/>
      <c r="E257" s="467"/>
      <c r="F257" s="467"/>
      <c r="G257" s="467"/>
      <c r="H257" s="467"/>
      <c r="I257" s="467"/>
      <c r="J257" s="467"/>
      <c r="K257" s="467"/>
      <c r="L257" s="467"/>
      <c r="M257" s="467"/>
      <c r="N257" s="10"/>
      <c r="O257" s="467"/>
      <c r="P257" s="10"/>
      <c r="Q257" s="10"/>
      <c r="S257" s="643" t="str">
        <f>+IF(ABRIL!S257=0,"",ABRIL!S257)</f>
        <v/>
      </c>
      <c r="T257" s="357" t="str">
        <f>+IF(ABRIL!T257=0,"",ABRIL!T257)</f>
        <v/>
      </c>
      <c r="U257" s="192"/>
      <c r="V257" s="192"/>
      <c r="W257" s="192"/>
      <c r="X257" s="192"/>
      <c r="Y257" s="192"/>
      <c r="Z257" s="192"/>
      <c r="AA257" s="192"/>
      <c r="AB257" s="192"/>
      <c r="AC257" s="192"/>
      <c r="AD257" s="192"/>
      <c r="AE257" s="192"/>
      <c r="AF257" s="192"/>
      <c r="AG257" s="192"/>
      <c r="AH257" s="192"/>
      <c r="AI257" s="192"/>
      <c r="AJ257" s="210"/>
      <c r="AK257" s="12"/>
      <c r="AL257" s="661"/>
      <c r="AM257" s="662"/>
    </row>
    <row r="258" spans="1:39" ht="20.25" thickBot="1" x14ac:dyDescent="0.25">
      <c r="S258" s="663" t="str">
        <f>+IF(ABRIL!S258=0,"",ABRIL!S258)</f>
        <v>E</v>
      </c>
      <c r="T258" s="664" t="str">
        <f>+IF(ABRIL!T258=0,"",ABRIL!T258)</f>
        <v>DISPONIBILIDAD FINAL</v>
      </c>
      <c r="U258" s="415">
        <f>+(C10+C17+C108)-(U10+U207+U220+U232)</f>
        <v>0</v>
      </c>
      <c r="V258" s="415">
        <f t="shared" ref="V258:AJ258" si="203">+(D10+D17+D108)-(V10+V207+V220+V232)</f>
        <v>0</v>
      </c>
      <c r="W258" s="415">
        <f t="shared" si="203"/>
        <v>0</v>
      </c>
      <c r="X258" s="415">
        <f t="shared" si="203"/>
        <v>0</v>
      </c>
      <c r="Y258" s="415">
        <f t="shared" si="203"/>
        <v>-47205214</v>
      </c>
      <c r="Z258" s="415">
        <f t="shared" si="203"/>
        <v>147340620</v>
      </c>
      <c r="AA258" s="415">
        <f t="shared" si="203"/>
        <v>100135406</v>
      </c>
      <c r="AB258" s="415">
        <f t="shared" si="203"/>
        <v>-246066572</v>
      </c>
      <c r="AC258" s="415">
        <f t="shared" si="203"/>
        <v>23359690</v>
      </c>
      <c r="AD258" s="415">
        <f t="shared" si="203"/>
        <v>-222706882</v>
      </c>
      <c r="AE258" s="415">
        <f t="shared" si="203"/>
        <v>949595264</v>
      </c>
      <c r="AF258" s="415">
        <f t="shared" si="203"/>
        <v>2383594493</v>
      </c>
      <c r="AG258" s="415">
        <f t="shared" si="203"/>
        <v>-1319747941</v>
      </c>
      <c r="AH258" s="415">
        <f t="shared" si="203"/>
        <v>-2115089935</v>
      </c>
      <c r="AI258" s="415">
        <f t="shared" si="203"/>
        <v>-2415276287</v>
      </c>
      <c r="AJ258" s="415">
        <f t="shared" si="203"/>
        <v>-2743559832</v>
      </c>
      <c r="AK258" s="10"/>
      <c r="AL258" s="415">
        <v>0</v>
      </c>
      <c r="AM258" s="416">
        <v>0</v>
      </c>
    </row>
    <row r="259" spans="1:39" ht="17.25" thickBot="1" x14ac:dyDescent="0.25">
      <c r="S259" s="968" t="str">
        <f>+IF(ABRIL!S259=0,"",ABRIL!S259)</f>
        <v>TOTAL VIGENCIAS ANTERIORES</v>
      </c>
      <c r="T259" s="969"/>
      <c r="U259" s="145">
        <f t="shared" ref="U259:AJ259" si="204">+SUMIF($T$8:$T$256,$T$33,U8:U256)</f>
        <v>0</v>
      </c>
      <c r="V259" s="133">
        <f t="shared" si="204"/>
        <v>0</v>
      </c>
      <c r="W259" s="133">
        <f t="shared" si="204"/>
        <v>465253815</v>
      </c>
      <c r="X259" s="146">
        <f t="shared" si="204"/>
        <v>465253815</v>
      </c>
      <c r="Y259" s="145">
        <f t="shared" si="204"/>
        <v>465253815</v>
      </c>
      <c r="Z259" s="133">
        <f t="shared" si="204"/>
        <v>0</v>
      </c>
      <c r="AA259" s="146">
        <f t="shared" si="204"/>
        <v>465253815</v>
      </c>
      <c r="AB259" s="145">
        <f t="shared" si="204"/>
        <v>465253815</v>
      </c>
      <c r="AC259" s="133">
        <f t="shared" si="204"/>
        <v>0</v>
      </c>
      <c r="AD259" s="146">
        <f t="shared" si="204"/>
        <v>465253815</v>
      </c>
      <c r="AE259" s="145">
        <f t="shared" si="204"/>
        <v>330824092</v>
      </c>
      <c r="AF259" s="133">
        <f t="shared" si="204"/>
        <v>25678587</v>
      </c>
      <c r="AG259" s="146">
        <f t="shared" si="204"/>
        <v>356502679</v>
      </c>
      <c r="AH259" s="145">
        <f t="shared" si="204"/>
        <v>0</v>
      </c>
      <c r="AI259" s="133">
        <f t="shared" si="204"/>
        <v>0</v>
      </c>
      <c r="AJ259" s="134">
        <f t="shared" si="204"/>
        <v>108751136</v>
      </c>
      <c r="AK259" s="12"/>
      <c r="AL259" s="145">
        <f>+SUMIF(AK8:AK256,AK33,AL8:AL256)</f>
        <v>0</v>
      </c>
      <c r="AM259" s="134">
        <f>+SUMIF(AL8:AL256,AL33,AM8:AM256)</f>
        <v>0</v>
      </c>
    </row>
    <row r="260" spans="1:39" x14ac:dyDescent="0.2">
      <c r="U260" s="140"/>
      <c r="V260" s="467"/>
      <c r="W260" s="467"/>
      <c r="X260" s="467"/>
      <c r="Y260" s="467"/>
      <c r="Z260" s="467"/>
      <c r="AA260" s="467"/>
      <c r="AB260" s="467"/>
      <c r="AC260" s="467"/>
      <c r="AD260" s="467"/>
      <c r="AE260" s="467"/>
      <c r="AF260" s="467"/>
      <c r="AG260" s="467"/>
      <c r="AH260" s="467"/>
      <c r="AI260" s="467"/>
      <c r="AJ260" s="467"/>
      <c r="AK260" s="12"/>
      <c r="AL260" s="467"/>
      <c r="AM260" s="467"/>
    </row>
  </sheetData>
  <sheetProtection password="C637" sheet="1" objects="1" scenarios="1" formatCells="0"/>
  <mergeCells count="46">
    <mergeCell ref="S259:T259"/>
    <mergeCell ref="M5:N5"/>
    <mergeCell ref="T5:T6"/>
    <mergeCell ref="S5:S6"/>
    <mergeCell ref="P3:P5"/>
    <mergeCell ref="A5:A6"/>
    <mergeCell ref="B5:B6"/>
    <mergeCell ref="G5:I5"/>
    <mergeCell ref="J5:L5"/>
    <mergeCell ref="C5:F5"/>
    <mergeCell ref="B3:B4"/>
    <mergeCell ref="D3:E4"/>
    <mergeCell ref="F3:K4"/>
    <mergeCell ref="T3:T4"/>
    <mergeCell ref="N3:N4"/>
    <mergeCell ref="Q3:Q5"/>
    <mergeCell ref="L3:M4"/>
    <mergeCell ref="Y2:AG2"/>
    <mergeCell ref="AH2:AI2"/>
    <mergeCell ref="BH5:BK5"/>
    <mergeCell ref="V3:X4"/>
    <mergeCell ref="V2:X2"/>
    <mergeCell ref="Y3:AG4"/>
    <mergeCell ref="AE5:AG5"/>
    <mergeCell ref="AW4:AZ4"/>
    <mergeCell ref="A1:B1"/>
    <mergeCell ref="K1:N1"/>
    <mergeCell ref="D2:E2"/>
    <mergeCell ref="C1:J1"/>
    <mergeCell ref="L2:M2"/>
    <mergeCell ref="P2:Q2"/>
    <mergeCell ref="AW19:AZ19"/>
    <mergeCell ref="BB3:BC3"/>
    <mergeCell ref="AB5:AD5"/>
    <mergeCell ref="BM5:BM6"/>
    <mergeCell ref="AH5:AJ5"/>
    <mergeCell ref="AJ3:AJ4"/>
    <mergeCell ref="BM2:BO2"/>
    <mergeCell ref="BG2:BI2"/>
    <mergeCell ref="BB2:BC2"/>
    <mergeCell ref="AL2:AM2"/>
    <mergeCell ref="BM3:BO3"/>
    <mergeCell ref="AL3:AL5"/>
    <mergeCell ref="AM3:AM5"/>
    <mergeCell ref="BG3:BI3"/>
    <mergeCell ref="AH3:AI4"/>
  </mergeCells>
  <phoneticPr fontId="1" type="noConversion"/>
  <conditionalFormatting sqref="B5:B7">
    <cfRule type="expression" dxfId="7"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48" orientation="landscape" blackAndWhite="1" horizontalDpi="300" verticalDpi="300" r:id="rId1"/>
  <headerFooter alignWithMargins="0">
    <oddFooter>&amp;CPágina &amp;P de &amp;N&amp;RDireccion Financiera y Administrativa DSSA</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BS260"/>
  <sheetViews>
    <sheetView showGridLines="0" topLeftCell="D1" zoomScale="80" zoomScaleNormal="80" workbookViewId="0">
      <selection activeCell="R93" sqref="R93"/>
    </sheetView>
  </sheetViews>
  <sheetFormatPr baseColWidth="10" defaultColWidth="0" defaultRowHeight="12.75" x14ac:dyDescent="0.2"/>
  <cols>
    <col min="1" max="1" width="11.7109375" style="659" customWidth="1"/>
    <col min="2" max="2" width="55.85546875" style="660" customWidth="1"/>
    <col min="3" max="3" width="14.42578125" style="339" customWidth="1"/>
    <col min="4" max="4" width="16.140625" style="339" customWidth="1"/>
    <col min="5" max="12" width="14.42578125" style="339" customWidth="1"/>
    <col min="13" max="13" width="16.7109375" style="339" customWidth="1"/>
    <col min="14" max="14" width="16.7109375" style="35" customWidth="1"/>
    <col min="15" max="15" width="2.85546875" style="339" customWidth="1"/>
    <col min="16" max="17" width="23.7109375" style="35" customWidth="1"/>
    <col min="18" max="18" width="5.42578125" style="339" customWidth="1"/>
    <col min="19" max="19" width="16.7109375" style="1" customWidth="1"/>
    <col min="20" max="20" width="60.140625" style="339" customWidth="1"/>
    <col min="21" max="33" width="14.7109375" style="339" customWidth="1"/>
    <col min="34" max="36" width="16.7109375" style="339" customWidth="1"/>
    <col min="37" max="37" width="8.85546875" style="2" customWidth="1"/>
    <col min="38" max="39" width="23.7109375" style="339" customWidth="1"/>
    <col min="40" max="40" width="4.85546875" style="339" customWidth="1"/>
    <col min="41" max="41" width="12.28515625" style="339" customWidth="1"/>
    <col min="42" max="42" width="50.28515625" style="339" customWidth="1"/>
    <col min="43" max="45" width="16.85546875" style="339" customWidth="1"/>
    <col min="46" max="46" width="12.7109375" style="339" customWidth="1"/>
    <col min="47" max="47" width="27.42578125" style="339" customWidth="1"/>
    <col min="48" max="48" width="25" style="339" customWidth="1"/>
    <col min="49" max="52" width="16.85546875" style="339" customWidth="1"/>
    <col min="53" max="53" width="11" style="339" customWidth="1"/>
    <col min="54" max="54" width="65.140625" style="339" customWidth="1"/>
    <col min="55" max="57" width="18.85546875" style="339" customWidth="1"/>
    <col min="58" max="58" width="36.140625" style="339" customWidth="1"/>
    <col min="59" max="59" width="72.7109375" style="339" customWidth="1"/>
    <col min="60" max="63" width="17.5703125" style="339" customWidth="1"/>
    <col min="64" max="64" width="28.7109375" style="339" customWidth="1"/>
    <col min="65" max="65" width="76" style="339" customWidth="1"/>
    <col min="66" max="66" width="19" style="339" customWidth="1"/>
    <col min="67" max="67" width="16.42578125" style="339" customWidth="1"/>
    <col min="68" max="68" width="14.5703125" style="339" customWidth="1"/>
    <col min="69" max="69" width="17.5703125" style="339" customWidth="1"/>
    <col min="70" max="70" width="11" style="339" customWidth="1"/>
    <col min="71" max="71" width="2.28515625" style="339" customWidth="1"/>
    <col min="72" max="16384" width="11" style="339" hidden="1"/>
  </cols>
  <sheetData>
    <row r="1" spans="1:69" ht="21" thickBot="1" x14ac:dyDescent="0.3">
      <c r="A1" s="940" t="str">
        <f>IF($F$8-$X$8=0," ","OJO: PRESUPUESTO DESEQUILIBRADO")</f>
        <v xml:space="preserve"> </v>
      </c>
      <c r="B1" s="940"/>
      <c r="C1" s="978"/>
      <c r="D1" s="978"/>
      <c r="E1" s="978"/>
      <c r="F1" s="978"/>
      <c r="G1" s="978"/>
      <c r="H1" s="978"/>
      <c r="I1" s="978"/>
      <c r="J1" s="978"/>
      <c r="K1" s="941" t="str">
        <f>+IF(L8&gt;I8,"OJO - SUS RECAUDOS SON SUPERIORES A SUS RECONOCIMIENTOS, VERIFIQUE","")</f>
        <v/>
      </c>
      <c r="L1" s="941"/>
      <c r="M1" s="941"/>
      <c r="N1" s="941"/>
      <c r="U1" s="340" t="str">
        <f>+IF(AA8&gt;X8,"OJO - HA COMPROMETIDO MUCHO MAS DE LO QUE TIENE PRESUPUESTADO","")</f>
        <v/>
      </c>
      <c r="X1" s="340"/>
      <c r="Y1" s="340" t="str">
        <f>+IF(AD8&gt;AA8,"OJO - SUS OBLIGACIONES SUPERAN SUS COMPROMISOS, VERIFIQUE","")</f>
        <v/>
      </c>
      <c r="AC1" s="340" t="str">
        <f>+IF(AG8&gt;AD8,"OJO - SUS PAGOS NO PUEDEN SUPERAR SUS OBLIGACIONES, VERIFIQUE","")</f>
        <v/>
      </c>
    </row>
    <row r="2" spans="1:69" ht="21" thickBot="1" x14ac:dyDescent="0.3">
      <c r="A2" s="341"/>
      <c r="B2" s="342" t="s">
        <v>515</v>
      </c>
      <c r="C2" s="343"/>
      <c r="D2" s="950" t="str">
        <f>+IF(F2="","","MUNICIPIO:")</f>
        <v>MUNICIPIO:</v>
      </c>
      <c r="E2" s="950"/>
      <c r="F2" s="344" t="str">
        <f>IF(INSTRUCCIONES!B3=0,"",INSTRUCCIONES!B3)</f>
        <v>TITIRIBI</v>
      </c>
      <c r="G2" s="345"/>
      <c r="H2" s="345"/>
      <c r="I2" s="345"/>
      <c r="J2" s="345"/>
      <c r="K2" s="346"/>
      <c r="L2" s="954" t="s">
        <v>409</v>
      </c>
      <c r="M2" s="907"/>
      <c r="N2" s="347" t="s">
        <v>410</v>
      </c>
      <c r="P2" s="916" t="s">
        <v>501</v>
      </c>
      <c r="Q2" s="917"/>
      <c r="R2" s="348"/>
      <c r="S2" s="63"/>
      <c r="T2" s="342" t="s">
        <v>515</v>
      </c>
      <c r="U2" s="343"/>
      <c r="V2" s="906" t="str">
        <f>+IF(Y2="","","M U N I C I P I O:")</f>
        <v>M U N I C I P I O:</v>
      </c>
      <c r="W2" s="906"/>
      <c r="X2" s="906"/>
      <c r="Y2" s="904" t="str">
        <f>IF(INSTRUCCIONES!B3=0,"",INSTRUCCIONES!B3)</f>
        <v>TITIRIBI</v>
      </c>
      <c r="Z2" s="904"/>
      <c r="AA2" s="904"/>
      <c r="AB2" s="904"/>
      <c r="AC2" s="904"/>
      <c r="AD2" s="904"/>
      <c r="AE2" s="904"/>
      <c r="AF2" s="904"/>
      <c r="AG2" s="905"/>
      <c r="AH2" s="907" t="s">
        <v>409</v>
      </c>
      <c r="AI2" s="908"/>
      <c r="AJ2" s="347" t="s">
        <v>410</v>
      </c>
      <c r="AL2" s="916" t="s">
        <v>501</v>
      </c>
      <c r="AM2" s="917"/>
      <c r="AO2" s="3">
        <v>6</v>
      </c>
      <c r="AP2" s="349" t="s">
        <v>8</v>
      </c>
      <c r="AQ2" s="350"/>
      <c r="AR2" s="4"/>
      <c r="AS2" s="4"/>
      <c r="AT2" s="4"/>
      <c r="AU2" s="4"/>
      <c r="AV2" s="4"/>
      <c r="AW2" s="4"/>
      <c r="AX2" s="4"/>
      <c r="AY2" s="4"/>
      <c r="AZ2" s="5"/>
      <c r="BB2" s="916" t="s">
        <v>423</v>
      </c>
      <c r="BC2" s="951"/>
      <c r="BD2" s="69" t="s">
        <v>409</v>
      </c>
      <c r="BE2" s="347" t="str">
        <f>+L3</f>
        <v>JUNIO</v>
      </c>
      <c r="BF2" s="340"/>
      <c r="BG2" s="916" t="s">
        <v>424</v>
      </c>
      <c r="BH2" s="951"/>
      <c r="BI2" s="951"/>
      <c r="BJ2" s="69" t="s">
        <v>409</v>
      </c>
      <c r="BK2" s="347" t="str">
        <f>+BE2</f>
        <v>JUNIO</v>
      </c>
      <c r="BM2" s="916" t="s">
        <v>424</v>
      </c>
      <c r="BN2" s="951"/>
      <c r="BO2" s="951"/>
      <c r="BP2" s="69" t="s">
        <v>409</v>
      </c>
      <c r="BQ2" s="347" t="str">
        <f>+BK2</f>
        <v>JUNIO</v>
      </c>
    </row>
    <row r="3" spans="1:69" ht="17.25" thickBot="1" x14ac:dyDescent="0.3">
      <c r="A3" s="351"/>
      <c r="B3" s="946" t="s">
        <v>9</v>
      </c>
      <c r="C3" s="352"/>
      <c r="D3" s="936" t="str">
        <f>+IF(F3="","","INSTITUCION")</f>
        <v>INSTITUCION</v>
      </c>
      <c r="E3" s="936"/>
      <c r="F3" s="942" t="str">
        <f>IF(INSTRUCCIONES!B5=0,"",INSTRUCCIONES!B5)</f>
        <v>ESE HOSPITAL SAN JUAN DE DIOS</v>
      </c>
      <c r="G3" s="942"/>
      <c r="H3" s="942"/>
      <c r="I3" s="942"/>
      <c r="J3" s="942"/>
      <c r="K3" s="943"/>
      <c r="L3" s="924" t="s">
        <v>390</v>
      </c>
      <c r="M3" s="925"/>
      <c r="N3" s="948">
        <f>+INSTRUCCIONES!F3</f>
        <v>2014</v>
      </c>
      <c r="P3" s="918" t="s">
        <v>570</v>
      </c>
      <c r="Q3" s="921" t="s">
        <v>577</v>
      </c>
      <c r="R3" s="348"/>
      <c r="S3" s="64"/>
      <c r="T3" s="946" t="s">
        <v>11</v>
      </c>
      <c r="U3" s="353"/>
      <c r="V3" s="898" t="str">
        <f>+IF(Y3="","","E.S.E. H O S P I T A L:")</f>
        <v>E.S.E. H O S P I T A L:</v>
      </c>
      <c r="W3" s="898"/>
      <c r="X3" s="898"/>
      <c r="Y3" s="900" t="str">
        <f>IF(INSTRUCCIONES!B5=0,"",INSTRUCCIONES!B5)</f>
        <v>ESE HOSPITAL SAN JUAN DE DIOS</v>
      </c>
      <c r="Z3" s="900"/>
      <c r="AA3" s="900"/>
      <c r="AB3" s="900"/>
      <c r="AC3" s="900"/>
      <c r="AD3" s="900"/>
      <c r="AE3" s="900"/>
      <c r="AF3" s="900"/>
      <c r="AG3" s="901"/>
      <c r="AH3" s="974" t="str">
        <f>+L3</f>
        <v>JUNIO</v>
      </c>
      <c r="AI3" s="975"/>
      <c r="AJ3" s="955">
        <f>+N3</f>
        <v>2014</v>
      </c>
      <c r="AL3" s="918" t="s">
        <v>578</v>
      </c>
      <c r="AM3" s="921" t="s">
        <v>577</v>
      </c>
      <c r="AO3" s="6"/>
      <c r="AP3" s="354" t="s">
        <v>13</v>
      </c>
      <c r="AQ3" s="355"/>
      <c r="AR3" s="355"/>
      <c r="AS3" s="355"/>
      <c r="AT3" s="355"/>
      <c r="AU3" s="355"/>
      <c r="AV3" s="355"/>
      <c r="AW3" s="355"/>
      <c r="AX3" s="355"/>
      <c r="AY3" s="355"/>
      <c r="AZ3" s="356"/>
      <c r="BB3" s="952" t="str">
        <f>+CONCATENATE(INSTRUCCIONES!B5, " - ", INSTRUCCIONES!B3)</f>
        <v>ESE HOSPITAL SAN JUAN DE DIOS - TITIRIBI</v>
      </c>
      <c r="BC3" s="953"/>
      <c r="BD3" s="70" t="s">
        <v>410</v>
      </c>
      <c r="BE3" s="68">
        <f>+N3</f>
        <v>2014</v>
      </c>
      <c r="BF3" s="7" t="s">
        <v>14</v>
      </c>
      <c r="BG3" s="952" t="str">
        <f>+CONCATENATE(INSTRUCCIONES!B5, " - ", INSTRUCCIONES!B3)</f>
        <v>ESE HOSPITAL SAN JUAN DE DIOS - TITIRIBI</v>
      </c>
      <c r="BH3" s="953"/>
      <c r="BI3" s="953"/>
      <c r="BJ3" s="70" t="s">
        <v>410</v>
      </c>
      <c r="BK3" s="68">
        <f>+BE3</f>
        <v>2014</v>
      </c>
      <c r="BM3" s="952" t="str">
        <f>+CONCATENATE(INSTRUCCIONES!B5, " - ", INSTRUCCIONES!B3)</f>
        <v>ESE HOSPITAL SAN JUAN DE DIOS - TITIRIBI</v>
      </c>
      <c r="BN3" s="953"/>
      <c r="BO3" s="953"/>
      <c r="BP3" s="70" t="s">
        <v>410</v>
      </c>
      <c r="BQ3" s="68">
        <f>+BK3</f>
        <v>2014</v>
      </c>
    </row>
    <row r="4" spans="1:69" ht="16.5" thickBot="1" x14ac:dyDescent="0.25">
      <c r="A4" s="351"/>
      <c r="B4" s="947"/>
      <c r="C4" s="358"/>
      <c r="D4" s="937"/>
      <c r="E4" s="937"/>
      <c r="F4" s="944"/>
      <c r="G4" s="944"/>
      <c r="H4" s="944"/>
      <c r="I4" s="944"/>
      <c r="J4" s="944"/>
      <c r="K4" s="945"/>
      <c r="L4" s="926"/>
      <c r="M4" s="927"/>
      <c r="N4" s="949"/>
      <c r="P4" s="919"/>
      <c r="Q4" s="922"/>
      <c r="R4" s="348"/>
      <c r="S4" s="64"/>
      <c r="T4" s="946"/>
      <c r="U4" s="358"/>
      <c r="V4" s="899"/>
      <c r="W4" s="899"/>
      <c r="X4" s="899"/>
      <c r="Y4" s="902"/>
      <c r="Z4" s="902"/>
      <c r="AA4" s="902"/>
      <c r="AB4" s="902"/>
      <c r="AC4" s="902"/>
      <c r="AD4" s="902"/>
      <c r="AE4" s="902"/>
      <c r="AF4" s="902"/>
      <c r="AG4" s="903"/>
      <c r="AH4" s="976"/>
      <c r="AI4" s="977"/>
      <c r="AJ4" s="956"/>
      <c r="AL4" s="919"/>
      <c r="AM4" s="922"/>
      <c r="AO4" s="6"/>
      <c r="AP4" s="359"/>
      <c r="AQ4" s="360" t="s">
        <v>15</v>
      </c>
      <c r="AR4" s="360" t="s">
        <v>16</v>
      </c>
      <c r="AS4" s="360" t="s">
        <v>17</v>
      </c>
      <c r="AT4" s="360" t="s">
        <v>18</v>
      </c>
      <c r="AU4" s="360" t="s">
        <v>18</v>
      </c>
      <c r="AV4" s="361" t="s">
        <v>18</v>
      </c>
      <c r="AW4" s="960" t="str">
        <f>+CONCATENATE("PROYECCION A DICIEMBRE 31 DEL ",N3)</f>
        <v>PROYECCION A DICIEMBRE 31 DEL 2014</v>
      </c>
      <c r="AX4" s="961"/>
      <c r="AY4" s="961"/>
      <c r="AZ4" s="962"/>
      <c r="BB4" s="362"/>
      <c r="BC4" s="363"/>
      <c r="BD4" s="363"/>
      <c r="BE4" s="65"/>
      <c r="BF4" s="8"/>
      <c r="BG4" s="362"/>
      <c r="BH4" s="363"/>
      <c r="BI4" s="363"/>
      <c r="BJ4" s="66"/>
      <c r="BK4" s="364"/>
      <c r="BL4" s="9"/>
      <c r="BM4" s="362"/>
      <c r="BN4" s="365"/>
      <c r="BO4" s="365"/>
      <c r="BP4" s="67"/>
      <c r="BQ4" s="366"/>
    </row>
    <row r="5" spans="1:69" ht="31.5" customHeight="1" thickTop="1" thickBot="1" x14ac:dyDescent="0.3">
      <c r="A5" s="909" t="s">
        <v>19</v>
      </c>
      <c r="B5" s="911" t="s">
        <v>20</v>
      </c>
      <c r="C5" s="913" t="s">
        <v>21</v>
      </c>
      <c r="D5" s="914"/>
      <c r="E5" s="914"/>
      <c r="F5" s="915"/>
      <c r="G5" s="928" t="s">
        <v>574</v>
      </c>
      <c r="H5" s="929"/>
      <c r="I5" s="930"/>
      <c r="J5" s="931" t="str">
        <f>+IF(L8&gt;I8,"OJO - RECAUDOS MAYORES QUE RECONOCIMIENTOS","RECAUDO")</f>
        <v>RECAUDO</v>
      </c>
      <c r="K5" s="932"/>
      <c r="L5" s="933"/>
      <c r="M5" s="934" t="s">
        <v>23</v>
      </c>
      <c r="N5" s="935"/>
      <c r="P5" s="920"/>
      <c r="Q5" s="923"/>
      <c r="R5" s="348"/>
      <c r="S5" s="970" t="s">
        <v>516</v>
      </c>
      <c r="T5" s="972" t="s">
        <v>20</v>
      </c>
      <c r="U5" s="367" t="s">
        <v>21</v>
      </c>
      <c r="V5" s="368"/>
      <c r="W5" s="368"/>
      <c r="X5" s="369"/>
      <c r="Y5" s="895" t="s">
        <v>575</v>
      </c>
      <c r="Z5" s="896"/>
      <c r="AA5" s="897"/>
      <c r="AB5" s="895" t="s">
        <v>576</v>
      </c>
      <c r="AC5" s="896"/>
      <c r="AD5" s="897"/>
      <c r="AE5" s="895" t="s">
        <v>24</v>
      </c>
      <c r="AF5" s="896"/>
      <c r="AG5" s="897"/>
      <c r="AH5" s="895" t="s">
        <v>25</v>
      </c>
      <c r="AI5" s="896"/>
      <c r="AJ5" s="897"/>
      <c r="AL5" s="920"/>
      <c r="AM5" s="923"/>
      <c r="AO5" s="371"/>
      <c r="AP5" s="372" t="s">
        <v>26</v>
      </c>
      <c r="AQ5" s="360"/>
      <c r="AR5" s="360" t="s">
        <v>27</v>
      </c>
      <c r="AS5" s="360" t="s">
        <v>27</v>
      </c>
      <c r="AT5" s="360" t="s">
        <v>28</v>
      </c>
      <c r="AU5" s="360" t="s">
        <v>29</v>
      </c>
      <c r="AV5" s="360" t="s">
        <v>29</v>
      </c>
      <c r="AW5" s="360" t="s">
        <v>30</v>
      </c>
      <c r="AX5" s="360" t="s">
        <v>31</v>
      </c>
      <c r="AY5" s="360" t="s">
        <v>32</v>
      </c>
      <c r="AZ5" s="373" t="s">
        <v>32</v>
      </c>
      <c r="BB5" s="374" t="s">
        <v>33</v>
      </c>
      <c r="BC5" s="666" t="str">
        <f>+CONCATENATE("ACUMULADO ",N3)</f>
        <v>ACUMULADO 2014</v>
      </c>
      <c r="BD5" s="376"/>
      <c r="BE5" s="667"/>
      <c r="BF5" s="981" t="s">
        <v>386</v>
      </c>
      <c r="BG5" s="689" t="s">
        <v>34</v>
      </c>
      <c r="BH5" s="963" t="str">
        <f>+CONCATENATE("ACUMULADO ",N3)</f>
        <v>ACUMULADO 2014</v>
      </c>
      <c r="BI5" s="964"/>
      <c r="BJ5" s="964"/>
      <c r="BK5" s="983"/>
      <c r="BL5" s="979" t="s">
        <v>387</v>
      </c>
      <c r="BM5" s="938" t="s">
        <v>34</v>
      </c>
      <c r="BN5" s="379" t="str">
        <f>+CONCATENATE("ACUMULADO ",BQ3)</f>
        <v>ACUMULADO 2014</v>
      </c>
      <c r="BO5" s="380"/>
      <c r="BP5" s="381"/>
      <c r="BQ5" s="690"/>
    </row>
    <row r="6" spans="1:69" ht="15.75" thickBot="1" x14ac:dyDescent="0.25">
      <c r="A6" s="910"/>
      <c r="B6" s="912"/>
      <c r="C6" s="150" t="s">
        <v>35</v>
      </c>
      <c r="D6" s="141" t="s">
        <v>36</v>
      </c>
      <c r="E6" s="141" t="s">
        <v>37</v>
      </c>
      <c r="F6" s="142" t="s">
        <v>38</v>
      </c>
      <c r="G6" s="150" t="s">
        <v>39</v>
      </c>
      <c r="H6" s="141" t="s">
        <v>40</v>
      </c>
      <c r="I6" s="142" t="s">
        <v>41</v>
      </c>
      <c r="J6" s="150" t="s">
        <v>39</v>
      </c>
      <c r="K6" s="141" t="s">
        <v>40</v>
      </c>
      <c r="L6" s="142" t="s">
        <v>41</v>
      </c>
      <c r="M6" s="150" t="s">
        <v>42</v>
      </c>
      <c r="N6" s="142" t="s">
        <v>22</v>
      </c>
      <c r="P6" s="191" t="s">
        <v>43</v>
      </c>
      <c r="Q6" s="190" t="s">
        <v>502</v>
      </c>
      <c r="R6" s="348"/>
      <c r="S6" s="971" t="s">
        <v>44</v>
      </c>
      <c r="T6" s="973"/>
      <c r="U6" s="383" t="s">
        <v>35</v>
      </c>
      <c r="V6" s="50" t="s">
        <v>36</v>
      </c>
      <c r="W6" s="50" t="s">
        <v>37</v>
      </c>
      <c r="X6" s="51" t="s">
        <v>38</v>
      </c>
      <c r="Y6" s="384" t="s">
        <v>39</v>
      </c>
      <c r="Z6" s="50" t="s">
        <v>40</v>
      </c>
      <c r="AA6" s="50" t="s">
        <v>41</v>
      </c>
      <c r="AB6" s="384" t="s">
        <v>39</v>
      </c>
      <c r="AC6" s="50" t="s">
        <v>40</v>
      </c>
      <c r="AD6" s="50" t="s">
        <v>41</v>
      </c>
      <c r="AE6" s="384" t="s">
        <v>39</v>
      </c>
      <c r="AF6" s="50" t="s">
        <v>40</v>
      </c>
      <c r="AG6" s="50" t="s">
        <v>41</v>
      </c>
      <c r="AH6" s="384" t="s">
        <v>45</v>
      </c>
      <c r="AI6" s="50" t="s">
        <v>46</v>
      </c>
      <c r="AJ6" s="51" t="s">
        <v>24</v>
      </c>
      <c r="AL6" s="150" t="s">
        <v>43</v>
      </c>
      <c r="AM6" s="142" t="s">
        <v>502</v>
      </c>
      <c r="AO6" s="385"/>
      <c r="AP6" s="386"/>
      <c r="AQ6" s="387" t="s">
        <v>38</v>
      </c>
      <c r="AR6" s="387" t="str">
        <f>+L3</f>
        <v>JUNIO</v>
      </c>
      <c r="AS6" s="387" t="str">
        <f>AR6</f>
        <v>JUNIO</v>
      </c>
      <c r="AT6" s="387" t="str">
        <f>AR6</f>
        <v>JUNIO</v>
      </c>
      <c r="AU6" s="387" t="s">
        <v>16</v>
      </c>
      <c r="AV6" s="387" t="s">
        <v>31</v>
      </c>
      <c r="AW6" s="387"/>
      <c r="AX6" s="387"/>
      <c r="AY6" s="387" t="s">
        <v>16</v>
      </c>
      <c r="AZ6" s="388" t="s">
        <v>31</v>
      </c>
      <c r="BB6" s="389"/>
      <c r="BC6" s="390" t="s">
        <v>47</v>
      </c>
      <c r="BD6" s="391" t="s">
        <v>48</v>
      </c>
      <c r="BE6" s="392" t="s">
        <v>49</v>
      </c>
      <c r="BF6" s="982"/>
      <c r="BG6" s="691"/>
      <c r="BH6" s="692" t="s">
        <v>47</v>
      </c>
      <c r="BI6" s="692" t="s">
        <v>50</v>
      </c>
      <c r="BJ6" s="692" t="s">
        <v>51</v>
      </c>
      <c r="BK6" s="693" t="s">
        <v>52</v>
      </c>
      <c r="BL6" s="980"/>
      <c r="BM6" s="939"/>
      <c r="BN6" s="396" t="s">
        <v>47</v>
      </c>
      <c r="BO6" s="394" t="s">
        <v>50</v>
      </c>
      <c r="BP6" s="394" t="s">
        <v>51</v>
      </c>
      <c r="BQ6" s="395" t="s">
        <v>52</v>
      </c>
    </row>
    <row r="7" spans="1:69" s="10" customFormat="1" ht="16.5" thickBot="1" x14ac:dyDescent="0.3">
      <c r="A7" s="668"/>
      <c r="B7" s="669"/>
      <c r="C7" s="196"/>
      <c r="D7" s="196"/>
      <c r="E7" s="196"/>
      <c r="F7" s="196"/>
      <c r="G7" s="196"/>
      <c r="H7" s="196"/>
      <c r="I7" s="196"/>
      <c r="J7" s="196"/>
      <c r="K7" s="196"/>
      <c r="L7" s="196"/>
      <c r="M7" s="196"/>
      <c r="N7" s="195"/>
      <c r="O7" s="348"/>
      <c r="P7" s="194"/>
      <c r="Q7" s="195"/>
      <c r="S7" s="399"/>
      <c r="T7" s="400"/>
      <c r="U7" s="196"/>
      <c r="V7" s="196"/>
      <c r="W7" s="196"/>
      <c r="X7" s="196"/>
      <c r="Y7" s="196"/>
      <c r="Z7" s="196"/>
      <c r="AA7" s="196"/>
      <c r="AB7" s="196"/>
      <c r="AC7" s="196"/>
      <c r="AD7" s="196"/>
      <c r="AE7" s="196"/>
      <c r="AF7" s="196"/>
      <c r="AG7" s="196"/>
      <c r="AH7" s="196"/>
      <c r="AI7" s="196"/>
      <c r="AJ7" s="195"/>
      <c r="AK7" s="2"/>
      <c r="AL7" s="226"/>
      <c r="AM7" s="227"/>
      <c r="AO7" s="23"/>
      <c r="AP7" s="13" t="s">
        <v>54</v>
      </c>
      <c r="AQ7" s="401">
        <f>F22</f>
        <v>1802063549</v>
      </c>
      <c r="AR7" s="401">
        <f>I22</f>
        <v>1088631299</v>
      </c>
      <c r="AS7" s="401">
        <f>L22</f>
        <v>557031979</v>
      </c>
      <c r="AT7" s="15"/>
      <c r="AU7" s="402">
        <f t="shared" ref="AU7:AU17" si="0">IF(AQ7=0," ",AR7/AQ7)</f>
        <v>0.60410261314264002</v>
      </c>
      <c r="AV7" s="402">
        <f t="shared" ref="AV7:AV17" si="1">IF(AQ7=0," ",AS7/AQ7)</f>
        <v>0.3091078443427302</v>
      </c>
      <c r="AW7" s="401">
        <f>I23/AO$2*12+I24</f>
        <v>1727467115</v>
      </c>
      <c r="AX7" s="401">
        <f>L23/AO$2*12+L24</f>
        <v>664268475</v>
      </c>
      <c r="AY7" s="401">
        <f t="shared" ref="AY7:AY16" si="2">AW7-AQ7</f>
        <v>-74596434</v>
      </c>
      <c r="AZ7" s="403">
        <f t="shared" ref="AZ7:AZ16" si="3">AX7-AQ7</f>
        <v>-1137795074</v>
      </c>
      <c r="BB7" s="404" t="s">
        <v>55</v>
      </c>
      <c r="BC7" s="72">
        <f>F10</f>
        <v>226569855</v>
      </c>
      <c r="BD7" s="73">
        <f>I10</f>
        <v>226569855</v>
      </c>
      <c r="BE7" s="74">
        <f>K10</f>
        <v>0</v>
      </c>
      <c r="BF7" s="71">
        <f>MARZO!BF7+ABRIL!BE7+MAYO!BE7+JUNIO!BE7</f>
        <v>226569855</v>
      </c>
      <c r="BG7" s="109" t="s">
        <v>56</v>
      </c>
      <c r="BH7" s="135">
        <f>+SUM(BH8:BH11)</f>
        <v>2794600398</v>
      </c>
      <c r="BI7" s="135">
        <f>+SUM(BI8:BI11)</f>
        <v>1283527121.0699999</v>
      </c>
      <c r="BJ7" s="135">
        <f>+SUM(BJ8:BJ11)</f>
        <v>1101288075.0699999</v>
      </c>
      <c r="BK7" s="135">
        <f>+SUM(BK8:BK11)</f>
        <v>145153602</v>
      </c>
      <c r="BL7" s="44">
        <f>+BK7+MAYO!BK7+ABRIL!BK7+MARZO!BL7</f>
        <v>954417012</v>
      </c>
      <c r="BM7" s="79" t="s">
        <v>56</v>
      </c>
      <c r="BN7" s="80">
        <f>BN8+BN15+BN22</f>
        <v>2794600398</v>
      </c>
      <c r="BO7" s="81">
        <f>BO8+BO15+BO22</f>
        <v>1283527121.0699999</v>
      </c>
      <c r="BP7" s="81">
        <f>BP8+BP15+BP22</f>
        <v>1101288075.0699999</v>
      </c>
      <c r="BQ7" s="82">
        <f>BQ8+BQ15+BQ22</f>
        <v>145153602</v>
      </c>
    </row>
    <row r="8" spans="1:69" s="10" customFormat="1" ht="24" thickBot="1" x14ac:dyDescent="0.3">
      <c r="A8" s="405">
        <f>+IF(MAYO!A8=0,"",MAYO!A8)</f>
        <v>1</v>
      </c>
      <c r="B8" s="670" t="str">
        <f>+IF(MAYO!B8=0,"",MAYO!B8)</f>
        <v>INGRESOS</v>
      </c>
      <c r="C8" s="407">
        <f>C10+C17+C108</f>
        <v>3181595000</v>
      </c>
      <c r="D8" s="407">
        <f t="shared" ref="D8:N8" si="4">D10+D17+D108</f>
        <v>0</v>
      </c>
      <c r="E8" s="407">
        <f t="shared" si="4"/>
        <v>896207030</v>
      </c>
      <c r="F8" s="407">
        <f t="shared" si="4"/>
        <v>4077802030</v>
      </c>
      <c r="G8" s="407">
        <f t="shared" si="4"/>
        <v>2048353244</v>
      </c>
      <c r="H8" s="407">
        <f t="shared" si="4"/>
        <v>234051701</v>
      </c>
      <c r="I8" s="407">
        <f t="shared" si="4"/>
        <v>2282404945</v>
      </c>
      <c r="J8" s="407">
        <f t="shared" si="4"/>
        <v>1425324604</v>
      </c>
      <c r="K8" s="407">
        <f t="shared" si="4"/>
        <v>174507456</v>
      </c>
      <c r="L8" s="407">
        <f t="shared" si="4"/>
        <v>1599832060</v>
      </c>
      <c r="M8" s="407">
        <f t="shared" si="4"/>
        <v>1795397085</v>
      </c>
      <c r="N8" s="408">
        <f t="shared" si="4"/>
        <v>2477969970</v>
      </c>
      <c r="O8" s="409"/>
      <c r="P8" s="410">
        <f>P10+P17+P108</f>
        <v>0</v>
      </c>
      <c r="Q8" s="408">
        <f>Q10+Q17+Q108</f>
        <v>14494257</v>
      </c>
      <c r="S8" s="206" t="str">
        <f>+IF(MAYO!S8=0,"",MAYO!S8)</f>
        <v/>
      </c>
      <c r="T8" s="411" t="str">
        <f>+IF(MAYO!T8=0,"",MAYO!T8)</f>
        <v>GASTOS</v>
      </c>
      <c r="U8" s="412">
        <f t="shared" ref="U8:AM8" si="5">U10+U207+U220+U232</f>
        <v>3181595000</v>
      </c>
      <c r="V8" s="413">
        <f t="shared" si="5"/>
        <v>0</v>
      </c>
      <c r="W8" s="413">
        <f t="shared" si="5"/>
        <v>896207030</v>
      </c>
      <c r="X8" s="414">
        <f t="shared" si="5"/>
        <v>4077802030</v>
      </c>
      <c r="Y8" s="415">
        <f t="shared" si="5"/>
        <v>1948217838</v>
      </c>
      <c r="Z8" s="413">
        <f t="shared" si="5"/>
        <v>182769907.06999999</v>
      </c>
      <c r="AA8" s="414">
        <f t="shared" si="5"/>
        <v>2130987745.0699999</v>
      </c>
      <c r="AB8" s="415">
        <f t="shared" si="5"/>
        <v>1648031486</v>
      </c>
      <c r="AC8" s="413">
        <f t="shared" si="5"/>
        <v>233828317.06999999</v>
      </c>
      <c r="AD8" s="414">
        <f t="shared" si="5"/>
        <v>1881859803.0699999</v>
      </c>
      <c r="AE8" s="415">
        <f t="shared" si="5"/>
        <v>1319747941</v>
      </c>
      <c r="AF8" s="413">
        <f t="shared" si="5"/>
        <v>182595936</v>
      </c>
      <c r="AG8" s="414">
        <f t="shared" si="5"/>
        <v>1502343877</v>
      </c>
      <c r="AH8" s="415">
        <f t="shared" si="5"/>
        <v>1946814284.9300001</v>
      </c>
      <c r="AI8" s="413">
        <f t="shared" si="5"/>
        <v>2195942226.9300003</v>
      </c>
      <c r="AJ8" s="416">
        <f t="shared" si="5"/>
        <v>2575458153</v>
      </c>
      <c r="AL8" s="417">
        <f t="shared" si="5"/>
        <v>0</v>
      </c>
      <c r="AM8" s="418">
        <f t="shared" si="5"/>
        <v>14494257</v>
      </c>
      <c r="AO8" s="23"/>
      <c r="AP8" s="13" t="s">
        <v>58</v>
      </c>
      <c r="AQ8" s="14">
        <f>F25</f>
        <v>861960723</v>
      </c>
      <c r="AR8" s="14">
        <f>I25</f>
        <v>451458171</v>
      </c>
      <c r="AS8" s="14">
        <f>L25</f>
        <v>362068509</v>
      </c>
      <c r="AT8" s="15"/>
      <c r="AU8" s="419">
        <f t="shared" si="0"/>
        <v>0.52375724201066642</v>
      </c>
      <c r="AV8" s="419">
        <f t="shared" si="1"/>
        <v>0.42005221275030186</v>
      </c>
      <c r="AW8" s="14">
        <f>I26/AO$2*12+I27</f>
        <v>866539146</v>
      </c>
      <c r="AX8" s="14">
        <f>L26/AO$2*12+L27</f>
        <v>687759822</v>
      </c>
      <c r="AY8" s="14">
        <f t="shared" si="2"/>
        <v>4578423</v>
      </c>
      <c r="AZ8" s="420">
        <f t="shared" si="3"/>
        <v>-174200901</v>
      </c>
      <c r="BB8" s="167" t="s">
        <v>59</v>
      </c>
      <c r="BC8" s="83">
        <f>BC9+BC19</f>
        <v>3105689257</v>
      </c>
      <c r="BD8" s="84">
        <f>BD9+BD19</f>
        <v>1472932322</v>
      </c>
      <c r="BE8" s="85">
        <f>BE9+BE19</f>
        <v>165183386</v>
      </c>
      <c r="BF8" s="71">
        <f>MARZO!BF8+ABRIL!BE8+MAYO!BE8+JUNIO!BE8</f>
        <v>790359437</v>
      </c>
      <c r="BG8" s="86" t="s">
        <v>60</v>
      </c>
      <c r="BH8" s="87">
        <f>BN9+BN13</f>
        <v>1749552802</v>
      </c>
      <c r="BI8" s="87">
        <f>BO9+BO13</f>
        <v>690796317</v>
      </c>
      <c r="BJ8" s="87">
        <f>BP9+BP13</f>
        <v>690796317</v>
      </c>
      <c r="BK8" s="87">
        <f>BQ9+BQ13</f>
        <v>113246854</v>
      </c>
      <c r="BL8" s="44">
        <f>+BK8+MAYO!BK8+ABRIL!BK8+MARZO!BL8</f>
        <v>677758004</v>
      </c>
      <c r="BM8" s="89" t="s">
        <v>61</v>
      </c>
      <c r="BN8" s="90">
        <f>BN9+BN14+BN13</f>
        <v>2111395646</v>
      </c>
      <c r="BO8" s="87">
        <f>BO9+BO14+BO13</f>
        <v>970264467</v>
      </c>
      <c r="BP8" s="87">
        <f>BP9+BP14+BP13</f>
        <v>827893883</v>
      </c>
      <c r="BQ8" s="88">
        <f>BQ9+BQ14+BQ13</f>
        <v>131068877</v>
      </c>
    </row>
    <row r="9" spans="1:69" s="10" customFormat="1" ht="20.25" thickBot="1" x14ac:dyDescent="0.3">
      <c r="A9" s="671"/>
      <c r="B9" s="672"/>
      <c r="C9" s="673"/>
      <c r="D9" s="673"/>
      <c r="E9" s="673"/>
      <c r="F9" s="673"/>
      <c r="G9" s="673"/>
      <c r="H9" s="673"/>
      <c r="I9" s="673"/>
      <c r="J9" s="673"/>
      <c r="K9" s="673"/>
      <c r="L9" s="673"/>
      <c r="M9" s="673"/>
      <c r="N9" s="674"/>
      <c r="O9" s="409"/>
      <c r="P9" s="425"/>
      <c r="Q9" s="424"/>
      <c r="S9" s="399"/>
      <c r="T9" s="400"/>
      <c r="U9" s="196"/>
      <c r="V9" s="196"/>
      <c r="W9" s="196"/>
      <c r="X9" s="196"/>
      <c r="Y9" s="196"/>
      <c r="Z9" s="196"/>
      <c r="AA9" s="196"/>
      <c r="AB9" s="196"/>
      <c r="AC9" s="196"/>
      <c r="AD9" s="196"/>
      <c r="AE9" s="196"/>
      <c r="AF9" s="196"/>
      <c r="AG9" s="196"/>
      <c r="AH9" s="196"/>
      <c r="AI9" s="196"/>
      <c r="AJ9" s="195"/>
      <c r="AL9" s="426"/>
      <c r="AM9" s="427"/>
      <c r="AO9" s="428"/>
      <c r="AP9" s="13" t="s">
        <v>63</v>
      </c>
      <c r="AQ9" s="14">
        <f>F28+F75</f>
        <v>0</v>
      </c>
      <c r="AR9" s="14">
        <f>I28+I75</f>
        <v>12547594</v>
      </c>
      <c r="AS9" s="14">
        <f>L28+L75</f>
        <v>0</v>
      </c>
      <c r="AT9" s="15"/>
      <c r="AU9" s="429" t="str">
        <f t="shared" si="0"/>
        <v xml:space="preserve"> </v>
      </c>
      <c r="AV9" s="429" t="str">
        <f t="shared" si="1"/>
        <v xml:space="preserve"> </v>
      </c>
      <c r="AW9" s="430">
        <f>(I30+I33+I36+I76)/AO$2*12+I31+I34+I37+I38+I39+I40+I77</f>
        <v>25095188</v>
      </c>
      <c r="AX9" s="430">
        <f>(L30+L33+L36+L76)/AO$2*12+L31+L34+L37+L38+L39+L40+L77</f>
        <v>0</v>
      </c>
      <c r="AY9" s="430">
        <f t="shared" si="2"/>
        <v>25095188</v>
      </c>
      <c r="AZ9" s="431">
        <f t="shared" si="3"/>
        <v>0</v>
      </c>
      <c r="BB9" s="432" t="s">
        <v>456</v>
      </c>
      <c r="BC9" s="91">
        <f>BC10+BC18</f>
        <v>2985989257</v>
      </c>
      <c r="BD9" s="92">
        <f>BD10+BD18</f>
        <v>1421441613</v>
      </c>
      <c r="BE9" s="93">
        <f>BE10+BE18</f>
        <v>156865086</v>
      </c>
      <c r="BF9" s="71">
        <f>MARZO!BF9+ABRIL!BE9+MAYO!BE9+JUNIO!BE9</f>
        <v>738948728</v>
      </c>
      <c r="BG9" s="95" t="s">
        <v>64</v>
      </c>
      <c r="BH9" s="96">
        <f t="shared" ref="BH9:BK10" si="6">BN14</f>
        <v>361842844</v>
      </c>
      <c r="BI9" s="96">
        <f t="shared" si="6"/>
        <v>279468150</v>
      </c>
      <c r="BJ9" s="96">
        <f t="shared" si="6"/>
        <v>137097566</v>
      </c>
      <c r="BK9" s="96">
        <f t="shared" si="6"/>
        <v>17822023</v>
      </c>
      <c r="BL9" s="44">
        <f>+BK9+MAYO!BK9+ABRIL!BK9+MARZO!BL9</f>
        <v>114862312</v>
      </c>
      <c r="BM9" s="164" t="s">
        <v>65</v>
      </c>
      <c r="BN9" s="98">
        <f>SUM(BN10:BN12)</f>
        <v>1154999780</v>
      </c>
      <c r="BO9" s="96">
        <f>SUM(BO10:BO12)</f>
        <v>528812475</v>
      </c>
      <c r="BP9" s="96">
        <f>SUM(BP10:BP12)</f>
        <v>528812475</v>
      </c>
      <c r="BQ9" s="97">
        <f>SUM(BQ10:BQ12)</f>
        <v>86161736</v>
      </c>
    </row>
    <row r="10" spans="1:69" s="10" customFormat="1" ht="19.5" x14ac:dyDescent="0.25">
      <c r="A10" s="433">
        <f>+IF(MAYO!A10=0,"",MAYO!A10)</f>
        <v>10</v>
      </c>
      <c r="B10" s="434" t="str">
        <f>+IF(MAYO!B10=0,"",MAYO!B10)</f>
        <v>DISPONIBILIDAD INICIAL</v>
      </c>
      <c r="C10" s="215">
        <f t="shared" ref="C10:N10" si="7">SUM(C12:C15)</f>
        <v>100000000</v>
      </c>
      <c r="D10" s="435">
        <f t="shared" si="7"/>
        <v>0</v>
      </c>
      <c r="E10" s="435">
        <f t="shared" si="7"/>
        <v>126569855</v>
      </c>
      <c r="F10" s="216">
        <f t="shared" si="7"/>
        <v>226569855</v>
      </c>
      <c r="G10" s="436">
        <f t="shared" si="7"/>
        <v>226569855</v>
      </c>
      <c r="H10" s="435">
        <f t="shared" si="7"/>
        <v>0</v>
      </c>
      <c r="I10" s="437">
        <f t="shared" si="7"/>
        <v>226569855</v>
      </c>
      <c r="J10" s="215">
        <f t="shared" si="7"/>
        <v>226569855</v>
      </c>
      <c r="K10" s="435">
        <f t="shared" si="7"/>
        <v>0</v>
      </c>
      <c r="L10" s="216">
        <f t="shared" si="7"/>
        <v>226569855</v>
      </c>
      <c r="M10" s="215">
        <f t="shared" si="7"/>
        <v>0</v>
      </c>
      <c r="N10" s="216">
        <f t="shared" si="7"/>
        <v>0</v>
      </c>
      <c r="O10" s="15"/>
      <c r="P10" s="215">
        <f>SUM(P12:P15)</f>
        <v>0</v>
      </c>
      <c r="Q10" s="216">
        <f>SUM(Q12:Q15)</f>
        <v>0</v>
      </c>
      <c r="S10" s="438" t="str">
        <f>+IF(MAYO!S10=0,"",MAYO!S10)</f>
        <v>A</v>
      </c>
      <c r="T10" s="439" t="str">
        <f>+IF(MAYO!T10=0,"",MAYO!T10)</f>
        <v>GASTOS DE FUNCIONAMIENTO</v>
      </c>
      <c r="U10" s="440">
        <f t="shared" ref="U10:AJ10" si="8">U12+U110+U170+U193</f>
        <v>2850095000</v>
      </c>
      <c r="V10" s="441">
        <f t="shared" si="8"/>
        <v>0</v>
      </c>
      <c r="W10" s="441">
        <f t="shared" si="8"/>
        <v>663399550</v>
      </c>
      <c r="X10" s="444">
        <f t="shared" si="8"/>
        <v>3513494550</v>
      </c>
      <c r="Y10" s="443">
        <f t="shared" si="8"/>
        <v>1650344095</v>
      </c>
      <c r="Z10" s="441">
        <f t="shared" si="8"/>
        <v>182769907.06999999</v>
      </c>
      <c r="AA10" s="444">
        <f t="shared" si="8"/>
        <v>1833114002.0699999</v>
      </c>
      <c r="AB10" s="443">
        <f t="shared" si="8"/>
        <v>1415022743</v>
      </c>
      <c r="AC10" s="441">
        <f t="shared" si="8"/>
        <v>221928317.06999999</v>
      </c>
      <c r="AD10" s="444">
        <f t="shared" si="8"/>
        <v>1636951060.0699999</v>
      </c>
      <c r="AE10" s="443">
        <f t="shared" si="8"/>
        <v>1143481528</v>
      </c>
      <c r="AF10" s="441">
        <f t="shared" si="8"/>
        <v>173837818</v>
      </c>
      <c r="AG10" s="444">
        <f t="shared" si="8"/>
        <v>1317319346</v>
      </c>
      <c r="AH10" s="443">
        <f t="shared" si="8"/>
        <v>1680380547.9300001</v>
      </c>
      <c r="AI10" s="441">
        <f t="shared" si="8"/>
        <v>1876543489.9300001</v>
      </c>
      <c r="AJ10" s="442">
        <f t="shared" si="8"/>
        <v>2196175204</v>
      </c>
      <c r="AL10" s="445">
        <f>AL12+AL110+AL170+AL193</f>
        <v>0</v>
      </c>
      <c r="AM10" s="446">
        <f>AM12+AM110+AM170+AM193</f>
        <v>14494257</v>
      </c>
      <c r="AO10" s="428"/>
      <c r="AP10" s="13" t="s">
        <v>67</v>
      </c>
      <c r="AQ10" s="14">
        <f>F42</f>
        <v>115073169</v>
      </c>
      <c r="AR10" s="14">
        <f>I42</f>
        <v>58997565</v>
      </c>
      <c r="AS10" s="14">
        <f>L42</f>
        <v>48016466</v>
      </c>
      <c r="AT10" s="15"/>
      <c r="AU10" s="429">
        <f t="shared" si="0"/>
        <v>0.51269610033942836</v>
      </c>
      <c r="AV10" s="429">
        <f t="shared" si="1"/>
        <v>0.41726899864902478</v>
      </c>
      <c r="AW10" s="430">
        <f>I43/AO$2*12+I44</f>
        <v>102921961</v>
      </c>
      <c r="AX10" s="430">
        <f>L43/AO$2*12+L44</f>
        <v>80959763</v>
      </c>
      <c r="AY10" s="430">
        <f t="shared" si="2"/>
        <v>-12151208</v>
      </c>
      <c r="AZ10" s="431">
        <f t="shared" si="3"/>
        <v>-34113406</v>
      </c>
      <c r="BB10" s="447" t="s">
        <v>457</v>
      </c>
      <c r="BC10" s="91">
        <f>BC11+BC12+BC13+BC14+BC16+BC17+BC15</f>
        <v>2634294257</v>
      </c>
      <c r="BD10" s="92">
        <f>BD11+BD12+BD13+BD14+BD16+BD17+BD15</f>
        <v>1257804835</v>
      </c>
      <c r="BE10" s="93">
        <f>BE11+BE12+BE13+BE14+BE16+BE17+BE15</f>
        <v>132925623</v>
      </c>
      <c r="BF10" s="71">
        <f>MARZO!BF10+ABRIL!BE10+MAYO!BE10+JUNIO!BE10</f>
        <v>575311950</v>
      </c>
      <c r="BG10" s="86" t="s">
        <v>68</v>
      </c>
      <c r="BH10" s="99">
        <f t="shared" si="6"/>
        <v>627753246</v>
      </c>
      <c r="BI10" s="99">
        <f t="shared" si="6"/>
        <v>293080738.06999999</v>
      </c>
      <c r="BJ10" s="99">
        <f t="shared" si="6"/>
        <v>253212276.06999999</v>
      </c>
      <c r="BK10" s="99">
        <f t="shared" si="6"/>
        <v>11626726</v>
      </c>
      <c r="BL10" s="44">
        <f>+BK10+MAYO!BK10+ABRIL!BK10+MARZO!BL10</f>
        <v>145835925</v>
      </c>
      <c r="BM10" s="161" t="s">
        <v>470</v>
      </c>
      <c r="BN10" s="101">
        <f>X17+X66</f>
        <v>913498656</v>
      </c>
      <c r="BO10" s="99">
        <f>AA17+AA66</f>
        <v>456049919</v>
      </c>
      <c r="BP10" s="99">
        <f>AD17+AD66</f>
        <v>456049919</v>
      </c>
      <c r="BQ10" s="100">
        <f>AF17+AF66</f>
        <v>71425986</v>
      </c>
    </row>
    <row r="11" spans="1:69" s="10" customFormat="1" ht="25.5" x14ac:dyDescent="0.25">
      <c r="A11" s="421"/>
      <c r="B11" s="422"/>
      <c r="C11" s="423"/>
      <c r="D11" s="423"/>
      <c r="E11" s="423"/>
      <c r="F11" s="423"/>
      <c r="G11" s="423"/>
      <c r="H11" s="423"/>
      <c r="I11" s="423"/>
      <c r="J11" s="423"/>
      <c r="K11" s="423"/>
      <c r="L11" s="423"/>
      <c r="M11" s="423"/>
      <c r="N11" s="424"/>
      <c r="O11" s="409"/>
      <c r="P11" s="425"/>
      <c r="Q11" s="424"/>
      <c r="S11" s="448"/>
      <c r="T11" s="649"/>
      <c r="U11" s="193"/>
      <c r="V11" s="193"/>
      <c r="W11" s="193"/>
      <c r="X11" s="193"/>
      <c r="Y11" s="193"/>
      <c r="Z11" s="193"/>
      <c r="AA11" s="193"/>
      <c r="AB11" s="193"/>
      <c r="AC11" s="193"/>
      <c r="AD11" s="193"/>
      <c r="AE11" s="193"/>
      <c r="AF11" s="193"/>
      <c r="AG11" s="193"/>
      <c r="AH11" s="193"/>
      <c r="AI11" s="193"/>
      <c r="AJ11" s="207"/>
      <c r="AL11" s="451"/>
      <c r="AM11" s="452"/>
      <c r="AO11" s="453" t="s">
        <v>13</v>
      </c>
      <c r="AP11" s="717" t="s">
        <v>588</v>
      </c>
      <c r="AQ11" s="14">
        <f>F88</f>
        <v>0</v>
      </c>
      <c r="AR11" s="14">
        <f>I88</f>
        <v>0</v>
      </c>
      <c r="AS11" s="14">
        <f>L88</f>
        <v>0</v>
      </c>
      <c r="AT11" s="454">
        <f>AO2/12</f>
        <v>0.5</v>
      </c>
      <c r="AU11" s="429" t="str">
        <f t="shared" si="0"/>
        <v xml:space="preserve"> </v>
      </c>
      <c r="AV11" s="429" t="str">
        <f t="shared" si="1"/>
        <v xml:space="preserve"> </v>
      </c>
      <c r="AW11" s="430">
        <f>I88</f>
        <v>0</v>
      </c>
      <c r="AX11" s="430">
        <f>L88</f>
        <v>0</v>
      </c>
      <c r="AY11" s="430">
        <f t="shared" si="2"/>
        <v>0</v>
      </c>
      <c r="AZ11" s="431">
        <f t="shared" si="3"/>
        <v>0</v>
      </c>
      <c r="BB11" s="447" t="s">
        <v>458</v>
      </c>
      <c r="BC11" s="91">
        <f>F26</f>
        <v>799494257</v>
      </c>
      <c r="BD11" s="92">
        <f>I26</f>
        <v>415080975</v>
      </c>
      <c r="BE11" s="93">
        <f>K26</f>
        <v>66432454</v>
      </c>
      <c r="BF11" s="71">
        <f>MARZO!BF11+ABRIL!BE11+MAYO!BE11+JUNIO!BE11</f>
        <v>325691313</v>
      </c>
      <c r="BG11" s="86" t="s">
        <v>69</v>
      </c>
      <c r="BH11" s="102">
        <f>BN22</f>
        <v>55451506</v>
      </c>
      <c r="BI11" s="102">
        <f>BO22</f>
        <v>20181916</v>
      </c>
      <c r="BJ11" s="102">
        <f>BP22</f>
        <v>20181916</v>
      </c>
      <c r="BK11" s="102">
        <f>BQ22</f>
        <v>2457999</v>
      </c>
      <c r="BL11" s="44">
        <f>+BK11+MAYO!BK11+ABRIL!BK11+MARZO!BL11</f>
        <v>15960771</v>
      </c>
      <c r="BM11" s="162" t="s">
        <v>471</v>
      </c>
      <c r="BN11" s="104">
        <f>X18+X67</f>
        <v>104766927</v>
      </c>
      <c r="BO11" s="102">
        <f>AA18+AA67</f>
        <v>58173954</v>
      </c>
      <c r="BP11" s="102">
        <f>AD18+AD67</f>
        <v>58173954</v>
      </c>
      <c r="BQ11" s="103">
        <f>AF18+AF67</f>
        <v>10789854</v>
      </c>
    </row>
    <row r="12" spans="1:69" s="10" customFormat="1" ht="25.5" x14ac:dyDescent="0.25">
      <c r="A12" s="203">
        <f>+IF(MAYO!A12=0,"",MAYO!A12)</f>
        <v>1001</v>
      </c>
      <c r="B12" s="251" t="str">
        <f>+IF(MAYO!B12=0,"",MAYO!B12)</f>
        <v>Bienestar Social (Caja, Bancos, Inversiones Tempor.) a Dic-31-2013</v>
      </c>
      <c r="C12" s="283">
        <f>+ENERO!C12</f>
        <v>0</v>
      </c>
      <c r="D12" s="456">
        <f>MAYO!D12+JUNIO!P12</f>
        <v>0</v>
      </c>
      <c r="E12" s="456">
        <f>MAYO!E12+JUNIO!Q12</f>
        <v>81553</v>
      </c>
      <c r="F12" s="170">
        <f>SUM(C12:E12)</f>
        <v>81553</v>
      </c>
      <c r="G12" s="283">
        <f>MAYO!I12</f>
        <v>81553</v>
      </c>
      <c r="H12" s="154">
        <v>0</v>
      </c>
      <c r="I12" s="170">
        <f>SUM(G12:H12)</f>
        <v>81553</v>
      </c>
      <c r="J12" s="283">
        <f>MAYO!L12</f>
        <v>81553</v>
      </c>
      <c r="K12" s="154">
        <v>0</v>
      </c>
      <c r="L12" s="170">
        <f>SUM(J12:K12)</f>
        <v>81553</v>
      </c>
      <c r="M12" s="283">
        <f>F12-I12</f>
        <v>0</v>
      </c>
      <c r="N12" s="170">
        <f>F12-L12</f>
        <v>0</v>
      </c>
      <c r="O12" s="365"/>
      <c r="P12" s="455">
        <v>0</v>
      </c>
      <c r="Q12" s="458">
        <v>0</v>
      </c>
      <c r="S12" s="459">
        <f>+IF(MAYO!S12=0,"",MAYO!S12)</f>
        <v>1000000</v>
      </c>
      <c r="T12" s="460" t="str">
        <f>+IF(MAYO!T12=0,"",MAYO!T12)</f>
        <v>GASTOS DE PERSONAL</v>
      </c>
      <c r="U12" s="461">
        <f t="shared" ref="U12:AJ12" si="9">U14+U63</f>
        <v>2030388802</v>
      </c>
      <c r="V12" s="462">
        <f t="shared" si="9"/>
        <v>0</v>
      </c>
      <c r="W12" s="462">
        <f t="shared" si="9"/>
        <v>268497982</v>
      </c>
      <c r="X12" s="463">
        <f t="shared" si="9"/>
        <v>2298886784</v>
      </c>
      <c r="Y12" s="445">
        <f t="shared" si="9"/>
        <v>1037772392</v>
      </c>
      <c r="Z12" s="462">
        <f t="shared" si="9"/>
        <v>119983213</v>
      </c>
      <c r="AA12" s="463">
        <f t="shared" si="9"/>
        <v>1157755605</v>
      </c>
      <c r="AB12" s="445">
        <f t="shared" si="9"/>
        <v>876118808</v>
      </c>
      <c r="AC12" s="462">
        <f t="shared" si="9"/>
        <v>139266213</v>
      </c>
      <c r="AD12" s="463">
        <f t="shared" si="9"/>
        <v>1015385021</v>
      </c>
      <c r="AE12" s="445">
        <f t="shared" si="9"/>
        <v>794905640</v>
      </c>
      <c r="AF12" s="462">
        <f t="shared" si="9"/>
        <v>136605338</v>
      </c>
      <c r="AG12" s="463">
        <f t="shared" si="9"/>
        <v>931510978</v>
      </c>
      <c r="AH12" s="445">
        <f t="shared" si="9"/>
        <v>1141131179</v>
      </c>
      <c r="AI12" s="462">
        <f t="shared" si="9"/>
        <v>1283501763</v>
      </c>
      <c r="AJ12" s="446">
        <f t="shared" si="9"/>
        <v>1367375806</v>
      </c>
      <c r="AK12" s="12"/>
      <c r="AL12" s="464">
        <f>AL14+AL63</f>
        <v>0</v>
      </c>
      <c r="AM12" s="465">
        <f>AM14+AM63</f>
        <v>6000000</v>
      </c>
      <c r="AO12" s="453"/>
      <c r="AP12" s="729" t="s">
        <v>589</v>
      </c>
      <c r="AQ12" s="14">
        <f>F89</f>
        <v>70000000</v>
      </c>
      <c r="AR12" s="14">
        <f>I89</f>
        <v>0</v>
      </c>
      <c r="AS12" s="14">
        <f>L89</f>
        <v>0</v>
      </c>
      <c r="AT12" s="15"/>
      <c r="AU12" s="429">
        <f t="shared" si="0"/>
        <v>0</v>
      </c>
      <c r="AV12" s="429">
        <f t="shared" si="1"/>
        <v>0</v>
      </c>
      <c r="AW12" s="430">
        <f>I89</f>
        <v>0</v>
      </c>
      <c r="AX12" s="430">
        <f>L89</f>
        <v>0</v>
      </c>
      <c r="AY12" s="430">
        <f t="shared" si="2"/>
        <v>-70000000</v>
      </c>
      <c r="AZ12" s="431">
        <f t="shared" si="3"/>
        <v>-70000000</v>
      </c>
      <c r="BB12" s="447" t="s">
        <v>459</v>
      </c>
      <c r="BC12" s="91">
        <f>F23</f>
        <v>1295000000</v>
      </c>
      <c r="BD12" s="92">
        <f>I23</f>
        <v>638835816</v>
      </c>
      <c r="BE12" s="93">
        <f>K23</f>
        <v>36656847</v>
      </c>
      <c r="BF12" s="71">
        <f>MARZO!BF12+ABRIL!BE12+MAYO!BE12+JUNIO!BE12</f>
        <v>107236496</v>
      </c>
      <c r="BG12" s="466" t="s">
        <v>412</v>
      </c>
      <c r="BH12" s="102">
        <f>BN25</f>
        <v>355026726</v>
      </c>
      <c r="BI12" s="102">
        <f>BO25</f>
        <v>167957386</v>
      </c>
      <c r="BJ12" s="102">
        <f>BP25</f>
        <v>154033490</v>
      </c>
      <c r="BK12" s="102">
        <f>BQ25</f>
        <v>12695413</v>
      </c>
      <c r="BL12" s="44">
        <f>+BK12+MAYO!BK12+ABRIL!BK12+MARZO!BL12</f>
        <v>43989791</v>
      </c>
      <c r="BM12" s="163" t="s">
        <v>472</v>
      </c>
      <c r="BN12" s="104">
        <f>X16+X65-X81-X33-BN10-BN11</f>
        <v>136734197</v>
      </c>
      <c r="BO12" s="102">
        <f>AA16+AA65-AA81-AA33-BO10-BO11</f>
        <v>14588602</v>
      </c>
      <c r="BP12" s="102">
        <f>AD16+AD65-AD81-AD33-BP10-BP11</f>
        <v>14588602</v>
      </c>
      <c r="BQ12" s="103">
        <f>AF16+AF65-AF81-AF33-BQ10-BQ11</f>
        <v>3945896</v>
      </c>
    </row>
    <row r="13" spans="1:69" s="10" customFormat="1" ht="25.5" x14ac:dyDescent="0.25">
      <c r="A13" s="203">
        <f>+IF(MAYO!A13=0,"",MAYO!A13)</f>
        <v>1002</v>
      </c>
      <c r="B13" s="251" t="str">
        <f>+IF(MAYO!B13=0,"",MAYO!B13)</f>
        <v>Fondo Vivienda (Caja, Bancos, Inversiones Tempor.) a Dic-31-2013</v>
      </c>
      <c r="C13" s="283">
        <f>+ENERO!C13</f>
        <v>0</v>
      </c>
      <c r="D13" s="456">
        <f>MAYO!D13+JUNIO!P13</f>
        <v>0</v>
      </c>
      <c r="E13" s="456">
        <f>MAYO!E13+JUNIO!Q13</f>
        <v>0</v>
      </c>
      <c r="F13" s="170">
        <f>SUM(C13:E13)</f>
        <v>0</v>
      </c>
      <c r="G13" s="283">
        <f>MAYO!I13</f>
        <v>0</v>
      </c>
      <c r="H13" s="154">
        <v>0</v>
      </c>
      <c r="I13" s="170">
        <f>SUM(G13:H13)</f>
        <v>0</v>
      </c>
      <c r="J13" s="283">
        <f>MAYO!L13</f>
        <v>0</v>
      </c>
      <c r="K13" s="154">
        <v>0</v>
      </c>
      <c r="L13" s="170">
        <f>SUM(J13:K13)</f>
        <v>0</v>
      </c>
      <c r="M13" s="283">
        <f>F13-I13</f>
        <v>0</v>
      </c>
      <c r="N13" s="170">
        <f>F13-L13</f>
        <v>0</v>
      </c>
      <c r="O13" s="467"/>
      <c r="P13" s="455">
        <v>0</v>
      </c>
      <c r="Q13" s="458">
        <v>0</v>
      </c>
      <c r="S13" s="448"/>
      <c r="T13" s="649"/>
      <c r="U13" s="193"/>
      <c r="V13" s="193"/>
      <c r="W13" s="193"/>
      <c r="X13" s="193"/>
      <c r="Y13" s="193"/>
      <c r="Z13" s="193"/>
      <c r="AA13" s="193"/>
      <c r="AB13" s="193"/>
      <c r="AC13" s="193"/>
      <c r="AD13" s="193"/>
      <c r="AE13" s="193"/>
      <c r="AF13" s="193"/>
      <c r="AG13" s="193"/>
      <c r="AH13" s="193"/>
      <c r="AI13" s="193"/>
      <c r="AJ13" s="207"/>
      <c r="AK13" s="12"/>
      <c r="AL13" s="451"/>
      <c r="AM13" s="452"/>
      <c r="AO13" s="22"/>
      <c r="AP13" s="729" t="s">
        <v>590</v>
      </c>
      <c r="AQ13" s="14">
        <f>F90</f>
        <v>94000000</v>
      </c>
      <c r="AR13" s="14">
        <f>I90</f>
        <v>2250000</v>
      </c>
      <c r="AS13" s="14">
        <f>L90</f>
        <v>2250000</v>
      </c>
      <c r="AT13" s="15"/>
      <c r="AU13" s="429">
        <f t="shared" si="0"/>
        <v>2.3936170212765957E-2</v>
      </c>
      <c r="AV13" s="429">
        <f t="shared" si="1"/>
        <v>2.3936170212765957E-2</v>
      </c>
      <c r="AW13" s="430">
        <f>I90</f>
        <v>2250000</v>
      </c>
      <c r="AX13" s="430">
        <f>L90</f>
        <v>2250000</v>
      </c>
      <c r="AY13" s="430">
        <f t="shared" si="2"/>
        <v>-91750000</v>
      </c>
      <c r="AZ13" s="431">
        <f t="shared" si="3"/>
        <v>-91750000</v>
      </c>
      <c r="BA13" s="467"/>
      <c r="BB13" s="468" t="s">
        <v>460</v>
      </c>
      <c r="BC13" s="105">
        <f>+F30+F33+F36+F38+F39+F40</f>
        <v>0</v>
      </c>
      <c r="BD13" s="106">
        <f>+I30+I33+I36+I38+I39+I40</f>
        <v>12547594</v>
      </c>
      <c r="BE13" s="107">
        <f>+K30+K33+K36+K38+K39+K40</f>
        <v>0</v>
      </c>
      <c r="BF13" s="71">
        <f>MARZO!BF13+ABRIL!BE13+MAYO!BE13+JUNIO!BE13</f>
        <v>0</v>
      </c>
      <c r="BG13" s="109" t="s">
        <v>72</v>
      </c>
      <c r="BH13" s="102">
        <f t="shared" ref="BH13:BK15" si="10">BN29</f>
        <v>461500000</v>
      </c>
      <c r="BI13" s="102">
        <f t="shared" si="10"/>
        <v>212828332</v>
      </c>
      <c r="BJ13" s="102">
        <f t="shared" si="10"/>
        <v>159863332</v>
      </c>
      <c r="BK13" s="102">
        <f t="shared" si="10"/>
        <v>8758118</v>
      </c>
      <c r="BL13" s="44">
        <f>+BK13+MAYO!BK13+ABRIL!BK13+MARZO!BL13</f>
        <v>131445592</v>
      </c>
      <c r="BM13" s="166" t="s">
        <v>473</v>
      </c>
      <c r="BN13" s="101">
        <f>X43-X55+X57-X61+X90-X102+X104-X108</f>
        <v>594553022</v>
      </c>
      <c r="BO13" s="99">
        <f>AA43-AA55+AA57-AA61+AA90-AA102+AA104-AA108</f>
        <v>161983842</v>
      </c>
      <c r="BP13" s="99">
        <f>AD43-AD55+AD57-AD61+AD90-AD102+AD104-AD108</f>
        <v>161983842</v>
      </c>
      <c r="BQ13" s="100">
        <f>AF43-AF55+AF57-AF61+AF90-AF102+AF104-AF108</f>
        <v>27085118</v>
      </c>
    </row>
    <row r="14" spans="1:69" s="10" customFormat="1" ht="15.75" x14ac:dyDescent="0.25">
      <c r="A14" s="203">
        <f>+IF(MAYO!A14=0,"",MAYO!A14)</f>
        <v>1003</v>
      </c>
      <c r="B14" s="251" t="str">
        <f>+IF(MAYO!B14=0,"",MAYO!B14)</f>
        <v>Fondos Comunes y Especiales (Caja, Bancos, Invers. Tempor.) a Dic-31-2013</v>
      </c>
      <c r="C14" s="283">
        <f>+ENERO!C14</f>
        <v>100000000</v>
      </c>
      <c r="D14" s="456">
        <f>MAYO!D14+JUNIO!P14</f>
        <v>0</v>
      </c>
      <c r="E14" s="456">
        <f>MAYO!E14+JUNIO!Q14</f>
        <v>3640555</v>
      </c>
      <c r="F14" s="170">
        <f>SUM(C14:E14)</f>
        <v>103640555</v>
      </c>
      <c r="G14" s="283">
        <f>MAYO!I14</f>
        <v>103640555</v>
      </c>
      <c r="H14" s="154">
        <v>0</v>
      </c>
      <c r="I14" s="170">
        <f>SUM(G14:H14)</f>
        <v>103640555</v>
      </c>
      <c r="J14" s="283">
        <f>MAYO!L14</f>
        <v>103640555</v>
      </c>
      <c r="K14" s="154">
        <v>0</v>
      </c>
      <c r="L14" s="170">
        <f>SUM(J14:K14)</f>
        <v>103640555</v>
      </c>
      <c r="M14" s="283">
        <f>F14-I14</f>
        <v>0</v>
      </c>
      <c r="N14" s="170">
        <f>F14-L14</f>
        <v>0</v>
      </c>
      <c r="O14" s="467"/>
      <c r="P14" s="455">
        <v>0</v>
      </c>
      <c r="Q14" s="458">
        <v>0</v>
      </c>
      <c r="S14" s="469">
        <f>+IF(MAYO!S14=0,"",MAYO!S14)</f>
        <v>1010000</v>
      </c>
      <c r="T14" s="470" t="str">
        <f>+IF(MAYO!T14=0,"",MAYO!T14)</f>
        <v>Gastos de Administración</v>
      </c>
      <c r="U14" s="157">
        <f t="shared" ref="U14:AJ14" si="11">U16+U35+U43+U57</f>
        <v>692714475</v>
      </c>
      <c r="V14" s="144">
        <f t="shared" si="11"/>
        <v>-20000000</v>
      </c>
      <c r="W14" s="144">
        <f t="shared" si="11"/>
        <v>128107618</v>
      </c>
      <c r="X14" s="152">
        <f t="shared" si="11"/>
        <v>800822093</v>
      </c>
      <c r="Y14" s="151">
        <f t="shared" si="11"/>
        <v>403792392</v>
      </c>
      <c r="Z14" s="144">
        <f t="shared" si="11"/>
        <v>36561857</v>
      </c>
      <c r="AA14" s="152">
        <f t="shared" si="11"/>
        <v>440354249</v>
      </c>
      <c r="AB14" s="151">
        <f t="shared" si="11"/>
        <v>298566808</v>
      </c>
      <c r="AC14" s="144">
        <f t="shared" si="11"/>
        <v>47061857</v>
      </c>
      <c r="AD14" s="152">
        <f t="shared" si="11"/>
        <v>345628665</v>
      </c>
      <c r="AE14" s="151">
        <f t="shared" si="11"/>
        <v>262728559</v>
      </c>
      <c r="AF14" s="144">
        <f t="shared" si="11"/>
        <v>40783795</v>
      </c>
      <c r="AG14" s="152">
        <f t="shared" si="11"/>
        <v>303512354</v>
      </c>
      <c r="AH14" s="151">
        <f t="shared" si="11"/>
        <v>360467844</v>
      </c>
      <c r="AI14" s="144">
        <f t="shared" si="11"/>
        <v>455193428</v>
      </c>
      <c r="AJ14" s="153">
        <f t="shared" si="11"/>
        <v>497309739</v>
      </c>
      <c r="AK14" s="12"/>
      <c r="AL14" s="151">
        <f>AL16+AL35+AL43+AL57</f>
        <v>0</v>
      </c>
      <c r="AM14" s="153">
        <f>AM16+AM35+AM43+AM57</f>
        <v>3000000</v>
      </c>
      <c r="AO14" s="23"/>
      <c r="AP14" s="13" t="s">
        <v>75</v>
      </c>
      <c r="AQ14" s="14">
        <f>F19-AQ7-AQ8-AQ9-AQ10-AQ11-AQ12-AQ13</f>
        <v>435724397</v>
      </c>
      <c r="AR14" s="14">
        <f>I19-AR7-AR8-AR9-AR10-AR11-AR12-AR13</f>
        <v>228442949</v>
      </c>
      <c r="AS14" s="14">
        <f>L19-AS7-AS8-AS9-AS10-AS11-AS12-AS13</f>
        <v>190387739</v>
      </c>
      <c r="AT14" s="467"/>
      <c r="AU14" s="429">
        <f t="shared" si="0"/>
        <v>0.52428312615233252</v>
      </c>
      <c r="AV14" s="429">
        <f t="shared" si="1"/>
        <v>0.43694532670384301</v>
      </c>
      <c r="AW14" s="430">
        <f>(I41+I46+I49+I52+I55+I58+I61+I64+I67+I70+I73+I78+I81+I82+I83+I86+I87+I93)/AO$2*12+I47+I50+I53+I56+I59+I62+I65+I68+I71+I74</f>
        <v>425099712</v>
      </c>
      <c r="AX14" s="430">
        <f>(L41+L46+L49+L52+L55+L58+L61+L64+L67+L70+L73+L78+L81+L82+L83+L86+L87+L93)/AO$2*12+L47+L50+L53+L56+L59+L62+L65+L68+L71+L74</f>
        <v>348989292</v>
      </c>
      <c r="AY14" s="430">
        <f t="shared" si="2"/>
        <v>-10624685</v>
      </c>
      <c r="AZ14" s="431">
        <f t="shared" si="3"/>
        <v>-86735105</v>
      </c>
      <c r="BB14" s="468" t="s">
        <v>461</v>
      </c>
      <c r="BC14" s="110">
        <f>+F64</f>
        <v>22000000</v>
      </c>
      <c r="BD14" s="111">
        <f>+I64</f>
        <v>13297089</v>
      </c>
      <c r="BE14" s="112">
        <f>K64</f>
        <v>1165447</v>
      </c>
      <c r="BF14" s="71">
        <f>MARZO!BF14+ABRIL!BE14+MAYO!BE14+JUNIO!BE14</f>
        <v>6459134</v>
      </c>
      <c r="BG14" s="109" t="s">
        <v>76</v>
      </c>
      <c r="BH14" s="99">
        <f t="shared" si="10"/>
        <v>0</v>
      </c>
      <c r="BI14" s="99">
        <f t="shared" si="10"/>
        <v>0</v>
      </c>
      <c r="BJ14" s="99">
        <f t="shared" si="10"/>
        <v>0</v>
      </c>
      <c r="BK14" s="99">
        <f t="shared" si="10"/>
        <v>0</v>
      </c>
      <c r="BL14" s="44">
        <f>+BK14+MAYO!BK14+ABRIL!BK14+MARZO!BL14</f>
        <v>0</v>
      </c>
      <c r="BM14" s="165" t="s">
        <v>469</v>
      </c>
      <c r="BN14" s="104">
        <f>X35-X41+X83-X88</f>
        <v>361842844</v>
      </c>
      <c r="BO14" s="102">
        <f>AA35-AA41+AA83-AA88</f>
        <v>279468150</v>
      </c>
      <c r="BP14" s="102">
        <f>AD35-AD41+AD83-AD88</f>
        <v>137097566</v>
      </c>
      <c r="BQ14" s="103">
        <f>AF35-AF41+AF83-AF88</f>
        <v>17822023</v>
      </c>
    </row>
    <row r="15" spans="1:69" s="10" customFormat="1" ht="16.5" thickBot="1" x14ac:dyDescent="0.3">
      <c r="A15" s="204">
        <f>+IF(MAYO!A15=0,"",MAYO!A15)</f>
        <v>1004</v>
      </c>
      <c r="B15" s="677" t="str">
        <f>+IF(MAYO!B15=0,"",MAYO!B15)</f>
        <v>Cesantias Ley 50/1990 a Dic-31-2013</v>
      </c>
      <c r="C15" s="474">
        <f>+ENERO!C15</f>
        <v>0</v>
      </c>
      <c r="D15" s="472">
        <f>MAYO!D15+JUNIO!P15</f>
        <v>0</v>
      </c>
      <c r="E15" s="472">
        <f>MAYO!E15+JUNIO!Q15</f>
        <v>122847747</v>
      </c>
      <c r="F15" s="473">
        <f>SUM(C15:E15)</f>
        <v>122847747</v>
      </c>
      <c r="G15" s="474">
        <f>MAYO!I15</f>
        <v>122847747</v>
      </c>
      <c r="H15" s="197">
        <v>0</v>
      </c>
      <c r="I15" s="473">
        <f>SUM(G15:H15)</f>
        <v>122847747</v>
      </c>
      <c r="J15" s="474">
        <f>MAYO!L15</f>
        <v>122847747</v>
      </c>
      <c r="K15" s="197">
        <v>0</v>
      </c>
      <c r="L15" s="473">
        <f>SUM(J15:K15)</f>
        <v>122847747</v>
      </c>
      <c r="M15" s="474">
        <f>F15-I15</f>
        <v>0</v>
      </c>
      <c r="N15" s="473">
        <f>F15-L15</f>
        <v>0</v>
      </c>
      <c r="O15" s="467"/>
      <c r="P15" s="471">
        <v>0</v>
      </c>
      <c r="Q15" s="476">
        <v>0</v>
      </c>
      <c r="S15" s="448" t="str">
        <f>+IF(MAYO!S15=0,"",MAYO!S15)</f>
        <v/>
      </c>
      <c r="T15" s="649" t="str">
        <f>+IF(MAYO!T15=0,"",MAYO!T15)</f>
        <v xml:space="preserve"> </v>
      </c>
      <c r="U15" s="193"/>
      <c r="V15" s="193"/>
      <c r="W15" s="193"/>
      <c r="X15" s="193"/>
      <c r="Y15" s="193"/>
      <c r="Z15" s="193"/>
      <c r="AA15" s="193"/>
      <c r="AB15" s="193"/>
      <c r="AC15" s="193"/>
      <c r="AD15" s="193"/>
      <c r="AE15" s="193"/>
      <c r="AF15" s="193"/>
      <c r="AG15" s="193"/>
      <c r="AH15" s="193"/>
      <c r="AI15" s="193"/>
      <c r="AJ15" s="207"/>
      <c r="AK15" s="12"/>
      <c r="AL15" s="211"/>
      <c r="AM15" s="212"/>
      <c r="AO15" s="22"/>
      <c r="AP15" s="13" t="s">
        <v>78</v>
      </c>
      <c r="AQ15" s="14">
        <f>F108</f>
        <v>120715337</v>
      </c>
      <c r="AR15" s="14">
        <f>I108</f>
        <v>49870734</v>
      </c>
      <c r="AS15" s="14">
        <f>L108</f>
        <v>49870734</v>
      </c>
      <c r="AT15" s="15"/>
      <c r="AU15" s="419">
        <f t="shared" si="0"/>
        <v>0.4131267429589332</v>
      </c>
      <c r="AV15" s="419">
        <f t="shared" si="1"/>
        <v>0.4131267429589332</v>
      </c>
      <c r="AW15" s="14">
        <f>AQ15</f>
        <v>120715337</v>
      </c>
      <c r="AX15" s="14">
        <f>AR15</f>
        <v>49870734</v>
      </c>
      <c r="AY15" s="14">
        <f t="shared" si="2"/>
        <v>0</v>
      </c>
      <c r="AZ15" s="420">
        <f t="shared" si="3"/>
        <v>-70844603</v>
      </c>
      <c r="BA15" s="467"/>
      <c r="BB15" s="468" t="s">
        <v>79</v>
      </c>
      <c r="BC15" s="110">
        <f>F46+F49</f>
        <v>0</v>
      </c>
      <c r="BD15" s="111">
        <f>I46+I49</f>
        <v>0</v>
      </c>
      <c r="BE15" s="112">
        <f>K46+K49</f>
        <v>0</v>
      </c>
      <c r="BF15" s="71">
        <f>MARZO!BF15+ABRIL!BE15+MAYO!BE15+JUNIO!BE15</f>
        <v>0</v>
      </c>
      <c r="BG15" s="109" t="s">
        <v>80</v>
      </c>
      <c r="BH15" s="99">
        <f t="shared" si="10"/>
        <v>466674906</v>
      </c>
      <c r="BI15" s="99">
        <f t="shared" si="10"/>
        <v>466674906</v>
      </c>
      <c r="BJ15" s="99">
        <f t="shared" si="10"/>
        <v>466674906</v>
      </c>
      <c r="BK15" s="99">
        <f t="shared" si="10"/>
        <v>15988803</v>
      </c>
      <c r="BL15" s="44">
        <f>+BK15+MAYO!BK15+ABRIL!BK15+MARZO!BL15</f>
        <v>372491482</v>
      </c>
      <c r="BM15" s="89" t="s">
        <v>68</v>
      </c>
      <c r="BN15" s="101">
        <f>SUM(BN16:BN21)</f>
        <v>627753246</v>
      </c>
      <c r="BO15" s="99">
        <f>SUM(BO16:BO21)</f>
        <v>293080738.06999999</v>
      </c>
      <c r="BP15" s="99">
        <f>SUM(BP16:BP21)</f>
        <v>253212276.06999999</v>
      </c>
      <c r="BQ15" s="100">
        <f>SUM(BQ16:BQ21)</f>
        <v>11626726</v>
      </c>
    </row>
    <row r="16" spans="1:69" s="10" customFormat="1" ht="15.75" thickBot="1" x14ac:dyDescent="0.3">
      <c r="A16" s="198" t="str">
        <f>+IF(MAYO!A16=0,"",MAYO!A16)</f>
        <v/>
      </c>
      <c r="B16" s="477" t="str">
        <f>+IF(MAYO!B16=0,"",MAYO!B16)</f>
        <v/>
      </c>
      <c r="C16" s="478"/>
      <c r="D16" s="478"/>
      <c r="E16" s="478"/>
      <c r="F16" s="478"/>
      <c r="G16" s="478"/>
      <c r="H16" s="478"/>
      <c r="I16" s="478"/>
      <c r="J16" s="478"/>
      <c r="K16" s="478"/>
      <c r="L16" s="478"/>
      <c r="M16" s="478"/>
      <c r="N16" s="479"/>
      <c r="O16" s="467"/>
      <c r="P16" s="480"/>
      <c r="Q16" s="481"/>
      <c r="S16" s="34">
        <f>+IF(MAYO!S16=0,"",MAYO!S16)</f>
        <v>1010100</v>
      </c>
      <c r="T16" s="158" t="str">
        <f>+IF(MAYO!T16=0,"",MAYO!T16)</f>
        <v>Servicios Personales Asociados a Nómina</v>
      </c>
      <c r="U16" s="157">
        <f t="shared" ref="U16:AJ16" si="12">SUM(U17:U20)+U33</f>
        <v>343362273</v>
      </c>
      <c r="V16" s="144">
        <f t="shared" si="12"/>
        <v>0</v>
      </c>
      <c r="W16" s="144">
        <f t="shared" si="12"/>
        <v>4568593</v>
      </c>
      <c r="X16" s="152">
        <f t="shared" si="12"/>
        <v>347930866</v>
      </c>
      <c r="Y16" s="151">
        <f t="shared" si="12"/>
        <v>135535865</v>
      </c>
      <c r="Z16" s="144">
        <f t="shared" si="12"/>
        <v>27488847</v>
      </c>
      <c r="AA16" s="152">
        <f t="shared" si="12"/>
        <v>163024712</v>
      </c>
      <c r="AB16" s="151">
        <f t="shared" si="12"/>
        <v>135535865</v>
      </c>
      <c r="AC16" s="144">
        <f t="shared" si="12"/>
        <v>27488847</v>
      </c>
      <c r="AD16" s="152">
        <f t="shared" si="12"/>
        <v>163024712</v>
      </c>
      <c r="AE16" s="151">
        <f t="shared" si="12"/>
        <v>135528315</v>
      </c>
      <c r="AF16" s="144">
        <f t="shared" si="12"/>
        <v>23053823</v>
      </c>
      <c r="AG16" s="152">
        <f t="shared" si="12"/>
        <v>158582138</v>
      </c>
      <c r="AH16" s="151">
        <f t="shared" si="12"/>
        <v>184906154</v>
      </c>
      <c r="AI16" s="144">
        <f t="shared" si="12"/>
        <v>184906154</v>
      </c>
      <c r="AJ16" s="153">
        <f t="shared" si="12"/>
        <v>189348728</v>
      </c>
      <c r="AK16" s="12"/>
      <c r="AL16" s="151">
        <f>SUM(AL17:AL20)+AL33</f>
        <v>0</v>
      </c>
      <c r="AM16" s="153">
        <f>SUM(AM17:AM20)+AM33</f>
        <v>3000000</v>
      </c>
      <c r="AO16" s="23"/>
      <c r="AP16" s="482" t="s">
        <v>83</v>
      </c>
      <c r="AQ16" s="483">
        <f>F10</f>
        <v>226569855</v>
      </c>
      <c r="AR16" s="483">
        <f>I10</f>
        <v>226569855</v>
      </c>
      <c r="AS16" s="483">
        <f>L10</f>
        <v>226569855</v>
      </c>
      <c r="AT16" s="467"/>
      <c r="AU16" s="484">
        <f t="shared" si="0"/>
        <v>1</v>
      </c>
      <c r="AV16" s="484">
        <f t="shared" si="1"/>
        <v>1</v>
      </c>
      <c r="AW16" s="483">
        <f>AQ16</f>
        <v>226569855</v>
      </c>
      <c r="AX16" s="483">
        <f>AR16</f>
        <v>226569855</v>
      </c>
      <c r="AY16" s="14">
        <f t="shared" si="2"/>
        <v>0</v>
      </c>
      <c r="AZ16" s="485">
        <f t="shared" si="3"/>
        <v>0</v>
      </c>
      <c r="BA16" s="467"/>
      <c r="BB16" s="447" t="s">
        <v>462</v>
      </c>
      <c r="BC16" s="91">
        <f>F43</f>
        <v>100000000</v>
      </c>
      <c r="BD16" s="92">
        <f>I43</f>
        <v>43924396</v>
      </c>
      <c r="BE16" s="93">
        <f>K43</f>
        <v>10981099</v>
      </c>
      <c r="BF16" s="71">
        <f>MARZO!BF16+ABRIL!BE16+MAYO!BE16+JUNIO!BE16</f>
        <v>32943297</v>
      </c>
      <c r="BG16" s="109" t="s">
        <v>84</v>
      </c>
      <c r="BH16" s="114">
        <f>BH7+BH12+BH13+BH14+BH15</f>
        <v>4077802030</v>
      </c>
      <c r="BI16" s="114">
        <f>BI7+BI12+BI13+BI14+BI15</f>
        <v>2130987745.0699999</v>
      </c>
      <c r="BJ16" s="114">
        <f>BJ7+BJ12+BJ13+BJ14+BJ15</f>
        <v>1881859803.0699999</v>
      </c>
      <c r="BK16" s="114">
        <f>BK7+BK12+BK13+BK14+BK15</f>
        <v>182595936</v>
      </c>
      <c r="BL16" s="44">
        <f>+BK16+MAYO!BK16+ABRIL!BK16+MARZO!BL16</f>
        <v>1502343877</v>
      </c>
      <c r="BM16" s="164" t="s">
        <v>85</v>
      </c>
      <c r="BN16" s="101">
        <f>X114-X121+X147-X148-X153</f>
        <v>146793954</v>
      </c>
      <c r="BO16" s="99">
        <f>AA114-AA121+AA147-AA148-AA153</f>
        <v>54481653</v>
      </c>
      <c r="BP16" s="99">
        <f>AD114-AD121+AD147-AD148-AD153</f>
        <v>54481653</v>
      </c>
      <c r="BQ16" s="100">
        <f>AF114-AF121+AF147-AF148-AF153</f>
        <v>2022222</v>
      </c>
    </row>
    <row r="17" spans="1:70" s="467" customFormat="1" ht="17.25" thickBot="1" x14ac:dyDescent="0.3">
      <c r="A17" s="433">
        <f>+IF(MAYO!A17=0,"",MAYO!A17)</f>
        <v>11</v>
      </c>
      <c r="B17" s="439" t="str">
        <f>+IF(MAYO!B17=0,"",MAYO!B17)</f>
        <v>INGRESOS  CORRIENTES</v>
      </c>
      <c r="C17" s="435">
        <f>C19+C99</f>
        <v>3071195000</v>
      </c>
      <c r="D17" s="435">
        <f t="shared" ref="D17:N17" si="13">D19+D99</f>
        <v>0</v>
      </c>
      <c r="E17" s="435">
        <f t="shared" si="13"/>
        <v>659321838</v>
      </c>
      <c r="F17" s="435">
        <f t="shared" si="13"/>
        <v>3730516838</v>
      </c>
      <c r="G17" s="435">
        <f t="shared" si="13"/>
        <v>1771952634</v>
      </c>
      <c r="H17" s="435">
        <f t="shared" si="13"/>
        <v>234011722</v>
      </c>
      <c r="I17" s="435">
        <f t="shared" si="13"/>
        <v>2005964356</v>
      </c>
      <c r="J17" s="435">
        <f t="shared" si="13"/>
        <v>1148923994</v>
      </c>
      <c r="K17" s="435">
        <f t="shared" si="13"/>
        <v>174467477</v>
      </c>
      <c r="L17" s="435">
        <f t="shared" si="13"/>
        <v>1323391471</v>
      </c>
      <c r="M17" s="435">
        <f t="shared" si="13"/>
        <v>1724552482</v>
      </c>
      <c r="N17" s="216">
        <f t="shared" si="13"/>
        <v>2407125367</v>
      </c>
      <c r="P17" s="215">
        <f>P19+P99</f>
        <v>0</v>
      </c>
      <c r="Q17" s="216">
        <f>Q19+Q99</f>
        <v>14494257</v>
      </c>
      <c r="R17" s="10"/>
      <c r="S17" s="155">
        <f>+IF(MAYO!S17=0,"",MAYO!S17)</f>
        <v>1010101</v>
      </c>
      <c r="T17" s="159" t="str">
        <f>+IF(MAYO!T17=0,"",MAYO!T17)</f>
        <v>Sueldos del Personal de nómina</v>
      </c>
      <c r="U17" s="29">
        <f>+ENERO!U17</f>
        <v>294111900</v>
      </c>
      <c r="V17" s="17">
        <f>MAYO!V17+JUNIO!AL17</f>
        <v>0</v>
      </c>
      <c r="W17" s="17">
        <f>MAYO!W17+JUNIO!AM17</f>
        <v>0</v>
      </c>
      <c r="X17" s="20">
        <f>SUM(U17:W17)</f>
        <v>294111900</v>
      </c>
      <c r="Y17" s="21">
        <f>MAYO!AA17</f>
        <v>122382686</v>
      </c>
      <c r="Z17" s="457">
        <v>24052545</v>
      </c>
      <c r="AA17" s="20">
        <f>SUM(Y17:Z17)</f>
        <v>146435231</v>
      </c>
      <c r="AB17" s="21">
        <f>MAYO!AD17</f>
        <v>122382686</v>
      </c>
      <c r="AC17" s="457">
        <v>24052545</v>
      </c>
      <c r="AD17" s="20">
        <f>SUM(AB17:AC17)</f>
        <v>146435231</v>
      </c>
      <c r="AE17" s="21">
        <f>MAYO!AG17</f>
        <v>122382686</v>
      </c>
      <c r="AF17" s="457">
        <v>19881424</v>
      </c>
      <c r="AG17" s="20">
        <f>SUM(AE17:AF17)</f>
        <v>142264110</v>
      </c>
      <c r="AH17" s="21">
        <f>X17-AA17</f>
        <v>147676669</v>
      </c>
      <c r="AI17" s="17">
        <f>X17-AD17</f>
        <v>147676669</v>
      </c>
      <c r="AJ17" s="18">
        <f>X17-AG17</f>
        <v>151847790</v>
      </c>
      <c r="AK17" s="10"/>
      <c r="AL17" s="455">
        <v>0</v>
      </c>
      <c r="AM17" s="458">
        <v>0</v>
      </c>
      <c r="AN17" s="10"/>
      <c r="AO17" s="428"/>
      <c r="AP17" s="488" t="s">
        <v>87</v>
      </c>
      <c r="AQ17" s="489">
        <f>SUM(AQ7:AQ16)</f>
        <v>3726107030</v>
      </c>
      <c r="AR17" s="490">
        <f>SUM(AR7:AR16)</f>
        <v>2118768167</v>
      </c>
      <c r="AS17" s="491">
        <f>SUM(AS7:AS16)</f>
        <v>1436195282</v>
      </c>
      <c r="AT17" s="492"/>
      <c r="AU17" s="490">
        <f t="shared" si="0"/>
        <v>0.56862783326972766</v>
      </c>
      <c r="AV17" s="490">
        <f t="shared" si="1"/>
        <v>0.38544123140767644</v>
      </c>
      <c r="AW17" s="493">
        <f>SUM(AX7:AX16)</f>
        <v>2060667941</v>
      </c>
      <c r="AX17" s="493">
        <f>SUM(AX7:AX16)</f>
        <v>2060667941</v>
      </c>
      <c r="AY17" s="493">
        <f>SUM(AY7:AY16)</f>
        <v>-229448716</v>
      </c>
      <c r="AZ17" s="494">
        <f>SUM(AZ7:AZ16)</f>
        <v>-1665439089</v>
      </c>
      <c r="BA17" s="10"/>
      <c r="BB17" s="468" t="s">
        <v>463</v>
      </c>
      <c r="BC17" s="91">
        <f>F41+F52+F55+F58+F61+F67+F70+F73+F76+F79+F82+F88+F89+F90+F91</f>
        <v>417800000</v>
      </c>
      <c r="BD17" s="92">
        <f>I41+I52+I55+I58+I61+I67+I70+I73+I76+I79+I82+I88+I89+I90+I91</f>
        <v>134118965</v>
      </c>
      <c r="BE17" s="93">
        <f>K41+K52+K55+K58+K61+K67+K70+K73+K76+K79+K82+K88+K89+K90+K91</f>
        <v>17689776</v>
      </c>
      <c r="BF17" s="71">
        <f>MARZO!BF17+ABRIL!BE17+MAYO!BE17+JUNIO!BE17</f>
        <v>102981710</v>
      </c>
      <c r="BG17" s="116" t="s">
        <v>88</v>
      </c>
      <c r="BH17" s="117">
        <f>BC23-BH16</f>
        <v>0</v>
      </c>
      <c r="BI17" s="117"/>
      <c r="BJ17" s="117"/>
      <c r="BK17" s="117"/>
      <c r="BL17" s="44">
        <f>+BK17+MAYO!BK17+ABRIL!BK17+MARZO!BL17</f>
        <v>0</v>
      </c>
      <c r="BM17" s="164" t="s">
        <v>479</v>
      </c>
      <c r="BN17" s="101">
        <f>X123-X126-X139+X155-X156-X167-X168</f>
        <v>234967542</v>
      </c>
      <c r="BO17" s="99">
        <f>AA123-AA126-AA139+AA155-AA156-AA167-AA168</f>
        <v>130264070.06999999</v>
      </c>
      <c r="BP17" s="99">
        <f>AD123-AD126-AD139+AD155-AD156-AD167-AD168</f>
        <v>107712279.06999999</v>
      </c>
      <c r="BQ17" s="100">
        <f>AF123-AF126-AF139+AF155-AF156-AF167-AF168</f>
        <v>3638947</v>
      </c>
      <c r="BR17" s="10"/>
    </row>
    <row r="18" spans="1:70" s="10" customFormat="1" ht="15.75" thickBot="1" x14ac:dyDescent="0.3">
      <c r="A18" s="202" t="str">
        <f>+IF(MAYO!A18=0,"",MAYO!A18)</f>
        <v/>
      </c>
      <c r="B18" s="201" t="str">
        <f>+IF(MAYO!B18=0,"",MAYO!B18)</f>
        <v/>
      </c>
      <c r="C18" s="495"/>
      <c r="D18" s="495"/>
      <c r="E18" s="495"/>
      <c r="F18" s="495"/>
      <c r="G18" s="495"/>
      <c r="H18" s="495"/>
      <c r="I18" s="495"/>
      <c r="J18" s="495"/>
      <c r="K18" s="495"/>
      <c r="L18" s="495"/>
      <c r="M18" s="495"/>
      <c r="N18" s="496"/>
      <c r="P18" s="497"/>
      <c r="Q18" s="496"/>
      <c r="S18" s="155">
        <f>+IF(MAYO!S18=0,"",MAYO!S18)</f>
        <v>1010102</v>
      </c>
      <c r="T18" s="159" t="str">
        <f>+IF(MAYO!T18=0,"",MAYO!T18)</f>
        <v>Horas Extras,Dominic.,Festivos y Rec. Nocturnos</v>
      </c>
      <c r="U18" s="29">
        <f>+ENERO!U18</f>
        <v>8931208</v>
      </c>
      <c r="V18" s="17">
        <f>MAYO!V18+JUNIO!AL18</f>
        <v>0</v>
      </c>
      <c r="W18" s="17">
        <f>MAYO!W18+JUNIO!AM18</f>
        <v>3000000</v>
      </c>
      <c r="X18" s="20">
        <f>SUM(U18:W18)</f>
        <v>11931208</v>
      </c>
      <c r="Y18" s="21">
        <f>MAYO!AA18</f>
        <v>5802216</v>
      </c>
      <c r="Z18" s="457">
        <v>1449784</v>
      </c>
      <c r="AA18" s="20">
        <f>SUM(Y18:Z18)</f>
        <v>7252000</v>
      </c>
      <c r="AB18" s="21">
        <f>MAYO!AD18</f>
        <v>5802216</v>
      </c>
      <c r="AC18" s="457">
        <v>1449784</v>
      </c>
      <c r="AD18" s="20">
        <f>SUM(AB18:AC18)</f>
        <v>7252000</v>
      </c>
      <c r="AE18" s="21">
        <f>MAYO!AG18</f>
        <v>5802216</v>
      </c>
      <c r="AF18" s="457">
        <v>1198367</v>
      </c>
      <c r="AG18" s="20">
        <f>SUM(AE18:AF18)</f>
        <v>7000583</v>
      </c>
      <c r="AH18" s="21">
        <f>X18-AA18</f>
        <v>4679208</v>
      </c>
      <c r="AI18" s="17">
        <f>X18-AD18</f>
        <v>4679208</v>
      </c>
      <c r="AJ18" s="18">
        <f>X18-AG18</f>
        <v>4930625</v>
      </c>
      <c r="AL18" s="455">
        <v>0</v>
      </c>
      <c r="AM18" s="458">
        <v>3000000</v>
      </c>
      <c r="AO18" s="23"/>
      <c r="AP18" s="365" t="s">
        <v>53</v>
      </c>
      <c r="AQ18" s="365"/>
      <c r="AR18" s="365"/>
      <c r="AS18" s="365"/>
      <c r="AT18" s="365"/>
      <c r="AU18" s="365"/>
      <c r="AV18" s="365"/>
      <c r="AW18" s="365"/>
      <c r="AX18" s="365"/>
      <c r="AY18" s="365"/>
      <c r="AZ18" s="365"/>
      <c r="BA18" s="467"/>
      <c r="BB18" s="506" t="s">
        <v>464</v>
      </c>
      <c r="BC18" s="91">
        <f>F100+F101+F102+F105</f>
        <v>351695000</v>
      </c>
      <c r="BD18" s="92">
        <f>I100+I101+I102+I105</f>
        <v>163636778</v>
      </c>
      <c r="BE18" s="93">
        <f>K100+K101+K102+K105</f>
        <v>23939463</v>
      </c>
      <c r="BF18" s="71">
        <f>MARZO!BF18+ABRIL!BE18+MAYO!BE18+JUNIO!BE18</f>
        <v>163636778</v>
      </c>
      <c r="BM18" s="164" t="s">
        <v>89</v>
      </c>
      <c r="BN18" s="101">
        <f>X148+X156</f>
        <v>176579750</v>
      </c>
      <c r="BO18" s="99">
        <f>AA148+AA156</f>
        <v>78459643</v>
      </c>
      <c r="BP18" s="99">
        <f>AD148+AD156</f>
        <v>61142972</v>
      </c>
      <c r="BQ18" s="100">
        <f>AF148+AF156</f>
        <v>1282900</v>
      </c>
      <c r="BR18" s="467"/>
    </row>
    <row r="19" spans="1:70" s="10" customFormat="1" ht="15.75" x14ac:dyDescent="0.25">
      <c r="A19" s="498">
        <f>+IF(MAYO!A19=0,"",MAYO!A19)</f>
        <v>113</v>
      </c>
      <c r="B19" s="499" t="str">
        <f>+IF(MAYO!B19=0,"",MAYO!B19)</f>
        <v>VENTA DE SERVICIOS</v>
      </c>
      <c r="C19" s="53">
        <f t="shared" ref="C19:N19" si="14">C21+C85</f>
        <v>2739500000</v>
      </c>
      <c r="D19" s="53">
        <f t="shared" si="14"/>
        <v>0</v>
      </c>
      <c r="E19" s="53">
        <f t="shared" si="14"/>
        <v>639321838</v>
      </c>
      <c r="F19" s="54">
        <f t="shared" si="14"/>
        <v>3378821838</v>
      </c>
      <c r="G19" s="52">
        <f t="shared" si="14"/>
        <v>1632255319</v>
      </c>
      <c r="H19" s="53">
        <f t="shared" si="14"/>
        <v>210072259</v>
      </c>
      <c r="I19" s="54">
        <f t="shared" si="14"/>
        <v>1842327578</v>
      </c>
      <c r="J19" s="52">
        <f t="shared" si="14"/>
        <v>1009226679</v>
      </c>
      <c r="K19" s="53">
        <f t="shared" si="14"/>
        <v>150528014</v>
      </c>
      <c r="L19" s="54">
        <f t="shared" si="14"/>
        <v>1159754693</v>
      </c>
      <c r="M19" s="52">
        <f t="shared" si="14"/>
        <v>1536494260</v>
      </c>
      <c r="N19" s="54">
        <f t="shared" si="14"/>
        <v>2219067145</v>
      </c>
      <c r="O19" s="467"/>
      <c r="P19" s="52">
        <f>P21+P85</f>
        <v>0</v>
      </c>
      <c r="Q19" s="54">
        <f>Q21+Q85</f>
        <v>14494257</v>
      </c>
      <c r="S19" s="155">
        <f>+IF(MAYO!S19=0,"",MAYO!S19)</f>
        <v>1010103</v>
      </c>
      <c r="T19" s="159" t="str">
        <f>+IF(MAYO!T19=0,"",MAYO!T19)</f>
        <v>Prima Técnica</v>
      </c>
      <c r="U19" s="29">
        <f>+ENERO!U19</f>
        <v>0</v>
      </c>
      <c r="V19" s="17">
        <f>MAYO!V19+JUNIO!AL19</f>
        <v>0</v>
      </c>
      <c r="W19" s="17">
        <f>MAYO!W19+JUNIO!AM19</f>
        <v>0</v>
      </c>
      <c r="X19" s="20">
        <f>SUM(U19:W19)</f>
        <v>0</v>
      </c>
      <c r="Y19" s="21">
        <f>MAYO!AA19</f>
        <v>0</v>
      </c>
      <c r="Z19" s="457">
        <v>0</v>
      </c>
      <c r="AA19" s="20">
        <f>SUM(Y19:Z19)</f>
        <v>0</v>
      </c>
      <c r="AB19" s="21">
        <f>MAYO!AD19</f>
        <v>0</v>
      </c>
      <c r="AC19" s="457">
        <v>0</v>
      </c>
      <c r="AD19" s="20">
        <f>SUM(AB19:AC19)</f>
        <v>0</v>
      </c>
      <c r="AE19" s="21">
        <f>MAYO!AG19</f>
        <v>0</v>
      </c>
      <c r="AF19" s="457">
        <v>0</v>
      </c>
      <c r="AG19" s="20">
        <f>SUM(AE19:AF19)</f>
        <v>0</v>
      </c>
      <c r="AH19" s="21">
        <f>X19-AA19</f>
        <v>0</v>
      </c>
      <c r="AI19" s="17">
        <f>X19-AD19</f>
        <v>0</v>
      </c>
      <c r="AJ19" s="18">
        <f>X19-AG19</f>
        <v>0</v>
      </c>
      <c r="AL19" s="455">
        <v>0</v>
      </c>
      <c r="AM19" s="458">
        <v>0</v>
      </c>
      <c r="AO19" s="23"/>
      <c r="AP19" s="500"/>
      <c r="AQ19" s="501" t="s">
        <v>15</v>
      </c>
      <c r="AR19" s="502" t="s">
        <v>46</v>
      </c>
      <c r="AS19" s="503" t="s">
        <v>94</v>
      </c>
      <c r="AT19" s="502" t="s">
        <v>18</v>
      </c>
      <c r="AU19" s="504" t="s">
        <v>18</v>
      </c>
      <c r="AV19" s="505" t="s">
        <v>18</v>
      </c>
      <c r="AW19" s="957" t="str">
        <f>+CONCATENATE("PROYECCION A DICIEMBRE 31 DEL ",N3)</f>
        <v>PROYECCION A DICIEMBRE 31 DEL 2014</v>
      </c>
      <c r="AX19" s="958"/>
      <c r="AY19" s="958"/>
      <c r="AZ19" s="959"/>
      <c r="BA19" s="467"/>
      <c r="BB19" s="119" t="s">
        <v>95</v>
      </c>
      <c r="BC19" s="110">
        <f>F86+F87+F93+F103+F104</f>
        <v>119700000</v>
      </c>
      <c r="BD19" s="111">
        <f>I86+I87+I93+I103+I104</f>
        <v>51490709</v>
      </c>
      <c r="BE19" s="112">
        <f>K86+K87+K93+K103+K104</f>
        <v>8318300</v>
      </c>
      <c r="BF19" s="71">
        <f>MARZO!BF19+ABRIL!BE19+MAYO!BE19+JUNIO!BE19</f>
        <v>51410709</v>
      </c>
      <c r="BG19" s="467"/>
      <c r="BH19" s="467"/>
      <c r="BI19" s="467"/>
      <c r="BJ19" s="467"/>
      <c r="BK19" s="467"/>
      <c r="BM19" s="164" t="s">
        <v>96</v>
      </c>
      <c r="BN19" s="101">
        <f>X126+X167</f>
        <v>59412000</v>
      </c>
      <c r="BO19" s="99">
        <f>AA126+AA167</f>
        <v>24410917</v>
      </c>
      <c r="BP19" s="99">
        <f>AD126+AD167</f>
        <v>24410917</v>
      </c>
      <c r="BQ19" s="100">
        <f>AF126+AF167</f>
        <v>4682657</v>
      </c>
    </row>
    <row r="20" spans="1:70" s="514" customFormat="1" ht="15" x14ac:dyDescent="0.25">
      <c r="A20" s="202" t="str">
        <f>+IF(MAYO!A20=0,"",MAYO!A20)</f>
        <v/>
      </c>
      <c r="B20" s="201" t="str">
        <f>+IF(MAYO!B20=0,"",MAYO!B20)</f>
        <v/>
      </c>
      <c r="C20" s="495"/>
      <c r="D20" s="495"/>
      <c r="E20" s="495"/>
      <c r="F20" s="495"/>
      <c r="G20" s="495"/>
      <c r="H20" s="495"/>
      <c r="I20" s="495"/>
      <c r="J20" s="495"/>
      <c r="K20" s="495"/>
      <c r="L20" s="495"/>
      <c r="M20" s="495"/>
      <c r="N20" s="496"/>
      <c r="O20" s="10"/>
      <c r="P20" s="497"/>
      <c r="Q20" s="496"/>
      <c r="R20" s="10"/>
      <c r="S20" s="155">
        <f>+IF(MAYO!S20=0,"",MAYO!S20)</f>
        <v>1010104</v>
      </c>
      <c r="T20" s="159" t="str">
        <f>+IF(MAYO!T20=0,"",MAYO!T20)</f>
        <v>Otros</v>
      </c>
      <c r="U20" s="29">
        <f t="shared" ref="U20:AJ20" si="15">SUM(U21:U32)</f>
        <v>40319165</v>
      </c>
      <c r="V20" s="17">
        <f t="shared" si="15"/>
        <v>0</v>
      </c>
      <c r="W20" s="17">
        <f t="shared" si="15"/>
        <v>0</v>
      </c>
      <c r="X20" s="20">
        <f t="shared" si="15"/>
        <v>40319165</v>
      </c>
      <c r="Y20" s="21">
        <f t="shared" si="15"/>
        <v>5782370</v>
      </c>
      <c r="Z20" s="169">
        <f t="shared" si="15"/>
        <v>1986518</v>
      </c>
      <c r="AA20" s="20">
        <f t="shared" si="15"/>
        <v>7768888</v>
      </c>
      <c r="AB20" s="21">
        <f t="shared" si="15"/>
        <v>5782370</v>
      </c>
      <c r="AC20" s="169">
        <f t="shared" si="15"/>
        <v>1986518</v>
      </c>
      <c r="AD20" s="20">
        <f t="shared" si="15"/>
        <v>7768888</v>
      </c>
      <c r="AE20" s="21">
        <f t="shared" si="15"/>
        <v>5782370</v>
      </c>
      <c r="AF20" s="169">
        <f t="shared" si="15"/>
        <v>1974032</v>
      </c>
      <c r="AG20" s="20">
        <f t="shared" si="15"/>
        <v>7756402</v>
      </c>
      <c r="AH20" s="21">
        <f t="shared" si="15"/>
        <v>32550277</v>
      </c>
      <c r="AI20" s="17">
        <f t="shared" si="15"/>
        <v>32550277</v>
      </c>
      <c r="AJ20" s="18">
        <f t="shared" si="15"/>
        <v>32562763</v>
      </c>
      <c r="AK20" s="10"/>
      <c r="AL20" s="31">
        <f>SUM(AL21:AL32)</f>
        <v>0</v>
      </c>
      <c r="AM20" s="28">
        <f>SUM(AM21:AM32)</f>
        <v>0</v>
      </c>
      <c r="AN20" s="10"/>
      <c r="AO20" s="428"/>
      <c r="AP20" s="507" t="s">
        <v>26</v>
      </c>
      <c r="AQ20" s="508" t="s">
        <v>38</v>
      </c>
      <c r="AR20" s="509" t="s">
        <v>27</v>
      </c>
      <c r="AS20" s="510" t="s">
        <v>27</v>
      </c>
      <c r="AT20" s="509" t="s">
        <v>28</v>
      </c>
      <c r="AU20" s="511" t="s">
        <v>29</v>
      </c>
      <c r="AV20" s="511" t="s">
        <v>29</v>
      </c>
      <c r="AW20" s="512" t="s">
        <v>46</v>
      </c>
      <c r="AX20" s="512" t="s">
        <v>24</v>
      </c>
      <c r="AY20" s="511" t="s">
        <v>99</v>
      </c>
      <c r="AZ20" s="513" t="s">
        <v>99</v>
      </c>
      <c r="BA20" s="467"/>
      <c r="BB20" s="119" t="s">
        <v>465</v>
      </c>
      <c r="BC20" s="83">
        <f>+F109+F111+F113+F114+F115</f>
        <v>2400000</v>
      </c>
      <c r="BD20" s="84">
        <f>+I109+I111+I113+I114+I115</f>
        <v>14204925</v>
      </c>
      <c r="BE20" s="85">
        <f>+K109+K111+K113+K114+K115</f>
        <v>39979</v>
      </c>
      <c r="BF20" s="71">
        <f>MARZO!BF20+ABRIL!BE20+MAYO!BE20+JUNIO!BE20</f>
        <v>14204925</v>
      </c>
      <c r="BG20" s="467"/>
      <c r="BH20" s="467"/>
      <c r="BI20" s="467"/>
      <c r="BJ20" s="467"/>
      <c r="BK20" s="467"/>
      <c r="BL20" s="467"/>
      <c r="BM20" s="166" t="s">
        <v>474</v>
      </c>
      <c r="BN20" s="101">
        <f>+X141-X143</f>
        <v>10000000</v>
      </c>
      <c r="BO20" s="99">
        <f>+AA141-AA143</f>
        <v>5464455</v>
      </c>
      <c r="BP20" s="99">
        <f>+AD141-AD143</f>
        <v>5464455</v>
      </c>
      <c r="BQ20" s="100">
        <f>+AF141-AF143</f>
        <v>0</v>
      </c>
      <c r="BR20" s="10"/>
    </row>
    <row r="21" spans="1:70" s="514" customFormat="1" ht="16.5" thickBot="1" x14ac:dyDescent="0.3">
      <c r="A21" s="515">
        <f>+IF(MAYO!A21=0,"",MAYO!A21)</f>
        <v>11301</v>
      </c>
      <c r="B21" s="516" t="str">
        <f>+IF(MAYO!B21=0,"",MAYO!B21)</f>
        <v>Venta de Servicios de Salud</v>
      </c>
      <c r="C21" s="518">
        <f t="shared" ref="C21:N21" si="16">C22+C25+C28+C41+C42+C45+C48+C51+C54+C57+C60+C63+C66+C69+C72+C75+C78+C81</f>
        <v>2432800000</v>
      </c>
      <c r="D21" s="518">
        <f t="shared" si="16"/>
        <v>0</v>
      </c>
      <c r="E21" s="518">
        <f t="shared" si="16"/>
        <v>637634338</v>
      </c>
      <c r="F21" s="519">
        <f t="shared" si="16"/>
        <v>3070434338</v>
      </c>
      <c r="G21" s="517">
        <f t="shared" si="16"/>
        <v>1586832910</v>
      </c>
      <c r="H21" s="518">
        <f t="shared" si="16"/>
        <v>201753959</v>
      </c>
      <c r="I21" s="519">
        <f t="shared" si="16"/>
        <v>1788586869</v>
      </c>
      <c r="J21" s="517">
        <f t="shared" si="16"/>
        <v>963884270</v>
      </c>
      <c r="K21" s="518">
        <f t="shared" si="16"/>
        <v>142209714</v>
      </c>
      <c r="L21" s="519">
        <f t="shared" si="16"/>
        <v>1106093984</v>
      </c>
      <c r="M21" s="517">
        <f t="shared" si="16"/>
        <v>1281847469</v>
      </c>
      <c r="N21" s="519">
        <f t="shared" si="16"/>
        <v>1964340354</v>
      </c>
      <c r="O21" s="467"/>
      <c r="P21" s="52">
        <f>P22+P25+P28+P41+P42+P45+P48+P51+P54+P57+P60+P63+P66+P69+P72+P75+P78+P81</f>
        <v>0</v>
      </c>
      <c r="Q21" s="54">
        <f>Q22+Q25+Q28+Q41+Q42+Q45+Q48+Q51+Q54+Q57+Q60+Q63+Q66+Q69+Q72+Q75+Q78+Q81</f>
        <v>14494257</v>
      </c>
      <c r="R21" s="10"/>
      <c r="S21" s="156" t="str">
        <f>+IF(MAYO!S21=0,"",MAYO!S21)</f>
        <v>1010104-1</v>
      </c>
      <c r="T21" s="55" t="str">
        <f>+IF(MAYO!T21=0,"",MAYO!T21)</f>
        <v xml:space="preserve">Prima de Navidad </v>
      </c>
      <c r="U21" s="29">
        <f>+ENERO!U21</f>
        <v>25530547</v>
      </c>
      <c r="V21" s="17">
        <f>MAYO!V21+JUNIO!AL21</f>
        <v>0</v>
      </c>
      <c r="W21" s="17">
        <f>MAYO!W21+JUNIO!AM21</f>
        <v>0</v>
      </c>
      <c r="X21" s="20">
        <f t="shared" ref="X21:X33" si="17">SUM(U21:W21)</f>
        <v>25530547</v>
      </c>
      <c r="Y21" s="21">
        <f>MAYO!AA21</f>
        <v>0</v>
      </c>
      <c r="Z21" s="457">
        <v>0</v>
      </c>
      <c r="AA21" s="20">
        <f t="shared" ref="AA21:AA33" si="18">SUM(Y21:Z21)</f>
        <v>0</v>
      </c>
      <c r="AB21" s="21">
        <f>MAYO!AD21</f>
        <v>0</v>
      </c>
      <c r="AC21" s="457">
        <v>0</v>
      </c>
      <c r="AD21" s="20">
        <f t="shared" ref="AD21:AD33" si="19">SUM(AB21:AC21)</f>
        <v>0</v>
      </c>
      <c r="AE21" s="21">
        <f>MAYO!AG21</f>
        <v>0</v>
      </c>
      <c r="AF21" s="457">
        <v>0</v>
      </c>
      <c r="AG21" s="20">
        <f t="shared" ref="AG21:AG33" si="20">SUM(AE21:AF21)</f>
        <v>0</v>
      </c>
      <c r="AH21" s="21">
        <f t="shared" ref="AH21:AH33" si="21">X21-AA21</f>
        <v>25530547</v>
      </c>
      <c r="AI21" s="17">
        <f t="shared" ref="AI21:AI33" si="22">X21-AD21</f>
        <v>25530547</v>
      </c>
      <c r="AJ21" s="18">
        <f t="shared" ref="AJ21:AJ33" si="23">X21-AG21</f>
        <v>25530547</v>
      </c>
      <c r="AK21" s="10"/>
      <c r="AL21" s="455">
        <v>0</v>
      </c>
      <c r="AM21" s="458">
        <v>0</v>
      </c>
      <c r="AN21" s="10"/>
      <c r="AO21" s="428"/>
      <c r="AP21" s="520"/>
      <c r="AQ21" s="521"/>
      <c r="AR21" s="522" t="str">
        <f>AR6</f>
        <v>JUNIO</v>
      </c>
      <c r="AS21" s="523" t="str">
        <f>AR6</f>
        <v>JUNIO</v>
      </c>
      <c r="AT21" s="522" t="str">
        <f>AR6</f>
        <v>JUNIO</v>
      </c>
      <c r="AU21" s="522" t="s">
        <v>46</v>
      </c>
      <c r="AV21" s="522" t="s">
        <v>24</v>
      </c>
      <c r="AW21" s="524"/>
      <c r="AX21" s="524"/>
      <c r="AY21" s="522" t="s">
        <v>46</v>
      </c>
      <c r="AZ21" s="525" t="s">
        <v>24</v>
      </c>
      <c r="BA21" s="10"/>
      <c r="BB21" s="119" t="s">
        <v>466</v>
      </c>
      <c r="BC21" s="83">
        <f>+F117</f>
        <v>8000000</v>
      </c>
      <c r="BD21" s="84">
        <f>I117</f>
        <v>4164000</v>
      </c>
      <c r="BE21" s="85">
        <f>K117</f>
        <v>0</v>
      </c>
      <c r="BF21" s="71">
        <f>MARZO!BF21+ABRIL!BE21+MAYO!BE21+JUNIO!BE21</f>
        <v>4164000</v>
      </c>
      <c r="BG21" s="467"/>
      <c r="BH21" s="467"/>
      <c r="BI21" s="467"/>
      <c r="BJ21" s="467"/>
      <c r="BK21" s="467"/>
      <c r="BL21" s="467"/>
      <c r="BM21" s="164" t="s">
        <v>101</v>
      </c>
      <c r="BN21" s="101">
        <v>0</v>
      </c>
      <c r="BO21" s="99">
        <v>0</v>
      </c>
      <c r="BP21" s="99">
        <v>0</v>
      </c>
      <c r="BQ21" s="100">
        <v>0</v>
      </c>
      <c r="BR21" s="467"/>
    </row>
    <row r="22" spans="1:70" s="10" customFormat="1" ht="15" x14ac:dyDescent="0.25">
      <c r="A22" s="57">
        <f>+IF(MAYO!A22=0,"",MAYO!A22)</f>
        <v>1130101</v>
      </c>
      <c r="B22" s="45" t="str">
        <f>+IF(MAYO!B22=0,"",MAYO!B22)</f>
        <v>EPS - REGIMEN CONTRIBUTIVO</v>
      </c>
      <c r="C22" s="53">
        <f t="shared" ref="C22:N22" si="24">SUM(C23:C24)</f>
        <v>1295000000</v>
      </c>
      <c r="D22" s="53">
        <f t="shared" si="24"/>
        <v>0</v>
      </c>
      <c r="E22" s="53">
        <f t="shared" si="24"/>
        <v>507063549</v>
      </c>
      <c r="F22" s="54">
        <f t="shared" si="24"/>
        <v>1802063549</v>
      </c>
      <c r="G22" s="52">
        <f t="shared" si="24"/>
        <v>979708059</v>
      </c>
      <c r="H22" s="53">
        <f t="shared" si="24"/>
        <v>108923240</v>
      </c>
      <c r="I22" s="54">
        <f t="shared" si="24"/>
        <v>1088631299</v>
      </c>
      <c r="J22" s="52">
        <f t="shared" si="24"/>
        <v>515580714</v>
      </c>
      <c r="K22" s="53">
        <f t="shared" si="24"/>
        <v>41451265</v>
      </c>
      <c r="L22" s="54">
        <f t="shared" si="24"/>
        <v>557031979</v>
      </c>
      <c r="M22" s="52">
        <f t="shared" si="24"/>
        <v>713432250</v>
      </c>
      <c r="N22" s="54">
        <f t="shared" si="24"/>
        <v>1245031570</v>
      </c>
      <c r="P22" s="52">
        <f>SUM(P23:P24)</f>
        <v>0</v>
      </c>
      <c r="Q22" s="54">
        <f>SUM(Q23:Q24)</f>
        <v>0</v>
      </c>
      <c r="S22" s="156" t="str">
        <f>+IF(MAYO!S22=0,"",MAYO!S22)</f>
        <v>1010104-2</v>
      </c>
      <c r="T22" s="55" t="str">
        <f>+IF(MAYO!T22=0,"",MAYO!T22)</f>
        <v>Prima Vida Cara</v>
      </c>
      <c r="U22" s="29">
        <f>+ENERO!U22</f>
        <v>0</v>
      </c>
      <c r="V22" s="17">
        <f>MAYO!V22+JUNIO!AL22</f>
        <v>0</v>
      </c>
      <c r="W22" s="17">
        <f>MAYO!W22+JUNIO!AM22</f>
        <v>0</v>
      </c>
      <c r="X22" s="20">
        <f t="shared" si="17"/>
        <v>0</v>
      </c>
      <c r="Y22" s="21">
        <f>MAYO!AA22</f>
        <v>0</v>
      </c>
      <c r="Z22" s="457">
        <v>0</v>
      </c>
      <c r="AA22" s="20">
        <f t="shared" si="18"/>
        <v>0</v>
      </c>
      <c r="AB22" s="21">
        <f>MAYO!AD22</f>
        <v>0</v>
      </c>
      <c r="AC22" s="457">
        <v>0</v>
      </c>
      <c r="AD22" s="20">
        <f t="shared" si="19"/>
        <v>0</v>
      </c>
      <c r="AE22" s="21">
        <f>MAYO!AG22</f>
        <v>0</v>
      </c>
      <c r="AF22" s="457">
        <v>0</v>
      </c>
      <c r="AG22" s="20">
        <f t="shared" si="20"/>
        <v>0</v>
      </c>
      <c r="AH22" s="21">
        <f t="shared" si="21"/>
        <v>0</v>
      </c>
      <c r="AI22" s="17">
        <f t="shared" si="22"/>
        <v>0</v>
      </c>
      <c r="AJ22" s="18">
        <f t="shared" si="23"/>
        <v>0</v>
      </c>
      <c r="AL22" s="455">
        <v>0</v>
      </c>
      <c r="AM22" s="458">
        <v>0</v>
      </c>
      <c r="AO22" s="23"/>
      <c r="AP22" s="526" t="s">
        <v>106</v>
      </c>
      <c r="AQ22" s="527">
        <f>X17+X66</f>
        <v>913498656</v>
      </c>
      <c r="AR22" s="527">
        <f>AD17+AD66</f>
        <v>456049919</v>
      </c>
      <c r="AS22" s="527">
        <f>AG17+AG66</f>
        <v>451878797</v>
      </c>
      <c r="AT22" s="528"/>
      <c r="AU22" s="529">
        <f t="shared" ref="AU22:AU32" si="25">IF(AQ22=0," ",AR22/AQ22)</f>
        <v>0.49923436231087348</v>
      </c>
      <c r="AV22" s="529">
        <f t="shared" ref="AV22:AV32" si="26">IF(AQ22=0," ",AS22/AQ22)</f>
        <v>0.49466826692298932</v>
      </c>
      <c r="AW22" s="530">
        <f>AR22/$AO$2*12</f>
        <v>912099838</v>
      </c>
      <c r="AX22" s="530">
        <f>AS22/$AO$2*12</f>
        <v>903757594</v>
      </c>
      <c r="AY22" s="530">
        <f t="shared" ref="AY22:AY31" si="27">AW22-AQ22</f>
        <v>-1398818</v>
      </c>
      <c r="AZ22" s="531">
        <f t="shared" ref="AZ22:AZ31" si="28">AQ22-AX22</f>
        <v>9741062</v>
      </c>
      <c r="BA22" s="467"/>
      <c r="BB22" s="119" t="s">
        <v>467</v>
      </c>
      <c r="BC22" s="83">
        <f>SUMIF($B8:B117,$B24,F8:F117)+F116</f>
        <v>735142918</v>
      </c>
      <c r="BD22" s="84">
        <f>SUMIF($B8:B117,$B24,I8:I117)+I116</f>
        <v>564533843</v>
      </c>
      <c r="BE22" s="85">
        <f>SUMIF($B8:B117,$B24,K8:K117)+K116</f>
        <v>9284091</v>
      </c>
      <c r="BF22" s="71">
        <f>MARZO!BF22+ABRIL!BE22+MAYO!BE22+JUNIO!BE22</f>
        <v>564533843</v>
      </c>
      <c r="BG22" s="467"/>
      <c r="BH22" s="467"/>
      <c r="BI22" s="467"/>
      <c r="BJ22" s="467"/>
      <c r="BK22" s="467"/>
      <c r="BM22" s="89" t="s">
        <v>69</v>
      </c>
      <c r="BN22" s="101">
        <f>BN23+BN24</f>
        <v>55451506</v>
      </c>
      <c r="BO22" s="99">
        <f>BO23+BO24</f>
        <v>20181916</v>
      </c>
      <c r="BP22" s="99">
        <f>BP23+BP24</f>
        <v>20181916</v>
      </c>
      <c r="BQ22" s="100">
        <f>BQ23+BQ24</f>
        <v>2457999</v>
      </c>
      <c r="BR22" s="467"/>
    </row>
    <row r="23" spans="1:70" s="514" customFormat="1" ht="15.75" thickBot="1" x14ac:dyDescent="0.25">
      <c r="A23" s="188" t="str">
        <f>+IF(MAYO!A23=0,"",MAYO!A23)</f>
        <v>1130101-1</v>
      </c>
      <c r="B23" s="189" t="str">
        <f>+CONCATENATE("Vigencia ",INSTRUCCIONES!$F$3)</f>
        <v>Vigencia 2014</v>
      </c>
      <c r="C23" s="456">
        <f>+ENERO!C23</f>
        <v>1295000000</v>
      </c>
      <c r="D23" s="456">
        <f>MAYO!D23+JUNIO!P23</f>
        <v>0</v>
      </c>
      <c r="E23" s="456">
        <f>MAYO!E23+JUNIO!Q23</f>
        <v>0</v>
      </c>
      <c r="F23" s="170">
        <f>SUM(C23:E23)</f>
        <v>1295000000</v>
      </c>
      <c r="G23" s="283">
        <f>MAYO!I23</f>
        <v>534706994</v>
      </c>
      <c r="H23" s="457">
        <v>104128822</v>
      </c>
      <c r="I23" s="170">
        <f>SUM(G23:H23)</f>
        <v>638835816</v>
      </c>
      <c r="J23" s="283">
        <f>MAYO!L23</f>
        <v>70579649</v>
      </c>
      <c r="K23" s="457">
        <v>36656847</v>
      </c>
      <c r="L23" s="170">
        <f>SUM(J23:K23)</f>
        <v>107236496</v>
      </c>
      <c r="M23" s="283">
        <f>F23-I23</f>
        <v>656164184</v>
      </c>
      <c r="N23" s="170">
        <f>F23-L23</f>
        <v>1187763504</v>
      </c>
      <c r="O23" s="10"/>
      <c r="P23" s="455">
        <v>0</v>
      </c>
      <c r="Q23" s="458">
        <v>0</v>
      </c>
      <c r="R23" s="10"/>
      <c r="S23" s="156" t="str">
        <f>+IF(MAYO!S23=0,"",MAYO!S23)</f>
        <v>1010104-3</v>
      </c>
      <c r="T23" s="55" t="str">
        <f>+IF(MAYO!T23=0,"",MAYO!T23)</f>
        <v>Prima de Vacaciones</v>
      </c>
      <c r="U23" s="29">
        <f>+ENERO!U23</f>
        <v>12254663</v>
      </c>
      <c r="V23" s="17">
        <f>MAYO!V23+JUNIO!AL23</f>
        <v>0</v>
      </c>
      <c r="W23" s="17">
        <f>MAYO!W23+JUNIO!AM23</f>
        <v>0</v>
      </c>
      <c r="X23" s="20">
        <f t="shared" si="17"/>
        <v>12254663</v>
      </c>
      <c r="Y23" s="21">
        <f>MAYO!AA23</f>
        <v>4799268</v>
      </c>
      <c r="Z23" s="457">
        <v>1689280</v>
      </c>
      <c r="AA23" s="20">
        <f t="shared" si="18"/>
        <v>6488548</v>
      </c>
      <c r="AB23" s="21">
        <f>MAYO!AD23</f>
        <v>4799268</v>
      </c>
      <c r="AC23" s="457">
        <v>1689280</v>
      </c>
      <c r="AD23" s="20">
        <f t="shared" si="19"/>
        <v>6488548</v>
      </c>
      <c r="AE23" s="21">
        <f>MAYO!AG23</f>
        <v>4799268</v>
      </c>
      <c r="AF23" s="457">
        <v>1689280</v>
      </c>
      <c r="AG23" s="20">
        <f t="shared" si="20"/>
        <v>6488548</v>
      </c>
      <c r="AH23" s="21">
        <f t="shared" si="21"/>
        <v>5766115</v>
      </c>
      <c r="AI23" s="17">
        <f t="shared" si="22"/>
        <v>5766115</v>
      </c>
      <c r="AJ23" s="18">
        <f t="shared" si="23"/>
        <v>5766115</v>
      </c>
      <c r="AK23" s="10"/>
      <c r="AL23" s="455">
        <v>0</v>
      </c>
      <c r="AM23" s="458">
        <v>0</v>
      </c>
      <c r="AN23" s="10"/>
      <c r="AO23" s="453"/>
      <c r="AP23" s="532" t="s">
        <v>110</v>
      </c>
      <c r="AQ23" s="533">
        <f>X16+X65-AQ22</f>
        <v>299470220</v>
      </c>
      <c r="AR23" s="533">
        <f>AD16+AD65-AR22</f>
        <v>130731652</v>
      </c>
      <c r="AS23" s="533">
        <f>AG16+AG65-AS22</f>
        <v>114371228</v>
      </c>
      <c r="AT23" s="401"/>
      <c r="AU23" s="419">
        <f t="shared" si="25"/>
        <v>0.43654307930852021</v>
      </c>
      <c r="AV23" s="419">
        <f t="shared" si="26"/>
        <v>0.38191185754630291</v>
      </c>
      <c r="AW23" s="533">
        <f>(AR23-AD21-AD22-AD23-AD25-AD30-AD33-AD70-AD71-AD72-AD74-AD78-AD81)/$AO$2*12+AX22/12*2.5+AD30+AD33+AD78+AD81</f>
        <v>367497858.08333331</v>
      </c>
      <c r="AX23" s="533">
        <f>(AS23-AG21-AG22-AG23-AG25-AG30-AG33-AG70-AG71-AG72-AG74-AG78-AG81)/$AO$2*12+AX22/12*2.5+AG30+AG33+AG78+AG81</f>
        <v>351258123.08333331</v>
      </c>
      <c r="AY23" s="533">
        <f t="shared" si="27"/>
        <v>68027638.083333313</v>
      </c>
      <c r="AZ23" s="62">
        <f t="shared" si="28"/>
        <v>-51787903.083333313</v>
      </c>
      <c r="BA23" s="467"/>
      <c r="BB23" s="678" t="s">
        <v>111</v>
      </c>
      <c r="BC23" s="679">
        <f>BC7+BC8+BC20+BC21+BC22</f>
        <v>4077802030</v>
      </c>
      <c r="BD23" s="138">
        <f>BD7+BD8+BD20+BD21+BD22+BD92</f>
        <v>2282404945</v>
      </c>
      <c r="BE23" s="139">
        <f>BE7+BE8+BE20+BE21+BE22+BE92</f>
        <v>174507456</v>
      </c>
      <c r="BF23" s="467"/>
      <c r="BG23" s="467"/>
      <c r="BH23" s="467"/>
      <c r="BI23" s="467"/>
      <c r="BJ23" s="467"/>
      <c r="BK23" s="467"/>
      <c r="BL23" s="467"/>
      <c r="BM23" s="164" t="s">
        <v>107</v>
      </c>
      <c r="BN23" s="101">
        <f>X177</f>
        <v>37951506</v>
      </c>
      <c r="BO23" s="99">
        <f>AA177</f>
        <v>14747994</v>
      </c>
      <c r="BP23" s="99">
        <f>AD177</f>
        <v>14747994</v>
      </c>
      <c r="BQ23" s="100">
        <f>AF177</f>
        <v>2457999</v>
      </c>
      <c r="BR23" s="10"/>
    </row>
    <row r="24" spans="1:70" s="514" customFormat="1" ht="15" x14ac:dyDescent="0.2">
      <c r="A24" s="188" t="str">
        <f>+IF(MAYO!A24=0,"",MAYO!A24)</f>
        <v>1130101-2</v>
      </c>
      <c r="B24" s="189" t="str">
        <f>+IF(MAYO!B24=0,"",MAYO!B24)</f>
        <v>Vigencias Anteriores</v>
      </c>
      <c r="C24" s="456">
        <f>+ENERO!C24</f>
        <v>0</v>
      </c>
      <c r="D24" s="456">
        <f>MAYO!D24+JUNIO!P24</f>
        <v>0</v>
      </c>
      <c r="E24" s="456">
        <f>MAYO!E24+JUNIO!Q24</f>
        <v>507063549</v>
      </c>
      <c r="F24" s="170">
        <f>SUM(C24:E24)</f>
        <v>507063549</v>
      </c>
      <c r="G24" s="283">
        <f>MAYO!I24</f>
        <v>445001065</v>
      </c>
      <c r="H24" s="457">
        <v>4794418</v>
      </c>
      <c r="I24" s="170">
        <f>SUM(G24:H24)</f>
        <v>449795483</v>
      </c>
      <c r="J24" s="283">
        <f>MAYO!L24</f>
        <v>445001065</v>
      </c>
      <c r="K24" s="457">
        <v>4794418</v>
      </c>
      <c r="L24" s="170">
        <f>SUM(J24:K24)</f>
        <v>449795483</v>
      </c>
      <c r="M24" s="283">
        <f>F24-I24</f>
        <v>57268066</v>
      </c>
      <c r="N24" s="170">
        <f>F24-L24</f>
        <v>57268066</v>
      </c>
      <c r="O24" s="467"/>
      <c r="P24" s="455">
        <v>0</v>
      </c>
      <c r="Q24" s="458">
        <v>0</v>
      </c>
      <c r="R24" s="10"/>
      <c r="S24" s="156" t="str">
        <f>+IF(MAYO!S24=0,"",MAYO!S24)</f>
        <v>1010104-4</v>
      </c>
      <c r="T24" s="55" t="str">
        <f>+IF(MAYO!T24=0,"",MAYO!T24)</f>
        <v>Prima Clima</v>
      </c>
      <c r="U24" s="29">
        <f>+ENERO!U24</f>
        <v>0</v>
      </c>
      <c r="V24" s="17">
        <f>MAYO!V24+JUNIO!AL24</f>
        <v>0</v>
      </c>
      <c r="W24" s="17">
        <f>MAYO!W24+JUNIO!AM24</f>
        <v>0</v>
      </c>
      <c r="X24" s="20">
        <f t="shared" si="17"/>
        <v>0</v>
      </c>
      <c r="Y24" s="21">
        <f>MAYO!AA24</f>
        <v>0</v>
      </c>
      <c r="Z24" s="457">
        <v>0</v>
      </c>
      <c r="AA24" s="20">
        <f t="shared" si="18"/>
        <v>0</v>
      </c>
      <c r="AB24" s="21">
        <f>MAYO!AD24</f>
        <v>0</v>
      </c>
      <c r="AC24" s="457">
        <v>0</v>
      </c>
      <c r="AD24" s="20">
        <f t="shared" si="19"/>
        <v>0</v>
      </c>
      <c r="AE24" s="21">
        <f>MAYO!AG24</f>
        <v>0</v>
      </c>
      <c r="AF24" s="457">
        <v>0</v>
      </c>
      <c r="AG24" s="20">
        <f t="shared" si="20"/>
        <v>0</v>
      </c>
      <c r="AH24" s="21">
        <f t="shared" si="21"/>
        <v>0</v>
      </c>
      <c r="AI24" s="17">
        <f t="shared" si="22"/>
        <v>0</v>
      </c>
      <c r="AJ24" s="18">
        <f t="shared" si="23"/>
        <v>0</v>
      </c>
      <c r="AK24" s="10"/>
      <c r="AL24" s="455">
        <v>0</v>
      </c>
      <c r="AM24" s="458">
        <v>0</v>
      </c>
      <c r="AN24" s="10"/>
      <c r="AO24" s="453"/>
      <c r="AP24" s="507" t="s">
        <v>115</v>
      </c>
      <c r="AQ24" s="528">
        <f>X35+X83</f>
        <v>398858960</v>
      </c>
      <c r="AR24" s="528">
        <f>AD35+AD83</f>
        <v>174113682</v>
      </c>
      <c r="AS24" s="528">
        <f>AG35+AG83</f>
        <v>147282678</v>
      </c>
      <c r="AT24" s="528"/>
      <c r="AU24" s="456">
        <f t="shared" si="25"/>
        <v>0.43652944890594914</v>
      </c>
      <c r="AV24" s="456">
        <f t="shared" si="26"/>
        <v>0.36926004620781239</v>
      </c>
      <c r="AW24" s="456">
        <f>(AR24-AD41-AD88)/$AO$2*12+AD41+AD88</f>
        <v>311211248</v>
      </c>
      <c r="AX24" s="456">
        <f>(AS24-AG41-AG88)/$AO$2*12+AG41+AG88</f>
        <v>262144990</v>
      </c>
      <c r="AY24" s="456">
        <f t="shared" si="27"/>
        <v>-87647712</v>
      </c>
      <c r="AZ24" s="170">
        <f t="shared" si="28"/>
        <v>136713970</v>
      </c>
      <c r="BA24" s="10"/>
      <c r="BB24" s="534"/>
      <c r="BC24" s="467"/>
      <c r="BD24" s="467"/>
      <c r="BE24" s="467"/>
      <c r="BF24" s="467"/>
      <c r="BG24" s="467"/>
      <c r="BH24" s="467"/>
      <c r="BI24" s="467"/>
      <c r="BJ24" s="467"/>
      <c r="BK24" s="467"/>
      <c r="BL24" s="467"/>
      <c r="BM24" s="164" t="s">
        <v>112</v>
      </c>
      <c r="BN24" s="101">
        <f>X170-X177-X174-X183-X191</f>
        <v>17500000</v>
      </c>
      <c r="BO24" s="99">
        <f>AA170-AA177-AA174-AA183-AA191</f>
        <v>5433922</v>
      </c>
      <c r="BP24" s="99">
        <f>AD170-AD177-AD174-AD183-AD191</f>
        <v>5433922</v>
      </c>
      <c r="BQ24" s="100">
        <f>AF170-AF177-AF174-AF183-AF191</f>
        <v>0</v>
      </c>
      <c r="BR24" s="467"/>
    </row>
    <row r="25" spans="1:70" s="467" customFormat="1" ht="15" x14ac:dyDescent="0.25">
      <c r="A25" s="57">
        <f>+IF(MAYO!A25=0,"",MAYO!A25)</f>
        <v>1130102</v>
      </c>
      <c r="B25" s="45" t="str">
        <f>+IF(MAYO!B25=0,"",MAYO!B25)</f>
        <v>ARS - REGIMEN SUBSIDIADO</v>
      </c>
      <c r="C25" s="53">
        <f t="shared" ref="C25:N25" si="29">SUM(C26:C27)</f>
        <v>785000000</v>
      </c>
      <c r="D25" s="53">
        <f t="shared" si="29"/>
        <v>0</v>
      </c>
      <c r="E25" s="53">
        <f t="shared" si="29"/>
        <v>76960723</v>
      </c>
      <c r="F25" s="54">
        <f t="shared" si="29"/>
        <v>861960723</v>
      </c>
      <c r="G25" s="52">
        <f t="shared" si="29"/>
        <v>395277452</v>
      </c>
      <c r="H25" s="53">
        <f t="shared" si="29"/>
        <v>56180719</v>
      </c>
      <c r="I25" s="54">
        <f t="shared" si="29"/>
        <v>451458171</v>
      </c>
      <c r="J25" s="52">
        <f t="shared" si="29"/>
        <v>295636055</v>
      </c>
      <c r="K25" s="53">
        <f t="shared" si="29"/>
        <v>66432454</v>
      </c>
      <c r="L25" s="54">
        <f t="shared" si="29"/>
        <v>362068509</v>
      </c>
      <c r="M25" s="52">
        <f t="shared" si="29"/>
        <v>410502552</v>
      </c>
      <c r="N25" s="54">
        <f t="shared" si="29"/>
        <v>499892214</v>
      </c>
      <c r="P25" s="52">
        <f>SUM(P26:P27)</f>
        <v>0</v>
      </c>
      <c r="Q25" s="54">
        <f>SUM(Q26:Q27)</f>
        <v>14494257</v>
      </c>
      <c r="R25" s="10"/>
      <c r="S25" s="156" t="str">
        <f>+IF(MAYO!S25=0,"",MAYO!S25)</f>
        <v>1010104-5</v>
      </c>
      <c r="T25" s="55" t="str">
        <f>+IF(MAYO!T25=0,"",MAYO!T25)</f>
        <v>Prima de Servicios</v>
      </c>
      <c r="U25" s="29">
        <f>+ENERO!U25</f>
        <v>0</v>
      </c>
      <c r="V25" s="17">
        <f>MAYO!V25+JUNIO!AL25</f>
        <v>0</v>
      </c>
      <c r="W25" s="17">
        <f>MAYO!W25+JUNIO!AM25</f>
        <v>0</v>
      </c>
      <c r="X25" s="20">
        <f t="shared" si="17"/>
        <v>0</v>
      </c>
      <c r="Y25" s="21">
        <f>MAYO!AA25</f>
        <v>0</v>
      </c>
      <c r="Z25" s="457">
        <v>0</v>
      </c>
      <c r="AA25" s="20">
        <f t="shared" si="18"/>
        <v>0</v>
      </c>
      <c r="AB25" s="21">
        <f>MAYO!AD25</f>
        <v>0</v>
      </c>
      <c r="AC25" s="457">
        <v>0</v>
      </c>
      <c r="AD25" s="20">
        <f t="shared" si="19"/>
        <v>0</v>
      </c>
      <c r="AE25" s="21">
        <f>MAYO!AG25</f>
        <v>0</v>
      </c>
      <c r="AF25" s="457">
        <v>0</v>
      </c>
      <c r="AG25" s="20">
        <f t="shared" si="20"/>
        <v>0</v>
      </c>
      <c r="AH25" s="21">
        <f t="shared" si="21"/>
        <v>0</v>
      </c>
      <c r="AI25" s="17">
        <f t="shared" si="22"/>
        <v>0</v>
      </c>
      <c r="AJ25" s="18">
        <f t="shared" si="23"/>
        <v>0</v>
      </c>
      <c r="AK25" s="10"/>
      <c r="AL25" s="455">
        <v>0</v>
      </c>
      <c r="AM25" s="458">
        <v>0</v>
      </c>
      <c r="AN25" s="10"/>
      <c r="AO25" s="23"/>
      <c r="AP25" s="535" t="s">
        <v>118</v>
      </c>
      <c r="AQ25" s="456">
        <f>X43+X57+X90+X104</f>
        <v>687058948</v>
      </c>
      <c r="AR25" s="456">
        <f>AD43+AD57+AD90+AD104</f>
        <v>254489768</v>
      </c>
      <c r="AS25" s="456">
        <f>AG43+AG57+AG90+AG104</f>
        <v>217978275</v>
      </c>
      <c r="AT25" s="528"/>
      <c r="AU25" s="456">
        <f t="shared" si="25"/>
        <v>0.37040456097807783</v>
      </c>
      <c r="AV25" s="456">
        <f t="shared" si="26"/>
        <v>0.31726284278012196</v>
      </c>
      <c r="AW25" s="456">
        <f>(AR25-AD55-AD61-AD102-AD108)/$AO$2*12+AD55+AD61+AD102+AD108</f>
        <v>416473610</v>
      </c>
      <c r="AX25" s="456">
        <f>(AS25-AG55-AG61-AG102-AG108)/$AO$2*12+AG55+AG61+AG102+AG108</f>
        <v>371861757</v>
      </c>
      <c r="AY25" s="456">
        <f t="shared" si="27"/>
        <v>-270585338</v>
      </c>
      <c r="AZ25" s="170">
        <f t="shared" si="28"/>
        <v>315197191</v>
      </c>
      <c r="BM25" s="167" t="s">
        <v>475</v>
      </c>
      <c r="BN25" s="124">
        <f>+SUM(BN26:BN28)</f>
        <v>355026726</v>
      </c>
      <c r="BO25" s="125">
        <f>+SUM(BO26:BO28)</f>
        <v>167957386</v>
      </c>
      <c r="BP25" s="125">
        <f>+SUM(BP26:BP28)</f>
        <v>154033490</v>
      </c>
      <c r="BQ25" s="126">
        <f>+SUM(BQ26:BQ28)</f>
        <v>12695413</v>
      </c>
    </row>
    <row r="26" spans="1:70" s="10" customFormat="1" ht="15" x14ac:dyDescent="0.2">
      <c r="A26" s="188" t="str">
        <f>+IF(MAYO!A26=0,"",MAYO!A26)</f>
        <v>1130102-1</v>
      </c>
      <c r="B26" s="189" t="str">
        <f>+CONCATENATE("Vigencia ",INSTRUCCIONES!$F$3)</f>
        <v>Vigencia 2014</v>
      </c>
      <c r="C26" s="456">
        <f>+ENERO!C26</f>
        <v>785000000</v>
      </c>
      <c r="D26" s="456">
        <f>MAYO!D26+JUNIO!P26</f>
        <v>0</v>
      </c>
      <c r="E26" s="456">
        <f>MAYO!E26+JUNIO!Q26</f>
        <v>14494257</v>
      </c>
      <c r="F26" s="170">
        <f>SUM(C26:E26)</f>
        <v>799494257</v>
      </c>
      <c r="G26" s="283">
        <f>MAYO!I26</f>
        <v>358900256</v>
      </c>
      <c r="H26" s="457">
        <v>56180719</v>
      </c>
      <c r="I26" s="170">
        <f>SUM(G26:H26)</f>
        <v>415080975</v>
      </c>
      <c r="J26" s="283">
        <f>MAYO!L26</f>
        <v>259258859</v>
      </c>
      <c r="K26" s="457">
        <v>66432454</v>
      </c>
      <c r="L26" s="170">
        <f>SUM(J26:K26)</f>
        <v>325691313</v>
      </c>
      <c r="M26" s="283">
        <f>F26-I26</f>
        <v>384413282</v>
      </c>
      <c r="N26" s="170">
        <f>F26-L26</f>
        <v>473802944</v>
      </c>
      <c r="P26" s="455">
        <v>0</v>
      </c>
      <c r="Q26" s="458">
        <v>14494257</v>
      </c>
      <c r="S26" s="156" t="str">
        <f>+IF(MAYO!S26=0,"",MAYO!S26)</f>
        <v>1010104-8</v>
      </c>
      <c r="T26" s="55" t="str">
        <f>+IF(MAYO!T26=0,"",MAYO!T26)</f>
        <v>Bonific. por Servicios Prestados (Convencional)</v>
      </c>
      <c r="U26" s="29">
        <f>+ENERO!U26</f>
        <v>0</v>
      </c>
      <c r="V26" s="17">
        <f>MAYO!V26+JUNIO!AL26</f>
        <v>0</v>
      </c>
      <c r="W26" s="17">
        <f>MAYO!W26+JUNIO!AM26</f>
        <v>0</v>
      </c>
      <c r="X26" s="20">
        <f t="shared" si="17"/>
        <v>0</v>
      </c>
      <c r="Y26" s="21">
        <f>MAYO!AA26</f>
        <v>0</v>
      </c>
      <c r="Z26" s="457">
        <v>0</v>
      </c>
      <c r="AA26" s="20">
        <f t="shared" si="18"/>
        <v>0</v>
      </c>
      <c r="AB26" s="21">
        <f>MAYO!AD26</f>
        <v>0</v>
      </c>
      <c r="AC26" s="457">
        <v>0</v>
      </c>
      <c r="AD26" s="20">
        <f t="shared" si="19"/>
        <v>0</v>
      </c>
      <c r="AE26" s="21">
        <f>MAYO!AG26</f>
        <v>0</v>
      </c>
      <c r="AF26" s="457">
        <v>0</v>
      </c>
      <c r="AG26" s="20">
        <f t="shared" si="20"/>
        <v>0</v>
      </c>
      <c r="AH26" s="21">
        <f t="shared" si="21"/>
        <v>0</v>
      </c>
      <c r="AI26" s="17">
        <f t="shared" si="22"/>
        <v>0</v>
      </c>
      <c r="AJ26" s="18">
        <f t="shared" si="23"/>
        <v>0</v>
      </c>
      <c r="AL26" s="455">
        <v>0</v>
      </c>
      <c r="AM26" s="458">
        <v>0</v>
      </c>
      <c r="AO26" s="23"/>
      <c r="AP26" s="536" t="s">
        <v>122</v>
      </c>
      <c r="AQ26" s="401">
        <f>X110</f>
        <v>720663602</v>
      </c>
      <c r="AR26" s="401">
        <f>AD110</f>
        <v>346122632.06999999</v>
      </c>
      <c r="AS26" s="401">
        <f>AG110</f>
        <v>224629805</v>
      </c>
      <c r="AT26" s="454">
        <f>AO2/12</f>
        <v>0.5</v>
      </c>
      <c r="AU26" s="419">
        <f t="shared" si="25"/>
        <v>0.48028321551058434</v>
      </c>
      <c r="AV26" s="419">
        <f t="shared" si="26"/>
        <v>0.31169855724169071</v>
      </c>
      <c r="AW26" s="533">
        <f>(AR26-AD121-AD139-AD143-AD153-AD168)/$AO$2*12+AD121+AD139+AD143+AD153+AD168</f>
        <v>599334908.13999999</v>
      </c>
      <c r="AX26" s="533">
        <f>(AS26-AG121-AG139-AG143-AG153-AG168)/$AO$2*12+AG121+AG139+AG143+AG153+AG168</f>
        <v>370465730</v>
      </c>
      <c r="AY26" s="533">
        <f t="shared" si="27"/>
        <v>-121328693.86000001</v>
      </c>
      <c r="AZ26" s="62">
        <f t="shared" si="28"/>
        <v>350197872</v>
      </c>
      <c r="BA26" s="467"/>
      <c r="BB26" s="467"/>
      <c r="BC26" s="467"/>
      <c r="BD26" s="467"/>
      <c r="BE26" s="467"/>
      <c r="BF26" s="467"/>
      <c r="BG26" s="467"/>
      <c r="BH26" s="467"/>
      <c r="BI26" s="467"/>
      <c r="BJ26" s="467"/>
      <c r="BK26" s="467"/>
      <c r="BM26" s="127" t="s">
        <v>476</v>
      </c>
      <c r="BN26" s="104">
        <f>+X196+X212</f>
        <v>220589698</v>
      </c>
      <c r="BO26" s="102">
        <f>+AA196+AA212</f>
        <v>111590295</v>
      </c>
      <c r="BP26" s="102">
        <f>+AD196+AD212</f>
        <v>97666399</v>
      </c>
      <c r="BQ26" s="103">
        <f>+AF196+AF212</f>
        <v>5062758</v>
      </c>
      <c r="BR26" s="467"/>
    </row>
    <row r="27" spans="1:70" s="514" customFormat="1" ht="15" x14ac:dyDescent="0.2">
      <c r="A27" s="188" t="str">
        <f>+IF(MAYO!A27=0,"",MAYO!A27)</f>
        <v>1130102-2</v>
      </c>
      <c r="B27" s="189" t="str">
        <f>+IF(MAYO!B27=0,"",MAYO!B27)</f>
        <v>Vigencias Anteriores</v>
      </c>
      <c r="C27" s="456">
        <f>+ENERO!C27</f>
        <v>0</v>
      </c>
      <c r="D27" s="456">
        <f>MAYO!D27+JUNIO!P27</f>
        <v>0</v>
      </c>
      <c r="E27" s="456">
        <f>MAYO!E27+JUNIO!Q27</f>
        <v>62466466</v>
      </c>
      <c r="F27" s="170">
        <f>SUM(C27:E27)</f>
        <v>62466466</v>
      </c>
      <c r="G27" s="283">
        <f>MAYO!I27</f>
        <v>36377196</v>
      </c>
      <c r="H27" s="457">
        <v>0</v>
      </c>
      <c r="I27" s="170">
        <f>SUM(G27:H27)</f>
        <v>36377196</v>
      </c>
      <c r="J27" s="283">
        <f>MAYO!L27</f>
        <v>36377196</v>
      </c>
      <c r="K27" s="457">
        <v>0</v>
      </c>
      <c r="L27" s="170">
        <f>SUM(J27:K27)</f>
        <v>36377196</v>
      </c>
      <c r="M27" s="283">
        <f>F27-I27</f>
        <v>26089270</v>
      </c>
      <c r="N27" s="170">
        <f>F27-L27</f>
        <v>26089270</v>
      </c>
      <c r="O27" s="467"/>
      <c r="P27" s="455">
        <v>0</v>
      </c>
      <c r="Q27" s="458">
        <v>0</v>
      </c>
      <c r="R27" s="10"/>
      <c r="S27" s="156" t="str">
        <f>+IF(MAYO!S27=0,"",MAYO!S27)</f>
        <v>1010104-9</v>
      </c>
      <c r="T27" s="55" t="str">
        <f>+IF(MAYO!T27=0,"",MAYO!T27)</f>
        <v>Auxilio de Transporte</v>
      </c>
      <c r="U27" s="29">
        <f>+ENERO!U27</f>
        <v>900000</v>
      </c>
      <c r="V27" s="17">
        <f>MAYO!V27+JUNIO!AL27</f>
        <v>0</v>
      </c>
      <c r="W27" s="17">
        <f>MAYO!W27+JUNIO!AM27</f>
        <v>0</v>
      </c>
      <c r="X27" s="20">
        <f t="shared" si="17"/>
        <v>900000</v>
      </c>
      <c r="Y27" s="21">
        <f>MAYO!AA27</f>
        <v>343200</v>
      </c>
      <c r="Z27" s="457">
        <v>72000</v>
      </c>
      <c r="AA27" s="20">
        <f t="shared" si="18"/>
        <v>415200</v>
      </c>
      <c r="AB27" s="21">
        <f>MAYO!AD27</f>
        <v>343200</v>
      </c>
      <c r="AC27" s="457">
        <v>72000</v>
      </c>
      <c r="AD27" s="20">
        <f t="shared" si="19"/>
        <v>415200</v>
      </c>
      <c r="AE27" s="21">
        <f>MAYO!AG27</f>
        <v>343200</v>
      </c>
      <c r="AF27" s="457">
        <v>59514</v>
      </c>
      <c r="AG27" s="20">
        <f t="shared" si="20"/>
        <v>402714</v>
      </c>
      <c r="AH27" s="21">
        <f t="shared" si="21"/>
        <v>484800</v>
      </c>
      <c r="AI27" s="17">
        <f t="shared" si="22"/>
        <v>484800</v>
      </c>
      <c r="AJ27" s="18">
        <f t="shared" si="23"/>
        <v>497286</v>
      </c>
      <c r="AK27" s="10"/>
      <c r="AL27" s="455">
        <v>0</v>
      </c>
      <c r="AM27" s="458">
        <v>0</v>
      </c>
      <c r="AN27" s="10"/>
      <c r="AO27" s="428"/>
      <c r="AP27" s="535" t="s">
        <v>126</v>
      </c>
      <c r="AQ27" s="456">
        <f>X170</f>
        <v>69839759</v>
      </c>
      <c r="AR27" s="456">
        <f>AD170</f>
        <v>34570169</v>
      </c>
      <c r="AS27" s="456">
        <f>AG170</f>
        <v>30349024</v>
      </c>
      <c r="AT27" s="528"/>
      <c r="AU27" s="456">
        <f t="shared" si="25"/>
        <v>0.49499267315627477</v>
      </c>
      <c r="AV27" s="456">
        <f t="shared" si="26"/>
        <v>0.43455224408778387</v>
      </c>
      <c r="AW27" s="456">
        <f>(AR27-AD174-AD183-AD191)/$AO$2*12+AD174+AD183+AD191</f>
        <v>54752085</v>
      </c>
      <c r="AX27" s="456">
        <f>(AS27-AG174-AG183-AG191)/$AO$2*12+AG174+AG183+AG191</f>
        <v>46309795</v>
      </c>
      <c r="AY27" s="456">
        <f t="shared" si="27"/>
        <v>-15087674</v>
      </c>
      <c r="AZ27" s="170">
        <f t="shared" si="28"/>
        <v>23529964</v>
      </c>
      <c r="BA27" s="10"/>
      <c r="BB27" s="467"/>
      <c r="BC27" s="467"/>
      <c r="BD27" s="467"/>
      <c r="BE27" s="467"/>
      <c r="BF27" s="467"/>
      <c r="BG27" s="467"/>
      <c r="BH27" s="467"/>
      <c r="BI27" s="467"/>
      <c r="BJ27" s="467"/>
      <c r="BK27" s="467"/>
      <c r="BL27" s="467"/>
      <c r="BM27" s="127" t="s">
        <v>477</v>
      </c>
      <c r="BN27" s="104">
        <f>+X209-X212-X218</f>
        <v>0</v>
      </c>
      <c r="BO27" s="102">
        <f>+AA209-AA212-AA218</f>
        <v>0</v>
      </c>
      <c r="BP27" s="102">
        <f>+AD209-AD212-AD218</f>
        <v>0</v>
      </c>
      <c r="BQ27" s="103">
        <f>+AF209-AF212-AF218</f>
        <v>0</v>
      </c>
      <c r="BR27" s="467"/>
    </row>
    <row r="28" spans="1:70" s="514" customFormat="1" ht="22.5" x14ac:dyDescent="0.2">
      <c r="A28" s="57">
        <f>+IF(MAYO!A28=0,"",MAYO!A28)</f>
        <v>1130103</v>
      </c>
      <c r="B28" s="60" t="str">
        <f>+IF(MAYO!B28=0,"",MAYO!B28)</f>
        <v>SUBSIDIO A LA OFERTA- ATENCION PERSONAS POBRES NO CUBIERTOS CON SUBSIDIO A LA DEMANDA</v>
      </c>
      <c r="C28" s="53">
        <f t="shared" ref="C28:N28" si="30">C29+C32+C35</f>
        <v>0</v>
      </c>
      <c r="D28" s="53">
        <f t="shared" si="30"/>
        <v>0</v>
      </c>
      <c r="E28" s="53">
        <f t="shared" si="30"/>
        <v>0</v>
      </c>
      <c r="F28" s="54">
        <f t="shared" si="30"/>
        <v>0</v>
      </c>
      <c r="G28" s="52">
        <f t="shared" si="30"/>
        <v>11685024</v>
      </c>
      <c r="H28" s="53">
        <f t="shared" si="30"/>
        <v>862570</v>
      </c>
      <c r="I28" s="54">
        <f t="shared" si="30"/>
        <v>12547594</v>
      </c>
      <c r="J28" s="52">
        <f t="shared" si="30"/>
        <v>0</v>
      </c>
      <c r="K28" s="53">
        <f t="shared" si="30"/>
        <v>0</v>
      </c>
      <c r="L28" s="54">
        <f t="shared" si="30"/>
        <v>0</v>
      </c>
      <c r="M28" s="52">
        <f t="shared" si="30"/>
        <v>-12547594</v>
      </c>
      <c r="N28" s="54">
        <f t="shared" si="30"/>
        <v>0</v>
      </c>
      <c r="O28" s="467"/>
      <c r="P28" s="52">
        <f>P29+P32+P35</f>
        <v>0</v>
      </c>
      <c r="Q28" s="54">
        <f>Q29+Q32+Q35</f>
        <v>0</v>
      </c>
      <c r="R28" s="10"/>
      <c r="S28" s="156" t="str">
        <f>+IF(MAYO!S28=0,"",MAYO!S28)</f>
        <v>1010104-10</v>
      </c>
      <c r="T28" s="55" t="str">
        <f>+IF(MAYO!T28=0,"",MAYO!T28)</f>
        <v>Subsidio de Alimentación</v>
      </c>
      <c r="U28" s="29">
        <f>+ENERO!U28</f>
        <v>0</v>
      </c>
      <c r="V28" s="17">
        <f>MAYO!V28+JUNIO!AL28</f>
        <v>0</v>
      </c>
      <c r="W28" s="17">
        <f>MAYO!W28+JUNIO!AM28</f>
        <v>0</v>
      </c>
      <c r="X28" s="20">
        <f t="shared" si="17"/>
        <v>0</v>
      </c>
      <c r="Y28" s="21">
        <f>MAYO!AA28</f>
        <v>0</v>
      </c>
      <c r="Z28" s="457">
        <v>0</v>
      </c>
      <c r="AA28" s="20">
        <f t="shared" si="18"/>
        <v>0</v>
      </c>
      <c r="AB28" s="21">
        <f>MAYO!AD28</f>
        <v>0</v>
      </c>
      <c r="AC28" s="457">
        <v>0</v>
      </c>
      <c r="AD28" s="20">
        <f t="shared" si="19"/>
        <v>0</v>
      </c>
      <c r="AE28" s="21">
        <f>MAYO!AG28</f>
        <v>0</v>
      </c>
      <c r="AF28" s="457">
        <v>0</v>
      </c>
      <c r="AG28" s="20">
        <f t="shared" si="20"/>
        <v>0</v>
      </c>
      <c r="AH28" s="21">
        <f t="shared" si="21"/>
        <v>0</v>
      </c>
      <c r="AI28" s="17">
        <f t="shared" si="22"/>
        <v>0</v>
      </c>
      <c r="AJ28" s="18">
        <f t="shared" si="23"/>
        <v>0</v>
      </c>
      <c r="AK28" s="10"/>
      <c r="AL28" s="455">
        <v>0</v>
      </c>
      <c r="AM28" s="458">
        <v>0</v>
      </c>
      <c r="AN28" s="10"/>
      <c r="AO28" s="428"/>
      <c r="AP28" s="535" t="s">
        <v>129</v>
      </c>
      <c r="AQ28" s="528">
        <f>X193</f>
        <v>424104405</v>
      </c>
      <c r="AR28" s="528">
        <f>AD193</f>
        <v>240873238</v>
      </c>
      <c r="AS28" s="528">
        <f>AG193</f>
        <v>130829539</v>
      </c>
      <c r="AT28" s="528"/>
      <c r="AU28" s="456">
        <f t="shared" si="25"/>
        <v>0.56795740662019301</v>
      </c>
      <c r="AV28" s="456">
        <f t="shared" si="26"/>
        <v>0.30848427287615654</v>
      </c>
      <c r="AW28" s="456">
        <f>(AR28-AD205)/$AO$2*12+AD205</f>
        <v>392668797</v>
      </c>
      <c r="AX28" s="456">
        <f>(AS28-AG205)/$AO$2*12+AG205</f>
        <v>172581399</v>
      </c>
      <c r="AY28" s="456">
        <f t="shared" si="27"/>
        <v>-31435608</v>
      </c>
      <c r="AZ28" s="170">
        <f t="shared" si="28"/>
        <v>251523006</v>
      </c>
      <c r="BA28" s="467"/>
      <c r="BB28" s="467"/>
      <c r="BC28" s="467"/>
      <c r="BD28" s="467"/>
      <c r="BE28" s="467"/>
      <c r="BF28" s="467"/>
      <c r="BG28" s="467"/>
      <c r="BH28" s="467"/>
      <c r="BI28" s="467"/>
      <c r="BJ28" s="467"/>
      <c r="BK28" s="467"/>
      <c r="BL28" s="467"/>
      <c r="BM28" s="89" t="s">
        <v>478</v>
      </c>
      <c r="BN28" s="101">
        <f>+X194-X196-X205</f>
        <v>134437028</v>
      </c>
      <c r="BO28" s="99">
        <f>+AA194-AA196-AA205</f>
        <v>56367091</v>
      </c>
      <c r="BP28" s="99">
        <f>+AD194-AD196-AD205</f>
        <v>56367091</v>
      </c>
      <c r="BQ28" s="100">
        <f>+AF194-AF196-AF205</f>
        <v>7632655</v>
      </c>
      <c r="BR28" s="10"/>
    </row>
    <row r="29" spans="1:70" s="10" customFormat="1" ht="15" x14ac:dyDescent="0.25">
      <c r="A29" s="61" t="str">
        <f>+IF(MAYO!A29=0,"",MAYO!A29)</f>
        <v>1130103-1</v>
      </c>
      <c r="B29" s="62" t="str">
        <f>+IF(MAYO!B29=0,"",MAYO!B29)</f>
        <v>Prestación de Servicios de salud  1er Nivel</v>
      </c>
      <c r="C29" s="17">
        <f t="shared" ref="C29:N29" si="31">SUM(C30:C31)</f>
        <v>0</v>
      </c>
      <c r="D29" s="17">
        <f t="shared" si="31"/>
        <v>0</v>
      </c>
      <c r="E29" s="17">
        <f t="shared" si="31"/>
        <v>0</v>
      </c>
      <c r="F29" s="18">
        <f t="shared" si="31"/>
        <v>0</v>
      </c>
      <c r="G29" s="21">
        <f t="shared" si="31"/>
        <v>11685024</v>
      </c>
      <c r="H29" s="17">
        <f t="shared" si="31"/>
        <v>862570</v>
      </c>
      <c r="I29" s="18">
        <f t="shared" si="31"/>
        <v>12547594</v>
      </c>
      <c r="J29" s="21">
        <f t="shared" si="31"/>
        <v>0</v>
      </c>
      <c r="K29" s="17">
        <f t="shared" si="31"/>
        <v>0</v>
      </c>
      <c r="L29" s="18">
        <f t="shared" si="31"/>
        <v>0</v>
      </c>
      <c r="M29" s="21">
        <f t="shared" si="31"/>
        <v>-12547594</v>
      </c>
      <c r="N29" s="18">
        <f t="shared" si="31"/>
        <v>0</v>
      </c>
      <c r="O29" s="467"/>
      <c r="P29" s="171">
        <f>SUM(P30:P31)</f>
        <v>0</v>
      </c>
      <c r="Q29" s="173">
        <f>SUM(Q30:Q31)</f>
        <v>0</v>
      </c>
      <c r="S29" s="156" t="str">
        <f>+IF(MAYO!S29=0,"",MAYO!S29)</f>
        <v>1010104-11</v>
      </c>
      <c r="T29" s="55" t="str">
        <f>+IF(MAYO!T29=0,"",MAYO!T29)</f>
        <v>Gastos de Representación</v>
      </c>
      <c r="U29" s="29">
        <f>+ENERO!U29</f>
        <v>0</v>
      </c>
      <c r="V29" s="17">
        <f>MAYO!V29+JUNIO!AL29</f>
        <v>0</v>
      </c>
      <c r="W29" s="17">
        <f>MAYO!W29+JUNIO!AM29</f>
        <v>0</v>
      </c>
      <c r="X29" s="20">
        <f t="shared" si="17"/>
        <v>0</v>
      </c>
      <c r="Y29" s="21">
        <f>MAYO!AA29</f>
        <v>0</v>
      </c>
      <c r="Z29" s="457">
        <v>0</v>
      </c>
      <c r="AA29" s="20">
        <f t="shared" si="18"/>
        <v>0</v>
      </c>
      <c r="AB29" s="21">
        <f>MAYO!AD29</f>
        <v>0</v>
      </c>
      <c r="AC29" s="457">
        <v>0</v>
      </c>
      <c r="AD29" s="20">
        <f t="shared" si="19"/>
        <v>0</v>
      </c>
      <c r="AE29" s="21">
        <f>MAYO!AG29</f>
        <v>0</v>
      </c>
      <c r="AF29" s="457">
        <v>0</v>
      </c>
      <c r="AG29" s="20">
        <f t="shared" si="20"/>
        <v>0</v>
      </c>
      <c r="AH29" s="21">
        <f t="shared" si="21"/>
        <v>0</v>
      </c>
      <c r="AI29" s="17">
        <f t="shared" si="22"/>
        <v>0</v>
      </c>
      <c r="AJ29" s="18">
        <f t="shared" si="23"/>
        <v>0</v>
      </c>
      <c r="AL29" s="455">
        <v>0</v>
      </c>
      <c r="AM29" s="458">
        <v>0</v>
      </c>
      <c r="AO29" s="23"/>
      <c r="AP29" s="536" t="s">
        <v>133</v>
      </c>
      <c r="AQ29" s="14">
        <f>X207</f>
        <v>20000000</v>
      </c>
      <c r="AR29" s="14">
        <f>AD207</f>
        <v>2237931</v>
      </c>
      <c r="AS29" s="14">
        <f>AG207</f>
        <v>2237931</v>
      </c>
      <c r="AT29" s="401"/>
      <c r="AU29" s="419">
        <f t="shared" si="25"/>
        <v>0.11189655</v>
      </c>
      <c r="AV29" s="419">
        <f t="shared" si="26"/>
        <v>0.11189655</v>
      </c>
      <c r="AW29" s="533">
        <f>(AR29-AD218)/$AO$2*12+AD218</f>
        <v>4475862</v>
      </c>
      <c r="AX29" s="533">
        <f>(AS29-AG218)/$AO$2*12+AG218</f>
        <v>4475862</v>
      </c>
      <c r="AY29" s="533">
        <f t="shared" si="27"/>
        <v>-15524138</v>
      </c>
      <c r="AZ29" s="62">
        <f t="shared" si="28"/>
        <v>15524138</v>
      </c>
      <c r="BA29" s="467"/>
      <c r="BB29" s="514"/>
      <c r="BC29" s="514"/>
      <c r="BD29" s="514"/>
      <c r="BE29" s="514"/>
      <c r="BF29" s="514"/>
      <c r="BG29" s="467"/>
      <c r="BH29" s="467"/>
      <c r="BI29" s="467"/>
      <c r="BJ29" s="467"/>
      <c r="BK29" s="467"/>
      <c r="BM29" s="128" t="s">
        <v>72</v>
      </c>
      <c r="BN29" s="124">
        <f>X232-X256-X241</f>
        <v>461500000</v>
      </c>
      <c r="BO29" s="125">
        <f>AA232-AA256-AA241</f>
        <v>212828332</v>
      </c>
      <c r="BP29" s="125">
        <f>AD232-AD256-AD241</f>
        <v>159863332</v>
      </c>
      <c r="BQ29" s="126">
        <f>AF232-AF256-AF241</f>
        <v>8758118</v>
      </c>
      <c r="BR29" s="467"/>
    </row>
    <row r="30" spans="1:70" s="514" customFormat="1" ht="15" x14ac:dyDescent="0.25">
      <c r="A30" s="188" t="str">
        <f>+IF(MAYO!A30=0,"",MAYO!A30)</f>
        <v>1130103-1-1</v>
      </c>
      <c r="B30" s="189" t="str">
        <f>+CONCATENATE("Vigencia ",INSTRUCCIONES!$F$3)</f>
        <v>Vigencia 2014</v>
      </c>
      <c r="C30" s="456">
        <f>+ENERO!C30</f>
        <v>0</v>
      </c>
      <c r="D30" s="456">
        <f>MAYO!D30+JUNIO!P30</f>
        <v>0</v>
      </c>
      <c r="E30" s="456">
        <f>MAYO!E30+JUNIO!Q30</f>
        <v>0</v>
      </c>
      <c r="F30" s="170">
        <f>SUM(C30:E30)</f>
        <v>0</v>
      </c>
      <c r="G30" s="283">
        <f>MAYO!I30</f>
        <v>11685024</v>
      </c>
      <c r="H30" s="457">
        <v>862570</v>
      </c>
      <c r="I30" s="170">
        <f>SUM(G30:H30)</f>
        <v>12547594</v>
      </c>
      <c r="J30" s="283">
        <f>MAYO!L30</f>
        <v>0</v>
      </c>
      <c r="K30" s="457">
        <v>0</v>
      </c>
      <c r="L30" s="170">
        <f>SUM(J30:K30)</f>
        <v>0</v>
      </c>
      <c r="M30" s="283">
        <f>F30-I30</f>
        <v>-12547594</v>
      </c>
      <c r="N30" s="170">
        <f>F30-L30</f>
        <v>0</v>
      </c>
      <c r="O30" s="10"/>
      <c r="P30" s="455">
        <v>0</v>
      </c>
      <c r="Q30" s="458">
        <v>0</v>
      </c>
      <c r="R30" s="10"/>
      <c r="S30" s="156" t="str">
        <f>+IF(MAYO!S30=0,"",MAYO!S30)</f>
        <v>1010104-12</v>
      </c>
      <c r="T30" s="55" t="str">
        <f>+IF(MAYO!T30=0,"",MAYO!T30)</f>
        <v xml:space="preserve"> Indemnizaciones por Vacaciones o Supresión de Cargos por Reestructuración</v>
      </c>
      <c r="U30" s="29">
        <f>+ENERO!U30</f>
        <v>0</v>
      </c>
      <c r="V30" s="17">
        <f>MAYO!V30+JUNIO!AL30</f>
        <v>0</v>
      </c>
      <c r="W30" s="17">
        <f>MAYO!W30+JUNIO!AM30</f>
        <v>0</v>
      </c>
      <c r="X30" s="20">
        <f t="shared" si="17"/>
        <v>0</v>
      </c>
      <c r="Y30" s="21">
        <f>MAYO!AA30</f>
        <v>0</v>
      </c>
      <c r="Z30" s="457">
        <v>0</v>
      </c>
      <c r="AA30" s="20">
        <f t="shared" si="18"/>
        <v>0</v>
      </c>
      <c r="AB30" s="21">
        <f>MAYO!AD30</f>
        <v>0</v>
      </c>
      <c r="AC30" s="457">
        <v>0</v>
      </c>
      <c r="AD30" s="20">
        <f t="shared" si="19"/>
        <v>0</v>
      </c>
      <c r="AE30" s="21">
        <f>MAYO!AG30</f>
        <v>0</v>
      </c>
      <c r="AF30" s="457">
        <v>0</v>
      </c>
      <c r="AG30" s="20">
        <f t="shared" si="20"/>
        <v>0</v>
      </c>
      <c r="AH30" s="21">
        <f t="shared" si="21"/>
        <v>0</v>
      </c>
      <c r="AI30" s="17">
        <f t="shared" si="22"/>
        <v>0</v>
      </c>
      <c r="AJ30" s="18">
        <f t="shared" si="23"/>
        <v>0</v>
      </c>
      <c r="AK30" s="10"/>
      <c r="AL30" s="455">
        <v>0</v>
      </c>
      <c r="AM30" s="458">
        <v>0</v>
      </c>
      <c r="AN30" s="10"/>
      <c r="AO30" s="453" t="s">
        <v>53</v>
      </c>
      <c r="AP30" s="535" t="s">
        <v>136</v>
      </c>
      <c r="AQ30" s="456">
        <f>X220+X232</f>
        <v>544307480</v>
      </c>
      <c r="AR30" s="456">
        <f>AD220+AD232</f>
        <v>242670812</v>
      </c>
      <c r="AS30" s="456">
        <f>AG220+AG232</f>
        <v>182786600</v>
      </c>
      <c r="AT30" s="528"/>
      <c r="AU30" s="456">
        <f t="shared" si="25"/>
        <v>0.44583405688270167</v>
      </c>
      <c r="AV30" s="456">
        <f t="shared" si="26"/>
        <v>0.33581496987695264</v>
      </c>
      <c r="AW30" s="456">
        <f>(AR30-AD225-AD230-AD241-AD256)/$AO$2*12+AD225+AD230+AD241+AD256</f>
        <v>402534144</v>
      </c>
      <c r="AX30" s="456">
        <f>(AS30-AG225-AG230-AG241-AG256)/$AO$2*12+AG225+AG230+AG241+AG256</f>
        <v>314232192</v>
      </c>
      <c r="AY30" s="456">
        <f t="shared" si="27"/>
        <v>-141773336</v>
      </c>
      <c r="AZ30" s="170">
        <f t="shared" si="28"/>
        <v>230075288</v>
      </c>
      <c r="BA30" s="467"/>
      <c r="BG30" s="467"/>
      <c r="BH30" s="467"/>
      <c r="BI30" s="467"/>
      <c r="BJ30" s="467"/>
      <c r="BK30" s="467"/>
      <c r="BL30" s="467"/>
      <c r="BM30" s="128" t="s">
        <v>76</v>
      </c>
      <c r="BN30" s="124">
        <f>X220-X225-X230</f>
        <v>0</v>
      </c>
      <c r="BO30" s="125">
        <f>AA220-AA225-AA230</f>
        <v>0</v>
      </c>
      <c r="BP30" s="125">
        <f>AD220-AD225-AD230</f>
        <v>0</v>
      </c>
      <c r="BQ30" s="126">
        <f>AF220-AF225-AF230</f>
        <v>0</v>
      </c>
      <c r="BR30" s="467"/>
    </row>
    <row r="31" spans="1:70" s="514" customFormat="1" ht="15" x14ac:dyDescent="0.25">
      <c r="A31" s="188" t="str">
        <f>+IF(MAYO!A31=0,"",MAYO!A31)</f>
        <v>1130103-1-2</v>
      </c>
      <c r="B31" s="189" t="str">
        <f>+IF(MAYO!B31=0,"",MAYO!B31)</f>
        <v>Vigencias Anteriores</v>
      </c>
      <c r="C31" s="456">
        <f>+ENERO!C31</f>
        <v>0</v>
      </c>
      <c r="D31" s="456">
        <f>MAYO!D31+JUNIO!P31</f>
        <v>0</v>
      </c>
      <c r="E31" s="456">
        <f>MAYO!E31+JUNIO!Q31</f>
        <v>0</v>
      </c>
      <c r="F31" s="170">
        <f>SUM(C31:E31)</f>
        <v>0</v>
      </c>
      <c r="G31" s="283">
        <f>MAYO!I31</f>
        <v>0</v>
      </c>
      <c r="H31" s="457">
        <v>0</v>
      </c>
      <c r="I31" s="170">
        <f>SUM(G31:H31)</f>
        <v>0</v>
      </c>
      <c r="J31" s="283">
        <f>MAYO!L31</f>
        <v>0</v>
      </c>
      <c r="K31" s="457">
        <v>0</v>
      </c>
      <c r="L31" s="170">
        <f>SUM(J31:K31)</f>
        <v>0</v>
      </c>
      <c r="M31" s="283">
        <f>F31-I31</f>
        <v>0</v>
      </c>
      <c r="N31" s="170">
        <f>F31-L31</f>
        <v>0</v>
      </c>
      <c r="O31" s="467"/>
      <c r="P31" s="455">
        <v>0</v>
      </c>
      <c r="Q31" s="458">
        <v>0</v>
      </c>
      <c r="R31" s="10"/>
      <c r="S31" s="156" t="str">
        <f>+IF(MAYO!S31=0,"",MAYO!S31)</f>
        <v>1010104-13</v>
      </c>
      <c r="T31" s="55" t="str">
        <f>+IF(MAYO!T31=0,"",MAYO!T31)</f>
        <v>Bonificación Especial por Recreación</v>
      </c>
      <c r="U31" s="29">
        <f>+ENERO!U31</f>
        <v>1633955</v>
      </c>
      <c r="V31" s="17">
        <f>MAYO!V31+JUNIO!AL31</f>
        <v>0</v>
      </c>
      <c r="W31" s="17">
        <f>MAYO!W31+JUNIO!AM31</f>
        <v>0</v>
      </c>
      <c r="X31" s="20">
        <f t="shared" si="17"/>
        <v>1633955</v>
      </c>
      <c r="Y31" s="21">
        <f>MAYO!AA31</f>
        <v>639902</v>
      </c>
      <c r="Z31" s="457">
        <v>225238</v>
      </c>
      <c r="AA31" s="20">
        <f t="shared" si="18"/>
        <v>865140</v>
      </c>
      <c r="AB31" s="21">
        <f>MAYO!AD31</f>
        <v>639902</v>
      </c>
      <c r="AC31" s="457">
        <v>225238</v>
      </c>
      <c r="AD31" s="20">
        <f t="shared" si="19"/>
        <v>865140</v>
      </c>
      <c r="AE31" s="21">
        <f>MAYO!AG31</f>
        <v>639902</v>
      </c>
      <c r="AF31" s="457">
        <v>225238</v>
      </c>
      <c r="AG31" s="20">
        <f t="shared" si="20"/>
        <v>865140</v>
      </c>
      <c r="AH31" s="21">
        <f t="shared" si="21"/>
        <v>768815</v>
      </c>
      <c r="AI31" s="17">
        <f t="shared" si="22"/>
        <v>768815</v>
      </c>
      <c r="AJ31" s="18">
        <f t="shared" si="23"/>
        <v>768815</v>
      </c>
      <c r="AK31" s="10"/>
      <c r="AL31" s="455">
        <v>0</v>
      </c>
      <c r="AM31" s="458">
        <v>0</v>
      </c>
      <c r="AN31" s="10"/>
      <c r="AO31" s="428"/>
      <c r="AP31" s="507" t="s">
        <v>139</v>
      </c>
      <c r="AQ31" s="528">
        <f>X258</f>
        <v>0</v>
      </c>
      <c r="AR31" s="528">
        <f>AD258</f>
        <v>-282027743.06999993</v>
      </c>
      <c r="AS31" s="528">
        <f>AG258</f>
        <v>-1502343877</v>
      </c>
      <c r="AT31" s="528"/>
      <c r="AU31" s="456" t="str">
        <f t="shared" si="25"/>
        <v xml:space="preserve"> </v>
      </c>
      <c r="AV31" s="456" t="str">
        <f t="shared" si="26"/>
        <v xml:space="preserve"> </v>
      </c>
      <c r="AW31" s="456">
        <f>AQ31</f>
        <v>0</v>
      </c>
      <c r="AX31" s="456">
        <f>AQ31</f>
        <v>0</v>
      </c>
      <c r="AY31" s="456">
        <f t="shared" si="27"/>
        <v>0</v>
      </c>
      <c r="AZ31" s="170">
        <f t="shared" si="28"/>
        <v>0</v>
      </c>
      <c r="BA31" s="467"/>
      <c r="BB31" s="467"/>
      <c r="BC31" s="467"/>
      <c r="BD31" s="467"/>
      <c r="BE31" s="467"/>
      <c r="BF31" s="467"/>
      <c r="BG31" s="467"/>
      <c r="BH31" s="467"/>
      <c r="BI31" s="467"/>
      <c r="BJ31" s="467"/>
      <c r="BK31" s="467"/>
      <c r="BL31" s="467"/>
      <c r="BM31" s="128" t="s">
        <v>134</v>
      </c>
      <c r="BN31" s="124">
        <f>X33+X41+X55+X61+X81+X88+X102+X108+X121+X139+X143+X153+X168+X174+X183+X191+X205+X218+X230+X241+X256+X225</f>
        <v>466674906</v>
      </c>
      <c r="BO31" s="125">
        <f>AA33+AA41+AA55+AA61+AA81+AA88+AA102+AA108+AA121+AA139+AA143+AA153+AA168+AA174+AA183+AA191+AA205+AA218+AA230+AA241+AA256+AA225</f>
        <v>466674906</v>
      </c>
      <c r="BP31" s="125">
        <f>AD33+AD41+AD55+AD61+AD81+AD88+AD102+AD108+AD121+AD139+AD143+AD153+AD168+AD174+AD183+AD191+AD205+AD218+AD230+AD241+AD256+AD225</f>
        <v>466674906</v>
      </c>
      <c r="BQ31" s="126">
        <f>AF33+AF41+AF55+AF61+AF81+AF88+AF102+AF108+AF121+AF139+AF143+AF153+AF168+AF174+AF183+AF191+AF205+AF218+AF230+AF241+AF256+AF225</f>
        <v>15988803</v>
      </c>
      <c r="BR31" s="10"/>
    </row>
    <row r="32" spans="1:70" s="10" customFormat="1" ht="15.75" thickBot="1" x14ac:dyDescent="0.3">
      <c r="A32" s="61" t="str">
        <f>+IF(MAYO!A32=0,"",MAYO!A32)</f>
        <v>1130103-2</v>
      </c>
      <c r="B32" s="62" t="str">
        <f>+IF(MAYO!B32=0,"",MAYO!B32)</f>
        <v>Prestación de Servicios de salud  2o. Nivel</v>
      </c>
      <c r="C32" s="17">
        <f t="shared" ref="C32:N32" si="32">SUM(C33:C34)</f>
        <v>0</v>
      </c>
      <c r="D32" s="17">
        <f t="shared" si="32"/>
        <v>0</v>
      </c>
      <c r="E32" s="17">
        <f t="shared" si="32"/>
        <v>0</v>
      </c>
      <c r="F32" s="18">
        <f t="shared" si="32"/>
        <v>0</v>
      </c>
      <c r="G32" s="21">
        <f t="shared" si="32"/>
        <v>0</v>
      </c>
      <c r="H32" s="17">
        <f t="shared" si="32"/>
        <v>0</v>
      </c>
      <c r="I32" s="18">
        <f t="shared" si="32"/>
        <v>0</v>
      </c>
      <c r="J32" s="21">
        <f t="shared" si="32"/>
        <v>0</v>
      </c>
      <c r="K32" s="17">
        <f t="shared" si="32"/>
        <v>0</v>
      </c>
      <c r="L32" s="18">
        <f t="shared" si="32"/>
        <v>0</v>
      </c>
      <c r="M32" s="21">
        <f t="shared" si="32"/>
        <v>0</v>
      </c>
      <c r="N32" s="18">
        <f t="shared" si="32"/>
        <v>0</v>
      </c>
      <c r="O32" s="467"/>
      <c r="P32" s="171">
        <f>SUM(P33:P34)</f>
        <v>0</v>
      </c>
      <c r="Q32" s="173">
        <f>SUM(Q33:Q34)</f>
        <v>0</v>
      </c>
      <c r="S32" s="156" t="str">
        <f>+IF(MAYO!S32=0,"",MAYO!S32)</f>
        <v>1010104-14</v>
      </c>
      <c r="T32" s="55" t="str">
        <f>+IF(MAYO!T32=0,"",MAYO!T32)</f>
        <v/>
      </c>
      <c r="U32" s="29">
        <f>+ENERO!U32</f>
        <v>0</v>
      </c>
      <c r="V32" s="17">
        <f>MAYO!V32+JUNIO!AL32</f>
        <v>0</v>
      </c>
      <c r="W32" s="17">
        <f>MAYO!W32+JUNIO!AM32</f>
        <v>0</v>
      </c>
      <c r="X32" s="20">
        <f t="shared" si="17"/>
        <v>0</v>
      </c>
      <c r="Y32" s="21">
        <f>MAYO!AA32</f>
        <v>0</v>
      </c>
      <c r="Z32" s="457">
        <v>0</v>
      </c>
      <c r="AA32" s="20">
        <f t="shared" si="18"/>
        <v>0</v>
      </c>
      <c r="AB32" s="21">
        <f>MAYO!AD32</f>
        <v>0</v>
      </c>
      <c r="AC32" s="457">
        <v>0</v>
      </c>
      <c r="AD32" s="20">
        <f t="shared" si="19"/>
        <v>0</v>
      </c>
      <c r="AE32" s="21">
        <f>MAYO!AG32</f>
        <v>0</v>
      </c>
      <c r="AF32" s="457">
        <v>0</v>
      </c>
      <c r="AG32" s="20">
        <f t="shared" si="20"/>
        <v>0</v>
      </c>
      <c r="AH32" s="21">
        <f t="shared" si="21"/>
        <v>0</v>
      </c>
      <c r="AI32" s="17">
        <f t="shared" si="22"/>
        <v>0</v>
      </c>
      <c r="AJ32" s="18">
        <f t="shared" si="23"/>
        <v>0</v>
      </c>
      <c r="AL32" s="455">
        <v>0</v>
      </c>
      <c r="AM32" s="458">
        <v>0</v>
      </c>
      <c r="AO32" s="23"/>
      <c r="AP32" s="537" t="s">
        <v>144</v>
      </c>
      <c r="AQ32" s="483">
        <f>SUM(AQ22:AQ31)</f>
        <v>4077802030</v>
      </c>
      <c r="AR32" s="483">
        <f>SUM(AR22:AR31)</f>
        <v>1599832060</v>
      </c>
      <c r="AS32" s="483">
        <f>SUM(AS22:AS31)</f>
        <v>0</v>
      </c>
      <c r="AT32" s="538"/>
      <c r="AU32" s="539">
        <f t="shared" si="25"/>
        <v>0.39232705468048434</v>
      </c>
      <c r="AV32" s="539">
        <f t="shared" si="26"/>
        <v>0</v>
      </c>
      <c r="AW32" s="430">
        <f>SUM(AW22:AW31)</f>
        <v>3461048350.2233334</v>
      </c>
      <c r="AX32" s="430">
        <f>SUM(AX22:AX31)</f>
        <v>2797087442.083333</v>
      </c>
      <c r="AY32" s="430">
        <f>SUM(AY22:AY31)</f>
        <v>-616753679.77666664</v>
      </c>
      <c r="AZ32" s="431">
        <f>SUM(AZ22:AZ31)</f>
        <v>1280714587.9166667</v>
      </c>
      <c r="BA32" s="467"/>
      <c r="BB32" s="514"/>
      <c r="BC32" s="514"/>
      <c r="BD32" s="514"/>
      <c r="BE32" s="514"/>
      <c r="BF32" s="514"/>
      <c r="BG32" s="467"/>
      <c r="BH32" s="467"/>
      <c r="BI32" s="467"/>
      <c r="BJ32" s="467"/>
      <c r="BK32" s="467"/>
      <c r="BM32" s="128" t="s">
        <v>140</v>
      </c>
      <c r="BN32" s="124">
        <f>+BN7+BN25+BN29+BN30+BN31</f>
        <v>4077802030</v>
      </c>
      <c r="BO32" s="125">
        <f>+BO7+BO25+BO29+BO30+BO31</f>
        <v>2130987745.0699999</v>
      </c>
      <c r="BP32" s="125">
        <f>+BP7+BP25+BP29+BP30+BP31</f>
        <v>1881859803.0699999</v>
      </c>
      <c r="BQ32" s="126">
        <f>+BQ7+BQ25+BQ29+BQ30+BQ31</f>
        <v>182595936</v>
      </c>
      <c r="BR32" s="467"/>
    </row>
    <row r="33" spans="1:70" s="514" customFormat="1" ht="15.75" thickBot="1" x14ac:dyDescent="0.3">
      <c r="A33" s="188" t="str">
        <f>+IF(MAYO!A33=0,"",MAYO!A33)</f>
        <v>1130103-2-1</v>
      </c>
      <c r="B33" s="189" t="str">
        <f>+CONCATENATE("Vigencia ",INSTRUCCIONES!$F$3)</f>
        <v>Vigencia 2014</v>
      </c>
      <c r="C33" s="456">
        <f>+ENERO!C33</f>
        <v>0</v>
      </c>
      <c r="D33" s="456">
        <f>MAYO!D33+JUNIO!P33</f>
        <v>0</v>
      </c>
      <c r="E33" s="456">
        <f>MAYO!E33+JUNIO!Q33</f>
        <v>0</v>
      </c>
      <c r="F33" s="170">
        <f>SUM(C33:E33)</f>
        <v>0</v>
      </c>
      <c r="G33" s="283">
        <f>MAYO!I33</f>
        <v>0</v>
      </c>
      <c r="H33" s="457">
        <v>0</v>
      </c>
      <c r="I33" s="170">
        <f>SUM(G33:H33)</f>
        <v>0</v>
      </c>
      <c r="J33" s="283">
        <f>MAYO!L33</f>
        <v>0</v>
      </c>
      <c r="K33" s="457">
        <v>0</v>
      </c>
      <c r="L33" s="170">
        <f>SUM(J33:K33)</f>
        <v>0</v>
      </c>
      <c r="M33" s="283">
        <f>F33-I33</f>
        <v>0</v>
      </c>
      <c r="N33" s="170">
        <f>F33-L33</f>
        <v>0</v>
      </c>
      <c r="O33" s="10"/>
      <c r="P33" s="455">
        <v>0</v>
      </c>
      <c r="Q33" s="458">
        <v>0</v>
      </c>
      <c r="R33" s="10"/>
      <c r="S33" s="155">
        <f>+IF(MAYO!S33=0,"",MAYO!S33)</f>
        <v>1010199</v>
      </c>
      <c r="T33" s="159" t="str">
        <f>+IF(MAYO!T33=0,"",MAYO!T33)</f>
        <v>Vigencias Anteriores</v>
      </c>
      <c r="U33" s="29">
        <f>+ENERO!U33</f>
        <v>0</v>
      </c>
      <c r="V33" s="17">
        <f>MAYO!V33+JUNIO!AL33</f>
        <v>0</v>
      </c>
      <c r="W33" s="17">
        <f>MAYO!W33+JUNIO!AM33</f>
        <v>1568593</v>
      </c>
      <c r="X33" s="20">
        <f t="shared" si="17"/>
        <v>1568593</v>
      </c>
      <c r="Y33" s="21">
        <f>MAYO!AA33</f>
        <v>1568593</v>
      </c>
      <c r="Z33" s="457">
        <v>0</v>
      </c>
      <c r="AA33" s="20">
        <f t="shared" si="18"/>
        <v>1568593</v>
      </c>
      <c r="AB33" s="21">
        <f>MAYO!AD33</f>
        <v>1568593</v>
      </c>
      <c r="AC33" s="457">
        <v>0</v>
      </c>
      <c r="AD33" s="20">
        <f t="shared" si="19"/>
        <v>1568593</v>
      </c>
      <c r="AE33" s="21">
        <f>MAYO!AG33</f>
        <v>1561043</v>
      </c>
      <c r="AF33" s="457">
        <v>0</v>
      </c>
      <c r="AG33" s="20">
        <f t="shared" si="20"/>
        <v>1561043</v>
      </c>
      <c r="AH33" s="21">
        <f t="shared" si="21"/>
        <v>0</v>
      </c>
      <c r="AI33" s="17">
        <f t="shared" si="22"/>
        <v>0</v>
      </c>
      <c r="AJ33" s="18">
        <f t="shared" si="23"/>
        <v>7550</v>
      </c>
      <c r="AK33" s="10"/>
      <c r="AL33" s="455">
        <v>0</v>
      </c>
      <c r="AM33" s="458">
        <v>0</v>
      </c>
      <c r="AN33" s="10"/>
      <c r="AO33" s="428"/>
      <c r="AP33" s="540"/>
      <c r="AQ33" s="541" t="str">
        <f>IF((AQ32-X8)&lt;&gt;0,(AQ32-X8),"")</f>
        <v/>
      </c>
      <c r="AR33" s="541"/>
      <c r="AS33" s="541"/>
      <c r="AT33" s="541"/>
      <c r="AU33" s="542"/>
      <c r="AV33" s="529"/>
      <c r="AW33" s="530"/>
      <c r="AX33" s="530"/>
      <c r="AY33" s="530"/>
      <c r="AZ33" s="531"/>
      <c r="BA33" s="467"/>
      <c r="BG33" s="467"/>
      <c r="BH33" s="467"/>
      <c r="BI33" s="467"/>
      <c r="BJ33" s="467"/>
      <c r="BK33" s="467"/>
      <c r="BL33" s="467"/>
      <c r="BM33" s="129" t="s">
        <v>137</v>
      </c>
      <c r="BN33" s="130">
        <f>X258</f>
        <v>0</v>
      </c>
      <c r="BO33" s="131">
        <f>AA258</f>
        <v>151417199.93000007</v>
      </c>
      <c r="BP33" s="131">
        <f>AD258</f>
        <v>-282027743.06999993</v>
      </c>
      <c r="BQ33" s="132">
        <f>AF258</f>
        <v>2295374034</v>
      </c>
      <c r="BR33" s="467"/>
    </row>
    <row r="34" spans="1:70" s="514" customFormat="1" ht="16.5" thickBot="1" x14ac:dyDescent="0.25">
      <c r="A34" s="188" t="str">
        <f>+IF(MAYO!A34=0,"",MAYO!A34)</f>
        <v>1130103-2-2</v>
      </c>
      <c r="B34" s="189" t="str">
        <f>+IF(MAYO!B34=0,"",MAYO!B34)</f>
        <v>Vigencias Anteriores</v>
      </c>
      <c r="C34" s="456">
        <f>+ENERO!C34</f>
        <v>0</v>
      </c>
      <c r="D34" s="456">
        <f>MAYO!D34+JUNIO!P34</f>
        <v>0</v>
      </c>
      <c r="E34" s="456">
        <f>MAYO!E34+JUNIO!Q34</f>
        <v>0</v>
      </c>
      <c r="F34" s="170">
        <f>SUM(C34:E34)</f>
        <v>0</v>
      </c>
      <c r="G34" s="283">
        <f>MAYO!I34</f>
        <v>0</v>
      </c>
      <c r="H34" s="457">
        <v>0</v>
      </c>
      <c r="I34" s="170">
        <f>SUM(G34:H34)</f>
        <v>0</v>
      </c>
      <c r="J34" s="283">
        <f>MAYO!L34</f>
        <v>0</v>
      </c>
      <c r="K34" s="457">
        <v>0</v>
      </c>
      <c r="L34" s="170">
        <f>SUM(J34:K34)</f>
        <v>0</v>
      </c>
      <c r="M34" s="283">
        <f>F34-I34</f>
        <v>0</v>
      </c>
      <c r="N34" s="170">
        <f>F34-L34</f>
        <v>0</v>
      </c>
      <c r="O34" s="467"/>
      <c r="P34" s="455">
        <v>0</v>
      </c>
      <c r="Q34" s="458">
        <v>0</v>
      </c>
      <c r="R34" s="10"/>
      <c r="S34" s="448" t="str">
        <f>+IF(MAYO!S34=0,"",MAYO!S34)</f>
        <v/>
      </c>
      <c r="T34" s="649" t="str">
        <f>+IF(MAYO!T34=0,"",MAYO!T34)</f>
        <v/>
      </c>
      <c r="U34" s="193"/>
      <c r="V34" s="193"/>
      <c r="W34" s="193"/>
      <c r="X34" s="193"/>
      <c r="Y34" s="193"/>
      <c r="Z34" s="193"/>
      <c r="AA34" s="193"/>
      <c r="AB34" s="193"/>
      <c r="AC34" s="193"/>
      <c r="AD34" s="193"/>
      <c r="AE34" s="193"/>
      <c r="AF34" s="193"/>
      <c r="AG34" s="193"/>
      <c r="AH34" s="193"/>
      <c r="AI34" s="193"/>
      <c r="AJ34" s="207"/>
      <c r="AK34" s="10"/>
      <c r="AL34" s="211"/>
      <c r="AM34" s="212"/>
      <c r="AN34" s="10"/>
      <c r="AO34" s="428"/>
      <c r="AP34" s="543"/>
      <c r="AQ34" s="15"/>
      <c r="AR34" s="15"/>
      <c r="AS34" s="15" t="s">
        <v>151</v>
      </c>
      <c r="AT34" s="15"/>
      <c r="AU34" s="544" t="s">
        <v>152</v>
      </c>
      <c r="AV34" s="545" t="s">
        <v>153</v>
      </c>
      <c r="AW34" s="472" t="s">
        <v>151</v>
      </c>
      <c r="AX34" s="546"/>
      <c r="AY34" s="472" t="s">
        <v>154</v>
      </c>
      <c r="AZ34" s="473" t="s">
        <v>155</v>
      </c>
      <c r="BA34" s="467"/>
      <c r="BB34" s="467"/>
      <c r="BC34" s="467"/>
      <c r="BD34" s="467"/>
      <c r="BE34" s="467"/>
      <c r="BF34" s="467"/>
      <c r="BG34" s="467"/>
      <c r="BH34" s="467"/>
      <c r="BI34" s="467"/>
      <c r="BJ34" s="467"/>
      <c r="BK34" s="467"/>
      <c r="BL34" s="467"/>
      <c r="BM34" s="10"/>
      <c r="BN34" s="10"/>
      <c r="BO34" s="10"/>
      <c r="BP34" s="10"/>
      <c r="BQ34" s="10"/>
      <c r="BR34" s="10"/>
    </row>
    <row r="35" spans="1:70" s="467" customFormat="1" ht="15.75" thickBot="1" x14ac:dyDescent="0.25">
      <c r="A35" s="61" t="str">
        <f>+IF(MAYO!A35=0,"",MAYO!A35)</f>
        <v>1130103-3</v>
      </c>
      <c r="B35" s="62" t="str">
        <f>+IF(MAYO!B35=0,"",MAYO!B35)</f>
        <v>Prestación de Servicios de salud  3o. Nivel</v>
      </c>
      <c r="C35" s="17">
        <f t="shared" ref="C35:N35" si="33">SUM(C36:C37)</f>
        <v>0</v>
      </c>
      <c r="D35" s="17">
        <f t="shared" si="33"/>
        <v>0</v>
      </c>
      <c r="E35" s="17">
        <f t="shared" si="33"/>
        <v>0</v>
      </c>
      <c r="F35" s="18">
        <f t="shared" si="33"/>
        <v>0</v>
      </c>
      <c r="G35" s="21">
        <f t="shared" si="33"/>
        <v>0</v>
      </c>
      <c r="H35" s="17">
        <f t="shared" si="33"/>
        <v>0</v>
      </c>
      <c r="I35" s="18">
        <f t="shared" si="33"/>
        <v>0</v>
      </c>
      <c r="J35" s="21">
        <f t="shared" si="33"/>
        <v>0</v>
      </c>
      <c r="K35" s="17">
        <f t="shared" si="33"/>
        <v>0</v>
      </c>
      <c r="L35" s="18">
        <f t="shared" si="33"/>
        <v>0</v>
      </c>
      <c r="M35" s="21">
        <f t="shared" si="33"/>
        <v>0</v>
      </c>
      <c r="N35" s="18">
        <f t="shared" si="33"/>
        <v>0</v>
      </c>
      <c r="P35" s="171">
        <f>SUM(P36:P37)</f>
        <v>0</v>
      </c>
      <c r="Q35" s="173">
        <f>SUM(Q36:Q37)</f>
        <v>0</v>
      </c>
      <c r="R35" s="10"/>
      <c r="S35" s="34">
        <f>+IF(MAYO!S35=0,"",MAYO!S35)</f>
        <v>1010200</v>
      </c>
      <c r="T35" s="158" t="str">
        <f>+IF(MAYO!T35=0,"",MAYO!T35)</f>
        <v>Servicios Personales Indirectos</v>
      </c>
      <c r="U35" s="157">
        <f t="shared" ref="U35:AJ35" si="34">SUM(U36:U41)</f>
        <v>191836000</v>
      </c>
      <c r="V35" s="144">
        <f t="shared" si="34"/>
        <v>-20000000</v>
      </c>
      <c r="W35" s="144">
        <f t="shared" si="34"/>
        <v>92761289</v>
      </c>
      <c r="X35" s="152">
        <f t="shared" si="34"/>
        <v>264597289</v>
      </c>
      <c r="Y35" s="151">
        <f t="shared" si="34"/>
        <v>198597725</v>
      </c>
      <c r="Z35" s="144">
        <f t="shared" si="34"/>
        <v>1280000</v>
      </c>
      <c r="AA35" s="152">
        <f t="shared" si="34"/>
        <v>199877725</v>
      </c>
      <c r="AB35" s="151">
        <f t="shared" si="34"/>
        <v>93372141</v>
      </c>
      <c r="AC35" s="144">
        <f t="shared" si="34"/>
        <v>11780000</v>
      </c>
      <c r="AD35" s="152">
        <f t="shared" si="34"/>
        <v>105152141</v>
      </c>
      <c r="AE35" s="151">
        <f t="shared" si="34"/>
        <v>75242167</v>
      </c>
      <c r="AF35" s="144">
        <f t="shared" si="34"/>
        <v>10076864</v>
      </c>
      <c r="AG35" s="152">
        <f t="shared" si="34"/>
        <v>85319031</v>
      </c>
      <c r="AH35" s="151">
        <f t="shared" si="34"/>
        <v>64719564</v>
      </c>
      <c r="AI35" s="144">
        <f t="shared" si="34"/>
        <v>159445148</v>
      </c>
      <c r="AJ35" s="153">
        <f t="shared" si="34"/>
        <v>179278258</v>
      </c>
      <c r="AK35" s="10"/>
      <c r="AL35" s="151">
        <f>SUM(AL36:AL41)</f>
        <v>0</v>
      </c>
      <c r="AM35" s="153">
        <f>SUM(AM36:AM41)</f>
        <v>0</v>
      </c>
      <c r="AN35" s="10"/>
      <c r="AO35" s="428"/>
      <c r="AP35" s="547"/>
      <c r="AQ35" s="363"/>
      <c r="AR35" s="548"/>
      <c r="AS35" s="548"/>
      <c r="AT35" s="548"/>
      <c r="AU35" s="549">
        <f>AR17-AR32</f>
        <v>518936107</v>
      </c>
      <c r="AV35" s="550">
        <f>AS17-AR32</f>
        <v>-163636778</v>
      </c>
      <c r="AW35" s="550" t="s">
        <v>158</v>
      </c>
      <c r="AX35" s="551"/>
      <c r="AY35" s="550">
        <f>AY17+AY32</f>
        <v>-846202395.77666664</v>
      </c>
      <c r="AZ35" s="552">
        <f>AZ17+AY32</f>
        <v>-2282192768.7766666</v>
      </c>
      <c r="BB35" s="514"/>
      <c r="BC35" s="514"/>
      <c r="BD35" s="514"/>
      <c r="BE35" s="514"/>
      <c r="BF35" s="514"/>
    </row>
    <row r="36" spans="1:70" s="467" customFormat="1" ht="15.75" thickBot="1" x14ac:dyDescent="0.25">
      <c r="A36" s="188" t="str">
        <f>+IF(MAYO!A36=0,"",MAYO!A36)</f>
        <v>1130103-3-1</v>
      </c>
      <c r="B36" s="189" t="str">
        <f>+CONCATENATE("Vigencia ",INSTRUCCIONES!$F$3)</f>
        <v>Vigencia 2014</v>
      </c>
      <c r="C36" s="456">
        <f>+ENERO!C36</f>
        <v>0</v>
      </c>
      <c r="D36" s="456">
        <f>MAYO!D36+JUNIO!P36</f>
        <v>0</v>
      </c>
      <c r="E36" s="456">
        <f>MAYO!E36+JUNIO!Q36</f>
        <v>0</v>
      </c>
      <c r="F36" s="170">
        <f>SUM(C36:E36)</f>
        <v>0</v>
      </c>
      <c r="G36" s="283">
        <f>MAYO!I36</f>
        <v>0</v>
      </c>
      <c r="H36" s="457">
        <v>0</v>
      </c>
      <c r="I36" s="170">
        <f>SUM(G36:H36)</f>
        <v>0</v>
      </c>
      <c r="J36" s="283">
        <f>MAYO!L36</f>
        <v>0</v>
      </c>
      <c r="K36" s="457">
        <v>0</v>
      </c>
      <c r="L36" s="170">
        <f>SUM(J36:K36)</f>
        <v>0</v>
      </c>
      <c r="M36" s="283">
        <f>F36-I36</f>
        <v>0</v>
      </c>
      <c r="N36" s="170">
        <f>F36-L36</f>
        <v>0</v>
      </c>
      <c r="O36" s="10"/>
      <c r="P36" s="455">
        <v>0</v>
      </c>
      <c r="Q36" s="458">
        <v>0</v>
      </c>
      <c r="R36" s="10"/>
      <c r="S36" s="155" t="str">
        <f>+IF(MAYO!S36=0,"",MAYO!S36)</f>
        <v>1010200-1</v>
      </c>
      <c r="T36" s="159" t="str">
        <f>+IF(MAYO!T36=0,"",MAYO!T36)</f>
        <v>Remuneración y Honorarios por Servicios Técnicos y Profesionales</v>
      </c>
      <c r="U36" s="29">
        <f>+ENERO!U36</f>
        <v>180000000</v>
      </c>
      <c r="V36" s="17">
        <f>MAYO!V36+JUNIO!AL36</f>
        <v>-20000000</v>
      </c>
      <c r="W36" s="17">
        <f>MAYO!W36+JUNIO!AM36</f>
        <v>63006844</v>
      </c>
      <c r="X36" s="20">
        <f t="shared" ref="X36:X41" si="35">SUM(U36:W36)</f>
        <v>223006844</v>
      </c>
      <c r="Y36" s="21">
        <f>MAYO!AA36</f>
        <v>168843280</v>
      </c>
      <c r="Z36" s="457">
        <v>1280000</v>
      </c>
      <c r="AA36" s="20">
        <f t="shared" ref="AA36:AA41" si="36">SUM(Y36:Z36)</f>
        <v>170123280</v>
      </c>
      <c r="AB36" s="21">
        <f>MAYO!AD36</f>
        <v>63617696</v>
      </c>
      <c r="AC36" s="457">
        <v>11780000</v>
      </c>
      <c r="AD36" s="20">
        <f t="shared" ref="AD36:AD41" si="37">SUM(AB36:AC36)</f>
        <v>75397696</v>
      </c>
      <c r="AE36" s="21">
        <f>MAYO!AG36</f>
        <v>50083472</v>
      </c>
      <c r="AF36" s="457">
        <v>10076864</v>
      </c>
      <c r="AG36" s="20">
        <f t="shared" ref="AG36:AG41" si="38">SUM(AE36:AF36)</f>
        <v>60160336</v>
      </c>
      <c r="AH36" s="21">
        <f t="shared" ref="AH36:AH41" si="39">X36-AA36</f>
        <v>52883564</v>
      </c>
      <c r="AI36" s="17">
        <f t="shared" ref="AI36:AI41" si="40">X36-AD36</f>
        <v>147609148</v>
      </c>
      <c r="AJ36" s="18">
        <f t="shared" ref="AJ36:AJ41" si="41">X36-AG36</f>
        <v>162846508</v>
      </c>
      <c r="AK36" s="10"/>
      <c r="AL36" s="455">
        <v>0</v>
      </c>
      <c r="AM36" s="458">
        <v>0</v>
      </c>
      <c r="AN36" s="10"/>
      <c r="AO36" s="553"/>
      <c r="AP36" s="24"/>
      <c r="AQ36" s="24"/>
      <c r="AR36" s="24"/>
      <c r="AS36" s="24"/>
      <c r="AT36" s="24"/>
      <c r="AU36" s="24"/>
      <c r="AV36" s="24"/>
      <c r="AW36" s="24"/>
      <c r="AX36" s="24"/>
      <c r="AY36" s="24"/>
      <c r="AZ36" s="25"/>
      <c r="BB36" s="514"/>
      <c r="BC36" s="514"/>
      <c r="BD36" s="514"/>
      <c r="BE36" s="514"/>
      <c r="BF36" s="514"/>
    </row>
    <row r="37" spans="1:70" s="467" customFormat="1" ht="15" x14ac:dyDescent="0.2">
      <c r="A37" s="188" t="str">
        <f>+IF(MAYO!A37=0,"",MAYO!A37)</f>
        <v>1130103-3-2</v>
      </c>
      <c r="B37" s="189" t="str">
        <f>+IF(MAYO!B37=0,"",MAYO!B37)</f>
        <v>Vigencias Anteriores</v>
      </c>
      <c r="C37" s="456">
        <f>+ENERO!C37</f>
        <v>0</v>
      </c>
      <c r="D37" s="456">
        <f>MAYO!D37+JUNIO!P37</f>
        <v>0</v>
      </c>
      <c r="E37" s="456">
        <f>MAYO!E37+JUNIO!Q37</f>
        <v>0</v>
      </c>
      <c r="F37" s="170">
        <f>SUM(C37:E37)</f>
        <v>0</v>
      </c>
      <c r="G37" s="283">
        <f>MAYO!I37</f>
        <v>0</v>
      </c>
      <c r="H37" s="457">
        <v>0</v>
      </c>
      <c r="I37" s="170">
        <f>SUM(G37:H37)</f>
        <v>0</v>
      </c>
      <c r="J37" s="283">
        <f>MAYO!L37</f>
        <v>0</v>
      </c>
      <c r="K37" s="457">
        <v>0</v>
      </c>
      <c r="L37" s="170">
        <f>SUM(J37:K37)</f>
        <v>0</v>
      </c>
      <c r="M37" s="283">
        <f>F37-I37</f>
        <v>0</v>
      </c>
      <c r="N37" s="170">
        <f>F37-L37</f>
        <v>0</v>
      </c>
      <c r="P37" s="455">
        <v>0</v>
      </c>
      <c r="Q37" s="458">
        <v>0</v>
      </c>
      <c r="R37" s="10"/>
      <c r="S37" s="155" t="str">
        <f>+IF(MAYO!S37=0,"",MAYO!S37)</f>
        <v>1010200-2</v>
      </c>
      <c r="T37" s="159" t="str">
        <f>+IF(MAYO!T37=0,"",MAYO!T37)</f>
        <v>Personal Supernumerario</v>
      </c>
      <c r="U37" s="29">
        <f>+ENERO!U37</f>
        <v>0</v>
      </c>
      <c r="V37" s="17">
        <f>MAYO!V37+JUNIO!AL37</f>
        <v>0</v>
      </c>
      <c r="W37" s="17">
        <f>MAYO!W37+JUNIO!AM37</f>
        <v>0</v>
      </c>
      <c r="X37" s="20">
        <f t="shared" si="35"/>
        <v>0</v>
      </c>
      <c r="Y37" s="21">
        <f>MAYO!AA37</f>
        <v>0</v>
      </c>
      <c r="Z37" s="457">
        <v>0</v>
      </c>
      <c r="AA37" s="20">
        <f t="shared" si="36"/>
        <v>0</v>
      </c>
      <c r="AB37" s="21">
        <f>MAYO!AD37</f>
        <v>0</v>
      </c>
      <c r="AC37" s="457">
        <v>0</v>
      </c>
      <c r="AD37" s="20">
        <f t="shared" si="37"/>
        <v>0</v>
      </c>
      <c r="AE37" s="21">
        <f>MAYO!AG37</f>
        <v>0</v>
      </c>
      <c r="AF37" s="457">
        <v>0</v>
      </c>
      <c r="AG37" s="20">
        <f t="shared" si="38"/>
        <v>0</v>
      </c>
      <c r="AH37" s="21">
        <f t="shared" si="39"/>
        <v>0</v>
      </c>
      <c r="AI37" s="17">
        <f t="shared" si="40"/>
        <v>0</v>
      </c>
      <c r="AJ37" s="18">
        <f t="shared" si="41"/>
        <v>0</v>
      </c>
      <c r="AK37" s="10"/>
      <c r="AL37" s="455">
        <v>0</v>
      </c>
      <c r="AM37" s="458">
        <v>0</v>
      </c>
      <c r="AN37" s="10"/>
      <c r="AO37" s="26" t="s">
        <v>161</v>
      </c>
    </row>
    <row r="38" spans="1:70" s="467" customFormat="1" x14ac:dyDescent="0.2">
      <c r="A38" s="718"/>
      <c r="B38" s="719"/>
      <c r="C38" s="720"/>
      <c r="D38" s="720"/>
      <c r="E38" s="720"/>
      <c r="F38" s="721"/>
      <c r="G38" s="722"/>
      <c r="H38" s="723"/>
      <c r="I38" s="721"/>
      <c r="J38" s="722"/>
      <c r="K38" s="723"/>
      <c r="L38" s="721"/>
      <c r="M38" s="722"/>
      <c r="N38" s="721"/>
      <c r="O38" s="726"/>
      <c r="P38" s="724"/>
      <c r="Q38" s="725"/>
      <c r="R38" s="10"/>
      <c r="S38" s="155" t="str">
        <f>+IF(MAYO!S38=0,"",MAYO!S38)</f>
        <v>1010200-3</v>
      </c>
      <c r="T38" s="159" t="str">
        <f>+IF(MAYO!T38=0,"",MAYO!T38)</f>
        <v>Honorarios de la Junta Directiva</v>
      </c>
      <c r="U38" s="29">
        <f>+ENERO!U38</f>
        <v>1836000</v>
      </c>
      <c r="V38" s="17">
        <f>MAYO!V38+JUNIO!AL38</f>
        <v>0</v>
      </c>
      <c r="W38" s="17">
        <f>MAYO!W38+JUNIO!AM38</f>
        <v>0</v>
      </c>
      <c r="X38" s="20">
        <f t="shared" si="35"/>
        <v>1836000</v>
      </c>
      <c r="Y38" s="21">
        <f>MAYO!AA38</f>
        <v>0</v>
      </c>
      <c r="Z38" s="457">
        <v>0</v>
      </c>
      <c r="AA38" s="20">
        <f t="shared" si="36"/>
        <v>0</v>
      </c>
      <c r="AB38" s="21">
        <f>MAYO!AD38</f>
        <v>0</v>
      </c>
      <c r="AC38" s="457">
        <v>0</v>
      </c>
      <c r="AD38" s="20">
        <f t="shared" si="37"/>
        <v>0</v>
      </c>
      <c r="AE38" s="21">
        <f>MAYO!AG38</f>
        <v>0</v>
      </c>
      <c r="AF38" s="457">
        <v>0</v>
      </c>
      <c r="AG38" s="20">
        <f t="shared" si="38"/>
        <v>0</v>
      </c>
      <c r="AH38" s="21">
        <f t="shared" si="39"/>
        <v>1836000</v>
      </c>
      <c r="AI38" s="17">
        <f t="shared" si="40"/>
        <v>1836000</v>
      </c>
      <c r="AJ38" s="18">
        <f t="shared" si="41"/>
        <v>1836000</v>
      </c>
      <c r="AK38" s="10"/>
      <c r="AL38" s="455">
        <v>0</v>
      </c>
      <c r="AM38" s="458">
        <v>0</v>
      </c>
      <c r="AN38" s="10"/>
      <c r="AO38" s="365"/>
      <c r="AP38" s="365"/>
      <c r="AQ38" s="365"/>
      <c r="AR38" s="365"/>
      <c r="AS38" s="365"/>
      <c r="AT38" s="365"/>
      <c r="AU38" s="365"/>
      <c r="AV38" s="365"/>
      <c r="AW38" s="365"/>
      <c r="AX38" s="365"/>
      <c r="AY38" s="365"/>
      <c r="AZ38" s="365"/>
    </row>
    <row r="39" spans="1:70" s="467" customFormat="1" x14ac:dyDescent="0.2">
      <c r="A39" s="718"/>
      <c r="B39" s="719"/>
      <c r="C39" s="720"/>
      <c r="D39" s="720"/>
      <c r="E39" s="720"/>
      <c r="F39" s="721"/>
      <c r="G39" s="722"/>
      <c r="H39" s="723"/>
      <c r="I39" s="721"/>
      <c r="J39" s="722"/>
      <c r="K39" s="723"/>
      <c r="L39" s="721"/>
      <c r="M39" s="722"/>
      <c r="N39" s="721"/>
      <c r="O39" s="726"/>
      <c r="P39" s="724"/>
      <c r="Q39" s="725"/>
      <c r="R39" s="10"/>
      <c r="S39" s="155" t="str">
        <f>+IF(MAYO!S39=0,"",MAYO!S39)</f>
        <v>1010200-4</v>
      </c>
      <c r="T39" s="159" t="str">
        <f>+IF(MAYO!T39=0,"",MAYO!T39)</f>
        <v>Otros Honorarios (Servicios de Cooperativa)</v>
      </c>
      <c r="U39" s="29">
        <f>+ENERO!U39</f>
        <v>0</v>
      </c>
      <c r="V39" s="17">
        <f>MAYO!V39+JUNIO!AL39</f>
        <v>0</v>
      </c>
      <c r="W39" s="17">
        <f>MAYO!W39+JUNIO!AM39</f>
        <v>0</v>
      </c>
      <c r="X39" s="20">
        <f t="shared" si="35"/>
        <v>0</v>
      </c>
      <c r="Y39" s="21">
        <f>MAYO!AA39</f>
        <v>0</v>
      </c>
      <c r="Z39" s="457">
        <v>0</v>
      </c>
      <c r="AA39" s="20">
        <f t="shared" si="36"/>
        <v>0</v>
      </c>
      <c r="AB39" s="21">
        <f>MAYO!AD39</f>
        <v>0</v>
      </c>
      <c r="AC39" s="457">
        <v>0</v>
      </c>
      <c r="AD39" s="20">
        <f t="shared" si="37"/>
        <v>0</v>
      </c>
      <c r="AE39" s="21">
        <f>MAYO!AG39</f>
        <v>0</v>
      </c>
      <c r="AF39" s="457">
        <v>0</v>
      </c>
      <c r="AG39" s="20">
        <f t="shared" si="38"/>
        <v>0</v>
      </c>
      <c r="AH39" s="21">
        <f t="shared" si="39"/>
        <v>0</v>
      </c>
      <c r="AI39" s="17">
        <f t="shared" si="40"/>
        <v>0</v>
      </c>
      <c r="AJ39" s="18">
        <f t="shared" si="41"/>
        <v>0</v>
      </c>
      <c r="AK39" s="10"/>
      <c r="AL39" s="455">
        <v>0</v>
      </c>
      <c r="AM39" s="458">
        <v>0</v>
      </c>
      <c r="AN39" s="10"/>
      <c r="AO39" s="365"/>
      <c r="AP39" s="365"/>
      <c r="AQ39" s="365"/>
      <c r="AR39" s="365"/>
      <c r="AS39" s="365"/>
      <c r="AT39" s="365"/>
      <c r="AU39" s="365"/>
      <c r="AV39" s="365"/>
      <c r="AW39" s="365"/>
      <c r="AX39" s="365"/>
      <c r="AY39" s="365"/>
      <c r="AZ39" s="365"/>
    </row>
    <row r="40" spans="1:70" s="514" customFormat="1" x14ac:dyDescent="0.2">
      <c r="A40" s="718"/>
      <c r="B40" s="719"/>
      <c r="C40" s="720"/>
      <c r="D40" s="720"/>
      <c r="E40" s="720"/>
      <c r="F40" s="721"/>
      <c r="G40" s="722"/>
      <c r="H40" s="723"/>
      <c r="I40" s="721"/>
      <c r="J40" s="722"/>
      <c r="K40" s="723"/>
      <c r="L40" s="721"/>
      <c r="M40" s="722"/>
      <c r="N40" s="721"/>
      <c r="O40" s="726"/>
      <c r="P40" s="724"/>
      <c r="Q40" s="725"/>
      <c r="R40" s="10"/>
      <c r="S40" s="155" t="str">
        <f>+IF(MAYO!S40=0,"",MAYO!S40)</f>
        <v>1010200-6</v>
      </c>
      <c r="T40" s="159" t="str">
        <f>+IF(MAYO!T40=0,"",MAYO!T40)</f>
        <v>Certificación, Habilitación y Acreditación</v>
      </c>
      <c r="U40" s="29">
        <f>+ENERO!U40</f>
        <v>10000000</v>
      </c>
      <c r="V40" s="17">
        <f>MAYO!V40+JUNIO!AL40</f>
        <v>0</v>
      </c>
      <c r="W40" s="17">
        <f>MAYO!W40+JUNIO!AM40</f>
        <v>0</v>
      </c>
      <c r="X40" s="20">
        <f t="shared" si="35"/>
        <v>10000000</v>
      </c>
      <c r="Y40" s="21">
        <f>MAYO!AA40</f>
        <v>0</v>
      </c>
      <c r="Z40" s="457">
        <v>0</v>
      </c>
      <c r="AA40" s="20">
        <f t="shared" si="36"/>
        <v>0</v>
      </c>
      <c r="AB40" s="21">
        <f>MAYO!AD40</f>
        <v>0</v>
      </c>
      <c r="AC40" s="457">
        <v>0</v>
      </c>
      <c r="AD40" s="20">
        <f t="shared" si="37"/>
        <v>0</v>
      </c>
      <c r="AE40" s="21">
        <f>MAYO!AG40</f>
        <v>0</v>
      </c>
      <c r="AF40" s="457">
        <v>0</v>
      </c>
      <c r="AG40" s="20">
        <f t="shared" si="38"/>
        <v>0</v>
      </c>
      <c r="AH40" s="21">
        <f t="shared" si="39"/>
        <v>10000000</v>
      </c>
      <c r="AI40" s="17">
        <f t="shared" si="40"/>
        <v>10000000</v>
      </c>
      <c r="AJ40" s="18">
        <f t="shared" si="41"/>
        <v>10000000</v>
      </c>
      <c r="AK40" s="10"/>
      <c r="AL40" s="455">
        <v>0</v>
      </c>
      <c r="AM40" s="458">
        <v>0</v>
      </c>
      <c r="AN40" s="10"/>
      <c r="AO40" s="467"/>
      <c r="AP40" s="467"/>
      <c r="AQ40" s="467"/>
      <c r="AR40" s="467"/>
      <c r="AS40" s="467"/>
      <c r="AT40" s="467"/>
      <c r="AU40" s="467"/>
      <c r="AV40" s="467"/>
      <c r="AW40" s="467"/>
      <c r="AX40" s="467"/>
      <c r="AY40" s="467"/>
      <c r="AZ40" s="467"/>
      <c r="BA40" s="467"/>
      <c r="BF40" s="467"/>
      <c r="BG40" s="467"/>
      <c r="BH40" s="467"/>
      <c r="BI40" s="467"/>
      <c r="BJ40" s="467"/>
      <c r="BK40" s="467"/>
      <c r="BL40" s="467"/>
      <c r="BM40" s="467"/>
      <c r="BN40" s="467"/>
      <c r="BO40" s="467"/>
      <c r="BP40" s="467"/>
      <c r="BQ40" s="467"/>
      <c r="BR40" s="467"/>
    </row>
    <row r="41" spans="1:70" s="514" customFormat="1" x14ac:dyDescent="0.2">
      <c r="A41" s="727"/>
      <c r="B41" s="728"/>
      <c r="C41" s="720"/>
      <c r="D41" s="720"/>
      <c r="E41" s="720"/>
      <c r="F41" s="721"/>
      <c r="G41" s="722"/>
      <c r="H41" s="723"/>
      <c r="I41" s="721"/>
      <c r="J41" s="722"/>
      <c r="K41" s="723"/>
      <c r="L41" s="721"/>
      <c r="M41" s="722"/>
      <c r="N41" s="721"/>
      <c r="O41" s="726"/>
      <c r="P41" s="724"/>
      <c r="Q41" s="725"/>
      <c r="R41" s="10"/>
      <c r="S41" s="155">
        <f>+IF(MAYO!S41=0,"",MAYO!S41)</f>
        <v>1010299</v>
      </c>
      <c r="T41" s="159" t="str">
        <f>+IF(MAYO!T41=0,"",MAYO!T41)</f>
        <v>Vigencias Anteriores</v>
      </c>
      <c r="U41" s="29">
        <f>+ENERO!U41</f>
        <v>0</v>
      </c>
      <c r="V41" s="17">
        <f>MAYO!V41+JUNIO!AL41</f>
        <v>0</v>
      </c>
      <c r="W41" s="17">
        <f>MAYO!W41+JUNIO!AM41</f>
        <v>29754445</v>
      </c>
      <c r="X41" s="20">
        <f t="shared" si="35"/>
        <v>29754445</v>
      </c>
      <c r="Y41" s="21">
        <f>MAYO!AA41</f>
        <v>29754445</v>
      </c>
      <c r="Z41" s="457">
        <v>0</v>
      </c>
      <c r="AA41" s="20">
        <f t="shared" si="36"/>
        <v>29754445</v>
      </c>
      <c r="AB41" s="21">
        <f>MAYO!AD41</f>
        <v>29754445</v>
      </c>
      <c r="AC41" s="457">
        <v>0</v>
      </c>
      <c r="AD41" s="20">
        <f t="shared" si="37"/>
        <v>29754445</v>
      </c>
      <c r="AE41" s="21">
        <f>MAYO!AG41</f>
        <v>25158695</v>
      </c>
      <c r="AF41" s="457">
        <v>0</v>
      </c>
      <c r="AG41" s="20">
        <f t="shared" si="38"/>
        <v>25158695</v>
      </c>
      <c r="AH41" s="21">
        <f t="shared" si="39"/>
        <v>0</v>
      </c>
      <c r="AI41" s="17">
        <f t="shared" si="40"/>
        <v>0</v>
      </c>
      <c r="AJ41" s="18">
        <f t="shared" si="41"/>
        <v>4595750</v>
      </c>
      <c r="AK41" s="10"/>
      <c r="AL41" s="455">
        <v>0</v>
      </c>
      <c r="AM41" s="458">
        <v>0</v>
      </c>
      <c r="AN41" s="10"/>
      <c r="AO41" s="365"/>
      <c r="AP41" s="365"/>
      <c r="AQ41" s="365"/>
      <c r="AR41" s="365"/>
      <c r="AS41" s="365"/>
      <c r="AT41" s="365"/>
      <c r="AU41" s="365"/>
      <c r="AV41" s="365"/>
      <c r="AW41" s="365"/>
      <c r="AX41" s="365"/>
      <c r="AY41" s="365"/>
      <c r="AZ41" s="365"/>
      <c r="BA41" s="467"/>
      <c r="BF41" s="467"/>
      <c r="BG41" s="467"/>
      <c r="BH41" s="467"/>
      <c r="BI41" s="467"/>
      <c r="BJ41" s="467"/>
      <c r="BK41" s="467"/>
      <c r="BL41" s="467"/>
    </row>
    <row r="42" spans="1:70" s="467" customFormat="1" ht="15.75" x14ac:dyDescent="0.2">
      <c r="A42" s="57">
        <f>+IF(MAYO!A42=0,"",MAYO!A42)</f>
        <v>1130106</v>
      </c>
      <c r="B42" s="45" t="str">
        <f>+IF(MAYO!B42=0,"",MAYO!B42)</f>
        <v>SALUD PUBLICA - PLAN DE INTERVENCIONES COLECTIVAS</v>
      </c>
      <c r="C42" s="53">
        <f t="shared" ref="C42:N42" si="42">SUM(C43:C44)</f>
        <v>100000000</v>
      </c>
      <c r="D42" s="53">
        <f t="shared" si="42"/>
        <v>0</v>
      </c>
      <c r="E42" s="53">
        <f t="shared" si="42"/>
        <v>15073169</v>
      </c>
      <c r="F42" s="54">
        <f t="shared" si="42"/>
        <v>115073169</v>
      </c>
      <c r="G42" s="52">
        <f t="shared" si="42"/>
        <v>48016466</v>
      </c>
      <c r="H42" s="53">
        <f t="shared" si="42"/>
        <v>10981099</v>
      </c>
      <c r="I42" s="54">
        <f t="shared" si="42"/>
        <v>58997565</v>
      </c>
      <c r="J42" s="52">
        <f t="shared" si="42"/>
        <v>37035367</v>
      </c>
      <c r="K42" s="53">
        <f t="shared" si="42"/>
        <v>10981099</v>
      </c>
      <c r="L42" s="54">
        <f t="shared" si="42"/>
        <v>48016466</v>
      </c>
      <c r="M42" s="52">
        <f t="shared" si="42"/>
        <v>56075604</v>
      </c>
      <c r="N42" s="54">
        <f t="shared" si="42"/>
        <v>67056703</v>
      </c>
      <c r="P42" s="52">
        <f>SUM(P43:P44)</f>
        <v>0</v>
      </c>
      <c r="Q42" s="54">
        <f>SUM(Q43:Q44)</f>
        <v>0</v>
      </c>
      <c r="R42" s="10"/>
      <c r="S42" s="448" t="str">
        <f>+IF(MAYO!S42=0,"",MAYO!S42)</f>
        <v/>
      </c>
      <c r="T42" s="649" t="str">
        <f>+IF(MAYO!T42=0,"",MAYO!T42)</f>
        <v/>
      </c>
      <c r="U42" s="193"/>
      <c r="V42" s="193"/>
      <c r="W42" s="193"/>
      <c r="X42" s="193"/>
      <c r="Y42" s="193"/>
      <c r="Z42" s="193"/>
      <c r="AA42" s="193"/>
      <c r="AB42" s="193"/>
      <c r="AC42" s="193"/>
      <c r="AD42" s="193"/>
      <c r="AE42" s="193"/>
      <c r="AF42" s="193"/>
      <c r="AG42" s="193"/>
      <c r="AH42" s="193"/>
      <c r="AI42" s="193"/>
      <c r="AJ42" s="207"/>
      <c r="AK42" s="12"/>
      <c r="AL42" s="213"/>
      <c r="AM42" s="214"/>
      <c r="AN42" s="10"/>
      <c r="AO42" s="365"/>
      <c r="AP42" s="365"/>
      <c r="AQ42" s="365"/>
      <c r="AR42" s="365"/>
      <c r="AS42" s="365"/>
      <c r="AT42" s="365"/>
      <c r="AU42" s="365"/>
      <c r="AV42" s="365"/>
      <c r="AW42" s="365"/>
      <c r="AX42" s="365"/>
      <c r="AY42" s="365"/>
      <c r="AZ42" s="365"/>
    </row>
    <row r="43" spans="1:70" s="514" customFormat="1" ht="15" x14ac:dyDescent="0.2">
      <c r="A43" s="188" t="str">
        <f>+IF(MAYO!A43=0,"",MAYO!A43)</f>
        <v>1130106-1</v>
      </c>
      <c r="B43" s="189" t="str">
        <f>+CONCATENATE("Vigencia ",INSTRUCCIONES!$F$3)</f>
        <v>Vigencia 2014</v>
      </c>
      <c r="C43" s="456">
        <f>+ENERO!C43</f>
        <v>100000000</v>
      </c>
      <c r="D43" s="456">
        <f>MAYO!D43+JUNIO!P43</f>
        <v>0</v>
      </c>
      <c r="E43" s="456">
        <f>MAYO!E43+JUNIO!Q43</f>
        <v>0</v>
      </c>
      <c r="F43" s="170">
        <f>SUM(C43:E43)</f>
        <v>100000000</v>
      </c>
      <c r="G43" s="283">
        <f>MAYO!I43</f>
        <v>32943297</v>
      </c>
      <c r="H43" s="457">
        <v>10981099</v>
      </c>
      <c r="I43" s="170">
        <f>SUM(G43:H43)</f>
        <v>43924396</v>
      </c>
      <c r="J43" s="283">
        <f>MAYO!L43</f>
        <v>21962198</v>
      </c>
      <c r="K43" s="457">
        <v>10981099</v>
      </c>
      <c r="L43" s="170">
        <f>SUM(J43:K43)</f>
        <v>32943297</v>
      </c>
      <c r="M43" s="283">
        <f>F43-I43</f>
        <v>56075604</v>
      </c>
      <c r="N43" s="170">
        <f>F43-L43</f>
        <v>67056703</v>
      </c>
      <c r="O43" s="467"/>
      <c r="P43" s="455">
        <v>0</v>
      </c>
      <c r="Q43" s="458">
        <v>0</v>
      </c>
      <c r="R43" s="10"/>
      <c r="S43" s="34">
        <f>+IF(MAYO!S43=0,"",MAYO!S43)</f>
        <v>1010300</v>
      </c>
      <c r="T43" s="158" t="str">
        <f>+IF(MAYO!T43=0,"",MAYO!T43)</f>
        <v>Contribuciones Inherentes nómina al Sector Privado</v>
      </c>
      <c r="U43" s="157">
        <f t="shared" ref="U43:AJ43" si="43">U44+U49+U55</f>
        <v>131901422</v>
      </c>
      <c r="V43" s="144">
        <f t="shared" si="43"/>
        <v>0</v>
      </c>
      <c r="W43" s="144">
        <f t="shared" si="43"/>
        <v>29357693</v>
      </c>
      <c r="X43" s="152">
        <f t="shared" si="43"/>
        <v>161259115</v>
      </c>
      <c r="Y43" s="151">
        <f t="shared" si="43"/>
        <v>61589552</v>
      </c>
      <c r="Z43" s="144">
        <f t="shared" si="43"/>
        <v>6433430</v>
      </c>
      <c r="AA43" s="152">
        <f t="shared" si="43"/>
        <v>68022982</v>
      </c>
      <c r="AB43" s="151">
        <f t="shared" si="43"/>
        <v>61589552</v>
      </c>
      <c r="AC43" s="144">
        <f t="shared" si="43"/>
        <v>6433430</v>
      </c>
      <c r="AD43" s="152">
        <f t="shared" si="43"/>
        <v>68022982</v>
      </c>
      <c r="AE43" s="151">
        <f t="shared" si="43"/>
        <v>45170684</v>
      </c>
      <c r="AF43" s="144">
        <f t="shared" si="43"/>
        <v>6371251</v>
      </c>
      <c r="AG43" s="152">
        <f t="shared" si="43"/>
        <v>51541935</v>
      </c>
      <c r="AH43" s="151">
        <f t="shared" si="43"/>
        <v>93236133</v>
      </c>
      <c r="AI43" s="144">
        <f t="shared" si="43"/>
        <v>93236133</v>
      </c>
      <c r="AJ43" s="153">
        <f t="shared" si="43"/>
        <v>109717180</v>
      </c>
      <c r="AK43" s="10"/>
      <c r="AL43" s="151">
        <f>AL44+AL49+AL55</f>
        <v>0</v>
      </c>
      <c r="AM43" s="153">
        <f>AM44+AM49+AM55</f>
        <v>0</v>
      </c>
      <c r="AN43" s="10"/>
      <c r="AO43" s="467"/>
      <c r="AP43" s="554"/>
      <c r="AQ43" s="365"/>
      <c r="AR43" s="365"/>
      <c r="AS43" s="365"/>
      <c r="AT43" s="365"/>
      <c r="AU43" s="365"/>
      <c r="AV43" s="365"/>
      <c r="AW43" s="365"/>
      <c r="AX43" s="365"/>
      <c r="AY43" s="365"/>
      <c r="AZ43" s="365"/>
      <c r="BA43" s="467"/>
      <c r="BF43" s="467"/>
      <c r="BG43" s="467"/>
      <c r="BH43" s="467"/>
      <c r="BI43" s="467"/>
      <c r="BJ43" s="467"/>
      <c r="BK43" s="467"/>
      <c r="BL43" s="467"/>
      <c r="BM43" s="467"/>
      <c r="BN43" s="467"/>
      <c r="BO43" s="467"/>
      <c r="BP43" s="467"/>
      <c r="BQ43" s="467"/>
      <c r="BR43" s="467"/>
    </row>
    <row r="44" spans="1:70" s="514" customFormat="1" ht="15" x14ac:dyDescent="0.2">
      <c r="A44" s="188" t="str">
        <f>+IF(MAYO!A44=0,"",MAYO!A44)</f>
        <v>1130106-2</v>
      </c>
      <c r="B44" s="189" t="str">
        <f>+IF(MAYO!B44=0,"",MAYO!B44)</f>
        <v>Vigencias Anteriores</v>
      </c>
      <c r="C44" s="456">
        <f>+ENERO!C44</f>
        <v>0</v>
      </c>
      <c r="D44" s="456">
        <f>MAYO!D44+JUNIO!P44</f>
        <v>0</v>
      </c>
      <c r="E44" s="456">
        <f>MAYO!E44+JUNIO!Q44</f>
        <v>15073169</v>
      </c>
      <c r="F44" s="170">
        <f>SUM(C44:E44)</f>
        <v>15073169</v>
      </c>
      <c r="G44" s="283">
        <f>MAYO!I44</f>
        <v>15073169</v>
      </c>
      <c r="H44" s="457">
        <v>0</v>
      </c>
      <c r="I44" s="170">
        <f>SUM(G44:H44)</f>
        <v>15073169</v>
      </c>
      <c r="J44" s="283">
        <f>MAYO!L44</f>
        <v>15073169</v>
      </c>
      <c r="K44" s="457">
        <v>0</v>
      </c>
      <c r="L44" s="170">
        <f>SUM(J44:K44)</f>
        <v>15073169</v>
      </c>
      <c r="M44" s="283">
        <f>F44-I44</f>
        <v>0</v>
      </c>
      <c r="N44" s="170">
        <f>F44-L44</f>
        <v>0</v>
      </c>
      <c r="O44" s="467"/>
      <c r="P44" s="455">
        <v>0</v>
      </c>
      <c r="Q44" s="458">
        <v>0</v>
      </c>
      <c r="R44" s="10"/>
      <c r="S44" s="155">
        <f>+IF(MAYO!S44=0,"",MAYO!S44)</f>
        <v>1010301</v>
      </c>
      <c r="T44" s="159" t="str">
        <f>+IF(MAYO!T44=0,"",MAYO!T44)</f>
        <v>Contribuciones - Sin Situación de Fondos</v>
      </c>
      <c r="U44" s="29">
        <f t="shared" ref="U44:AJ44" si="44">SUM(U45:U48)</f>
        <v>69341123</v>
      </c>
      <c r="V44" s="17">
        <f t="shared" si="44"/>
        <v>0</v>
      </c>
      <c r="W44" s="17">
        <f t="shared" si="44"/>
        <v>0</v>
      </c>
      <c r="X44" s="20">
        <f t="shared" si="44"/>
        <v>69341123</v>
      </c>
      <c r="Y44" s="21">
        <f t="shared" si="44"/>
        <v>26912492</v>
      </c>
      <c r="Z44" s="169">
        <f t="shared" si="44"/>
        <v>5345766</v>
      </c>
      <c r="AA44" s="20">
        <f t="shared" si="44"/>
        <v>32258258</v>
      </c>
      <c r="AB44" s="21">
        <f t="shared" si="44"/>
        <v>26912492</v>
      </c>
      <c r="AC44" s="169">
        <f t="shared" si="44"/>
        <v>5345766</v>
      </c>
      <c r="AD44" s="20">
        <f t="shared" si="44"/>
        <v>32258258</v>
      </c>
      <c r="AE44" s="21">
        <f t="shared" si="44"/>
        <v>26912492</v>
      </c>
      <c r="AF44" s="169">
        <f t="shared" si="44"/>
        <v>5345766</v>
      </c>
      <c r="AG44" s="20">
        <f t="shared" si="44"/>
        <v>32258258</v>
      </c>
      <c r="AH44" s="21">
        <f t="shared" si="44"/>
        <v>37082865</v>
      </c>
      <c r="AI44" s="17">
        <f t="shared" si="44"/>
        <v>37082865</v>
      </c>
      <c r="AJ44" s="18">
        <f t="shared" si="44"/>
        <v>37082865</v>
      </c>
      <c r="AK44" s="10"/>
      <c r="AL44" s="31">
        <f>SUM(AL45:AL48)</f>
        <v>0</v>
      </c>
      <c r="AM44" s="28">
        <f>SUM(AM45:AM48)</f>
        <v>0</v>
      </c>
      <c r="AN44" s="10"/>
      <c r="AO44" s="365"/>
      <c r="AP44" s="365"/>
      <c r="AQ44" s="365"/>
      <c r="AR44" s="365"/>
      <c r="AS44" s="365"/>
      <c r="AT44" s="365"/>
      <c r="AU44" s="365"/>
      <c r="AV44" s="365"/>
      <c r="AW44" s="365"/>
      <c r="AX44" s="365"/>
      <c r="AY44" s="365"/>
      <c r="AZ44" s="365"/>
      <c r="BA44" s="467"/>
      <c r="BF44" s="467"/>
      <c r="BG44" s="467"/>
      <c r="BH44" s="467"/>
      <c r="BI44" s="467"/>
      <c r="BJ44" s="467"/>
      <c r="BK44" s="467"/>
      <c r="BL44" s="467"/>
      <c r="BM44" s="467"/>
      <c r="BN44" s="467"/>
      <c r="BO44" s="467"/>
      <c r="BP44" s="467"/>
      <c r="BQ44" s="467"/>
      <c r="BR44" s="467"/>
    </row>
    <row r="45" spans="1:70" s="467" customFormat="1" x14ac:dyDescent="0.2">
      <c r="A45" s="57">
        <f>+IF(MAYO!A45=0,"",MAYO!A45)</f>
        <v>1130107</v>
      </c>
      <c r="B45" s="45" t="str">
        <f>+IF(MAYO!B45=0,"",MAYO!B45)</f>
        <v>MINSALUD-FOSYGA-RECLAMACIONES ECAT</v>
      </c>
      <c r="C45" s="53">
        <f t="shared" ref="C45:N45" si="45">SUM(C46:C47)</f>
        <v>0</v>
      </c>
      <c r="D45" s="53">
        <f t="shared" si="45"/>
        <v>0</v>
      </c>
      <c r="E45" s="53">
        <f t="shared" si="45"/>
        <v>0</v>
      </c>
      <c r="F45" s="54">
        <f t="shared" si="45"/>
        <v>0</v>
      </c>
      <c r="G45" s="52">
        <f t="shared" si="45"/>
        <v>0</v>
      </c>
      <c r="H45" s="53">
        <f t="shared" si="45"/>
        <v>0</v>
      </c>
      <c r="I45" s="54">
        <f t="shared" si="45"/>
        <v>0</v>
      </c>
      <c r="J45" s="52">
        <f t="shared" si="45"/>
        <v>0</v>
      </c>
      <c r="K45" s="53">
        <f t="shared" si="45"/>
        <v>0</v>
      </c>
      <c r="L45" s="54">
        <f t="shared" si="45"/>
        <v>0</v>
      </c>
      <c r="M45" s="52">
        <f t="shared" si="45"/>
        <v>0</v>
      </c>
      <c r="N45" s="54">
        <f t="shared" si="45"/>
        <v>0</v>
      </c>
      <c r="P45" s="52">
        <f>SUM(P46:P47)</f>
        <v>0</v>
      </c>
      <c r="Q45" s="54">
        <f>SUM(Q46:Q47)</f>
        <v>0</v>
      </c>
      <c r="R45" s="10"/>
      <c r="S45" s="156" t="str">
        <f>+IF(MAYO!S45=0,"",MAYO!S45)</f>
        <v>1010301-1</v>
      </c>
      <c r="T45" s="55" t="str">
        <f>+IF(MAYO!T45=0,"",MAYO!T45)</f>
        <v>Aportes a E.P.S.- Sin sit. Fondos</v>
      </c>
      <c r="U45" s="29">
        <f>+ENERO!U45</f>
        <v>17832372</v>
      </c>
      <c r="V45" s="17">
        <f>MAYO!V45+JUNIO!AL45</f>
        <v>0</v>
      </c>
      <c r="W45" s="17">
        <f>MAYO!W45+JUNIO!AM45</f>
        <v>0</v>
      </c>
      <c r="X45" s="20">
        <f>SUM(U45:W45)</f>
        <v>17832372</v>
      </c>
      <c r="Y45" s="21">
        <f>MAYO!AA45</f>
        <v>10895716</v>
      </c>
      <c r="Z45" s="457">
        <v>2167700</v>
      </c>
      <c r="AA45" s="20">
        <f>SUM(Y45:Z45)</f>
        <v>13063416</v>
      </c>
      <c r="AB45" s="21">
        <f>MAYO!AD45</f>
        <v>10895716</v>
      </c>
      <c r="AC45" s="457">
        <v>2167700</v>
      </c>
      <c r="AD45" s="20">
        <f>SUM(AB45:AC45)</f>
        <v>13063416</v>
      </c>
      <c r="AE45" s="21">
        <f>MAYO!AG45</f>
        <v>10895716</v>
      </c>
      <c r="AF45" s="457">
        <v>2167700</v>
      </c>
      <c r="AG45" s="20">
        <f>SUM(AE45:AF45)</f>
        <v>13063416</v>
      </c>
      <c r="AH45" s="21">
        <f>X45-AA45</f>
        <v>4768956</v>
      </c>
      <c r="AI45" s="17">
        <f>X45-AD45</f>
        <v>4768956</v>
      </c>
      <c r="AJ45" s="18">
        <f>X45-AG45</f>
        <v>4768956</v>
      </c>
      <c r="AK45" s="10"/>
      <c r="AL45" s="455">
        <v>0</v>
      </c>
      <c r="AM45" s="458">
        <v>0</v>
      </c>
      <c r="AN45" s="10"/>
      <c r="AO45" s="365"/>
      <c r="AP45" s="365"/>
      <c r="AQ45" s="365"/>
      <c r="AR45" s="365"/>
      <c r="AS45" s="365"/>
      <c r="AT45" s="365"/>
      <c r="AU45" s="365"/>
      <c r="AV45" s="365"/>
      <c r="AW45" s="365"/>
      <c r="AX45" s="365"/>
      <c r="AY45" s="365"/>
      <c r="AZ45" s="365"/>
    </row>
    <row r="46" spans="1:70" s="514" customFormat="1" ht="15" x14ac:dyDescent="0.2">
      <c r="A46" s="188" t="str">
        <f>+IF(MAYO!A46=0,"",MAYO!A46)</f>
        <v>1130107-1</v>
      </c>
      <c r="B46" s="189" t="str">
        <f>+CONCATENATE("Vigencia ",INSTRUCCIONES!$F$3)</f>
        <v>Vigencia 2014</v>
      </c>
      <c r="C46" s="456">
        <f>+ENERO!C46</f>
        <v>0</v>
      </c>
      <c r="D46" s="456">
        <f>MAYO!D46+JUNIO!P46</f>
        <v>0</v>
      </c>
      <c r="E46" s="456">
        <f>MAYO!E46+JUNIO!Q46</f>
        <v>0</v>
      </c>
      <c r="F46" s="170">
        <f>SUM(C46:E46)</f>
        <v>0</v>
      </c>
      <c r="G46" s="283">
        <f>MAYO!I46</f>
        <v>0</v>
      </c>
      <c r="H46" s="457">
        <v>0</v>
      </c>
      <c r="I46" s="170">
        <f>SUM(G46:H46)</f>
        <v>0</v>
      </c>
      <c r="J46" s="283">
        <f>MAYO!L46</f>
        <v>0</v>
      </c>
      <c r="K46" s="457">
        <v>0</v>
      </c>
      <c r="L46" s="170">
        <f>SUM(J46:K46)</f>
        <v>0</v>
      </c>
      <c r="M46" s="283">
        <f>F46-I46</f>
        <v>0</v>
      </c>
      <c r="N46" s="170">
        <f>F46-L46</f>
        <v>0</v>
      </c>
      <c r="O46" s="467"/>
      <c r="P46" s="455">
        <v>0</v>
      </c>
      <c r="Q46" s="458">
        <v>0</v>
      </c>
      <c r="R46" s="10"/>
      <c r="S46" s="156" t="str">
        <f>+IF(MAYO!S46=0,"",MAYO!S46)</f>
        <v>1010301-2</v>
      </c>
      <c r="T46" s="55" t="str">
        <f>+IF(MAYO!T46=0,"",MAYO!T46)</f>
        <v>Aportes Fondos Pensionales - Sin Sit. Fondos</v>
      </c>
      <c r="U46" s="29">
        <f>+ENERO!U46</f>
        <v>25156026</v>
      </c>
      <c r="V46" s="17">
        <f>MAYO!V46+JUNIO!AL46</f>
        <v>0</v>
      </c>
      <c r="W46" s="17">
        <f>MAYO!W46+JUNIO!AM46</f>
        <v>0</v>
      </c>
      <c r="X46" s="20">
        <f>SUM(U46:W46)</f>
        <v>25156026</v>
      </c>
      <c r="Y46" s="21">
        <f>MAYO!AA46</f>
        <v>15382186</v>
      </c>
      <c r="Z46" s="457">
        <v>3060280</v>
      </c>
      <c r="AA46" s="20">
        <f>SUM(Y46:Z46)</f>
        <v>18442466</v>
      </c>
      <c r="AB46" s="21">
        <f>MAYO!AD46</f>
        <v>15382186</v>
      </c>
      <c r="AC46" s="457">
        <v>3060280</v>
      </c>
      <c r="AD46" s="20">
        <f>SUM(AB46:AC46)</f>
        <v>18442466</v>
      </c>
      <c r="AE46" s="21">
        <f>MAYO!AG46</f>
        <v>15382186</v>
      </c>
      <c r="AF46" s="457">
        <v>3060280</v>
      </c>
      <c r="AG46" s="20">
        <f>SUM(AE46:AF46)</f>
        <v>18442466</v>
      </c>
      <c r="AH46" s="21">
        <f>X46-AA46</f>
        <v>6713560</v>
      </c>
      <c r="AI46" s="17">
        <f>X46-AD46</f>
        <v>6713560</v>
      </c>
      <c r="AJ46" s="18">
        <f>X46-AG46</f>
        <v>6713560</v>
      </c>
      <c r="AK46" s="10"/>
      <c r="AL46" s="455">
        <v>0</v>
      </c>
      <c r="AM46" s="458">
        <v>0</v>
      </c>
      <c r="AN46" s="10"/>
      <c r="AO46" s="555"/>
      <c r="AP46" s="554"/>
      <c r="AQ46" s="365"/>
      <c r="AR46" s="365"/>
      <c r="AS46" s="365"/>
      <c r="AT46" s="365"/>
      <c r="AU46" s="365"/>
      <c r="AV46" s="365"/>
      <c r="AW46" s="365"/>
      <c r="AX46" s="365"/>
      <c r="AY46" s="365"/>
      <c r="AZ46" s="365"/>
      <c r="BA46" s="467"/>
      <c r="BF46" s="467"/>
      <c r="BG46" s="467"/>
      <c r="BH46" s="467"/>
      <c r="BI46" s="467"/>
      <c r="BJ46" s="467"/>
      <c r="BK46" s="467"/>
      <c r="BL46" s="467"/>
    </row>
    <row r="47" spans="1:70" s="514" customFormat="1" ht="15" x14ac:dyDescent="0.2">
      <c r="A47" s="188" t="str">
        <f>+IF(MAYO!A47=0,"",MAYO!A47)</f>
        <v>1130107-2</v>
      </c>
      <c r="B47" s="189" t="str">
        <f>+IF(MAYO!B47=0,"",MAYO!B47)</f>
        <v>Vigencias Anteriores</v>
      </c>
      <c r="C47" s="456">
        <f>+ENERO!C47</f>
        <v>0</v>
      </c>
      <c r="D47" s="456">
        <f>MAYO!D47+JUNIO!P47</f>
        <v>0</v>
      </c>
      <c r="E47" s="456">
        <f>MAYO!E47+JUNIO!Q47</f>
        <v>0</v>
      </c>
      <c r="F47" s="170">
        <f>SUM(C47:E47)</f>
        <v>0</v>
      </c>
      <c r="G47" s="283">
        <f>MAYO!I47</f>
        <v>0</v>
      </c>
      <c r="H47" s="457">
        <v>0</v>
      </c>
      <c r="I47" s="170">
        <f>SUM(G47:H47)</f>
        <v>0</v>
      </c>
      <c r="J47" s="283">
        <f>MAYO!L47</f>
        <v>0</v>
      </c>
      <c r="K47" s="457">
        <v>0</v>
      </c>
      <c r="L47" s="170">
        <f>SUM(J47:K47)</f>
        <v>0</v>
      </c>
      <c r="M47" s="283">
        <f>F47-I47</f>
        <v>0</v>
      </c>
      <c r="N47" s="170">
        <f>F47-L47</f>
        <v>0</v>
      </c>
      <c r="O47" s="467"/>
      <c r="P47" s="455">
        <v>0</v>
      </c>
      <c r="Q47" s="458">
        <v>0</v>
      </c>
      <c r="R47" s="10"/>
      <c r="S47" s="156" t="str">
        <f>+IF(MAYO!S47=0,"",MAYO!S47)</f>
        <v>1010301-3</v>
      </c>
      <c r="T47" s="55" t="str">
        <f>+IF(MAYO!T47=0,"",MAYO!T47)</f>
        <v xml:space="preserve">Aportes a Fondos de Cesantia - Sin Sit. de Fondos </v>
      </c>
      <c r="U47" s="29">
        <f>+ENERO!U47</f>
        <v>20373023</v>
      </c>
      <c r="V47" s="17">
        <f>MAYO!V47+JUNIO!AL47</f>
        <v>0</v>
      </c>
      <c r="W47" s="17">
        <f>MAYO!W47+JUNIO!AM47</f>
        <v>0</v>
      </c>
      <c r="X47" s="20">
        <f>SUM(U47:W47)</f>
        <v>20373023</v>
      </c>
      <c r="Y47" s="21">
        <f>MAYO!AA47</f>
        <v>0</v>
      </c>
      <c r="Z47" s="457">
        <v>0</v>
      </c>
      <c r="AA47" s="20">
        <f>SUM(Y47:Z47)</f>
        <v>0</v>
      </c>
      <c r="AB47" s="21">
        <f>MAYO!AD47</f>
        <v>0</v>
      </c>
      <c r="AC47" s="457">
        <v>0</v>
      </c>
      <c r="AD47" s="20">
        <f>SUM(AB47:AC47)</f>
        <v>0</v>
      </c>
      <c r="AE47" s="21">
        <f>MAYO!AG47</f>
        <v>0</v>
      </c>
      <c r="AF47" s="457">
        <v>0</v>
      </c>
      <c r="AG47" s="20">
        <f>SUM(AE47:AF47)</f>
        <v>0</v>
      </c>
      <c r="AH47" s="21">
        <f>X47-AA47</f>
        <v>20373023</v>
      </c>
      <c r="AI47" s="17">
        <f>X47-AD47</f>
        <v>20373023</v>
      </c>
      <c r="AJ47" s="18">
        <f>X47-AG47</f>
        <v>20373023</v>
      </c>
      <c r="AK47" s="10"/>
      <c r="AL47" s="455">
        <v>0</v>
      </c>
      <c r="AM47" s="458">
        <v>0</v>
      </c>
      <c r="AN47" s="10"/>
      <c r="AO47" s="365"/>
      <c r="AP47" s="365"/>
      <c r="AQ47" s="365"/>
      <c r="AR47" s="365"/>
      <c r="AS47" s="365"/>
      <c r="AT47" s="365"/>
      <c r="AU47" s="365"/>
      <c r="AV47" s="365"/>
      <c r="AW47" s="365"/>
      <c r="AX47" s="365"/>
      <c r="AY47" s="365"/>
      <c r="AZ47" s="365"/>
      <c r="BA47" s="467"/>
      <c r="BF47" s="467"/>
      <c r="BG47" s="467"/>
      <c r="BH47" s="467"/>
      <c r="BI47" s="467"/>
      <c r="BJ47" s="467"/>
      <c r="BK47" s="467"/>
      <c r="BL47" s="467"/>
      <c r="BM47" s="467"/>
      <c r="BN47" s="467"/>
      <c r="BO47" s="467"/>
      <c r="BP47" s="467"/>
      <c r="BQ47" s="467"/>
      <c r="BR47" s="467"/>
    </row>
    <row r="48" spans="1:70" s="467" customFormat="1" x14ac:dyDescent="0.2">
      <c r="A48" s="57">
        <f>+IF(MAYO!A48=0,"",MAYO!A48)</f>
        <v>1130108</v>
      </c>
      <c r="B48" s="45" t="str">
        <f>+IF(MAYO!B48=0,"",MAYO!B48)</f>
        <v>MINSALUD-FOSYGA -TRAUMA MAYOR Y DESPLAZADOS</v>
      </c>
      <c r="C48" s="53">
        <f t="shared" ref="C48:N48" si="46">SUM(C49:C50)</f>
        <v>0</v>
      </c>
      <c r="D48" s="53">
        <f t="shared" si="46"/>
        <v>0</v>
      </c>
      <c r="E48" s="53">
        <f t="shared" si="46"/>
        <v>0</v>
      </c>
      <c r="F48" s="54">
        <f t="shared" si="46"/>
        <v>0</v>
      </c>
      <c r="G48" s="52">
        <f t="shared" si="46"/>
        <v>0</v>
      </c>
      <c r="H48" s="53">
        <f t="shared" si="46"/>
        <v>0</v>
      </c>
      <c r="I48" s="54">
        <f t="shared" si="46"/>
        <v>0</v>
      </c>
      <c r="J48" s="52">
        <f t="shared" si="46"/>
        <v>0</v>
      </c>
      <c r="K48" s="53">
        <f t="shared" si="46"/>
        <v>0</v>
      </c>
      <c r="L48" s="54">
        <f t="shared" si="46"/>
        <v>0</v>
      </c>
      <c r="M48" s="52">
        <f t="shared" si="46"/>
        <v>0</v>
      </c>
      <c r="N48" s="54">
        <f t="shared" si="46"/>
        <v>0</v>
      </c>
      <c r="P48" s="52">
        <f>SUM(P49:P50)</f>
        <v>0</v>
      </c>
      <c r="Q48" s="54">
        <f>SUM(Q49:Q50)</f>
        <v>0</v>
      </c>
      <c r="R48" s="10"/>
      <c r="S48" s="156" t="str">
        <f>+IF(MAYO!S48=0,"",MAYO!S48)</f>
        <v>1010301-4</v>
      </c>
      <c r="T48" s="55" t="str">
        <f>+IF(MAYO!T48=0,"",MAYO!T48)</f>
        <v xml:space="preserve">Aporte a ARL. - Sin Sit. de Fondos </v>
      </c>
      <c r="U48" s="29">
        <f>+ENERO!U48</f>
        <v>5979702</v>
      </c>
      <c r="V48" s="17">
        <f>MAYO!V48+JUNIO!AL48</f>
        <v>0</v>
      </c>
      <c r="W48" s="17">
        <f>MAYO!W48+JUNIO!AM48</f>
        <v>0</v>
      </c>
      <c r="X48" s="20">
        <f>SUM(U48:W48)</f>
        <v>5979702</v>
      </c>
      <c r="Y48" s="21">
        <f>MAYO!AA48</f>
        <v>634590</v>
      </c>
      <c r="Z48" s="457">
        <v>117786</v>
      </c>
      <c r="AA48" s="20">
        <f>SUM(Y48:Z48)</f>
        <v>752376</v>
      </c>
      <c r="AB48" s="21">
        <f>MAYO!AD48</f>
        <v>634590</v>
      </c>
      <c r="AC48" s="457">
        <v>117786</v>
      </c>
      <c r="AD48" s="20">
        <f>SUM(AB48:AC48)</f>
        <v>752376</v>
      </c>
      <c r="AE48" s="21">
        <f>MAYO!AG48</f>
        <v>634590</v>
      </c>
      <c r="AF48" s="457">
        <v>117786</v>
      </c>
      <c r="AG48" s="20">
        <f>SUM(AE48:AF48)</f>
        <v>752376</v>
      </c>
      <c r="AH48" s="21">
        <f>X48-AA48</f>
        <v>5227326</v>
      </c>
      <c r="AI48" s="17">
        <f>X48-AD48</f>
        <v>5227326</v>
      </c>
      <c r="AJ48" s="18">
        <f>X48-AG48</f>
        <v>5227326</v>
      </c>
      <c r="AK48" s="10"/>
      <c r="AL48" s="455">
        <v>0</v>
      </c>
      <c r="AM48" s="458">
        <v>0</v>
      </c>
      <c r="AN48" s="10"/>
      <c r="AO48" s="365"/>
      <c r="AP48" s="365"/>
      <c r="AQ48" s="365"/>
      <c r="AR48" s="365"/>
      <c r="AS48" s="365"/>
      <c r="AT48" s="365"/>
      <c r="AU48" s="365"/>
      <c r="AV48" s="365"/>
      <c r="AW48" s="365"/>
      <c r="AX48" s="365"/>
      <c r="AY48" s="365"/>
      <c r="AZ48" s="365"/>
    </row>
    <row r="49" spans="1:70" s="514" customFormat="1" ht="15" x14ac:dyDescent="0.2">
      <c r="A49" s="188" t="str">
        <f>+IF(MAYO!A49=0,"",MAYO!A49)</f>
        <v>1130108-1</v>
      </c>
      <c r="B49" s="189" t="str">
        <f>+CONCATENATE("Vigencia ",INSTRUCCIONES!$F$3)</f>
        <v>Vigencia 2014</v>
      </c>
      <c r="C49" s="456">
        <f>+ENERO!C49</f>
        <v>0</v>
      </c>
      <c r="D49" s="456">
        <f>MAYO!D49+JUNIO!P49</f>
        <v>0</v>
      </c>
      <c r="E49" s="456">
        <f>MAYO!E49+JUNIO!Q49</f>
        <v>0</v>
      </c>
      <c r="F49" s="170">
        <f>SUM(C49:E49)</f>
        <v>0</v>
      </c>
      <c r="G49" s="283">
        <f>MAYO!I49</f>
        <v>0</v>
      </c>
      <c r="H49" s="457">
        <v>0</v>
      </c>
      <c r="I49" s="170">
        <f>SUM(G49:H49)</f>
        <v>0</v>
      </c>
      <c r="J49" s="283">
        <f>MAYO!L49</f>
        <v>0</v>
      </c>
      <c r="K49" s="457">
        <v>0</v>
      </c>
      <c r="L49" s="170">
        <f>SUM(J49:K49)</f>
        <v>0</v>
      </c>
      <c r="M49" s="283">
        <f>F49-I49</f>
        <v>0</v>
      </c>
      <c r="N49" s="170">
        <f>F49-L49</f>
        <v>0</v>
      </c>
      <c r="O49" s="467"/>
      <c r="P49" s="455">
        <v>0</v>
      </c>
      <c r="Q49" s="458">
        <v>0</v>
      </c>
      <c r="R49" s="10"/>
      <c r="S49" s="155">
        <f>+IF(MAYO!S49=0,"",MAYO!S49)</f>
        <v>1010302</v>
      </c>
      <c r="T49" s="159" t="str">
        <f>+IF(MAYO!T49=0,"",MAYO!T49)</f>
        <v>Contribuciones - Otros</v>
      </c>
      <c r="U49" s="29">
        <f t="shared" ref="U49:AJ49" si="47">SUM(U50:U54)</f>
        <v>62560299</v>
      </c>
      <c r="V49" s="17">
        <f t="shared" si="47"/>
        <v>0</v>
      </c>
      <c r="W49" s="17">
        <f t="shared" si="47"/>
        <v>0</v>
      </c>
      <c r="X49" s="20">
        <f t="shared" si="47"/>
        <v>62560299</v>
      </c>
      <c r="Y49" s="21">
        <f t="shared" si="47"/>
        <v>5319367</v>
      </c>
      <c r="Z49" s="169">
        <f t="shared" si="47"/>
        <v>1087664</v>
      </c>
      <c r="AA49" s="20">
        <f t="shared" si="47"/>
        <v>6407031</v>
      </c>
      <c r="AB49" s="21">
        <f t="shared" si="47"/>
        <v>5319367</v>
      </c>
      <c r="AC49" s="169">
        <f t="shared" si="47"/>
        <v>1087664</v>
      </c>
      <c r="AD49" s="20">
        <f t="shared" si="47"/>
        <v>6407031</v>
      </c>
      <c r="AE49" s="21">
        <f t="shared" si="47"/>
        <v>4293882</v>
      </c>
      <c r="AF49" s="169">
        <f t="shared" si="47"/>
        <v>1025485</v>
      </c>
      <c r="AG49" s="20">
        <f t="shared" si="47"/>
        <v>5319367</v>
      </c>
      <c r="AH49" s="21">
        <f t="shared" si="47"/>
        <v>56153268</v>
      </c>
      <c r="AI49" s="17">
        <f t="shared" si="47"/>
        <v>56153268</v>
      </c>
      <c r="AJ49" s="18">
        <f t="shared" si="47"/>
        <v>57240932</v>
      </c>
      <c r="AK49" s="10"/>
      <c r="AL49" s="31">
        <f>SUM(AL50:AL54)</f>
        <v>0</v>
      </c>
      <c r="AM49" s="28">
        <f>SUM(AM50:AM54)</f>
        <v>0</v>
      </c>
      <c r="AN49" s="10"/>
      <c r="AO49" s="555"/>
      <c r="AP49" s="554"/>
      <c r="AQ49" s="365"/>
      <c r="AR49" s="365"/>
      <c r="AS49" s="365"/>
      <c r="AT49" s="365"/>
      <c r="AU49" s="365"/>
      <c r="AV49" s="365"/>
      <c r="AW49" s="365"/>
      <c r="AX49" s="365"/>
      <c r="AY49" s="365"/>
      <c r="AZ49" s="365"/>
      <c r="BA49" s="467"/>
      <c r="BF49" s="467"/>
      <c r="BG49" s="467"/>
      <c r="BH49" s="467"/>
      <c r="BI49" s="467"/>
      <c r="BJ49" s="467"/>
      <c r="BK49" s="467"/>
      <c r="BL49" s="467"/>
      <c r="BM49" s="467"/>
      <c r="BN49" s="467"/>
      <c r="BO49" s="467"/>
      <c r="BP49" s="467"/>
      <c r="BQ49" s="467"/>
      <c r="BR49" s="467"/>
    </row>
    <row r="50" spans="1:70" s="514" customFormat="1" ht="15" x14ac:dyDescent="0.2">
      <c r="A50" s="188" t="str">
        <f>+IF(MAYO!A50=0,"",MAYO!A50)</f>
        <v>1130108-2</v>
      </c>
      <c r="B50" s="189" t="str">
        <f>+IF(MAYO!B50=0,"",MAYO!B50)</f>
        <v>Vigencias Anteriores</v>
      </c>
      <c r="C50" s="456">
        <f>+ENERO!C50</f>
        <v>0</v>
      </c>
      <c r="D50" s="456">
        <f>MAYO!D50+JUNIO!P50</f>
        <v>0</v>
      </c>
      <c r="E50" s="456">
        <f>MAYO!E50+JUNIO!Q50</f>
        <v>0</v>
      </c>
      <c r="F50" s="170">
        <f>SUM(C50:E50)</f>
        <v>0</v>
      </c>
      <c r="G50" s="283">
        <f>MAYO!I50</f>
        <v>0</v>
      </c>
      <c r="H50" s="457">
        <v>0</v>
      </c>
      <c r="I50" s="170">
        <f>SUM(G50:H50)</f>
        <v>0</v>
      </c>
      <c r="J50" s="283">
        <f>MAYO!L50</f>
        <v>0</v>
      </c>
      <c r="K50" s="457">
        <v>0</v>
      </c>
      <c r="L50" s="170">
        <f>SUM(J50:K50)</f>
        <v>0</v>
      </c>
      <c r="M50" s="283">
        <f>F50-I50</f>
        <v>0</v>
      </c>
      <c r="N50" s="170">
        <f>F50-L50</f>
        <v>0</v>
      </c>
      <c r="O50" s="467"/>
      <c r="P50" s="455">
        <v>0</v>
      </c>
      <c r="Q50" s="458">
        <v>0</v>
      </c>
      <c r="R50" s="10"/>
      <c r="S50" s="156" t="str">
        <f>+IF(MAYO!S50=0,"",MAYO!S50)</f>
        <v>1010302-1</v>
      </c>
      <c r="T50" s="55" t="str">
        <f>+IF(MAYO!T50=0,"",MAYO!T50)</f>
        <v>Aportes a E.P.S.- Con sit. Fondos</v>
      </c>
      <c r="U50" s="29">
        <f>+ENERO!U50</f>
        <v>8397028</v>
      </c>
      <c r="V50" s="17">
        <f>MAYO!V50+JUNIO!AL50</f>
        <v>0</v>
      </c>
      <c r="W50" s="17">
        <f>MAYO!W50+JUNIO!AM50</f>
        <v>0</v>
      </c>
      <c r="X50" s="20">
        <f t="shared" ref="X50:X55" si="48">SUM(U50:W50)</f>
        <v>8397028</v>
      </c>
      <c r="Y50" s="21">
        <f>MAYO!AA50</f>
        <v>0</v>
      </c>
      <c r="Z50" s="457">
        <v>0</v>
      </c>
      <c r="AA50" s="20">
        <f t="shared" ref="AA50:AA55" si="49">SUM(Y50:Z50)</f>
        <v>0</v>
      </c>
      <c r="AB50" s="21">
        <f>MAYO!AD50</f>
        <v>0</v>
      </c>
      <c r="AC50" s="457">
        <v>0</v>
      </c>
      <c r="AD50" s="20">
        <f t="shared" ref="AD50:AD55" si="50">SUM(AB50:AC50)</f>
        <v>0</v>
      </c>
      <c r="AE50" s="21">
        <f>MAYO!AG50</f>
        <v>0</v>
      </c>
      <c r="AF50" s="457">
        <v>0</v>
      </c>
      <c r="AG50" s="20">
        <f t="shared" ref="AG50:AG55" si="51">SUM(AE50:AF50)</f>
        <v>0</v>
      </c>
      <c r="AH50" s="21">
        <f t="shared" ref="AH50:AH55" si="52">X50-AA50</f>
        <v>8397028</v>
      </c>
      <c r="AI50" s="17">
        <f t="shared" ref="AI50:AI55" si="53">X50-AD50</f>
        <v>8397028</v>
      </c>
      <c r="AJ50" s="18">
        <f t="shared" ref="AJ50:AJ55" si="54">X50-AG50</f>
        <v>8397028</v>
      </c>
      <c r="AK50" s="10"/>
      <c r="AL50" s="455">
        <v>0</v>
      </c>
      <c r="AM50" s="458">
        <v>0</v>
      </c>
      <c r="AN50" s="10"/>
      <c r="AO50" s="365"/>
      <c r="AP50" s="365"/>
      <c r="AQ50" s="365"/>
      <c r="AR50" s="365"/>
      <c r="AS50" s="365"/>
      <c r="AT50" s="365"/>
      <c r="AU50" s="365"/>
      <c r="AV50" s="365"/>
      <c r="AW50" s="365"/>
      <c r="AX50" s="365"/>
      <c r="AY50" s="365"/>
      <c r="AZ50" s="365"/>
      <c r="BA50" s="467"/>
      <c r="BF50" s="467"/>
      <c r="BG50" s="467"/>
      <c r="BH50" s="467"/>
      <c r="BI50" s="467"/>
      <c r="BJ50" s="467"/>
      <c r="BK50" s="467"/>
      <c r="BL50" s="467"/>
      <c r="BM50" s="467"/>
      <c r="BN50" s="467"/>
      <c r="BO50" s="467"/>
      <c r="BP50" s="467"/>
      <c r="BQ50" s="467"/>
      <c r="BR50" s="467"/>
    </row>
    <row r="51" spans="1:70" s="467" customFormat="1" x14ac:dyDescent="0.2">
      <c r="A51" s="57">
        <f>+IF(MAYO!A51=0,"",MAYO!A51)</f>
        <v>1130109</v>
      </c>
      <c r="B51" s="45" t="str">
        <f>+IF(MAYO!B51=0,"",MAYO!B51)</f>
        <v>EPS - PLANES COMPLEMENTARIOS</v>
      </c>
      <c r="C51" s="53">
        <f t="shared" ref="C51:N51" si="55">SUM(C52:C53)</f>
        <v>0</v>
      </c>
      <c r="D51" s="53">
        <f t="shared" si="55"/>
        <v>0</v>
      </c>
      <c r="E51" s="53">
        <f t="shared" si="55"/>
        <v>0</v>
      </c>
      <c r="F51" s="54">
        <f t="shared" si="55"/>
        <v>0</v>
      </c>
      <c r="G51" s="52">
        <f t="shared" si="55"/>
        <v>0</v>
      </c>
      <c r="H51" s="53">
        <f t="shared" si="55"/>
        <v>0</v>
      </c>
      <c r="I51" s="54">
        <f t="shared" si="55"/>
        <v>0</v>
      </c>
      <c r="J51" s="52">
        <f t="shared" si="55"/>
        <v>0</v>
      </c>
      <c r="K51" s="53">
        <f t="shared" si="55"/>
        <v>0</v>
      </c>
      <c r="L51" s="54">
        <f t="shared" si="55"/>
        <v>0</v>
      </c>
      <c r="M51" s="52">
        <f t="shared" si="55"/>
        <v>0</v>
      </c>
      <c r="N51" s="54">
        <f t="shared" si="55"/>
        <v>0</v>
      </c>
      <c r="P51" s="52">
        <f>SUM(P52:P53)</f>
        <v>0</v>
      </c>
      <c r="Q51" s="54">
        <f>SUM(Q52:Q53)</f>
        <v>0</v>
      </c>
      <c r="R51" s="10"/>
      <c r="S51" s="156" t="str">
        <f>+IF(MAYO!S51=0,"",MAYO!S51)</f>
        <v>1010302-2</v>
      </c>
      <c r="T51" s="55" t="str">
        <f>+IF(MAYO!T51=0,"",MAYO!T51)</f>
        <v>Aportes Fondos Pensionales - Con Sit. Fondos</v>
      </c>
      <c r="U51" s="29">
        <f>+ENERO!U51</f>
        <v>8638318</v>
      </c>
      <c r="V51" s="17">
        <f>MAYO!V51+JUNIO!AL51</f>
        <v>0</v>
      </c>
      <c r="W51" s="17">
        <f>MAYO!W51+JUNIO!AM51</f>
        <v>0</v>
      </c>
      <c r="X51" s="20">
        <f t="shared" si="48"/>
        <v>8638318</v>
      </c>
      <c r="Y51" s="21">
        <f>MAYO!AA51</f>
        <v>0</v>
      </c>
      <c r="Z51" s="457">
        <v>0</v>
      </c>
      <c r="AA51" s="20">
        <f t="shared" si="49"/>
        <v>0</v>
      </c>
      <c r="AB51" s="21">
        <f>MAYO!AD51</f>
        <v>0</v>
      </c>
      <c r="AC51" s="457">
        <v>0</v>
      </c>
      <c r="AD51" s="20">
        <f t="shared" si="50"/>
        <v>0</v>
      </c>
      <c r="AE51" s="21">
        <f>MAYO!AG51</f>
        <v>0</v>
      </c>
      <c r="AF51" s="457">
        <v>0</v>
      </c>
      <c r="AG51" s="20">
        <f t="shared" si="51"/>
        <v>0</v>
      </c>
      <c r="AH51" s="21">
        <f t="shared" si="52"/>
        <v>8638318</v>
      </c>
      <c r="AI51" s="17">
        <f t="shared" si="53"/>
        <v>8638318</v>
      </c>
      <c r="AJ51" s="18">
        <f t="shared" si="54"/>
        <v>8638318</v>
      </c>
      <c r="AK51" s="10"/>
      <c r="AL51" s="455">
        <v>0</v>
      </c>
      <c r="AM51" s="458">
        <v>0</v>
      </c>
      <c r="AN51" s="10"/>
      <c r="AO51" s="365"/>
      <c r="AP51" s="365"/>
      <c r="AQ51" s="365"/>
      <c r="AR51" s="365"/>
      <c r="AS51" s="365"/>
      <c r="AT51" s="365"/>
      <c r="AU51" s="365"/>
      <c r="AV51" s="365"/>
      <c r="AW51" s="365"/>
      <c r="AX51" s="365"/>
      <c r="AY51" s="365"/>
      <c r="AZ51" s="365"/>
    </row>
    <row r="52" spans="1:70" s="514" customFormat="1" ht="15" x14ac:dyDescent="0.2">
      <c r="A52" s="188" t="str">
        <f>+IF(MAYO!A52=0,"",MAYO!A52)</f>
        <v>1130109-1</v>
      </c>
      <c r="B52" s="189" t="str">
        <f>+CONCATENATE("Vigencia ",INSTRUCCIONES!$F$3)</f>
        <v>Vigencia 2014</v>
      </c>
      <c r="C52" s="456">
        <f>+ENERO!C52</f>
        <v>0</v>
      </c>
      <c r="D52" s="456">
        <f>MAYO!D52+JUNIO!P52</f>
        <v>0</v>
      </c>
      <c r="E52" s="456">
        <f>MAYO!E52+JUNIO!Q52</f>
        <v>0</v>
      </c>
      <c r="F52" s="170">
        <f>SUM(C52:E52)</f>
        <v>0</v>
      </c>
      <c r="G52" s="283">
        <f>MAYO!I52</f>
        <v>0</v>
      </c>
      <c r="H52" s="457">
        <v>0</v>
      </c>
      <c r="I52" s="170">
        <f>SUM(G52:H52)</f>
        <v>0</v>
      </c>
      <c r="J52" s="283">
        <f>MAYO!L52</f>
        <v>0</v>
      </c>
      <c r="K52" s="457">
        <v>0</v>
      </c>
      <c r="L52" s="170">
        <f>SUM(J52:K52)</f>
        <v>0</v>
      </c>
      <c r="M52" s="283">
        <f>F52-I52</f>
        <v>0</v>
      </c>
      <c r="N52" s="170">
        <f>F52-L52</f>
        <v>0</v>
      </c>
      <c r="O52" s="467"/>
      <c r="P52" s="455">
        <v>0</v>
      </c>
      <c r="Q52" s="458">
        <v>0</v>
      </c>
      <c r="R52" s="10"/>
      <c r="S52" s="156" t="str">
        <f>+IF(MAYO!S52=0,"",MAYO!S52)</f>
        <v>1010302-3</v>
      </c>
      <c r="T52" s="55" t="str">
        <f>+IF(MAYO!T52=0,"",MAYO!T52)</f>
        <v xml:space="preserve">Aportes a Fondos de Cesantia - Con Sit. de Fondos </v>
      </c>
      <c r="U52" s="29">
        <f>+ENERO!U52</f>
        <v>23542276</v>
      </c>
      <c r="V52" s="17">
        <f>MAYO!V52+JUNIO!AL52</f>
        <v>0</v>
      </c>
      <c r="W52" s="17">
        <f>MAYO!W52+JUNIO!AM52</f>
        <v>0</v>
      </c>
      <c r="X52" s="20">
        <f t="shared" si="48"/>
        <v>23542276</v>
      </c>
      <c r="Y52" s="21">
        <f>MAYO!AA52</f>
        <v>0</v>
      </c>
      <c r="Z52" s="457">
        <v>0</v>
      </c>
      <c r="AA52" s="20">
        <f t="shared" si="49"/>
        <v>0</v>
      </c>
      <c r="AB52" s="21">
        <f>MAYO!AD52</f>
        <v>0</v>
      </c>
      <c r="AC52" s="457">
        <v>0</v>
      </c>
      <c r="AD52" s="20">
        <f t="shared" si="50"/>
        <v>0</v>
      </c>
      <c r="AE52" s="21">
        <f>MAYO!AG52</f>
        <v>0</v>
      </c>
      <c r="AF52" s="457">
        <v>0</v>
      </c>
      <c r="AG52" s="20">
        <f t="shared" si="51"/>
        <v>0</v>
      </c>
      <c r="AH52" s="21">
        <f t="shared" si="52"/>
        <v>23542276</v>
      </c>
      <c r="AI52" s="17">
        <f t="shared" si="53"/>
        <v>23542276</v>
      </c>
      <c r="AJ52" s="18">
        <f t="shared" si="54"/>
        <v>23542276</v>
      </c>
      <c r="AK52" s="10"/>
      <c r="AL52" s="455">
        <v>0</v>
      </c>
      <c r="AM52" s="458">
        <v>0</v>
      </c>
      <c r="AN52" s="10"/>
      <c r="AO52" s="556"/>
      <c r="AP52" s="556"/>
      <c r="AQ52" s="556"/>
      <c r="AR52" s="365"/>
      <c r="AS52" s="555"/>
      <c r="AT52" s="555"/>
      <c r="AU52" s="555"/>
      <c r="AV52" s="555"/>
      <c r="AW52" s="555"/>
      <c r="AX52" s="555"/>
      <c r="AY52" s="555"/>
      <c r="AZ52" s="555"/>
      <c r="BA52" s="467"/>
      <c r="BF52" s="467"/>
      <c r="BG52" s="467"/>
      <c r="BH52" s="467"/>
      <c r="BI52" s="467"/>
      <c r="BJ52" s="467"/>
      <c r="BK52" s="467"/>
      <c r="BL52" s="467"/>
      <c r="BM52" s="467"/>
      <c r="BN52" s="467"/>
      <c r="BO52" s="467"/>
      <c r="BP52" s="467"/>
      <c r="BQ52" s="467"/>
      <c r="BR52" s="467"/>
    </row>
    <row r="53" spans="1:70" s="514" customFormat="1" ht="15" x14ac:dyDescent="0.2">
      <c r="A53" s="188" t="str">
        <f>+IF(MAYO!A53=0,"",MAYO!A53)</f>
        <v>1130109-2</v>
      </c>
      <c r="B53" s="189" t="str">
        <f>+IF(MAYO!B53=0,"",MAYO!B53)</f>
        <v>Vigencias Anteriores</v>
      </c>
      <c r="C53" s="456">
        <f>+ENERO!C53</f>
        <v>0</v>
      </c>
      <c r="D53" s="456">
        <f>MAYO!D53+JUNIO!P53</f>
        <v>0</v>
      </c>
      <c r="E53" s="456">
        <f>MAYO!E53+JUNIO!Q53</f>
        <v>0</v>
      </c>
      <c r="F53" s="170">
        <f>SUM(C53:E53)</f>
        <v>0</v>
      </c>
      <c r="G53" s="283">
        <f>MAYO!I53</f>
        <v>0</v>
      </c>
      <c r="H53" s="457">
        <v>0</v>
      </c>
      <c r="I53" s="170">
        <f>SUM(G53:H53)</f>
        <v>0</v>
      </c>
      <c r="J53" s="283">
        <f>MAYO!L53</f>
        <v>0</v>
      </c>
      <c r="K53" s="457">
        <v>0</v>
      </c>
      <c r="L53" s="170">
        <f>SUM(J53:K53)</f>
        <v>0</v>
      </c>
      <c r="M53" s="283">
        <f>F53-I53</f>
        <v>0</v>
      </c>
      <c r="N53" s="170">
        <f>F53-L53</f>
        <v>0</v>
      </c>
      <c r="O53" s="467"/>
      <c r="P53" s="455">
        <v>0</v>
      </c>
      <c r="Q53" s="458">
        <v>0</v>
      </c>
      <c r="R53" s="10"/>
      <c r="S53" s="156" t="str">
        <f>+IF(MAYO!S53=0,"",MAYO!S53)</f>
        <v>1010302-4</v>
      </c>
      <c r="T53" s="55" t="str">
        <f>+IF(MAYO!T53=0,"",MAYO!T53)</f>
        <v>Aporte a ARL. - Con Sit. de Fondos</v>
      </c>
      <c r="U53" s="29">
        <f>+ENERO!U53</f>
        <v>1490853</v>
      </c>
      <c r="V53" s="17">
        <f>MAYO!V53+JUNIO!AL53</f>
        <v>0</v>
      </c>
      <c r="W53" s="17">
        <f>MAYO!W53+JUNIO!AM53</f>
        <v>0</v>
      </c>
      <c r="X53" s="20">
        <f t="shared" si="48"/>
        <v>1490853</v>
      </c>
      <c r="Y53" s="21">
        <f>MAYO!AA53</f>
        <v>0</v>
      </c>
      <c r="Z53" s="457">
        <v>0</v>
      </c>
      <c r="AA53" s="20">
        <f t="shared" si="49"/>
        <v>0</v>
      </c>
      <c r="AB53" s="21">
        <f>MAYO!AD53</f>
        <v>0</v>
      </c>
      <c r="AC53" s="457">
        <v>0</v>
      </c>
      <c r="AD53" s="20">
        <f t="shared" si="50"/>
        <v>0</v>
      </c>
      <c r="AE53" s="21">
        <f>MAYO!AG53</f>
        <v>0</v>
      </c>
      <c r="AF53" s="457">
        <v>0</v>
      </c>
      <c r="AG53" s="20">
        <f t="shared" si="51"/>
        <v>0</v>
      </c>
      <c r="AH53" s="21">
        <f t="shared" si="52"/>
        <v>1490853</v>
      </c>
      <c r="AI53" s="17">
        <f t="shared" si="53"/>
        <v>1490853</v>
      </c>
      <c r="AJ53" s="18">
        <f t="shared" si="54"/>
        <v>1490853</v>
      </c>
      <c r="AK53" s="10"/>
      <c r="AL53" s="455">
        <v>0</v>
      </c>
      <c r="AM53" s="458">
        <v>0</v>
      </c>
      <c r="AN53" s="10"/>
      <c r="AO53" s="365"/>
      <c r="AP53" s="365"/>
      <c r="AQ53" s="365"/>
      <c r="AR53" s="365"/>
      <c r="AS53" s="365"/>
      <c r="AT53" s="365"/>
      <c r="AU53" s="365"/>
      <c r="AV53" s="365"/>
      <c r="AW53" s="365"/>
      <c r="AX53" s="365"/>
      <c r="AY53" s="365"/>
      <c r="AZ53" s="365"/>
      <c r="BA53" s="467"/>
      <c r="BF53" s="467"/>
      <c r="BG53" s="467"/>
      <c r="BH53" s="467"/>
      <c r="BI53" s="467"/>
      <c r="BJ53" s="467"/>
      <c r="BK53" s="467"/>
      <c r="BL53" s="467"/>
      <c r="BM53" s="467"/>
      <c r="BN53" s="467"/>
      <c r="BO53" s="467"/>
      <c r="BP53" s="467"/>
      <c r="BQ53" s="467"/>
      <c r="BR53" s="467"/>
    </row>
    <row r="54" spans="1:70" s="467" customFormat="1" x14ac:dyDescent="0.2">
      <c r="A54" s="57">
        <f>+IF(MAYO!A54=0,"",MAYO!A54)</f>
        <v>1130110</v>
      </c>
      <c r="B54" s="45" t="str">
        <f>+IF(MAYO!B54=0,"",MAYO!B54)</f>
        <v>EMPRESAS MEDICINA PREPAGADA</v>
      </c>
      <c r="C54" s="53">
        <f t="shared" ref="C54:N54" si="56">SUM(C55:C56)</f>
        <v>0</v>
      </c>
      <c r="D54" s="53">
        <f t="shared" si="56"/>
        <v>0</v>
      </c>
      <c r="E54" s="53">
        <f t="shared" si="56"/>
        <v>0</v>
      </c>
      <c r="F54" s="54">
        <f t="shared" si="56"/>
        <v>0</v>
      </c>
      <c r="G54" s="52">
        <f t="shared" si="56"/>
        <v>0</v>
      </c>
      <c r="H54" s="53">
        <f t="shared" si="56"/>
        <v>0</v>
      </c>
      <c r="I54" s="54">
        <f t="shared" si="56"/>
        <v>0</v>
      </c>
      <c r="J54" s="52">
        <f t="shared" si="56"/>
        <v>0</v>
      </c>
      <c r="K54" s="53">
        <f t="shared" si="56"/>
        <v>0</v>
      </c>
      <c r="L54" s="54">
        <f t="shared" si="56"/>
        <v>0</v>
      </c>
      <c r="M54" s="52">
        <f t="shared" si="56"/>
        <v>0</v>
      </c>
      <c r="N54" s="54">
        <f t="shared" si="56"/>
        <v>0</v>
      </c>
      <c r="P54" s="52">
        <f>SUM(P55:P56)</f>
        <v>0</v>
      </c>
      <c r="Q54" s="54">
        <f>SUM(Q55:Q56)</f>
        <v>0</v>
      </c>
      <c r="R54" s="10"/>
      <c r="S54" s="156" t="str">
        <f>+IF(MAYO!S54=0,"",MAYO!S54)</f>
        <v>1010302-5</v>
      </c>
      <c r="T54" s="55" t="str">
        <f>+IF(MAYO!T54=0,"",MAYO!T54)</f>
        <v>Aporte a Caja Compensación Familiar</v>
      </c>
      <c r="U54" s="29">
        <f>+ENERO!U54</f>
        <v>20491824</v>
      </c>
      <c r="V54" s="17">
        <f>MAYO!V54+JUNIO!AL54</f>
        <v>0</v>
      </c>
      <c r="W54" s="17">
        <f>MAYO!W54+JUNIO!AM54</f>
        <v>0</v>
      </c>
      <c r="X54" s="20">
        <f t="shared" si="48"/>
        <v>20491824</v>
      </c>
      <c r="Y54" s="21">
        <f>MAYO!AA54</f>
        <v>5319367</v>
      </c>
      <c r="Z54" s="457">
        <v>1087664</v>
      </c>
      <c r="AA54" s="20">
        <f t="shared" si="49"/>
        <v>6407031</v>
      </c>
      <c r="AB54" s="21">
        <f>MAYO!AD54</f>
        <v>5319367</v>
      </c>
      <c r="AC54" s="457">
        <v>1087664</v>
      </c>
      <c r="AD54" s="20">
        <f t="shared" si="50"/>
        <v>6407031</v>
      </c>
      <c r="AE54" s="21">
        <f>MAYO!AG54</f>
        <v>4293882</v>
      </c>
      <c r="AF54" s="457">
        <v>1025485</v>
      </c>
      <c r="AG54" s="20">
        <f t="shared" si="51"/>
        <v>5319367</v>
      </c>
      <c r="AH54" s="21">
        <f t="shared" si="52"/>
        <v>14084793</v>
      </c>
      <c r="AI54" s="17">
        <f t="shared" si="53"/>
        <v>14084793</v>
      </c>
      <c r="AJ54" s="18">
        <f t="shared" si="54"/>
        <v>15172457</v>
      </c>
      <c r="AK54" s="10"/>
      <c r="AL54" s="455">
        <v>0</v>
      </c>
      <c r="AM54" s="458">
        <v>0</v>
      </c>
      <c r="AN54" s="10"/>
      <c r="AO54" s="365"/>
      <c r="AP54" s="365"/>
      <c r="AQ54" s="365"/>
      <c r="AR54" s="365"/>
      <c r="AS54" s="365"/>
      <c r="AT54" s="365"/>
      <c r="AU54" s="365"/>
      <c r="AV54" s="365"/>
      <c r="AW54" s="365"/>
      <c r="AX54" s="365"/>
      <c r="AY54" s="365"/>
      <c r="AZ54" s="365"/>
    </row>
    <row r="55" spans="1:70" s="514" customFormat="1" ht="15" x14ac:dyDescent="0.2">
      <c r="A55" s="188" t="str">
        <f>+IF(MAYO!A55=0,"",MAYO!A55)</f>
        <v>1130110-1</v>
      </c>
      <c r="B55" s="189" t="str">
        <f>+CONCATENATE("Vigencia ",INSTRUCCIONES!$F$3)</f>
        <v>Vigencia 2014</v>
      </c>
      <c r="C55" s="456">
        <f>+ENERO!C55</f>
        <v>0</v>
      </c>
      <c r="D55" s="456">
        <f>MAYO!D55+JUNIO!P55</f>
        <v>0</v>
      </c>
      <c r="E55" s="456">
        <f>MAYO!E55+JUNIO!Q55</f>
        <v>0</v>
      </c>
      <c r="F55" s="170">
        <f>SUM(C55:E55)</f>
        <v>0</v>
      </c>
      <c r="G55" s="283">
        <f>MAYO!I55</f>
        <v>0</v>
      </c>
      <c r="H55" s="457">
        <v>0</v>
      </c>
      <c r="I55" s="170">
        <f>SUM(G55:H55)</f>
        <v>0</v>
      </c>
      <c r="J55" s="283">
        <f>MAYO!L55</f>
        <v>0</v>
      </c>
      <c r="K55" s="457">
        <v>0</v>
      </c>
      <c r="L55" s="170">
        <f>SUM(J55:K55)</f>
        <v>0</v>
      </c>
      <c r="M55" s="283">
        <f>F55-I55</f>
        <v>0</v>
      </c>
      <c r="N55" s="170">
        <f>F55-L55</f>
        <v>0</v>
      </c>
      <c r="O55" s="467"/>
      <c r="P55" s="455">
        <v>0</v>
      </c>
      <c r="Q55" s="458">
        <v>0</v>
      </c>
      <c r="R55" s="10"/>
      <c r="S55" s="155">
        <f>+IF(MAYO!S55=0,"",MAYO!S55)</f>
        <v>1010399</v>
      </c>
      <c r="T55" s="159" t="str">
        <f>+IF(MAYO!T55=0,"",MAYO!T55)</f>
        <v>Vigencias Anteriores</v>
      </c>
      <c r="U55" s="29">
        <f>+ENERO!U55</f>
        <v>0</v>
      </c>
      <c r="V55" s="17">
        <f>MAYO!V55+JUNIO!AL55</f>
        <v>0</v>
      </c>
      <c r="W55" s="17">
        <f>MAYO!W55+JUNIO!AM55</f>
        <v>29357693</v>
      </c>
      <c r="X55" s="20">
        <f t="shared" si="48"/>
        <v>29357693</v>
      </c>
      <c r="Y55" s="21">
        <f>MAYO!AA55</f>
        <v>29357693</v>
      </c>
      <c r="Z55" s="457">
        <v>0</v>
      </c>
      <c r="AA55" s="20">
        <f t="shared" si="49"/>
        <v>29357693</v>
      </c>
      <c r="AB55" s="21">
        <f>MAYO!AD55</f>
        <v>29357693</v>
      </c>
      <c r="AC55" s="457">
        <v>0</v>
      </c>
      <c r="AD55" s="20">
        <f t="shared" si="50"/>
        <v>29357693</v>
      </c>
      <c r="AE55" s="21">
        <f>MAYO!AG55</f>
        <v>13964310</v>
      </c>
      <c r="AF55" s="457">
        <v>0</v>
      </c>
      <c r="AG55" s="20">
        <f t="shared" si="51"/>
        <v>13964310</v>
      </c>
      <c r="AH55" s="21">
        <f t="shared" si="52"/>
        <v>0</v>
      </c>
      <c r="AI55" s="17">
        <f t="shared" si="53"/>
        <v>0</v>
      </c>
      <c r="AJ55" s="18">
        <f t="shared" si="54"/>
        <v>15393383</v>
      </c>
      <c r="AK55" s="10"/>
      <c r="AL55" s="455">
        <v>0</v>
      </c>
      <c r="AM55" s="458">
        <v>0</v>
      </c>
      <c r="AN55" s="10"/>
      <c r="AO55" s="365"/>
      <c r="AP55" s="554"/>
      <c r="AQ55" s="365"/>
      <c r="AR55" s="365"/>
      <c r="AS55" s="365"/>
      <c r="AT55" s="365"/>
      <c r="AU55" s="365"/>
      <c r="AV55" s="365"/>
      <c r="AW55" s="365"/>
      <c r="AX55" s="365"/>
      <c r="AY55" s="365"/>
      <c r="AZ55" s="365"/>
      <c r="BA55" s="467"/>
      <c r="BF55" s="467"/>
      <c r="BG55" s="467"/>
      <c r="BH55" s="467"/>
      <c r="BI55" s="467"/>
      <c r="BJ55" s="467"/>
      <c r="BK55" s="467"/>
      <c r="BL55" s="467"/>
      <c r="BM55" s="467"/>
      <c r="BN55" s="467"/>
      <c r="BO55" s="467"/>
      <c r="BP55" s="467"/>
      <c r="BQ55" s="467"/>
      <c r="BR55" s="467"/>
    </row>
    <row r="56" spans="1:70" s="514" customFormat="1" ht="15.75" x14ac:dyDescent="0.2">
      <c r="A56" s="188" t="str">
        <f>+IF(MAYO!A56=0,"",MAYO!A56)</f>
        <v>1130110-2</v>
      </c>
      <c r="B56" s="189" t="str">
        <f>+IF(MAYO!B56=0,"",MAYO!B56)</f>
        <v>Vigencias Anteriores</v>
      </c>
      <c r="C56" s="456">
        <f>+ENERO!C56</f>
        <v>0</v>
      </c>
      <c r="D56" s="456">
        <f>MAYO!D56+JUNIO!P56</f>
        <v>0</v>
      </c>
      <c r="E56" s="456">
        <f>MAYO!E56+JUNIO!Q56</f>
        <v>0</v>
      </c>
      <c r="F56" s="170">
        <f>SUM(C56:E56)</f>
        <v>0</v>
      </c>
      <c r="G56" s="283">
        <f>MAYO!I56</f>
        <v>0</v>
      </c>
      <c r="H56" s="457">
        <v>0</v>
      </c>
      <c r="I56" s="170">
        <f>SUM(G56:H56)</f>
        <v>0</v>
      </c>
      <c r="J56" s="283">
        <f>MAYO!L56</f>
        <v>0</v>
      </c>
      <c r="K56" s="457">
        <v>0</v>
      </c>
      <c r="L56" s="170">
        <f>SUM(J56:K56)</f>
        <v>0</v>
      </c>
      <c r="M56" s="283">
        <f>F56-I56</f>
        <v>0</v>
      </c>
      <c r="N56" s="170">
        <f>F56-L56</f>
        <v>0</v>
      </c>
      <c r="O56" s="467"/>
      <c r="P56" s="455">
        <v>0</v>
      </c>
      <c r="Q56" s="458">
        <v>0</v>
      </c>
      <c r="R56" s="10"/>
      <c r="S56" s="448" t="str">
        <f>+IF(MAYO!S56=0,"",MAYO!S56)</f>
        <v/>
      </c>
      <c r="T56" s="649" t="str">
        <f>+IF(MAYO!T56=0,"",MAYO!T56)</f>
        <v/>
      </c>
      <c r="U56" s="193"/>
      <c r="V56" s="193"/>
      <c r="W56" s="193"/>
      <c r="X56" s="193"/>
      <c r="Y56" s="193"/>
      <c r="Z56" s="193"/>
      <c r="AA56" s="193"/>
      <c r="AB56" s="193"/>
      <c r="AC56" s="193"/>
      <c r="AD56" s="193"/>
      <c r="AE56" s="193"/>
      <c r="AF56" s="193"/>
      <c r="AG56" s="193"/>
      <c r="AH56" s="193"/>
      <c r="AI56" s="193"/>
      <c r="AJ56" s="207"/>
      <c r="AK56" s="12"/>
      <c r="AL56" s="213"/>
      <c r="AM56" s="214"/>
      <c r="AN56" s="10"/>
      <c r="AO56" s="365"/>
      <c r="AP56" s="365"/>
      <c r="AQ56" s="365"/>
      <c r="AR56" s="365"/>
      <c r="AS56" s="365"/>
      <c r="AT56" s="365"/>
      <c r="AU56" s="365"/>
      <c r="AV56" s="365"/>
      <c r="AW56" s="365"/>
      <c r="AX56" s="365"/>
      <c r="AY56" s="365"/>
      <c r="AZ56" s="365"/>
      <c r="BA56" s="467"/>
      <c r="BF56" s="467"/>
      <c r="BG56" s="467"/>
      <c r="BH56" s="467"/>
      <c r="BI56" s="467"/>
      <c r="BJ56" s="467"/>
      <c r="BK56" s="467"/>
      <c r="BL56" s="467"/>
      <c r="BM56" s="467"/>
      <c r="BN56" s="467"/>
      <c r="BO56" s="467"/>
      <c r="BP56" s="467"/>
      <c r="BQ56" s="467"/>
      <c r="BR56" s="467"/>
    </row>
    <row r="57" spans="1:70" s="467" customFormat="1" ht="15" x14ac:dyDescent="0.2">
      <c r="A57" s="57">
        <f>+IF(MAYO!A57=0,"",MAYO!A57)</f>
        <v>1130111</v>
      </c>
      <c r="B57" s="45" t="str">
        <f>+IF(MAYO!B57=0,"",MAYO!B57)</f>
        <v>IPS PRIVADAS</v>
      </c>
      <c r="C57" s="53">
        <f t="shared" ref="C57:N57" si="57">SUM(C58:C59)</f>
        <v>0</v>
      </c>
      <c r="D57" s="53">
        <f t="shared" si="57"/>
        <v>0</v>
      </c>
      <c r="E57" s="53">
        <f t="shared" si="57"/>
        <v>0</v>
      </c>
      <c r="F57" s="54">
        <f t="shared" si="57"/>
        <v>0</v>
      </c>
      <c r="G57" s="52">
        <f t="shared" si="57"/>
        <v>0</v>
      </c>
      <c r="H57" s="53">
        <f t="shared" si="57"/>
        <v>0</v>
      </c>
      <c r="I57" s="54">
        <f t="shared" si="57"/>
        <v>0</v>
      </c>
      <c r="J57" s="52">
        <f t="shared" si="57"/>
        <v>0</v>
      </c>
      <c r="K57" s="53">
        <f t="shared" si="57"/>
        <v>0</v>
      </c>
      <c r="L57" s="54">
        <f t="shared" si="57"/>
        <v>0</v>
      </c>
      <c r="M57" s="52">
        <f t="shared" si="57"/>
        <v>0</v>
      </c>
      <c r="N57" s="54">
        <f t="shared" si="57"/>
        <v>0</v>
      </c>
      <c r="P57" s="52">
        <f>SUM(P58:P59)</f>
        <v>0</v>
      </c>
      <c r="Q57" s="54">
        <f>SUM(Q58:Q59)</f>
        <v>0</v>
      </c>
      <c r="R57" s="10"/>
      <c r="S57" s="34">
        <f>+IF(MAYO!S57=0,"",MAYO!S57)</f>
        <v>1010400</v>
      </c>
      <c r="T57" s="158" t="str">
        <f>+IF(MAYO!T57=0,"",MAYO!T57)</f>
        <v>Contribuciones Inherentes nómina del Sector Publico</v>
      </c>
      <c r="U57" s="157">
        <f t="shared" ref="U57:AJ57" si="58">U58+U61</f>
        <v>25614780</v>
      </c>
      <c r="V57" s="144">
        <f t="shared" si="58"/>
        <v>0</v>
      </c>
      <c r="W57" s="144">
        <f t="shared" si="58"/>
        <v>1420043</v>
      </c>
      <c r="X57" s="152">
        <f t="shared" si="58"/>
        <v>27034823</v>
      </c>
      <c r="Y57" s="151">
        <f t="shared" si="58"/>
        <v>8069250</v>
      </c>
      <c r="Z57" s="144">
        <f t="shared" si="58"/>
        <v>1359580</v>
      </c>
      <c r="AA57" s="152">
        <f t="shared" si="58"/>
        <v>9428830</v>
      </c>
      <c r="AB57" s="151">
        <f t="shared" si="58"/>
        <v>8069250</v>
      </c>
      <c r="AC57" s="144">
        <f t="shared" si="58"/>
        <v>1359580</v>
      </c>
      <c r="AD57" s="152">
        <f t="shared" si="58"/>
        <v>9428830</v>
      </c>
      <c r="AE57" s="151">
        <f t="shared" si="58"/>
        <v>6787393</v>
      </c>
      <c r="AF57" s="144">
        <f t="shared" si="58"/>
        <v>1281857</v>
      </c>
      <c r="AG57" s="152">
        <f t="shared" si="58"/>
        <v>8069250</v>
      </c>
      <c r="AH57" s="151">
        <f t="shared" si="58"/>
        <v>17605993</v>
      </c>
      <c r="AI57" s="144">
        <f t="shared" si="58"/>
        <v>17605993</v>
      </c>
      <c r="AJ57" s="153">
        <f t="shared" si="58"/>
        <v>18965573</v>
      </c>
      <c r="AK57" s="10"/>
      <c r="AL57" s="151">
        <f>AL58+AL61</f>
        <v>0</v>
      </c>
      <c r="AM57" s="153">
        <f>AM58+AM61</f>
        <v>0</v>
      </c>
      <c r="AN57" s="10"/>
      <c r="AO57" s="365"/>
      <c r="AP57" s="365"/>
      <c r="AQ57" s="365"/>
      <c r="AR57" s="365"/>
      <c r="AS57" s="365"/>
      <c r="AT57" s="365"/>
      <c r="AU57" s="365"/>
      <c r="AV57" s="365"/>
      <c r="AW57" s="365"/>
      <c r="AX57" s="365"/>
      <c r="AY57" s="365"/>
      <c r="AZ57" s="365"/>
    </row>
    <row r="58" spans="1:70" s="514" customFormat="1" ht="15" x14ac:dyDescent="0.2">
      <c r="A58" s="188" t="str">
        <f>+IF(MAYO!A58=0,"",MAYO!A58)</f>
        <v>1130111-1</v>
      </c>
      <c r="B58" s="189" t="str">
        <f>+CONCATENATE("Vigencia ",INSTRUCCIONES!$F$3)</f>
        <v>Vigencia 2014</v>
      </c>
      <c r="C58" s="456">
        <f>+ENERO!C58</f>
        <v>0</v>
      </c>
      <c r="D58" s="456">
        <f>MAYO!D58+JUNIO!P58</f>
        <v>0</v>
      </c>
      <c r="E58" s="456">
        <f>MAYO!E58+JUNIO!Q58</f>
        <v>0</v>
      </c>
      <c r="F58" s="170">
        <f>SUM(C58:E58)</f>
        <v>0</v>
      </c>
      <c r="G58" s="283">
        <f>MAYO!I58</f>
        <v>0</v>
      </c>
      <c r="H58" s="457">
        <v>0</v>
      </c>
      <c r="I58" s="170">
        <f>SUM(G58:H58)</f>
        <v>0</v>
      </c>
      <c r="J58" s="283">
        <f>MAYO!L58</f>
        <v>0</v>
      </c>
      <c r="K58" s="457">
        <v>0</v>
      </c>
      <c r="L58" s="170">
        <f>SUM(J58:K58)</f>
        <v>0</v>
      </c>
      <c r="M58" s="283">
        <f>F58-I58</f>
        <v>0</v>
      </c>
      <c r="N58" s="170">
        <f>F58-L58</f>
        <v>0</v>
      </c>
      <c r="O58" s="467"/>
      <c r="P58" s="455">
        <v>0</v>
      </c>
      <c r="Q58" s="458">
        <v>0</v>
      </c>
      <c r="R58" s="10"/>
      <c r="S58" s="155">
        <f>+IF(MAYO!S58=0,"",MAYO!S58)</f>
        <v>1010402</v>
      </c>
      <c r="T58" s="159" t="str">
        <f>+IF(MAYO!T58=0,"",MAYO!T58)</f>
        <v>Contribuciones - Otros</v>
      </c>
      <c r="U58" s="29">
        <f t="shared" ref="U58:AJ58" si="59">SUM(U59:U60)</f>
        <v>25614780</v>
      </c>
      <c r="V58" s="17">
        <f t="shared" si="59"/>
        <v>0</v>
      </c>
      <c r="W58" s="17">
        <f t="shared" si="59"/>
        <v>0</v>
      </c>
      <c r="X58" s="20">
        <f t="shared" si="59"/>
        <v>25614780</v>
      </c>
      <c r="Y58" s="21">
        <f t="shared" si="59"/>
        <v>6649207</v>
      </c>
      <c r="Z58" s="169">
        <f t="shared" si="59"/>
        <v>1359580</v>
      </c>
      <c r="AA58" s="20">
        <f t="shared" si="59"/>
        <v>8008787</v>
      </c>
      <c r="AB58" s="21">
        <f t="shared" si="59"/>
        <v>6649207</v>
      </c>
      <c r="AC58" s="169">
        <f t="shared" si="59"/>
        <v>1359580</v>
      </c>
      <c r="AD58" s="20">
        <f t="shared" si="59"/>
        <v>8008787</v>
      </c>
      <c r="AE58" s="21">
        <f t="shared" si="59"/>
        <v>5367350</v>
      </c>
      <c r="AF58" s="169">
        <f t="shared" si="59"/>
        <v>1281857</v>
      </c>
      <c r="AG58" s="20">
        <f t="shared" si="59"/>
        <v>6649207</v>
      </c>
      <c r="AH58" s="21">
        <f t="shared" si="59"/>
        <v>17605993</v>
      </c>
      <c r="AI58" s="17">
        <f t="shared" si="59"/>
        <v>17605993</v>
      </c>
      <c r="AJ58" s="18">
        <f t="shared" si="59"/>
        <v>18965573</v>
      </c>
      <c r="AK58" s="10"/>
      <c r="AL58" s="31">
        <f>SUM(AL59:AL60)</f>
        <v>0</v>
      </c>
      <c r="AM58" s="28">
        <f>SUM(AM59:AM60)</f>
        <v>0</v>
      </c>
      <c r="AN58" s="10"/>
      <c r="AO58" s="555"/>
      <c r="AP58" s="554"/>
      <c r="AQ58" s="365"/>
      <c r="AR58" s="365"/>
      <c r="AS58" s="365"/>
      <c r="AT58" s="365"/>
      <c r="AU58" s="365"/>
      <c r="AV58" s="365"/>
      <c r="AW58" s="365"/>
      <c r="AX58" s="365"/>
      <c r="AY58" s="365"/>
      <c r="AZ58" s="365"/>
      <c r="BA58" s="467"/>
      <c r="BF58" s="467"/>
      <c r="BG58" s="467"/>
      <c r="BH58" s="467"/>
      <c r="BI58" s="467"/>
      <c r="BJ58" s="467"/>
      <c r="BK58" s="467"/>
      <c r="BL58" s="467"/>
      <c r="BM58" s="467"/>
      <c r="BN58" s="467"/>
      <c r="BO58" s="467"/>
      <c r="BP58" s="467"/>
      <c r="BQ58" s="467"/>
      <c r="BR58" s="467"/>
    </row>
    <row r="59" spans="1:70" s="514" customFormat="1" ht="15" x14ac:dyDescent="0.2">
      <c r="A59" s="188" t="str">
        <f>+IF(MAYO!A59=0,"",MAYO!A59)</f>
        <v>1130111-2</v>
      </c>
      <c r="B59" s="189" t="str">
        <f>+IF(MAYO!B59=0,"",MAYO!B59)</f>
        <v>Vigencias Anteriores</v>
      </c>
      <c r="C59" s="456">
        <f>+ENERO!C59</f>
        <v>0</v>
      </c>
      <c r="D59" s="456">
        <f>MAYO!D59+JUNIO!P59</f>
        <v>0</v>
      </c>
      <c r="E59" s="456">
        <f>MAYO!E59+JUNIO!Q59</f>
        <v>0</v>
      </c>
      <c r="F59" s="170">
        <f>SUM(C59:E59)</f>
        <v>0</v>
      </c>
      <c r="G59" s="283">
        <f>MAYO!I59</f>
        <v>0</v>
      </c>
      <c r="H59" s="457">
        <v>0</v>
      </c>
      <c r="I59" s="170">
        <f>SUM(G59:H59)</f>
        <v>0</v>
      </c>
      <c r="J59" s="283">
        <f>MAYO!L59</f>
        <v>0</v>
      </c>
      <c r="K59" s="457">
        <v>0</v>
      </c>
      <c r="L59" s="170">
        <f>SUM(J59:K59)</f>
        <v>0</v>
      </c>
      <c r="M59" s="283">
        <f>F59-I59</f>
        <v>0</v>
      </c>
      <c r="N59" s="170">
        <f>F59-L59</f>
        <v>0</v>
      </c>
      <c r="O59" s="467"/>
      <c r="P59" s="455">
        <v>0</v>
      </c>
      <c r="Q59" s="458">
        <v>0</v>
      </c>
      <c r="R59" s="10"/>
      <c r="S59" s="156" t="str">
        <f>+IF(MAYO!S59=0,"",MAYO!S59)</f>
        <v>1010402-1</v>
      </c>
      <c r="T59" s="159" t="str">
        <f>+IF(MAYO!T59=0,"",MAYO!T59)</f>
        <v>S.E.N.A.</v>
      </c>
      <c r="U59" s="29">
        <f>+ENERO!U59</f>
        <v>10245912</v>
      </c>
      <c r="V59" s="17">
        <f>MAYO!V59+JUNIO!AL59</f>
        <v>0</v>
      </c>
      <c r="W59" s="17">
        <f>MAYO!W59+JUNIO!AM59</f>
        <v>0</v>
      </c>
      <c r="X59" s="20">
        <f>SUM(U59:W59)</f>
        <v>10245912</v>
      </c>
      <c r="Y59" s="21">
        <f>MAYO!AA59</f>
        <v>2659683</v>
      </c>
      <c r="Z59" s="457">
        <v>543832</v>
      </c>
      <c r="AA59" s="20">
        <f>SUM(Y59:Z59)</f>
        <v>3203515</v>
      </c>
      <c r="AB59" s="21">
        <f>MAYO!AD59</f>
        <v>2659683</v>
      </c>
      <c r="AC59" s="457">
        <v>543832</v>
      </c>
      <c r="AD59" s="20">
        <f>SUM(AB59:AC59)</f>
        <v>3203515</v>
      </c>
      <c r="AE59" s="21">
        <f>MAYO!AG59</f>
        <v>2146940</v>
      </c>
      <c r="AF59" s="457">
        <v>512743</v>
      </c>
      <c r="AG59" s="20">
        <f>SUM(AE59:AF59)</f>
        <v>2659683</v>
      </c>
      <c r="AH59" s="21">
        <f>X59-AA59</f>
        <v>7042397</v>
      </c>
      <c r="AI59" s="17">
        <f>X59-AD59</f>
        <v>7042397</v>
      </c>
      <c r="AJ59" s="18">
        <f>X59-AG59</f>
        <v>7586229</v>
      </c>
      <c r="AK59" s="10"/>
      <c r="AL59" s="455">
        <v>0</v>
      </c>
      <c r="AM59" s="458">
        <v>0</v>
      </c>
      <c r="AN59" s="10"/>
      <c r="AO59" s="365"/>
      <c r="AP59" s="365"/>
      <c r="AQ59" s="365"/>
      <c r="AR59" s="365"/>
      <c r="AS59" s="365"/>
      <c r="AT59" s="365"/>
      <c r="AU59" s="365"/>
      <c r="AV59" s="365"/>
      <c r="AW59" s="365"/>
      <c r="AX59" s="365"/>
      <c r="AY59" s="365"/>
      <c r="AZ59" s="365"/>
      <c r="BA59" s="467"/>
      <c r="BF59" s="467"/>
      <c r="BG59" s="467"/>
      <c r="BH59" s="467"/>
      <c r="BI59" s="467"/>
      <c r="BJ59" s="467"/>
      <c r="BK59" s="467"/>
      <c r="BL59" s="467"/>
      <c r="BM59" s="467"/>
      <c r="BN59" s="467"/>
      <c r="BO59" s="467"/>
      <c r="BP59" s="467"/>
      <c r="BQ59" s="467"/>
      <c r="BR59" s="467"/>
    </row>
    <row r="60" spans="1:70" s="467" customFormat="1" x14ac:dyDescent="0.2">
      <c r="A60" s="57">
        <f>+IF(MAYO!A60=0,"",MAYO!A60)</f>
        <v>1130112</v>
      </c>
      <c r="B60" s="45" t="str">
        <f>+IF(MAYO!B60=0,"",MAYO!B60)</f>
        <v>IPS PUBLICAS</v>
      </c>
      <c r="C60" s="53">
        <f t="shared" ref="C60:N60" si="60">SUM(C61:C62)</f>
        <v>2100000</v>
      </c>
      <c r="D60" s="53">
        <f t="shared" si="60"/>
        <v>0</v>
      </c>
      <c r="E60" s="53">
        <f t="shared" si="60"/>
        <v>635763</v>
      </c>
      <c r="F60" s="54">
        <f t="shared" si="60"/>
        <v>2735763</v>
      </c>
      <c r="G60" s="52">
        <f t="shared" si="60"/>
        <v>1636998</v>
      </c>
      <c r="H60" s="53">
        <f t="shared" si="60"/>
        <v>880465</v>
      </c>
      <c r="I60" s="54">
        <f t="shared" si="60"/>
        <v>2517463</v>
      </c>
      <c r="J60" s="52">
        <f t="shared" si="60"/>
        <v>1090740</v>
      </c>
      <c r="K60" s="53">
        <f t="shared" si="60"/>
        <v>0</v>
      </c>
      <c r="L60" s="54">
        <f t="shared" si="60"/>
        <v>1090740</v>
      </c>
      <c r="M60" s="52">
        <f t="shared" si="60"/>
        <v>218300</v>
      </c>
      <c r="N60" s="54">
        <f t="shared" si="60"/>
        <v>1645023</v>
      </c>
      <c r="P60" s="52">
        <f>SUM(P61:P62)</f>
        <v>0</v>
      </c>
      <c r="Q60" s="54">
        <f>SUM(Q61:Q62)</f>
        <v>0</v>
      </c>
      <c r="R60" s="10"/>
      <c r="S60" s="156" t="str">
        <f>+IF(MAYO!S60=0,"",MAYO!S60)</f>
        <v>1010402-2</v>
      </c>
      <c r="T60" s="159" t="str">
        <f>+IF(MAYO!T60=0,"",MAYO!T60)</f>
        <v>I.C.B.F.</v>
      </c>
      <c r="U60" s="29">
        <f>+ENERO!U60</f>
        <v>15368868</v>
      </c>
      <c r="V60" s="17">
        <f>MAYO!V60+JUNIO!AL60</f>
        <v>0</v>
      </c>
      <c r="W60" s="17">
        <f>MAYO!W60+JUNIO!AM60</f>
        <v>0</v>
      </c>
      <c r="X60" s="20">
        <f>SUM(U60:W60)</f>
        <v>15368868</v>
      </c>
      <c r="Y60" s="21">
        <f>MAYO!AA60</f>
        <v>3989524</v>
      </c>
      <c r="Z60" s="457">
        <v>815748</v>
      </c>
      <c r="AA60" s="20">
        <f>SUM(Y60:Z60)</f>
        <v>4805272</v>
      </c>
      <c r="AB60" s="21">
        <f>MAYO!AD60</f>
        <v>3989524</v>
      </c>
      <c r="AC60" s="457">
        <v>815748</v>
      </c>
      <c r="AD60" s="20">
        <f>SUM(AB60:AC60)</f>
        <v>4805272</v>
      </c>
      <c r="AE60" s="21">
        <f>MAYO!AG60</f>
        <v>3220410</v>
      </c>
      <c r="AF60" s="457">
        <v>769114</v>
      </c>
      <c r="AG60" s="20">
        <f>SUM(AE60:AF60)</f>
        <v>3989524</v>
      </c>
      <c r="AH60" s="21">
        <f>X60-AA60</f>
        <v>10563596</v>
      </c>
      <c r="AI60" s="17">
        <f>X60-AD60</f>
        <v>10563596</v>
      </c>
      <c r="AJ60" s="18">
        <f>X60-AG60</f>
        <v>11379344</v>
      </c>
      <c r="AK60" s="10"/>
      <c r="AL60" s="455">
        <v>0</v>
      </c>
      <c r="AM60" s="458">
        <v>0</v>
      </c>
      <c r="AN60" s="10"/>
      <c r="AO60" s="365"/>
      <c r="AP60" s="365"/>
      <c r="AQ60" s="365"/>
      <c r="AR60" s="365"/>
      <c r="AS60" s="365"/>
      <c r="AT60" s="365"/>
      <c r="AU60" s="365"/>
      <c r="AV60" s="365"/>
      <c r="AW60" s="365"/>
      <c r="AX60" s="365"/>
      <c r="AY60" s="365"/>
      <c r="AZ60" s="365"/>
    </row>
    <row r="61" spans="1:70" s="514" customFormat="1" ht="15" x14ac:dyDescent="0.2">
      <c r="A61" s="188" t="str">
        <f>+IF(MAYO!A61=0,"",MAYO!A61)</f>
        <v>1130112-1</v>
      </c>
      <c r="B61" s="189" t="str">
        <f>+CONCATENATE("Vigencia ",INSTRUCCIONES!$F$3)</f>
        <v>Vigencia 2014</v>
      </c>
      <c r="C61" s="456">
        <f>+ENERO!C61</f>
        <v>2100000</v>
      </c>
      <c r="D61" s="456">
        <f>MAYO!D61+JUNIO!P61</f>
        <v>0</v>
      </c>
      <c r="E61" s="456">
        <f>MAYO!E61+JUNIO!Q61</f>
        <v>0</v>
      </c>
      <c r="F61" s="170">
        <f>SUM(C61:E61)</f>
        <v>2100000</v>
      </c>
      <c r="G61" s="283">
        <f>MAYO!I61</f>
        <v>1277816</v>
      </c>
      <c r="H61" s="457">
        <v>880465</v>
      </c>
      <c r="I61" s="170">
        <f>SUM(G61:H61)</f>
        <v>2158281</v>
      </c>
      <c r="J61" s="283">
        <f>MAYO!L61</f>
        <v>731558</v>
      </c>
      <c r="K61" s="457">
        <v>0</v>
      </c>
      <c r="L61" s="170">
        <f>SUM(J61:K61)</f>
        <v>731558</v>
      </c>
      <c r="M61" s="283">
        <f>F61-I61</f>
        <v>-58281</v>
      </c>
      <c r="N61" s="170">
        <f>F61-L61</f>
        <v>1368442</v>
      </c>
      <c r="O61" s="467"/>
      <c r="P61" s="455">
        <v>0</v>
      </c>
      <c r="Q61" s="458">
        <v>0</v>
      </c>
      <c r="R61" s="10"/>
      <c r="S61" s="155">
        <f>+IF(MAYO!S61=0,"",MAYO!S61)</f>
        <v>1010499</v>
      </c>
      <c r="T61" s="159" t="str">
        <f>+IF(MAYO!T61=0,"",MAYO!T61)</f>
        <v>Vigencias Anteriores</v>
      </c>
      <c r="U61" s="29">
        <f>+ENERO!U61</f>
        <v>0</v>
      </c>
      <c r="V61" s="17">
        <f>MAYO!V61+JUNIO!AL61</f>
        <v>0</v>
      </c>
      <c r="W61" s="17">
        <f>MAYO!W61+JUNIO!AM61</f>
        <v>1420043</v>
      </c>
      <c r="X61" s="20">
        <f>SUM(U61:W61)</f>
        <v>1420043</v>
      </c>
      <c r="Y61" s="21">
        <f>MAYO!AA61</f>
        <v>1420043</v>
      </c>
      <c r="Z61" s="457">
        <v>0</v>
      </c>
      <c r="AA61" s="20">
        <f>SUM(Y61:Z61)</f>
        <v>1420043</v>
      </c>
      <c r="AB61" s="21">
        <f>MAYO!AD61</f>
        <v>1420043</v>
      </c>
      <c r="AC61" s="457">
        <v>0</v>
      </c>
      <c r="AD61" s="20">
        <f>SUM(AB61:AC61)</f>
        <v>1420043</v>
      </c>
      <c r="AE61" s="21">
        <f>MAYO!AG61</f>
        <v>1420043</v>
      </c>
      <c r="AF61" s="457">
        <v>0</v>
      </c>
      <c r="AG61" s="20">
        <f>SUM(AE61:AF61)</f>
        <v>1420043</v>
      </c>
      <c r="AH61" s="21">
        <f>X61-AA61</f>
        <v>0</v>
      </c>
      <c r="AI61" s="17">
        <f>X61-AD61</f>
        <v>0</v>
      </c>
      <c r="AJ61" s="18">
        <f>X61-AG61</f>
        <v>0</v>
      </c>
      <c r="AK61" s="10"/>
      <c r="AL61" s="455">
        <v>0</v>
      </c>
      <c r="AM61" s="458">
        <v>0</v>
      </c>
      <c r="AN61" s="10"/>
      <c r="AO61" s="365"/>
      <c r="AP61" s="554"/>
      <c r="AQ61" s="365"/>
      <c r="AR61" s="365"/>
      <c r="AS61" s="365"/>
      <c r="AT61" s="365"/>
      <c r="AU61" s="554"/>
      <c r="AV61" s="554"/>
      <c r="AW61" s="365"/>
      <c r="AX61" s="365"/>
      <c r="AY61" s="365"/>
      <c r="AZ61" s="365"/>
      <c r="BA61" s="467"/>
      <c r="BF61" s="467"/>
      <c r="BG61" s="467"/>
      <c r="BH61" s="467"/>
      <c r="BI61" s="467"/>
      <c r="BJ61" s="467"/>
      <c r="BK61" s="467"/>
      <c r="BL61" s="467"/>
      <c r="BM61" s="467"/>
      <c r="BN61" s="467"/>
      <c r="BO61" s="467"/>
      <c r="BP61" s="467"/>
      <c r="BQ61" s="467"/>
      <c r="BR61" s="467"/>
    </row>
    <row r="62" spans="1:70" s="514" customFormat="1" ht="15.75" x14ac:dyDescent="0.2">
      <c r="A62" s="188" t="str">
        <f>+IF(MAYO!A62=0,"",MAYO!A62)</f>
        <v>1130112-2</v>
      </c>
      <c r="B62" s="189" t="str">
        <f>+IF(MAYO!B62=0,"",MAYO!B62)</f>
        <v>Vigencias Anteriores</v>
      </c>
      <c r="C62" s="456">
        <f>+ENERO!C62</f>
        <v>0</v>
      </c>
      <c r="D62" s="456">
        <f>MAYO!D62+JUNIO!P62</f>
        <v>0</v>
      </c>
      <c r="E62" s="456">
        <f>MAYO!E62+JUNIO!Q62</f>
        <v>635763</v>
      </c>
      <c r="F62" s="170">
        <f>SUM(C62:E62)</f>
        <v>635763</v>
      </c>
      <c r="G62" s="283">
        <f>MAYO!I62</f>
        <v>359182</v>
      </c>
      <c r="H62" s="457">
        <v>0</v>
      </c>
      <c r="I62" s="170">
        <f>SUM(G62:H62)</f>
        <v>359182</v>
      </c>
      <c r="J62" s="283">
        <f>MAYO!L62</f>
        <v>359182</v>
      </c>
      <c r="K62" s="457">
        <v>0</v>
      </c>
      <c r="L62" s="170">
        <f>SUM(J62:K62)</f>
        <v>359182</v>
      </c>
      <c r="M62" s="283">
        <f>F62-I62</f>
        <v>276581</v>
      </c>
      <c r="N62" s="170">
        <f>F62-L62</f>
        <v>276581</v>
      </c>
      <c r="O62" s="467"/>
      <c r="P62" s="455">
        <v>0</v>
      </c>
      <c r="Q62" s="458">
        <v>0</v>
      </c>
      <c r="R62" s="10"/>
      <c r="S62" s="448" t="str">
        <f>+IF(MAYO!S62=0,"",MAYO!S62)</f>
        <v/>
      </c>
      <c r="T62" s="649" t="str">
        <f>+IF(MAYO!T62=0,"",MAYO!T62)</f>
        <v/>
      </c>
      <c r="U62" s="193"/>
      <c r="V62" s="193"/>
      <c r="W62" s="193"/>
      <c r="X62" s="193"/>
      <c r="Y62" s="193"/>
      <c r="Z62" s="193"/>
      <c r="AA62" s="193"/>
      <c r="AB62" s="193"/>
      <c r="AC62" s="193"/>
      <c r="AD62" s="193"/>
      <c r="AE62" s="193"/>
      <c r="AF62" s="193"/>
      <c r="AG62" s="193"/>
      <c r="AH62" s="193"/>
      <c r="AI62" s="193"/>
      <c r="AJ62" s="207"/>
      <c r="AK62" s="12"/>
      <c r="AL62" s="213"/>
      <c r="AM62" s="214"/>
      <c r="AN62" s="10"/>
      <c r="AO62" s="365"/>
      <c r="AP62" s="365"/>
      <c r="AQ62" s="365"/>
      <c r="AR62" s="365"/>
      <c r="AS62" s="365"/>
      <c r="AT62" s="365"/>
      <c r="AU62" s="365"/>
      <c r="AV62" s="365"/>
      <c r="AW62" s="365"/>
      <c r="AX62" s="365"/>
      <c r="AY62" s="365"/>
      <c r="AZ62" s="365"/>
      <c r="BA62" s="467"/>
      <c r="BF62" s="467"/>
      <c r="BG62" s="467"/>
      <c r="BH62" s="467"/>
      <c r="BI62" s="467"/>
      <c r="BJ62" s="467"/>
      <c r="BK62" s="467"/>
      <c r="BL62" s="467"/>
      <c r="BM62" s="467"/>
      <c r="BN62" s="467"/>
      <c r="BO62" s="467"/>
      <c r="BP62" s="467"/>
      <c r="BQ62" s="467"/>
      <c r="BR62" s="467"/>
    </row>
    <row r="63" spans="1:70" s="467" customFormat="1" ht="15.75" x14ac:dyDescent="0.2">
      <c r="A63" s="57">
        <f>+IF(MAYO!A63=0,"",MAYO!A63)</f>
        <v>1130113</v>
      </c>
      <c r="B63" s="45" t="str">
        <f>+IF(MAYO!B63=0,"",MAYO!B63)</f>
        <v>COMPAÑIAS DE SEGUROS  - ACCIDENTES DE TRANSITO (SOAT)</v>
      </c>
      <c r="C63" s="53">
        <f t="shared" ref="C63:N63" si="61">SUM(C64:C65)</f>
        <v>22000000</v>
      </c>
      <c r="D63" s="53">
        <f t="shared" si="61"/>
        <v>0</v>
      </c>
      <c r="E63" s="53">
        <f t="shared" si="61"/>
        <v>6807623</v>
      </c>
      <c r="F63" s="54">
        <f t="shared" si="61"/>
        <v>28807623</v>
      </c>
      <c r="G63" s="52">
        <f t="shared" si="61"/>
        <v>13973906</v>
      </c>
      <c r="H63" s="53">
        <f t="shared" si="61"/>
        <v>3842615</v>
      </c>
      <c r="I63" s="54">
        <f t="shared" si="61"/>
        <v>17816521</v>
      </c>
      <c r="J63" s="52">
        <f t="shared" si="61"/>
        <v>9813119</v>
      </c>
      <c r="K63" s="53">
        <f t="shared" si="61"/>
        <v>1165447</v>
      </c>
      <c r="L63" s="54">
        <f t="shared" si="61"/>
        <v>10978566</v>
      </c>
      <c r="M63" s="52">
        <f t="shared" si="61"/>
        <v>10991102</v>
      </c>
      <c r="N63" s="54">
        <f t="shared" si="61"/>
        <v>17829057</v>
      </c>
      <c r="P63" s="52">
        <f>SUM(P64:P65)</f>
        <v>0</v>
      </c>
      <c r="Q63" s="54">
        <f>SUM(Q64:Q65)</f>
        <v>0</v>
      </c>
      <c r="R63" s="10"/>
      <c r="S63" s="469">
        <f>+IF(MAYO!S63=0,"",MAYO!S63)</f>
        <v>1020010</v>
      </c>
      <c r="T63" s="470" t="str">
        <f>+IF(MAYO!T63=0,"",MAYO!T63)</f>
        <v>Gastos de Operación</v>
      </c>
      <c r="U63" s="157">
        <f t="shared" ref="U63:AJ63" si="62">U65+U83+U90+U104</f>
        <v>1337674327</v>
      </c>
      <c r="V63" s="144">
        <f t="shared" si="62"/>
        <v>20000000</v>
      </c>
      <c r="W63" s="144">
        <f t="shared" si="62"/>
        <v>140390364</v>
      </c>
      <c r="X63" s="152">
        <f t="shared" si="62"/>
        <v>1498064691</v>
      </c>
      <c r="Y63" s="151">
        <f t="shared" si="62"/>
        <v>633980000</v>
      </c>
      <c r="Z63" s="144">
        <f t="shared" si="62"/>
        <v>83421356</v>
      </c>
      <c r="AA63" s="152">
        <f t="shared" si="62"/>
        <v>717401356</v>
      </c>
      <c r="AB63" s="151">
        <f t="shared" si="62"/>
        <v>577552000</v>
      </c>
      <c r="AC63" s="144">
        <f t="shared" si="62"/>
        <v>92204356</v>
      </c>
      <c r="AD63" s="152">
        <f t="shared" si="62"/>
        <v>669756356</v>
      </c>
      <c r="AE63" s="151">
        <f t="shared" si="62"/>
        <v>532177081</v>
      </c>
      <c r="AF63" s="144">
        <f t="shared" si="62"/>
        <v>95821543</v>
      </c>
      <c r="AG63" s="152">
        <f t="shared" si="62"/>
        <v>627998624</v>
      </c>
      <c r="AH63" s="151">
        <f t="shared" si="62"/>
        <v>780663335</v>
      </c>
      <c r="AI63" s="144">
        <f t="shared" si="62"/>
        <v>828308335</v>
      </c>
      <c r="AJ63" s="153">
        <f t="shared" si="62"/>
        <v>870066067</v>
      </c>
      <c r="AK63" s="10"/>
      <c r="AL63" s="151">
        <f>AL65+AL83+AL90+AL104</f>
        <v>0</v>
      </c>
      <c r="AM63" s="153">
        <f>AM65+AM83+AM90+AM104</f>
        <v>3000000</v>
      </c>
      <c r="AN63" s="10"/>
      <c r="AO63" s="365"/>
      <c r="AP63" s="365"/>
      <c r="AQ63" s="365"/>
      <c r="AR63" s="365"/>
      <c r="AS63" s="365"/>
      <c r="AT63" s="365"/>
      <c r="AU63" s="365"/>
      <c r="AV63" s="365"/>
      <c r="AW63" s="365"/>
      <c r="AX63" s="365"/>
      <c r="AY63" s="365"/>
      <c r="AZ63" s="365"/>
    </row>
    <row r="64" spans="1:70" s="514" customFormat="1" ht="15.75" x14ac:dyDescent="0.2">
      <c r="A64" s="188" t="str">
        <f>+IF(MAYO!A64=0,"",MAYO!A64)</f>
        <v>1130113-1</v>
      </c>
      <c r="B64" s="189" t="str">
        <f>+CONCATENATE("Vigencia ",INSTRUCCIONES!$F$3)</f>
        <v>Vigencia 2014</v>
      </c>
      <c r="C64" s="456">
        <f>+ENERO!C64</f>
        <v>22000000</v>
      </c>
      <c r="D64" s="456">
        <f>MAYO!D64+JUNIO!P64</f>
        <v>0</v>
      </c>
      <c r="E64" s="456">
        <f>MAYO!E64+JUNIO!Q64</f>
        <v>0</v>
      </c>
      <c r="F64" s="170">
        <f>SUM(C64:E64)</f>
        <v>22000000</v>
      </c>
      <c r="G64" s="283">
        <f>MAYO!I64</f>
        <v>9454474</v>
      </c>
      <c r="H64" s="457">
        <v>3842615</v>
      </c>
      <c r="I64" s="170">
        <f>SUM(G64:H64)</f>
        <v>13297089</v>
      </c>
      <c r="J64" s="283">
        <f>MAYO!L64</f>
        <v>5293687</v>
      </c>
      <c r="K64" s="457">
        <v>1165447</v>
      </c>
      <c r="L64" s="170">
        <f>SUM(J64:K64)</f>
        <v>6459134</v>
      </c>
      <c r="M64" s="283">
        <f>F64-I64</f>
        <v>8702911</v>
      </c>
      <c r="N64" s="170">
        <f>F64-L64</f>
        <v>15540866</v>
      </c>
      <c r="O64" s="467"/>
      <c r="P64" s="455">
        <v>0</v>
      </c>
      <c r="Q64" s="458">
        <v>0</v>
      </c>
      <c r="R64" s="10"/>
      <c r="S64" s="448" t="str">
        <f>+IF(MAYO!S64=0,"",MAYO!S64)</f>
        <v/>
      </c>
      <c r="T64" s="649" t="str">
        <f>+IF(MAYO!T64=0,"",MAYO!T64)</f>
        <v/>
      </c>
      <c r="U64" s="193"/>
      <c r="V64" s="193"/>
      <c r="W64" s="193"/>
      <c r="X64" s="193"/>
      <c r="Y64" s="193"/>
      <c r="Z64" s="193"/>
      <c r="AA64" s="193"/>
      <c r="AB64" s="193"/>
      <c r="AC64" s="193"/>
      <c r="AD64" s="193"/>
      <c r="AE64" s="193"/>
      <c r="AF64" s="193"/>
      <c r="AG64" s="193"/>
      <c r="AH64" s="193"/>
      <c r="AI64" s="193"/>
      <c r="AJ64" s="207"/>
      <c r="AK64" s="10"/>
      <c r="AL64" s="211"/>
      <c r="AM64" s="212"/>
      <c r="AN64" s="10"/>
      <c r="AO64" s="365"/>
      <c r="AP64" s="365"/>
      <c r="AQ64" s="365"/>
      <c r="AR64" s="365"/>
      <c r="AS64" s="365"/>
      <c r="AT64" s="365"/>
      <c r="AU64" s="365"/>
      <c r="AV64" s="365"/>
      <c r="AW64" s="365"/>
      <c r="AX64" s="365"/>
      <c r="AY64" s="365"/>
      <c r="AZ64" s="365"/>
      <c r="BA64" s="467"/>
      <c r="BB64" s="467"/>
      <c r="BC64" s="467"/>
      <c r="BD64" s="467"/>
      <c r="BE64" s="467"/>
      <c r="BF64" s="467"/>
      <c r="BG64" s="467"/>
      <c r="BH64" s="467"/>
      <c r="BI64" s="467"/>
      <c r="BJ64" s="467"/>
      <c r="BK64" s="467"/>
      <c r="BL64" s="467"/>
      <c r="BM64" s="467"/>
      <c r="BN64" s="467"/>
      <c r="BO64" s="467"/>
      <c r="BP64" s="467"/>
      <c r="BQ64" s="467"/>
      <c r="BR64" s="467"/>
    </row>
    <row r="65" spans="1:70" s="514" customFormat="1" ht="15" x14ac:dyDescent="0.2">
      <c r="A65" s="188" t="str">
        <f>+IF(MAYO!A65=0,"",MAYO!A65)</f>
        <v>1130113-2</v>
      </c>
      <c r="B65" s="189" t="str">
        <f>+IF(MAYO!B65=0,"",MAYO!B65)</f>
        <v>Vigencias Anteriores</v>
      </c>
      <c r="C65" s="456">
        <f>+ENERO!C65</f>
        <v>0</v>
      </c>
      <c r="D65" s="456">
        <f>MAYO!D65+JUNIO!P65</f>
        <v>0</v>
      </c>
      <c r="E65" s="456">
        <f>MAYO!E65+JUNIO!Q65</f>
        <v>6807623</v>
      </c>
      <c r="F65" s="170">
        <f>SUM(C65:E65)</f>
        <v>6807623</v>
      </c>
      <c r="G65" s="283">
        <f>MAYO!I65</f>
        <v>4519432</v>
      </c>
      <c r="H65" s="457">
        <v>0</v>
      </c>
      <c r="I65" s="170">
        <f>SUM(G65:H65)</f>
        <v>4519432</v>
      </c>
      <c r="J65" s="283">
        <f>MAYO!L65</f>
        <v>4519432</v>
      </c>
      <c r="K65" s="457">
        <v>0</v>
      </c>
      <c r="L65" s="170">
        <f>SUM(J65:K65)</f>
        <v>4519432</v>
      </c>
      <c r="M65" s="283">
        <f>F65-I65</f>
        <v>2288191</v>
      </c>
      <c r="N65" s="170">
        <f>F65-L65</f>
        <v>2288191</v>
      </c>
      <c r="O65" s="467"/>
      <c r="P65" s="455">
        <v>0</v>
      </c>
      <c r="Q65" s="458">
        <v>0</v>
      </c>
      <c r="R65" s="10"/>
      <c r="S65" s="34">
        <f>+IF(MAYO!S65=0,"",MAYO!S65)</f>
        <v>1020100</v>
      </c>
      <c r="T65" s="158" t="str">
        <f>+IF(MAYO!T65=0,"",MAYO!T65)</f>
        <v>Servicios Personales Asociados a Nómina</v>
      </c>
      <c r="U65" s="157">
        <f t="shared" ref="U65:AJ65" si="63">SUM(U66:U69)+U81</f>
        <v>796637507</v>
      </c>
      <c r="V65" s="144">
        <f t="shared" si="63"/>
        <v>0</v>
      </c>
      <c r="W65" s="144">
        <f t="shared" si="63"/>
        <v>68400503</v>
      </c>
      <c r="X65" s="152">
        <f t="shared" si="63"/>
        <v>865038010</v>
      </c>
      <c r="Y65" s="151">
        <f t="shared" si="63"/>
        <v>360146019</v>
      </c>
      <c r="Z65" s="144">
        <f t="shared" si="63"/>
        <v>63610840</v>
      </c>
      <c r="AA65" s="152">
        <f t="shared" si="63"/>
        <v>423756859</v>
      </c>
      <c r="AB65" s="151">
        <f t="shared" si="63"/>
        <v>360146019</v>
      </c>
      <c r="AC65" s="144">
        <f t="shared" si="63"/>
        <v>63610840</v>
      </c>
      <c r="AD65" s="152">
        <f t="shared" si="63"/>
        <v>423756859</v>
      </c>
      <c r="AE65" s="151">
        <f t="shared" si="63"/>
        <v>341503517</v>
      </c>
      <c r="AF65" s="144">
        <f t="shared" si="63"/>
        <v>66164370</v>
      </c>
      <c r="AG65" s="152">
        <f t="shared" si="63"/>
        <v>407667887</v>
      </c>
      <c r="AH65" s="151">
        <f t="shared" si="63"/>
        <v>441281151</v>
      </c>
      <c r="AI65" s="144">
        <f t="shared" si="63"/>
        <v>441281151</v>
      </c>
      <c r="AJ65" s="153">
        <f t="shared" si="63"/>
        <v>457370123</v>
      </c>
      <c r="AK65" s="10"/>
      <c r="AL65" s="151">
        <f>SUM(AL66:AL69)+AL81</f>
        <v>0</v>
      </c>
      <c r="AM65" s="153">
        <f>SUM(AM66:AM69)+AM81</f>
        <v>0</v>
      </c>
      <c r="AN65" s="10"/>
      <c r="AO65" s="365"/>
      <c r="AP65" s="365"/>
      <c r="AQ65" s="365"/>
      <c r="AR65" s="365"/>
      <c r="AS65" s="365"/>
      <c r="AT65" s="365"/>
      <c r="AU65" s="365"/>
      <c r="AV65" s="365"/>
      <c r="AW65" s="365"/>
      <c r="AX65" s="365"/>
      <c r="AY65" s="365"/>
      <c r="AZ65" s="365"/>
      <c r="BA65" s="467"/>
      <c r="BB65" s="467"/>
      <c r="BC65" s="467"/>
      <c r="BD65" s="467"/>
      <c r="BE65" s="467"/>
      <c r="BF65" s="467"/>
      <c r="BG65" s="467"/>
      <c r="BH65" s="467"/>
      <c r="BI65" s="467"/>
      <c r="BJ65" s="467"/>
      <c r="BK65" s="467"/>
      <c r="BL65" s="467"/>
      <c r="BM65" s="467"/>
      <c r="BN65" s="467"/>
      <c r="BO65" s="467"/>
      <c r="BP65" s="467"/>
      <c r="BQ65" s="467"/>
      <c r="BR65" s="467"/>
    </row>
    <row r="66" spans="1:70" s="467" customFormat="1" x14ac:dyDescent="0.2">
      <c r="A66" s="57">
        <f>+IF(MAYO!A66=0,"",MAYO!A66)</f>
        <v>1130114</v>
      </c>
      <c r="B66" s="45" t="str">
        <f>+IF(MAYO!B66=0,"",MAYO!B66)</f>
        <v xml:space="preserve">COMPAÑIAS DE SEGUROS  - PLANES DE SALUD  </v>
      </c>
      <c r="C66" s="53">
        <f t="shared" ref="C66:N66" si="64">SUM(C67:C68)</f>
        <v>700000</v>
      </c>
      <c r="D66" s="53">
        <f t="shared" si="64"/>
        <v>0</v>
      </c>
      <c r="E66" s="53">
        <f t="shared" si="64"/>
        <v>74063</v>
      </c>
      <c r="F66" s="54">
        <f t="shared" si="64"/>
        <v>774063</v>
      </c>
      <c r="G66" s="52">
        <f t="shared" si="64"/>
        <v>129163</v>
      </c>
      <c r="H66" s="53">
        <f t="shared" si="64"/>
        <v>0</v>
      </c>
      <c r="I66" s="54">
        <f t="shared" si="64"/>
        <v>129163</v>
      </c>
      <c r="J66" s="52">
        <f t="shared" si="64"/>
        <v>129163</v>
      </c>
      <c r="K66" s="53">
        <f t="shared" si="64"/>
        <v>0</v>
      </c>
      <c r="L66" s="54">
        <f t="shared" si="64"/>
        <v>129163</v>
      </c>
      <c r="M66" s="52">
        <f t="shared" si="64"/>
        <v>644900</v>
      </c>
      <c r="N66" s="54">
        <f t="shared" si="64"/>
        <v>644900</v>
      </c>
      <c r="P66" s="52">
        <f>SUM(P67:P68)</f>
        <v>0</v>
      </c>
      <c r="Q66" s="54">
        <f>SUM(Q67:Q68)</f>
        <v>0</v>
      </c>
      <c r="R66" s="10"/>
      <c r="S66" s="155">
        <f>+IF(MAYO!S66=0,"",MAYO!S66)</f>
        <v>1020101</v>
      </c>
      <c r="T66" s="159" t="str">
        <f>+IF(MAYO!T66=0,"",MAYO!T66)</f>
        <v>Sueldos del Personal de nómina</v>
      </c>
      <c r="U66" s="29">
        <f>+ENERO!U66</f>
        <v>619386756</v>
      </c>
      <c r="V66" s="17">
        <f>MAYO!V66+JUNIO!AL66</f>
        <v>0</v>
      </c>
      <c r="W66" s="17">
        <f>MAYO!W66+JUNIO!AM66</f>
        <v>0</v>
      </c>
      <c r="X66" s="20">
        <f>SUM(U66:W66)</f>
        <v>619386756</v>
      </c>
      <c r="Y66" s="21">
        <f>MAYO!AA66</f>
        <v>258070126</v>
      </c>
      <c r="Z66" s="457">
        <v>51544562</v>
      </c>
      <c r="AA66" s="20">
        <f>SUM(Y66:Z66)</f>
        <v>309614688</v>
      </c>
      <c r="AB66" s="21">
        <f>MAYO!AD66</f>
        <v>258070126</v>
      </c>
      <c r="AC66" s="457">
        <v>51544562</v>
      </c>
      <c r="AD66" s="20">
        <f>SUM(AB66:AC66)</f>
        <v>309614688</v>
      </c>
      <c r="AE66" s="21">
        <f>MAYO!AG66</f>
        <v>258070125</v>
      </c>
      <c r="AF66" s="457">
        <v>51544562</v>
      </c>
      <c r="AG66" s="20">
        <f>SUM(AE66:AF66)</f>
        <v>309614687</v>
      </c>
      <c r="AH66" s="21">
        <f>X66-AA66</f>
        <v>309772068</v>
      </c>
      <c r="AI66" s="17">
        <f>X66-AD66</f>
        <v>309772068</v>
      </c>
      <c r="AJ66" s="18">
        <f>X66-AG66</f>
        <v>309772069</v>
      </c>
      <c r="AK66" s="10"/>
      <c r="AL66" s="455">
        <v>0</v>
      </c>
      <c r="AM66" s="458">
        <v>0</v>
      </c>
      <c r="AN66" s="10"/>
      <c r="AO66" s="365"/>
      <c r="AP66" s="365"/>
      <c r="AQ66" s="365"/>
      <c r="AR66" s="365"/>
      <c r="AS66" s="365"/>
      <c r="AT66" s="365"/>
      <c r="AU66" s="365"/>
      <c r="AV66" s="365"/>
      <c r="AW66" s="365"/>
      <c r="AX66" s="365"/>
      <c r="AY66" s="365"/>
      <c r="AZ66" s="365"/>
    </row>
    <row r="67" spans="1:70" s="514" customFormat="1" ht="15" x14ac:dyDescent="0.2">
      <c r="A67" s="188" t="str">
        <f>+IF(MAYO!A67=0,"",MAYO!A67)</f>
        <v>1130114-1</v>
      </c>
      <c r="B67" s="189" t="str">
        <f>+CONCATENATE("Vigencia ",INSTRUCCIONES!$F$3)</f>
        <v>Vigencia 2014</v>
      </c>
      <c r="C67" s="456">
        <f>+ENERO!C67</f>
        <v>700000</v>
      </c>
      <c r="D67" s="456">
        <f>MAYO!D67+JUNIO!P67</f>
        <v>0</v>
      </c>
      <c r="E67" s="456">
        <f>MAYO!E67+JUNIO!Q67</f>
        <v>0</v>
      </c>
      <c r="F67" s="170">
        <f>SUM(C67:E67)</f>
        <v>700000</v>
      </c>
      <c r="G67" s="283">
        <f>MAYO!I67</f>
        <v>129163</v>
      </c>
      <c r="H67" s="457">
        <v>0</v>
      </c>
      <c r="I67" s="170">
        <f>SUM(G67:H67)</f>
        <v>129163</v>
      </c>
      <c r="J67" s="283">
        <f>MAYO!L67</f>
        <v>129163</v>
      </c>
      <c r="K67" s="457">
        <v>0</v>
      </c>
      <c r="L67" s="170">
        <f>SUM(J67:K67)</f>
        <v>129163</v>
      </c>
      <c r="M67" s="283">
        <f>F67-I67</f>
        <v>570837</v>
      </c>
      <c r="N67" s="170">
        <f>F67-L67</f>
        <v>570837</v>
      </c>
      <c r="O67" s="467"/>
      <c r="P67" s="455">
        <v>0</v>
      </c>
      <c r="Q67" s="458">
        <v>0</v>
      </c>
      <c r="R67" s="10"/>
      <c r="S67" s="155">
        <f>+IF(MAYO!S67=0,"",MAYO!S67)</f>
        <v>1020102</v>
      </c>
      <c r="T67" s="159" t="str">
        <f>+IF(MAYO!T67=0,"",MAYO!T67)</f>
        <v>Horas Extras,Dominic.,Festivos y Rec. Nocturnos</v>
      </c>
      <c r="U67" s="29">
        <f>+ENERO!U67</f>
        <v>92835719</v>
      </c>
      <c r="V67" s="17">
        <f>MAYO!V67+JUNIO!AL67</f>
        <v>0</v>
      </c>
      <c r="W67" s="17">
        <f>MAYO!W67+JUNIO!AM67</f>
        <v>0</v>
      </c>
      <c r="X67" s="20">
        <f>SUM(U67:W67)</f>
        <v>92835719</v>
      </c>
      <c r="Y67" s="21">
        <f>MAYO!AA67</f>
        <v>41330467</v>
      </c>
      <c r="Z67" s="457">
        <v>9591487</v>
      </c>
      <c r="AA67" s="20">
        <f>SUM(Y67:Z67)</f>
        <v>50921954</v>
      </c>
      <c r="AB67" s="21">
        <f>MAYO!AD67</f>
        <v>41330467</v>
      </c>
      <c r="AC67" s="457">
        <v>9591487</v>
      </c>
      <c r="AD67" s="20">
        <f>SUM(AB67:AC67)</f>
        <v>50921954</v>
      </c>
      <c r="AE67" s="21">
        <f>MAYO!AG67</f>
        <v>41330467</v>
      </c>
      <c r="AF67" s="457">
        <v>9591487</v>
      </c>
      <c r="AG67" s="20">
        <f>SUM(AE67:AF67)</f>
        <v>50921954</v>
      </c>
      <c r="AH67" s="21">
        <f>X67-AA67</f>
        <v>41913765</v>
      </c>
      <c r="AI67" s="17">
        <f>X67-AD67</f>
        <v>41913765</v>
      </c>
      <c r="AJ67" s="18">
        <f>X67-AG67</f>
        <v>41913765</v>
      </c>
      <c r="AK67" s="10"/>
      <c r="AL67" s="455">
        <v>0</v>
      </c>
      <c r="AM67" s="458">
        <v>0</v>
      </c>
      <c r="AN67" s="10"/>
      <c r="AO67" s="365"/>
      <c r="AP67" s="365"/>
      <c r="AQ67" s="365"/>
      <c r="AR67" s="365"/>
      <c r="AS67" s="365"/>
      <c r="AT67" s="365"/>
      <c r="AU67" s="365"/>
      <c r="AV67" s="365"/>
      <c r="AW67" s="365"/>
      <c r="AX67" s="365"/>
      <c r="AY67" s="365"/>
      <c r="AZ67" s="365"/>
      <c r="BA67" s="467"/>
      <c r="BB67" s="467"/>
      <c r="BC67" s="467"/>
      <c r="BD67" s="467"/>
      <c r="BE67" s="467"/>
      <c r="BF67" s="467"/>
      <c r="BG67" s="467"/>
      <c r="BH67" s="467"/>
      <c r="BI67" s="467"/>
      <c r="BJ67" s="467"/>
      <c r="BK67" s="467"/>
      <c r="BL67" s="467"/>
      <c r="BM67" s="467"/>
      <c r="BN67" s="467"/>
      <c r="BO67" s="467"/>
      <c r="BP67" s="467"/>
      <c r="BQ67" s="467"/>
      <c r="BR67" s="467"/>
    </row>
    <row r="68" spans="1:70" s="514" customFormat="1" ht="15" x14ac:dyDescent="0.2">
      <c r="A68" s="188" t="str">
        <f>+IF(MAYO!A68=0,"",MAYO!A68)</f>
        <v>1130114-2</v>
      </c>
      <c r="B68" s="189" t="str">
        <f>+IF(MAYO!B68=0,"",MAYO!B68)</f>
        <v>Vigencias Anteriores</v>
      </c>
      <c r="C68" s="456">
        <f>+ENERO!C68</f>
        <v>0</v>
      </c>
      <c r="D68" s="456">
        <f>MAYO!D68+JUNIO!P68</f>
        <v>0</v>
      </c>
      <c r="E68" s="456">
        <f>MAYO!E68+JUNIO!Q68</f>
        <v>74063</v>
      </c>
      <c r="F68" s="170">
        <f>SUM(C68:E68)</f>
        <v>74063</v>
      </c>
      <c r="G68" s="283">
        <f>MAYO!I68</f>
        <v>0</v>
      </c>
      <c r="H68" s="457">
        <v>0</v>
      </c>
      <c r="I68" s="170">
        <f>SUM(G68:H68)</f>
        <v>0</v>
      </c>
      <c r="J68" s="283">
        <f>MAYO!L68</f>
        <v>0</v>
      </c>
      <c r="K68" s="457">
        <v>0</v>
      </c>
      <c r="L68" s="170">
        <f>SUM(J68:K68)</f>
        <v>0</v>
      </c>
      <c r="M68" s="283">
        <f>F68-I68</f>
        <v>74063</v>
      </c>
      <c r="N68" s="170">
        <f>F68-L68</f>
        <v>74063</v>
      </c>
      <c r="O68" s="467"/>
      <c r="P68" s="455">
        <v>0</v>
      </c>
      <c r="Q68" s="458">
        <v>0</v>
      </c>
      <c r="R68" s="10"/>
      <c r="S68" s="155">
        <f>+IF(MAYO!S68=0,"",MAYO!S68)</f>
        <v>1020103</v>
      </c>
      <c r="T68" s="159" t="str">
        <f>+IF(MAYO!T68=0,"",MAYO!T68)</f>
        <v>Prima Técnica</v>
      </c>
      <c r="U68" s="29">
        <f>+ENERO!U68</f>
        <v>0</v>
      </c>
      <c r="V68" s="17">
        <f>MAYO!V68+JUNIO!AL68</f>
        <v>0</v>
      </c>
      <c r="W68" s="17">
        <f>MAYO!W68+JUNIO!AM68</f>
        <v>0</v>
      </c>
      <c r="X68" s="20">
        <f>SUM(U68:W68)</f>
        <v>0</v>
      </c>
      <c r="Y68" s="21">
        <f>MAYO!AA68</f>
        <v>0</v>
      </c>
      <c r="Z68" s="457">
        <v>0</v>
      </c>
      <c r="AA68" s="20">
        <f>SUM(Y68:Z68)</f>
        <v>0</v>
      </c>
      <c r="AB68" s="21">
        <f>MAYO!AD68</f>
        <v>0</v>
      </c>
      <c r="AC68" s="457">
        <v>0</v>
      </c>
      <c r="AD68" s="20">
        <f>SUM(AB68:AC68)</f>
        <v>0</v>
      </c>
      <c r="AE68" s="21">
        <f>MAYO!AG68</f>
        <v>0</v>
      </c>
      <c r="AF68" s="457">
        <v>0</v>
      </c>
      <c r="AG68" s="20">
        <f>SUM(AE68:AF68)</f>
        <v>0</v>
      </c>
      <c r="AH68" s="21">
        <f>X68-AA68</f>
        <v>0</v>
      </c>
      <c r="AI68" s="17">
        <f>X68-AD68</f>
        <v>0</v>
      </c>
      <c r="AJ68" s="18">
        <f>X68-AG68</f>
        <v>0</v>
      </c>
      <c r="AK68" s="10"/>
      <c r="AL68" s="455">
        <v>0</v>
      </c>
      <c r="AM68" s="458">
        <v>0</v>
      </c>
      <c r="AN68" s="10"/>
      <c r="AO68" s="365"/>
      <c r="AP68" s="365"/>
      <c r="AQ68" s="365"/>
      <c r="AR68" s="365"/>
      <c r="AS68" s="365"/>
      <c r="AT68" s="365"/>
      <c r="AU68" s="365"/>
      <c r="AV68" s="365"/>
      <c r="AW68" s="365"/>
      <c r="AX68" s="365"/>
      <c r="AY68" s="365"/>
      <c r="AZ68" s="365"/>
      <c r="BA68" s="467"/>
      <c r="BB68" s="467"/>
      <c r="BC68" s="467"/>
      <c r="BD68" s="467"/>
      <c r="BE68" s="467"/>
      <c r="BF68" s="467"/>
      <c r="BG68" s="467"/>
      <c r="BH68" s="467"/>
      <c r="BI68" s="467"/>
      <c r="BJ68" s="467"/>
      <c r="BK68" s="467"/>
      <c r="BL68" s="467"/>
      <c r="BM68" s="467"/>
      <c r="BN68" s="467"/>
      <c r="BO68" s="467"/>
      <c r="BP68" s="467"/>
      <c r="BQ68" s="467"/>
      <c r="BR68" s="467"/>
    </row>
    <row r="69" spans="1:70" s="467" customFormat="1" x14ac:dyDescent="0.2">
      <c r="A69" s="57">
        <f>+IF(MAYO!A69=0,"",MAYO!A69)</f>
        <v>1130115</v>
      </c>
      <c r="B69" s="45" t="str">
        <f>+IF(MAYO!B69=0,"",MAYO!B69)</f>
        <v>ENTIDADES DE REGIMEN ESPECIAL (Magisterio, Fuerza Pca.)</v>
      </c>
      <c r="C69" s="53">
        <f t="shared" ref="C69:N69" si="65">SUM(C70:C71)</f>
        <v>51000000</v>
      </c>
      <c r="D69" s="53">
        <f t="shared" si="65"/>
        <v>0</v>
      </c>
      <c r="E69" s="53">
        <f t="shared" si="65"/>
        <v>22391319</v>
      </c>
      <c r="F69" s="54">
        <f t="shared" si="65"/>
        <v>73391319</v>
      </c>
      <c r="G69" s="52">
        <f t="shared" si="65"/>
        <v>35549229</v>
      </c>
      <c r="H69" s="53">
        <f t="shared" si="65"/>
        <v>7951359</v>
      </c>
      <c r="I69" s="54">
        <f t="shared" si="65"/>
        <v>43500588</v>
      </c>
      <c r="J69" s="52">
        <f t="shared" si="65"/>
        <v>15581496</v>
      </c>
      <c r="K69" s="53">
        <f t="shared" si="65"/>
        <v>7212152</v>
      </c>
      <c r="L69" s="54">
        <f t="shared" si="65"/>
        <v>22793648</v>
      </c>
      <c r="M69" s="52">
        <f t="shared" si="65"/>
        <v>29890731</v>
      </c>
      <c r="N69" s="54">
        <f t="shared" si="65"/>
        <v>50597671</v>
      </c>
      <c r="P69" s="52">
        <f>SUM(P70:P71)</f>
        <v>0</v>
      </c>
      <c r="Q69" s="54">
        <f>SUM(Q70:Q71)</f>
        <v>0</v>
      </c>
      <c r="R69" s="10"/>
      <c r="S69" s="155">
        <f>+IF(MAYO!S69=0,"",MAYO!S69)</f>
        <v>1020104</v>
      </c>
      <c r="T69" s="159" t="str">
        <f>+IF(MAYO!T69=0,"",MAYO!T69)</f>
        <v>Otros</v>
      </c>
      <c r="U69" s="29">
        <f t="shared" ref="U69:AJ69" si="66">SUM(U70:U80)</f>
        <v>84415032</v>
      </c>
      <c r="V69" s="17">
        <f t="shared" si="66"/>
        <v>0</v>
      </c>
      <c r="W69" s="17">
        <f t="shared" si="66"/>
        <v>12000000</v>
      </c>
      <c r="X69" s="20">
        <f t="shared" si="66"/>
        <v>96415032</v>
      </c>
      <c r="Y69" s="21">
        <f t="shared" si="66"/>
        <v>4344923</v>
      </c>
      <c r="Z69" s="169">
        <f t="shared" si="66"/>
        <v>2474791</v>
      </c>
      <c r="AA69" s="20">
        <f t="shared" si="66"/>
        <v>6819714</v>
      </c>
      <c r="AB69" s="21">
        <f t="shared" si="66"/>
        <v>4344923</v>
      </c>
      <c r="AC69" s="169">
        <f t="shared" si="66"/>
        <v>2474791</v>
      </c>
      <c r="AD69" s="20">
        <f t="shared" si="66"/>
        <v>6819714</v>
      </c>
      <c r="AE69" s="21">
        <f t="shared" si="66"/>
        <v>4344922</v>
      </c>
      <c r="AF69" s="169">
        <f t="shared" si="66"/>
        <v>1971864</v>
      </c>
      <c r="AG69" s="20">
        <f t="shared" si="66"/>
        <v>6316786</v>
      </c>
      <c r="AH69" s="21">
        <f t="shared" si="66"/>
        <v>89595318</v>
      </c>
      <c r="AI69" s="17">
        <f t="shared" si="66"/>
        <v>89595318</v>
      </c>
      <c r="AJ69" s="18">
        <f t="shared" si="66"/>
        <v>90098246</v>
      </c>
      <c r="AK69" s="10"/>
      <c r="AL69" s="31">
        <f>SUM(AL70:AL80)</f>
        <v>0</v>
      </c>
      <c r="AM69" s="28">
        <f>SUM(AM70:AM80)</f>
        <v>0</v>
      </c>
      <c r="AN69" s="10"/>
      <c r="AO69" s="365"/>
      <c r="AP69" s="365"/>
      <c r="AQ69" s="365"/>
      <c r="AR69" s="365"/>
      <c r="AS69" s="365"/>
      <c r="AT69" s="365"/>
      <c r="AU69" s="365"/>
      <c r="AV69" s="365"/>
      <c r="AW69" s="365"/>
      <c r="AX69" s="365"/>
      <c r="AY69" s="365"/>
      <c r="AZ69" s="365"/>
    </row>
    <row r="70" spans="1:70" s="514" customFormat="1" ht="15" x14ac:dyDescent="0.2">
      <c r="A70" s="188" t="str">
        <f>+IF(MAYO!A70=0,"",MAYO!A70)</f>
        <v>1130115-1</v>
      </c>
      <c r="B70" s="189" t="str">
        <f>+CONCATENATE("Vigencia ",INSTRUCCIONES!$F$3)</f>
        <v>Vigencia 2014</v>
      </c>
      <c r="C70" s="456">
        <f>+ENERO!C70</f>
        <v>51000000</v>
      </c>
      <c r="D70" s="456">
        <f>MAYO!D70+JUNIO!P70</f>
        <v>0</v>
      </c>
      <c r="E70" s="456">
        <f>MAYO!E70+JUNIO!Q70</f>
        <v>0</v>
      </c>
      <c r="F70" s="170">
        <f>SUM(C70:E70)</f>
        <v>51000000</v>
      </c>
      <c r="G70" s="283">
        <f>MAYO!I70</f>
        <v>20713361</v>
      </c>
      <c r="H70" s="457">
        <v>3461686</v>
      </c>
      <c r="I70" s="170">
        <f>SUM(G70:H70)</f>
        <v>24175047</v>
      </c>
      <c r="J70" s="283">
        <f>MAYO!L70</f>
        <v>745628</v>
      </c>
      <c r="K70" s="457">
        <v>2722479</v>
      </c>
      <c r="L70" s="170">
        <f>SUM(J70:K70)</f>
        <v>3468107</v>
      </c>
      <c r="M70" s="283">
        <f>F70-I70</f>
        <v>26824953</v>
      </c>
      <c r="N70" s="170">
        <f>F70-L70</f>
        <v>47531893</v>
      </c>
      <c r="O70" s="467"/>
      <c r="P70" s="455">
        <v>0</v>
      </c>
      <c r="Q70" s="458">
        <v>0</v>
      </c>
      <c r="R70" s="10"/>
      <c r="S70" s="156" t="str">
        <f>+IF(MAYO!S70=0,"",MAYO!S70)</f>
        <v>1020104-1</v>
      </c>
      <c r="T70" s="55" t="str">
        <f>+IF(MAYO!T70=0,"",MAYO!T70)</f>
        <v xml:space="preserve">Prima de Navidad </v>
      </c>
      <c r="U70" s="29">
        <f>+ENERO!U70</f>
        <v>53766212</v>
      </c>
      <c r="V70" s="17">
        <f>MAYO!V70+JUNIO!AL70</f>
        <v>0</v>
      </c>
      <c r="W70" s="17">
        <f>MAYO!W70+JUNIO!AM70</f>
        <v>0</v>
      </c>
      <c r="X70" s="20">
        <f t="shared" ref="X70:X81" si="67">SUM(U70:W70)</f>
        <v>53766212</v>
      </c>
      <c r="Y70" s="21">
        <f>MAYO!AA70</f>
        <v>0</v>
      </c>
      <c r="Z70" s="457">
        <v>0</v>
      </c>
      <c r="AA70" s="20">
        <f t="shared" ref="AA70:AA81" si="68">SUM(Y70:Z70)</f>
        <v>0</v>
      </c>
      <c r="AB70" s="21">
        <f>MAYO!AD70</f>
        <v>0</v>
      </c>
      <c r="AC70" s="457">
        <v>0</v>
      </c>
      <c r="AD70" s="20">
        <f t="shared" ref="AD70:AD81" si="69">SUM(AB70:AC70)</f>
        <v>0</v>
      </c>
      <c r="AE70" s="21">
        <f>MAYO!AG70</f>
        <v>0</v>
      </c>
      <c r="AF70" s="457">
        <v>0</v>
      </c>
      <c r="AG70" s="20">
        <f t="shared" ref="AG70:AG81" si="70">SUM(AE70:AF70)</f>
        <v>0</v>
      </c>
      <c r="AH70" s="21">
        <f t="shared" ref="AH70:AH81" si="71">X70-AA70</f>
        <v>53766212</v>
      </c>
      <c r="AI70" s="17">
        <f t="shared" ref="AI70:AI81" si="72">X70-AD70</f>
        <v>53766212</v>
      </c>
      <c r="AJ70" s="18">
        <f t="shared" ref="AJ70:AJ81" si="73">X70-AG70</f>
        <v>53766212</v>
      </c>
      <c r="AK70" s="10"/>
      <c r="AL70" s="455">
        <v>0</v>
      </c>
      <c r="AM70" s="458">
        <v>0</v>
      </c>
      <c r="AN70" s="10"/>
      <c r="AO70" s="365"/>
      <c r="AP70" s="365"/>
      <c r="AQ70" s="365"/>
      <c r="AR70" s="365"/>
      <c r="AS70" s="365"/>
      <c r="AT70" s="365"/>
      <c r="AU70" s="365"/>
      <c r="AV70" s="365"/>
      <c r="AW70" s="365"/>
      <c r="AX70" s="365"/>
      <c r="AY70" s="365"/>
      <c r="AZ70" s="365"/>
      <c r="BA70" s="467"/>
      <c r="BB70" s="467"/>
      <c r="BC70" s="467"/>
      <c r="BD70" s="467"/>
      <c r="BE70" s="467"/>
      <c r="BF70" s="467"/>
      <c r="BG70" s="467"/>
      <c r="BH70" s="467"/>
      <c r="BI70" s="467"/>
      <c r="BJ70" s="467"/>
      <c r="BK70" s="467"/>
      <c r="BL70" s="467"/>
      <c r="BM70" s="467"/>
      <c r="BN70" s="467"/>
      <c r="BO70" s="467"/>
      <c r="BP70" s="467"/>
      <c r="BQ70" s="467"/>
      <c r="BR70" s="467"/>
    </row>
    <row r="71" spans="1:70" s="514" customFormat="1" ht="15" x14ac:dyDescent="0.2">
      <c r="A71" s="188" t="str">
        <f>+IF(MAYO!A71=0,"",MAYO!A71)</f>
        <v>1130115-2</v>
      </c>
      <c r="B71" s="189" t="str">
        <f>+IF(MAYO!B71=0,"",MAYO!B71)</f>
        <v>Vigencias Anteriores</v>
      </c>
      <c r="C71" s="456">
        <f>+ENERO!C71</f>
        <v>0</v>
      </c>
      <c r="D71" s="456">
        <f>MAYO!D71+JUNIO!P71</f>
        <v>0</v>
      </c>
      <c r="E71" s="456">
        <f>MAYO!E71+JUNIO!Q71</f>
        <v>22391319</v>
      </c>
      <c r="F71" s="170">
        <f>SUM(C71:E71)</f>
        <v>22391319</v>
      </c>
      <c r="G71" s="283">
        <f>MAYO!I71</f>
        <v>14835868</v>
      </c>
      <c r="H71" s="457">
        <v>4489673</v>
      </c>
      <c r="I71" s="170">
        <f>SUM(G71:H71)</f>
        <v>19325541</v>
      </c>
      <c r="J71" s="283">
        <f>MAYO!L71</f>
        <v>14835868</v>
      </c>
      <c r="K71" s="457">
        <v>4489673</v>
      </c>
      <c r="L71" s="170">
        <f>SUM(J71:K71)</f>
        <v>19325541</v>
      </c>
      <c r="M71" s="283">
        <f>F71-I71</f>
        <v>3065778</v>
      </c>
      <c r="N71" s="170">
        <f>F71-L71</f>
        <v>3065778</v>
      </c>
      <c r="O71" s="467"/>
      <c r="P71" s="455">
        <v>0</v>
      </c>
      <c r="Q71" s="458">
        <v>0</v>
      </c>
      <c r="R71" s="10"/>
      <c r="S71" s="156" t="str">
        <f>+IF(MAYO!S71=0,"",MAYO!S71)</f>
        <v>1020104-2</v>
      </c>
      <c r="T71" s="55" t="str">
        <f>+IF(MAYO!T71=0,"",MAYO!T71)</f>
        <v>Prima Vida Cara</v>
      </c>
      <c r="U71" s="29">
        <f>+ENERO!U71</f>
        <v>0</v>
      </c>
      <c r="V71" s="17">
        <f>MAYO!V71+JUNIO!AL71</f>
        <v>0</v>
      </c>
      <c r="W71" s="17">
        <f>MAYO!W71+JUNIO!AM71</f>
        <v>0</v>
      </c>
      <c r="X71" s="20">
        <f t="shared" si="67"/>
        <v>0</v>
      </c>
      <c r="Y71" s="21">
        <f>MAYO!AA71</f>
        <v>0</v>
      </c>
      <c r="Z71" s="457">
        <v>0</v>
      </c>
      <c r="AA71" s="20">
        <f t="shared" si="68"/>
        <v>0</v>
      </c>
      <c r="AB71" s="21">
        <f>MAYO!AD71</f>
        <v>0</v>
      </c>
      <c r="AC71" s="457">
        <v>0</v>
      </c>
      <c r="AD71" s="20">
        <f t="shared" si="69"/>
        <v>0</v>
      </c>
      <c r="AE71" s="21">
        <f>MAYO!AG71</f>
        <v>0</v>
      </c>
      <c r="AF71" s="457">
        <v>0</v>
      </c>
      <c r="AG71" s="20">
        <f t="shared" si="70"/>
        <v>0</v>
      </c>
      <c r="AH71" s="21">
        <f t="shared" si="71"/>
        <v>0</v>
      </c>
      <c r="AI71" s="17">
        <f t="shared" si="72"/>
        <v>0</v>
      </c>
      <c r="AJ71" s="18">
        <f t="shared" si="73"/>
        <v>0</v>
      </c>
      <c r="AK71" s="10"/>
      <c r="AL71" s="455">
        <v>0</v>
      </c>
      <c r="AM71" s="458">
        <v>0</v>
      </c>
      <c r="AN71" s="10"/>
      <c r="AO71" s="365"/>
      <c r="AP71" s="365"/>
      <c r="AQ71" s="365"/>
      <c r="AR71" s="365"/>
      <c r="AS71" s="365"/>
      <c r="AT71" s="365"/>
      <c r="AU71" s="365"/>
      <c r="AV71" s="365"/>
      <c r="AW71" s="365"/>
      <c r="AX71" s="365"/>
      <c r="AY71" s="365"/>
      <c r="AZ71" s="365"/>
      <c r="BA71" s="467"/>
      <c r="BB71" s="467"/>
      <c r="BC71" s="467"/>
      <c r="BD71" s="467"/>
      <c r="BE71" s="467"/>
      <c r="BF71" s="467"/>
      <c r="BG71" s="467"/>
      <c r="BH71" s="467"/>
      <c r="BI71" s="467"/>
      <c r="BJ71" s="467"/>
      <c r="BK71" s="467"/>
      <c r="BL71" s="467"/>
      <c r="BM71" s="467"/>
      <c r="BN71" s="467"/>
      <c r="BO71" s="467"/>
      <c r="BP71" s="467"/>
      <c r="BQ71" s="467"/>
      <c r="BR71" s="467"/>
    </row>
    <row r="72" spans="1:70" s="467" customFormat="1" x14ac:dyDescent="0.2">
      <c r="A72" s="57">
        <f>+IF(MAYO!A72=0,"",MAYO!A72)</f>
        <v>1130116</v>
      </c>
      <c r="B72" s="45" t="str">
        <f>+IF(MAYO!B72=0,"",MAYO!B72)</f>
        <v>ADMINISTRADORAS DE RIESGOS PROFESIONALES</v>
      </c>
      <c r="C72" s="53">
        <f t="shared" ref="C72:N72" si="74">SUM(C73:C74)</f>
        <v>50000000</v>
      </c>
      <c r="D72" s="53">
        <f t="shared" si="74"/>
        <v>0</v>
      </c>
      <c r="E72" s="53">
        <f t="shared" si="74"/>
        <v>8628129</v>
      </c>
      <c r="F72" s="54">
        <f t="shared" si="74"/>
        <v>58628129</v>
      </c>
      <c r="G72" s="52">
        <f t="shared" si="74"/>
        <v>28772477</v>
      </c>
      <c r="H72" s="53">
        <f t="shared" si="74"/>
        <v>2374710</v>
      </c>
      <c r="I72" s="54">
        <f t="shared" si="74"/>
        <v>31147187</v>
      </c>
      <c r="J72" s="52">
        <f t="shared" si="74"/>
        <v>16933480</v>
      </c>
      <c r="K72" s="53">
        <f t="shared" si="74"/>
        <v>5210115</v>
      </c>
      <c r="L72" s="54">
        <f t="shared" si="74"/>
        <v>22143595</v>
      </c>
      <c r="M72" s="52">
        <f t="shared" si="74"/>
        <v>27480942</v>
      </c>
      <c r="N72" s="54">
        <f t="shared" si="74"/>
        <v>36484534</v>
      </c>
      <c r="P72" s="52">
        <f>SUM(P73:P74)</f>
        <v>0</v>
      </c>
      <c r="Q72" s="54">
        <f>SUM(Q73:Q74)</f>
        <v>0</v>
      </c>
      <c r="R72" s="10"/>
      <c r="S72" s="156" t="str">
        <f>+IF(MAYO!S72=0,"",MAYO!S72)</f>
        <v>1020104-3</v>
      </c>
      <c r="T72" s="55" t="str">
        <f>+IF(MAYO!T72=0,"",MAYO!T72)</f>
        <v>Prima de Vacaciones</v>
      </c>
      <c r="U72" s="29">
        <f>+ENERO!U72</f>
        <v>25807782</v>
      </c>
      <c r="V72" s="17">
        <f>MAYO!V72+JUNIO!AL72</f>
        <v>0</v>
      </c>
      <c r="W72" s="17">
        <f>MAYO!W72+JUNIO!AM72</f>
        <v>10000000</v>
      </c>
      <c r="X72" s="20">
        <f t="shared" si="67"/>
        <v>35807782</v>
      </c>
      <c r="Y72" s="21">
        <f>MAYO!AA72</f>
        <v>3530933</v>
      </c>
      <c r="Z72" s="457">
        <v>2120110</v>
      </c>
      <c r="AA72" s="20">
        <f t="shared" si="68"/>
        <v>5651043</v>
      </c>
      <c r="AB72" s="21">
        <f>MAYO!AD72</f>
        <v>3530933</v>
      </c>
      <c r="AC72" s="457">
        <v>2120110</v>
      </c>
      <c r="AD72" s="20">
        <f t="shared" si="69"/>
        <v>5651043</v>
      </c>
      <c r="AE72" s="21">
        <f>MAYO!AG72</f>
        <v>3530933</v>
      </c>
      <c r="AF72" s="457">
        <v>1676350</v>
      </c>
      <c r="AG72" s="20">
        <f t="shared" si="70"/>
        <v>5207283</v>
      </c>
      <c r="AH72" s="21">
        <f t="shared" si="71"/>
        <v>30156739</v>
      </c>
      <c r="AI72" s="17">
        <f t="shared" si="72"/>
        <v>30156739</v>
      </c>
      <c r="AJ72" s="18">
        <f t="shared" si="73"/>
        <v>30600499</v>
      </c>
      <c r="AK72" s="10"/>
      <c r="AL72" s="455">
        <v>0</v>
      </c>
      <c r="AM72" s="458">
        <v>0</v>
      </c>
      <c r="AN72" s="10"/>
      <c r="AO72" s="365"/>
      <c r="AP72" s="365"/>
      <c r="AQ72" s="365"/>
      <c r="AR72" s="365"/>
      <c r="AS72" s="365"/>
      <c r="AT72" s="365"/>
      <c r="AU72" s="365"/>
      <c r="AV72" s="365"/>
      <c r="AW72" s="365"/>
      <c r="AX72" s="365"/>
      <c r="AY72" s="365"/>
      <c r="AZ72" s="365"/>
    </row>
    <row r="73" spans="1:70" s="514" customFormat="1" ht="15" x14ac:dyDescent="0.2">
      <c r="A73" s="188" t="str">
        <f>+IF(MAYO!A73=0,"",MAYO!A73)</f>
        <v>1130116-1</v>
      </c>
      <c r="B73" s="189" t="str">
        <f>+CONCATENATE("Vigencia ",INSTRUCCIONES!$F$3)</f>
        <v>Vigencia 2014</v>
      </c>
      <c r="C73" s="456">
        <f>+ENERO!C73</f>
        <v>50000000</v>
      </c>
      <c r="D73" s="456">
        <f>MAYO!D73+JUNIO!P73</f>
        <v>0</v>
      </c>
      <c r="E73" s="456">
        <f>MAYO!E73+JUNIO!Q73</f>
        <v>0</v>
      </c>
      <c r="F73" s="170">
        <f>SUM(C73:E73)</f>
        <v>50000000</v>
      </c>
      <c r="G73" s="283">
        <f>MAYO!I73</f>
        <v>21190446</v>
      </c>
      <c r="H73" s="457">
        <v>2374710</v>
      </c>
      <c r="I73" s="170">
        <f>SUM(G73:H73)</f>
        <v>23565156</v>
      </c>
      <c r="J73" s="283">
        <f>MAYO!L73</f>
        <v>9351449</v>
      </c>
      <c r="K73" s="457">
        <v>5210115</v>
      </c>
      <c r="L73" s="170">
        <f>SUM(J73:K73)</f>
        <v>14561564</v>
      </c>
      <c r="M73" s="283">
        <f>F73-I73</f>
        <v>26434844</v>
      </c>
      <c r="N73" s="170">
        <f>F73-L73</f>
        <v>35438436</v>
      </c>
      <c r="O73" s="467"/>
      <c r="P73" s="455">
        <v>0</v>
      </c>
      <c r="Q73" s="458">
        <v>0</v>
      </c>
      <c r="R73" s="10"/>
      <c r="S73" s="156" t="str">
        <f>+IF(MAYO!S73=0,"",MAYO!S73)</f>
        <v>1020104-4</v>
      </c>
      <c r="T73" s="55" t="str">
        <f>+IF(MAYO!T73=0,"",MAYO!T73)</f>
        <v>Prima Clima</v>
      </c>
      <c r="U73" s="29">
        <f>+ENERO!U73</f>
        <v>0</v>
      </c>
      <c r="V73" s="17">
        <f>MAYO!V73+JUNIO!AL73</f>
        <v>0</v>
      </c>
      <c r="W73" s="17">
        <f>MAYO!W73+JUNIO!AM73</f>
        <v>0</v>
      </c>
      <c r="X73" s="20">
        <f t="shared" si="67"/>
        <v>0</v>
      </c>
      <c r="Y73" s="21">
        <f>MAYO!AA73</f>
        <v>0</v>
      </c>
      <c r="Z73" s="457">
        <v>0</v>
      </c>
      <c r="AA73" s="20">
        <f t="shared" si="68"/>
        <v>0</v>
      </c>
      <c r="AB73" s="21">
        <f>MAYO!AD73</f>
        <v>0</v>
      </c>
      <c r="AC73" s="457">
        <v>0</v>
      </c>
      <c r="AD73" s="20">
        <f t="shared" si="69"/>
        <v>0</v>
      </c>
      <c r="AE73" s="21">
        <f>MAYO!AG73</f>
        <v>0</v>
      </c>
      <c r="AF73" s="457">
        <v>0</v>
      </c>
      <c r="AG73" s="20">
        <f t="shared" si="70"/>
        <v>0</v>
      </c>
      <c r="AH73" s="21">
        <f t="shared" si="71"/>
        <v>0</v>
      </c>
      <c r="AI73" s="17">
        <f t="shared" si="72"/>
        <v>0</v>
      </c>
      <c r="AJ73" s="18">
        <f t="shared" si="73"/>
        <v>0</v>
      </c>
      <c r="AK73" s="10"/>
      <c r="AL73" s="455">
        <v>0</v>
      </c>
      <c r="AM73" s="458">
        <v>0</v>
      </c>
      <c r="AN73" s="10"/>
      <c r="AO73" s="365"/>
      <c r="AP73" s="365"/>
      <c r="AQ73" s="365"/>
      <c r="AR73" s="365"/>
      <c r="AS73" s="365"/>
      <c r="AT73" s="365"/>
      <c r="AU73" s="365"/>
      <c r="AV73" s="365"/>
      <c r="AW73" s="365"/>
      <c r="AX73" s="365"/>
      <c r="AY73" s="365"/>
      <c r="AZ73" s="365"/>
      <c r="BA73" s="467"/>
      <c r="BB73" s="467"/>
      <c r="BC73" s="467"/>
      <c r="BD73" s="467"/>
      <c r="BE73" s="467"/>
      <c r="BF73" s="467"/>
      <c r="BG73" s="467"/>
      <c r="BH73" s="467"/>
      <c r="BI73" s="467"/>
      <c r="BJ73" s="467"/>
      <c r="BK73" s="467"/>
      <c r="BL73" s="467"/>
      <c r="BM73" s="467"/>
      <c r="BN73" s="467"/>
      <c r="BO73" s="467"/>
      <c r="BP73" s="467"/>
      <c r="BQ73" s="467"/>
      <c r="BR73" s="467"/>
    </row>
    <row r="74" spans="1:70" s="514" customFormat="1" ht="15" x14ac:dyDescent="0.2">
      <c r="A74" s="188" t="str">
        <f>+IF(MAYO!A74=0,"",MAYO!A74)</f>
        <v>1130116-2</v>
      </c>
      <c r="B74" s="189" t="str">
        <f>+IF(MAYO!B74=0,"",MAYO!B74)</f>
        <v>Vigencias Anteriores</v>
      </c>
      <c r="C74" s="456">
        <f>+ENERO!C74</f>
        <v>0</v>
      </c>
      <c r="D74" s="456">
        <f>MAYO!D74+JUNIO!P74</f>
        <v>0</v>
      </c>
      <c r="E74" s="456">
        <f>MAYO!E74+JUNIO!Q74</f>
        <v>8628129</v>
      </c>
      <c r="F74" s="170">
        <f>SUM(C74:E74)</f>
        <v>8628129</v>
      </c>
      <c r="G74" s="283">
        <f>MAYO!I74</f>
        <v>7582031</v>
      </c>
      <c r="H74" s="457">
        <v>0</v>
      </c>
      <c r="I74" s="170">
        <f>SUM(G74:H74)</f>
        <v>7582031</v>
      </c>
      <c r="J74" s="283">
        <f>MAYO!L74</f>
        <v>7582031</v>
      </c>
      <c r="K74" s="457">
        <v>0</v>
      </c>
      <c r="L74" s="170">
        <f>SUM(J74:K74)</f>
        <v>7582031</v>
      </c>
      <c r="M74" s="283">
        <f>F74-I74</f>
        <v>1046098</v>
      </c>
      <c r="N74" s="170">
        <f>F74-L74</f>
        <v>1046098</v>
      </c>
      <c r="O74" s="467"/>
      <c r="P74" s="455">
        <v>0</v>
      </c>
      <c r="Q74" s="458">
        <v>0</v>
      </c>
      <c r="R74" s="10"/>
      <c r="S74" s="156" t="str">
        <f>+IF(MAYO!S74=0,"",MAYO!S74)</f>
        <v>1020104-5</v>
      </c>
      <c r="T74" s="55" t="str">
        <f>+IF(MAYO!T74=0,"",MAYO!T74)</f>
        <v>Prima de Servicios</v>
      </c>
      <c r="U74" s="29">
        <f>+ENERO!U74</f>
        <v>0</v>
      </c>
      <c r="V74" s="17">
        <f>MAYO!V74+JUNIO!AL74</f>
        <v>0</v>
      </c>
      <c r="W74" s="17">
        <f>MAYO!W74+JUNIO!AM74</f>
        <v>0</v>
      </c>
      <c r="X74" s="20">
        <f t="shared" si="67"/>
        <v>0</v>
      </c>
      <c r="Y74" s="21">
        <f>MAYO!AA74</f>
        <v>0</v>
      </c>
      <c r="Z74" s="457">
        <v>0</v>
      </c>
      <c r="AA74" s="20">
        <f t="shared" si="68"/>
        <v>0</v>
      </c>
      <c r="AB74" s="21">
        <f>MAYO!AD74</f>
        <v>0</v>
      </c>
      <c r="AC74" s="457">
        <v>0</v>
      </c>
      <c r="AD74" s="20">
        <f t="shared" si="69"/>
        <v>0</v>
      </c>
      <c r="AE74" s="21">
        <f>MAYO!AG74</f>
        <v>0</v>
      </c>
      <c r="AF74" s="457">
        <v>0</v>
      </c>
      <c r="AG74" s="20">
        <f t="shared" si="70"/>
        <v>0</v>
      </c>
      <c r="AH74" s="21">
        <f t="shared" si="71"/>
        <v>0</v>
      </c>
      <c r="AI74" s="17">
        <f t="shared" si="72"/>
        <v>0</v>
      </c>
      <c r="AJ74" s="18">
        <f t="shared" si="73"/>
        <v>0</v>
      </c>
      <c r="AK74" s="10"/>
      <c r="AL74" s="455">
        <v>0</v>
      </c>
      <c r="AM74" s="458">
        <v>0</v>
      </c>
      <c r="AN74" s="10"/>
      <c r="AO74" s="365"/>
      <c r="AP74" s="365"/>
      <c r="AQ74" s="365"/>
      <c r="AR74" s="365"/>
      <c r="AS74" s="365"/>
      <c r="AT74" s="365"/>
      <c r="AU74" s="365"/>
      <c r="AV74" s="365"/>
      <c r="AW74" s="365"/>
      <c r="AX74" s="365"/>
      <c r="AY74" s="365"/>
      <c r="AZ74" s="365"/>
      <c r="BA74" s="467"/>
      <c r="BB74" s="467"/>
      <c r="BC74" s="467"/>
      <c r="BD74" s="467"/>
      <c r="BE74" s="467"/>
      <c r="BF74" s="467"/>
      <c r="BG74" s="467"/>
      <c r="BH74" s="467"/>
      <c r="BI74" s="467"/>
      <c r="BJ74" s="467"/>
      <c r="BK74" s="467"/>
      <c r="BL74" s="467"/>
      <c r="BM74" s="467"/>
      <c r="BN74" s="467"/>
      <c r="BO74" s="467"/>
      <c r="BP74" s="467"/>
      <c r="BQ74" s="467"/>
      <c r="BR74" s="467"/>
    </row>
    <row r="75" spans="1:70" s="467" customFormat="1" x14ac:dyDescent="0.2">
      <c r="A75" s="57">
        <f>+IF(MAYO!A75=0,"",MAYO!A75)</f>
        <v>1130117</v>
      </c>
      <c r="B75" s="45" t="str">
        <f>+IF(MAYO!B75=0,"",MAYO!B75)</f>
        <v>CUOTAS DE RECUPERACION</v>
      </c>
      <c r="C75" s="53">
        <f t="shared" ref="C75:N75" si="75">SUM(C76:C77)</f>
        <v>0</v>
      </c>
      <c r="D75" s="53">
        <f t="shared" si="75"/>
        <v>0</v>
      </c>
      <c r="E75" s="53">
        <f t="shared" si="75"/>
        <v>0</v>
      </c>
      <c r="F75" s="54">
        <f t="shared" si="75"/>
        <v>0</v>
      </c>
      <c r="G75" s="52">
        <f t="shared" si="75"/>
        <v>0</v>
      </c>
      <c r="H75" s="53">
        <f t="shared" si="75"/>
        <v>0</v>
      </c>
      <c r="I75" s="54">
        <f t="shared" si="75"/>
        <v>0</v>
      </c>
      <c r="J75" s="52">
        <f t="shared" si="75"/>
        <v>0</v>
      </c>
      <c r="K75" s="53">
        <f t="shared" si="75"/>
        <v>0</v>
      </c>
      <c r="L75" s="54">
        <f t="shared" si="75"/>
        <v>0</v>
      </c>
      <c r="M75" s="52">
        <f t="shared" si="75"/>
        <v>0</v>
      </c>
      <c r="N75" s="54">
        <f t="shared" si="75"/>
        <v>0</v>
      </c>
      <c r="P75" s="52">
        <f>SUM(P76:P77)</f>
        <v>0</v>
      </c>
      <c r="Q75" s="54">
        <f>SUM(Q76:Q77)</f>
        <v>0</v>
      </c>
      <c r="R75" s="10"/>
      <c r="S75" s="156" t="str">
        <f>+IF(MAYO!S75=0,"",MAYO!S75)</f>
        <v>1020104-8</v>
      </c>
      <c r="T75" s="55" t="str">
        <f>+IF(MAYO!T75=0,"",MAYO!T75)</f>
        <v>Bonific. por Servicios Prestados (Convencional)</v>
      </c>
      <c r="U75" s="29">
        <f>+ENERO!U75</f>
        <v>0</v>
      </c>
      <c r="V75" s="17">
        <f>MAYO!V75+JUNIO!AL75</f>
        <v>0</v>
      </c>
      <c r="W75" s="17">
        <f>MAYO!W75+JUNIO!AM75</f>
        <v>0</v>
      </c>
      <c r="X75" s="20">
        <f t="shared" si="67"/>
        <v>0</v>
      </c>
      <c r="Y75" s="21">
        <f>MAYO!AA75</f>
        <v>0</v>
      </c>
      <c r="Z75" s="457">
        <v>0</v>
      </c>
      <c r="AA75" s="20">
        <f t="shared" si="68"/>
        <v>0</v>
      </c>
      <c r="AB75" s="21">
        <f>MAYO!AD75</f>
        <v>0</v>
      </c>
      <c r="AC75" s="457">
        <v>0</v>
      </c>
      <c r="AD75" s="20">
        <f t="shared" si="69"/>
        <v>0</v>
      </c>
      <c r="AE75" s="21">
        <f>MAYO!AG75</f>
        <v>0</v>
      </c>
      <c r="AF75" s="457">
        <v>0</v>
      </c>
      <c r="AG75" s="20">
        <f t="shared" si="70"/>
        <v>0</v>
      </c>
      <c r="AH75" s="21">
        <f t="shared" si="71"/>
        <v>0</v>
      </c>
      <c r="AI75" s="17">
        <f t="shared" si="72"/>
        <v>0</v>
      </c>
      <c r="AJ75" s="18">
        <f t="shared" si="73"/>
        <v>0</v>
      </c>
      <c r="AK75" s="10"/>
      <c r="AL75" s="455">
        <v>0</v>
      </c>
      <c r="AM75" s="458">
        <v>0</v>
      </c>
      <c r="AN75" s="10"/>
      <c r="AO75" s="365"/>
      <c r="AP75" s="365"/>
      <c r="AQ75" s="365"/>
      <c r="AR75" s="365"/>
      <c r="AS75" s="365"/>
      <c r="AT75" s="365"/>
      <c r="AU75" s="365"/>
      <c r="AV75" s="365"/>
      <c r="AW75" s="365"/>
      <c r="AX75" s="365"/>
      <c r="AY75" s="365"/>
      <c r="AZ75" s="365"/>
    </row>
    <row r="76" spans="1:70" s="514" customFormat="1" ht="15" x14ac:dyDescent="0.2">
      <c r="A76" s="188" t="str">
        <f>+IF(MAYO!A76=0,"",MAYO!A76)</f>
        <v>1130117-1</v>
      </c>
      <c r="B76" s="189" t="str">
        <f>+CONCATENATE("Vigencia ",INSTRUCCIONES!$F$3)</f>
        <v>Vigencia 2014</v>
      </c>
      <c r="C76" s="456">
        <f>+ENERO!C76</f>
        <v>0</v>
      </c>
      <c r="D76" s="456">
        <f>MAYO!D76+JUNIO!P76</f>
        <v>0</v>
      </c>
      <c r="E76" s="456">
        <f>MAYO!E76+JUNIO!Q76</f>
        <v>0</v>
      </c>
      <c r="F76" s="170">
        <f t="shared" ref="F76:F83" si="76">SUM(C76:E76)</f>
        <v>0</v>
      </c>
      <c r="G76" s="283">
        <f>MAYO!I76</f>
        <v>0</v>
      </c>
      <c r="H76" s="457">
        <v>0</v>
      </c>
      <c r="I76" s="170">
        <f t="shared" ref="I76:I83" si="77">SUM(G76:H76)</f>
        <v>0</v>
      </c>
      <c r="J76" s="283">
        <f>MAYO!L76</f>
        <v>0</v>
      </c>
      <c r="K76" s="457">
        <v>0</v>
      </c>
      <c r="L76" s="170">
        <f t="shared" ref="L76:L83" si="78">SUM(J76:K76)</f>
        <v>0</v>
      </c>
      <c r="M76" s="283">
        <f t="shared" ref="M76:M83" si="79">F76-I76</f>
        <v>0</v>
      </c>
      <c r="N76" s="170">
        <f t="shared" ref="N76:N83" si="80">F76-L76</f>
        <v>0</v>
      </c>
      <c r="O76" s="467"/>
      <c r="P76" s="455">
        <v>0</v>
      </c>
      <c r="Q76" s="458">
        <v>0</v>
      </c>
      <c r="R76" s="10"/>
      <c r="S76" s="156" t="str">
        <f>+IF(MAYO!S76=0,"",MAYO!S76)</f>
        <v>1020104-9</v>
      </c>
      <c r="T76" s="55" t="str">
        <f>+IF(MAYO!T76=0,"",MAYO!T76)</f>
        <v>Auxilio de Transporte</v>
      </c>
      <c r="U76" s="29">
        <f>+ENERO!U76</f>
        <v>1400000</v>
      </c>
      <c r="V76" s="17">
        <f>MAYO!V76+JUNIO!AL76</f>
        <v>0</v>
      </c>
      <c r="W76" s="17">
        <f>MAYO!W76+JUNIO!AM76</f>
        <v>0</v>
      </c>
      <c r="X76" s="20">
        <f t="shared" si="67"/>
        <v>1400000</v>
      </c>
      <c r="Y76" s="21">
        <f>MAYO!AA76</f>
        <v>343200</v>
      </c>
      <c r="Z76" s="457">
        <v>72000</v>
      </c>
      <c r="AA76" s="20">
        <f t="shared" si="68"/>
        <v>415200</v>
      </c>
      <c r="AB76" s="21">
        <f>MAYO!AD76</f>
        <v>343200</v>
      </c>
      <c r="AC76" s="457">
        <v>72000</v>
      </c>
      <c r="AD76" s="20">
        <f t="shared" si="69"/>
        <v>415200</v>
      </c>
      <c r="AE76" s="21">
        <f>MAYO!AG76</f>
        <v>343199</v>
      </c>
      <c r="AF76" s="457">
        <v>72001</v>
      </c>
      <c r="AG76" s="20">
        <f t="shared" si="70"/>
        <v>415200</v>
      </c>
      <c r="AH76" s="21">
        <f t="shared" si="71"/>
        <v>984800</v>
      </c>
      <c r="AI76" s="17">
        <f t="shared" si="72"/>
        <v>984800</v>
      </c>
      <c r="AJ76" s="18">
        <f t="shared" si="73"/>
        <v>984800</v>
      </c>
      <c r="AK76" s="10"/>
      <c r="AL76" s="455">
        <v>0</v>
      </c>
      <c r="AM76" s="458">
        <v>0</v>
      </c>
      <c r="AN76" s="10"/>
      <c r="AO76" s="365"/>
      <c r="AP76" s="365"/>
      <c r="AQ76" s="556"/>
      <c r="AR76" s="365"/>
      <c r="AS76" s="365"/>
      <c r="AT76" s="365"/>
      <c r="AU76" s="365"/>
      <c r="AV76" s="365"/>
      <c r="AW76" s="365"/>
      <c r="AX76" s="365"/>
      <c r="AY76" s="365"/>
      <c r="AZ76" s="365"/>
      <c r="BA76" s="467"/>
      <c r="BB76" s="467"/>
      <c r="BC76" s="467"/>
      <c r="BD76" s="467"/>
      <c r="BE76" s="467"/>
      <c r="BF76" s="467"/>
      <c r="BG76" s="467"/>
      <c r="BH76" s="467"/>
      <c r="BI76" s="467"/>
      <c r="BJ76" s="467"/>
      <c r="BK76" s="467"/>
      <c r="BL76" s="467"/>
      <c r="BM76" s="467"/>
      <c r="BN76" s="467"/>
      <c r="BO76" s="467"/>
      <c r="BP76" s="467"/>
      <c r="BQ76" s="467"/>
      <c r="BR76" s="467"/>
    </row>
    <row r="77" spans="1:70" s="514" customFormat="1" ht="15" x14ac:dyDescent="0.2">
      <c r="A77" s="188" t="str">
        <f>+IF(MAYO!A77=0,"",MAYO!A77)</f>
        <v>1130117-2</v>
      </c>
      <c r="B77" s="189" t="str">
        <f>+IF(MAYO!B77=0,"",MAYO!B77)</f>
        <v>Vigencias Anteriores</v>
      </c>
      <c r="C77" s="456">
        <f>+ENERO!C77</f>
        <v>0</v>
      </c>
      <c r="D77" s="456">
        <f>MAYO!D77+JUNIO!P77</f>
        <v>0</v>
      </c>
      <c r="E77" s="456">
        <f>MAYO!E77+JUNIO!Q77</f>
        <v>0</v>
      </c>
      <c r="F77" s="170">
        <f t="shared" si="76"/>
        <v>0</v>
      </c>
      <c r="G77" s="283">
        <f>MAYO!I77</f>
        <v>0</v>
      </c>
      <c r="H77" s="457">
        <v>0</v>
      </c>
      <c r="I77" s="170">
        <f t="shared" si="77"/>
        <v>0</v>
      </c>
      <c r="J77" s="283">
        <f>MAYO!L77</f>
        <v>0</v>
      </c>
      <c r="K77" s="457">
        <v>0</v>
      </c>
      <c r="L77" s="170">
        <f t="shared" si="78"/>
        <v>0</v>
      </c>
      <c r="M77" s="283">
        <f t="shared" si="79"/>
        <v>0</v>
      </c>
      <c r="N77" s="170">
        <f t="shared" si="80"/>
        <v>0</v>
      </c>
      <c r="O77" s="467"/>
      <c r="P77" s="455">
        <v>0</v>
      </c>
      <c r="Q77" s="458">
        <v>0</v>
      </c>
      <c r="R77" s="10"/>
      <c r="S77" s="156" t="str">
        <f>+IF(MAYO!S77=0,"",MAYO!S77)</f>
        <v>1020104-10</v>
      </c>
      <c r="T77" s="55" t="str">
        <f>+IF(MAYO!T77=0,"",MAYO!T77)</f>
        <v>Subsidio de Alimentación</v>
      </c>
      <c r="U77" s="29">
        <f>+ENERO!U77</f>
        <v>0</v>
      </c>
      <c r="V77" s="17">
        <f>MAYO!V77+JUNIO!AL77</f>
        <v>0</v>
      </c>
      <c r="W77" s="17">
        <f>MAYO!W77+JUNIO!AM77</f>
        <v>0</v>
      </c>
      <c r="X77" s="20">
        <f t="shared" si="67"/>
        <v>0</v>
      </c>
      <c r="Y77" s="21">
        <f>MAYO!AA77</f>
        <v>0</v>
      </c>
      <c r="Z77" s="457">
        <v>0</v>
      </c>
      <c r="AA77" s="20">
        <f t="shared" si="68"/>
        <v>0</v>
      </c>
      <c r="AB77" s="21">
        <f>MAYO!AD77</f>
        <v>0</v>
      </c>
      <c r="AC77" s="457">
        <v>0</v>
      </c>
      <c r="AD77" s="20">
        <f t="shared" si="69"/>
        <v>0</v>
      </c>
      <c r="AE77" s="21">
        <f>MAYO!AG77</f>
        <v>0</v>
      </c>
      <c r="AF77" s="457">
        <v>0</v>
      </c>
      <c r="AG77" s="20">
        <f t="shared" si="70"/>
        <v>0</v>
      </c>
      <c r="AH77" s="21">
        <f t="shared" si="71"/>
        <v>0</v>
      </c>
      <c r="AI77" s="17">
        <f t="shared" si="72"/>
        <v>0</v>
      </c>
      <c r="AJ77" s="18">
        <f t="shared" si="73"/>
        <v>0</v>
      </c>
      <c r="AK77" s="10"/>
      <c r="AL77" s="455">
        <v>0</v>
      </c>
      <c r="AM77" s="458">
        <v>0</v>
      </c>
      <c r="AN77" s="10"/>
      <c r="AO77" s="365"/>
      <c r="AP77" s="365"/>
      <c r="AQ77" s="365"/>
      <c r="AR77" s="365"/>
      <c r="AS77" s="365"/>
      <c r="AT77" s="365"/>
      <c r="AU77" s="365"/>
      <c r="AV77" s="365"/>
      <c r="AW77" s="365"/>
      <c r="AX77" s="365"/>
      <c r="AY77" s="365"/>
      <c r="AZ77" s="365"/>
      <c r="BA77" s="467"/>
      <c r="BB77" s="467"/>
      <c r="BC77" s="467"/>
      <c r="BD77" s="467"/>
      <c r="BE77" s="467"/>
      <c r="BF77" s="467"/>
      <c r="BG77" s="467"/>
      <c r="BH77" s="467"/>
      <c r="BI77" s="467"/>
      <c r="BJ77" s="467"/>
      <c r="BK77" s="467"/>
      <c r="BL77" s="467"/>
      <c r="BM77" s="467"/>
      <c r="BN77" s="467"/>
      <c r="BO77" s="467"/>
      <c r="BP77" s="467"/>
      <c r="BQ77" s="467"/>
      <c r="BR77" s="467"/>
    </row>
    <row r="78" spans="1:70" s="514" customFormat="1" x14ac:dyDescent="0.2">
      <c r="A78" s="57">
        <f>+IF(MAYO!A78=0,"",MAYO!A78)</f>
        <v>1130118</v>
      </c>
      <c r="B78" s="45" t="str">
        <f>+IF(MAYO!B78=0,"",MAYO!B78)</f>
        <v>PARTICULARES   (Venta de Contado)</v>
      </c>
      <c r="C78" s="53">
        <f>SUM(C79:C80)</f>
        <v>127000000</v>
      </c>
      <c r="D78" s="53">
        <f>SUM(D79:D80)</f>
        <v>0</v>
      </c>
      <c r="E78" s="53">
        <f>SUM(E79:E80)</f>
        <v>0</v>
      </c>
      <c r="F78" s="54">
        <f t="shared" si="76"/>
        <v>127000000</v>
      </c>
      <c r="G78" s="52">
        <f>SUM(G79:G80)</f>
        <v>72084136</v>
      </c>
      <c r="H78" s="53">
        <f>SUM(H79:H80)</f>
        <v>9757182</v>
      </c>
      <c r="I78" s="54">
        <f t="shared" si="77"/>
        <v>81841318</v>
      </c>
      <c r="J78" s="52">
        <f>SUM(J79:J80)</f>
        <v>72084136</v>
      </c>
      <c r="K78" s="53">
        <f>SUM(K79:K80)</f>
        <v>9757182</v>
      </c>
      <c r="L78" s="54">
        <f t="shared" si="78"/>
        <v>81841318</v>
      </c>
      <c r="M78" s="52">
        <f t="shared" si="79"/>
        <v>45158682</v>
      </c>
      <c r="N78" s="54">
        <f t="shared" si="80"/>
        <v>45158682</v>
      </c>
      <c r="O78" s="467"/>
      <c r="P78" s="52">
        <f>SUM(P79:P80)</f>
        <v>0</v>
      </c>
      <c r="Q78" s="54">
        <f>SUM(Q79:Q80)</f>
        <v>0</v>
      </c>
      <c r="R78" s="10"/>
      <c r="S78" s="156" t="str">
        <f>+IF(MAYO!S78=0,"",MAYO!S78)</f>
        <v>1020104-12</v>
      </c>
      <c r="T78" s="55" t="str">
        <f>+IF(MAYO!T78=0,"",MAYO!T78)</f>
        <v>Indemnizaciones por Vacaciones o Supresión de Cargos por Reestructuración</v>
      </c>
      <c r="U78" s="29">
        <f>+ENERO!U78</f>
        <v>0</v>
      </c>
      <c r="V78" s="17">
        <f>MAYO!V78+JUNIO!AL78</f>
        <v>0</v>
      </c>
      <c r="W78" s="17">
        <f>MAYO!W78+JUNIO!AM78</f>
        <v>0</v>
      </c>
      <c r="X78" s="20">
        <f t="shared" si="67"/>
        <v>0</v>
      </c>
      <c r="Y78" s="21">
        <f>MAYO!AA78</f>
        <v>0</v>
      </c>
      <c r="Z78" s="457">
        <v>0</v>
      </c>
      <c r="AA78" s="20">
        <f t="shared" si="68"/>
        <v>0</v>
      </c>
      <c r="AB78" s="21">
        <f>MAYO!AD78</f>
        <v>0</v>
      </c>
      <c r="AC78" s="457">
        <v>0</v>
      </c>
      <c r="AD78" s="20">
        <f t="shared" si="69"/>
        <v>0</v>
      </c>
      <c r="AE78" s="21">
        <f>MAYO!AG78</f>
        <v>0</v>
      </c>
      <c r="AF78" s="457">
        <v>0</v>
      </c>
      <c r="AG78" s="20">
        <f t="shared" si="70"/>
        <v>0</v>
      </c>
      <c r="AH78" s="21">
        <f t="shared" si="71"/>
        <v>0</v>
      </c>
      <c r="AI78" s="17">
        <f t="shared" si="72"/>
        <v>0</v>
      </c>
      <c r="AJ78" s="18">
        <f t="shared" si="73"/>
        <v>0</v>
      </c>
      <c r="AK78" s="10"/>
      <c r="AL78" s="455">
        <v>0</v>
      </c>
      <c r="AM78" s="458">
        <v>0</v>
      </c>
      <c r="AN78" s="10"/>
      <c r="AO78" s="365"/>
      <c r="AP78" s="365"/>
      <c r="AQ78" s="365"/>
      <c r="AR78" s="365"/>
      <c r="AS78" s="365"/>
      <c r="AT78" s="365"/>
      <c r="AU78" s="365"/>
      <c r="AV78" s="365"/>
      <c r="AW78" s="365"/>
      <c r="AX78" s="365"/>
      <c r="AY78" s="365"/>
      <c r="AZ78" s="365"/>
      <c r="BA78" s="467"/>
      <c r="BB78" s="467"/>
      <c r="BC78" s="467"/>
      <c r="BD78" s="467"/>
      <c r="BE78" s="467"/>
      <c r="BF78" s="467"/>
      <c r="BG78" s="467"/>
      <c r="BH78" s="467"/>
      <c r="BI78" s="467"/>
      <c r="BJ78" s="467"/>
      <c r="BK78" s="467"/>
      <c r="BL78" s="467"/>
      <c r="BM78" s="467"/>
      <c r="BN78" s="467"/>
      <c r="BO78" s="467"/>
      <c r="BP78" s="467"/>
      <c r="BQ78" s="467"/>
      <c r="BR78" s="467"/>
    </row>
    <row r="79" spans="1:70" s="467" customFormat="1" ht="15" x14ac:dyDescent="0.2">
      <c r="A79" s="188" t="str">
        <f>+IF(MAYO!A79=0,"",MAYO!A79)</f>
        <v>1130118-1</v>
      </c>
      <c r="B79" s="189" t="str">
        <f>+CONCATENATE("Vigencia ",INSTRUCCIONES!$F$3)</f>
        <v>Vigencia 2014</v>
      </c>
      <c r="C79" s="456">
        <f>+ENERO!C79</f>
        <v>127000000</v>
      </c>
      <c r="D79" s="456">
        <f>MAYO!D79+JUNIO!P79</f>
        <v>0</v>
      </c>
      <c r="E79" s="456">
        <f>MAYO!E79+JUNIO!Q79</f>
        <v>0</v>
      </c>
      <c r="F79" s="170">
        <f t="shared" si="76"/>
        <v>127000000</v>
      </c>
      <c r="G79" s="283">
        <f>MAYO!I79</f>
        <v>72084136</v>
      </c>
      <c r="H79" s="457">
        <v>9757182</v>
      </c>
      <c r="I79" s="170">
        <f t="shared" si="77"/>
        <v>81841318</v>
      </c>
      <c r="J79" s="283">
        <f>MAYO!L79</f>
        <v>72084136</v>
      </c>
      <c r="K79" s="457">
        <v>9757182</v>
      </c>
      <c r="L79" s="170">
        <f t="shared" si="78"/>
        <v>81841318</v>
      </c>
      <c r="M79" s="283">
        <f t="shared" si="79"/>
        <v>45158682</v>
      </c>
      <c r="N79" s="170">
        <f t="shared" si="80"/>
        <v>45158682</v>
      </c>
      <c r="P79" s="455">
        <v>0</v>
      </c>
      <c r="Q79" s="458">
        <v>0</v>
      </c>
      <c r="R79" s="10"/>
      <c r="S79" s="156" t="str">
        <f>+IF(MAYO!S79=0,"",MAYO!S79)</f>
        <v>1020104-13</v>
      </c>
      <c r="T79" s="55" t="str">
        <f>+IF(MAYO!T79=0,"",MAYO!T79)</f>
        <v>Bonificación Especial por Recreación</v>
      </c>
      <c r="U79" s="29">
        <f>+ENERO!U79</f>
        <v>3441038</v>
      </c>
      <c r="V79" s="17">
        <f>MAYO!V79+JUNIO!AL79</f>
        <v>0</v>
      </c>
      <c r="W79" s="17">
        <f>MAYO!W79+JUNIO!AM79</f>
        <v>2000000</v>
      </c>
      <c r="X79" s="20">
        <f t="shared" si="67"/>
        <v>5441038</v>
      </c>
      <c r="Y79" s="21">
        <f>MAYO!AA79</f>
        <v>470790</v>
      </c>
      <c r="Z79" s="457">
        <v>282681</v>
      </c>
      <c r="AA79" s="20">
        <f t="shared" si="68"/>
        <v>753471</v>
      </c>
      <c r="AB79" s="21">
        <f>MAYO!AD79</f>
        <v>470790</v>
      </c>
      <c r="AC79" s="457">
        <v>282681</v>
      </c>
      <c r="AD79" s="20">
        <f t="shared" si="69"/>
        <v>753471</v>
      </c>
      <c r="AE79" s="21">
        <f>MAYO!AG79</f>
        <v>470790</v>
      </c>
      <c r="AF79" s="457">
        <v>223513</v>
      </c>
      <c r="AG79" s="20">
        <f t="shared" si="70"/>
        <v>694303</v>
      </c>
      <c r="AH79" s="21">
        <f t="shared" si="71"/>
        <v>4687567</v>
      </c>
      <c r="AI79" s="17">
        <f t="shared" si="72"/>
        <v>4687567</v>
      </c>
      <c r="AJ79" s="18">
        <f t="shared" si="73"/>
        <v>4746735</v>
      </c>
      <c r="AK79" s="10"/>
      <c r="AL79" s="455">
        <v>0</v>
      </c>
      <c r="AM79" s="458">
        <v>0</v>
      </c>
      <c r="AN79" s="10"/>
      <c r="AO79" s="365"/>
      <c r="AP79" s="365"/>
      <c r="AQ79" s="365"/>
      <c r="AR79" s="365"/>
      <c r="AS79" s="365"/>
      <c r="AT79" s="365"/>
      <c r="AU79" s="365"/>
      <c r="AV79" s="365"/>
      <c r="AW79" s="365"/>
      <c r="AX79" s="365"/>
      <c r="AY79" s="365"/>
      <c r="AZ79" s="365"/>
      <c r="BL79" s="10"/>
    </row>
    <row r="80" spans="1:70" s="10" customFormat="1" ht="15" x14ac:dyDescent="0.2">
      <c r="A80" s="188" t="str">
        <f>+IF(MAYO!A80=0,"",MAYO!A80)</f>
        <v>1130118-2</v>
      </c>
      <c r="B80" s="189" t="str">
        <f>+IF(MAYO!B80=0,"",MAYO!B80)</f>
        <v>Vigencias Anteriores</v>
      </c>
      <c r="C80" s="456">
        <f>+ENERO!C80</f>
        <v>0</v>
      </c>
      <c r="D80" s="456">
        <f>MAYO!D80+JUNIO!P80</f>
        <v>0</v>
      </c>
      <c r="E80" s="456">
        <f>MAYO!E80+JUNIO!Q80</f>
        <v>0</v>
      </c>
      <c r="F80" s="170">
        <f t="shared" si="76"/>
        <v>0</v>
      </c>
      <c r="G80" s="283">
        <f>MAYO!I80</f>
        <v>0</v>
      </c>
      <c r="H80" s="457">
        <v>0</v>
      </c>
      <c r="I80" s="170">
        <f t="shared" si="77"/>
        <v>0</v>
      </c>
      <c r="J80" s="283">
        <f>MAYO!L80</f>
        <v>0</v>
      </c>
      <c r="K80" s="457">
        <v>0</v>
      </c>
      <c r="L80" s="170">
        <f t="shared" si="78"/>
        <v>0</v>
      </c>
      <c r="M80" s="283">
        <f t="shared" si="79"/>
        <v>0</v>
      </c>
      <c r="N80" s="170">
        <f t="shared" si="80"/>
        <v>0</v>
      </c>
      <c r="O80" s="467"/>
      <c r="P80" s="455">
        <v>0</v>
      </c>
      <c r="Q80" s="458">
        <v>0</v>
      </c>
      <c r="S80" s="156" t="str">
        <f>+IF(MAYO!S80=0,"",MAYO!S80)</f>
        <v>1020104-14</v>
      </c>
      <c r="T80" s="55" t="str">
        <f>+IF(MAYO!T80=0,"",MAYO!T80)</f>
        <v/>
      </c>
      <c r="U80" s="29">
        <f>+ENERO!U80</f>
        <v>0</v>
      </c>
      <c r="V80" s="17">
        <f>MAYO!V80+JUNIO!AL80</f>
        <v>0</v>
      </c>
      <c r="W80" s="17">
        <f>MAYO!W80+JUNIO!AM80</f>
        <v>0</v>
      </c>
      <c r="X80" s="20">
        <f t="shared" si="67"/>
        <v>0</v>
      </c>
      <c r="Y80" s="21">
        <f>MAYO!AA80</f>
        <v>0</v>
      </c>
      <c r="Z80" s="457">
        <v>0</v>
      </c>
      <c r="AA80" s="20">
        <f t="shared" si="68"/>
        <v>0</v>
      </c>
      <c r="AB80" s="21">
        <f>MAYO!AD80</f>
        <v>0</v>
      </c>
      <c r="AC80" s="457">
        <v>0</v>
      </c>
      <c r="AD80" s="20">
        <f t="shared" si="69"/>
        <v>0</v>
      </c>
      <c r="AE80" s="21">
        <f>MAYO!AG80</f>
        <v>0</v>
      </c>
      <c r="AF80" s="457">
        <v>0</v>
      </c>
      <c r="AG80" s="20">
        <f t="shared" si="70"/>
        <v>0</v>
      </c>
      <c r="AH80" s="21">
        <f t="shared" si="71"/>
        <v>0</v>
      </c>
      <c r="AI80" s="17">
        <f t="shared" si="72"/>
        <v>0</v>
      </c>
      <c r="AJ80" s="18">
        <f t="shared" si="73"/>
        <v>0</v>
      </c>
      <c r="AL80" s="455">
        <v>0</v>
      </c>
      <c r="AM80" s="458">
        <v>0</v>
      </c>
      <c r="AO80" s="365"/>
      <c r="AP80" s="365"/>
      <c r="AQ80" s="365"/>
      <c r="AR80" s="365"/>
      <c r="AS80" s="365"/>
      <c r="AT80" s="365"/>
      <c r="AU80" s="365"/>
      <c r="AV80" s="365"/>
      <c r="AW80" s="365"/>
      <c r="AX80" s="365"/>
      <c r="AY80" s="365"/>
      <c r="AZ80" s="365"/>
      <c r="BA80" s="467"/>
      <c r="BC80" s="467"/>
      <c r="BD80" s="467"/>
      <c r="BE80" s="467"/>
      <c r="BF80" s="467"/>
      <c r="BL80" s="467"/>
      <c r="BM80" s="467"/>
      <c r="BN80" s="467"/>
      <c r="BO80" s="467"/>
      <c r="BP80" s="467"/>
      <c r="BQ80" s="467"/>
      <c r="BR80" s="467"/>
    </row>
    <row r="81" spans="1:70" s="467" customFormat="1" x14ac:dyDescent="0.2">
      <c r="A81" s="57">
        <f>+IF(MAYO!A81=0,"",MAYO!A81)</f>
        <v>1130119</v>
      </c>
      <c r="B81" s="45" t="str">
        <f>+IF(MAYO!B81=0,"",MAYO!B81)</f>
        <v>Digitar nombre de Nuevo Rubro. Si lo Requiere</v>
      </c>
      <c r="C81" s="53">
        <f>ENERO!C81</f>
        <v>0</v>
      </c>
      <c r="D81" s="53">
        <f t="shared" ref="D81:Q81" si="81">SUM(D82:D83)</f>
        <v>0</v>
      </c>
      <c r="E81" s="53">
        <f t="shared" si="81"/>
        <v>0</v>
      </c>
      <c r="F81" s="54">
        <f t="shared" si="81"/>
        <v>0</v>
      </c>
      <c r="G81" s="52">
        <f t="shared" si="81"/>
        <v>0</v>
      </c>
      <c r="H81" s="53">
        <f t="shared" si="81"/>
        <v>0</v>
      </c>
      <c r="I81" s="54">
        <f t="shared" si="81"/>
        <v>0</v>
      </c>
      <c r="J81" s="52">
        <f t="shared" si="81"/>
        <v>0</v>
      </c>
      <c r="K81" s="53">
        <f t="shared" si="81"/>
        <v>0</v>
      </c>
      <c r="L81" s="54">
        <f t="shared" si="81"/>
        <v>0</v>
      </c>
      <c r="M81" s="52">
        <f t="shared" si="81"/>
        <v>0</v>
      </c>
      <c r="N81" s="54">
        <f t="shared" si="81"/>
        <v>0</v>
      </c>
      <c r="P81" s="52">
        <f t="shared" si="81"/>
        <v>0</v>
      </c>
      <c r="Q81" s="54">
        <f t="shared" si="81"/>
        <v>0</v>
      </c>
      <c r="R81" s="10"/>
      <c r="S81" s="155">
        <f>+IF(MAYO!S81=0,"",MAYO!S81)</f>
        <v>1020199</v>
      </c>
      <c r="T81" s="159" t="str">
        <f>+IF(MAYO!T81=0,"",MAYO!T81)</f>
        <v>Vigencias Anteriores</v>
      </c>
      <c r="U81" s="29">
        <f>+ENERO!U81</f>
        <v>0</v>
      </c>
      <c r="V81" s="17">
        <f>MAYO!V81+JUNIO!AL81</f>
        <v>0</v>
      </c>
      <c r="W81" s="17">
        <f>MAYO!W81+JUNIO!AM81</f>
        <v>56400503</v>
      </c>
      <c r="X81" s="20">
        <f t="shared" si="67"/>
        <v>56400503</v>
      </c>
      <c r="Y81" s="21">
        <f>MAYO!AA81</f>
        <v>56400503</v>
      </c>
      <c r="Z81" s="457">
        <v>0</v>
      </c>
      <c r="AA81" s="20">
        <f t="shared" si="68"/>
        <v>56400503</v>
      </c>
      <c r="AB81" s="21">
        <f>MAYO!AD81</f>
        <v>56400503</v>
      </c>
      <c r="AC81" s="457">
        <v>0</v>
      </c>
      <c r="AD81" s="20">
        <f t="shared" si="69"/>
        <v>56400503</v>
      </c>
      <c r="AE81" s="21">
        <f>MAYO!AG81</f>
        <v>37758003</v>
      </c>
      <c r="AF81" s="457">
        <v>3056457</v>
      </c>
      <c r="AG81" s="20">
        <f t="shared" si="70"/>
        <v>40814460</v>
      </c>
      <c r="AH81" s="21">
        <f t="shared" si="71"/>
        <v>0</v>
      </c>
      <c r="AI81" s="17">
        <f t="shared" si="72"/>
        <v>0</v>
      </c>
      <c r="AJ81" s="18">
        <f t="shared" si="73"/>
        <v>15586043</v>
      </c>
      <c r="AK81" s="10"/>
      <c r="AL81" s="455">
        <v>0</v>
      </c>
      <c r="AM81" s="458">
        <v>0</v>
      </c>
      <c r="AN81" s="10"/>
      <c r="AO81" s="365"/>
      <c r="AP81" s="365"/>
      <c r="AQ81" s="365"/>
      <c r="AR81" s="365"/>
      <c r="AS81" s="365"/>
      <c r="AT81" s="365"/>
      <c r="AU81" s="365"/>
      <c r="AV81" s="365"/>
      <c r="AW81" s="365"/>
      <c r="AX81" s="365"/>
      <c r="AY81" s="365"/>
      <c r="AZ81" s="365"/>
      <c r="BA81" s="10"/>
      <c r="BC81" s="10"/>
      <c r="BD81" s="10"/>
      <c r="BE81" s="10"/>
    </row>
    <row r="82" spans="1:70" s="467" customFormat="1" ht="15.75" x14ac:dyDescent="0.2">
      <c r="A82" s="188" t="str">
        <f>+IF(MAYO!A82=0,"",MAYO!A82)</f>
        <v>1130119-1</v>
      </c>
      <c r="B82" s="189" t="str">
        <f>+CONCATENATE("Vigencia ",INSTRUCCIONES!$F$3)</f>
        <v>Vigencia 2014</v>
      </c>
      <c r="C82" s="456">
        <f>+ENERO!C82</f>
        <v>0</v>
      </c>
      <c r="D82" s="456">
        <f>MAYO!D82+JUNIO!P82</f>
        <v>0</v>
      </c>
      <c r="E82" s="456">
        <f>MAYO!E82+JUNIO!Q82</f>
        <v>0</v>
      </c>
      <c r="F82" s="170">
        <f t="shared" si="76"/>
        <v>0</v>
      </c>
      <c r="G82" s="283">
        <f>MAYO!I82</f>
        <v>0</v>
      </c>
      <c r="H82" s="457">
        <v>0</v>
      </c>
      <c r="I82" s="170">
        <f t="shared" si="77"/>
        <v>0</v>
      </c>
      <c r="J82" s="283">
        <f>MAYO!L82</f>
        <v>0</v>
      </c>
      <c r="K82" s="457">
        <v>0</v>
      </c>
      <c r="L82" s="170">
        <f t="shared" si="78"/>
        <v>0</v>
      </c>
      <c r="M82" s="283">
        <f t="shared" si="79"/>
        <v>0</v>
      </c>
      <c r="N82" s="170">
        <f t="shared" si="80"/>
        <v>0</v>
      </c>
      <c r="P82" s="455">
        <v>0</v>
      </c>
      <c r="Q82" s="458">
        <v>0</v>
      </c>
      <c r="R82" s="10"/>
      <c r="S82" s="448" t="str">
        <f>+IF(MAYO!S82=0,"",MAYO!S82)</f>
        <v/>
      </c>
      <c r="T82" s="649" t="str">
        <f>+IF(MAYO!T82=0,"",MAYO!T82)</f>
        <v/>
      </c>
      <c r="U82" s="193"/>
      <c r="V82" s="193"/>
      <c r="W82" s="193"/>
      <c r="X82" s="193"/>
      <c r="Y82" s="193"/>
      <c r="Z82" s="193"/>
      <c r="AA82" s="193"/>
      <c r="AB82" s="193"/>
      <c r="AC82" s="193"/>
      <c r="AD82" s="193"/>
      <c r="AE82" s="193"/>
      <c r="AF82" s="193"/>
      <c r="AG82" s="193"/>
      <c r="AH82" s="193"/>
      <c r="AI82" s="193"/>
      <c r="AJ82" s="207"/>
      <c r="AK82" s="10"/>
      <c r="AL82" s="213"/>
      <c r="AM82" s="214"/>
      <c r="AN82" s="10"/>
      <c r="AO82" s="365"/>
      <c r="AP82" s="365"/>
      <c r="AQ82" s="365"/>
      <c r="AR82" s="365"/>
      <c r="AS82" s="365"/>
      <c r="AT82" s="365"/>
      <c r="AU82" s="365"/>
      <c r="AV82" s="365"/>
      <c r="AW82" s="365"/>
      <c r="AX82" s="365"/>
      <c r="AY82" s="365"/>
      <c r="AZ82" s="365"/>
      <c r="BN82" s="10"/>
      <c r="BO82" s="10"/>
      <c r="BP82" s="10"/>
      <c r="BQ82" s="10"/>
      <c r="BR82" s="10"/>
    </row>
    <row r="83" spans="1:70" s="467" customFormat="1" ht="15" x14ac:dyDescent="0.2">
      <c r="A83" s="188" t="str">
        <f>+IF(MAYO!A83=0,"",MAYO!A83)</f>
        <v>1130119-2</v>
      </c>
      <c r="B83" s="189" t="str">
        <f>+IF(MAYO!B83=0,"",MAYO!B83)</f>
        <v>Vigencias Anteriores</v>
      </c>
      <c r="C83" s="456">
        <f>+ENERO!C83</f>
        <v>0</v>
      </c>
      <c r="D83" s="456">
        <f>MAYO!D83+JUNIO!P83</f>
        <v>0</v>
      </c>
      <c r="E83" s="456">
        <f>MAYO!E83+JUNIO!Q83</f>
        <v>0</v>
      </c>
      <c r="F83" s="170">
        <f t="shared" si="76"/>
        <v>0</v>
      </c>
      <c r="G83" s="283">
        <f>MAYO!I83</f>
        <v>0</v>
      </c>
      <c r="H83" s="457">
        <v>0</v>
      </c>
      <c r="I83" s="170">
        <f t="shared" si="77"/>
        <v>0</v>
      </c>
      <c r="J83" s="283">
        <f>MAYO!L83</f>
        <v>0</v>
      </c>
      <c r="K83" s="457">
        <v>0</v>
      </c>
      <c r="L83" s="170">
        <f t="shared" si="78"/>
        <v>0</v>
      </c>
      <c r="M83" s="283">
        <f t="shared" si="79"/>
        <v>0</v>
      </c>
      <c r="N83" s="170">
        <f t="shared" si="80"/>
        <v>0</v>
      </c>
      <c r="P83" s="455">
        <v>0</v>
      </c>
      <c r="Q83" s="458">
        <v>0</v>
      </c>
      <c r="R83" s="10"/>
      <c r="S83" s="34">
        <f>+IF(MAYO!S83=0,"",MAYO!S83)</f>
        <v>1020200</v>
      </c>
      <c r="T83" s="158" t="str">
        <f>+IF(MAYO!T83=0,"",MAYO!T83)</f>
        <v>Servicios Personales Indirectos</v>
      </c>
      <c r="U83" s="157">
        <f t="shared" ref="U83:AJ83" si="82">SUM(U84:U88)</f>
        <v>104000000</v>
      </c>
      <c r="V83" s="144">
        <f t="shared" si="82"/>
        <v>20000000</v>
      </c>
      <c r="W83" s="144">
        <f t="shared" si="82"/>
        <v>10261671</v>
      </c>
      <c r="X83" s="152">
        <f t="shared" si="82"/>
        <v>134261671</v>
      </c>
      <c r="Y83" s="151">
        <f t="shared" si="82"/>
        <v>116316541</v>
      </c>
      <c r="Z83" s="144">
        <f t="shared" si="82"/>
        <v>290000</v>
      </c>
      <c r="AA83" s="152">
        <f t="shared" si="82"/>
        <v>116606541</v>
      </c>
      <c r="AB83" s="151">
        <f t="shared" si="82"/>
        <v>59888541</v>
      </c>
      <c r="AC83" s="144">
        <f t="shared" si="82"/>
        <v>9073000</v>
      </c>
      <c r="AD83" s="152">
        <f t="shared" si="82"/>
        <v>68961541</v>
      </c>
      <c r="AE83" s="151">
        <f t="shared" si="82"/>
        <v>54218488</v>
      </c>
      <c r="AF83" s="144">
        <f t="shared" si="82"/>
        <v>7745159</v>
      </c>
      <c r="AG83" s="152">
        <f t="shared" si="82"/>
        <v>61963647</v>
      </c>
      <c r="AH83" s="151">
        <f t="shared" si="82"/>
        <v>17655130</v>
      </c>
      <c r="AI83" s="144">
        <f t="shared" si="82"/>
        <v>65300130</v>
      </c>
      <c r="AJ83" s="153">
        <f t="shared" si="82"/>
        <v>72298024</v>
      </c>
      <c r="AK83" s="10"/>
      <c r="AL83" s="151">
        <f>SUM(AL84:AL88)</f>
        <v>0</v>
      </c>
      <c r="AM83" s="153">
        <f>SUM(AM84:AM88)</f>
        <v>3000000</v>
      </c>
      <c r="AN83" s="10"/>
      <c r="AO83" s="365"/>
      <c r="AP83" s="365"/>
      <c r="AQ83" s="365"/>
      <c r="AR83" s="365"/>
      <c r="AS83" s="365"/>
      <c r="AT83" s="365"/>
      <c r="AU83" s="365"/>
      <c r="AV83" s="365"/>
      <c r="AW83" s="365"/>
      <c r="AX83" s="365"/>
      <c r="AY83" s="365"/>
      <c r="AZ83" s="365"/>
      <c r="BM83" s="10"/>
    </row>
    <row r="84" spans="1:70" s="467" customFormat="1" x14ac:dyDescent="0.2">
      <c r="A84" s="200" t="str">
        <f>+IF(MAYO!A84=0,"",MAYO!A84)</f>
        <v/>
      </c>
      <c r="B84" s="557" t="str">
        <f>+IF(MAYO!B84=0,"",MAYO!B84)</f>
        <v/>
      </c>
      <c r="C84" s="495"/>
      <c r="D84" s="495"/>
      <c r="E84" s="495"/>
      <c r="F84" s="495"/>
      <c r="G84" s="495"/>
      <c r="H84" s="495"/>
      <c r="I84" s="495"/>
      <c r="J84" s="495"/>
      <c r="K84" s="495"/>
      <c r="L84" s="495"/>
      <c r="M84" s="495"/>
      <c r="N84" s="496"/>
      <c r="P84" s="497"/>
      <c r="Q84" s="496"/>
      <c r="R84" s="10"/>
      <c r="S84" s="155" t="str">
        <f>+IF(MAYO!S84=0,"",MAYO!S84)</f>
        <v>1020200-1</v>
      </c>
      <c r="T84" s="159" t="str">
        <f>+IF(MAYO!T84=0,"",MAYO!T84)</f>
        <v>Remuneración y Honorarios por Servicios Técnicos y Profesionales</v>
      </c>
      <c r="U84" s="29">
        <f>+ENERO!U84</f>
        <v>104000000</v>
      </c>
      <c r="V84" s="17">
        <f>MAYO!V84+JUNIO!AL84</f>
        <v>20000000</v>
      </c>
      <c r="W84" s="17">
        <f>MAYO!W84+JUNIO!AM84</f>
        <v>3000000</v>
      </c>
      <c r="X84" s="20">
        <f>SUM(U84:W84)</f>
        <v>127000000</v>
      </c>
      <c r="Y84" s="21">
        <f>MAYO!AA84</f>
        <v>109054870</v>
      </c>
      <c r="Z84" s="457">
        <v>290000</v>
      </c>
      <c r="AA84" s="20">
        <f>SUM(Y84:Z84)</f>
        <v>109344870</v>
      </c>
      <c r="AB84" s="21">
        <f>MAYO!AD84</f>
        <v>52626870</v>
      </c>
      <c r="AC84" s="457">
        <v>9073000</v>
      </c>
      <c r="AD84" s="20">
        <f>SUM(AB84:AC84)</f>
        <v>61699870</v>
      </c>
      <c r="AE84" s="21">
        <f>MAYO!AG84</f>
        <v>46956817</v>
      </c>
      <c r="AF84" s="457">
        <v>7745159</v>
      </c>
      <c r="AG84" s="20">
        <f>SUM(AE84:AF84)</f>
        <v>54701976</v>
      </c>
      <c r="AH84" s="21">
        <f>X84-AA84</f>
        <v>17655130</v>
      </c>
      <c r="AI84" s="17">
        <f>X84-AD84</f>
        <v>65300130</v>
      </c>
      <c r="AJ84" s="18">
        <f>X84-AG84</f>
        <v>72298024</v>
      </c>
      <c r="AK84" s="10"/>
      <c r="AL84" s="455">
        <v>0</v>
      </c>
      <c r="AM84" s="458">
        <v>3000000</v>
      </c>
      <c r="AN84" s="10"/>
      <c r="AO84" s="365"/>
      <c r="AP84" s="365"/>
      <c r="AQ84" s="365"/>
      <c r="AR84" s="365"/>
      <c r="AS84" s="365"/>
      <c r="AT84" s="365"/>
      <c r="AU84" s="365"/>
      <c r="AV84" s="365"/>
      <c r="AW84" s="365"/>
      <c r="AX84" s="365"/>
      <c r="AY84" s="365"/>
      <c r="AZ84" s="365"/>
    </row>
    <row r="85" spans="1:70" s="467" customFormat="1" ht="15.75" x14ac:dyDescent="0.2">
      <c r="A85" s="459">
        <f>+IF(MAYO!A85=0,"",MAYO!A85)</f>
        <v>11302</v>
      </c>
      <c r="B85" s="460" t="str">
        <f>+IF(MAYO!B85=0,"",MAYO!B85)</f>
        <v>Venta de Otros Bienes y Servicios</v>
      </c>
      <c r="C85" s="559">
        <f t="shared" ref="C85:N85" si="83">SUM(C86:C93)</f>
        <v>306700000</v>
      </c>
      <c r="D85" s="559">
        <f t="shared" si="83"/>
        <v>0</v>
      </c>
      <c r="E85" s="559">
        <f t="shared" si="83"/>
        <v>1687500</v>
      </c>
      <c r="F85" s="560">
        <f t="shared" si="83"/>
        <v>308387500</v>
      </c>
      <c r="G85" s="558">
        <f t="shared" si="83"/>
        <v>45422409</v>
      </c>
      <c r="H85" s="559">
        <f t="shared" si="83"/>
        <v>8318300</v>
      </c>
      <c r="I85" s="560">
        <f t="shared" si="83"/>
        <v>53740709</v>
      </c>
      <c r="J85" s="558">
        <f t="shared" si="83"/>
        <v>45342409</v>
      </c>
      <c r="K85" s="559">
        <f t="shared" si="83"/>
        <v>8318300</v>
      </c>
      <c r="L85" s="560">
        <f t="shared" si="83"/>
        <v>53660709</v>
      </c>
      <c r="M85" s="558">
        <f t="shared" si="83"/>
        <v>254646791</v>
      </c>
      <c r="N85" s="560">
        <f t="shared" si="83"/>
        <v>254726791</v>
      </c>
      <c r="P85" s="52">
        <f>SUM(P86:P93)</f>
        <v>0</v>
      </c>
      <c r="Q85" s="54">
        <f>SUM(Q86:Q93)</f>
        <v>0</v>
      </c>
      <c r="R85" s="10"/>
      <c r="S85" s="155" t="str">
        <f>+IF(MAYO!S85=0,"",MAYO!S85)</f>
        <v>1020200-2</v>
      </c>
      <c r="T85" s="159" t="str">
        <f>+IF(MAYO!T85=0,"",MAYO!T85)</f>
        <v>Personal Supernumerario</v>
      </c>
      <c r="U85" s="29">
        <f>+ENERO!U85</f>
        <v>0</v>
      </c>
      <c r="V85" s="17">
        <f>MAYO!V85+JUNIO!AL85</f>
        <v>0</v>
      </c>
      <c r="W85" s="17">
        <f>MAYO!W85+JUNIO!AM85</f>
        <v>0</v>
      </c>
      <c r="X85" s="20">
        <f>SUM(U85:W85)</f>
        <v>0</v>
      </c>
      <c r="Y85" s="21">
        <f>MAYO!AA85</f>
        <v>0</v>
      </c>
      <c r="Z85" s="457">
        <v>0</v>
      </c>
      <c r="AA85" s="20">
        <f>SUM(Y85:Z85)</f>
        <v>0</v>
      </c>
      <c r="AB85" s="21">
        <f>MAYO!AD85</f>
        <v>0</v>
      </c>
      <c r="AC85" s="457">
        <v>0</v>
      </c>
      <c r="AD85" s="20">
        <f>SUM(AB85:AC85)</f>
        <v>0</v>
      </c>
      <c r="AE85" s="21">
        <f>MAYO!AG85</f>
        <v>0</v>
      </c>
      <c r="AF85" s="457">
        <v>0</v>
      </c>
      <c r="AG85" s="20">
        <f>SUM(AE85:AF85)</f>
        <v>0</v>
      </c>
      <c r="AH85" s="21">
        <f>X85-AA85</f>
        <v>0</v>
      </c>
      <c r="AI85" s="17">
        <f>X85-AD85</f>
        <v>0</v>
      </c>
      <c r="AJ85" s="18">
        <f>X85-AG85</f>
        <v>0</v>
      </c>
      <c r="AK85" s="10"/>
      <c r="AL85" s="455">
        <v>0</v>
      </c>
      <c r="AM85" s="458">
        <v>0</v>
      </c>
      <c r="AN85" s="10"/>
      <c r="AO85" s="365"/>
      <c r="AP85" s="365"/>
      <c r="AQ85" s="365"/>
      <c r="AR85" s="365"/>
      <c r="AS85" s="365"/>
      <c r="AT85" s="365"/>
      <c r="AU85" s="365"/>
      <c r="AV85" s="365"/>
      <c r="AW85" s="365"/>
      <c r="AX85" s="365"/>
      <c r="AY85" s="365"/>
      <c r="AZ85" s="365"/>
      <c r="BL85" s="10"/>
    </row>
    <row r="86" spans="1:70" s="10" customFormat="1" x14ac:dyDescent="0.2">
      <c r="A86" s="46">
        <f>+IF(MAYO!A86=0,"",MAYO!A86)</f>
        <v>1130201</v>
      </c>
      <c r="B86" s="55" t="str">
        <f>+IF(MAYO!B86=0,"",MAYO!B86)</f>
        <v>ARRENDAMIENTO Y ALQUILER DE BIENES MUEBLES E INMUEBLES</v>
      </c>
      <c r="C86" s="456">
        <f>+ENERO!C86</f>
        <v>1200000</v>
      </c>
      <c r="D86" s="456">
        <f>MAYO!D86+JUNIO!P86</f>
        <v>0</v>
      </c>
      <c r="E86" s="456">
        <f>MAYO!E86+JUNIO!Q86</f>
        <v>0</v>
      </c>
      <c r="F86" s="170">
        <f t="shared" ref="F86:F92" si="84">SUM(C86:E86)</f>
        <v>1200000</v>
      </c>
      <c r="G86" s="283">
        <f>MAYO!I86</f>
        <v>320000</v>
      </c>
      <c r="H86" s="457">
        <v>80000</v>
      </c>
      <c r="I86" s="170">
        <f t="shared" ref="I86:I92" si="85">SUM(G86:H86)</f>
        <v>400000</v>
      </c>
      <c r="J86" s="283">
        <f>MAYO!L86</f>
        <v>240000</v>
      </c>
      <c r="K86" s="457">
        <v>80000</v>
      </c>
      <c r="L86" s="170">
        <f t="shared" ref="L86:L92" si="86">SUM(J86:K86)</f>
        <v>320000</v>
      </c>
      <c r="M86" s="283">
        <f t="shared" ref="M86:M92" si="87">F86-I86</f>
        <v>800000</v>
      </c>
      <c r="N86" s="170">
        <f t="shared" ref="N86:N92" si="88">F86-L86</f>
        <v>880000</v>
      </c>
      <c r="O86" s="467"/>
      <c r="P86" s="455">
        <v>0</v>
      </c>
      <c r="Q86" s="458">
        <v>0</v>
      </c>
      <c r="S86" s="155" t="str">
        <f>+IF(MAYO!S86=0,"",MAYO!S86)</f>
        <v>1020200-4</v>
      </c>
      <c r="T86" s="159" t="str">
        <f>+IF(MAYO!T86=0,"",MAYO!T86)</f>
        <v>Otros Honorarios (Servicios de Cooperativa)</v>
      </c>
      <c r="U86" s="29">
        <f>+ENERO!U86</f>
        <v>0</v>
      </c>
      <c r="V86" s="17">
        <f>MAYO!V86+JUNIO!AL86</f>
        <v>0</v>
      </c>
      <c r="W86" s="17">
        <f>MAYO!W86+JUNIO!AM86</f>
        <v>0</v>
      </c>
      <c r="X86" s="20">
        <f>SUM(U86:W86)</f>
        <v>0</v>
      </c>
      <c r="Y86" s="21">
        <f>MAYO!AA86</f>
        <v>0</v>
      </c>
      <c r="Z86" s="457">
        <v>0</v>
      </c>
      <c r="AA86" s="20">
        <f>SUM(Y86:Z86)</f>
        <v>0</v>
      </c>
      <c r="AB86" s="21">
        <f>MAYO!AD86</f>
        <v>0</v>
      </c>
      <c r="AC86" s="457">
        <v>0</v>
      </c>
      <c r="AD86" s="20">
        <f>SUM(AB86:AC86)</f>
        <v>0</v>
      </c>
      <c r="AE86" s="21">
        <f>MAYO!AG86</f>
        <v>0</v>
      </c>
      <c r="AF86" s="457">
        <v>0</v>
      </c>
      <c r="AG86" s="20">
        <f>SUM(AE86:AF86)</f>
        <v>0</v>
      </c>
      <c r="AH86" s="21">
        <f>X86-AA86</f>
        <v>0</v>
      </c>
      <c r="AI86" s="17">
        <f>X86-AD86</f>
        <v>0</v>
      </c>
      <c r="AJ86" s="18">
        <f>X86-AG86</f>
        <v>0</v>
      </c>
      <c r="AL86" s="455">
        <v>0</v>
      </c>
      <c r="AM86" s="458">
        <v>0</v>
      </c>
      <c r="AO86" s="365"/>
      <c r="AP86" s="365"/>
      <c r="AQ86" s="365"/>
      <c r="AR86" s="365"/>
      <c r="AS86" s="365"/>
      <c r="AT86" s="365"/>
      <c r="AU86" s="365"/>
      <c r="AV86" s="365"/>
      <c r="AW86" s="365"/>
      <c r="AX86" s="365"/>
      <c r="AY86" s="365"/>
      <c r="AZ86" s="365"/>
      <c r="BA86" s="467"/>
      <c r="BC86" s="467"/>
      <c r="BD86" s="467"/>
      <c r="BE86" s="467"/>
      <c r="BF86" s="467"/>
      <c r="BL86" s="467"/>
      <c r="BM86" s="467"/>
      <c r="BN86" s="467"/>
      <c r="BO86" s="467"/>
      <c r="BP86" s="467"/>
      <c r="BQ86" s="467"/>
      <c r="BR86" s="467"/>
    </row>
    <row r="87" spans="1:70" s="467" customFormat="1" x14ac:dyDescent="0.2">
      <c r="A87" s="46">
        <f>+IF(MAYO!A87=0,"",MAYO!A87)</f>
        <v>1130202</v>
      </c>
      <c r="B87" s="55" t="str">
        <f>+IF(MAYO!B87=0,"",MAYO!B87)</f>
        <v>COMERCIALIZACIÓN DE MERCANCÍAS</v>
      </c>
      <c r="C87" s="456">
        <f>+ENERO!C87</f>
        <v>110500000</v>
      </c>
      <c r="D87" s="456">
        <f>MAYO!D87+JUNIO!P87</f>
        <v>0</v>
      </c>
      <c r="E87" s="456">
        <f>MAYO!E87+JUNIO!Q87</f>
        <v>0</v>
      </c>
      <c r="F87" s="170">
        <f t="shared" si="84"/>
        <v>110500000</v>
      </c>
      <c r="G87" s="283">
        <f>MAYO!I87</f>
        <v>42486782</v>
      </c>
      <c r="H87" s="457">
        <v>8175050</v>
      </c>
      <c r="I87" s="170">
        <f t="shared" si="85"/>
        <v>50661832</v>
      </c>
      <c r="J87" s="283">
        <f>MAYO!L87</f>
        <v>42486782</v>
      </c>
      <c r="K87" s="457">
        <v>8175050</v>
      </c>
      <c r="L87" s="170">
        <f t="shared" si="86"/>
        <v>50661832</v>
      </c>
      <c r="M87" s="283">
        <f t="shared" si="87"/>
        <v>59838168</v>
      </c>
      <c r="N87" s="170">
        <f t="shared" si="88"/>
        <v>59838168</v>
      </c>
      <c r="P87" s="455">
        <v>0</v>
      </c>
      <c r="Q87" s="458">
        <v>0</v>
      </c>
      <c r="R87" s="10"/>
      <c r="S87" s="155" t="str">
        <f>+IF(MAYO!S87=0,"",MAYO!S87)</f>
        <v/>
      </c>
      <c r="T87" s="159" t="str">
        <f>+IF(MAYO!T87=0,"",MAYO!T87)</f>
        <v/>
      </c>
      <c r="U87" s="29">
        <f>+ENERO!U87</f>
        <v>0</v>
      </c>
      <c r="V87" s="17">
        <f>MAYO!V87+JUNIO!AL87</f>
        <v>0</v>
      </c>
      <c r="W87" s="17">
        <f>MAYO!W87+JUNIO!AM87</f>
        <v>0</v>
      </c>
      <c r="X87" s="20">
        <f>SUM(U87:W87)</f>
        <v>0</v>
      </c>
      <c r="Y87" s="21">
        <f>MAYO!AA87</f>
        <v>0</v>
      </c>
      <c r="Z87" s="457">
        <v>0</v>
      </c>
      <c r="AA87" s="20">
        <f>SUM(Y87:Z87)</f>
        <v>0</v>
      </c>
      <c r="AB87" s="21">
        <f>MAYO!AD87</f>
        <v>0</v>
      </c>
      <c r="AC87" s="457">
        <v>0</v>
      </c>
      <c r="AD87" s="20">
        <f>SUM(AB87:AC87)</f>
        <v>0</v>
      </c>
      <c r="AE87" s="21">
        <f>MAYO!AG87</f>
        <v>0</v>
      </c>
      <c r="AF87" s="457">
        <v>0</v>
      </c>
      <c r="AG87" s="20">
        <f>SUM(AE87:AF87)</f>
        <v>0</v>
      </c>
      <c r="AH87" s="21">
        <f>X87-AA87</f>
        <v>0</v>
      </c>
      <c r="AI87" s="17">
        <f>X87-AD87</f>
        <v>0</v>
      </c>
      <c r="AJ87" s="18">
        <f>X87-AG87</f>
        <v>0</v>
      </c>
      <c r="AK87" s="10"/>
      <c r="AL87" s="455">
        <v>0</v>
      </c>
      <c r="AM87" s="458">
        <v>0</v>
      </c>
      <c r="AN87" s="10"/>
      <c r="AO87" s="365"/>
      <c r="AP87" s="365"/>
      <c r="AQ87" s="365"/>
      <c r="AR87" s="365"/>
      <c r="AS87" s="365"/>
      <c r="AT87" s="365"/>
      <c r="AU87" s="365"/>
      <c r="AV87" s="365"/>
      <c r="AW87" s="365"/>
      <c r="AX87" s="365"/>
      <c r="AY87" s="365"/>
      <c r="AZ87" s="365"/>
      <c r="BA87" s="10"/>
      <c r="BC87" s="10"/>
      <c r="BD87" s="10"/>
      <c r="BE87" s="10"/>
    </row>
    <row r="88" spans="1:70" s="467" customFormat="1" x14ac:dyDescent="0.2">
      <c r="A88" s="46">
        <f>+IF(MAYO!A88=0,"",MAYO!A88)</f>
        <v>1130203</v>
      </c>
      <c r="B88" s="55" t="str">
        <f>+IF(MAYO!B88=0,"",MAYO!B88)</f>
        <v>CONVENIOS CON LA NACION LIGADOS A LA VTA DE SERVICIOS</v>
      </c>
      <c r="C88" s="456">
        <f>+ENERO!C88</f>
        <v>0</v>
      </c>
      <c r="D88" s="456">
        <f>MAYO!D88+JUNIO!P88</f>
        <v>0</v>
      </c>
      <c r="E88" s="456">
        <f>MAYO!E88+JUNIO!Q88</f>
        <v>0</v>
      </c>
      <c r="F88" s="170">
        <f t="shared" si="84"/>
        <v>0</v>
      </c>
      <c r="G88" s="283">
        <f>MAYO!I88</f>
        <v>0</v>
      </c>
      <c r="H88" s="457">
        <v>0</v>
      </c>
      <c r="I88" s="170">
        <f t="shared" si="85"/>
        <v>0</v>
      </c>
      <c r="J88" s="283">
        <f>MAYO!L88</f>
        <v>0</v>
      </c>
      <c r="K88" s="457">
        <v>0</v>
      </c>
      <c r="L88" s="170">
        <f t="shared" si="86"/>
        <v>0</v>
      </c>
      <c r="M88" s="283">
        <f t="shared" si="87"/>
        <v>0</v>
      </c>
      <c r="N88" s="170">
        <f t="shared" si="88"/>
        <v>0</v>
      </c>
      <c r="P88" s="455">
        <v>0</v>
      </c>
      <c r="Q88" s="458">
        <v>0</v>
      </c>
      <c r="R88" s="10"/>
      <c r="S88" s="155">
        <f>+IF(MAYO!S88=0,"",MAYO!S88)</f>
        <v>1020299</v>
      </c>
      <c r="T88" s="159" t="str">
        <f>+IF(MAYO!T88=0,"",MAYO!T88)</f>
        <v>Vigencias Anteriores</v>
      </c>
      <c r="U88" s="29">
        <f>+ENERO!U88</f>
        <v>0</v>
      </c>
      <c r="V88" s="17">
        <f>MAYO!V88+JUNIO!AL88</f>
        <v>0</v>
      </c>
      <c r="W88" s="17">
        <f>MAYO!W88+JUNIO!AM88</f>
        <v>7261671</v>
      </c>
      <c r="X88" s="20">
        <f>SUM(U88:W88)</f>
        <v>7261671</v>
      </c>
      <c r="Y88" s="21">
        <f>MAYO!AA88</f>
        <v>7261671</v>
      </c>
      <c r="Z88" s="457">
        <v>0</v>
      </c>
      <c r="AA88" s="20">
        <f>SUM(Y88:Z88)</f>
        <v>7261671</v>
      </c>
      <c r="AB88" s="21">
        <f>MAYO!AD88</f>
        <v>7261671</v>
      </c>
      <c r="AC88" s="457">
        <v>0</v>
      </c>
      <c r="AD88" s="20">
        <f>SUM(AB88:AC88)</f>
        <v>7261671</v>
      </c>
      <c r="AE88" s="21">
        <f>MAYO!AG88</f>
        <v>7261671</v>
      </c>
      <c r="AF88" s="457">
        <v>0</v>
      </c>
      <c r="AG88" s="20">
        <f>SUM(AE88:AF88)</f>
        <v>7261671</v>
      </c>
      <c r="AH88" s="21">
        <f>X88-AA88</f>
        <v>0</v>
      </c>
      <c r="AI88" s="17">
        <f>X88-AD88</f>
        <v>0</v>
      </c>
      <c r="AJ88" s="18">
        <f>X88-AG88</f>
        <v>0</v>
      </c>
      <c r="AK88" s="10"/>
      <c r="AL88" s="455">
        <v>0</v>
      </c>
      <c r="AM88" s="458">
        <v>0</v>
      </c>
      <c r="AN88" s="10"/>
      <c r="AO88" s="365"/>
      <c r="AP88" s="365"/>
      <c r="AQ88" s="365"/>
      <c r="AR88" s="365"/>
      <c r="AS88" s="365"/>
      <c r="AT88" s="365"/>
      <c r="AU88" s="365"/>
      <c r="AV88" s="365"/>
      <c r="AW88" s="365"/>
      <c r="AX88" s="365"/>
      <c r="AY88" s="365"/>
      <c r="AZ88" s="365"/>
      <c r="BN88" s="10"/>
      <c r="BO88" s="10"/>
      <c r="BP88" s="10"/>
      <c r="BQ88" s="10"/>
      <c r="BR88" s="10"/>
    </row>
    <row r="89" spans="1:70" s="467" customFormat="1" ht="15.75" x14ac:dyDescent="0.2">
      <c r="A89" s="46">
        <f>+IF(MAYO!A89=0,"",MAYO!A89)</f>
        <v>1130204</v>
      </c>
      <c r="B89" s="55" t="str">
        <f>+IF(MAYO!B89=0,"",MAYO!B89)</f>
        <v>CONVENIOS CON EL DEPARTAMENTO LIGADOS A LA VTA SERVICIOS</v>
      </c>
      <c r="C89" s="456">
        <f>+ENERO!C89</f>
        <v>70000000</v>
      </c>
      <c r="D89" s="456">
        <f>MAYO!D89+JUNIO!P89</f>
        <v>0</v>
      </c>
      <c r="E89" s="456">
        <f>MAYO!E89+JUNIO!Q89</f>
        <v>0</v>
      </c>
      <c r="F89" s="170">
        <f t="shared" si="84"/>
        <v>70000000</v>
      </c>
      <c r="G89" s="283">
        <f>MAYO!I89</f>
        <v>0</v>
      </c>
      <c r="H89" s="457">
        <v>0</v>
      </c>
      <c r="I89" s="170">
        <f t="shared" si="85"/>
        <v>0</v>
      </c>
      <c r="J89" s="283">
        <f>MAYO!L89</f>
        <v>0</v>
      </c>
      <c r="K89" s="457">
        <v>0</v>
      </c>
      <c r="L89" s="170">
        <f t="shared" si="86"/>
        <v>0</v>
      </c>
      <c r="M89" s="283">
        <f t="shared" si="87"/>
        <v>70000000</v>
      </c>
      <c r="N89" s="170">
        <f t="shared" si="88"/>
        <v>70000000</v>
      </c>
      <c r="P89" s="455">
        <v>0</v>
      </c>
      <c r="Q89" s="458">
        <v>0</v>
      </c>
      <c r="R89" s="10"/>
      <c r="S89" s="448" t="str">
        <f>+IF(MAYO!S89=0,"",MAYO!S89)</f>
        <v/>
      </c>
      <c r="T89" s="649" t="str">
        <f>+IF(MAYO!T89=0,"",MAYO!T89)</f>
        <v/>
      </c>
      <c r="U89" s="193"/>
      <c r="V89" s="193"/>
      <c r="W89" s="193"/>
      <c r="X89" s="193"/>
      <c r="Y89" s="193"/>
      <c r="Z89" s="193"/>
      <c r="AA89" s="193"/>
      <c r="AB89" s="193"/>
      <c r="AC89" s="193"/>
      <c r="AD89" s="193"/>
      <c r="AE89" s="193"/>
      <c r="AF89" s="193"/>
      <c r="AG89" s="193"/>
      <c r="AH89" s="193"/>
      <c r="AI89" s="193"/>
      <c r="AJ89" s="207"/>
      <c r="AK89" s="10"/>
      <c r="AL89" s="213"/>
      <c r="AM89" s="214"/>
      <c r="AN89" s="10"/>
      <c r="AO89" s="365"/>
      <c r="AP89" s="365"/>
      <c r="AQ89" s="365"/>
      <c r="AR89" s="365"/>
      <c r="AS89" s="365"/>
      <c r="AT89" s="365"/>
      <c r="AU89" s="365"/>
      <c r="AV89" s="365"/>
      <c r="AW89" s="365"/>
      <c r="AX89" s="365"/>
      <c r="AY89" s="365"/>
      <c r="AZ89" s="365"/>
      <c r="BM89" s="10"/>
    </row>
    <row r="90" spans="1:70" s="562" customFormat="1" ht="15" x14ac:dyDescent="0.2">
      <c r="A90" s="46">
        <f>+IF(MAYO!A90=0,"",MAYO!A90)</f>
        <v>1130205</v>
      </c>
      <c r="B90" s="55" t="str">
        <f>+IF(MAYO!B90=0,"",MAYO!B90)</f>
        <v>CONVENIOS CON EL MUNICIPIO LIGADOS A LA VTA DE SERVICIOS</v>
      </c>
      <c r="C90" s="456">
        <f>+ENERO!C90</f>
        <v>94000000</v>
      </c>
      <c r="D90" s="456">
        <f>MAYO!D90+JUNIO!P90</f>
        <v>0</v>
      </c>
      <c r="E90" s="456">
        <f>MAYO!E90+JUNIO!Q90</f>
        <v>0</v>
      </c>
      <c r="F90" s="170">
        <f t="shared" si="84"/>
        <v>94000000</v>
      </c>
      <c r="G90" s="283">
        <f>MAYO!I90</f>
        <v>2250000</v>
      </c>
      <c r="H90" s="457">
        <v>0</v>
      </c>
      <c r="I90" s="170">
        <f t="shared" si="85"/>
        <v>2250000</v>
      </c>
      <c r="J90" s="283">
        <f>MAYO!L90</f>
        <v>2250000</v>
      </c>
      <c r="K90" s="457">
        <v>0</v>
      </c>
      <c r="L90" s="170">
        <f t="shared" si="86"/>
        <v>2250000</v>
      </c>
      <c r="M90" s="283">
        <f t="shared" si="87"/>
        <v>91750000</v>
      </c>
      <c r="N90" s="170">
        <f t="shared" si="88"/>
        <v>91750000</v>
      </c>
      <c r="O90" s="467"/>
      <c r="P90" s="455">
        <v>0</v>
      </c>
      <c r="Q90" s="458">
        <v>0</v>
      </c>
      <c r="R90" s="32"/>
      <c r="S90" s="34">
        <f>+IF(MAYO!S90=0,"",MAYO!S90)</f>
        <v>1020300</v>
      </c>
      <c r="T90" s="158" t="str">
        <f>+IF(MAYO!T90=0,"",MAYO!T90)</f>
        <v>Contribuciones Inherentes nómina al Sector Privado</v>
      </c>
      <c r="U90" s="157">
        <f t="shared" ref="U90:AJ90" si="89">U91+U96+U102</f>
        <v>338359465</v>
      </c>
      <c r="V90" s="144">
        <f t="shared" si="89"/>
        <v>0</v>
      </c>
      <c r="W90" s="144">
        <f t="shared" si="89"/>
        <v>58780867</v>
      </c>
      <c r="X90" s="152">
        <f t="shared" si="89"/>
        <v>397140332</v>
      </c>
      <c r="Y90" s="151">
        <f t="shared" si="89"/>
        <v>139596093</v>
      </c>
      <c r="Z90" s="144">
        <f t="shared" si="89"/>
        <v>16379896</v>
      </c>
      <c r="AA90" s="152">
        <f t="shared" si="89"/>
        <v>155975989</v>
      </c>
      <c r="AB90" s="151">
        <f t="shared" si="89"/>
        <v>139596093</v>
      </c>
      <c r="AC90" s="144">
        <f t="shared" si="89"/>
        <v>16379896</v>
      </c>
      <c r="AD90" s="152">
        <f t="shared" si="89"/>
        <v>155975989</v>
      </c>
      <c r="AE90" s="151">
        <f t="shared" si="89"/>
        <v>121625179</v>
      </c>
      <c r="AF90" s="144">
        <f t="shared" si="89"/>
        <v>18820564</v>
      </c>
      <c r="AG90" s="152">
        <f t="shared" si="89"/>
        <v>140445743</v>
      </c>
      <c r="AH90" s="151">
        <f t="shared" si="89"/>
        <v>241164343</v>
      </c>
      <c r="AI90" s="144">
        <f t="shared" si="89"/>
        <v>241164343</v>
      </c>
      <c r="AJ90" s="153">
        <f t="shared" si="89"/>
        <v>256694589</v>
      </c>
      <c r="AK90" s="10"/>
      <c r="AL90" s="151">
        <f>AL91+AL96+AL102</f>
        <v>0</v>
      </c>
      <c r="AM90" s="153">
        <f>AM91+AM96+AM102</f>
        <v>0</v>
      </c>
      <c r="AN90" s="32"/>
      <c r="AO90" s="561"/>
      <c r="AP90" s="561"/>
      <c r="AQ90" s="561"/>
      <c r="AR90" s="561"/>
      <c r="AS90" s="561"/>
      <c r="AT90" s="561"/>
      <c r="AU90" s="561"/>
      <c r="AV90" s="561"/>
      <c r="AW90" s="561"/>
      <c r="AX90" s="561"/>
      <c r="AY90" s="561"/>
      <c r="AZ90" s="561"/>
      <c r="BM90" s="467"/>
      <c r="BN90" s="467"/>
      <c r="BO90" s="467"/>
      <c r="BP90" s="467"/>
      <c r="BQ90" s="467"/>
      <c r="BR90" s="467"/>
    </row>
    <row r="91" spans="1:70" s="562" customFormat="1" x14ac:dyDescent="0.2">
      <c r="A91" s="46">
        <f>+IF(MAYO!A91=0,"",MAYO!A91)</f>
        <v>1130206</v>
      </c>
      <c r="B91" s="55" t="str">
        <f>+IF(MAYO!B91=0,"",MAYO!B91)</f>
        <v>OTROS CONVENIOS LIGADOS A LA VTA DE SERVICIOS</v>
      </c>
      <c r="C91" s="456">
        <f>+ENERO!C91</f>
        <v>23000000</v>
      </c>
      <c r="D91" s="456">
        <f>MAYO!D91+JUNIO!P91</f>
        <v>0</v>
      </c>
      <c r="E91" s="456">
        <f>MAYO!E91+JUNIO!Q91</f>
        <v>0</v>
      </c>
      <c r="F91" s="170">
        <f t="shared" si="84"/>
        <v>23000000</v>
      </c>
      <c r="G91" s="283">
        <f>MAYO!I91</f>
        <v>0</v>
      </c>
      <c r="H91" s="457">
        <v>0</v>
      </c>
      <c r="I91" s="170">
        <f t="shared" si="85"/>
        <v>0</v>
      </c>
      <c r="J91" s="283">
        <f>MAYO!L91</f>
        <v>0</v>
      </c>
      <c r="K91" s="457">
        <v>0</v>
      </c>
      <c r="L91" s="170">
        <f t="shared" si="86"/>
        <v>0</v>
      </c>
      <c r="M91" s="283">
        <f t="shared" si="87"/>
        <v>23000000</v>
      </c>
      <c r="N91" s="170">
        <f t="shared" si="88"/>
        <v>23000000</v>
      </c>
      <c r="O91" s="467"/>
      <c r="P91" s="455">
        <v>0</v>
      </c>
      <c r="Q91" s="458">
        <v>0</v>
      </c>
      <c r="R91" s="32"/>
      <c r="S91" s="155">
        <f>+IF(MAYO!S91=0,"",MAYO!S91)</f>
        <v>1020301</v>
      </c>
      <c r="T91" s="159" t="str">
        <f>+IF(MAYO!T91=0,"",MAYO!T91)</f>
        <v>Contribuciones - Sin Situación de Fondos</v>
      </c>
      <c r="U91" s="29">
        <f t="shared" ref="U91:AJ91" si="90">SUM(U92:U95)</f>
        <v>267353877</v>
      </c>
      <c r="V91" s="17">
        <f t="shared" si="90"/>
        <v>0</v>
      </c>
      <c r="W91" s="17">
        <f t="shared" si="90"/>
        <v>0</v>
      </c>
      <c r="X91" s="20">
        <f t="shared" si="90"/>
        <v>267353877</v>
      </c>
      <c r="Y91" s="21">
        <f t="shared" si="90"/>
        <v>64416679</v>
      </c>
      <c r="Z91" s="169">
        <f t="shared" si="90"/>
        <v>13867400</v>
      </c>
      <c r="AA91" s="20">
        <f t="shared" si="90"/>
        <v>78284079</v>
      </c>
      <c r="AB91" s="21">
        <f t="shared" si="90"/>
        <v>64416679</v>
      </c>
      <c r="AC91" s="169">
        <f t="shared" si="90"/>
        <v>13867400</v>
      </c>
      <c r="AD91" s="20">
        <f t="shared" si="90"/>
        <v>78284079</v>
      </c>
      <c r="AE91" s="21">
        <f t="shared" si="90"/>
        <v>64416679</v>
      </c>
      <c r="AF91" s="169">
        <f t="shared" si="90"/>
        <v>13867400</v>
      </c>
      <c r="AG91" s="20">
        <f t="shared" si="90"/>
        <v>78284079</v>
      </c>
      <c r="AH91" s="21">
        <f t="shared" si="90"/>
        <v>189069798</v>
      </c>
      <c r="AI91" s="17">
        <f t="shared" si="90"/>
        <v>189069798</v>
      </c>
      <c r="AJ91" s="18">
        <f t="shared" si="90"/>
        <v>189069798</v>
      </c>
      <c r="AK91" s="10"/>
      <c r="AL91" s="31">
        <f>SUM(AL92:AL95)</f>
        <v>0</v>
      </c>
      <c r="AM91" s="28">
        <f>SUM(AM92:AM95)</f>
        <v>0</v>
      </c>
      <c r="AN91" s="32"/>
      <c r="AO91" s="561"/>
      <c r="AP91" s="561"/>
      <c r="AQ91" s="561"/>
      <c r="AR91" s="561"/>
      <c r="AS91" s="561"/>
      <c r="AT91" s="561"/>
      <c r="AU91" s="561"/>
      <c r="AV91" s="561"/>
      <c r="AW91" s="561"/>
      <c r="AX91" s="561"/>
      <c r="AY91" s="561"/>
      <c r="AZ91" s="561"/>
      <c r="BL91" s="32"/>
      <c r="BM91" s="467"/>
      <c r="BN91" s="467"/>
      <c r="BO91" s="467"/>
      <c r="BP91" s="467"/>
      <c r="BQ91" s="467"/>
      <c r="BR91" s="467"/>
    </row>
    <row r="92" spans="1:70" s="562" customFormat="1" ht="14.25" x14ac:dyDescent="0.2">
      <c r="A92" s="46">
        <f>+IF(MAYO!A92=0,"",MAYO!A92)</f>
        <v>1130207</v>
      </c>
      <c r="B92" s="563" t="s">
        <v>482</v>
      </c>
      <c r="C92" s="456">
        <f>+ENERO!C92</f>
        <v>0</v>
      </c>
      <c r="D92" s="456">
        <f>MAYO!D92+JUNIO!P92</f>
        <v>0</v>
      </c>
      <c r="E92" s="456">
        <f>MAYO!E92+JUNIO!Q92</f>
        <v>1687500</v>
      </c>
      <c r="F92" s="170">
        <f t="shared" si="84"/>
        <v>1687500</v>
      </c>
      <c r="G92" s="283">
        <f>MAYO!I92</f>
        <v>0</v>
      </c>
      <c r="H92" s="457">
        <v>0</v>
      </c>
      <c r="I92" s="170">
        <f t="shared" si="85"/>
        <v>0</v>
      </c>
      <c r="J92" s="283">
        <f>MAYO!L92</f>
        <v>0</v>
      </c>
      <c r="K92" s="457">
        <v>0</v>
      </c>
      <c r="L92" s="170">
        <f t="shared" si="86"/>
        <v>0</v>
      </c>
      <c r="M92" s="283">
        <f t="shared" si="87"/>
        <v>1687500</v>
      </c>
      <c r="N92" s="170">
        <f t="shared" si="88"/>
        <v>1687500</v>
      </c>
      <c r="O92" s="467"/>
      <c r="P92" s="455">
        <v>0</v>
      </c>
      <c r="Q92" s="458">
        <v>0</v>
      </c>
      <c r="R92" s="32"/>
      <c r="S92" s="156" t="str">
        <f>+IF(MAYO!S92=0,"",MAYO!S92)</f>
        <v>1020301-1</v>
      </c>
      <c r="T92" s="55" t="str">
        <f>+IF(MAYO!T92=0,"",MAYO!T92)</f>
        <v>Aportes a E.P.S.- Sin sit. Fondos</v>
      </c>
      <c r="U92" s="29">
        <f>+ENERO!U92</f>
        <v>71284628</v>
      </c>
      <c r="V92" s="17">
        <f>MAYO!V92+JUNIO!AL92</f>
        <v>0</v>
      </c>
      <c r="W92" s="17">
        <f>MAYO!W92+JUNIO!AM92</f>
        <v>0</v>
      </c>
      <c r="X92" s="20">
        <f>SUM(U92:W92)</f>
        <v>71284628</v>
      </c>
      <c r="Y92" s="21">
        <f>MAYO!AA92</f>
        <v>25168281</v>
      </c>
      <c r="Z92" s="457">
        <v>5196562</v>
      </c>
      <c r="AA92" s="20">
        <f>SUM(Y92:Z92)</f>
        <v>30364843</v>
      </c>
      <c r="AB92" s="21">
        <f>MAYO!AD92</f>
        <v>25168281</v>
      </c>
      <c r="AC92" s="457">
        <v>5196562</v>
      </c>
      <c r="AD92" s="20">
        <f>SUM(AB92:AC92)</f>
        <v>30364843</v>
      </c>
      <c r="AE92" s="21">
        <f>MAYO!AG92</f>
        <v>25168281</v>
      </c>
      <c r="AF92" s="457">
        <v>5196562</v>
      </c>
      <c r="AG92" s="20">
        <f>SUM(AE92:AF92)</f>
        <v>30364843</v>
      </c>
      <c r="AH92" s="21">
        <f>X92-AA92</f>
        <v>40919785</v>
      </c>
      <c r="AI92" s="17">
        <f>X92-AD92</f>
        <v>40919785</v>
      </c>
      <c r="AJ92" s="18">
        <f>X92-AG92</f>
        <v>40919785</v>
      </c>
      <c r="AK92" s="10"/>
      <c r="AL92" s="455">
        <v>0</v>
      </c>
      <c r="AM92" s="458">
        <v>0</v>
      </c>
      <c r="AN92" s="32"/>
      <c r="AO92" s="561"/>
      <c r="AP92" s="561"/>
      <c r="AQ92" s="561"/>
      <c r="AR92" s="561"/>
      <c r="AS92" s="561"/>
      <c r="AT92" s="561"/>
      <c r="AU92" s="561"/>
      <c r="AV92" s="561"/>
      <c r="AW92" s="561"/>
      <c r="AX92" s="561"/>
      <c r="AY92" s="561"/>
      <c r="AZ92" s="561"/>
      <c r="BL92" s="32"/>
    </row>
    <row r="93" spans="1:70" s="562" customFormat="1" x14ac:dyDescent="0.2">
      <c r="A93" s="61">
        <f>+IF(MAYO!A93=0,"",MAYO!A93)</f>
        <v>1130209</v>
      </c>
      <c r="B93" s="170" t="str">
        <f>+IF(MAYO!B93=0,"",MAYO!B93)</f>
        <v>OTROS</v>
      </c>
      <c r="C93" s="172">
        <f t="shared" ref="C93:N93" si="91">SUM(C94:C97)</f>
        <v>8000000</v>
      </c>
      <c r="D93" s="172">
        <f t="shared" si="91"/>
        <v>0</v>
      </c>
      <c r="E93" s="172">
        <f t="shared" si="91"/>
        <v>0</v>
      </c>
      <c r="F93" s="173">
        <f t="shared" si="91"/>
        <v>8000000</v>
      </c>
      <c r="G93" s="171">
        <f t="shared" si="91"/>
        <v>365627</v>
      </c>
      <c r="H93" s="172">
        <f t="shared" si="91"/>
        <v>63250</v>
      </c>
      <c r="I93" s="173">
        <f t="shared" si="91"/>
        <v>428877</v>
      </c>
      <c r="J93" s="171">
        <f t="shared" si="91"/>
        <v>365627</v>
      </c>
      <c r="K93" s="172">
        <f t="shared" si="91"/>
        <v>63250</v>
      </c>
      <c r="L93" s="173">
        <f t="shared" si="91"/>
        <v>428877</v>
      </c>
      <c r="M93" s="171">
        <f t="shared" si="91"/>
        <v>7571123</v>
      </c>
      <c r="N93" s="173">
        <f t="shared" si="91"/>
        <v>7571123</v>
      </c>
      <c r="O93" s="467"/>
      <c r="P93" s="171">
        <f>SUM(P94:P97)</f>
        <v>0</v>
      </c>
      <c r="Q93" s="173">
        <f>SUM(Q94:Q97)</f>
        <v>0</v>
      </c>
      <c r="R93" s="32"/>
      <c r="S93" s="156" t="str">
        <f>+IF(MAYO!S93=0,"",MAYO!S93)</f>
        <v>1020301-2</v>
      </c>
      <c r="T93" s="55" t="str">
        <f>+IF(MAYO!T93=0,"",MAYO!T93)</f>
        <v>Aportes Fondos Pensionales - Sin Sit. Fondos</v>
      </c>
      <c r="U93" s="29">
        <f>+ENERO!U93</f>
        <v>100560974</v>
      </c>
      <c r="V93" s="17">
        <f>MAYO!V93+JUNIO!AL93</f>
        <v>0</v>
      </c>
      <c r="W93" s="17">
        <f>MAYO!W93+JUNIO!AM93</f>
        <v>0</v>
      </c>
      <c r="X93" s="20">
        <f>SUM(U93:W93)</f>
        <v>100560974</v>
      </c>
      <c r="Y93" s="21">
        <f>MAYO!AA93</f>
        <v>32318860</v>
      </c>
      <c r="Z93" s="457">
        <v>7273324</v>
      </c>
      <c r="AA93" s="20">
        <f>SUM(Y93:Z93)</f>
        <v>39592184</v>
      </c>
      <c r="AB93" s="21">
        <f>MAYO!AD93</f>
        <v>32318860</v>
      </c>
      <c r="AC93" s="457">
        <v>7273324</v>
      </c>
      <c r="AD93" s="20">
        <f>SUM(AB93:AC93)</f>
        <v>39592184</v>
      </c>
      <c r="AE93" s="21">
        <f>MAYO!AG93</f>
        <v>32318860</v>
      </c>
      <c r="AF93" s="457">
        <v>7273324</v>
      </c>
      <c r="AG93" s="20">
        <f>SUM(AE93:AF93)</f>
        <v>39592184</v>
      </c>
      <c r="AH93" s="21">
        <f>X93-AA93</f>
        <v>60968790</v>
      </c>
      <c r="AI93" s="17">
        <f>X93-AD93</f>
        <v>60968790</v>
      </c>
      <c r="AJ93" s="18">
        <f>X93-AG93</f>
        <v>60968790</v>
      </c>
      <c r="AK93" s="10"/>
      <c r="AL93" s="455">
        <v>0</v>
      </c>
      <c r="AM93" s="458">
        <v>0</v>
      </c>
      <c r="AN93" s="32"/>
      <c r="AO93" s="561"/>
      <c r="AP93" s="561"/>
      <c r="AQ93" s="561"/>
      <c r="AR93" s="561"/>
      <c r="AS93" s="561"/>
      <c r="AT93" s="561"/>
      <c r="AU93" s="561"/>
      <c r="AV93" s="561"/>
      <c r="AW93" s="561"/>
      <c r="AX93" s="561"/>
      <c r="AY93" s="561"/>
      <c r="AZ93" s="561"/>
      <c r="BL93" s="32"/>
    </row>
    <row r="94" spans="1:70" s="562" customFormat="1" x14ac:dyDescent="0.2">
      <c r="A94" s="11" t="str">
        <f>+IF(MAYO!A94=0,"",MAYO!A94)</f>
        <v>1130209 - 1</v>
      </c>
      <c r="B94" s="58" t="str">
        <f>+IF(MAYO!B94=0,"",MAYO!B94)</f>
        <v>Bienestar Social</v>
      </c>
      <c r="C94" s="456">
        <f>+ENERO!C94</f>
        <v>0</v>
      </c>
      <c r="D94" s="456">
        <f>MAYO!D94+JUNIO!P94</f>
        <v>0</v>
      </c>
      <c r="E94" s="456">
        <f>MAYO!E94+JUNIO!Q94</f>
        <v>0</v>
      </c>
      <c r="F94" s="170">
        <f>SUM(C94:E94)</f>
        <v>0</v>
      </c>
      <c r="G94" s="283">
        <f>MAYO!I94</f>
        <v>0</v>
      </c>
      <c r="H94" s="457">
        <v>0</v>
      </c>
      <c r="I94" s="170">
        <f>SUM(G94:H94)</f>
        <v>0</v>
      </c>
      <c r="J94" s="283">
        <f>MAYO!L94</f>
        <v>0</v>
      </c>
      <c r="K94" s="457">
        <v>0</v>
      </c>
      <c r="L94" s="170">
        <f>SUM(J94:K94)</f>
        <v>0</v>
      </c>
      <c r="M94" s="283">
        <f>F94-I94</f>
        <v>0</v>
      </c>
      <c r="N94" s="170">
        <f>F94-L94</f>
        <v>0</v>
      </c>
      <c r="O94" s="467"/>
      <c r="P94" s="455">
        <v>0</v>
      </c>
      <c r="Q94" s="458">
        <v>0</v>
      </c>
      <c r="R94" s="32"/>
      <c r="S94" s="156" t="str">
        <f>+IF(MAYO!S94=0,"",MAYO!S94)</f>
        <v>1020301-3</v>
      </c>
      <c r="T94" s="55" t="str">
        <f>+IF(MAYO!T94=0,"",MAYO!T94)</f>
        <v xml:space="preserve">Aportes a Fondos de Cesantia - Sin Sit. de Fondos </v>
      </c>
      <c r="U94" s="29">
        <f>+ENERO!U94</f>
        <v>77231977</v>
      </c>
      <c r="V94" s="17">
        <f>MAYO!V94+JUNIO!AL94</f>
        <v>0</v>
      </c>
      <c r="W94" s="17">
        <f>MAYO!W94+JUNIO!AM94</f>
        <v>0</v>
      </c>
      <c r="X94" s="20">
        <f>SUM(U94:W94)</f>
        <v>77231977</v>
      </c>
      <c r="Y94" s="21">
        <f>MAYO!AA94</f>
        <v>0</v>
      </c>
      <c r="Z94" s="457">
        <v>0</v>
      </c>
      <c r="AA94" s="20">
        <f>SUM(Y94:Z94)</f>
        <v>0</v>
      </c>
      <c r="AB94" s="21">
        <f>MAYO!AD94</f>
        <v>0</v>
      </c>
      <c r="AC94" s="457">
        <v>0</v>
      </c>
      <c r="AD94" s="20">
        <f>SUM(AB94:AC94)</f>
        <v>0</v>
      </c>
      <c r="AE94" s="21">
        <f>MAYO!AG94</f>
        <v>0</v>
      </c>
      <c r="AF94" s="457">
        <v>0</v>
      </c>
      <c r="AG94" s="20">
        <f>SUM(AE94:AF94)</f>
        <v>0</v>
      </c>
      <c r="AH94" s="21">
        <f>X94-AA94</f>
        <v>77231977</v>
      </c>
      <c r="AI94" s="17">
        <f>X94-AD94</f>
        <v>77231977</v>
      </c>
      <c r="AJ94" s="18">
        <f>X94-AG94</f>
        <v>77231977</v>
      </c>
      <c r="AK94" s="10"/>
      <c r="AL94" s="455">
        <v>0</v>
      </c>
      <c r="AM94" s="458">
        <v>0</v>
      </c>
      <c r="AN94" s="32"/>
      <c r="AO94" s="561"/>
      <c r="AP94" s="561"/>
      <c r="AQ94" s="561"/>
      <c r="AR94" s="561"/>
      <c r="AS94" s="561"/>
      <c r="AT94" s="561"/>
      <c r="AU94" s="561"/>
      <c r="AV94" s="561"/>
      <c r="AW94" s="561"/>
      <c r="AX94" s="561"/>
      <c r="AY94" s="561"/>
      <c r="AZ94" s="561"/>
      <c r="BL94" s="32"/>
    </row>
    <row r="95" spans="1:70" s="562" customFormat="1" x14ac:dyDescent="0.2">
      <c r="A95" s="11" t="str">
        <f>+IF(MAYO!A95=0,"",MAYO!A95)</f>
        <v>1130209 - 2</v>
      </c>
      <c r="B95" s="58" t="str">
        <f>+IF(MAYO!B95=0,"",MAYO!B95)</f>
        <v>Fondo de la Vivienda</v>
      </c>
      <c r="C95" s="456">
        <f>+ENERO!C95</f>
        <v>0</v>
      </c>
      <c r="D95" s="456">
        <f>MAYO!D95+JUNIO!P95</f>
        <v>0</v>
      </c>
      <c r="E95" s="456">
        <f>MAYO!E95+JUNIO!Q95</f>
        <v>0</v>
      </c>
      <c r="F95" s="170">
        <f>SUM(C95:E95)</f>
        <v>0</v>
      </c>
      <c r="G95" s="283">
        <f>MAYO!I95</f>
        <v>0</v>
      </c>
      <c r="H95" s="457">
        <v>0</v>
      </c>
      <c r="I95" s="170">
        <f>SUM(G95:H95)</f>
        <v>0</v>
      </c>
      <c r="J95" s="283">
        <f>MAYO!L95</f>
        <v>0</v>
      </c>
      <c r="K95" s="457">
        <v>0</v>
      </c>
      <c r="L95" s="170">
        <f>SUM(J95:K95)</f>
        <v>0</v>
      </c>
      <c r="M95" s="283">
        <f>F95-I95</f>
        <v>0</v>
      </c>
      <c r="N95" s="170">
        <f>F95-L95</f>
        <v>0</v>
      </c>
      <c r="O95" s="467"/>
      <c r="P95" s="455">
        <v>0</v>
      </c>
      <c r="Q95" s="458">
        <v>0</v>
      </c>
      <c r="R95" s="32"/>
      <c r="S95" s="156" t="str">
        <f>+IF(MAYO!S95=0,"",MAYO!S95)</f>
        <v>1020301-4</v>
      </c>
      <c r="T95" s="55" t="str">
        <f>+IF(MAYO!T95=0,"",MAYO!T95)</f>
        <v>Aporte a ARL. - Sin Sit. de Fondos</v>
      </c>
      <c r="U95" s="29">
        <f>+ENERO!U95</f>
        <v>18276298</v>
      </c>
      <c r="V95" s="17">
        <f>MAYO!V95+JUNIO!AL95</f>
        <v>0</v>
      </c>
      <c r="W95" s="17">
        <f>MAYO!W95+JUNIO!AM95</f>
        <v>0</v>
      </c>
      <c r="X95" s="20">
        <f>SUM(U95:W95)</f>
        <v>18276298</v>
      </c>
      <c r="Y95" s="21">
        <f>MAYO!AA95</f>
        <v>6929538</v>
      </c>
      <c r="Z95" s="457">
        <v>1397514</v>
      </c>
      <c r="AA95" s="20">
        <f>SUM(Y95:Z95)</f>
        <v>8327052</v>
      </c>
      <c r="AB95" s="21">
        <f>MAYO!AD95</f>
        <v>6929538</v>
      </c>
      <c r="AC95" s="457">
        <v>1397514</v>
      </c>
      <c r="AD95" s="20">
        <f>SUM(AB95:AC95)</f>
        <v>8327052</v>
      </c>
      <c r="AE95" s="21">
        <f>MAYO!AG95</f>
        <v>6929538</v>
      </c>
      <c r="AF95" s="457">
        <v>1397514</v>
      </c>
      <c r="AG95" s="20">
        <f>SUM(AE95:AF95)</f>
        <v>8327052</v>
      </c>
      <c r="AH95" s="21">
        <f>X95-AA95</f>
        <v>9949246</v>
      </c>
      <c r="AI95" s="17">
        <f>X95-AD95</f>
        <v>9949246</v>
      </c>
      <c r="AJ95" s="18">
        <f>X95-AG95</f>
        <v>9949246</v>
      </c>
      <c r="AK95" s="10"/>
      <c r="AL95" s="455">
        <v>0</v>
      </c>
      <c r="AM95" s="458">
        <v>0</v>
      </c>
      <c r="AN95" s="32"/>
      <c r="AO95" s="561"/>
      <c r="AP95" s="561"/>
      <c r="AQ95" s="561"/>
      <c r="AR95" s="561"/>
      <c r="AS95" s="561"/>
      <c r="AT95" s="561"/>
      <c r="AU95" s="561"/>
      <c r="AV95" s="561"/>
      <c r="AW95" s="561"/>
      <c r="AX95" s="561"/>
      <c r="AY95" s="561"/>
      <c r="AZ95" s="561"/>
      <c r="BL95" s="32"/>
    </row>
    <row r="96" spans="1:70" s="32" customFormat="1" x14ac:dyDescent="0.2">
      <c r="A96" s="11" t="str">
        <f>+IF(MAYO!A96=0,"",MAYO!A96)</f>
        <v>1130209 - 3</v>
      </c>
      <c r="B96" s="58" t="str">
        <f>+IF(MAYO!B96=0,"",MAYO!B96)</f>
        <v xml:space="preserve">Aprovechamientos </v>
      </c>
      <c r="C96" s="456">
        <f>+ENERO!C96</f>
        <v>8000000</v>
      </c>
      <c r="D96" s="456">
        <f>MAYO!D96+JUNIO!P96</f>
        <v>0</v>
      </c>
      <c r="E96" s="456">
        <f>MAYO!E96+JUNIO!Q96</f>
        <v>0</v>
      </c>
      <c r="F96" s="170">
        <f>SUM(C96:E96)</f>
        <v>8000000</v>
      </c>
      <c r="G96" s="283">
        <f>MAYO!I96</f>
        <v>365627</v>
      </c>
      <c r="H96" s="457">
        <v>63250</v>
      </c>
      <c r="I96" s="170">
        <f>SUM(G96:H96)</f>
        <v>428877</v>
      </c>
      <c r="J96" s="283">
        <f>MAYO!L96</f>
        <v>365627</v>
      </c>
      <c r="K96" s="457">
        <v>63250</v>
      </c>
      <c r="L96" s="170">
        <f>SUM(J96:K96)</f>
        <v>428877</v>
      </c>
      <c r="M96" s="283">
        <f>F96-I96</f>
        <v>7571123</v>
      </c>
      <c r="N96" s="170">
        <f>F96-L96</f>
        <v>7571123</v>
      </c>
      <c r="O96" s="467"/>
      <c r="P96" s="455">
        <v>0</v>
      </c>
      <c r="Q96" s="458">
        <v>0</v>
      </c>
      <c r="S96" s="155">
        <f>+IF(MAYO!S96=0,"",MAYO!S96)</f>
        <v>1020302</v>
      </c>
      <c r="T96" s="159" t="str">
        <f>+IF(MAYO!T96=0,"",MAYO!T96)</f>
        <v>Contribuciones - Otros</v>
      </c>
      <c r="U96" s="29">
        <f t="shared" ref="U96:AJ96" si="92">SUM(U97:U101)</f>
        <v>71005588</v>
      </c>
      <c r="V96" s="17">
        <f t="shared" si="92"/>
        <v>0</v>
      </c>
      <c r="W96" s="17">
        <f t="shared" si="92"/>
        <v>0</v>
      </c>
      <c r="X96" s="20">
        <f t="shared" si="92"/>
        <v>71005588</v>
      </c>
      <c r="Y96" s="21">
        <f t="shared" si="92"/>
        <v>16398547</v>
      </c>
      <c r="Z96" s="169">
        <f t="shared" si="92"/>
        <v>2512496</v>
      </c>
      <c r="AA96" s="20">
        <f t="shared" si="92"/>
        <v>18911043</v>
      </c>
      <c r="AB96" s="21">
        <f t="shared" si="92"/>
        <v>16398547</v>
      </c>
      <c r="AC96" s="169">
        <f t="shared" si="92"/>
        <v>2512496</v>
      </c>
      <c r="AD96" s="20">
        <f t="shared" si="92"/>
        <v>18911043</v>
      </c>
      <c r="AE96" s="21">
        <f t="shared" si="92"/>
        <v>13925387</v>
      </c>
      <c r="AF96" s="169">
        <f t="shared" si="92"/>
        <v>2473160</v>
      </c>
      <c r="AG96" s="20">
        <f t="shared" si="92"/>
        <v>16398547</v>
      </c>
      <c r="AH96" s="21">
        <f t="shared" si="92"/>
        <v>52094545</v>
      </c>
      <c r="AI96" s="17">
        <f t="shared" si="92"/>
        <v>52094545</v>
      </c>
      <c r="AJ96" s="18">
        <f t="shared" si="92"/>
        <v>54607041</v>
      </c>
      <c r="AL96" s="36">
        <f>SUM(AL97:AL101)</f>
        <v>0</v>
      </c>
      <c r="AM96" s="37">
        <f>SUM(AM97:AM101)</f>
        <v>0</v>
      </c>
      <c r="AO96" s="561"/>
      <c r="AP96" s="561"/>
      <c r="AQ96" s="561"/>
      <c r="AR96" s="561"/>
      <c r="AS96" s="561"/>
      <c r="AT96" s="561"/>
      <c r="AU96" s="561"/>
      <c r="AV96" s="561"/>
      <c r="AW96" s="561"/>
      <c r="AX96" s="561"/>
      <c r="AY96" s="561"/>
      <c r="AZ96" s="561"/>
      <c r="BA96" s="562"/>
      <c r="BC96" s="562"/>
      <c r="BD96" s="562"/>
      <c r="BE96" s="562"/>
      <c r="BF96" s="562"/>
      <c r="BL96" s="562"/>
      <c r="BM96" s="562"/>
      <c r="BN96" s="562"/>
      <c r="BO96" s="562"/>
      <c r="BP96" s="562"/>
      <c r="BQ96" s="562"/>
      <c r="BR96" s="562"/>
    </row>
    <row r="97" spans="1:70" s="562" customFormat="1" ht="13.5" thickBot="1" x14ac:dyDescent="0.25">
      <c r="A97" s="218" t="str">
        <f>+IF(MAYO!A97=0,"",MAYO!A97)</f>
        <v>1130209 - 4</v>
      </c>
      <c r="B97" s="219" t="str">
        <f>+IF(MAYO!B97=0,"",MAYO!B97)</f>
        <v>Otros</v>
      </c>
      <c r="C97" s="564">
        <f>+ENERO!C97</f>
        <v>0</v>
      </c>
      <c r="D97" s="564">
        <f>MAYO!D97+JUNIO!P97</f>
        <v>0</v>
      </c>
      <c r="E97" s="564">
        <f>MAYO!E97+JUNIO!Q97</f>
        <v>0</v>
      </c>
      <c r="F97" s="565">
        <f>SUM(C97:E97)</f>
        <v>0</v>
      </c>
      <c r="G97" s="566">
        <f>MAYO!I97</f>
        <v>0</v>
      </c>
      <c r="H97" s="475">
        <v>0</v>
      </c>
      <c r="I97" s="565">
        <f>SUM(G97:H97)</f>
        <v>0</v>
      </c>
      <c r="J97" s="566">
        <f>MAYO!L97</f>
        <v>0</v>
      </c>
      <c r="K97" s="475">
        <v>0</v>
      </c>
      <c r="L97" s="565">
        <f>SUM(J97:K97)</f>
        <v>0</v>
      </c>
      <c r="M97" s="566">
        <f>F97-I97</f>
        <v>0</v>
      </c>
      <c r="N97" s="565">
        <f>F97-L97</f>
        <v>0</v>
      </c>
      <c r="O97" s="467"/>
      <c r="P97" s="471">
        <v>0</v>
      </c>
      <c r="Q97" s="476">
        <v>0</v>
      </c>
      <c r="R97" s="32"/>
      <c r="S97" s="156" t="str">
        <f>+IF(MAYO!S97=0,"",MAYO!S97)</f>
        <v>1020302-1</v>
      </c>
      <c r="T97" s="55" t="str">
        <f>+IF(MAYO!T97=0,"",MAYO!T97)</f>
        <v>Aportes a E.P.S.- Con sit. Fondos</v>
      </c>
      <c r="U97" s="29">
        <f>+ENERO!U97</f>
        <v>9531764</v>
      </c>
      <c r="V97" s="17">
        <f>MAYO!V97+JUNIO!AL97</f>
        <v>0</v>
      </c>
      <c r="W97" s="17">
        <f>MAYO!W97+JUNIO!AM97</f>
        <v>0</v>
      </c>
      <c r="X97" s="20">
        <f t="shared" ref="X97:X102" si="93">SUM(U97:W97)</f>
        <v>9531764</v>
      </c>
      <c r="Y97" s="21">
        <f>MAYO!AA97</f>
        <v>957300</v>
      </c>
      <c r="Z97" s="457">
        <v>0</v>
      </c>
      <c r="AA97" s="20">
        <f t="shared" ref="AA97:AA102" si="94">SUM(Y97:Z97)</f>
        <v>957300</v>
      </c>
      <c r="AB97" s="21">
        <f>MAYO!AD97</f>
        <v>957300</v>
      </c>
      <c r="AC97" s="457">
        <v>0</v>
      </c>
      <c r="AD97" s="20">
        <f t="shared" ref="AD97:AD102" si="95">SUM(AB97:AC97)</f>
        <v>957300</v>
      </c>
      <c r="AE97" s="21">
        <f>MAYO!AG97</f>
        <v>957300</v>
      </c>
      <c r="AF97" s="457">
        <v>0</v>
      </c>
      <c r="AG97" s="20">
        <f t="shared" ref="AG97:AG102" si="96">SUM(AE97:AF97)</f>
        <v>957300</v>
      </c>
      <c r="AH97" s="21">
        <f t="shared" ref="AH97:AH102" si="97">X97-AA97</f>
        <v>8574464</v>
      </c>
      <c r="AI97" s="17">
        <f t="shared" ref="AI97:AI102" si="98">X97-AD97</f>
        <v>8574464</v>
      </c>
      <c r="AJ97" s="18">
        <f t="shared" ref="AJ97:AJ102" si="99">X97-AG97</f>
        <v>8574464</v>
      </c>
      <c r="AK97" s="32"/>
      <c r="AL97" s="455">
        <v>0</v>
      </c>
      <c r="AM97" s="458">
        <v>0</v>
      </c>
      <c r="AN97" s="32"/>
      <c r="AO97" s="561"/>
      <c r="AP97" s="561"/>
      <c r="AQ97" s="561"/>
      <c r="AR97" s="561"/>
      <c r="AS97" s="561"/>
      <c r="AT97" s="561"/>
      <c r="AU97" s="561"/>
      <c r="AV97" s="561"/>
      <c r="AW97" s="561"/>
      <c r="AX97" s="561"/>
      <c r="AY97" s="561"/>
      <c r="AZ97" s="561"/>
      <c r="BC97" s="32"/>
      <c r="BD97" s="32"/>
      <c r="BE97" s="32"/>
    </row>
    <row r="98" spans="1:70" s="562" customFormat="1" ht="13.5" thickBot="1" x14ac:dyDescent="0.25">
      <c r="A98" s="217"/>
      <c r="B98" s="554"/>
      <c r="C98" s="365"/>
      <c r="D98" s="365"/>
      <c r="E98" s="365"/>
      <c r="F98" s="365"/>
      <c r="G98" s="365"/>
      <c r="H98" s="365"/>
      <c r="I98" s="365"/>
      <c r="J98" s="365"/>
      <c r="K98" s="365"/>
      <c r="L98" s="365"/>
      <c r="M98" s="365"/>
      <c r="N98" s="567"/>
      <c r="O98" s="467"/>
      <c r="P98" s="568"/>
      <c r="Q98" s="567"/>
      <c r="R98" s="32"/>
      <c r="S98" s="156" t="str">
        <f>+IF(MAYO!S98=0,"",MAYO!S98)</f>
        <v>1020302-2</v>
      </c>
      <c r="T98" s="55" t="str">
        <f>+IF(MAYO!T98=0,"",MAYO!T98)</f>
        <v>Aportes Fondos Pensionales - Con Sit. Fondos</v>
      </c>
      <c r="U98" s="29">
        <f>+ENERO!U98</f>
        <v>10473878</v>
      </c>
      <c r="V98" s="17">
        <f>MAYO!V98+JUNIO!AL98</f>
        <v>0</v>
      </c>
      <c r="W98" s="17">
        <f>MAYO!W98+JUNIO!AM98</f>
        <v>0</v>
      </c>
      <c r="X98" s="20">
        <f t="shared" si="93"/>
        <v>10473878</v>
      </c>
      <c r="Y98" s="21">
        <f>MAYO!AA98</f>
        <v>3462029</v>
      </c>
      <c r="Z98" s="457">
        <v>0</v>
      </c>
      <c r="AA98" s="20">
        <f t="shared" si="94"/>
        <v>3462029</v>
      </c>
      <c r="AB98" s="21">
        <f>MAYO!AD98</f>
        <v>3462029</v>
      </c>
      <c r="AC98" s="457">
        <v>0</v>
      </c>
      <c r="AD98" s="20">
        <f t="shared" si="95"/>
        <v>3462029</v>
      </c>
      <c r="AE98" s="21">
        <f>MAYO!AG98</f>
        <v>3462029</v>
      </c>
      <c r="AF98" s="457">
        <v>0</v>
      </c>
      <c r="AG98" s="20">
        <f t="shared" si="96"/>
        <v>3462029</v>
      </c>
      <c r="AH98" s="21">
        <f t="shared" si="97"/>
        <v>7011849</v>
      </c>
      <c r="AI98" s="17">
        <f t="shared" si="98"/>
        <v>7011849</v>
      </c>
      <c r="AJ98" s="18">
        <f t="shared" si="99"/>
        <v>7011849</v>
      </c>
      <c r="AK98" s="32"/>
      <c r="AL98" s="455">
        <v>0</v>
      </c>
      <c r="AM98" s="458">
        <v>0</v>
      </c>
      <c r="AN98" s="32"/>
      <c r="AO98" s="561"/>
      <c r="AP98" s="561"/>
      <c r="AQ98" s="561"/>
      <c r="AR98" s="561"/>
      <c r="AS98" s="561"/>
      <c r="AT98" s="561"/>
      <c r="AU98" s="561"/>
      <c r="AV98" s="561"/>
      <c r="AW98" s="561"/>
      <c r="AX98" s="561"/>
      <c r="AY98" s="561"/>
      <c r="AZ98" s="561"/>
      <c r="BN98" s="32"/>
      <c r="BO98" s="32"/>
      <c r="BP98" s="32"/>
      <c r="BQ98" s="32"/>
      <c r="BR98" s="32"/>
    </row>
    <row r="99" spans="1:70" s="562" customFormat="1" ht="15.75" x14ac:dyDescent="0.2">
      <c r="A99" s="569">
        <f>+IF(MAYO!A99=0,"",MAYO!A99)</f>
        <v>11303</v>
      </c>
      <c r="B99" s="570" t="str">
        <f>+IF(MAYO!B99=0,"",MAYO!B99)</f>
        <v>Aportes no ligados a venta servicios de salud</v>
      </c>
      <c r="C99" s="572">
        <f t="shared" ref="C99:N99" si="100">SUM(C100:C106)</f>
        <v>331695000</v>
      </c>
      <c r="D99" s="572">
        <f t="shared" si="100"/>
        <v>0</v>
      </c>
      <c r="E99" s="572">
        <f t="shared" si="100"/>
        <v>20000000</v>
      </c>
      <c r="F99" s="573">
        <f t="shared" si="100"/>
        <v>351695000</v>
      </c>
      <c r="G99" s="571">
        <f t="shared" si="100"/>
        <v>139697315</v>
      </c>
      <c r="H99" s="572">
        <f t="shared" si="100"/>
        <v>23939463</v>
      </c>
      <c r="I99" s="573">
        <f t="shared" si="100"/>
        <v>163636778</v>
      </c>
      <c r="J99" s="571">
        <f t="shared" si="100"/>
        <v>139697315</v>
      </c>
      <c r="K99" s="572">
        <f t="shared" si="100"/>
        <v>23939463</v>
      </c>
      <c r="L99" s="573">
        <f t="shared" si="100"/>
        <v>163636778</v>
      </c>
      <c r="M99" s="571">
        <f t="shared" si="100"/>
        <v>188058222</v>
      </c>
      <c r="N99" s="573">
        <f t="shared" si="100"/>
        <v>188058222</v>
      </c>
      <c r="P99" s="215">
        <f>SUM(P100:P106)</f>
        <v>0</v>
      </c>
      <c r="Q99" s="216">
        <f>SUM(Q100:Q106)</f>
        <v>0</v>
      </c>
      <c r="R99" s="32"/>
      <c r="S99" s="156" t="str">
        <f>+IF(MAYO!S99=0,"",MAYO!S99)</f>
        <v>1020302-3</v>
      </c>
      <c r="T99" s="55" t="str">
        <f>+IF(MAYO!T99=0,"",MAYO!T99)</f>
        <v xml:space="preserve">Aportes a Fondos de Cesantia - Con Sit. de Fondos </v>
      </c>
      <c r="U99" s="29">
        <f>+ENERO!U99</f>
        <v>10246285</v>
      </c>
      <c r="V99" s="17">
        <f>MAYO!V99+JUNIO!AL99</f>
        <v>0</v>
      </c>
      <c r="W99" s="17">
        <f>MAYO!W99+JUNIO!AM99</f>
        <v>0</v>
      </c>
      <c r="X99" s="20">
        <f t="shared" si="93"/>
        <v>10246285</v>
      </c>
      <c r="Y99" s="21">
        <f>MAYO!AA99</f>
        <v>0</v>
      </c>
      <c r="Z99" s="457">
        <v>0</v>
      </c>
      <c r="AA99" s="20">
        <f t="shared" si="94"/>
        <v>0</v>
      </c>
      <c r="AB99" s="21">
        <f>MAYO!AD99</f>
        <v>0</v>
      </c>
      <c r="AC99" s="457">
        <v>0</v>
      </c>
      <c r="AD99" s="20">
        <f t="shared" si="95"/>
        <v>0</v>
      </c>
      <c r="AE99" s="21">
        <f>MAYO!AG99</f>
        <v>0</v>
      </c>
      <c r="AF99" s="457">
        <v>0</v>
      </c>
      <c r="AG99" s="20">
        <f t="shared" si="96"/>
        <v>0</v>
      </c>
      <c r="AH99" s="21">
        <f t="shared" si="97"/>
        <v>10246285</v>
      </c>
      <c r="AI99" s="17">
        <f t="shared" si="98"/>
        <v>10246285</v>
      </c>
      <c r="AJ99" s="18">
        <f t="shared" si="99"/>
        <v>10246285</v>
      </c>
      <c r="AK99" s="32"/>
      <c r="AL99" s="455">
        <v>0</v>
      </c>
      <c r="AM99" s="458">
        <v>0</v>
      </c>
      <c r="AN99" s="32"/>
      <c r="AO99" s="561"/>
      <c r="AP99" s="561"/>
      <c r="AQ99" s="561"/>
      <c r="AR99" s="561"/>
      <c r="AS99" s="561"/>
      <c r="AT99" s="561"/>
      <c r="AU99" s="561"/>
      <c r="AV99" s="561"/>
      <c r="AW99" s="561"/>
      <c r="AX99" s="561"/>
      <c r="AY99" s="561"/>
      <c r="AZ99" s="561"/>
      <c r="BM99" s="32"/>
    </row>
    <row r="100" spans="1:70" s="467" customFormat="1" x14ac:dyDescent="0.2">
      <c r="A100" s="33" t="str">
        <f>+IF(MAYO!A100=0,"",MAYO!A100)</f>
        <v>11303-1</v>
      </c>
      <c r="B100" s="59" t="str">
        <f>+IF(MAYO!B100=0,"",MAYO!B100)</f>
        <v xml:space="preserve">NACION </v>
      </c>
      <c r="C100" s="574">
        <f>+ENERO!C100</f>
        <v>0</v>
      </c>
      <c r="D100" s="574">
        <f>MAYO!D100+JUNIO!P100</f>
        <v>0</v>
      </c>
      <c r="E100" s="574">
        <f>MAYO!E100+JUNIO!Q100</f>
        <v>0</v>
      </c>
      <c r="F100" s="575">
        <f t="shared" ref="F100:F106" si="101">SUM(C100:E100)</f>
        <v>0</v>
      </c>
      <c r="G100" s="576">
        <f>MAYO!I100</f>
        <v>0</v>
      </c>
      <c r="H100" s="457">
        <v>0</v>
      </c>
      <c r="I100" s="575">
        <f t="shared" ref="I100:I106" si="102">SUM(G100:H100)</f>
        <v>0</v>
      </c>
      <c r="J100" s="576">
        <f>MAYO!L100</f>
        <v>0</v>
      </c>
      <c r="K100" s="457">
        <v>0</v>
      </c>
      <c r="L100" s="575">
        <f t="shared" ref="L100:L106" si="103">SUM(J100:K100)</f>
        <v>0</v>
      </c>
      <c r="M100" s="576">
        <f t="shared" ref="M100:M106" si="104">F100-I100</f>
        <v>0</v>
      </c>
      <c r="N100" s="575">
        <f t="shared" ref="N100:N106" si="105">F100-L100</f>
        <v>0</v>
      </c>
      <c r="O100" s="562"/>
      <c r="P100" s="455">
        <v>0</v>
      </c>
      <c r="Q100" s="458">
        <v>0</v>
      </c>
      <c r="R100" s="10"/>
      <c r="S100" s="156" t="str">
        <f>+IF(MAYO!S100=0,"",MAYO!S100)</f>
        <v>1020302-4</v>
      </c>
      <c r="T100" s="55" t="str">
        <f>+IF(MAYO!T100=0,"",MAYO!T100)</f>
        <v>Aporte a ARL. - Con Sit. de Fondos</v>
      </c>
      <c r="U100" s="29">
        <f>+ENERO!U100</f>
        <v>1811777</v>
      </c>
      <c r="V100" s="17">
        <f>MAYO!V100+JUNIO!AL100</f>
        <v>0</v>
      </c>
      <c r="W100" s="17">
        <f>MAYO!W100+JUNIO!AM100</f>
        <v>0</v>
      </c>
      <c r="X100" s="20">
        <f t="shared" si="93"/>
        <v>1811777</v>
      </c>
      <c r="Y100" s="21">
        <f>MAYO!AA100</f>
        <v>0</v>
      </c>
      <c r="Z100" s="457">
        <v>0</v>
      </c>
      <c r="AA100" s="20">
        <f t="shared" si="94"/>
        <v>0</v>
      </c>
      <c r="AB100" s="21">
        <f>MAYO!AD100</f>
        <v>0</v>
      </c>
      <c r="AC100" s="457">
        <v>0</v>
      </c>
      <c r="AD100" s="20">
        <f t="shared" si="95"/>
        <v>0</v>
      </c>
      <c r="AE100" s="21">
        <f>MAYO!AG100</f>
        <v>0</v>
      </c>
      <c r="AF100" s="457">
        <v>0</v>
      </c>
      <c r="AG100" s="20">
        <f t="shared" si="96"/>
        <v>0</v>
      </c>
      <c r="AH100" s="21">
        <f t="shared" si="97"/>
        <v>1811777</v>
      </c>
      <c r="AI100" s="17">
        <f t="shared" si="98"/>
        <v>1811777</v>
      </c>
      <c r="AJ100" s="18">
        <f t="shared" si="99"/>
        <v>1811777</v>
      </c>
      <c r="AK100" s="32"/>
      <c r="AL100" s="455">
        <v>0</v>
      </c>
      <c r="AM100" s="458">
        <v>0</v>
      </c>
      <c r="AN100" s="10"/>
      <c r="AO100" s="365"/>
      <c r="AP100" s="365"/>
      <c r="AQ100" s="365"/>
      <c r="AR100" s="365"/>
      <c r="AS100" s="365"/>
      <c r="AT100" s="365"/>
      <c r="AU100" s="365"/>
      <c r="AV100" s="365"/>
      <c r="AW100" s="365"/>
      <c r="AX100" s="365"/>
      <c r="AY100" s="365"/>
      <c r="AZ100" s="365"/>
      <c r="BM100" s="562"/>
      <c r="BN100" s="562"/>
      <c r="BO100" s="562"/>
      <c r="BP100" s="562"/>
      <c r="BQ100" s="562"/>
      <c r="BR100" s="562"/>
    </row>
    <row r="101" spans="1:70" s="467" customFormat="1" x14ac:dyDescent="0.2">
      <c r="A101" s="33" t="str">
        <f>+IF(MAYO!A101=0,"",MAYO!A101)</f>
        <v>11303-2</v>
      </c>
      <c r="B101" s="59" t="str">
        <f>+IF(MAYO!B101=0,"",MAYO!B101)</f>
        <v>DEPARTAMENTO</v>
      </c>
      <c r="C101" s="574">
        <f>+ENERO!C101</f>
        <v>0</v>
      </c>
      <c r="D101" s="574">
        <f>MAYO!D101+JUNIO!P101</f>
        <v>0</v>
      </c>
      <c r="E101" s="574">
        <f>MAYO!E101+JUNIO!Q101</f>
        <v>0</v>
      </c>
      <c r="F101" s="575">
        <f t="shared" si="101"/>
        <v>0</v>
      </c>
      <c r="G101" s="576">
        <f>MAYO!I101</f>
        <v>0</v>
      </c>
      <c r="H101" s="457">
        <v>0</v>
      </c>
      <c r="I101" s="575">
        <f t="shared" si="102"/>
        <v>0</v>
      </c>
      <c r="J101" s="576">
        <f>MAYO!L101</f>
        <v>0</v>
      </c>
      <c r="K101" s="457">
        <v>0</v>
      </c>
      <c r="L101" s="575">
        <f t="shared" si="103"/>
        <v>0</v>
      </c>
      <c r="M101" s="576">
        <f t="shared" si="104"/>
        <v>0</v>
      </c>
      <c r="N101" s="575">
        <f t="shared" si="105"/>
        <v>0</v>
      </c>
      <c r="O101" s="562"/>
      <c r="P101" s="455">
        <v>0</v>
      </c>
      <c r="Q101" s="458">
        <v>0</v>
      </c>
      <c r="R101" s="10"/>
      <c r="S101" s="156" t="str">
        <f>+IF(MAYO!S101=0,"",MAYO!S101)</f>
        <v>1020302-5</v>
      </c>
      <c r="T101" s="55" t="str">
        <f>+IF(MAYO!T101=0,"",MAYO!T101)</f>
        <v>Aporte a Caja Compensación Familiar</v>
      </c>
      <c r="U101" s="29">
        <f>+ENERO!U101</f>
        <v>38941884</v>
      </c>
      <c r="V101" s="17">
        <f>MAYO!V101+JUNIO!AL101</f>
        <v>0</v>
      </c>
      <c r="W101" s="17">
        <f>MAYO!W101+JUNIO!AM101</f>
        <v>0</v>
      </c>
      <c r="X101" s="20">
        <f t="shared" si="93"/>
        <v>38941884</v>
      </c>
      <c r="Y101" s="21">
        <f>MAYO!AA101</f>
        <v>11979218</v>
      </c>
      <c r="Z101" s="457">
        <v>2512496</v>
      </c>
      <c r="AA101" s="20">
        <f t="shared" si="94"/>
        <v>14491714</v>
      </c>
      <c r="AB101" s="21">
        <f>MAYO!AD101</f>
        <v>11979218</v>
      </c>
      <c r="AC101" s="457">
        <v>2512496</v>
      </c>
      <c r="AD101" s="20">
        <f t="shared" si="95"/>
        <v>14491714</v>
      </c>
      <c r="AE101" s="21">
        <f>MAYO!AG101</f>
        <v>9506058</v>
      </c>
      <c r="AF101" s="457">
        <v>2473160</v>
      </c>
      <c r="AG101" s="20">
        <f t="shared" si="96"/>
        <v>11979218</v>
      </c>
      <c r="AH101" s="21">
        <f t="shared" si="97"/>
        <v>24450170</v>
      </c>
      <c r="AI101" s="17">
        <f t="shared" si="98"/>
        <v>24450170</v>
      </c>
      <c r="AJ101" s="18">
        <f t="shared" si="99"/>
        <v>26962666</v>
      </c>
      <c r="AK101" s="32"/>
      <c r="AL101" s="455">
        <v>0</v>
      </c>
      <c r="AM101" s="458">
        <v>0</v>
      </c>
      <c r="AN101" s="10"/>
      <c r="AO101" s="365"/>
      <c r="AP101" s="365"/>
      <c r="AQ101" s="365"/>
      <c r="AR101" s="365"/>
      <c r="AS101" s="365"/>
      <c r="AT101" s="365"/>
      <c r="AU101" s="365"/>
      <c r="AV101" s="365"/>
      <c r="AW101" s="365"/>
      <c r="AX101" s="365"/>
      <c r="AY101" s="365"/>
      <c r="AZ101" s="365"/>
      <c r="BM101" s="562"/>
      <c r="BN101" s="562"/>
      <c r="BO101" s="562"/>
      <c r="BP101" s="562"/>
      <c r="BQ101" s="562"/>
      <c r="BR101" s="562"/>
    </row>
    <row r="102" spans="1:70" s="467" customFormat="1" x14ac:dyDescent="0.2">
      <c r="A102" s="33" t="str">
        <f>+IF(MAYO!A102=0,"",MAYO!A102)</f>
        <v>11303-3</v>
      </c>
      <c r="B102" s="59" t="str">
        <f>+IF(MAYO!B102=0,"",MAYO!B102)</f>
        <v>MUNICIPIO</v>
      </c>
      <c r="C102" s="574">
        <f>+ENERO!C102</f>
        <v>0</v>
      </c>
      <c r="D102" s="574">
        <f>MAYO!D102+JUNIO!P102</f>
        <v>0</v>
      </c>
      <c r="E102" s="574">
        <f>MAYO!E102+JUNIO!Q102</f>
        <v>20000000</v>
      </c>
      <c r="F102" s="575">
        <f t="shared" si="101"/>
        <v>20000000</v>
      </c>
      <c r="G102" s="576">
        <f>MAYO!I102</f>
        <v>20000000</v>
      </c>
      <c r="H102" s="457">
        <v>0</v>
      </c>
      <c r="I102" s="575">
        <f t="shared" si="102"/>
        <v>20000000</v>
      </c>
      <c r="J102" s="576">
        <f>MAYO!L102</f>
        <v>20000000</v>
      </c>
      <c r="K102" s="457">
        <v>0</v>
      </c>
      <c r="L102" s="575">
        <f t="shared" si="103"/>
        <v>20000000</v>
      </c>
      <c r="M102" s="576">
        <f t="shared" si="104"/>
        <v>0</v>
      </c>
      <c r="N102" s="575">
        <f t="shared" si="105"/>
        <v>0</v>
      </c>
      <c r="O102" s="562"/>
      <c r="P102" s="455">
        <v>0</v>
      </c>
      <c r="Q102" s="458">
        <v>0</v>
      </c>
      <c r="R102" s="10"/>
      <c r="S102" s="155">
        <f>+IF(MAYO!S102=0,"",MAYO!S102)</f>
        <v>1020399</v>
      </c>
      <c r="T102" s="159" t="str">
        <f>+IF(MAYO!T102=0,"",MAYO!T102)</f>
        <v>Vigencias Anteriores</v>
      </c>
      <c r="U102" s="29">
        <f>+ENERO!U102</f>
        <v>0</v>
      </c>
      <c r="V102" s="17">
        <f>MAYO!V102+JUNIO!AL102</f>
        <v>0</v>
      </c>
      <c r="W102" s="17">
        <f>MAYO!W102+JUNIO!AM102</f>
        <v>58780867</v>
      </c>
      <c r="X102" s="20">
        <f t="shared" si="93"/>
        <v>58780867</v>
      </c>
      <c r="Y102" s="21">
        <f>MAYO!AA102</f>
        <v>58780867</v>
      </c>
      <c r="Z102" s="457">
        <v>0</v>
      </c>
      <c r="AA102" s="20">
        <f t="shared" si="94"/>
        <v>58780867</v>
      </c>
      <c r="AB102" s="21">
        <f>MAYO!AD102</f>
        <v>58780867</v>
      </c>
      <c r="AC102" s="457">
        <v>0</v>
      </c>
      <c r="AD102" s="20">
        <f t="shared" si="95"/>
        <v>58780867</v>
      </c>
      <c r="AE102" s="21">
        <f>MAYO!AG102</f>
        <v>43283113</v>
      </c>
      <c r="AF102" s="457">
        <v>2480004</v>
      </c>
      <c r="AG102" s="20">
        <f t="shared" si="96"/>
        <v>45763117</v>
      </c>
      <c r="AH102" s="21">
        <f t="shared" si="97"/>
        <v>0</v>
      </c>
      <c r="AI102" s="17">
        <f t="shared" si="98"/>
        <v>0</v>
      </c>
      <c r="AJ102" s="18">
        <f t="shared" si="99"/>
        <v>13017750</v>
      </c>
      <c r="AK102" s="10"/>
      <c r="AL102" s="455">
        <v>0</v>
      </c>
      <c r="AM102" s="458">
        <v>0</v>
      </c>
      <c r="AN102" s="10"/>
      <c r="AO102" s="365"/>
      <c r="AP102" s="365"/>
      <c r="AQ102" s="365"/>
      <c r="AR102" s="365"/>
      <c r="AS102" s="365"/>
      <c r="AT102" s="365"/>
      <c r="AU102" s="365"/>
      <c r="AV102" s="365"/>
      <c r="AW102" s="365"/>
      <c r="AX102" s="365"/>
      <c r="AY102" s="365"/>
      <c r="AZ102" s="365"/>
    </row>
    <row r="103" spans="1:70" s="467" customFormat="1" ht="15.75" x14ac:dyDescent="0.2">
      <c r="A103" s="33" t="str">
        <f>+IF(MAYO!A103=0,"",MAYO!A103)</f>
        <v>11303-4</v>
      </c>
      <c r="B103" s="59" t="str">
        <f>+IF(MAYO!B103=0,"",MAYO!B103)</f>
        <v>CONVENIOS (EMPRESTITO)</v>
      </c>
      <c r="C103" s="574">
        <f>+ENERO!C103</f>
        <v>0</v>
      </c>
      <c r="D103" s="574">
        <f>MAYO!D103+JUNIO!P103</f>
        <v>0</v>
      </c>
      <c r="E103" s="574">
        <f>MAYO!E103+JUNIO!Q103</f>
        <v>0</v>
      </c>
      <c r="F103" s="575">
        <f t="shared" si="101"/>
        <v>0</v>
      </c>
      <c r="G103" s="576">
        <f>MAYO!I103</f>
        <v>0</v>
      </c>
      <c r="H103" s="457">
        <v>0</v>
      </c>
      <c r="I103" s="575">
        <f t="shared" si="102"/>
        <v>0</v>
      </c>
      <c r="J103" s="576">
        <f>MAYO!L103</f>
        <v>0</v>
      </c>
      <c r="K103" s="457">
        <v>0</v>
      </c>
      <c r="L103" s="575">
        <f t="shared" si="103"/>
        <v>0</v>
      </c>
      <c r="M103" s="576">
        <f t="shared" si="104"/>
        <v>0</v>
      </c>
      <c r="N103" s="575">
        <f t="shared" si="105"/>
        <v>0</v>
      </c>
      <c r="O103" s="562"/>
      <c r="P103" s="455">
        <v>0</v>
      </c>
      <c r="Q103" s="458">
        <v>0</v>
      </c>
      <c r="R103" s="10"/>
      <c r="S103" s="448" t="str">
        <f>+IF(MAYO!S103=0,"",MAYO!S103)</f>
        <v/>
      </c>
      <c r="T103" s="649" t="str">
        <f>+IF(MAYO!T103=0,"",MAYO!T103)</f>
        <v/>
      </c>
      <c r="U103" s="193"/>
      <c r="V103" s="193"/>
      <c r="W103" s="193"/>
      <c r="X103" s="193"/>
      <c r="Y103" s="193"/>
      <c r="Z103" s="193"/>
      <c r="AA103" s="193"/>
      <c r="AB103" s="193"/>
      <c r="AC103" s="193"/>
      <c r="AD103" s="193"/>
      <c r="AE103" s="193"/>
      <c r="AF103" s="193"/>
      <c r="AG103" s="193"/>
      <c r="AH103" s="193"/>
      <c r="AI103" s="193"/>
      <c r="AJ103" s="207"/>
      <c r="AK103" s="10"/>
      <c r="AL103" s="213"/>
      <c r="AM103" s="214"/>
      <c r="AN103" s="10"/>
      <c r="AO103" s="365"/>
      <c r="AP103" s="365"/>
      <c r="AQ103" s="365"/>
      <c r="AR103" s="365"/>
      <c r="AS103" s="365"/>
      <c r="AT103" s="365"/>
      <c r="AU103" s="365"/>
      <c r="AV103" s="365"/>
      <c r="AW103" s="365"/>
      <c r="AX103" s="365"/>
      <c r="AY103" s="365"/>
      <c r="AZ103" s="365"/>
    </row>
    <row r="104" spans="1:70" s="467" customFormat="1" ht="15" x14ac:dyDescent="0.2">
      <c r="A104" s="33" t="str">
        <f>+IF(MAYO!A104=0,"",MAYO!A104)</f>
        <v>11303-5</v>
      </c>
      <c r="B104" s="59" t="str">
        <f>+IF(MAYO!B104=0,"",MAYO!B104)</f>
        <v>OTROS CONVENIOS</v>
      </c>
      <c r="C104" s="574">
        <f>+ENERO!C104</f>
        <v>0</v>
      </c>
      <c r="D104" s="574">
        <f>MAYO!D104+JUNIO!P104</f>
        <v>0</v>
      </c>
      <c r="E104" s="574">
        <f>MAYO!E104+JUNIO!Q104</f>
        <v>0</v>
      </c>
      <c r="F104" s="575">
        <f t="shared" si="101"/>
        <v>0</v>
      </c>
      <c r="G104" s="576">
        <f>MAYO!I104</f>
        <v>0</v>
      </c>
      <c r="H104" s="457">
        <v>0</v>
      </c>
      <c r="I104" s="575">
        <f t="shared" si="102"/>
        <v>0</v>
      </c>
      <c r="J104" s="576">
        <f>MAYO!L104</f>
        <v>0</v>
      </c>
      <c r="K104" s="457">
        <v>0</v>
      </c>
      <c r="L104" s="575">
        <f t="shared" si="103"/>
        <v>0</v>
      </c>
      <c r="M104" s="576">
        <f t="shared" si="104"/>
        <v>0</v>
      </c>
      <c r="N104" s="575">
        <f t="shared" si="105"/>
        <v>0</v>
      </c>
      <c r="O104" s="562"/>
      <c r="P104" s="455">
        <v>0</v>
      </c>
      <c r="Q104" s="458">
        <v>0</v>
      </c>
      <c r="R104" s="10"/>
      <c r="S104" s="34">
        <f>+IF(MAYO!S104=0,"",MAYO!S104)</f>
        <v>1020400</v>
      </c>
      <c r="T104" s="158" t="str">
        <f>+IF(MAYO!T104=0,"",MAYO!T104)</f>
        <v>Contribuciones Inherentes nómina del Sector Publico</v>
      </c>
      <c r="U104" s="157">
        <f t="shared" ref="U104:AJ104" si="106">U105+U108</f>
        <v>98677355</v>
      </c>
      <c r="V104" s="144">
        <f t="shared" si="106"/>
        <v>0</v>
      </c>
      <c r="W104" s="144">
        <f t="shared" si="106"/>
        <v>2947323</v>
      </c>
      <c r="X104" s="152">
        <f t="shared" si="106"/>
        <v>101624678</v>
      </c>
      <c r="Y104" s="151">
        <f t="shared" si="106"/>
        <v>17921347</v>
      </c>
      <c r="Z104" s="144">
        <f t="shared" si="106"/>
        <v>3140620</v>
      </c>
      <c r="AA104" s="152">
        <f t="shared" si="106"/>
        <v>21061967</v>
      </c>
      <c r="AB104" s="151">
        <f t="shared" si="106"/>
        <v>17921347</v>
      </c>
      <c r="AC104" s="144">
        <f t="shared" si="106"/>
        <v>3140620</v>
      </c>
      <c r="AD104" s="152">
        <f t="shared" si="106"/>
        <v>21061967</v>
      </c>
      <c r="AE104" s="151">
        <f t="shared" si="106"/>
        <v>14829897</v>
      </c>
      <c r="AF104" s="144">
        <f t="shared" si="106"/>
        <v>3091450</v>
      </c>
      <c r="AG104" s="152">
        <f t="shared" si="106"/>
        <v>17921347</v>
      </c>
      <c r="AH104" s="151">
        <f t="shared" si="106"/>
        <v>80562711</v>
      </c>
      <c r="AI104" s="144">
        <f t="shared" si="106"/>
        <v>80562711</v>
      </c>
      <c r="AJ104" s="153">
        <f t="shared" si="106"/>
        <v>83703331</v>
      </c>
      <c r="AK104" s="10"/>
      <c r="AL104" s="151">
        <f>AL105+AL108</f>
        <v>0</v>
      </c>
      <c r="AM104" s="153">
        <f>AM105+AM108</f>
        <v>0</v>
      </c>
      <c r="AN104" s="10"/>
      <c r="AO104" s="365"/>
      <c r="AP104" s="365"/>
      <c r="AQ104" s="365"/>
      <c r="AR104" s="365"/>
      <c r="AS104" s="365"/>
      <c r="AT104" s="365"/>
      <c r="AU104" s="365"/>
      <c r="AV104" s="365"/>
      <c r="AW104" s="365"/>
      <c r="AX104" s="365"/>
      <c r="AY104" s="365"/>
      <c r="AZ104" s="365"/>
    </row>
    <row r="105" spans="1:70" s="467" customFormat="1" x14ac:dyDescent="0.2">
      <c r="A105" s="33" t="str">
        <f>+IF(MAYO!A105=0,"",MAYO!A105)</f>
        <v>11303-6</v>
      </c>
      <c r="B105" s="59" t="str">
        <f>+IF(MAYO!B105=0,"",MAYO!B105)</f>
        <v>APORTES PATRONALES MUNICIPIO / DEPARTAMENTO</v>
      </c>
      <c r="C105" s="574">
        <f>+ENERO!C105</f>
        <v>331695000</v>
      </c>
      <c r="D105" s="574">
        <f>MAYO!D105+JUNIO!P105</f>
        <v>0</v>
      </c>
      <c r="E105" s="574">
        <f>MAYO!E105+JUNIO!Q105</f>
        <v>0</v>
      </c>
      <c r="F105" s="575">
        <f t="shared" si="101"/>
        <v>331695000</v>
      </c>
      <c r="G105" s="576">
        <f>MAYO!I105</f>
        <v>119697315</v>
      </c>
      <c r="H105" s="457">
        <v>23939463</v>
      </c>
      <c r="I105" s="575">
        <f t="shared" si="102"/>
        <v>143636778</v>
      </c>
      <c r="J105" s="576">
        <f>MAYO!L105</f>
        <v>119697315</v>
      </c>
      <c r="K105" s="457">
        <v>23939463</v>
      </c>
      <c r="L105" s="575">
        <f t="shared" si="103"/>
        <v>143636778</v>
      </c>
      <c r="M105" s="576">
        <f t="shared" si="104"/>
        <v>188058222</v>
      </c>
      <c r="N105" s="575">
        <f t="shared" si="105"/>
        <v>188058222</v>
      </c>
      <c r="O105" s="562"/>
      <c r="P105" s="455">
        <v>0</v>
      </c>
      <c r="Q105" s="458">
        <v>0</v>
      </c>
      <c r="R105" s="10"/>
      <c r="S105" s="155">
        <f>+IF(MAYO!S105=0,"",MAYO!S105)</f>
        <v>1020402</v>
      </c>
      <c r="T105" s="159" t="str">
        <f>+IF(MAYO!T105=0,"",MAYO!T105)</f>
        <v>Contribuciones - Otros</v>
      </c>
      <c r="U105" s="29">
        <f t="shared" ref="U105:AJ105" si="107">SUM(U106:U107)</f>
        <v>98677355</v>
      </c>
      <c r="V105" s="17">
        <f t="shared" si="107"/>
        <v>0</v>
      </c>
      <c r="W105" s="17">
        <f t="shared" si="107"/>
        <v>0</v>
      </c>
      <c r="X105" s="20">
        <f t="shared" si="107"/>
        <v>98677355</v>
      </c>
      <c r="Y105" s="21">
        <f t="shared" si="107"/>
        <v>14974024</v>
      </c>
      <c r="Z105" s="169">
        <f t="shared" si="107"/>
        <v>3140620</v>
      </c>
      <c r="AA105" s="20">
        <f t="shared" si="107"/>
        <v>18114644</v>
      </c>
      <c r="AB105" s="21">
        <f t="shared" si="107"/>
        <v>14974024</v>
      </c>
      <c r="AC105" s="169">
        <f t="shared" si="107"/>
        <v>3140620</v>
      </c>
      <c r="AD105" s="20">
        <f t="shared" si="107"/>
        <v>18114644</v>
      </c>
      <c r="AE105" s="21">
        <f t="shared" si="107"/>
        <v>11882574</v>
      </c>
      <c r="AF105" s="169">
        <f t="shared" si="107"/>
        <v>3091450</v>
      </c>
      <c r="AG105" s="20">
        <f t="shared" si="107"/>
        <v>14974024</v>
      </c>
      <c r="AH105" s="21">
        <f t="shared" si="107"/>
        <v>80562711</v>
      </c>
      <c r="AI105" s="17">
        <f t="shared" si="107"/>
        <v>80562711</v>
      </c>
      <c r="AJ105" s="18">
        <f t="shared" si="107"/>
        <v>83703331</v>
      </c>
      <c r="AK105" s="12"/>
      <c r="AL105" s="31">
        <f>SUM(AL106:AL107)</f>
        <v>0</v>
      </c>
      <c r="AM105" s="28">
        <f>SUM(AM106:AM107)</f>
        <v>0</v>
      </c>
      <c r="AN105" s="10"/>
      <c r="AO105" s="365"/>
      <c r="AP105" s="365"/>
      <c r="AQ105" s="365"/>
      <c r="AR105" s="365"/>
      <c r="AS105" s="365"/>
      <c r="AT105" s="365"/>
      <c r="AU105" s="365"/>
      <c r="AV105" s="365"/>
      <c r="AW105" s="365"/>
      <c r="AX105" s="365"/>
      <c r="AY105" s="365"/>
      <c r="AZ105" s="365"/>
    </row>
    <row r="106" spans="1:70" s="467" customFormat="1" ht="15.75" thickBot="1" x14ac:dyDescent="0.25">
      <c r="A106" s="577" t="str">
        <f>+IF(MAYO!A106=0,"",MAYO!A106)</f>
        <v>11303-5</v>
      </c>
      <c r="B106" s="578" t="str">
        <f>+IF(MAYO!B106=0,"",MAYO!B106)</f>
        <v>Vigencias Anteriores</v>
      </c>
      <c r="C106" s="564">
        <f>+ENERO!C106</f>
        <v>0</v>
      </c>
      <c r="D106" s="564">
        <f>MAYO!D106+JUNIO!P106</f>
        <v>0</v>
      </c>
      <c r="E106" s="564">
        <f>MAYO!E106+JUNIO!Q106</f>
        <v>0</v>
      </c>
      <c r="F106" s="565">
        <f t="shared" si="101"/>
        <v>0</v>
      </c>
      <c r="G106" s="566">
        <f>MAYO!I106</f>
        <v>0</v>
      </c>
      <c r="H106" s="475">
        <v>0</v>
      </c>
      <c r="I106" s="565">
        <f t="shared" si="102"/>
        <v>0</v>
      </c>
      <c r="J106" s="566">
        <f>MAYO!L106</f>
        <v>0</v>
      </c>
      <c r="K106" s="475">
        <v>0</v>
      </c>
      <c r="L106" s="565">
        <f t="shared" si="103"/>
        <v>0</v>
      </c>
      <c r="M106" s="566">
        <f t="shared" si="104"/>
        <v>0</v>
      </c>
      <c r="N106" s="565">
        <f t="shared" si="105"/>
        <v>0</v>
      </c>
      <c r="O106" s="562"/>
      <c r="P106" s="471">
        <v>0</v>
      </c>
      <c r="Q106" s="476">
        <v>0</v>
      </c>
      <c r="R106" s="10"/>
      <c r="S106" s="156" t="str">
        <f>+IF(MAYO!S106=0,"",MAYO!S106)</f>
        <v>1020402-1</v>
      </c>
      <c r="T106" s="159" t="str">
        <f>+IF(MAYO!T106=0,"",MAYO!T106)</f>
        <v>S.E.N.A.</v>
      </c>
      <c r="U106" s="29">
        <f>+ENERO!U106</f>
        <v>39470942</v>
      </c>
      <c r="V106" s="17">
        <f>MAYO!V106+JUNIO!AL106</f>
        <v>0</v>
      </c>
      <c r="W106" s="17">
        <f>MAYO!W106+JUNIO!AM106</f>
        <v>0</v>
      </c>
      <c r="X106" s="20">
        <f>SUM(U106:W106)</f>
        <v>39470942</v>
      </c>
      <c r="Y106" s="21">
        <f>MAYO!AA106</f>
        <v>5989610</v>
      </c>
      <c r="Z106" s="457">
        <v>1256248</v>
      </c>
      <c r="AA106" s="20">
        <f>SUM(Y106:Z106)</f>
        <v>7245858</v>
      </c>
      <c r="AB106" s="21">
        <f>MAYO!AD106</f>
        <v>5989610</v>
      </c>
      <c r="AC106" s="457">
        <v>1256248</v>
      </c>
      <c r="AD106" s="20">
        <f>SUM(AB106:AC106)</f>
        <v>7245858</v>
      </c>
      <c r="AE106" s="21">
        <f>MAYO!AG106</f>
        <v>4753030</v>
      </c>
      <c r="AF106" s="457">
        <v>1236580</v>
      </c>
      <c r="AG106" s="20">
        <f>SUM(AE106:AF106)</f>
        <v>5989610</v>
      </c>
      <c r="AH106" s="21">
        <f>X106-AA106</f>
        <v>32225084</v>
      </c>
      <c r="AI106" s="17">
        <f>X106-AD106</f>
        <v>32225084</v>
      </c>
      <c r="AJ106" s="18">
        <f>X106-AG106</f>
        <v>33481332</v>
      </c>
      <c r="AK106" s="10"/>
      <c r="AL106" s="455">
        <v>0</v>
      </c>
      <c r="AM106" s="458">
        <v>0</v>
      </c>
      <c r="AN106" s="10"/>
      <c r="AO106" s="365"/>
      <c r="AP106" s="365"/>
      <c r="AQ106" s="365"/>
      <c r="AR106" s="365"/>
      <c r="AS106" s="365"/>
      <c r="AT106" s="365"/>
      <c r="AU106" s="365"/>
      <c r="AV106" s="365"/>
      <c r="AW106" s="365"/>
      <c r="AX106" s="365"/>
      <c r="AY106" s="365"/>
      <c r="AZ106" s="365"/>
    </row>
    <row r="107" spans="1:70" s="467" customFormat="1" ht="13.5" thickBot="1" x14ac:dyDescent="0.25">
      <c r="A107" s="217"/>
      <c r="B107" s="554"/>
      <c r="C107" s="365"/>
      <c r="D107" s="365"/>
      <c r="E107" s="365"/>
      <c r="F107" s="365"/>
      <c r="G107" s="365"/>
      <c r="H107" s="365"/>
      <c r="I107" s="365"/>
      <c r="J107" s="365"/>
      <c r="K107" s="365"/>
      <c r="L107" s="365"/>
      <c r="M107" s="365"/>
      <c r="N107" s="567"/>
      <c r="O107" s="562"/>
      <c r="P107" s="480"/>
      <c r="Q107" s="481"/>
      <c r="R107" s="10"/>
      <c r="S107" s="156" t="str">
        <f>+IF(MAYO!S107=0,"",MAYO!S107)</f>
        <v>1020402-2</v>
      </c>
      <c r="T107" s="159" t="str">
        <f>+IF(MAYO!T107=0,"",MAYO!T107)</f>
        <v>I.C.B.F.</v>
      </c>
      <c r="U107" s="29">
        <f>+ENERO!U107</f>
        <v>59206413</v>
      </c>
      <c r="V107" s="17">
        <f>MAYO!V107+JUNIO!AL107</f>
        <v>0</v>
      </c>
      <c r="W107" s="17">
        <f>MAYO!W107+JUNIO!AM107</f>
        <v>0</v>
      </c>
      <c r="X107" s="20">
        <f>SUM(U107:W107)</f>
        <v>59206413</v>
      </c>
      <c r="Y107" s="21">
        <f>MAYO!AA107</f>
        <v>8984414</v>
      </c>
      <c r="Z107" s="457">
        <v>1884372</v>
      </c>
      <c r="AA107" s="20">
        <f>SUM(Y107:Z107)</f>
        <v>10868786</v>
      </c>
      <c r="AB107" s="21">
        <f>MAYO!AD107</f>
        <v>8984414</v>
      </c>
      <c r="AC107" s="457">
        <v>1884372</v>
      </c>
      <c r="AD107" s="20">
        <f>SUM(AB107:AC107)</f>
        <v>10868786</v>
      </c>
      <c r="AE107" s="21">
        <f>MAYO!AG107</f>
        <v>7129544</v>
      </c>
      <c r="AF107" s="457">
        <v>1854870</v>
      </c>
      <c r="AG107" s="20">
        <f>SUM(AE107:AF107)</f>
        <v>8984414</v>
      </c>
      <c r="AH107" s="21">
        <f>X107-AA107</f>
        <v>48337627</v>
      </c>
      <c r="AI107" s="17">
        <f>X107-AD107</f>
        <v>48337627</v>
      </c>
      <c r="AJ107" s="18">
        <f>X107-AG107</f>
        <v>50221999</v>
      </c>
      <c r="AK107" s="10"/>
      <c r="AL107" s="455">
        <v>0</v>
      </c>
      <c r="AM107" s="458">
        <v>0</v>
      </c>
      <c r="AN107" s="10"/>
      <c r="AO107" s="365"/>
      <c r="AP107" s="365"/>
      <c r="AQ107" s="365"/>
      <c r="AR107" s="365"/>
      <c r="AS107" s="365"/>
      <c r="AT107" s="365"/>
      <c r="AU107" s="365"/>
      <c r="AV107" s="365"/>
      <c r="AW107" s="365"/>
      <c r="AX107" s="365"/>
      <c r="AY107" s="365"/>
      <c r="AZ107" s="365"/>
    </row>
    <row r="108" spans="1:70" s="467" customFormat="1" ht="16.5" x14ac:dyDescent="0.2">
      <c r="A108" s="433">
        <f>+IF(MAYO!A108=0,"",MAYO!A108)</f>
        <v>2000</v>
      </c>
      <c r="B108" s="439" t="str">
        <f>+IF(MAYO!B108=0,"",MAYO!B108)</f>
        <v>INGRESOS DE CAPITAL</v>
      </c>
      <c r="C108" s="215">
        <f t="shared" ref="C108:N108" si="108">SUM(C109:C117)</f>
        <v>10400000</v>
      </c>
      <c r="D108" s="435">
        <f t="shared" si="108"/>
        <v>0</v>
      </c>
      <c r="E108" s="435">
        <f t="shared" si="108"/>
        <v>110315337</v>
      </c>
      <c r="F108" s="216">
        <f t="shared" si="108"/>
        <v>120715337</v>
      </c>
      <c r="G108" s="215">
        <f t="shared" si="108"/>
        <v>49830755</v>
      </c>
      <c r="H108" s="435">
        <f t="shared" si="108"/>
        <v>39979</v>
      </c>
      <c r="I108" s="216">
        <f t="shared" si="108"/>
        <v>49870734</v>
      </c>
      <c r="J108" s="215">
        <f t="shared" si="108"/>
        <v>49830755</v>
      </c>
      <c r="K108" s="435">
        <f t="shared" si="108"/>
        <v>39979</v>
      </c>
      <c r="L108" s="216">
        <f t="shared" si="108"/>
        <v>49870734</v>
      </c>
      <c r="M108" s="436">
        <f t="shared" si="108"/>
        <v>70844603</v>
      </c>
      <c r="N108" s="216">
        <f t="shared" si="108"/>
        <v>70844603</v>
      </c>
      <c r="O108" s="562"/>
      <c r="P108" s="215">
        <f>SUM(P109:P117)</f>
        <v>0</v>
      </c>
      <c r="Q108" s="216">
        <f>SUM(Q109:Q117)</f>
        <v>0</v>
      </c>
      <c r="R108" s="10"/>
      <c r="S108" s="155">
        <f>+IF(MAYO!S108=0,"",MAYO!S108)</f>
        <v>1020499</v>
      </c>
      <c r="T108" s="159" t="str">
        <f>+IF(MAYO!T108=0,"",MAYO!T108)</f>
        <v>Vigencias Anteriores</v>
      </c>
      <c r="U108" s="29">
        <f>+ENERO!U108</f>
        <v>0</v>
      </c>
      <c r="V108" s="17">
        <f>MAYO!V108+JUNIO!AL108</f>
        <v>0</v>
      </c>
      <c r="W108" s="17">
        <f>MAYO!W108+JUNIO!AM108</f>
        <v>2947323</v>
      </c>
      <c r="X108" s="20">
        <f>SUM(U108:W108)</f>
        <v>2947323</v>
      </c>
      <c r="Y108" s="21">
        <f>MAYO!AA108</f>
        <v>2947323</v>
      </c>
      <c r="Z108" s="457">
        <v>0</v>
      </c>
      <c r="AA108" s="20">
        <f>SUM(Y108:Z108)</f>
        <v>2947323</v>
      </c>
      <c r="AB108" s="21">
        <f>MAYO!AD108</f>
        <v>2947323</v>
      </c>
      <c r="AC108" s="457">
        <v>0</v>
      </c>
      <c r="AD108" s="20">
        <f>SUM(AB108:AC108)</f>
        <v>2947323</v>
      </c>
      <c r="AE108" s="21">
        <f>MAYO!AG108</f>
        <v>2947323</v>
      </c>
      <c r="AF108" s="457">
        <v>0</v>
      </c>
      <c r="AG108" s="20">
        <f>SUM(AE108:AF108)</f>
        <v>2947323</v>
      </c>
      <c r="AH108" s="21">
        <f>X108-AA108</f>
        <v>0</v>
      </c>
      <c r="AI108" s="17">
        <f>X108-AD108</f>
        <v>0</v>
      </c>
      <c r="AJ108" s="18">
        <f>X108-AG108</f>
        <v>0</v>
      </c>
      <c r="AK108" s="10"/>
      <c r="AL108" s="455">
        <v>0</v>
      </c>
      <c r="AM108" s="458">
        <v>0</v>
      </c>
      <c r="AN108" s="10"/>
      <c r="AO108" s="365"/>
      <c r="AP108" s="365"/>
      <c r="AQ108" s="365"/>
      <c r="AR108" s="365"/>
      <c r="AS108" s="365"/>
      <c r="AT108" s="365"/>
      <c r="AU108" s="365"/>
      <c r="AV108" s="365"/>
      <c r="AW108" s="365"/>
      <c r="AX108" s="365"/>
      <c r="AY108" s="365"/>
      <c r="AZ108" s="365"/>
    </row>
    <row r="109" spans="1:70" s="467" customFormat="1" ht="15.75" x14ac:dyDescent="0.2">
      <c r="A109" s="47">
        <f>+IF(MAYO!A109=0,"",MAYO!A109)</f>
        <v>2100</v>
      </c>
      <c r="B109" s="56" t="str">
        <f>+IF(MAYO!B109=0,"",MAYO!B109)</f>
        <v>CREDITO INTERNO</v>
      </c>
      <c r="C109" s="576">
        <f>+ENERO!C109</f>
        <v>0</v>
      </c>
      <c r="D109" s="574">
        <f>MAYO!D109+JUNIO!P109</f>
        <v>0</v>
      </c>
      <c r="E109" s="574">
        <f>MAYO!E109+JUNIO!Q109</f>
        <v>0</v>
      </c>
      <c r="F109" s="575">
        <f t="shared" ref="F109:F116" si="109">SUM(C109:E109)</f>
        <v>0</v>
      </c>
      <c r="G109" s="576">
        <f>MAYO!I109</f>
        <v>0</v>
      </c>
      <c r="H109" s="457">
        <v>0</v>
      </c>
      <c r="I109" s="575">
        <f t="shared" ref="I109:I116" si="110">SUM(G109:H109)</f>
        <v>0</v>
      </c>
      <c r="J109" s="576">
        <f>MAYO!L109</f>
        <v>0</v>
      </c>
      <c r="K109" s="457">
        <v>0</v>
      </c>
      <c r="L109" s="575">
        <f t="shared" ref="L109:L116" si="111">SUM(J109:K109)</f>
        <v>0</v>
      </c>
      <c r="M109" s="585">
        <f t="shared" ref="M109:M116" si="112">F109-I109</f>
        <v>0</v>
      </c>
      <c r="N109" s="575">
        <f t="shared" ref="N109:N116" si="113">F109-L109</f>
        <v>0</v>
      </c>
      <c r="O109" s="562"/>
      <c r="P109" s="455">
        <v>0</v>
      </c>
      <c r="Q109" s="458">
        <v>0</v>
      </c>
      <c r="R109" s="10"/>
      <c r="S109" s="448" t="str">
        <f>+IF(MAYO!S109=0,"",MAYO!S109)</f>
        <v/>
      </c>
      <c r="T109" s="649" t="str">
        <f>+IF(MAYO!T109=0,"",MAYO!T109)</f>
        <v/>
      </c>
      <c r="U109" s="193"/>
      <c r="V109" s="193"/>
      <c r="W109" s="193"/>
      <c r="X109" s="193"/>
      <c r="Y109" s="193"/>
      <c r="Z109" s="193"/>
      <c r="AA109" s="193"/>
      <c r="AB109" s="193"/>
      <c r="AC109" s="193"/>
      <c r="AD109" s="193"/>
      <c r="AE109" s="193"/>
      <c r="AF109" s="193"/>
      <c r="AG109" s="193"/>
      <c r="AH109" s="193"/>
      <c r="AI109" s="193"/>
      <c r="AJ109" s="207"/>
      <c r="AK109" s="12"/>
      <c r="AL109" s="213"/>
      <c r="AM109" s="214"/>
      <c r="AN109" s="10"/>
      <c r="AO109" s="365"/>
      <c r="AP109" s="365"/>
      <c r="AQ109" s="365"/>
      <c r="AR109" s="365"/>
      <c r="AS109" s="365"/>
      <c r="AT109" s="365"/>
      <c r="AU109" s="365"/>
      <c r="AV109" s="365"/>
      <c r="AW109" s="365"/>
      <c r="AX109" s="365"/>
      <c r="AY109" s="365"/>
      <c r="AZ109" s="365"/>
    </row>
    <row r="110" spans="1:70" s="467" customFormat="1" ht="15.75" x14ac:dyDescent="0.2">
      <c r="A110" s="586" t="str">
        <f>+IF(MAYO!A110=0,"",MAYO!A110)</f>
        <v>2100-1</v>
      </c>
      <c r="B110" s="563" t="s">
        <v>482</v>
      </c>
      <c r="C110" s="576">
        <f>+ENERO!C110</f>
        <v>0</v>
      </c>
      <c r="D110" s="574">
        <f>MAYO!D110+JUNIO!P110</f>
        <v>0</v>
      </c>
      <c r="E110" s="574">
        <f>MAYO!E110+JUNIO!Q110</f>
        <v>0</v>
      </c>
      <c r="F110" s="575">
        <f t="shared" si="109"/>
        <v>0</v>
      </c>
      <c r="G110" s="576">
        <f>MAYO!I110</f>
        <v>0</v>
      </c>
      <c r="H110" s="457">
        <v>0</v>
      </c>
      <c r="I110" s="575">
        <f t="shared" si="110"/>
        <v>0</v>
      </c>
      <c r="J110" s="576">
        <f>MAYO!L110</f>
        <v>0</v>
      </c>
      <c r="K110" s="457">
        <v>0</v>
      </c>
      <c r="L110" s="575">
        <f t="shared" si="111"/>
        <v>0</v>
      </c>
      <c r="M110" s="585">
        <f t="shared" si="112"/>
        <v>0</v>
      </c>
      <c r="N110" s="575">
        <f t="shared" si="113"/>
        <v>0</v>
      </c>
      <c r="O110" s="562"/>
      <c r="P110" s="455">
        <v>0</v>
      </c>
      <c r="Q110" s="458">
        <v>0</v>
      </c>
      <c r="R110" s="10"/>
      <c r="S110" s="469">
        <f>+IF(MAYO!S110=0,"",MAYO!S110)</f>
        <v>2000000</v>
      </c>
      <c r="T110" s="588" t="str">
        <f>+IF(MAYO!T110=0,"",MAYO!T110)</f>
        <v>GASTOS GENERALES</v>
      </c>
      <c r="U110" s="589">
        <f t="shared" ref="U110:AJ110" si="114">U112+U145</f>
        <v>529227966</v>
      </c>
      <c r="V110" s="590">
        <f t="shared" si="114"/>
        <v>0</v>
      </c>
      <c r="W110" s="590">
        <f t="shared" si="114"/>
        <v>191435636</v>
      </c>
      <c r="X110" s="591">
        <f t="shared" si="114"/>
        <v>720663602</v>
      </c>
      <c r="Y110" s="464">
        <f t="shared" si="114"/>
        <v>346899294</v>
      </c>
      <c r="Z110" s="590">
        <f t="shared" si="114"/>
        <v>39091800.07</v>
      </c>
      <c r="AA110" s="591">
        <f t="shared" si="114"/>
        <v>385991094.06999999</v>
      </c>
      <c r="AB110" s="464">
        <f t="shared" si="114"/>
        <v>288042790</v>
      </c>
      <c r="AC110" s="590">
        <f t="shared" si="114"/>
        <v>58079842.07</v>
      </c>
      <c r="AD110" s="591">
        <f t="shared" si="114"/>
        <v>346122632.06999999</v>
      </c>
      <c r="AE110" s="464">
        <f t="shared" si="114"/>
        <v>212188759</v>
      </c>
      <c r="AF110" s="590">
        <f t="shared" si="114"/>
        <v>12441046</v>
      </c>
      <c r="AG110" s="591">
        <f t="shared" si="114"/>
        <v>224629805</v>
      </c>
      <c r="AH110" s="464">
        <f t="shared" si="114"/>
        <v>334672507.93000001</v>
      </c>
      <c r="AI110" s="590">
        <f t="shared" si="114"/>
        <v>374540969.93000001</v>
      </c>
      <c r="AJ110" s="465">
        <f t="shared" si="114"/>
        <v>496033797</v>
      </c>
      <c r="AK110" s="12"/>
      <c r="AL110" s="151">
        <f>AL112+AL145</f>
        <v>0</v>
      </c>
      <c r="AM110" s="153">
        <f>AM112+AM145</f>
        <v>7228026</v>
      </c>
      <c r="AN110" s="10"/>
      <c r="AO110" s="365"/>
      <c r="AP110" s="365"/>
      <c r="AQ110" s="365"/>
      <c r="AR110" s="365"/>
      <c r="AS110" s="365"/>
      <c r="AT110" s="365"/>
      <c r="AU110" s="365"/>
      <c r="AV110" s="365"/>
      <c r="AW110" s="365"/>
      <c r="AX110" s="365"/>
      <c r="AY110" s="365"/>
      <c r="AZ110" s="365"/>
    </row>
    <row r="111" spans="1:70" s="467" customFormat="1" ht="15.75" x14ac:dyDescent="0.2">
      <c r="A111" s="47">
        <f>+IF(MAYO!A111=0,"",MAYO!A111)</f>
        <v>2200</v>
      </c>
      <c r="B111" s="56" t="str">
        <f>+IF(MAYO!B111=0,"",MAYO!B111)</f>
        <v>CREDITO EXTERNO</v>
      </c>
      <c r="C111" s="576">
        <f>+ENERO!C111</f>
        <v>0</v>
      </c>
      <c r="D111" s="574">
        <f>MAYO!D111+JUNIO!P111</f>
        <v>0</v>
      </c>
      <c r="E111" s="574">
        <f>MAYO!E111+JUNIO!Q111</f>
        <v>0</v>
      </c>
      <c r="F111" s="575">
        <f t="shared" si="109"/>
        <v>0</v>
      </c>
      <c r="G111" s="576">
        <f>MAYO!I111</f>
        <v>0</v>
      </c>
      <c r="H111" s="457">
        <v>0</v>
      </c>
      <c r="I111" s="575">
        <f t="shared" si="110"/>
        <v>0</v>
      </c>
      <c r="J111" s="576">
        <f>MAYO!L111</f>
        <v>0</v>
      </c>
      <c r="K111" s="457">
        <v>0</v>
      </c>
      <c r="L111" s="575">
        <f t="shared" si="111"/>
        <v>0</v>
      </c>
      <c r="M111" s="585">
        <f t="shared" si="112"/>
        <v>0</v>
      </c>
      <c r="N111" s="575">
        <f t="shared" si="113"/>
        <v>0</v>
      </c>
      <c r="O111" s="562"/>
      <c r="P111" s="455">
        <v>0</v>
      </c>
      <c r="Q111" s="458">
        <v>0</v>
      </c>
      <c r="R111" s="10"/>
      <c r="S111" s="448" t="str">
        <f>+IF(MAYO!S111=0,"",MAYO!S111)</f>
        <v/>
      </c>
      <c r="T111" s="649" t="str">
        <f>+IF(MAYO!T111=0,"",MAYO!T111)</f>
        <v/>
      </c>
      <c r="U111" s="193"/>
      <c r="V111" s="193"/>
      <c r="W111" s="193"/>
      <c r="X111" s="193"/>
      <c r="Y111" s="193"/>
      <c r="Z111" s="193"/>
      <c r="AA111" s="193"/>
      <c r="AB111" s="193"/>
      <c r="AC111" s="193"/>
      <c r="AD111" s="193"/>
      <c r="AE111" s="193"/>
      <c r="AF111" s="193"/>
      <c r="AG111" s="193"/>
      <c r="AH111" s="193"/>
      <c r="AI111" s="193"/>
      <c r="AJ111" s="207"/>
      <c r="AK111" s="10"/>
      <c r="AL111" s="451"/>
      <c r="AM111" s="452"/>
      <c r="AN111" s="10"/>
      <c r="AO111" s="365"/>
      <c r="AP111" s="365"/>
      <c r="AQ111" s="365"/>
      <c r="AR111" s="365"/>
      <c r="AS111" s="365"/>
      <c r="AT111" s="365"/>
      <c r="AU111" s="365"/>
      <c r="AV111" s="365"/>
      <c r="AW111" s="365"/>
      <c r="AX111" s="365"/>
      <c r="AY111" s="365"/>
      <c r="AZ111" s="365"/>
    </row>
    <row r="112" spans="1:70" s="467" customFormat="1" ht="15.75" x14ac:dyDescent="0.2">
      <c r="A112" s="592" t="str">
        <f>+IF(MAYO!A112=0,"",MAYO!A112)</f>
        <v>2200-1</v>
      </c>
      <c r="B112" s="563" t="s">
        <v>482</v>
      </c>
      <c r="C112" s="576">
        <f>+ENERO!C112</f>
        <v>0</v>
      </c>
      <c r="D112" s="574">
        <f>MAYO!D112+JUNIO!P112</f>
        <v>0</v>
      </c>
      <c r="E112" s="574">
        <f>MAYO!E112+JUNIO!Q112</f>
        <v>0</v>
      </c>
      <c r="F112" s="575">
        <f t="shared" si="109"/>
        <v>0</v>
      </c>
      <c r="G112" s="576">
        <f>MAYO!I112</f>
        <v>0</v>
      </c>
      <c r="H112" s="457">
        <v>0</v>
      </c>
      <c r="I112" s="575">
        <f t="shared" si="110"/>
        <v>0</v>
      </c>
      <c r="J112" s="576">
        <f>MAYO!L112</f>
        <v>0</v>
      </c>
      <c r="K112" s="457">
        <v>0</v>
      </c>
      <c r="L112" s="575">
        <f t="shared" si="111"/>
        <v>0</v>
      </c>
      <c r="M112" s="585">
        <f t="shared" si="112"/>
        <v>0</v>
      </c>
      <c r="N112" s="575">
        <f t="shared" si="113"/>
        <v>0</v>
      </c>
      <c r="O112" s="562"/>
      <c r="P112" s="455">
        <v>0</v>
      </c>
      <c r="Q112" s="458">
        <v>0</v>
      </c>
      <c r="R112" s="10"/>
      <c r="S112" s="469">
        <f>+IF(MAYO!S112=0,"",MAYO!S112)</f>
        <v>2010000</v>
      </c>
      <c r="T112" s="470" t="str">
        <f>+IF(MAYO!T112=0,"",MAYO!T112)</f>
        <v>Gastos de Administración</v>
      </c>
      <c r="U112" s="157">
        <f t="shared" ref="U112:AJ112" si="115">U114+U123+U141</f>
        <v>200148216</v>
      </c>
      <c r="V112" s="144">
        <f t="shared" si="115"/>
        <v>0</v>
      </c>
      <c r="W112" s="144">
        <f t="shared" si="115"/>
        <v>82236567</v>
      </c>
      <c r="X112" s="152">
        <f t="shared" si="115"/>
        <v>282384783</v>
      </c>
      <c r="Y112" s="151">
        <f t="shared" si="115"/>
        <v>108908979</v>
      </c>
      <c r="Z112" s="144">
        <f t="shared" si="115"/>
        <v>18607929.07</v>
      </c>
      <c r="AA112" s="152">
        <f t="shared" si="115"/>
        <v>127516908.06999999</v>
      </c>
      <c r="AB112" s="151">
        <f t="shared" si="115"/>
        <v>106534310</v>
      </c>
      <c r="AC112" s="144">
        <f t="shared" si="115"/>
        <v>18927929.07</v>
      </c>
      <c r="AD112" s="152">
        <f t="shared" si="115"/>
        <v>125462239.06999999</v>
      </c>
      <c r="AE112" s="151">
        <f t="shared" si="115"/>
        <v>74740713</v>
      </c>
      <c r="AF112" s="144">
        <f t="shared" si="115"/>
        <v>7474084</v>
      </c>
      <c r="AG112" s="152">
        <f t="shared" si="115"/>
        <v>82214797</v>
      </c>
      <c r="AH112" s="151">
        <f t="shared" si="115"/>
        <v>154867874.93000001</v>
      </c>
      <c r="AI112" s="144">
        <f t="shared" si="115"/>
        <v>156922543.93000001</v>
      </c>
      <c r="AJ112" s="153">
        <f t="shared" si="115"/>
        <v>200169986</v>
      </c>
      <c r="AK112" s="10"/>
      <c r="AL112" s="151">
        <f>AL114+AL123+AL141</f>
        <v>0</v>
      </c>
      <c r="AM112" s="153">
        <f>AM114+AM123+AM141</f>
        <v>7073166</v>
      </c>
      <c r="AN112" s="10"/>
      <c r="AO112" s="365"/>
      <c r="AP112" s="365"/>
      <c r="AQ112" s="365"/>
      <c r="AR112" s="365"/>
      <c r="AS112" s="365"/>
      <c r="AT112" s="365"/>
      <c r="AU112" s="365"/>
      <c r="AV112" s="365"/>
      <c r="AW112" s="365"/>
      <c r="AX112" s="365"/>
      <c r="AY112" s="365"/>
      <c r="AZ112" s="365"/>
    </row>
    <row r="113" spans="1:52" s="467" customFormat="1" ht="15.75" x14ac:dyDescent="0.2">
      <c r="A113" s="47">
        <f>+IF(MAYO!A113=0,"",MAYO!A113)</f>
        <v>2300</v>
      </c>
      <c r="B113" s="56" t="str">
        <f>+IF(MAYO!B113=0,"",MAYO!B113)</f>
        <v>RENDIMIENTOS FINANCIEROS</v>
      </c>
      <c r="C113" s="576">
        <f>+ENERO!C113</f>
        <v>2000000</v>
      </c>
      <c r="D113" s="574">
        <f>MAYO!D113+JUNIO!P113</f>
        <v>0</v>
      </c>
      <c r="E113" s="574">
        <f>MAYO!E113+JUNIO!Q113</f>
        <v>0</v>
      </c>
      <c r="F113" s="575">
        <f t="shared" si="109"/>
        <v>2000000</v>
      </c>
      <c r="G113" s="576">
        <f>MAYO!I113</f>
        <v>164946</v>
      </c>
      <c r="H113" s="457">
        <v>39979</v>
      </c>
      <c r="I113" s="575">
        <f t="shared" si="110"/>
        <v>204925</v>
      </c>
      <c r="J113" s="576">
        <f>MAYO!L113</f>
        <v>164946</v>
      </c>
      <c r="K113" s="457">
        <v>39979</v>
      </c>
      <c r="L113" s="575">
        <f t="shared" si="111"/>
        <v>204925</v>
      </c>
      <c r="M113" s="585">
        <f t="shared" si="112"/>
        <v>1795075</v>
      </c>
      <c r="N113" s="575">
        <f t="shared" si="113"/>
        <v>1795075</v>
      </c>
      <c r="O113" s="562"/>
      <c r="P113" s="455">
        <v>0</v>
      </c>
      <c r="Q113" s="458">
        <v>0</v>
      </c>
      <c r="R113" s="10"/>
      <c r="S113" s="448" t="str">
        <f>+IF(MAYO!S113=0,"",MAYO!S113)</f>
        <v/>
      </c>
      <c r="T113" s="649" t="str">
        <f>+IF(MAYO!T113=0,"",MAYO!T113)</f>
        <v/>
      </c>
      <c r="U113" s="193"/>
      <c r="V113" s="193"/>
      <c r="W113" s="193"/>
      <c r="X113" s="193"/>
      <c r="Y113" s="193"/>
      <c r="Z113" s="193"/>
      <c r="AA113" s="193"/>
      <c r="AB113" s="193"/>
      <c r="AC113" s="193"/>
      <c r="AD113" s="193"/>
      <c r="AE113" s="193"/>
      <c r="AF113" s="193"/>
      <c r="AG113" s="193"/>
      <c r="AH113" s="193"/>
      <c r="AI113" s="193"/>
      <c r="AJ113" s="207"/>
      <c r="AK113" s="10"/>
      <c r="AL113" s="451"/>
      <c r="AM113" s="452"/>
      <c r="AN113" s="10"/>
      <c r="AO113" s="365"/>
      <c r="AP113" s="365"/>
      <c r="AQ113" s="365"/>
      <c r="AR113" s="365"/>
      <c r="AS113" s="365"/>
      <c r="AT113" s="365"/>
      <c r="AU113" s="365"/>
      <c r="AV113" s="365"/>
      <c r="AW113" s="365"/>
      <c r="AX113" s="365"/>
      <c r="AY113" s="365"/>
      <c r="AZ113" s="365"/>
    </row>
    <row r="114" spans="1:52" s="467" customFormat="1" ht="15" x14ac:dyDescent="0.2">
      <c r="A114" s="48">
        <f>+IF(MAYO!A114=0,"",MAYO!A114)</f>
        <v>2400</v>
      </c>
      <c r="B114" s="55" t="str">
        <f>+IF(MAYO!B114=0,"",MAYO!B114)</f>
        <v>VENTA DE ACTIVOS</v>
      </c>
      <c r="C114" s="283">
        <f>+ENERO!C114</f>
        <v>0</v>
      </c>
      <c r="D114" s="456">
        <f>MAYO!D114+JUNIO!P114</f>
        <v>0</v>
      </c>
      <c r="E114" s="456">
        <f>MAYO!E114+JUNIO!Q114</f>
        <v>0</v>
      </c>
      <c r="F114" s="170">
        <f t="shared" si="109"/>
        <v>0</v>
      </c>
      <c r="G114" s="283">
        <f>MAYO!I114</f>
        <v>14000000</v>
      </c>
      <c r="H114" s="457">
        <v>0</v>
      </c>
      <c r="I114" s="170">
        <f t="shared" si="110"/>
        <v>14000000</v>
      </c>
      <c r="J114" s="283">
        <f>MAYO!L114</f>
        <v>14000000</v>
      </c>
      <c r="K114" s="457">
        <v>0</v>
      </c>
      <c r="L114" s="170">
        <f t="shared" si="111"/>
        <v>14000000</v>
      </c>
      <c r="M114" s="535">
        <f t="shared" si="112"/>
        <v>-14000000</v>
      </c>
      <c r="N114" s="170">
        <f t="shared" si="113"/>
        <v>-14000000</v>
      </c>
      <c r="O114" s="562"/>
      <c r="P114" s="455">
        <v>0</v>
      </c>
      <c r="Q114" s="458">
        <v>0</v>
      </c>
      <c r="R114" s="10"/>
      <c r="S114" s="34">
        <f>+IF(MAYO!S114=0,"",MAYO!S114)</f>
        <v>2010100</v>
      </c>
      <c r="T114" s="158" t="str">
        <f>+IF(MAYO!T114=0,"",MAYO!T114)</f>
        <v>Adquisición de bienes</v>
      </c>
      <c r="U114" s="157">
        <f t="shared" ref="U114:AJ114" si="116">SUM(U115:U121)</f>
        <v>32720788</v>
      </c>
      <c r="V114" s="144">
        <f t="shared" si="116"/>
        <v>0</v>
      </c>
      <c r="W114" s="144">
        <f t="shared" si="116"/>
        <v>48408177</v>
      </c>
      <c r="X114" s="152">
        <f t="shared" si="116"/>
        <v>81128965</v>
      </c>
      <c r="Y114" s="151">
        <f t="shared" si="116"/>
        <v>28841895</v>
      </c>
      <c r="Z114" s="144">
        <f t="shared" si="116"/>
        <v>0</v>
      </c>
      <c r="AA114" s="152">
        <f t="shared" si="116"/>
        <v>28841895</v>
      </c>
      <c r="AB114" s="151">
        <f t="shared" si="116"/>
        <v>28841895</v>
      </c>
      <c r="AC114" s="144">
        <f t="shared" si="116"/>
        <v>0</v>
      </c>
      <c r="AD114" s="152">
        <f t="shared" si="116"/>
        <v>28841895</v>
      </c>
      <c r="AE114" s="151">
        <f t="shared" si="116"/>
        <v>23074218</v>
      </c>
      <c r="AF114" s="144">
        <f t="shared" si="116"/>
        <v>792580</v>
      </c>
      <c r="AG114" s="152">
        <f t="shared" si="116"/>
        <v>23866798</v>
      </c>
      <c r="AH114" s="151">
        <f t="shared" si="116"/>
        <v>52287070</v>
      </c>
      <c r="AI114" s="144">
        <f t="shared" si="116"/>
        <v>52287070</v>
      </c>
      <c r="AJ114" s="153">
        <f t="shared" si="116"/>
        <v>57262167</v>
      </c>
      <c r="AK114" s="10"/>
      <c r="AL114" s="151">
        <f>SUM(AL115:AL121)</f>
        <v>0</v>
      </c>
      <c r="AM114" s="153">
        <f>SUM(AM115:AM121)</f>
        <v>7073166</v>
      </c>
      <c r="AN114" s="10"/>
      <c r="AO114" s="365"/>
      <c r="AP114" s="365"/>
      <c r="AQ114" s="365"/>
      <c r="AR114" s="365"/>
      <c r="AS114" s="365"/>
      <c r="AT114" s="365"/>
      <c r="AU114" s="365"/>
      <c r="AV114" s="365"/>
      <c r="AW114" s="365"/>
      <c r="AX114" s="365"/>
      <c r="AY114" s="365"/>
      <c r="AZ114" s="365"/>
    </row>
    <row r="115" spans="1:52" s="467" customFormat="1" x14ac:dyDescent="0.2">
      <c r="A115" s="48">
        <f>+IF(MAYO!A115=0,"",MAYO!A115)</f>
        <v>2500</v>
      </c>
      <c r="B115" s="55" t="str">
        <f>+IF(MAYO!B115=0,"",MAYO!B115)</f>
        <v>DONACIONES</v>
      </c>
      <c r="C115" s="283">
        <f>+ENERO!C115</f>
        <v>400000</v>
      </c>
      <c r="D115" s="456">
        <f>MAYO!D115+JUNIO!P115</f>
        <v>0</v>
      </c>
      <c r="E115" s="456">
        <f>MAYO!E115+JUNIO!Q115</f>
        <v>0</v>
      </c>
      <c r="F115" s="170">
        <f t="shared" si="109"/>
        <v>400000</v>
      </c>
      <c r="G115" s="283">
        <f>MAYO!I115</f>
        <v>0</v>
      </c>
      <c r="H115" s="457">
        <v>0</v>
      </c>
      <c r="I115" s="170">
        <f t="shared" si="110"/>
        <v>0</v>
      </c>
      <c r="J115" s="283">
        <f>MAYO!L115</f>
        <v>0</v>
      </c>
      <c r="K115" s="457">
        <v>0</v>
      </c>
      <c r="L115" s="170">
        <f t="shared" si="111"/>
        <v>0</v>
      </c>
      <c r="M115" s="535">
        <f t="shared" si="112"/>
        <v>400000</v>
      </c>
      <c r="N115" s="170">
        <f t="shared" si="113"/>
        <v>400000</v>
      </c>
      <c r="P115" s="455">
        <v>0</v>
      </c>
      <c r="Q115" s="458">
        <v>0</v>
      </c>
      <c r="R115" s="10"/>
      <c r="S115" s="155" t="str">
        <f>+IF(MAYO!S115=0,"",MAYO!S115)</f>
        <v>2010100-1</v>
      </c>
      <c r="T115" s="159" t="str">
        <f>+IF(MAYO!T115=0,"",MAYO!T115)</f>
        <v>Compra de Equipos</v>
      </c>
      <c r="U115" s="29">
        <f>+ENERO!U115</f>
        <v>15475371</v>
      </c>
      <c r="V115" s="17">
        <f>MAYO!V115+JUNIO!AL115</f>
        <v>0</v>
      </c>
      <c r="W115" s="17">
        <f>MAYO!W115+JUNIO!AM115</f>
        <v>30000000</v>
      </c>
      <c r="X115" s="20">
        <f t="shared" ref="X115:X121" si="117">SUM(U115:W115)</f>
        <v>45475371</v>
      </c>
      <c r="Y115" s="21">
        <f>MAYO!AA115</f>
        <v>5473286</v>
      </c>
      <c r="Z115" s="457">
        <v>0</v>
      </c>
      <c r="AA115" s="20">
        <f t="shared" ref="AA115:AA121" si="118">SUM(Y115:Z115)</f>
        <v>5473286</v>
      </c>
      <c r="AB115" s="21">
        <f>MAYO!AD115</f>
        <v>5473286</v>
      </c>
      <c r="AC115" s="457">
        <v>0</v>
      </c>
      <c r="AD115" s="20">
        <f t="shared" ref="AD115:AD121" si="119">SUM(AB115:AC115)</f>
        <v>5473286</v>
      </c>
      <c r="AE115" s="21">
        <f>MAYO!AG115</f>
        <v>5473286</v>
      </c>
      <c r="AF115" s="457">
        <v>0</v>
      </c>
      <c r="AG115" s="20">
        <f t="shared" ref="AG115:AG121" si="120">SUM(AE115:AF115)</f>
        <v>5473286</v>
      </c>
      <c r="AH115" s="21">
        <f t="shared" ref="AH115:AH121" si="121">X115-AA115</f>
        <v>40002085</v>
      </c>
      <c r="AI115" s="17">
        <f t="shared" ref="AI115:AI121" si="122">X115-AD115</f>
        <v>40002085</v>
      </c>
      <c r="AJ115" s="18">
        <f t="shared" ref="AJ115:AJ121" si="123">X115-AG115</f>
        <v>40002085</v>
      </c>
      <c r="AK115" s="10"/>
      <c r="AL115" s="455">
        <v>0</v>
      </c>
      <c r="AM115" s="458">
        <v>0</v>
      </c>
      <c r="AN115" s="10"/>
      <c r="AO115" s="365"/>
      <c r="AP115" s="365"/>
      <c r="AQ115" s="365"/>
      <c r="AR115" s="365"/>
      <c r="AS115" s="365"/>
      <c r="AT115" s="365"/>
      <c r="AU115" s="365"/>
      <c r="AV115" s="365"/>
      <c r="AW115" s="365"/>
      <c r="AX115" s="365"/>
      <c r="AY115" s="365"/>
      <c r="AZ115" s="365"/>
    </row>
    <row r="116" spans="1:52" s="467" customFormat="1" x14ac:dyDescent="0.2">
      <c r="A116" s="48">
        <f>+IF(MAYO!A116=0,"",MAYO!A116)</f>
        <v>2600</v>
      </c>
      <c r="B116" s="55" t="str">
        <f>+IF(MAYO!B116=0,"",MAYO!B116)</f>
        <v>RECUPERACIÓN DE CARTERA (AÑO 2012 Y ANTERIORES)</v>
      </c>
      <c r="C116" s="283">
        <f>+ENERO!C116</f>
        <v>0</v>
      </c>
      <c r="D116" s="456">
        <f>MAYO!D116+JUNIO!P116</f>
        <v>0</v>
      </c>
      <c r="E116" s="456">
        <f>MAYO!E116+JUNIO!Q116</f>
        <v>110315337</v>
      </c>
      <c r="F116" s="170">
        <f t="shared" si="109"/>
        <v>110315337</v>
      </c>
      <c r="G116" s="283">
        <f>MAYO!I116</f>
        <v>31501809</v>
      </c>
      <c r="H116" s="457">
        <v>0</v>
      </c>
      <c r="I116" s="170">
        <f t="shared" si="110"/>
        <v>31501809</v>
      </c>
      <c r="J116" s="283">
        <f>MAYO!L116</f>
        <v>31501809</v>
      </c>
      <c r="K116" s="457">
        <v>0</v>
      </c>
      <c r="L116" s="170">
        <f t="shared" si="111"/>
        <v>31501809</v>
      </c>
      <c r="M116" s="535">
        <f t="shared" si="112"/>
        <v>78813528</v>
      </c>
      <c r="N116" s="170">
        <f t="shared" si="113"/>
        <v>78813528</v>
      </c>
      <c r="P116" s="455">
        <v>0</v>
      </c>
      <c r="Q116" s="458">
        <v>0</v>
      </c>
      <c r="R116" s="10"/>
      <c r="S116" s="155" t="str">
        <f>+IF(MAYO!S116=0,"",MAYO!S116)</f>
        <v>2010100-2</v>
      </c>
      <c r="T116" s="159" t="str">
        <f>+IF(MAYO!T116=0,"",MAYO!T116)</f>
        <v>Materiales</v>
      </c>
      <c r="U116" s="29">
        <f>+ENERO!U116</f>
        <v>12245417</v>
      </c>
      <c r="V116" s="17">
        <f>MAYO!V116+JUNIO!AL116</f>
        <v>0</v>
      </c>
      <c r="W116" s="17">
        <f>MAYO!W116+JUNIO!AM116</f>
        <v>7073166</v>
      </c>
      <c r="X116" s="20">
        <f t="shared" si="117"/>
        <v>19318583</v>
      </c>
      <c r="Y116" s="21">
        <f>MAYO!AA116</f>
        <v>12033598</v>
      </c>
      <c r="Z116" s="457">
        <v>0</v>
      </c>
      <c r="AA116" s="20">
        <f t="shared" si="118"/>
        <v>12033598</v>
      </c>
      <c r="AB116" s="21">
        <f>MAYO!AD116</f>
        <v>12033598</v>
      </c>
      <c r="AC116" s="457">
        <v>0</v>
      </c>
      <c r="AD116" s="20">
        <f t="shared" si="119"/>
        <v>12033598</v>
      </c>
      <c r="AE116" s="21">
        <f>MAYO!AG116</f>
        <v>6268541</v>
      </c>
      <c r="AF116" s="457">
        <v>792580</v>
      </c>
      <c r="AG116" s="20">
        <f t="shared" si="120"/>
        <v>7061121</v>
      </c>
      <c r="AH116" s="21">
        <f t="shared" si="121"/>
        <v>7284985</v>
      </c>
      <c r="AI116" s="17">
        <f t="shared" si="122"/>
        <v>7284985</v>
      </c>
      <c r="AJ116" s="18">
        <f t="shared" si="123"/>
        <v>12257462</v>
      </c>
      <c r="AK116" s="10"/>
      <c r="AL116" s="455">
        <v>0</v>
      </c>
      <c r="AM116" s="458">
        <v>7073166</v>
      </c>
      <c r="AN116" s="10"/>
      <c r="AO116" s="365"/>
      <c r="AP116" s="365"/>
      <c r="AQ116" s="365"/>
      <c r="AR116" s="365"/>
      <c r="AS116" s="365"/>
      <c r="AT116" s="365"/>
      <c r="AU116" s="365"/>
      <c r="AV116" s="365"/>
      <c r="AW116" s="365"/>
      <c r="AX116" s="365"/>
      <c r="AY116" s="365"/>
      <c r="AZ116" s="365"/>
    </row>
    <row r="117" spans="1:52" s="467" customFormat="1" x14ac:dyDescent="0.2">
      <c r="A117" s="48">
        <f>+IF(MAYO!A117=0,"",MAYO!A117)</f>
        <v>2700</v>
      </c>
      <c r="B117" s="55" t="str">
        <f>+IF(MAYO!B117=0,"",MAYO!B117)</f>
        <v>OTROS INGRESOS DE CAPITAL</v>
      </c>
      <c r="C117" s="283">
        <f>SUM(C118:C119)</f>
        <v>8000000</v>
      </c>
      <c r="D117" s="456">
        <f t="shared" ref="D117:N117" si="124">SUM(D118:D119)</f>
        <v>0</v>
      </c>
      <c r="E117" s="456">
        <f t="shared" si="124"/>
        <v>0</v>
      </c>
      <c r="F117" s="170">
        <f t="shared" si="124"/>
        <v>8000000</v>
      </c>
      <c r="G117" s="283">
        <f t="shared" si="124"/>
        <v>4164000</v>
      </c>
      <c r="H117" s="169">
        <f t="shared" si="124"/>
        <v>0</v>
      </c>
      <c r="I117" s="170">
        <f t="shared" si="124"/>
        <v>4164000</v>
      </c>
      <c r="J117" s="283">
        <f t="shared" si="124"/>
        <v>4164000</v>
      </c>
      <c r="K117" s="169">
        <f t="shared" si="124"/>
        <v>0</v>
      </c>
      <c r="L117" s="170">
        <f t="shared" si="124"/>
        <v>4164000</v>
      </c>
      <c r="M117" s="535">
        <f t="shared" si="124"/>
        <v>3836000</v>
      </c>
      <c r="N117" s="170">
        <f t="shared" si="124"/>
        <v>3836000</v>
      </c>
      <c r="P117" s="36">
        <f>SUM(P118:P119)</f>
        <v>0</v>
      </c>
      <c r="Q117" s="37">
        <f>SUM(Q118:Q119)</f>
        <v>0</v>
      </c>
      <c r="R117" s="10"/>
      <c r="S117" s="155" t="str">
        <f>+IF(MAYO!S117=0,"",MAYO!S117)</f>
        <v>2010100-3</v>
      </c>
      <c r="T117" s="159" t="str">
        <f>+IF(MAYO!T117=0,"",MAYO!T117)</f>
        <v>Salud Ocupacional</v>
      </c>
      <c r="U117" s="29">
        <f>+ENERO!U117</f>
        <v>5000000</v>
      </c>
      <c r="V117" s="17">
        <f>MAYO!V117+JUNIO!AL117</f>
        <v>0</v>
      </c>
      <c r="W117" s="17">
        <f>MAYO!W117+JUNIO!AM117</f>
        <v>0</v>
      </c>
      <c r="X117" s="20">
        <f t="shared" si="117"/>
        <v>5000000</v>
      </c>
      <c r="Y117" s="21">
        <f>MAYO!AA117</f>
        <v>0</v>
      </c>
      <c r="Z117" s="457">
        <v>0</v>
      </c>
      <c r="AA117" s="20">
        <f t="shared" si="118"/>
        <v>0</v>
      </c>
      <c r="AB117" s="21">
        <f>MAYO!AD117</f>
        <v>0</v>
      </c>
      <c r="AC117" s="457">
        <v>0</v>
      </c>
      <c r="AD117" s="20">
        <f t="shared" si="119"/>
        <v>0</v>
      </c>
      <c r="AE117" s="21">
        <f>MAYO!AG117</f>
        <v>0</v>
      </c>
      <c r="AF117" s="457">
        <v>0</v>
      </c>
      <c r="AG117" s="20">
        <f t="shared" si="120"/>
        <v>0</v>
      </c>
      <c r="AH117" s="21">
        <f t="shared" si="121"/>
        <v>5000000</v>
      </c>
      <c r="AI117" s="17">
        <f t="shared" si="122"/>
        <v>5000000</v>
      </c>
      <c r="AJ117" s="18">
        <f t="shared" si="123"/>
        <v>5000000</v>
      </c>
      <c r="AK117" s="10"/>
      <c r="AL117" s="455">
        <v>0</v>
      </c>
      <c r="AM117" s="458">
        <v>0</v>
      </c>
      <c r="AN117" s="10"/>
      <c r="AO117" s="365"/>
      <c r="AP117" s="365"/>
      <c r="AQ117" s="365"/>
      <c r="AR117" s="365"/>
      <c r="AS117" s="365"/>
      <c r="AT117" s="365"/>
      <c r="AU117" s="365"/>
      <c r="AV117" s="365"/>
      <c r="AW117" s="365"/>
      <c r="AX117" s="365"/>
      <c r="AY117" s="365"/>
      <c r="AZ117" s="365"/>
    </row>
    <row r="118" spans="1:52" s="467" customFormat="1" x14ac:dyDescent="0.2">
      <c r="A118" s="48" t="str">
        <f>+IF(MAYO!A118=0,"",MAYO!A118)</f>
        <v>2700-1</v>
      </c>
      <c r="B118" s="58" t="str">
        <f>+IF(MAYO!B118=0,"",MAYO!B118)</f>
        <v>Descuentos por pronto pago</v>
      </c>
      <c r="C118" s="283">
        <f>+ENERO!C118</f>
        <v>0</v>
      </c>
      <c r="D118" s="456">
        <f>MAYO!D118+JUNIO!P118</f>
        <v>0</v>
      </c>
      <c r="E118" s="456">
        <f>MAYO!E118+JUNIO!Q118</f>
        <v>0</v>
      </c>
      <c r="F118" s="170">
        <f>SUM(C118:E118)</f>
        <v>0</v>
      </c>
      <c r="G118" s="283">
        <f>MAYO!I118</f>
        <v>0</v>
      </c>
      <c r="H118" s="457">
        <v>0</v>
      </c>
      <c r="I118" s="170">
        <f>SUM(G118:H118)</f>
        <v>0</v>
      </c>
      <c r="J118" s="283">
        <f>MAYO!L118</f>
        <v>0</v>
      </c>
      <c r="K118" s="457">
        <v>0</v>
      </c>
      <c r="L118" s="170">
        <f>SUM(J118:K118)</f>
        <v>0</v>
      </c>
      <c r="M118" s="535">
        <f>F118-I118</f>
        <v>0</v>
      </c>
      <c r="N118" s="170">
        <f>F118-L118</f>
        <v>0</v>
      </c>
      <c r="P118" s="455">
        <v>0</v>
      </c>
      <c r="Q118" s="458">
        <v>0</v>
      </c>
      <c r="R118" s="10"/>
      <c r="S118" s="155" t="str">
        <f>+IF(MAYO!S118=0,"",MAYO!S118)</f>
        <v>2010100-4</v>
      </c>
      <c r="T118" s="159" t="str">
        <f>+IF(MAYO!T118=0,"",MAYO!T118)</f>
        <v/>
      </c>
      <c r="U118" s="29">
        <f>+ENERO!U118</f>
        <v>0</v>
      </c>
      <c r="V118" s="17">
        <f>MAYO!V118+JUNIO!AL118</f>
        <v>0</v>
      </c>
      <c r="W118" s="17">
        <f>MAYO!W118+JUNIO!AM118</f>
        <v>0</v>
      </c>
      <c r="X118" s="20">
        <f t="shared" si="117"/>
        <v>0</v>
      </c>
      <c r="Y118" s="21">
        <f>MAYO!AA118</f>
        <v>0</v>
      </c>
      <c r="Z118" s="457">
        <v>0</v>
      </c>
      <c r="AA118" s="20">
        <f t="shared" si="118"/>
        <v>0</v>
      </c>
      <c r="AB118" s="21">
        <f>MAYO!AD118</f>
        <v>0</v>
      </c>
      <c r="AC118" s="457">
        <v>0</v>
      </c>
      <c r="AD118" s="20">
        <f t="shared" si="119"/>
        <v>0</v>
      </c>
      <c r="AE118" s="21">
        <f>MAYO!AG118</f>
        <v>0</v>
      </c>
      <c r="AF118" s="457">
        <v>0</v>
      </c>
      <c r="AG118" s="20">
        <f t="shared" si="120"/>
        <v>0</v>
      </c>
      <c r="AH118" s="21">
        <f t="shared" si="121"/>
        <v>0</v>
      </c>
      <c r="AI118" s="17">
        <f t="shared" si="122"/>
        <v>0</v>
      </c>
      <c r="AJ118" s="18">
        <f t="shared" si="123"/>
        <v>0</v>
      </c>
      <c r="AK118" s="10"/>
      <c r="AL118" s="455">
        <v>0</v>
      </c>
      <c r="AM118" s="458">
        <v>0</v>
      </c>
      <c r="AN118" s="10"/>
      <c r="AO118" s="365"/>
      <c r="AP118" s="365"/>
      <c r="AQ118" s="365"/>
      <c r="AR118" s="365"/>
      <c r="AS118" s="365"/>
      <c r="AT118" s="365"/>
      <c r="AU118" s="365"/>
      <c r="AV118" s="365"/>
      <c r="AW118" s="365"/>
      <c r="AX118" s="365"/>
      <c r="AY118" s="365"/>
      <c r="AZ118" s="365"/>
    </row>
    <row r="119" spans="1:52" s="467" customFormat="1" ht="13.5" thickBot="1" x14ac:dyDescent="0.25">
      <c r="A119" s="49" t="str">
        <f>+IF(MAYO!A119=0,"",MAYO!A119)</f>
        <v>2700-2</v>
      </c>
      <c r="B119" s="219" t="str">
        <f>+IF(MAYO!B119=0,"",MAYO!B119)</f>
        <v>Otros</v>
      </c>
      <c r="C119" s="474">
        <f>+ENERO!C119</f>
        <v>8000000</v>
      </c>
      <c r="D119" s="472">
        <f>MAYO!D119+JUNIO!P119</f>
        <v>0</v>
      </c>
      <c r="E119" s="472">
        <f>MAYO!E119+JUNIO!Q119</f>
        <v>0</v>
      </c>
      <c r="F119" s="473">
        <f>SUM(C119:E119)</f>
        <v>8000000</v>
      </c>
      <c r="G119" s="474">
        <f>MAYO!I119</f>
        <v>4164000</v>
      </c>
      <c r="H119" s="475">
        <v>0</v>
      </c>
      <c r="I119" s="473">
        <f>SUM(G119:H119)</f>
        <v>4164000</v>
      </c>
      <c r="J119" s="474">
        <f>MAYO!L119</f>
        <v>4164000</v>
      </c>
      <c r="K119" s="475">
        <v>0</v>
      </c>
      <c r="L119" s="473">
        <f>SUM(J119:K119)</f>
        <v>4164000</v>
      </c>
      <c r="M119" s="597">
        <f>F119-I119</f>
        <v>3836000</v>
      </c>
      <c r="N119" s="473">
        <f>F119-L119</f>
        <v>3836000</v>
      </c>
      <c r="P119" s="471">
        <v>0</v>
      </c>
      <c r="Q119" s="476">
        <v>0</v>
      </c>
      <c r="R119" s="10"/>
      <c r="S119" s="155" t="str">
        <f>+IF(MAYO!S119=0,"",MAYO!S119)</f>
        <v>2010100-5</v>
      </c>
      <c r="T119" s="159" t="str">
        <f>+IF(MAYO!T119=0,"",MAYO!T119)</f>
        <v/>
      </c>
      <c r="U119" s="29">
        <f>+ENERO!U119</f>
        <v>0</v>
      </c>
      <c r="V119" s="17">
        <f>MAYO!V119+JUNIO!AL119</f>
        <v>0</v>
      </c>
      <c r="W119" s="17">
        <f>MAYO!W119+JUNIO!AM119</f>
        <v>0</v>
      </c>
      <c r="X119" s="20">
        <f t="shared" si="117"/>
        <v>0</v>
      </c>
      <c r="Y119" s="21">
        <f>MAYO!AA119</f>
        <v>0</v>
      </c>
      <c r="Z119" s="457">
        <v>0</v>
      </c>
      <c r="AA119" s="20">
        <f t="shared" si="118"/>
        <v>0</v>
      </c>
      <c r="AB119" s="21">
        <f>MAYO!AD119</f>
        <v>0</v>
      </c>
      <c r="AC119" s="457">
        <v>0</v>
      </c>
      <c r="AD119" s="20">
        <f t="shared" si="119"/>
        <v>0</v>
      </c>
      <c r="AE119" s="21">
        <f>MAYO!AG119</f>
        <v>0</v>
      </c>
      <c r="AF119" s="457">
        <v>0</v>
      </c>
      <c r="AG119" s="20">
        <f t="shared" si="120"/>
        <v>0</v>
      </c>
      <c r="AH119" s="21">
        <f t="shared" si="121"/>
        <v>0</v>
      </c>
      <c r="AI119" s="17">
        <f t="shared" si="122"/>
        <v>0</v>
      </c>
      <c r="AJ119" s="18">
        <f t="shared" si="123"/>
        <v>0</v>
      </c>
      <c r="AK119" s="10"/>
      <c r="AL119" s="455">
        <v>0</v>
      </c>
      <c r="AM119" s="458">
        <v>0</v>
      </c>
      <c r="AN119" s="10"/>
      <c r="AO119" s="365"/>
      <c r="AP119" s="365"/>
      <c r="AQ119" s="365"/>
      <c r="AR119" s="365"/>
      <c r="AS119" s="365"/>
      <c r="AT119" s="365"/>
      <c r="AU119" s="365"/>
      <c r="AV119" s="365"/>
      <c r="AW119" s="365"/>
      <c r="AX119" s="365"/>
      <c r="AY119" s="365"/>
      <c r="AZ119" s="365"/>
    </row>
    <row r="120" spans="1:52" s="467" customFormat="1" ht="13.5" thickBot="1" x14ac:dyDescent="0.25">
      <c r="A120" s="199"/>
      <c r="B120" s="681"/>
      <c r="C120" s="363"/>
      <c r="D120" s="363"/>
      <c r="E120" s="363"/>
      <c r="F120" s="363"/>
      <c r="G120" s="363"/>
      <c r="H120" s="363"/>
      <c r="I120" s="363"/>
      <c r="J120" s="363"/>
      <c r="K120" s="363"/>
      <c r="L120" s="363"/>
      <c r="M120" s="363"/>
      <c r="N120" s="599"/>
      <c r="P120" s="547"/>
      <c r="Q120" s="599"/>
      <c r="R120" s="10"/>
      <c r="S120" s="155" t="str">
        <f>+IF(MAYO!S120=0,"",MAYO!S120)</f>
        <v>2010100-6</v>
      </c>
      <c r="T120" s="159" t="str">
        <f>+IF(MAYO!T120=0,"",MAYO!T120)</f>
        <v/>
      </c>
      <c r="U120" s="29">
        <f>+ENERO!U120</f>
        <v>0</v>
      </c>
      <c r="V120" s="17">
        <f>MAYO!V120+JUNIO!AL120</f>
        <v>0</v>
      </c>
      <c r="W120" s="17">
        <f>MAYO!W120+JUNIO!AM120</f>
        <v>0</v>
      </c>
      <c r="X120" s="20">
        <f t="shared" si="117"/>
        <v>0</v>
      </c>
      <c r="Y120" s="21">
        <f>MAYO!AA120</f>
        <v>0</v>
      </c>
      <c r="Z120" s="457">
        <v>0</v>
      </c>
      <c r="AA120" s="20">
        <f t="shared" si="118"/>
        <v>0</v>
      </c>
      <c r="AB120" s="21">
        <f>MAYO!AD120</f>
        <v>0</v>
      </c>
      <c r="AC120" s="457">
        <v>0</v>
      </c>
      <c r="AD120" s="20">
        <f t="shared" si="119"/>
        <v>0</v>
      </c>
      <c r="AE120" s="21">
        <f>MAYO!AG120</f>
        <v>0</v>
      </c>
      <c r="AF120" s="457">
        <v>0</v>
      </c>
      <c r="AG120" s="20">
        <f t="shared" si="120"/>
        <v>0</v>
      </c>
      <c r="AH120" s="21">
        <f t="shared" si="121"/>
        <v>0</v>
      </c>
      <c r="AI120" s="17">
        <f t="shared" si="122"/>
        <v>0</v>
      </c>
      <c r="AJ120" s="18">
        <f t="shared" si="123"/>
        <v>0</v>
      </c>
      <c r="AK120" s="10"/>
      <c r="AL120" s="455">
        <v>0</v>
      </c>
      <c r="AM120" s="458">
        <v>0</v>
      </c>
      <c r="AN120" s="10"/>
      <c r="AO120" s="365"/>
      <c r="AP120" s="365"/>
      <c r="AQ120" s="365"/>
      <c r="AR120" s="365"/>
      <c r="AS120" s="365"/>
      <c r="AT120" s="365"/>
      <c r="AU120" s="365"/>
      <c r="AV120" s="365"/>
      <c r="AW120" s="365"/>
      <c r="AX120" s="365"/>
      <c r="AY120" s="365"/>
      <c r="AZ120" s="365"/>
    </row>
    <row r="121" spans="1:52" s="467" customFormat="1" ht="16.5" thickBot="1" x14ac:dyDescent="0.25">
      <c r="A121" s="600" t="str">
        <f>+IF(MAYO!A121=0,"",MAYO!A121)</f>
        <v>TOTAL INGRESOS DIFERENTES A CUENTAS POR COBRAR</v>
      </c>
      <c r="B121" s="682"/>
      <c r="C121" s="605">
        <f t="shared" ref="C121:N121" si="125">C8-C123</f>
        <v>3181595000</v>
      </c>
      <c r="D121" s="603">
        <f t="shared" si="125"/>
        <v>0</v>
      </c>
      <c r="E121" s="603">
        <f t="shared" si="125"/>
        <v>161064112</v>
      </c>
      <c r="F121" s="604">
        <f t="shared" si="125"/>
        <v>3342659112</v>
      </c>
      <c r="G121" s="602">
        <f t="shared" si="125"/>
        <v>1493103492</v>
      </c>
      <c r="H121" s="603">
        <f t="shared" si="125"/>
        <v>224767610</v>
      </c>
      <c r="I121" s="604">
        <f t="shared" si="125"/>
        <v>1717871102</v>
      </c>
      <c r="J121" s="602">
        <f t="shared" si="125"/>
        <v>870074852</v>
      </c>
      <c r="K121" s="603">
        <f t="shared" si="125"/>
        <v>165223365</v>
      </c>
      <c r="L121" s="604">
        <f t="shared" si="125"/>
        <v>1035298217</v>
      </c>
      <c r="M121" s="602">
        <f t="shared" si="125"/>
        <v>1624788010</v>
      </c>
      <c r="N121" s="604">
        <f t="shared" si="125"/>
        <v>2307360895</v>
      </c>
      <c r="P121" s="605">
        <f>P8-P123</f>
        <v>0</v>
      </c>
      <c r="Q121" s="606">
        <f>Q8-Q123</f>
        <v>14494257</v>
      </c>
      <c r="R121" s="10"/>
      <c r="S121" s="155">
        <f>+IF(MAYO!S121=0,"",MAYO!S121)</f>
        <v>2010199</v>
      </c>
      <c r="T121" s="159" t="str">
        <f>+IF(MAYO!T121=0,"",MAYO!T121)</f>
        <v>Vigencias Anteriores</v>
      </c>
      <c r="U121" s="29">
        <f>+ENERO!U121</f>
        <v>0</v>
      </c>
      <c r="V121" s="17">
        <f>MAYO!V121+JUNIO!AL121</f>
        <v>0</v>
      </c>
      <c r="W121" s="17">
        <f>MAYO!W121+JUNIO!AM121</f>
        <v>11335011</v>
      </c>
      <c r="X121" s="20">
        <f t="shared" si="117"/>
        <v>11335011</v>
      </c>
      <c r="Y121" s="21">
        <f>MAYO!AA121</f>
        <v>11335011</v>
      </c>
      <c r="Z121" s="457">
        <v>0</v>
      </c>
      <c r="AA121" s="20">
        <f t="shared" si="118"/>
        <v>11335011</v>
      </c>
      <c r="AB121" s="21">
        <f>MAYO!AD121</f>
        <v>11335011</v>
      </c>
      <c r="AC121" s="457">
        <v>0</v>
      </c>
      <c r="AD121" s="20">
        <f t="shared" si="119"/>
        <v>11335011</v>
      </c>
      <c r="AE121" s="21">
        <f>MAYO!AG121</f>
        <v>11332391</v>
      </c>
      <c r="AF121" s="457">
        <v>0</v>
      </c>
      <c r="AG121" s="20">
        <f t="shared" si="120"/>
        <v>11332391</v>
      </c>
      <c r="AH121" s="21">
        <f t="shared" si="121"/>
        <v>0</v>
      </c>
      <c r="AI121" s="17">
        <f t="shared" si="122"/>
        <v>0</v>
      </c>
      <c r="AJ121" s="18">
        <f t="shared" si="123"/>
        <v>2620</v>
      </c>
      <c r="AK121" s="10"/>
      <c r="AL121" s="455">
        <v>0</v>
      </c>
      <c r="AM121" s="458">
        <v>0</v>
      </c>
      <c r="AN121" s="10"/>
      <c r="AO121" s="365"/>
      <c r="AP121" s="365"/>
      <c r="AQ121" s="365"/>
      <c r="AR121" s="365"/>
      <c r="AS121" s="365"/>
      <c r="AT121" s="365"/>
      <c r="AU121" s="365"/>
      <c r="AV121" s="365"/>
      <c r="AW121" s="365"/>
      <c r="AX121" s="365"/>
      <c r="AY121" s="365"/>
      <c r="AZ121" s="365"/>
    </row>
    <row r="122" spans="1:52" s="467" customFormat="1" ht="16.5" thickBot="1" x14ac:dyDescent="0.25">
      <c r="A122" s="607"/>
      <c r="B122" s="617"/>
      <c r="C122" s="609"/>
      <c r="D122" s="609"/>
      <c r="E122" s="609"/>
      <c r="F122" s="609"/>
      <c r="G122" s="609"/>
      <c r="H122" s="609"/>
      <c r="I122" s="609"/>
      <c r="J122" s="609"/>
      <c r="K122" s="609"/>
      <c r="L122" s="609"/>
      <c r="M122" s="609"/>
      <c r="N122" s="610"/>
      <c r="P122" s="611"/>
      <c r="Q122" s="610"/>
      <c r="R122" s="10"/>
      <c r="S122" s="448" t="str">
        <f>+IF(MAYO!S122=0,"",MAYO!S122)</f>
        <v/>
      </c>
      <c r="T122" s="649" t="str">
        <f>+IF(MAYO!T122=0,"",MAYO!T122)</f>
        <v/>
      </c>
      <c r="U122" s="193"/>
      <c r="V122" s="193"/>
      <c r="W122" s="193"/>
      <c r="X122" s="193"/>
      <c r="Y122" s="193"/>
      <c r="Z122" s="193"/>
      <c r="AA122" s="193"/>
      <c r="AB122" s="193"/>
      <c r="AC122" s="193"/>
      <c r="AD122" s="193"/>
      <c r="AE122" s="193"/>
      <c r="AF122" s="193"/>
      <c r="AG122" s="193"/>
      <c r="AH122" s="193"/>
      <c r="AI122" s="193"/>
      <c r="AJ122" s="207"/>
      <c r="AK122" s="10"/>
      <c r="AL122" s="213"/>
      <c r="AM122" s="214"/>
      <c r="AN122" s="10"/>
      <c r="AO122" s="365"/>
      <c r="AP122" s="365"/>
      <c r="AQ122" s="365"/>
      <c r="AR122" s="365"/>
      <c r="AS122" s="365"/>
      <c r="AT122" s="365"/>
      <c r="AU122" s="365"/>
      <c r="AV122" s="365"/>
      <c r="AW122" s="365"/>
      <c r="AX122" s="365"/>
      <c r="AY122" s="365"/>
      <c r="AZ122" s="365"/>
    </row>
    <row r="123" spans="1:52" s="467" customFormat="1" ht="16.5" thickBot="1" x14ac:dyDescent="0.25">
      <c r="A123" s="683" t="str">
        <f>+IF(MAYO!A123=0,"",MAYO!A123)</f>
        <v>TOTAL INGRESOS DE VIGENCIAS ANTERIORES</v>
      </c>
      <c r="B123" s="684"/>
      <c r="C123" s="605">
        <f>SUMIF($B8:$B$117,$B$24,C8:C117)+C116</f>
        <v>0</v>
      </c>
      <c r="D123" s="685">
        <f>SUMIF($B8:$B$117,$B$24,D8:D117)+D116</f>
        <v>0</v>
      </c>
      <c r="E123" s="685">
        <f>SUMIF($B8:$B$117,$B$24,E8:E117)+E116</f>
        <v>735142918</v>
      </c>
      <c r="F123" s="686">
        <f>SUMIF($B8:$B$117,$B$24,F8:F117)+F116</f>
        <v>735142918</v>
      </c>
      <c r="G123" s="687">
        <f>SUMIF($B8:$B$117,$B$24,G8:G117)+G116</f>
        <v>555249752</v>
      </c>
      <c r="H123" s="685">
        <f>SUMIF($B8:$B$117,$B$24,H8:H117)+H116</f>
        <v>9284091</v>
      </c>
      <c r="I123" s="686">
        <f>SUMIF($B8:$B$117,$B$24,I8:I117)+I116</f>
        <v>564533843</v>
      </c>
      <c r="J123" s="687">
        <f>SUMIF($B8:$B$117,$B$24,J8:J117)+J116</f>
        <v>555249752</v>
      </c>
      <c r="K123" s="685">
        <f>SUMIF($B8:$B$117,$B$24,K8:K117)+K116</f>
        <v>9284091</v>
      </c>
      <c r="L123" s="686">
        <f>SUMIF($B8:$B$117,$B$24,L8:L117)+L116</f>
        <v>564533843</v>
      </c>
      <c r="M123" s="687">
        <f>SUMIF($B8:$B$117,$B$24,M8:M117)+M116</f>
        <v>170609075</v>
      </c>
      <c r="N123" s="686">
        <f>SUMIF($B8:$B$117,$B$24,N8:N117)+N116</f>
        <v>170609075</v>
      </c>
      <c r="P123" s="687">
        <f>SUMIF($B8:$B$117,$B$24,P8:P117)+P116</f>
        <v>0</v>
      </c>
      <c r="Q123" s="686">
        <f>SUMIF($B8:$B$117,$B$24,Q8:Q117)+Q116</f>
        <v>0</v>
      </c>
      <c r="R123" s="10"/>
      <c r="S123" s="34">
        <f>+IF(MAYO!S123=0,"",MAYO!S123)</f>
        <v>2010200</v>
      </c>
      <c r="T123" s="158" t="str">
        <f>+IF(MAYO!T123=0,"",MAYO!T123)</f>
        <v>Adquisición de Servicios</v>
      </c>
      <c r="U123" s="157">
        <f t="shared" ref="U123:AJ123" si="126">SUM(U124:U139)</f>
        <v>157427428</v>
      </c>
      <c r="V123" s="144">
        <f t="shared" si="126"/>
        <v>0</v>
      </c>
      <c r="W123" s="144">
        <f t="shared" si="126"/>
        <v>25641138</v>
      </c>
      <c r="X123" s="152">
        <f t="shared" si="126"/>
        <v>183068566</v>
      </c>
      <c r="Y123" s="151">
        <f t="shared" si="126"/>
        <v>68391139</v>
      </c>
      <c r="Z123" s="144">
        <f t="shared" si="126"/>
        <v>16632167.07</v>
      </c>
      <c r="AA123" s="152">
        <f t="shared" si="126"/>
        <v>85023306.069999993</v>
      </c>
      <c r="AB123" s="151">
        <f t="shared" si="126"/>
        <v>66016470</v>
      </c>
      <c r="AC123" s="144">
        <f t="shared" si="126"/>
        <v>16952167.07</v>
      </c>
      <c r="AD123" s="152">
        <f t="shared" si="126"/>
        <v>82968637.069999993</v>
      </c>
      <c r="AE123" s="151">
        <f t="shared" si="126"/>
        <v>43203243</v>
      </c>
      <c r="AF123" s="144">
        <f t="shared" si="126"/>
        <v>6681504</v>
      </c>
      <c r="AG123" s="152">
        <f t="shared" si="126"/>
        <v>49884747</v>
      </c>
      <c r="AH123" s="151">
        <f t="shared" si="126"/>
        <v>98045259.930000007</v>
      </c>
      <c r="AI123" s="144">
        <f t="shared" si="126"/>
        <v>100099928.93000001</v>
      </c>
      <c r="AJ123" s="153">
        <f t="shared" si="126"/>
        <v>133183819</v>
      </c>
      <c r="AK123" s="10"/>
      <c r="AL123" s="151">
        <f>SUM(AL124:AL139)</f>
        <v>0</v>
      </c>
      <c r="AM123" s="153">
        <f>SUM(AM124:AM139)</f>
        <v>0</v>
      </c>
      <c r="AN123" s="10"/>
      <c r="AO123" s="365"/>
      <c r="AP123" s="365"/>
      <c r="AQ123" s="365"/>
      <c r="AR123" s="365"/>
      <c r="AS123" s="365"/>
      <c r="AT123" s="365"/>
      <c r="AU123" s="365"/>
      <c r="AV123" s="365"/>
      <c r="AW123" s="365"/>
      <c r="AX123" s="365"/>
      <c r="AY123" s="365"/>
      <c r="AZ123" s="365"/>
    </row>
    <row r="124" spans="1:52" s="467" customFormat="1" ht="16.5" thickBot="1" x14ac:dyDescent="0.25">
      <c r="A124" s="607"/>
      <c r="B124" s="617"/>
      <c r="C124" s="609"/>
      <c r="D124" s="609"/>
      <c r="E124" s="609"/>
      <c r="F124" s="609"/>
      <c r="G124" s="609"/>
      <c r="H124" s="609"/>
      <c r="I124" s="609"/>
      <c r="J124" s="609"/>
      <c r="K124" s="609"/>
      <c r="L124" s="609"/>
      <c r="M124" s="609"/>
      <c r="N124" s="610"/>
      <c r="P124" s="611"/>
      <c r="Q124" s="610"/>
      <c r="R124" s="10"/>
      <c r="S124" s="155" t="str">
        <f>+IF(MAYO!S124=0,"",MAYO!S124)</f>
        <v>2010200-1</v>
      </c>
      <c r="T124" s="159" t="str">
        <f>+IF(MAYO!T124=0,"",MAYO!T124)</f>
        <v>Seguros</v>
      </c>
      <c r="U124" s="29">
        <f>+ENERO!U124</f>
        <v>20000000</v>
      </c>
      <c r="V124" s="17">
        <f>MAYO!V124+JUNIO!AL124</f>
        <v>0</v>
      </c>
      <c r="W124" s="17">
        <f>MAYO!W124+JUNIO!AM124</f>
        <v>0</v>
      </c>
      <c r="X124" s="20">
        <f t="shared" ref="X124:X139" si="127">SUM(U124:W124)</f>
        <v>20000000</v>
      </c>
      <c r="Y124" s="21">
        <f>MAYO!AA124</f>
        <v>1728376</v>
      </c>
      <c r="Z124" s="457">
        <v>12391112</v>
      </c>
      <c r="AA124" s="20">
        <f t="shared" ref="AA124:AA139" si="128">SUM(Y124:Z124)</f>
        <v>14119488</v>
      </c>
      <c r="AB124" s="21">
        <f>MAYO!AD124</f>
        <v>1728376</v>
      </c>
      <c r="AC124" s="457">
        <v>12391112</v>
      </c>
      <c r="AD124" s="20">
        <f t="shared" ref="AD124:AD139" si="129">SUM(AB124:AC124)</f>
        <v>14119488</v>
      </c>
      <c r="AE124" s="21">
        <f>MAYO!AG124</f>
        <v>0</v>
      </c>
      <c r="AF124" s="457">
        <v>0</v>
      </c>
      <c r="AG124" s="20">
        <f t="shared" ref="AG124:AG139" si="130">SUM(AE124:AF124)</f>
        <v>0</v>
      </c>
      <c r="AH124" s="21">
        <f t="shared" ref="AH124:AH139" si="131">X124-AA124</f>
        <v>5880512</v>
      </c>
      <c r="AI124" s="17">
        <f t="shared" ref="AI124:AI139" si="132">X124-AD124</f>
        <v>5880512</v>
      </c>
      <c r="AJ124" s="18">
        <f t="shared" ref="AJ124:AJ139" si="133">X124-AG124</f>
        <v>20000000</v>
      </c>
      <c r="AK124" s="10"/>
      <c r="AL124" s="455">
        <v>0</v>
      </c>
      <c r="AM124" s="458">
        <v>0</v>
      </c>
      <c r="AN124" s="10"/>
      <c r="AO124" s="365"/>
      <c r="AP124" s="365"/>
      <c r="AQ124" s="365"/>
      <c r="AR124" s="365"/>
      <c r="AS124" s="365"/>
      <c r="AT124" s="365"/>
      <c r="AU124" s="365"/>
      <c r="AV124" s="365"/>
      <c r="AW124" s="365"/>
      <c r="AX124" s="365"/>
      <c r="AY124" s="365"/>
      <c r="AZ124" s="365"/>
    </row>
    <row r="125" spans="1:52" s="467" customFormat="1" ht="16.5" thickBot="1" x14ac:dyDescent="0.25">
      <c r="A125" s="618" t="str">
        <f>+IF(MAYO!A125=0,"",MAYO!A125)</f>
        <v xml:space="preserve">TOTAL PRESUPUESTO DE INGRESOS </v>
      </c>
      <c r="B125" s="619"/>
      <c r="C125" s="605">
        <f t="shared" ref="C125:N125" si="134">C123+C121</f>
        <v>3181595000</v>
      </c>
      <c r="D125" s="621">
        <f t="shared" si="134"/>
        <v>0</v>
      </c>
      <c r="E125" s="621">
        <f t="shared" si="134"/>
        <v>896207030</v>
      </c>
      <c r="F125" s="622">
        <f t="shared" si="134"/>
        <v>4077802030</v>
      </c>
      <c r="G125" s="620">
        <f t="shared" si="134"/>
        <v>2048353244</v>
      </c>
      <c r="H125" s="621">
        <f t="shared" si="134"/>
        <v>234051701</v>
      </c>
      <c r="I125" s="622">
        <f t="shared" si="134"/>
        <v>2282404945</v>
      </c>
      <c r="J125" s="620">
        <f t="shared" si="134"/>
        <v>1425324604</v>
      </c>
      <c r="K125" s="621">
        <f t="shared" si="134"/>
        <v>174507456</v>
      </c>
      <c r="L125" s="622">
        <f t="shared" si="134"/>
        <v>1599832060</v>
      </c>
      <c r="M125" s="620">
        <f t="shared" si="134"/>
        <v>1795397085</v>
      </c>
      <c r="N125" s="622">
        <f t="shared" si="134"/>
        <v>2477969970</v>
      </c>
      <c r="P125" s="605">
        <f>P123+P121</f>
        <v>0</v>
      </c>
      <c r="Q125" s="606">
        <f>Q123+Q121</f>
        <v>14494257</v>
      </c>
      <c r="R125" s="10"/>
      <c r="S125" s="155" t="str">
        <f>+IF(MAYO!S125=0,"",MAYO!S125)</f>
        <v>2010200-2</v>
      </c>
      <c r="T125" s="159" t="str">
        <f>+IF(MAYO!T125=0,"",MAYO!T125)</f>
        <v>Impresos y Publicaciones</v>
      </c>
      <c r="U125" s="29">
        <f>+ENERO!U125</f>
        <v>1618455</v>
      </c>
      <c r="V125" s="17">
        <f>MAYO!V125+JUNIO!AL125</f>
        <v>0</v>
      </c>
      <c r="W125" s="17">
        <f>MAYO!W125+JUNIO!AM125</f>
        <v>0</v>
      </c>
      <c r="X125" s="20">
        <f t="shared" si="127"/>
        <v>1618455</v>
      </c>
      <c r="Y125" s="21">
        <f>MAYO!AA125</f>
        <v>307886</v>
      </c>
      <c r="Z125" s="457">
        <v>0</v>
      </c>
      <c r="AA125" s="20">
        <f t="shared" si="128"/>
        <v>307886</v>
      </c>
      <c r="AB125" s="21">
        <f>MAYO!AD125</f>
        <v>307886</v>
      </c>
      <c r="AC125" s="457">
        <v>0</v>
      </c>
      <c r="AD125" s="20">
        <f t="shared" si="129"/>
        <v>307886</v>
      </c>
      <c r="AE125" s="21">
        <f>MAYO!AG125</f>
        <v>307886</v>
      </c>
      <c r="AF125" s="457">
        <v>0</v>
      </c>
      <c r="AG125" s="20">
        <f t="shared" si="130"/>
        <v>307886</v>
      </c>
      <c r="AH125" s="21">
        <f t="shared" si="131"/>
        <v>1310569</v>
      </c>
      <c r="AI125" s="17">
        <f t="shared" si="132"/>
        <v>1310569</v>
      </c>
      <c r="AJ125" s="18">
        <f t="shared" si="133"/>
        <v>1310569</v>
      </c>
      <c r="AK125" s="10"/>
      <c r="AL125" s="455">
        <v>0</v>
      </c>
      <c r="AM125" s="458">
        <v>0</v>
      </c>
      <c r="AN125" s="10"/>
      <c r="AO125" s="365"/>
      <c r="AP125" s="365"/>
      <c r="AQ125" s="365"/>
      <c r="AR125" s="365"/>
      <c r="AS125" s="365"/>
      <c r="AT125" s="365"/>
      <c r="AU125" s="365"/>
      <c r="AV125" s="365"/>
      <c r="AW125" s="365"/>
      <c r="AX125" s="365"/>
      <c r="AY125" s="365"/>
      <c r="AZ125" s="365"/>
    </row>
    <row r="126" spans="1:52" s="467" customFormat="1" x14ac:dyDescent="0.2">
      <c r="A126" s="623"/>
      <c r="N126" s="10"/>
      <c r="R126" s="10"/>
      <c r="S126" s="155" t="str">
        <f>+IF(MAYO!S126=0,"",MAYO!S126)</f>
        <v>2010200-3</v>
      </c>
      <c r="T126" s="159" t="str">
        <f>+IF(MAYO!T126=0,"",MAYO!T126)</f>
        <v xml:space="preserve">Servicios Públicos </v>
      </c>
      <c r="U126" s="29">
        <f>+ENERO!U126</f>
        <v>59412000</v>
      </c>
      <c r="V126" s="17">
        <f>MAYO!V126+JUNIO!AL126</f>
        <v>0</v>
      </c>
      <c r="W126" s="17">
        <f>MAYO!W126+JUNIO!AM126</f>
        <v>0</v>
      </c>
      <c r="X126" s="20">
        <f t="shared" si="127"/>
        <v>59412000</v>
      </c>
      <c r="Y126" s="21">
        <f>MAYO!AA126</f>
        <v>21795232</v>
      </c>
      <c r="Z126" s="457">
        <v>2615685</v>
      </c>
      <c r="AA126" s="20">
        <f t="shared" si="128"/>
        <v>24410917</v>
      </c>
      <c r="AB126" s="21">
        <f>MAYO!AD126</f>
        <v>21795232</v>
      </c>
      <c r="AC126" s="457">
        <v>2615685</v>
      </c>
      <c r="AD126" s="20">
        <f t="shared" si="129"/>
        <v>24410917</v>
      </c>
      <c r="AE126" s="21">
        <f>MAYO!AG126</f>
        <v>18880874</v>
      </c>
      <c r="AF126" s="457">
        <v>4682657</v>
      </c>
      <c r="AG126" s="20">
        <f t="shared" si="130"/>
        <v>23563531</v>
      </c>
      <c r="AH126" s="21">
        <f t="shared" si="131"/>
        <v>35001083</v>
      </c>
      <c r="AI126" s="17">
        <f t="shared" si="132"/>
        <v>35001083</v>
      </c>
      <c r="AJ126" s="18">
        <f t="shared" si="133"/>
        <v>35848469</v>
      </c>
      <c r="AK126" s="10"/>
      <c r="AL126" s="455">
        <v>0</v>
      </c>
      <c r="AM126" s="458">
        <v>0</v>
      </c>
      <c r="AN126" s="10"/>
      <c r="AO126" s="365"/>
      <c r="AP126" s="365"/>
      <c r="AQ126" s="365"/>
      <c r="AR126" s="365"/>
      <c r="AS126" s="365"/>
      <c r="AT126" s="365"/>
      <c r="AU126" s="365"/>
      <c r="AV126" s="365"/>
      <c r="AW126" s="365"/>
      <c r="AX126" s="365"/>
      <c r="AY126" s="365"/>
      <c r="AZ126" s="365"/>
    </row>
    <row r="127" spans="1:52" s="467" customFormat="1" x14ac:dyDescent="0.2">
      <c r="A127" s="623"/>
      <c r="D127" s="562"/>
      <c r="N127" s="10"/>
      <c r="R127" s="10"/>
      <c r="S127" s="155" t="str">
        <f>+IF(MAYO!S127=0,"",MAYO!S127)</f>
        <v>2010200-4</v>
      </c>
      <c r="T127" s="159" t="str">
        <f>+IF(MAYO!T127=0,"",MAYO!T127)</f>
        <v>Comunicaciones y Transportes</v>
      </c>
      <c r="U127" s="29">
        <f>+ENERO!U127</f>
        <v>12125984</v>
      </c>
      <c r="V127" s="17">
        <f>MAYO!V127+JUNIO!AL127</f>
        <v>0</v>
      </c>
      <c r="W127" s="17">
        <f>MAYO!W127+JUNIO!AM127</f>
        <v>0</v>
      </c>
      <c r="X127" s="20">
        <f t="shared" si="127"/>
        <v>12125984</v>
      </c>
      <c r="Y127" s="21">
        <f>MAYO!AA127</f>
        <v>8649180</v>
      </c>
      <c r="Z127" s="457">
        <v>451996</v>
      </c>
      <c r="AA127" s="20">
        <f t="shared" si="128"/>
        <v>9101176</v>
      </c>
      <c r="AB127" s="21">
        <f>MAYO!AD127</f>
        <v>6274511</v>
      </c>
      <c r="AC127" s="457">
        <v>771996</v>
      </c>
      <c r="AD127" s="20">
        <f t="shared" si="129"/>
        <v>7046507</v>
      </c>
      <c r="AE127" s="21">
        <f>MAYO!AG127</f>
        <v>4523440</v>
      </c>
      <c r="AF127" s="457">
        <v>451997</v>
      </c>
      <c r="AG127" s="20">
        <f t="shared" si="130"/>
        <v>4975437</v>
      </c>
      <c r="AH127" s="21">
        <f t="shared" si="131"/>
        <v>3024808</v>
      </c>
      <c r="AI127" s="17">
        <f t="shared" si="132"/>
        <v>5079477</v>
      </c>
      <c r="AJ127" s="18">
        <f t="shared" si="133"/>
        <v>7150547</v>
      </c>
      <c r="AK127" s="10"/>
      <c r="AL127" s="455">
        <v>0</v>
      </c>
      <c r="AM127" s="458">
        <v>0</v>
      </c>
      <c r="AN127" s="10"/>
      <c r="AO127" s="365"/>
      <c r="AP127" s="365"/>
      <c r="AQ127" s="365"/>
      <c r="AR127" s="365"/>
      <c r="AS127" s="365"/>
      <c r="AT127" s="365"/>
      <c r="AU127" s="365"/>
      <c r="AV127" s="365"/>
      <c r="AW127" s="365"/>
      <c r="AX127" s="365"/>
      <c r="AY127" s="365"/>
      <c r="AZ127" s="365"/>
    </row>
    <row r="128" spans="1:52" s="467" customFormat="1" x14ac:dyDescent="0.2">
      <c r="A128" s="623"/>
      <c r="N128" s="10"/>
      <c r="R128" s="10"/>
      <c r="S128" s="155" t="str">
        <f>+IF(MAYO!S128=0,"",MAYO!S128)</f>
        <v>2010200-5</v>
      </c>
      <c r="T128" s="159" t="str">
        <f>+IF(MAYO!T128=0,"",MAYO!T128)</f>
        <v>Viáticos y Gastos de Viaje</v>
      </c>
      <c r="U128" s="29">
        <f>+ENERO!U128</f>
        <v>10866029</v>
      </c>
      <c r="V128" s="17">
        <f>MAYO!V128+JUNIO!AL128</f>
        <v>0</v>
      </c>
      <c r="W128" s="17">
        <f>MAYO!W128+JUNIO!AM128</f>
        <v>0</v>
      </c>
      <c r="X128" s="20">
        <f t="shared" si="127"/>
        <v>10866029</v>
      </c>
      <c r="Y128" s="21">
        <f>MAYO!AA128</f>
        <v>4253911</v>
      </c>
      <c r="Z128" s="457">
        <v>552796</v>
      </c>
      <c r="AA128" s="20">
        <f t="shared" si="128"/>
        <v>4806707</v>
      </c>
      <c r="AB128" s="21">
        <f>MAYO!AD128</f>
        <v>4253911</v>
      </c>
      <c r="AC128" s="457">
        <v>552796</v>
      </c>
      <c r="AD128" s="20">
        <f t="shared" si="129"/>
        <v>4806707</v>
      </c>
      <c r="AE128" s="21">
        <f>MAYO!AG128</f>
        <v>4253911</v>
      </c>
      <c r="AF128" s="457">
        <v>538552</v>
      </c>
      <c r="AG128" s="20">
        <f t="shared" si="130"/>
        <v>4792463</v>
      </c>
      <c r="AH128" s="21">
        <f t="shared" si="131"/>
        <v>6059322</v>
      </c>
      <c r="AI128" s="17">
        <f t="shared" si="132"/>
        <v>6059322</v>
      </c>
      <c r="AJ128" s="18">
        <f t="shared" si="133"/>
        <v>6073566</v>
      </c>
      <c r="AK128" s="10"/>
      <c r="AL128" s="455">
        <v>0</v>
      </c>
      <c r="AM128" s="458">
        <v>0</v>
      </c>
      <c r="AN128" s="10"/>
      <c r="AO128" s="365"/>
      <c r="AP128" s="365"/>
      <c r="AQ128" s="365"/>
      <c r="AR128" s="365"/>
      <c r="AS128" s="365"/>
      <c r="AT128" s="365"/>
      <c r="AU128" s="365"/>
      <c r="AV128" s="365"/>
      <c r="AW128" s="365"/>
      <c r="AX128" s="365"/>
      <c r="AY128" s="365"/>
      <c r="AZ128" s="365"/>
    </row>
    <row r="129" spans="1:52" s="467" customFormat="1" x14ac:dyDescent="0.2">
      <c r="A129" s="623"/>
      <c r="N129" s="10"/>
      <c r="R129" s="10"/>
      <c r="S129" s="155" t="str">
        <f>+IF(MAYO!S129=0,"",MAYO!S129)</f>
        <v>2010200-6</v>
      </c>
      <c r="T129" s="159" t="str">
        <f>+IF(MAYO!T129=0,"",MAYO!T129)</f>
        <v>Arrendamientos</v>
      </c>
      <c r="U129" s="29">
        <f>+ENERO!U129</f>
        <v>0</v>
      </c>
      <c r="V129" s="17">
        <f>MAYO!V129+JUNIO!AL129</f>
        <v>0</v>
      </c>
      <c r="W129" s="17">
        <f>MAYO!W129+JUNIO!AM129</f>
        <v>0</v>
      </c>
      <c r="X129" s="20">
        <f t="shared" si="127"/>
        <v>0</v>
      </c>
      <c r="Y129" s="21">
        <f>MAYO!AA129</f>
        <v>0</v>
      </c>
      <c r="Z129" s="457">
        <v>0</v>
      </c>
      <c r="AA129" s="20">
        <f t="shared" si="128"/>
        <v>0</v>
      </c>
      <c r="AB129" s="21">
        <f>MAYO!AD129</f>
        <v>0</v>
      </c>
      <c r="AC129" s="457">
        <v>0</v>
      </c>
      <c r="AD129" s="20">
        <f t="shared" si="129"/>
        <v>0</v>
      </c>
      <c r="AE129" s="21">
        <f>MAYO!AG129</f>
        <v>0</v>
      </c>
      <c r="AF129" s="457">
        <v>0</v>
      </c>
      <c r="AG129" s="20">
        <f t="shared" si="130"/>
        <v>0</v>
      </c>
      <c r="AH129" s="21">
        <f t="shared" si="131"/>
        <v>0</v>
      </c>
      <c r="AI129" s="17">
        <f t="shared" si="132"/>
        <v>0</v>
      </c>
      <c r="AJ129" s="18">
        <f t="shared" si="133"/>
        <v>0</v>
      </c>
      <c r="AK129" s="10"/>
      <c r="AL129" s="455">
        <v>0</v>
      </c>
      <c r="AM129" s="458">
        <v>0</v>
      </c>
      <c r="AN129" s="10"/>
      <c r="AO129" s="365"/>
      <c r="AP129" s="365"/>
      <c r="AQ129" s="365"/>
      <c r="AR129" s="365"/>
      <c r="AS129" s="365"/>
      <c r="AT129" s="365"/>
      <c r="AU129" s="365"/>
      <c r="AV129" s="365"/>
      <c r="AW129" s="365"/>
      <c r="AX129" s="365"/>
      <c r="AY129" s="365"/>
      <c r="AZ129" s="365"/>
    </row>
    <row r="130" spans="1:52" s="467" customFormat="1" x14ac:dyDescent="0.2">
      <c r="A130" s="623"/>
      <c r="N130" s="10"/>
      <c r="R130" s="10"/>
      <c r="S130" s="155" t="str">
        <f>+IF(MAYO!S130=0,"",MAYO!S130)</f>
        <v>2010200-7</v>
      </c>
      <c r="T130" s="159" t="str">
        <f>+IF(MAYO!T130=0,"",MAYO!T130)</f>
        <v>Vigilancia y Aseo</v>
      </c>
      <c r="U130" s="29">
        <f>+ENERO!U130</f>
        <v>3000000</v>
      </c>
      <c r="V130" s="17">
        <f>MAYO!V130+JUNIO!AL130</f>
        <v>0</v>
      </c>
      <c r="W130" s="17">
        <f>MAYO!W130+JUNIO!AM130</f>
        <v>0</v>
      </c>
      <c r="X130" s="20">
        <f t="shared" si="127"/>
        <v>3000000</v>
      </c>
      <c r="Y130" s="21">
        <f>MAYO!AA130</f>
        <v>0</v>
      </c>
      <c r="Z130" s="457">
        <v>0</v>
      </c>
      <c r="AA130" s="20">
        <f t="shared" si="128"/>
        <v>0</v>
      </c>
      <c r="AB130" s="21">
        <f>MAYO!AD130</f>
        <v>0</v>
      </c>
      <c r="AC130" s="457">
        <v>0</v>
      </c>
      <c r="AD130" s="20">
        <f t="shared" si="129"/>
        <v>0</v>
      </c>
      <c r="AE130" s="21">
        <f>MAYO!AG130</f>
        <v>0</v>
      </c>
      <c r="AF130" s="457">
        <v>0</v>
      </c>
      <c r="AG130" s="20">
        <f t="shared" si="130"/>
        <v>0</v>
      </c>
      <c r="AH130" s="21">
        <f t="shared" si="131"/>
        <v>3000000</v>
      </c>
      <c r="AI130" s="17">
        <f t="shared" si="132"/>
        <v>3000000</v>
      </c>
      <c r="AJ130" s="18">
        <f t="shared" si="133"/>
        <v>3000000</v>
      </c>
      <c r="AK130" s="10"/>
      <c r="AL130" s="455">
        <v>0</v>
      </c>
      <c r="AM130" s="458">
        <v>0</v>
      </c>
      <c r="AN130" s="10"/>
      <c r="AO130" s="365"/>
      <c r="AP130" s="365"/>
      <c r="AQ130" s="365"/>
      <c r="AR130" s="365"/>
      <c r="AS130" s="365"/>
      <c r="AT130" s="365"/>
      <c r="AU130" s="365"/>
      <c r="AV130" s="365"/>
      <c r="AW130" s="365"/>
      <c r="AX130" s="365"/>
      <c r="AY130" s="365"/>
      <c r="AZ130" s="365"/>
    </row>
    <row r="131" spans="1:52" s="467" customFormat="1" x14ac:dyDescent="0.2">
      <c r="A131" s="623"/>
      <c r="N131" s="10"/>
      <c r="R131" s="10"/>
      <c r="S131" s="155" t="str">
        <f>+IF(MAYO!S131=0,"",MAYO!S131)</f>
        <v>2010200-8</v>
      </c>
      <c r="T131" s="159" t="str">
        <f>+IF(MAYO!T131=0,"",MAYO!T131)</f>
        <v>Bienestar Social</v>
      </c>
      <c r="U131" s="29">
        <f>+ENERO!U131</f>
        <v>27404960</v>
      </c>
      <c r="V131" s="17">
        <f>MAYO!V131+JUNIO!AL131</f>
        <v>0</v>
      </c>
      <c r="W131" s="17">
        <f>MAYO!W131+JUNIO!AM131</f>
        <v>81553</v>
      </c>
      <c r="X131" s="20">
        <f t="shared" si="127"/>
        <v>27486513</v>
      </c>
      <c r="Y131" s="21">
        <f>MAYO!AA131</f>
        <v>1860223</v>
      </c>
      <c r="Z131" s="457">
        <v>126000</v>
      </c>
      <c r="AA131" s="20">
        <f t="shared" si="128"/>
        <v>1986223</v>
      </c>
      <c r="AB131" s="21">
        <f>MAYO!AD131</f>
        <v>1860223</v>
      </c>
      <c r="AC131" s="457">
        <v>126000</v>
      </c>
      <c r="AD131" s="20">
        <f t="shared" si="129"/>
        <v>1986223</v>
      </c>
      <c r="AE131" s="21">
        <f>MAYO!AG131</f>
        <v>1220383</v>
      </c>
      <c r="AF131" s="457">
        <v>0</v>
      </c>
      <c r="AG131" s="20">
        <f t="shared" si="130"/>
        <v>1220383</v>
      </c>
      <c r="AH131" s="21">
        <f t="shared" si="131"/>
        <v>25500290</v>
      </c>
      <c r="AI131" s="17">
        <f t="shared" si="132"/>
        <v>25500290</v>
      </c>
      <c r="AJ131" s="18">
        <f t="shared" si="133"/>
        <v>26266130</v>
      </c>
      <c r="AK131" s="10"/>
      <c r="AL131" s="455">
        <v>0</v>
      </c>
      <c r="AM131" s="458">
        <v>0</v>
      </c>
      <c r="AN131" s="10"/>
      <c r="AO131" s="365"/>
      <c r="AP131" s="365"/>
      <c r="AQ131" s="365"/>
      <c r="AR131" s="365"/>
      <c r="AS131" s="365"/>
      <c r="AT131" s="365"/>
      <c r="AU131" s="365"/>
      <c r="AV131" s="365"/>
      <c r="AW131" s="365"/>
      <c r="AX131" s="365"/>
      <c r="AY131" s="365"/>
      <c r="AZ131" s="365"/>
    </row>
    <row r="132" spans="1:52" s="467" customFormat="1" x14ac:dyDescent="0.2">
      <c r="A132" s="623"/>
      <c r="N132" s="10"/>
      <c r="R132" s="10"/>
      <c r="S132" s="155" t="str">
        <f>+IF(MAYO!S132=0,"",MAYO!S132)</f>
        <v>2010200-9</v>
      </c>
      <c r="T132" s="159" t="str">
        <f>+IF(MAYO!T132=0,"",MAYO!T132)</f>
        <v>Capacitación, estimulos, incentivos, programa de calidad</v>
      </c>
      <c r="U132" s="29">
        <f>+ENERO!U132</f>
        <v>9000000</v>
      </c>
      <c r="V132" s="17">
        <f>MAYO!V132+JUNIO!AL132</f>
        <v>0</v>
      </c>
      <c r="W132" s="17">
        <f>MAYO!W132+JUNIO!AM132</f>
        <v>0</v>
      </c>
      <c r="X132" s="20">
        <f t="shared" si="127"/>
        <v>9000000</v>
      </c>
      <c r="Y132" s="21">
        <f>MAYO!AA132</f>
        <v>1503720</v>
      </c>
      <c r="Z132" s="457">
        <v>0</v>
      </c>
      <c r="AA132" s="20">
        <f t="shared" si="128"/>
        <v>1503720</v>
      </c>
      <c r="AB132" s="21">
        <f>MAYO!AD132</f>
        <v>1503720</v>
      </c>
      <c r="AC132" s="457">
        <v>0</v>
      </c>
      <c r="AD132" s="20">
        <f t="shared" si="129"/>
        <v>1503720</v>
      </c>
      <c r="AE132" s="21">
        <f>MAYO!AG132</f>
        <v>350000</v>
      </c>
      <c r="AF132" s="457">
        <v>513720</v>
      </c>
      <c r="AG132" s="20">
        <f t="shared" si="130"/>
        <v>863720</v>
      </c>
      <c r="AH132" s="21">
        <f t="shared" si="131"/>
        <v>7496280</v>
      </c>
      <c r="AI132" s="17">
        <f t="shared" si="132"/>
        <v>7496280</v>
      </c>
      <c r="AJ132" s="18">
        <f t="shared" si="133"/>
        <v>8136280</v>
      </c>
      <c r="AK132" s="10"/>
      <c r="AL132" s="455">
        <v>0</v>
      </c>
      <c r="AM132" s="458">
        <v>0</v>
      </c>
      <c r="AN132" s="10"/>
      <c r="AO132" s="365"/>
      <c r="AP132" s="365"/>
      <c r="AQ132" s="365"/>
      <c r="AR132" s="365"/>
      <c r="AS132" s="365"/>
      <c r="AT132" s="365"/>
      <c r="AU132" s="365"/>
      <c r="AV132" s="365"/>
      <c r="AW132" s="365"/>
      <c r="AX132" s="365"/>
      <c r="AY132" s="365"/>
      <c r="AZ132" s="365"/>
    </row>
    <row r="133" spans="1:52" s="467" customFormat="1" x14ac:dyDescent="0.2">
      <c r="A133" s="623"/>
      <c r="N133" s="10"/>
      <c r="R133" s="10"/>
      <c r="S133" s="155" t="str">
        <f>+IF(MAYO!S133=0,"",MAYO!S133)</f>
        <v>2010200-10</v>
      </c>
      <c r="T133" s="159" t="str">
        <f>+IF(MAYO!T133=0,"",MAYO!T133)</f>
        <v>Pagos otras IPS</v>
      </c>
      <c r="U133" s="29">
        <f>+ENERO!U133</f>
        <v>1000000</v>
      </c>
      <c r="V133" s="17">
        <f>MAYO!V133+JUNIO!AL133</f>
        <v>0</v>
      </c>
      <c r="W133" s="17">
        <f>MAYO!W133+JUNIO!AM133</f>
        <v>0</v>
      </c>
      <c r="X133" s="20">
        <f t="shared" si="127"/>
        <v>1000000</v>
      </c>
      <c r="Y133" s="21">
        <f>MAYO!AA133</f>
        <v>0</v>
      </c>
      <c r="Z133" s="457">
        <v>0</v>
      </c>
      <c r="AA133" s="20">
        <f t="shared" si="128"/>
        <v>0</v>
      </c>
      <c r="AB133" s="21">
        <f>MAYO!AD133</f>
        <v>0</v>
      </c>
      <c r="AC133" s="457">
        <v>0</v>
      </c>
      <c r="AD133" s="20">
        <f t="shared" si="129"/>
        <v>0</v>
      </c>
      <c r="AE133" s="21">
        <f>MAYO!AG133</f>
        <v>0</v>
      </c>
      <c r="AF133" s="457">
        <v>0</v>
      </c>
      <c r="AG133" s="20">
        <f t="shared" si="130"/>
        <v>0</v>
      </c>
      <c r="AH133" s="21">
        <f t="shared" si="131"/>
        <v>1000000</v>
      </c>
      <c r="AI133" s="17">
        <f t="shared" si="132"/>
        <v>1000000</v>
      </c>
      <c r="AJ133" s="18">
        <f t="shared" si="133"/>
        <v>1000000</v>
      </c>
      <c r="AK133" s="10"/>
      <c r="AL133" s="455">
        <v>0</v>
      </c>
      <c r="AM133" s="458">
        <v>0</v>
      </c>
      <c r="AN133" s="10"/>
      <c r="AO133" s="365"/>
      <c r="AP133" s="365"/>
      <c r="AQ133" s="365"/>
      <c r="AR133" s="365"/>
      <c r="AS133" s="365"/>
      <c r="AT133" s="365"/>
      <c r="AU133" s="365"/>
      <c r="AV133" s="365"/>
      <c r="AW133" s="365"/>
      <c r="AX133" s="365"/>
      <c r="AY133" s="365"/>
      <c r="AZ133" s="365"/>
    </row>
    <row r="134" spans="1:52" s="467" customFormat="1" x14ac:dyDescent="0.2">
      <c r="A134" s="623"/>
      <c r="N134" s="10"/>
      <c r="R134" s="10"/>
      <c r="S134" s="155" t="str">
        <f>+IF(MAYO!S134=0,"",MAYO!S134)</f>
        <v>2010200-11</v>
      </c>
      <c r="T134" s="159" t="str">
        <f>+IF(MAYO!T134=0,"",MAYO!T134)</f>
        <v>Gastos financieros</v>
      </c>
      <c r="U134" s="29">
        <f>+ENERO!U134</f>
        <v>8000000</v>
      </c>
      <c r="V134" s="17">
        <f>MAYO!V134+JUNIO!AL134</f>
        <v>0</v>
      </c>
      <c r="W134" s="17">
        <f>MAYO!W134+JUNIO!AM134</f>
        <v>0</v>
      </c>
      <c r="X134" s="20">
        <f t="shared" si="127"/>
        <v>8000000</v>
      </c>
      <c r="Y134" s="21">
        <f>MAYO!AA134</f>
        <v>2733026</v>
      </c>
      <c r="Z134" s="457">
        <v>494578.07</v>
      </c>
      <c r="AA134" s="20">
        <f t="shared" si="128"/>
        <v>3227604.07</v>
      </c>
      <c r="AB134" s="21">
        <f>MAYO!AD134</f>
        <v>2733026</v>
      </c>
      <c r="AC134" s="457">
        <v>494578.07</v>
      </c>
      <c r="AD134" s="20">
        <f t="shared" si="129"/>
        <v>3227604.07</v>
      </c>
      <c r="AE134" s="21">
        <f>MAYO!AG134</f>
        <v>2733025</v>
      </c>
      <c r="AF134" s="457">
        <v>494578</v>
      </c>
      <c r="AG134" s="20">
        <f t="shared" si="130"/>
        <v>3227603</v>
      </c>
      <c r="AH134" s="21">
        <f t="shared" si="131"/>
        <v>4772395.93</v>
      </c>
      <c r="AI134" s="17">
        <f t="shared" si="132"/>
        <v>4772395.93</v>
      </c>
      <c r="AJ134" s="18">
        <f t="shared" si="133"/>
        <v>4772397</v>
      </c>
      <c r="AK134" s="10"/>
      <c r="AL134" s="455">
        <v>0</v>
      </c>
      <c r="AM134" s="458">
        <v>0</v>
      </c>
      <c r="AN134" s="10"/>
      <c r="AO134" s="365"/>
      <c r="AP134" s="365"/>
      <c r="AQ134" s="365"/>
      <c r="AR134" s="365"/>
      <c r="AS134" s="365"/>
      <c r="AT134" s="365"/>
      <c r="AU134" s="365"/>
      <c r="AV134" s="365"/>
      <c r="AW134" s="365"/>
      <c r="AX134" s="365"/>
      <c r="AY134" s="365"/>
      <c r="AZ134" s="365"/>
    </row>
    <row r="135" spans="1:52" s="467" customFormat="1" x14ac:dyDescent="0.2">
      <c r="A135" s="623"/>
      <c r="N135" s="10"/>
      <c r="R135" s="10"/>
      <c r="S135" s="155" t="str">
        <f>+IF(MAYO!S135=0,"",MAYO!S135)</f>
        <v>2010200-12</v>
      </c>
      <c r="T135" s="159" t="str">
        <f>+IF(MAYO!T135=0,"",MAYO!T135)</f>
        <v>Salud Ocupacional</v>
      </c>
      <c r="U135" s="29">
        <f>+ENERO!U135</f>
        <v>5000000</v>
      </c>
      <c r="V135" s="17">
        <f>MAYO!V135+JUNIO!AL135</f>
        <v>0</v>
      </c>
      <c r="W135" s="17">
        <f>MAYO!W135+JUNIO!AM135</f>
        <v>0</v>
      </c>
      <c r="X135" s="20">
        <f t="shared" si="127"/>
        <v>5000000</v>
      </c>
      <c r="Y135" s="21">
        <f>MAYO!AA135</f>
        <v>0</v>
      </c>
      <c r="Z135" s="457">
        <v>0</v>
      </c>
      <c r="AA135" s="20">
        <f t="shared" si="128"/>
        <v>0</v>
      </c>
      <c r="AB135" s="21">
        <f>MAYO!AD135</f>
        <v>0</v>
      </c>
      <c r="AC135" s="457">
        <v>0</v>
      </c>
      <c r="AD135" s="20">
        <f t="shared" si="129"/>
        <v>0</v>
      </c>
      <c r="AE135" s="21">
        <f>MAYO!AG135</f>
        <v>0</v>
      </c>
      <c r="AF135" s="457">
        <v>0</v>
      </c>
      <c r="AG135" s="20">
        <f t="shared" si="130"/>
        <v>0</v>
      </c>
      <c r="AH135" s="21">
        <f t="shared" si="131"/>
        <v>5000000</v>
      </c>
      <c r="AI135" s="17">
        <f t="shared" si="132"/>
        <v>5000000</v>
      </c>
      <c r="AJ135" s="18">
        <f t="shared" si="133"/>
        <v>5000000</v>
      </c>
      <c r="AK135" s="10"/>
      <c r="AL135" s="455">
        <v>0</v>
      </c>
      <c r="AM135" s="458">
        <v>0</v>
      </c>
      <c r="AN135" s="10"/>
      <c r="AO135" s="365"/>
      <c r="AP135" s="365"/>
      <c r="AQ135" s="365"/>
      <c r="AR135" s="365"/>
      <c r="AS135" s="365"/>
      <c r="AT135" s="365"/>
      <c r="AU135" s="365"/>
      <c r="AV135" s="365"/>
      <c r="AW135" s="365"/>
      <c r="AX135" s="365"/>
      <c r="AY135" s="365"/>
      <c r="AZ135" s="365"/>
    </row>
    <row r="136" spans="1:52" s="467" customFormat="1" x14ac:dyDescent="0.2">
      <c r="A136" s="623"/>
      <c r="N136" s="10"/>
      <c r="R136" s="10"/>
      <c r="S136" s="155" t="str">
        <f>+IF(MAYO!S136=0,"",MAYO!S136)</f>
        <v>2010200-13</v>
      </c>
      <c r="T136" s="159" t="str">
        <f>+IF(MAYO!T136=0,"",MAYO!T136)</f>
        <v>Liquidacion de Convenios</v>
      </c>
      <c r="U136" s="29">
        <f>+ENERO!U136</f>
        <v>0</v>
      </c>
      <c r="V136" s="17">
        <f>MAYO!V136+JUNIO!AL136</f>
        <v>0</v>
      </c>
      <c r="W136" s="17">
        <f>MAYO!W136+JUNIO!AM136</f>
        <v>13870561</v>
      </c>
      <c r="X136" s="20">
        <f t="shared" si="127"/>
        <v>13870561</v>
      </c>
      <c r="Y136" s="21">
        <f>MAYO!AA136</f>
        <v>13870561</v>
      </c>
      <c r="Z136" s="457">
        <v>0</v>
      </c>
      <c r="AA136" s="20">
        <f t="shared" si="128"/>
        <v>13870561</v>
      </c>
      <c r="AB136" s="21">
        <f>MAYO!AD136</f>
        <v>13870561</v>
      </c>
      <c r="AC136" s="457">
        <v>0</v>
      </c>
      <c r="AD136" s="20">
        <f t="shared" si="129"/>
        <v>13870561</v>
      </c>
      <c r="AE136" s="21">
        <f>MAYO!AG136</f>
        <v>0</v>
      </c>
      <c r="AF136" s="457">
        <v>0</v>
      </c>
      <c r="AG136" s="20">
        <f t="shared" si="130"/>
        <v>0</v>
      </c>
      <c r="AH136" s="21">
        <f t="shared" si="131"/>
        <v>0</v>
      </c>
      <c r="AI136" s="17">
        <f t="shared" si="132"/>
        <v>0</v>
      </c>
      <c r="AJ136" s="18">
        <f t="shared" si="133"/>
        <v>13870561</v>
      </c>
      <c r="AK136" s="10"/>
      <c r="AL136" s="455">
        <v>0</v>
      </c>
      <c r="AM136" s="458">
        <v>0</v>
      </c>
      <c r="AN136" s="10"/>
      <c r="AO136" s="365"/>
      <c r="AP136" s="365"/>
      <c r="AQ136" s="365"/>
      <c r="AR136" s="365"/>
      <c r="AS136" s="365"/>
      <c r="AT136" s="365"/>
      <c r="AU136" s="365"/>
      <c r="AV136" s="365"/>
      <c r="AW136" s="365"/>
      <c r="AX136" s="365"/>
      <c r="AY136" s="365"/>
      <c r="AZ136" s="365"/>
    </row>
    <row r="137" spans="1:52" s="467" customFormat="1" x14ac:dyDescent="0.2">
      <c r="A137" s="623"/>
      <c r="N137" s="10"/>
      <c r="R137" s="10"/>
      <c r="S137" s="155" t="str">
        <f>+IF(MAYO!S137=0,"",MAYO!S137)</f>
        <v>2010020-14</v>
      </c>
      <c r="T137" s="159" t="str">
        <f>+IF(MAYO!T137=0,"",MAYO!T137)</f>
        <v/>
      </c>
      <c r="U137" s="29">
        <f>+ENERO!U137</f>
        <v>0</v>
      </c>
      <c r="V137" s="17">
        <f>MAYO!V137+JUNIO!AL137</f>
        <v>0</v>
      </c>
      <c r="W137" s="17">
        <f>MAYO!W137+JUNIO!AM137</f>
        <v>0</v>
      </c>
      <c r="X137" s="20">
        <f t="shared" si="127"/>
        <v>0</v>
      </c>
      <c r="Y137" s="21">
        <f>MAYO!AA137</f>
        <v>0</v>
      </c>
      <c r="Z137" s="457">
        <v>0</v>
      </c>
      <c r="AA137" s="20">
        <f t="shared" si="128"/>
        <v>0</v>
      </c>
      <c r="AB137" s="21">
        <f>MAYO!AD137</f>
        <v>0</v>
      </c>
      <c r="AC137" s="457">
        <v>0</v>
      </c>
      <c r="AD137" s="20">
        <f t="shared" si="129"/>
        <v>0</v>
      </c>
      <c r="AE137" s="21">
        <f>MAYO!AG137</f>
        <v>0</v>
      </c>
      <c r="AF137" s="457">
        <v>0</v>
      </c>
      <c r="AG137" s="20">
        <f t="shared" si="130"/>
        <v>0</v>
      </c>
      <c r="AH137" s="21">
        <f t="shared" si="131"/>
        <v>0</v>
      </c>
      <c r="AI137" s="17">
        <f t="shared" si="132"/>
        <v>0</v>
      </c>
      <c r="AJ137" s="18">
        <f t="shared" si="133"/>
        <v>0</v>
      </c>
      <c r="AK137" s="10"/>
      <c r="AL137" s="455">
        <v>0</v>
      </c>
      <c r="AM137" s="458">
        <v>0</v>
      </c>
      <c r="AN137" s="10"/>
      <c r="AO137" s="365"/>
      <c r="AP137" s="365"/>
      <c r="AQ137" s="365"/>
      <c r="AR137" s="365"/>
      <c r="AS137" s="365"/>
      <c r="AT137" s="365"/>
      <c r="AU137" s="365"/>
      <c r="AV137" s="365"/>
      <c r="AW137" s="365"/>
      <c r="AX137" s="365"/>
      <c r="AY137" s="365"/>
      <c r="AZ137" s="365"/>
    </row>
    <row r="138" spans="1:52" s="467" customFormat="1" x14ac:dyDescent="0.2">
      <c r="A138" s="623"/>
      <c r="N138" s="10"/>
      <c r="R138" s="10"/>
      <c r="S138" s="155" t="str">
        <f>+IF(MAYO!S138=0,"",MAYO!S138)</f>
        <v>2010200-15</v>
      </c>
      <c r="T138" s="159" t="str">
        <f>+IF(MAYO!T138=0,"",MAYO!T138)</f>
        <v/>
      </c>
      <c r="U138" s="29">
        <f>+ENERO!U138</f>
        <v>0</v>
      </c>
      <c r="V138" s="17">
        <f>MAYO!V138+JUNIO!AL138</f>
        <v>0</v>
      </c>
      <c r="W138" s="17">
        <f>MAYO!W138+JUNIO!AM138</f>
        <v>0</v>
      </c>
      <c r="X138" s="20">
        <f t="shared" si="127"/>
        <v>0</v>
      </c>
      <c r="Y138" s="21">
        <f>MAYO!AA138</f>
        <v>0</v>
      </c>
      <c r="Z138" s="457">
        <v>0</v>
      </c>
      <c r="AA138" s="20">
        <f t="shared" si="128"/>
        <v>0</v>
      </c>
      <c r="AB138" s="21">
        <f>MAYO!AD138</f>
        <v>0</v>
      </c>
      <c r="AC138" s="457">
        <v>0</v>
      </c>
      <c r="AD138" s="20">
        <f t="shared" si="129"/>
        <v>0</v>
      </c>
      <c r="AE138" s="21">
        <f>MAYO!AG138</f>
        <v>0</v>
      </c>
      <c r="AF138" s="457">
        <v>0</v>
      </c>
      <c r="AG138" s="20">
        <f t="shared" si="130"/>
        <v>0</v>
      </c>
      <c r="AH138" s="21">
        <f t="shared" si="131"/>
        <v>0</v>
      </c>
      <c r="AI138" s="17">
        <f t="shared" si="132"/>
        <v>0</v>
      </c>
      <c r="AJ138" s="18">
        <f t="shared" si="133"/>
        <v>0</v>
      </c>
      <c r="AK138" s="10"/>
      <c r="AL138" s="455">
        <v>0</v>
      </c>
      <c r="AM138" s="458">
        <v>0</v>
      </c>
      <c r="AN138" s="10"/>
      <c r="AO138" s="365"/>
      <c r="AP138" s="365"/>
      <c r="AQ138" s="365"/>
      <c r="AR138" s="365"/>
      <c r="AS138" s="365"/>
      <c r="AT138" s="365"/>
      <c r="AU138" s="365"/>
      <c r="AV138" s="365"/>
      <c r="AW138" s="365"/>
      <c r="AX138" s="365"/>
      <c r="AY138" s="365"/>
      <c r="AZ138" s="365"/>
    </row>
    <row r="139" spans="1:52" s="467" customFormat="1" x14ac:dyDescent="0.2">
      <c r="A139" s="623"/>
      <c r="N139" s="10"/>
      <c r="R139" s="10"/>
      <c r="S139" s="155">
        <f>+IF(MAYO!S139=0,"",MAYO!S139)</f>
        <v>2010299</v>
      </c>
      <c r="T139" s="159" t="str">
        <f>+IF(MAYO!T139=0,"",MAYO!T139)</f>
        <v>Vigencias Anteriores</v>
      </c>
      <c r="U139" s="29">
        <f>+ENERO!U139</f>
        <v>0</v>
      </c>
      <c r="V139" s="17">
        <f>MAYO!V139+JUNIO!AL139</f>
        <v>0</v>
      </c>
      <c r="W139" s="17">
        <f>MAYO!W139+JUNIO!AM139</f>
        <v>11689024</v>
      </c>
      <c r="X139" s="20">
        <f t="shared" si="127"/>
        <v>11689024</v>
      </c>
      <c r="Y139" s="21">
        <f>MAYO!AA139</f>
        <v>11689024</v>
      </c>
      <c r="Z139" s="457">
        <v>0</v>
      </c>
      <c r="AA139" s="20">
        <f t="shared" si="128"/>
        <v>11689024</v>
      </c>
      <c r="AB139" s="21">
        <f>MAYO!AD139</f>
        <v>11689024</v>
      </c>
      <c r="AC139" s="457">
        <v>0</v>
      </c>
      <c r="AD139" s="20">
        <f t="shared" si="129"/>
        <v>11689024</v>
      </c>
      <c r="AE139" s="21">
        <f>MAYO!AG139</f>
        <v>10933724</v>
      </c>
      <c r="AF139" s="457">
        <v>0</v>
      </c>
      <c r="AG139" s="20">
        <f t="shared" si="130"/>
        <v>10933724</v>
      </c>
      <c r="AH139" s="21">
        <f t="shared" si="131"/>
        <v>0</v>
      </c>
      <c r="AI139" s="17">
        <f t="shared" si="132"/>
        <v>0</v>
      </c>
      <c r="AJ139" s="18">
        <f t="shared" si="133"/>
        <v>755300</v>
      </c>
      <c r="AK139" s="10"/>
      <c r="AL139" s="455">
        <v>0</v>
      </c>
      <c r="AM139" s="458">
        <v>0</v>
      </c>
      <c r="AN139" s="10"/>
      <c r="AO139" s="365"/>
      <c r="AP139" s="365"/>
      <c r="AQ139" s="365"/>
    </row>
    <row r="140" spans="1:52" s="467" customFormat="1" ht="15.75" x14ac:dyDescent="0.2">
      <c r="A140" s="623"/>
      <c r="N140" s="10"/>
      <c r="R140" s="10"/>
      <c r="S140" s="448" t="str">
        <f>+IF(MAYO!S140=0,"",MAYO!S140)</f>
        <v/>
      </c>
      <c r="T140" s="649" t="str">
        <f>+IF(MAYO!T140=0,"",MAYO!T140)</f>
        <v/>
      </c>
      <c r="U140" s="193"/>
      <c r="V140" s="193"/>
      <c r="W140" s="193"/>
      <c r="X140" s="193"/>
      <c r="Y140" s="193"/>
      <c r="Z140" s="193"/>
      <c r="AA140" s="193"/>
      <c r="AB140" s="193"/>
      <c r="AC140" s="193"/>
      <c r="AD140" s="193"/>
      <c r="AE140" s="193"/>
      <c r="AF140" s="193"/>
      <c r="AG140" s="193"/>
      <c r="AH140" s="193"/>
      <c r="AI140" s="193"/>
      <c r="AJ140" s="207"/>
      <c r="AK140" s="12"/>
      <c r="AL140" s="213"/>
      <c r="AM140" s="214"/>
      <c r="AN140" s="10"/>
    </row>
    <row r="141" spans="1:52" s="467" customFormat="1" ht="15" x14ac:dyDescent="0.2">
      <c r="A141" s="623"/>
      <c r="N141" s="10"/>
      <c r="R141" s="10"/>
      <c r="S141" s="34">
        <f>+IF(MAYO!S141=0,"",MAYO!S141)</f>
        <v>2010300</v>
      </c>
      <c r="T141" s="158" t="str">
        <f>+IF(MAYO!T141=0,"",MAYO!T141)</f>
        <v>Impuestos y Multas</v>
      </c>
      <c r="U141" s="157">
        <f t="shared" ref="U141:AJ141" si="135">U142+U143</f>
        <v>10000000</v>
      </c>
      <c r="V141" s="144">
        <f t="shared" si="135"/>
        <v>0</v>
      </c>
      <c r="W141" s="144">
        <f t="shared" si="135"/>
        <v>8187252</v>
      </c>
      <c r="X141" s="152">
        <f t="shared" si="135"/>
        <v>18187252</v>
      </c>
      <c r="Y141" s="151">
        <f t="shared" si="135"/>
        <v>11675945</v>
      </c>
      <c r="Z141" s="144">
        <f t="shared" si="135"/>
        <v>1975762</v>
      </c>
      <c r="AA141" s="152">
        <f t="shared" si="135"/>
        <v>13651707</v>
      </c>
      <c r="AB141" s="151">
        <f t="shared" si="135"/>
        <v>11675945</v>
      </c>
      <c r="AC141" s="144">
        <f t="shared" si="135"/>
        <v>1975762</v>
      </c>
      <c r="AD141" s="152">
        <f t="shared" si="135"/>
        <v>13651707</v>
      </c>
      <c r="AE141" s="151">
        <f t="shared" si="135"/>
        <v>8463252</v>
      </c>
      <c r="AF141" s="144">
        <f t="shared" si="135"/>
        <v>0</v>
      </c>
      <c r="AG141" s="152">
        <f t="shared" si="135"/>
        <v>8463252</v>
      </c>
      <c r="AH141" s="151">
        <f t="shared" si="135"/>
        <v>4535545</v>
      </c>
      <c r="AI141" s="144">
        <f t="shared" si="135"/>
        <v>4535545</v>
      </c>
      <c r="AJ141" s="153">
        <f t="shared" si="135"/>
        <v>9724000</v>
      </c>
      <c r="AK141" s="12"/>
      <c r="AL141" s="151">
        <f>AL142+AL143</f>
        <v>0</v>
      </c>
      <c r="AM141" s="153">
        <f>AM142+AM143</f>
        <v>0</v>
      </c>
      <c r="AN141" s="10"/>
    </row>
    <row r="142" spans="1:52" s="467" customFormat="1" x14ac:dyDescent="0.2">
      <c r="A142" s="623"/>
      <c r="N142" s="10"/>
      <c r="R142" s="10"/>
      <c r="S142" s="155" t="str">
        <f>+IF(MAYO!S142=0,"",MAYO!S142)</f>
        <v>2010300-1</v>
      </c>
      <c r="T142" s="159" t="str">
        <f>+IF(MAYO!T142=0,"",MAYO!T142)</f>
        <v>Impuestos (Predial, Vehiculos, Otros)</v>
      </c>
      <c r="U142" s="29">
        <f>+ENERO!U142</f>
        <v>10000000</v>
      </c>
      <c r="V142" s="17">
        <f>MAYO!V142+JUNIO!AL142</f>
        <v>0</v>
      </c>
      <c r="W142" s="17">
        <f>MAYO!W142+JUNIO!AM142</f>
        <v>0</v>
      </c>
      <c r="X142" s="20">
        <f>SUM(U142:W142)</f>
        <v>10000000</v>
      </c>
      <c r="Y142" s="21">
        <f>MAYO!AA142</f>
        <v>3488693</v>
      </c>
      <c r="Z142" s="457">
        <v>1975762</v>
      </c>
      <c r="AA142" s="20">
        <f>SUM(Y142:Z142)</f>
        <v>5464455</v>
      </c>
      <c r="AB142" s="21">
        <f>MAYO!AD142</f>
        <v>3488693</v>
      </c>
      <c r="AC142" s="457">
        <v>1975762</v>
      </c>
      <c r="AD142" s="20">
        <f>SUM(AB142:AC142)</f>
        <v>5464455</v>
      </c>
      <c r="AE142" s="21">
        <f>MAYO!AG142</f>
        <v>276000</v>
      </c>
      <c r="AF142" s="457">
        <v>0</v>
      </c>
      <c r="AG142" s="20">
        <f>SUM(AE142:AF142)</f>
        <v>276000</v>
      </c>
      <c r="AH142" s="21">
        <f>X142-AA142</f>
        <v>4535545</v>
      </c>
      <c r="AI142" s="17">
        <f>X142-AD142</f>
        <v>4535545</v>
      </c>
      <c r="AJ142" s="18">
        <f>X142-AG142</f>
        <v>9724000</v>
      </c>
      <c r="AK142" s="10"/>
      <c r="AL142" s="455">
        <v>0</v>
      </c>
      <c r="AM142" s="458">
        <v>0</v>
      </c>
      <c r="AN142" s="10"/>
    </row>
    <row r="143" spans="1:52" s="467" customFormat="1" x14ac:dyDescent="0.2">
      <c r="A143" s="623"/>
      <c r="N143" s="10"/>
      <c r="R143" s="10"/>
      <c r="S143" s="155">
        <f>+IF(MAYO!S143=0,"",MAYO!S143)</f>
        <v>2010399</v>
      </c>
      <c r="T143" s="159" t="str">
        <f>+IF(MAYO!T143=0,"",MAYO!T143)</f>
        <v>Vigencias Anteriores</v>
      </c>
      <c r="U143" s="29">
        <f>+ENERO!U143</f>
        <v>0</v>
      </c>
      <c r="V143" s="17">
        <f>MAYO!V143+JUNIO!AL143</f>
        <v>0</v>
      </c>
      <c r="W143" s="17">
        <f>MAYO!W143+JUNIO!AM143</f>
        <v>8187252</v>
      </c>
      <c r="X143" s="20">
        <f>SUM(U143:W143)</f>
        <v>8187252</v>
      </c>
      <c r="Y143" s="21">
        <f>MAYO!AA143</f>
        <v>8187252</v>
      </c>
      <c r="Z143" s="457">
        <v>0</v>
      </c>
      <c r="AA143" s="20">
        <f>SUM(Y143:Z143)</f>
        <v>8187252</v>
      </c>
      <c r="AB143" s="21">
        <f>MAYO!AD143</f>
        <v>8187252</v>
      </c>
      <c r="AC143" s="457">
        <v>0</v>
      </c>
      <c r="AD143" s="20">
        <f>SUM(AB143:AC143)</f>
        <v>8187252</v>
      </c>
      <c r="AE143" s="21">
        <f>MAYO!AG143</f>
        <v>8187252</v>
      </c>
      <c r="AF143" s="457">
        <v>0</v>
      </c>
      <c r="AG143" s="20">
        <f>SUM(AE143:AF143)</f>
        <v>8187252</v>
      </c>
      <c r="AH143" s="21">
        <f>X143-AA143</f>
        <v>0</v>
      </c>
      <c r="AI143" s="17">
        <f>X143-AD143</f>
        <v>0</v>
      </c>
      <c r="AJ143" s="18">
        <f>X143-AG143</f>
        <v>0</v>
      </c>
      <c r="AK143" s="10"/>
      <c r="AL143" s="455">
        <v>0</v>
      </c>
      <c r="AM143" s="458">
        <v>0</v>
      </c>
      <c r="AN143" s="10"/>
    </row>
    <row r="144" spans="1:52" s="467" customFormat="1" ht="15.75" x14ac:dyDescent="0.2">
      <c r="A144" s="623"/>
      <c r="N144" s="10"/>
      <c r="R144" s="10"/>
      <c r="S144" s="448" t="str">
        <f>+IF(MAYO!S144=0,"",MAYO!S144)</f>
        <v/>
      </c>
      <c r="T144" s="649" t="str">
        <f>+IF(MAYO!T144=0,"",MAYO!T144)</f>
        <v/>
      </c>
      <c r="U144" s="193"/>
      <c r="V144" s="193"/>
      <c r="W144" s="193"/>
      <c r="X144" s="193"/>
      <c r="Y144" s="193"/>
      <c r="Z144" s="193"/>
      <c r="AA144" s="193"/>
      <c r="AB144" s="193"/>
      <c r="AC144" s="193"/>
      <c r="AD144" s="193"/>
      <c r="AE144" s="193"/>
      <c r="AF144" s="193"/>
      <c r="AG144" s="193"/>
      <c r="AH144" s="193"/>
      <c r="AI144" s="193"/>
      <c r="AJ144" s="207"/>
      <c r="AK144" s="10"/>
      <c r="AL144" s="213"/>
      <c r="AM144" s="214"/>
      <c r="AN144" s="10"/>
    </row>
    <row r="145" spans="1:40" s="467" customFormat="1" ht="15.75" x14ac:dyDescent="0.2">
      <c r="A145" s="623"/>
      <c r="N145" s="10"/>
      <c r="R145" s="10"/>
      <c r="S145" s="469">
        <f>+IF(MAYO!S145=0,"",MAYO!S145)</f>
        <v>2020010</v>
      </c>
      <c r="T145" s="470" t="str">
        <f>+IF(MAYO!T145=0,"",MAYO!T145)</f>
        <v>Gastos de Operación</v>
      </c>
      <c r="U145" s="157">
        <f t="shared" ref="U145:AJ145" si="136">U147+U155</f>
        <v>329079750</v>
      </c>
      <c r="V145" s="144">
        <f t="shared" si="136"/>
        <v>0</v>
      </c>
      <c r="W145" s="144">
        <f t="shared" si="136"/>
        <v>109199069</v>
      </c>
      <c r="X145" s="152">
        <f t="shared" si="136"/>
        <v>438278819</v>
      </c>
      <c r="Y145" s="151">
        <f t="shared" si="136"/>
        <v>237990315</v>
      </c>
      <c r="Z145" s="144">
        <f t="shared" si="136"/>
        <v>20483871</v>
      </c>
      <c r="AA145" s="152">
        <f t="shared" si="136"/>
        <v>258474186</v>
      </c>
      <c r="AB145" s="151">
        <f t="shared" si="136"/>
        <v>181508480</v>
      </c>
      <c r="AC145" s="144">
        <f t="shared" si="136"/>
        <v>39151913</v>
      </c>
      <c r="AD145" s="152">
        <f t="shared" si="136"/>
        <v>220660393</v>
      </c>
      <c r="AE145" s="151">
        <f t="shared" si="136"/>
        <v>137448046</v>
      </c>
      <c r="AF145" s="144">
        <f t="shared" si="136"/>
        <v>4966962</v>
      </c>
      <c r="AG145" s="152">
        <f t="shared" si="136"/>
        <v>142415008</v>
      </c>
      <c r="AH145" s="151">
        <f t="shared" si="136"/>
        <v>179804633</v>
      </c>
      <c r="AI145" s="144">
        <f t="shared" si="136"/>
        <v>217618426</v>
      </c>
      <c r="AJ145" s="153">
        <f t="shared" si="136"/>
        <v>295863811</v>
      </c>
      <c r="AK145" s="12"/>
      <c r="AL145" s="151">
        <f>AL147+AL155</f>
        <v>0</v>
      </c>
      <c r="AM145" s="153">
        <f>AM147+AM155</f>
        <v>154860</v>
      </c>
      <c r="AN145" s="10"/>
    </row>
    <row r="146" spans="1:40" s="467" customFormat="1" x14ac:dyDescent="0.2">
      <c r="A146" s="623"/>
      <c r="N146" s="10"/>
      <c r="R146" s="10"/>
      <c r="S146" s="11" t="str">
        <f>+IF(MAYO!S146=0,"",MAYO!S146)</f>
        <v/>
      </c>
      <c r="T146" s="55" t="str">
        <f>+IF(MAYO!T146=0,"",MAYO!T146)</f>
        <v/>
      </c>
      <c r="U146" s="19"/>
      <c r="V146" s="17"/>
      <c r="W146" s="17"/>
      <c r="X146" s="20"/>
      <c r="Y146" s="21"/>
      <c r="Z146" s="17"/>
      <c r="AA146" s="20"/>
      <c r="AB146" s="21"/>
      <c r="AC146" s="17"/>
      <c r="AD146" s="20"/>
      <c r="AE146" s="21"/>
      <c r="AF146" s="17"/>
      <c r="AG146" s="20"/>
      <c r="AH146" s="21"/>
      <c r="AI146" s="17"/>
      <c r="AJ146" s="18"/>
      <c r="AK146" s="10"/>
      <c r="AL146" s="213"/>
      <c r="AM146" s="214"/>
      <c r="AN146" s="10"/>
    </row>
    <row r="147" spans="1:40" s="467" customFormat="1" ht="15" x14ac:dyDescent="0.2">
      <c r="A147" s="623"/>
      <c r="N147" s="10"/>
      <c r="R147" s="10"/>
      <c r="S147" s="34">
        <f>+IF(MAYO!S147=0,"",MAYO!S147)</f>
        <v>2020100</v>
      </c>
      <c r="T147" s="158" t="str">
        <f>+IF(MAYO!T147=0,"",MAYO!T147)</f>
        <v>Adquisición de bienes</v>
      </c>
      <c r="U147" s="157">
        <f t="shared" ref="U147:AJ147" si="137">SUM(U148:U149)+U153</f>
        <v>126079750</v>
      </c>
      <c r="V147" s="144">
        <f t="shared" si="137"/>
        <v>0</v>
      </c>
      <c r="W147" s="144">
        <f t="shared" si="137"/>
        <v>52742299</v>
      </c>
      <c r="X147" s="152">
        <f t="shared" si="137"/>
        <v>178822049</v>
      </c>
      <c r="Y147" s="151">
        <f t="shared" si="137"/>
        <v>75194181</v>
      </c>
      <c r="Z147" s="144">
        <f t="shared" si="137"/>
        <v>8503952</v>
      </c>
      <c r="AA147" s="152">
        <f t="shared" si="137"/>
        <v>83698133</v>
      </c>
      <c r="AB147" s="151">
        <f t="shared" si="137"/>
        <v>73551181</v>
      </c>
      <c r="AC147" s="144">
        <f t="shared" si="137"/>
        <v>8503952</v>
      </c>
      <c r="AD147" s="152">
        <f t="shared" si="137"/>
        <v>82055133</v>
      </c>
      <c r="AE147" s="151">
        <f t="shared" si="137"/>
        <v>54878366</v>
      </c>
      <c r="AF147" s="144">
        <f t="shared" si="137"/>
        <v>1443542</v>
      </c>
      <c r="AG147" s="152">
        <f t="shared" si="137"/>
        <v>56321908</v>
      </c>
      <c r="AH147" s="151">
        <f t="shared" si="137"/>
        <v>95123916</v>
      </c>
      <c r="AI147" s="144">
        <f t="shared" si="137"/>
        <v>96766916</v>
      </c>
      <c r="AJ147" s="153">
        <f t="shared" si="137"/>
        <v>122500141</v>
      </c>
      <c r="AK147" s="10"/>
      <c r="AL147" s="151">
        <f>SUM(AL148:AL149)+AL153</f>
        <v>0</v>
      </c>
      <c r="AM147" s="153">
        <f>SUM(AM148:AM149)+AM153</f>
        <v>154860</v>
      </c>
      <c r="AN147" s="10"/>
    </row>
    <row r="148" spans="1:40" s="467" customFormat="1" x14ac:dyDescent="0.2">
      <c r="A148" s="623"/>
      <c r="N148" s="10"/>
      <c r="R148" s="10"/>
      <c r="S148" s="155">
        <f>+IF(MAYO!S148=0,"",MAYO!S148)</f>
        <v>2020101</v>
      </c>
      <c r="T148" s="159" t="str">
        <f>+IF(MAYO!T148=0,"",MAYO!T148)</f>
        <v>Mantenimiento Hospitalario</v>
      </c>
      <c r="U148" s="29">
        <f>+ENERO!U148</f>
        <v>79079750</v>
      </c>
      <c r="V148" s="17">
        <f>MAYO!V148+JUNIO!AL148</f>
        <v>0</v>
      </c>
      <c r="W148" s="17">
        <f>MAYO!W148+JUNIO!AM148</f>
        <v>0</v>
      </c>
      <c r="X148" s="20">
        <f>SUM(U148:W148)</f>
        <v>79079750</v>
      </c>
      <c r="Y148" s="21">
        <f>MAYO!AA148</f>
        <v>22918665</v>
      </c>
      <c r="Z148" s="457">
        <v>1062400</v>
      </c>
      <c r="AA148" s="20">
        <f>SUM(Y148:Z148)</f>
        <v>23981065</v>
      </c>
      <c r="AB148" s="21">
        <f>MAYO!AD148</f>
        <v>21275665</v>
      </c>
      <c r="AC148" s="457">
        <v>1062400</v>
      </c>
      <c r="AD148" s="20">
        <f>SUM(AB148:AC148)</f>
        <v>22338065</v>
      </c>
      <c r="AE148" s="21">
        <f>MAYO!AG148</f>
        <v>15705237</v>
      </c>
      <c r="AF148" s="457">
        <v>213900</v>
      </c>
      <c r="AG148" s="20">
        <f>SUM(AE148:AF148)</f>
        <v>15919137</v>
      </c>
      <c r="AH148" s="21">
        <f>X148-AA148</f>
        <v>55098685</v>
      </c>
      <c r="AI148" s="17">
        <f>X148-AD148</f>
        <v>56741685</v>
      </c>
      <c r="AJ148" s="18">
        <f>X148-AG148</f>
        <v>63160613</v>
      </c>
      <c r="AK148" s="10"/>
      <c r="AL148" s="455">
        <v>0</v>
      </c>
      <c r="AM148" s="458">
        <v>0</v>
      </c>
      <c r="AN148" s="10"/>
    </row>
    <row r="149" spans="1:40" s="467" customFormat="1" x14ac:dyDescent="0.2">
      <c r="A149" s="623"/>
      <c r="N149" s="10"/>
      <c r="R149" s="10"/>
      <c r="S149" s="155">
        <f>+IF(MAYO!S149=0,"",MAYO!S149)</f>
        <v>2020102</v>
      </c>
      <c r="T149" s="159" t="str">
        <f>+IF(MAYO!T149=0,"",MAYO!T149)</f>
        <v>Otros</v>
      </c>
      <c r="U149" s="29">
        <f t="shared" ref="U149:AJ149" si="138">SUM(U150:U152)</f>
        <v>47000000</v>
      </c>
      <c r="V149" s="17">
        <f t="shared" si="138"/>
        <v>0</v>
      </c>
      <c r="W149" s="17">
        <f t="shared" si="138"/>
        <v>30000000</v>
      </c>
      <c r="X149" s="20">
        <f t="shared" si="138"/>
        <v>77000000</v>
      </c>
      <c r="Y149" s="21">
        <f t="shared" si="138"/>
        <v>29688077</v>
      </c>
      <c r="Z149" s="169">
        <f t="shared" si="138"/>
        <v>7286692</v>
      </c>
      <c r="AA149" s="20">
        <f t="shared" si="138"/>
        <v>36974769</v>
      </c>
      <c r="AB149" s="21">
        <f t="shared" si="138"/>
        <v>29688077</v>
      </c>
      <c r="AC149" s="169">
        <f t="shared" si="138"/>
        <v>7286692</v>
      </c>
      <c r="AD149" s="20">
        <f t="shared" si="138"/>
        <v>36974769</v>
      </c>
      <c r="AE149" s="21">
        <f t="shared" si="138"/>
        <v>16430830</v>
      </c>
      <c r="AF149" s="169">
        <f t="shared" si="138"/>
        <v>1229642</v>
      </c>
      <c r="AG149" s="20">
        <f t="shared" si="138"/>
        <v>17660472</v>
      </c>
      <c r="AH149" s="21">
        <f t="shared" si="138"/>
        <v>40025231</v>
      </c>
      <c r="AI149" s="17">
        <f t="shared" si="138"/>
        <v>40025231</v>
      </c>
      <c r="AJ149" s="18">
        <f t="shared" si="138"/>
        <v>59339528</v>
      </c>
      <c r="AK149" s="10"/>
      <c r="AL149" s="31">
        <f>SUM(AL150:AL152)</f>
        <v>0</v>
      </c>
      <c r="AM149" s="28">
        <f>SUM(AM150:AM152)</f>
        <v>0</v>
      </c>
      <c r="AN149" s="10"/>
    </row>
    <row r="150" spans="1:40" s="467" customFormat="1" x14ac:dyDescent="0.2">
      <c r="A150" s="623"/>
      <c r="N150" s="10"/>
      <c r="R150" s="10"/>
      <c r="S150" s="156" t="str">
        <f>+IF(MAYO!S150=0,"",MAYO!S150)</f>
        <v>2020102-1</v>
      </c>
      <c r="T150" s="159" t="str">
        <f>+IF(MAYO!T150=0,"",MAYO!T150)</f>
        <v>Compra de Equipo e Instr. Mco. y Laborat.</v>
      </c>
      <c r="U150" s="29">
        <f>+ENERO!U150</f>
        <v>15000000</v>
      </c>
      <c r="V150" s="17">
        <f>MAYO!V150+JUNIO!AL150</f>
        <v>0</v>
      </c>
      <c r="W150" s="17">
        <f>MAYO!W150+JUNIO!AM150</f>
        <v>30000000</v>
      </c>
      <c r="X150" s="20">
        <f>SUM(U150:W150)</f>
        <v>45000000</v>
      </c>
      <c r="Y150" s="21">
        <f>MAYO!AA150</f>
        <v>18893200</v>
      </c>
      <c r="Z150" s="457">
        <v>1988571</v>
      </c>
      <c r="AA150" s="20">
        <f>SUM(Y150:Z150)</f>
        <v>20881771</v>
      </c>
      <c r="AB150" s="21">
        <f>MAYO!AD150</f>
        <v>18893200</v>
      </c>
      <c r="AC150" s="457">
        <v>1988571</v>
      </c>
      <c r="AD150" s="20">
        <f>SUM(AB150:AC150)</f>
        <v>20881771</v>
      </c>
      <c r="AE150" s="21">
        <f>MAYO!AG150</f>
        <v>15522339</v>
      </c>
      <c r="AF150" s="457">
        <v>0</v>
      </c>
      <c r="AG150" s="20">
        <f>SUM(AE150:AF150)</f>
        <v>15522339</v>
      </c>
      <c r="AH150" s="21">
        <f>X150-AA150</f>
        <v>24118229</v>
      </c>
      <c r="AI150" s="17">
        <f>X150-AD150</f>
        <v>24118229</v>
      </c>
      <c r="AJ150" s="18">
        <f>X150-AG150</f>
        <v>29477661</v>
      </c>
      <c r="AK150" s="10"/>
      <c r="AL150" s="455">
        <v>0</v>
      </c>
      <c r="AM150" s="458">
        <v>0</v>
      </c>
      <c r="AN150" s="10"/>
    </row>
    <row r="151" spans="1:40" s="467" customFormat="1" x14ac:dyDescent="0.2">
      <c r="A151" s="623"/>
      <c r="N151" s="10"/>
      <c r="R151" s="10"/>
      <c r="S151" s="156" t="str">
        <f>+IF(MAYO!S151=0,"",MAYO!S151)</f>
        <v>2020102-2</v>
      </c>
      <c r="T151" s="159" t="str">
        <f>+IF(MAYO!T151=0,"",MAYO!T151)</f>
        <v>Materiales</v>
      </c>
      <c r="U151" s="29">
        <f>+ENERO!U151</f>
        <v>12000000</v>
      </c>
      <c r="V151" s="17">
        <f>MAYO!V151+JUNIO!AL151</f>
        <v>0</v>
      </c>
      <c r="W151" s="17">
        <f>MAYO!W151+JUNIO!AM151</f>
        <v>0</v>
      </c>
      <c r="X151" s="20">
        <f>SUM(U151:W151)</f>
        <v>12000000</v>
      </c>
      <c r="Y151" s="21">
        <f>MAYO!AA151</f>
        <v>3681701</v>
      </c>
      <c r="Z151" s="457">
        <v>3835146</v>
      </c>
      <c r="AA151" s="20">
        <f>SUM(Y151:Z151)</f>
        <v>7516847</v>
      </c>
      <c r="AB151" s="21">
        <f>MAYO!AD151</f>
        <v>3681701</v>
      </c>
      <c r="AC151" s="457">
        <v>3835146</v>
      </c>
      <c r="AD151" s="20">
        <f>SUM(AB151:AC151)</f>
        <v>7516847</v>
      </c>
      <c r="AE151" s="21">
        <f>MAYO!AG151</f>
        <v>908491</v>
      </c>
      <c r="AF151" s="457">
        <v>0</v>
      </c>
      <c r="AG151" s="20">
        <f>SUM(AE151:AF151)</f>
        <v>908491</v>
      </c>
      <c r="AH151" s="21">
        <f>X151-AA151</f>
        <v>4483153</v>
      </c>
      <c r="AI151" s="17">
        <f>X151-AD151</f>
        <v>4483153</v>
      </c>
      <c r="AJ151" s="18">
        <f>X151-AG151</f>
        <v>11091509</v>
      </c>
      <c r="AK151" s="10"/>
      <c r="AL151" s="455">
        <v>0</v>
      </c>
      <c r="AM151" s="458">
        <v>0</v>
      </c>
      <c r="AN151" s="10"/>
    </row>
    <row r="152" spans="1:40" s="467" customFormat="1" x14ac:dyDescent="0.2">
      <c r="A152" s="623"/>
      <c r="N152" s="10"/>
      <c r="R152" s="10"/>
      <c r="S152" s="156" t="str">
        <f>+IF(MAYO!S152=0,"",MAYO!S152)</f>
        <v>2020102-3</v>
      </c>
      <c r="T152" s="159" t="str">
        <f>+IF(MAYO!T152=0,"",MAYO!T152)</f>
        <v>Combustible</v>
      </c>
      <c r="U152" s="29">
        <f>+ENERO!U152</f>
        <v>20000000</v>
      </c>
      <c r="V152" s="17">
        <f>MAYO!V152+JUNIO!AL152</f>
        <v>0</v>
      </c>
      <c r="W152" s="17">
        <f>MAYO!W152+JUNIO!AM152</f>
        <v>0</v>
      </c>
      <c r="X152" s="20">
        <f>SUM(U152:W152)</f>
        <v>20000000</v>
      </c>
      <c r="Y152" s="21">
        <f>MAYO!AA152</f>
        <v>7113176</v>
      </c>
      <c r="Z152" s="457">
        <v>1462975</v>
      </c>
      <c r="AA152" s="20">
        <f>SUM(Y152:Z152)</f>
        <v>8576151</v>
      </c>
      <c r="AB152" s="21">
        <f>MAYO!AD152</f>
        <v>7113176</v>
      </c>
      <c r="AC152" s="457">
        <v>1462975</v>
      </c>
      <c r="AD152" s="20">
        <f>SUM(AB152:AC152)</f>
        <v>8576151</v>
      </c>
      <c r="AE152" s="21">
        <f>MAYO!AG152</f>
        <v>0</v>
      </c>
      <c r="AF152" s="457">
        <v>1229642</v>
      </c>
      <c r="AG152" s="20">
        <f>SUM(AE152:AF152)</f>
        <v>1229642</v>
      </c>
      <c r="AH152" s="21">
        <f>X152-AA152</f>
        <v>11423849</v>
      </c>
      <c r="AI152" s="17">
        <f>X152-AD152</f>
        <v>11423849</v>
      </c>
      <c r="AJ152" s="18">
        <f>X152-AG152</f>
        <v>18770358</v>
      </c>
      <c r="AK152" s="10"/>
      <c r="AL152" s="455">
        <v>0</v>
      </c>
      <c r="AM152" s="458">
        <v>0</v>
      </c>
      <c r="AN152" s="10"/>
    </row>
    <row r="153" spans="1:40" s="467" customFormat="1" x14ac:dyDescent="0.2">
      <c r="A153" s="623"/>
      <c r="N153" s="10"/>
      <c r="R153" s="10"/>
      <c r="S153" s="155">
        <f>+IF(MAYO!S153=0,"",MAYO!S153)</f>
        <v>2020199</v>
      </c>
      <c r="T153" s="159" t="str">
        <f>+IF(MAYO!T153=0,"",MAYO!T153)</f>
        <v>Vigencias Anteriores</v>
      </c>
      <c r="U153" s="29">
        <f>+ENERO!U153</f>
        <v>0</v>
      </c>
      <c r="V153" s="17">
        <f>MAYO!V153+JUNIO!AL153</f>
        <v>0</v>
      </c>
      <c r="W153" s="17">
        <f>MAYO!W153+JUNIO!AM153</f>
        <v>22742299</v>
      </c>
      <c r="X153" s="20">
        <f>SUM(U153:W153)</f>
        <v>22742299</v>
      </c>
      <c r="Y153" s="21">
        <f>MAYO!AA153</f>
        <v>22587439</v>
      </c>
      <c r="Z153" s="457">
        <v>154860</v>
      </c>
      <c r="AA153" s="20">
        <f>SUM(Y153:Z153)</f>
        <v>22742299</v>
      </c>
      <c r="AB153" s="21">
        <f>MAYO!AD153</f>
        <v>22587439</v>
      </c>
      <c r="AC153" s="457">
        <v>154860</v>
      </c>
      <c r="AD153" s="20">
        <f>SUM(AB153:AC153)</f>
        <v>22742299</v>
      </c>
      <c r="AE153" s="21">
        <f>MAYO!AG153</f>
        <v>22742299</v>
      </c>
      <c r="AF153" s="457">
        <v>0</v>
      </c>
      <c r="AG153" s="20">
        <f>SUM(AE153:AF153)</f>
        <v>22742299</v>
      </c>
      <c r="AH153" s="21">
        <f>X153-AA153</f>
        <v>0</v>
      </c>
      <c r="AI153" s="17">
        <f>X153-AD153</f>
        <v>0</v>
      </c>
      <c r="AJ153" s="18">
        <f>X153-AG153</f>
        <v>0</v>
      </c>
      <c r="AK153" s="10"/>
      <c r="AL153" s="455">
        <v>0</v>
      </c>
      <c r="AM153" s="458">
        <v>154860</v>
      </c>
      <c r="AN153" s="10"/>
    </row>
    <row r="154" spans="1:40" s="467" customFormat="1" ht="15.75" x14ac:dyDescent="0.2">
      <c r="A154" s="623"/>
      <c r="N154" s="10"/>
      <c r="R154" s="10"/>
      <c r="S154" s="448" t="str">
        <f>+IF(MAYO!S154=0,"",MAYO!S154)</f>
        <v/>
      </c>
      <c r="T154" s="649" t="str">
        <f>+IF(MAYO!T154=0,"",MAYO!T154)</f>
        <v/>
      </c>
      <c r="U154" s="193"/>
      <c r="V154" s="193"/>
      <c r="W154" s="193"/>
      <c r="X154" s="193"/>
      <c r="Y154" s="193"/>
      <c r="Z154" s="193"/>
      <c r="AA154" s="193"/>
      <c r="AB154" s="193"/>
      <c r="AC154" s="193"/>
      <c r="AD154" s="193"/>
      <c r="AE154" s="193"/>
      <c r="AF154" s="193"/>
      <c r="AG154" s="193"/>
      <c r="AH154" s="193"/>
      <c r="AI154" s="193"/>
      <c r="AJ154" s="207"/>
      <c r="AK154" s="10"/>
      <c r="AL154" s="213"/>
      <c r="AM154" s="214"/>
      <c r="AN154" s="10"/>
    </row>
    <row r="155" spans="1:40" s="467" customFormat="1" ht="15" x14ac:dyDescent="0.2">
      <c r="A155" s="623"/>
      <c r="N155" s="10"/>
      <c r="R155" s="10"/>
      <c r="S155" s="34">
        <f>+IF(MAYO!S155=0,"",MAYO!S155)</f>
        <v>2020200</v>
      </c>
      <c r="T155" s="158" t="str">
        <f>+IF(MAYO!T155=0,"",MAYO!T155)</f>
        <v>Adquisición de Servicios</v>
      </c>
      <c r="U155" s="157">
        <f t="shared" ref="U155:AJ155" si="139">SUM(U156:U157)+U168</f>
        <v>203000000</v>
      </c>
      <c r="V155" s="144">
        <f t="shared" si="139"/>
        <v>0</v>
      </c>
      <c r="W155" s="144">
        <f t="shared" si="139"/>
        <v>56456770</v>
      </c>
      <c r="X155" s="152">
        <f t="shared" si="139"/>
        <v>259456770</v>
      </c>
      <c r="Y155" s="151">
        <f t="shared" si="139"/>
        <v>162796134</v>
      </c>
      <c r="Z155" s="144">
        <f t="shared" si="139"/>
        <v>11979919</v>
      </c>
      <c r="AA155" s="152">
        <f t="shared" si="139"/>
        <v>174776053</v>
      </c>
      <c r="AB155" s="151">
        <f t="shared" si="139"/>
        <v>107957299</v>
      </c>
      <c r="AC155" s="144">
        <f t="shared" si="139"/>
        <v>30647961</v>
      </c>
      <c r="AD155" s="152">
        <f t="shared" si="139"/>
        <v>138605260</v>
      </c>
      <c r="AE155" s="151">
        <f t="shared" si="139"/>
        <v>82569680</v>
      </c>
      <c r="AF155" s="144">
        <f t="shared" si="139"/>
        <v>3523420</v>
      </c>
      <c r="AG155" s="152">
        <f t="shared" si="139"/>
        <v>86093100</v>
      </c>
      <c r="AH155" s="151">
        <f t="shared" si="139"/>
        <v>84680717</v>
      </c>
      <c r="AI155" s="144">
        <f t="shared" si="139"/>
        <v>120851510</v>
      </c>
      <c r="AJ155" s="153">
        <f t="shared" si="139"/>
        <v>173363670</v>
      </c>
      <c r="AK155" s="10"/>
      <c r="AL155" s="151">
        <f>SUM(AL156:AL157)+AL168</f>
        <v>0</v>
      </c>
      <c r="AM155" s="153">
        <f>SUM(AM156:AM157)+AM168</f>
        <v>0</v>
      </c>
      <c r="AN155" s="10"/>
    </row>
    <row r="156" spans="1:40" s="467" customFormat="1" x14ac:dyDescent="0.2">
      <c r="A156" s="623"/>
      <c r="N156" s="10"/>
      <c r="P156" s="10"/>
      <c r="Q156" s="10"/>
      <c r="R156" s="10"/>
      <c r="S156" s="155">
        <f>+IF(MAYO!S156=0,"",MAYO!S156)</f>
        <v>2020201</v>
      </c>
      <c r="T156" s="159" t="str">
        <f>+IF(MAYO!T156=0,"",MAYO!T156)</f>
        <v>Mantenimiento Hospitalario</v>
      </c>
      <c r="U156" s="29">
        <f>+ENERO!U156</f>
        <v>80000000</v>
      </c>
      <c r="V156" s="17">
        <f>MAYO!V156+JUNIO!AL156</f>
        <v>0</v>
      </c>
      <c r="W156" s="17">
        <f>MAYO!W156+JUNIO!AM156</f>
        <v>17500000</v>
      </c>
      <c r="X156" s="20">
        <f>SUM(U156:W156)</f>
        <v>97500000</v>
      </c>
      <c r="Y156" s="21">
        <f>MAYO!AA156</f>
        <v>53763362</v>
      </c>
      <c r="Z156" s="457">
        <v>715216</v>
      </c>
      <c r="AA156" s="20">
        <f>SUM(Y156:Z156)</f>
        <v>54478578</v>
      </c>
      <c r="AB156" s="21">
        <f>MAYO!AD156</f>
        <v>32563131</v>
      </c>
      <c r="AC156" s="457">
        <v>6241776</v>
      </c>
      <c r="AD156" s="20">
        <f>SUM(AB156:AC156)</f>
        <v>38804907</v>
      </c>
      <c r="AE156" s="21">
        <f>MAYO!AG156</f>
        <v>29899163</v>
      </c>
      <c r="AF156" s="457">
        <v>1069000</v>
      </c>
      <c r="AG156" s="20">
        <f>SUM(AE156:AF156)</f>
        <v>30968163</v>
      </c>
      <c r="AH156" s="21">
        <f>X156-AA156</f>
        <v>43021422</v>
      </c>
      <c r="AI156" s="17">
        <f>X156-AD156</f>
        <v>58695093</v>
      </c>
      <c r="AJ156" s="18">
        <f>X156-AG156</f>
        <v>66531837</v>
      </c>
      <c r="AK156" s="10"/>
      <c r="AL156" s="455">
        <v>0</v>
      </c>
      <c r="AM156" s="458">
        <v>0</v>
      </c>
      <c r="AN156" s="10"/>
    </row>
    <row r="157" spans="1:40" s="467" customFormat="1" x14ac:dyDescent="0.2">
      <c r="A157" s="623"/>
      <c r="N157" s="10"/>
      <c r="P157" s="10"/>
      <c r="Q157" s="10"/>
      <c r="R157" s="10"/>
      <c r="S157" s="155">
        <f>+IF(MAYO!S157=0,"",MAYO!S157)</f>
        <v>2020202</v>
      </c>
      <c r="T157" s="159" t="str">
        <f>+IF(MAYO!T157=0,"",MAYO!T157)</f>
        <v>Otros</v>
      </c>
      <c r="U157" s="29">
        <f t="shared" ref="U157:AJ157" si="140">SUM(U158:U167)</f>
        <v>123000000</v>
      </c>
      <c r="V157" s="17">
        <f t="shared" si="140"/>
        <v>0</v>
      </c>
      <c r="W157" s="17">
        <f t="shared" si="140"/>
        <v>0</v>
      </c>
      <c r="X157" s="20">
        <f t="shared" si="140"/>
        <v>123000000</v>
      </c>
      <c r="Y157" s="21">
        <f t="shared" si="140"/>
        <v>70076002</v>
      </c>
      <c r="Z157" s="169">
        <f t="shared" si="140"/>
        <v>11264703</v>
      </c>
      <c r="AA157" s="20">
        <f t="shared" si="140"/>
        <v>81340705</v>
      </c>
      <c r="AB157" s="21">
        <f t="shared" si="140"/>
        <v>36437398</v>
      </c>
      <c r="AC157" s="169">
        <f t="shared" si="140"/>
        <v>24406185</v>
      </c>
      <c r="AD157" s="20">
        <f t="shared" si="140"/>
        <v>60843583</v>
      </c>
      <c r="AE157" s="21">
        <f t="shared" si="140"/>
        <v>27886623</v>
      </c>
      <c r="AF157" s="169">
        <f t="shared" si="140"/>
        <v>1640100</v>
      </c>
      <c r="AG157" s="20">
        <f t="shared" si="140"/>
        <v>29526723</v>
      </c>
      <c r="AH157" s="21">
        <f t="shared" si="140"/>
        <v>41659295</v>
      </c>
      <c r="AI157" s="17">
        <f t="shared" si="140"/>
        <v>62156417</v>
      </c>
      <c r="AJ157" s="18">
        <f t="shared" si="140"/>
        <v>93473277</v>
      </c>
      <c r="AK157" s="12"/>
      <c r="AL157" s="31">
        <f>SUM(AL158:AL167)</f>
        <v>0</v>
      </c>
      <c r="AM157" s="28">
        <f>SUM(AM158:AM167)</f>
        <v>0</v>
      </c>
      <c r="AN157" s="10"/>
    </row>
    <row r="158" spans="1:40" s="467" customFormat="1" x14ac:dyDescent="0.2">
      <c r="A158" s="623"/>
      <c r="N158" s="10"/>
      <c r="P158" s="10"/>
      <c r="Q158" s="10"/>
      <c r="R158" s="10"/>
      <c r="S158" s="156" t="str">
        <f>+IF(MAYO!S158=0,"",MAYO!S158)</f>
        <v>2020202-1</v>
      </c>
      <c r="T158" s="55" t="str">
        <f>+IF(MAYO!T158=0,"",MAYO!T158)</f>
        <v>Seguros</v>
      </c>
      <c r="U158" s="29">
        <f>+ENERO!U158</f>
        <v>12000000</v>
      </c>
      <c r="V158" s="17">
        <f>MAYO!V158+JUNIO!AL158</f>
        <v>0</v>
      </c>
      <c r="W158" s="17">
        <f>MAYO!W158+JUNIO!AM158</f>
        <v>0</v>
      </c>
      <c r="X158" s="20">
        <f t="shared" ref="X158:X168" si="141">SUM(U158:W158)</f>
        <v>12000000</v>
      </c>
      <c r="Y158" s="21">
        <f>MAYO!AA158</f>
        <v>2355397</v>
      </c>
      <c r="Z158" s="457">
        <v>9644603</v>
      </c>
      <c r="AA158" s="20">
        <f t="shared" ref="AA158:AA168" si="142">SUM(Y158:Z158)</f>
        <v>12000000</v>
      </c>
      <c r="AB158" s="21">
        <f>MAYO!AD158</f>
        <v>2355397</v>
      </c>
      <c r="AC158" s="457">
        <v>9644603</v>
      </c>
      <c r="AD158" s="20">
        <f t="shared" ref="AD158:AD168" si="143">SUM(AB158:AC158)</f>
        <v>12000000</v>
      </c>
      <c r="AE158" s="21">
        <f>MAYO!AG158</f>
        <v>1441728</v>
      </c>
      <c r="AF158" s="457">
        <v>0</v>
      </c>
      <c r="AG158" s="20">
        <f t="shared" ref="AG158:AG168" si="144">SUM(AE158:AF158)</f>
        <v>1441728</v>
      </c>
      <c r="AH158" s="21">
        <f t="shared" ref="AH158:AH168" si="145">X158-AA158</f>
        <v>0</v>
      </c>
      <c r="AI158" s="17">
        <f t="shared" ref="AI158:AI168" si="146">X158-AD158</f>
        <v>0</v>
      </c>
      <c r="AJ158" s="18">
        <f t="shared" ref="AJ158:AJ168" si="147">X158-AG158</f>
        <v>10558272</v>
      </c>
      <c r="AK158" s="10"/>
      <c r="AL158" s="455">
        <v>0</v>
      </c>
      <c r="AM158" s="458">
        <v>0</v>
      </c>
      <c r="AN158" s="10"/>
    </row>
    <row r="159" spans="1:40" s="467" customFormat="1" x14ac:dyDescent="0.2">
      <c r="A159" s="623"/>
      <c r="N159" s="10"/>
      <c r="P159" s="10"/>
      <c r="Q159" s="10"/>
      <c r="R159" s="10"/>
      <c r="S159" s="156" t="str">
        <f>+IF(MAYO!S159=0,"",MAYO!S159)</f>
        <v>2020202-2</v>
      </c>
      <c r="T159" s="55" t="str">
        <f>+IF(MAYO!T159=0,"",MAYO!T159)</f>
        <v>Impresos y Publicaciones</v>
      </c>
      <c r="U159" s="29">
        <f>+ENERO!U159</f>
        <v>1000000</v>
      </c>
      <c r="V159" s="17">
        <f>MAYO!V159+JUNIO!AL159</f>
        <v>0</v>
      </c>
      <c r="W159" s="17">
        <f>MAYO!W159+JUNIO!AM159</f>
        <v>0</v>
      </c>
      <c r="X159" s="20">
        <f t="shared" si="141"/>
        <v>1000000</v>
      </c>
      <c r="Y159" s="21">
        <f>MAYO!AA159</f>
        <v>0</v>
      </c>
      <c r="Z159" s="457">
        <v>0</v>
      </c>
      <c r="AA159" s="20">
        <f t="shared" si="142"/>
        <v>0</v>
      </c>
      <c r="AB159" s="21">
        <f>MAYO!AD159</f>
        <v>0</v>
      </c>
      <c r="AC159" s="457">
        <v>0</v>
      </c>
      <c r="AD159" s="20">
        <f t="shared" si="143"/>
        <v>0</v>
      </c>
      <c r="AE159" s="21">
        <f>MAYO!AG159</f>
        <v>0</v>
      </c>
      <c r="AF159" s="457">
        <v>0</v>
      </c>
      <c r="AG159" s="20">
        <f t="shared" si="144"/>
        <v>0</v>
      </c>
      <c r="AH159" s="21">
        <f t="shared" si="145"/>
        <v>1000000</v>
      </c>
      <c r="AI159" s="17">
        <f t="shared" si="146"/>
        <v>1000000</v>
      </c>
      <c r="AJ159" s="18">
        <f t="shared" si="147"/>
        <v>1000000</v>
      </c>
      <c r="AK159" s="10"/>
      <c r="AL159" s="455">
        <v>0</v>
      </c>
      <c r="AM159" s="458">
        <v>0</v>
      </c>
      <c r="AN159" s="10"/>
    </row>
    <row r="160" spans="1:40" s="467" customFormat="1" x14ac:dyDescent="0.2">
      <c r="A160" s="623"/>
      <c r="N160" s="10"/>
      <c r="P160" s="10"/>
      <c r="Q160" s="10"/>
      <c r="R160" s="10"/>
      <c r="S160" s="156" t="str">
        <f>+IF(MAYO!S160=0,"",MAYO!S160)</f>
        <v>2020202-3</v>
      </c>
      <c r="T160" s="55" t="str">
        <f>+IF(MAYO!T160=0,"",MAYO!T160)</f>
        <v>Pago a otras IPS</v>
      </c>
      <c r="U160" s="29">
        <f>+ENERO!U160</f>
        <v>2000000</v>
      </c>
      <c r="V160" s="17">
        <f>MAYO!V160+JUNIO!AL160</f>
        <v>0</v>
      </c>
      <c r="W160" s="17">
        <f>MAYO!W160+JUNIO!AM160</f>
        <v>0</v>
      </c>
      <c r="X160" s="20">
        <f t="shared" si="141"/>
        <v>2000000</v>
      </c>
      <c r="Y160" s="21">
        <f>MAYO!AA160</f>
        <v>193500</v>
      </c>
      <c r="Z160" s="457">
        <v>0</v>
      </c>
      <c r="AA160" s="20">
        <f t="shared" si="142"/>
        <v>193500</v>
      </c>
      <c r="AB160" s="21">
        <f>MAYO!AD160</f>
        <v>193500</v>
      </c>
      <c r="AC160" s="457">
        <v>0</v>
      </c>
      <c r="AD160" s="20">
        <f t="shared" si="143"/>
        <v>193500</v>
      </c>
      <c r="AE160" s="21">
        <f>MAYO!AG160</f>
        <v>0</v>
      </c>
      <c r="AF160" s="457">
        <v>0</v>
      </c>
      <c r="AG160" s="20">
        <f t="shared" si="144"/>
        <v>0</v>
      </c>
      <c r="AH160" s="21">
        <f t="shared" si="145"/>
        <v>1806500</v>
      </c>
      <c r="AI160" s="17">
        <f t="shared" si="146"/>
        <v>1806500</v>
      </c>
      <c r="AJ160" s="18">
        <f t="shared" si="147"/>
        <v>2000000</v>
      </c>
      <c r="AK160" s="10"/>
      <c r="AL160" s="455">
        <v>0</v>
      </c>
      <c r="AM160" s="458">
        <v>0</v>
      </c>
      <c r="AN160" s="10"/>
    </row>
    <row r="161" spans="1:40" s="467" customFormat="1" x14ac:dyDescent="0.2">
      <c r="A161" s="623"/>
      <c r="N161" s="10"/>
      <c r="P161" s="10"/>
      <c r="Q161" s="10"/>
      <c r="R161" s="10"/>
      <c r="S161" s="156" t="str">
        <f>+IF(MAYO!S161=0,"",MAYO!S161)</f>
        <v>2020202-4</v>
      </c>
      <c r="T161" s="55" t="str">
        <f>+IF(MAYO!T161=0,"",MAYO!T161)</f>
        <v>Comunicaciones y Transportes</v>
      </c>
      <c r="U161" s="29">
        <f>+ENERO!U161</f>
        <v>15000000</v>
      </c>
      <c r="V161" s="17">
        <f>MAYO!V161+JUNIO!AL161</f>
        <v>0</v>
      </c>
      <c r="W161" s="17">
        <f>MAYO!W161+JUNIO!AM161</f>
        <v>0</v>
      </c>
      <c r="X161" s="20">
        <f t="shared" si="141"/>
        <v>15000000</v>
      </c>
      <c r="Y161" s="21">
        <f>MAYO!AA161</f>
        <v>3255900</v>
      </c>
      <c r="Z161" s="457">
        <v>687300</v>
      </c>
      <c r="AA161" s="20">
        <f t="shared" si="142"/>
        <v>3943200</v>
      </c>
      <c r="AB161" s="21">
        <f>MAYO!AD161</f>
        <v>3255900</v>
      </c>
      <c r="AC161" s="457">
        <v>687300</v>
      </c>
      <c r="AD161" s="20">
        <f t="shared" si="143"/>
        <v>3943200</v>
      </c>
      <c r="AE161" s="21">
        <f>MAYO!AG161</f>
        <v>3589500</v>
      </c>
      <c r="AF161" s="457">
        <v>687300</v>
      </c>
      <c r="AG161" s="20">
        <f t="shared" si="144"/>
        <v>4276800</v>
      </c>
      <c r="AH161" s="21">
        <f t="shared" si="145"/>
        <v>11056800</v>
      </c>
      <c r="AI161" s="17">
        <f t="shared" si="146"/>
        <v>11056800</v>
      </c>
      <c r="AJ161" s="18">
        <f t="shared" si="147"/>
        <v>10723200</v>
      </c>
      <c r="AK161" s="10"/>
      <c r="AL161" s="455">
        <v>0</v>
      </c>
      <c r="AM161" s="458">
        <v>0</v>
      </c>
      <c r="AN161" s="10"/>
    </row>
    <row r="162" spans="1:40" s="467" customFormat="1" x14ac:dyDescent="0.2">
      <c r="A162" s="623"/>
      <c r="N162" s="10"/>
      <c r="P162" s="10"/>
      <c r="Q162" s="10"/>
      <c r="R162" s="10"/>
      <c r="S162" s="156" t="str">
        <f>+IF(MAYO!S162=0,"",MAYO!S162)</f>
        <v>2020202-5</v>
      </c>
      <c r="T162" s="55" t="str">
        <f>+IF(MAYO!T162=0,"",MAYO!T162)</f>
        <v>Viáticos y Gastos de Viaje</v>
      </c>
      <c r="U162" s="29">
        <f>+ENERO!U162</f>
        <v>4000000</v>
      </c>
      <c r="V162" s="17">
        <f>MAYO!V162+JUNIO!AL162</f>
        <v>0</v>
      </c>
      <c r="W162" s="17">
        <f>MAYO!W162+JUNIO!AM162</f>
        <v>0</v>
      </c>
      <c r="X162" s="20">
        <f t="shared" si="141"/>
        <v>4000000</v>
      </c>
      <c r="Y162" s="21">
        <f>MAYO!AA162</f>
        <v>636528</v>
      </c>
      <c r="Z162" s="457">
        <v>492800</v>
      </c>
      <c r="AA162" s="20">
        <f t="shared" si="142"/>
        <v>1129328</v>
      </c>
      <c r="AB162" s="21">
        <f>MAYO!AD162</f>
        <v>636528</v>
      </c>
      <c r="AC162" s="457">
        <v>492800</v>
      </c>
      <c r="AD162" s="20">
        <f t="shared" si="143"/>
        <v>1129328</v>
      </c>
      <c r="AE162" s="21">
        <f>MAYO!AG162</f>
        <v>636528</v>
      </c>
      <c r="AF162" s="457">
        <v>492800</v>
      </c>
      <c r="AG162" s="20">
        <f t="shared" si="144"/>
        <v>1129328</v>
      </c>
      <c r="AH162" s="21">
        <f t="shared" si="145"/>
        <v>2870672</v>
      </c>
      <c r="AI162" s="17">
        <f t="shared" si="146"/>
        <v>2870672</v>
      </c>
      <c r="AJ162" s="18">
        <f t="shared" si="147"/>
        <v>2870672</v>
      </c>
      <c r="AK162" s="10"/>
      <c r="AL162" s="455">
        <v>0</v>
      </c>
      <c r="AM162" s="458">
        <v>0</v>
      </c>
      <c r="AN162" s="10"/>
    </row>
    <row r="163" spans="1:40" s="467" customFormat="1" x14ac:dyDescent="0.2">
      <c r="A163" s="623"/>
      <c r="N163" s="10"/>
      <c r="P163" s="10"/>
      <c r="Q163" s="10"/>
      <c r="R163" s="10"/>
      <c r="S163" s="156" t="str">
        <f>+IF(MAYO!S163=0,"",MAYO!S163)</f>
        <v>2020202-6</v>
      </c>
      <c r="T163" s="55" t="str">
        <f>+IF(MAYO!T163=0,"",MAYO!T163)</f>
        <v>Plan Integral de Manejo de Residuos Sólidos Hospitalarios</v>
      </c>
      <c r="U163" s="29">
        <f>+ENERO!U163</f>
        <v>13000000</v>
      </c>
      <c r="V163" s="17">
        <f>MAYO!V163+JUNIO!AL163</f>
        <v>0</v>
      </c>
      <c r="W163" s="17">
        <f>MAYO!W163+JUNIO!AM163</f>
        <v>0</v>
      </c>
      <c r="X163" s="20">
        <f t="shared" si="141"/>
        <v>13000000</v>
      </c>
      <c r="Y163" s="21">
        <f>MAYO!AA163</f>
        <v>9176680</v>
      </c>
      <c r="Z163" s="457">
        <v>0</v>
      </c>
      <c r="AA163" s="20">
        <f t="shared" si="142"/>
        <v>9176680</v>
      </c>
      <c r="AB163" s="21">
        <f>MAYO!AD163</f>
        <v>3132294</v>
      </c>
      <c r="AC163" s="457">
        <v>785100</v>
      </c>
      <c r="AD163" s="20">
        <f t="shared" si="143"/>
        <v>3917394</v>
      </c>
      <c r="AE163" s="21">
        <f>MAYO!AG163</f>
        <v>938200</v>
      </c>
      <c r="AF163" s="457">
        <v>0</v>
      </c>
      <c r="AG163" s="20">
        <f t="shared" si="144"/>
        <v>938200</v>
      </c>
      <c r="AH163" s="21">
        <f t="shared" si="145"/>
        <v>3823320</v>
      </c>
      <c r="AI163" s="17">
        <f t="shared" si="146"/>
        <v>9082606</v>
      </c>
      <c r="AJ163" s="18">
        <f t="shared" si="147"/>
        <v>12061800</v>
      </c>
      <c r="AK163" s="10"/>
      <c r="AL163" s="455">
        <v>0</v>
      </c>
      <c r="AM163" s="458">
        <v>0</v>
      </c>
      <c r="AN163" s="10"/>
    </row>
    <row r="164" spans="1:40" s="467" customFormat="1" x14ac:dyDescent="0.2">
      <c r="A164" s="623"/>
      <c r="N164" s="10"/>
      <c r="P164" s="10"/>
      <c r="Q164" s="10"/>
      <c r="R164" s="10"/>
      <c r="S164" s="156" t="str">
        <f>+IF(MAYO!S164=0,"",MAYO!S164)</f>
        <v>2020202-7</v>
      </c>
      <c r="T164" s="55" t="str">
        <f>+IF(MAYO!T164=0,"",MAYO!T164)</f>
        <v>Servicios de Laboratorio contratados con terceros</v>
      </c>
      <c r="U164" s="29">
        <f>+ENERO!U164</f>
        <v>18000000</v>
      </c>
      <c r="V164" s="17">
        <f>MAYO!V164+JUNIO!AL164</f>
        <v>0</v>
      </c>
      <c r="W164" s="17">
        <f>MAYO!W164+JUNIO!AM164</f>
        <v>0</v>
      </c>
      <c r="X164" s="20">
        <f t="shared" si="141"/>
        <v>18000000</v>
      </c>
      <c r="Y164" s="21">
        <f>MAYO!AA164</f>
        <v>12786000</v>
      </c>
      <c r="Z164" s="457">
        <v>440000</v>
      </c>
      <c r="AA164" s="20">
        <f t="shared" si="142"/>
        <v>13226000</v>
      </c>
      <c r="AB164" s="21">
        <f>MAYO!AD164</f>
        <v>7486500</v>
      </c>
      <c r="AC164" s="457">
        <v>2077200</v>
      </c>
      <c r="AD164" s="20">
        <f t="shared" si="143"/>
        <v>9563700</v>
      </c>
      <c r="AE164" s="21">
        <f>MAYO!AG164</f>
        <v>2692000</v>
      </c>
      <c r="AF164" s="457">
        <v>460000</v>
      </c>
      <c r="AG164" s="20">
        <f t="shared" si="144"/>
        <v>3152000</v>
      </c>
      <c r="AH164" s="21">
        <f t="shared" si="145"/>
        <v>4774000</v>
      </c>
      <c r="AI164" s="17">
        <f t="shared" si="146"/>
        <v>8436300</v>
      </c>
      <c r="AJ164" s="18">
        <f t="shared" si="147"/>
        <v>14848000</v>
      </c>
      <c r="AK164" s="10"/>
      <c r="AL164" s="455">
        <v>0</v>
      </c>
      <c r="AM164" s="458">
        <v>0</v>
      </c>
      <c r="AN164" s="10"/>
    </row>
    <row r="165" spans="1:40" s="467" customFormat="1" x14ac:dyDescent="0.2">
      <c r="A165" s="623"/>
      <c r="N165" s="10"/>
      <c r="P165" s="10"/>
      <c r="Q165" s="10"/>
      <c r="R165" s="10"/>
      <c r="S165" s="156" t="str">
        <f>+IF(MAYO!S165=0,"",MAYO!S165)</f>
        <v>2020202-8</v>
      </c>
      <c r="T165" s="55" t="str">
        <f>+IF(MAYO!T165=0,"",MAYO!T165)</f>
        <v>Servicios de Rayos X e Imaginología contratado con terceros</v>
      </c>
      <c r="U165" s="29">
        <f>+ENERO!U165</f>
        <v>0</v>
      </c>
      <c r="V165" s="17">
        <f>MAYO!V165+JUNIO!AL165</f>
        <v>0</v>
      </c>
      <c r="W165" s="17">
        <f>MAYO!W165+JUNIO!AM165</f>
        <v>0</v>
      </c>
      <c r="X165" s="20">
        <f t="shared" si="141"/>
        <v>0</v>
      </c>
      <c r="Y165" s="21">
        <f>MAYO!AA165</f>
        <v>0</v>
      </c>
      <c r="Z165" s="457">
        <v>0</v>
      </c>
      <c r="AA165" s="20">
        <f t="shared" si="142"/>
        <v>0</v>
      </c>
      <c r="AB165" s="21">
        <f>MAYO!AD165</f>
        <v>0</v>
      </c>
      <c r="AC165" s="457">
        <v>0</v>
      </c>
      <c r="AD165" s="20">
        <f t="shared" si="143"/>
        <v>0</v>
      </c>
      <c r="AE165" s="21">
        <f>MAYO!AG165</f>
        <v>0</v>
      </c>
      <c r="AF165" s="457">
        <v>0</v>
      </c>
      <c r="AG165" s="20">
        <f t="shared" si="144"/>
        <v>0</v>
      </c>
      <c r="AH165" s="21">
        <f t="shared" si="145"/>
        <v>0</v>
      </c>
      <c r="AI165" s="17">
        <f t="shared" si="146"/>
        <v>0</v>
      </c>
      <c r="AJ165" s="18">
        <f t="shared" si="147"/>
        <v>0</v>
      </c>
      <c r="AK165" s="10"/>
      <c r="AL165" s="455">
        <v>0</v>
      </c>
      <c r="AM165" s="458">
        <v>0</v>
      </c>
      <c r="AN165" s="10"/>
    </row>
    <row r="166" spans="1:40" s="467" customFormat="1" x14ac:dyDescent="0.2">
      <c r="A166" s="623"/>
      <c r="N166" s="10"/>
      <c r="P166" s="10"/>
      <c r="Q166" s="10"/>
      <c r="R166" s="10"/>
      <c r="S166" s="156" t="str">
        <f>+IF(MAYO!S166=0,"",MAYO!S166)</f>
        <v>2020202-9</v>
      </c>
      <c r="T166" s="55" t="str">
        <f>+IF(MAYO!T166=0,"",MAYO!T166)</f>
        <v>Arrendamientos</v>
      </c>
      <c r="U166" s="29">
        <f>+ENERO!U166</f>
        <v>58000000</v>
      </c>
      <c r="V166" s="17">
        <f>MAYO!V166+JUNIO!AL166</f>
        <v>0</v>
      </c>
      <c r="W166" s="17">
        <f>MAYO!W166+JUNIO!AM166</f>
        <v>0</v>
      </c>
      <c r="X166" s="20">
        <f t="shared" si="141"/>
        <v>58000000</v>
      </c>
      <c r="Y166" s="21">
        <f>MAYO!AA166</f>
        <v>41671997</v>
      </c>
      <c r="Z166" s="457">
        <v>0</v>
      </c>
      <c r="AA166" s="20">
        <f t="shared" si="142"/>
        <v>41671997</v>
      </c>
      <c r="AB166" s="21">
        <f>MAYO!AD166</f>
        <v>19377279</v>
      </c>
      <c r="AC166" s="457">
        <v>10719182</v>
      </c>
      <c r="AD166" s="20">
        <f t="shared" si="143"/>
        <v>30096461</v>
      </c>
      <c r="AE166" s="21">
        <f>MAYO!AG166</f>
        <v>18588667</v>
      </c>
      <c r="AF166" s="457">
        <v>0</v>
      </c>
      <c r="AG166" s="20">
        <f t="shared" si="144"/>
        <v>18588667</v>
      </c>
      <c r="AH166" s="21">
        <f t="shared" si="145"/>
        <v>16328003</v>
      </c>
      <c r="AI166" s="17">
        <f t="shared" si="146"/>
        <v>27903539</v>
      </c>
      <c r="AJ166" s="18">
        <f t="shared" si="147"/>
        <v>39411333</v>
      </c>
      <c r="AK166" s="10"/>
      <c r="AL166" s="455">
        <v>0</v>
      </c>
      <c r="AM166" s="458">
        <v>0</v>
      </c>
      <c r="AN166" s="10"/>
    </row>
    <row r="167" spans="1:40" s="467" customFormat="1" x14ac:dyDescent="0.2">
      <c r="A167" s="623"/>
      <c r="N167" s="10"/>
      <c r="P167" s="10"/>
      <c r="Q167" s="10"/>
      <c r="R167" s="10"/>
      <c r="S167" s="156" t="str">
        <f>+IF(MAYO!S167=0,"",MAYO!S167)</f>
        <v>2020202-10</v>
      </c>
      <c r="T167" s="55" t="str">
        <f>+IF(MAYO!T167=0,"",MAYO!T167)</f>
        <v>Servicios Públicos</v>
      </c>
      <c r="U167" s="29">
        <f>+ENERO!U167</f>
        <v>0</v>
      </c>
      <c r="V167" s="17">
        <f>MAYO!V167+JUNIO!AL167</f>
        <v>0</v>
      </c>
      <c r="W167" s="17">
        <f>MAYO!W167+JUNIO!AM167</f>
        <v>0</v>
      </c>
      <c r="X167" s="20">
        <f>SUM(U167:W167)</f>
        <v>0</v>
      </c>
      <c r="Y167" s="21">
        <f>MAYO!AA167</f>
        <v>0</v>
      </c>
      <c r="Z167" s="457">
        <v>0</v>
      </c>
      <c r="AA167" s="20">
        <f>SUM(Y167:Z167)</f>
        <v>0</v>
      </c>
      <c r="AB167" s="21">
        <f>MAYO!AD167</f>
        <v>0</v>
      </c>
      <c r="AC167" s="457">
        <v>0</v>
      </c>
      <c r="AD167" s="20">
        <f>SUM(AB167:AC167)</f>
        <v>0</v>
      </c>
      <c r="AE167" s="21">
        <f>MAYO!AG167</f>
        <v>0</v>
      </c>
      <c r="AF167" s="457">
        <v>0</v>
      </c>
      <c r="AG167" s="20">
        <f>SUM(AE167:AF167)</f>
        <v>0</v>
      </c>
      <c r="AH167" s="21">
        <f>X167-AA167</f>
        <v>0</v>
      </c>
      <c r="AI167" s="17">
        <f>X167-AD167</f>
        <v>0</v>
      </c>
      <c r="AJ167" s="18">
        <f>X167-AG167</f>
        <v>0</v>
      </c>
      <c r="AK167" s="10"/>
      <c r="AL167" s="455">
        <v>0</v>
      </c>
      <c r="AM167" s="458">
        <v>0</v>
      </c>
      <c r="AN167" s="10"/>
    </row>
    <row r="168" spans="1:40" s="467" customFormat="1" x14ac:dyDescent="0.2">
      <c r="A168" s="623"/>
      <c r="N168" s="10"/>
      <c r="P168" s="10"/>
      <c r="Q168" s="10"/>
      <c r="R168" s="10"/>
      <c r="S168" s="155">
        <f>+IF(MAYO!S168=0,"",MAYO!S168)</f>
        <v>2020299</v>
      </c>
      <c r="T168" s="159" t="str">
        <f>+IF(MAYO!T168=0,"",MAYO!T168)</f>
        <v>Vigencias Anteriores</v>
      </c>
      <c r="U168" s="29">
        <f>+ENERO!U168</f>
        <v>0</v>
      </c>
      <c r="V168" s="17">
        <f>MAYO!V168+JUNIO!AL168</f>
        <v>0</v>
      </c>
      <c r="W168" s="17">
        <f>MAYO!W168+JUNIO!AM168</f>
        <v>38956770</v>
      </c>
      <c r="X168" s="20">
        <f t="shared" si="141"/>
        <v>38956770</v>
      </c>
      <c r="Y168" s="21">
        <f>MAYO!AA168</f>
        <v>38956770</v>
      </c>
      <c r="Z168" s="457">
        <v>0</v>
      </c>
      <c r="AA168" s="20">
        <f t="shared" si="142"/>
        <v>38956770</v>
      </c>
      <c r="AB168" s="21">
        <f>MAYO!AD168</f>
        <v>38956770</v>
      </c>
      <c r="AC168" s="457">
        <v>0</v>
      </c>
      <c r="AD168" s="20">
        <f t="shared" si="143"/>
        <v>38956770</v>
      </c>
      <c r="AE168" s="21">
        <f>MAYO!AG168</f>
        <v>24783894</v>
      </c>
      <c r="AF168" s="457">
        <v>814320</v>
      </c>
      <c r="AG168" s="20">
        <f t="shared" si="144"/>
        <v>25598214</v>
      </c>
      <c r="AH168" s="21">
        <f t="shared" si="145"/>
        <v>0</v>
      </c>
      <c r="AI168" s="17">
        <f t="shared" si="146"/>
        <v>0</v>
      </c>
      <c r="AJ168" s="18">
        <f t="shared" si="147"/>
        <v>13358556</v>
      </c>
      <c r="AK168" s="10"/>
      <c r="AL168" s="455">
        <v>0</v>
      </c>
      <c r="AM168" s="458">
        <v>0</v>
      </c>
      <c r="AN168" s="10"/>
    </row>
    <row r="169" spans="1:40" s="467" customFormat="1" ht="15.75" x14ac:dyDescent="0.2">
      <c r="A169" s="623"/>
      <c r="N169" s="10"/>
      <c r="P169" s="10"/>
      <c r="Q169" s="10"/>
      <c r="R169" s="10"/>
      <c r="S169" s="448" t="str">
        <f>+IF(MAYO!S169=0,"",MAYO!S169)</f>
        <v/>
      </c>
      <c r="T169" s="649" t="str">
        <f>+IF(MAYO!T169=0,"",MAYO!T169)</f>
        <v/>
      </c>
      <c r="U169" s="193"/>
      <c r="V169" s="193"/>
      <c r="W169" s="193"/>
      <c r="X169" s="193"/>
      <c r="Y169" s="193"/>
      <c r="Z169" s="193"/>
      <c r="AA169" s="193"/>
      <c r="AB169" s="193"/>
      <c r="AC169" s="193"/>
      <c r="AD169" s="193"/>
      <c r="AE169" s="193"/>
      <c r="AF169" s="193"/>
      <c r="AG169" s="193"/>
      <c r="AH169" s="193"/>
      <c r="AI169" s="193"/>
      <c r="AJ169" s="207"/>
      <c r="AK169" s="10"/>
      <c r="AL169" s="213"/>
      <c r="AM169" s="214"/>
      <c r="AN169" s="10"/>
    </row>
    <row r="170" spans="1:40" s="467" customFormat="1" ht="15.75" x14ac:dyDescent="0.2">
      <c r="A170" s="623"/>
      <c r="N170" s="10"/>
      <c r="P170" s="10"/>
      <c r="Q170" s="10"/>
      <c r="R170" s="10"/>
      <c r="S170" s="469">
        <f>+IF(MAYO!S170=0,"",MAYO!S170)</f>
        <v>3000000</v>
      </c>
      <c r="T170" s="588" t="str">
        <f>+IF(MAYO!T170=0,"",MAYO!T170)</f>
        <v>TRANSFERENCIAS CORRIENTES</v>
      </c>
      <c r="U170" s="589">
        <f t="shared" ref="U170:AJ170" si="148">U172+U176+U185</f>
        <v>55451506</v>
      </c>
      <c r="V170" s="590">
        <f t="shared" si="148"/>
        <v>0</v>
      </c>
      <c r="W170" s="590">
        <f t="shared" si="148"/>
        <v>14388253</v>
      </c>
      <c r="X170" s="591">
        <f t="shared" si="148"/>
        <v>69839759</v>
      </c>
      <c r="Y170" s="464">
        <f t="shared" si="148"/>
        <v>31828435</v>
      </c>
      <c r="Z170" s="590">
        <f t="shared" si="148"/>
        <v>2741734</v>
      </c>
      <c r="AA170" s="591">
        <f t="shared" si="148"/>
        <v>34570169</v>
      </c>
      <c r="AB170" s="464">
        <f t="shared" si="148"/>
        <v>31828435</v>
      </c>
      <c r="AC170" s="590">
        <f t="shared" si="148"/>
        <v>2741734</v>
      </c>
      <c r="AD170" s="591">
        <f t="shared" si="148"/>
        <v>34570169</v>
      </c>
      <c r="AE170" s="464">
        <f t="shared" si="148"/>
        <v>27891025</v>
      </c>
      <c r="AF170" s="590">
        <f t="shared" si="148"/>
        <v>2457999</v>
      </c>
      <c r="AG170" s="591">
        <f t="shared" si="148"/>
        <v>30349024</v>
      </c>
      <c r="AH170" s="464">
        <f t="shared" si="148"/>
        <v>35269590</v>
      </c>
      <c r="AI170" s="590">
        <f t="shared" si="148"/>
        <v>35269590</v>
      </c>
      <c r="AJ170" s="465">
        <f t="shared" si="148"/>
        <v>39490735</v>
      </c>
      <c r="AK170" s="10"/>
      <c r="AL170" s="151">
        <f>AL172+AL176+AL185</f>
        <v>0</v>
      </c>
      <c r="AM170" s="153">
        <f>AM172+AM176+AM185</f>
        <v>0</v>
      </c>
      <c r="AN170" s="10"/>
    </row>
    <row r="171" spans="1:40" s="467" customFormat="1" ht="15.75" x14ac:dyDescent="0.2">
      <c r="A171" s="623"/>
      <c r="N171" s="10"/>
      <c r="P171" s="10"/>
      <c r="Q171" s="10"/>
      <c r="R171" s="10"/>
      <c r="S171" s="448" t="str">
        <f>+IF(MAYO!S171=0,"",MAYO!S171)</f>
        <v/>
      </c>
      <c r="T171" s="649" t="str">
        <f>+IF(MAYO!T171=0,"",MAYO!T171)</f>
        <v/>
      </c>
      <c r="U171" s="193"/>
      <c r="V171" s="193"/>
      <c r="W171" s="193"/>
      <c r="X171" s="193"/>
      <c r="Y171" s="193"/>
      <c r="Z171" s="193"/>
      <c r="AA171" s="193"/>
      <c r="AB171" s="193"/>
      <c r="AC171" s="193"/>
      <c r="AD171" s="193"/>
      <c r="AE171" s="193"/>
      <c r="AF171" s="193"/>
      <c r="AG171" s="193"/>
      <c r="AH171" s="193"/>
      <c r="AI171" s="193"/>
      <c r="AJ171" s="207"/>
      <c r="AK171" s="10"/>
      <c r="AL171" s="213"/>
      <c r="AM171" s="214"/>
      <c r="AN171" s="10"/>
    </row>
    <row r="172" spans="1:40" s="467" customFormat="1" ht="15" x14ac:dyDescent="0.2">
      <c r="A172" s="623"/>
      <c r="N172" s="10"/>
      <c r="P172" s="10"/>
      <c r="Q172" s="10"/>
      <c r="R172" s="10"/>
      <c r="S172" s="34">
        <f>+IF(MAYO!S172=0,"",MAYO!S172)</f>
        <v>3100000</v>
      </c>
      <c r="T172" s="158" t="str">
        <f>+IF(MAYO!T172=0,"",MAYO!T172)</f>
        <v>Transferencias al Sector Público</v>
      </c>
      <c r="U172" s="157">
        <f t="shared" ref="U172:AJ172" si="149">SUM(U173:U174)</f>
        <v>4000000</v>
      </c>
      <c r="V172" s="144">
        <f t="shared" si="149"/>
        <v>0</v>
      </c>
      <c r="W172" s="144">
        <f t="shared" si="149"/>
        <v>868270</v>
      </c>
      <c r="X172" s="152">
        <f t="shared" si="149"/>
        <v>4868270</v>
      </c>
      <c r="Y172" s="151">
        <f t="shared" si="149"/>
        <v>2748325</v>
      </c>
      <c r="Z172" s="144">
        <f t="shared" si="149"/>
        <v>243140</v>
      </c>
      <c r="AA172" s="152">
        <f t="shared" si="149"/>
        <v>2991465</v>
      </c>
      <c r="AB172" s="151">
        <f t="shared" si="149"/>
        <v>2748325</v>
      </c>
      <c r="AC172" s="144">
        <f t="shared" si="149"/>
        <v>243140</v>
      </c>
      <c r="AD172" s="152">
        <f t="shared" si="149"/>
        <v>2991465</v>
      </c>
      <c r="AE172" s="151">
        <f t="shared" si="149"/>
        <v>1532625</v>
      </c>
      <c r="AF172" s="144">
        <f t="shared" si="149"/>
        <v>0</v>
      </c>
      <c r="AG172" s="152">
        <f t="shared" si="149"/>
        <v>1532625</v>
      </c>
      <c r="AH172" s="151">
        <f t="shared" si="149"/>
        <v>1876805</v>
      </c>
      <c r="AI172" s="144">
        <f t="shared" si="149"/>
        <v>1876805</v>
      </c>
      <c r="AJ172" s="153">
        <f t="shared" si="149"/>
        <v>3335645</v>
      </c>
      <c r="AK172" s="10"/>
      <c r="AL172" s="151">
        <f>SUM(AL173:AL174)</f>
        <v>0</v>
      </c>
      <c r="AM172" s="153">
        <f>SUM(AM173:AM174)</f>
        <v>0</v>
      </c>
      <c r="AN172" s="10"/>
    </row>
    <row r="173" spans="1:40" s="467" customFormat="1" x14ac:dyDescent="0.2">
      <c r="A173" s="623"/>
      <c r="N173" s="10"/>
      <c r="P173" s="10"/>
      <c r="Q173" s="10"/>
      <c r="R173" s="10"/>
      <c r="S173" s="155">
        <f>+IF(MAYO!S173=0,"",MAYO!S173)</f>
        <v>3100003</v>
      </c>
      <c r="T173" s="159" t="str">
        <f>+IF(MAYO!T173=0,"",MAYO!T173)</f>
        <v>Entidades Públicas (Contraloria, Supersalud,…)</v>
      </c>
      <c r="U173" s="29">
        <f>+ENERO!U173</f>
        <v>4000000</v>
      </c>
      <c r="V173" s="17">
        <f>MAYO!V173+JUNIO!AL173</f>
        <v>0</v>
      </c>
      <c r="W173" s="17">
        <f>MAYO!W173+JUNIO!AM173</f>
        <v>0</v>
      </c>
      <c r="X173" s="20">
        <f>SUM(U173:W173)</f>
        <v>4000000</v>
      </c>
      <c r="Y173" s="21">
        <f>MAYO!AA173</f>
        <v>1880055</v>
      </c>
      <c r="Z173" s="457">
        <v>243140</v>
      </c>
      <c r="AA173" s="20">
        <f>SUM(Y173:Z173)</f>
        <v>2123195</v>
      </c>
      <c r="AB173" s="21">
        <f>MAYO!AD173</f>
        <v>1880055</v>
      </c>
      <c r="AC173" s="457">
        <v>243140</v>
      </c>
      <c r="AD173" s="20">
        <f>SUM(AB173:AC173)</f>
        <v>2123195</v>
      </c>
      <c r="AE173" s="21">
        <f>MAYO!AG173</f>
        <v>664355</v>
      </c>
      <c r="AF173" s="457">
        <v>0</v>
      </c>
      <c r="AG173" s="20">
        <f>SUM(AE173:AF173)</f>
        <v>664355</v>
      </c>
      <c r="AH173" s="21">
        <f>X173-AA173</f>
        <v>1876805</v>
      </c>
      <c r="AI173" s="17">
        <f>X173-AD173</f>
        <v>1876805</v>
      </c>
      <c r="AJ173" s="18">
        <f>X173-AG173</f>
        <v>3335645</v>
      </c>
      <c r="AK173" s="10"/>
      <c r="AL173" s="455">
        <v>0</v>
      </c>
      <c r="AM173" s="458">
        <v>0</v>
      </c>
      <c r="AN173" s="10"/>
    </row>
    <row r="174" spans="1:40" s="467" customFormat="1" x14ac:dyDescent="0.2">
      <c r="A174" s="623"/>
      <c r="N174" s="10"/>
      <c r="P174" s="10"/>
      <c r="Q174" s="10"/>
      <c r="R174" s="10"/>
      <c r="S174" s="155">
        <f>+IF(MAYO!S174=0,"",MAYO!S174)</f>
        <v>3199999</v>
      </c>
      <c r="T174" s="159" t="str">
        <f>+IF(MAYO!T174=0,"",MAYO!T174)</f>
        <v>Vigencias Anteriores</v>
      </c>
      <c r="U174" s="29">
        <f>+ENERO!U174</f>
        <v>0</v>
      </c>
      <c r="V174" s="17">
        <f>MAYO!V174+JUNIO!AL174</f>
        <v>0</v>
      </c>
      <c r="W174" s="17">
        <f>MAYO!W174+JUNIO!AM174</f>
        <v>868270</v>
      </c>
      <c r="X174" s="20">
        <f>SUM(U174:W174)</f>
        <v>868270</v>
      </c>
      <c r="Y174" s="21">
        <f>MAYO!AA174</f>
        <v>868270</v>
      </c>
      <c r="Z174" s="457">
        <v>0</v>
      </c>
      <c r="AA174" s="20">
        <f>SUM(Y174:Z174)</f>
        <v>868270</v>
      </c>
      <c r="AB174" s="21">
        <f>MAYO!AD174</f>
        <v>868270</v>
      </c>
      <c r="AC174" s="457">
        <v>0</v>
      </c>
      <c r="AD174" s="20">
        <f>SUM(AB174:AC174)</f>
        <v>868270</v>
      </c>
      <c r="AE174" s="21">
        <f>MAYO!AG174</f>
        <v>868270</v>
      </c>
      <c r="AF174" s="457">
        <v>0</v>
      </c>
      <c r="AG174" s="20">
        <f>SUM(AE174:AF174)</f>
        <v>868270</v>
      </c>
      <c r="AH174" s="21">
        <f>X174-AA174</f>
        <v>0</v>
      </c>
      <c r="AI174" s="17">
        <f>X174-AD174</f>
        <v>0</v>
      </c>
      <c r="AJ174" s="18">
        <f>X174-AG174</f>
        <v>0</v>
      </c>
      <c r="AK174" s="10"/>
      <c r="AL174" s="455">
        <v>0</v>
      </c>
      <c r="AM174" s="458">
        <v>0</v>
      </c>
      <c r="AN174" s="10"/>
    </row>
    <row r="175" spans="1:40" s="467" customFormat="1" ht="15.75" x14ac:dyDescent="0.2">
      <c r="A175" s="623"/>
      <c r="N175" s="10"/>
      <c r="P175" s="10"/>
      <c r="Q175" s="10"/>
      <c r="R175" s="10"/>
      <c r="S175" s="448" t="str">
        <f>+IF(MAYO!S175=0,"",MAYO!S175)</f>
        <v/>
      </c>
      <c r="T175" s="649" t="str">
        <f>+IF(MAYO!T175=0,"",MAYO!T175)</f>
        <v/>
      </c>
      <c r="U175" s="193"/>
      <c r="V175" s="193"/>
      <c r="W175" s="193"/>
      <c r="X175" s="193"/>
      <c r="Y175" s="193"/>
      <c r="Z175" s="193"/>
      <c r="AA175" s="193"/>
      <c r="AB175" s="193"/>
      <c r="AC175" s="193"/>
      <c r="AD175" s="193"/>
      <c r="AE175" s="193"/>
      <c r="AF175" s="193"/>
      <c r="AG175" s="193"/>
      <c r="AH175" s="193"/>
      <c r="AI175" s="193"/>
      <c r="AJ175" s="207"/>
      <c r="AK175" s="12"/>
      <c r="AL175" s="213"/>
      <c r="AM175" s="214"/>
      <c r="AN175" s="10"/>
    </row>
    <row r="176" spans="1:40" s="467" customFormat="1" ht="15" x14ac:dyDescent="0.2">
      <c r="A176" s="623"/>
      <c r="N176" s="10"/>
      <c r="P176" s="10"/>
      <c r="Q176" s="10"/>
      <c r="R176" s="10"/>
      <c r="S176" s="34">
        <f>+IF(MAYO!S176=0,"",MAYO!S176)</f>
        <v>320000</v>
      </c>
      <c r="T176" s="158" t="str">
        <f>+IF(MAYO!T176=0,"",MAYO!T176)</f>
        <v>Transf. Previsión y Seguridad Social</v>
      </c>
      <c r="U176" s="157">
        <f t="shared" ref="U176:AJ176" si="150">SUM(U177:U183)</f>
        <v>46951506</v>
      </c>
      <c r="V176" s="144">
        <f t="shared" si="150"/>
        <v>0</v>
      </c>
      <c r="W176" s="144">
        <f t="shared" si="150"/>
        <v>11003667</v>
      </c>
      <c r="X176" s="152">
        <f t="shared" si="150"/>
        <v>57955173</v>
      </c>
      <c r="Y176" s="151">
        <f t="shared" si="150"/>
        <v>23842084</v>
      </c>
      <c r="Z176" s="144">
        <f t="shared" si="150"/>
        <v>2457999</v>
      </c>
      <c r="AA176" s="152">
        <f t="shared" si="150"/>
        <v>26300083</v>
      </c>
      <c r="AB176" s="151">
        <f t="shared" si="150"/>
        <v>23842084</v>
      </c>
      <c r="AC176" s="144">
        <f t="shared" si="150"/>
        <v>2457999</v>
      </c>
      <c r="AD176" s="152">
        <f t="shared" si="150"/>
        <v>26300083</v>
      </c>
      <c r="AE176" s="151">
        <f t="shared" si="150"/>
        <v>23842084</v>
      </c>
      <c r="AF176" s="144">
        <f t="shared" si="150"/>
        <v>2457999</v>
      </c>
      <c r="AG176" s="152">
        <f t="shared" si="150"/>
        <v>26300083</v>
      </c>
      <c r="AH176" s="151">
        <f t="shared" si="150"/>
        <v>31655090</v>
      </c>
      <c r="AI176" s="144">
        <f t="shared" si="150"/>
        <v>31655090</v>
      </c>
      <c r="AJ176" s="153">
        <f t="shared" si="150"/>
        <v>31655090</v>
      </c>
      <c r="AK176" s="10"/>
      <c r="AL176" s="151">
        <f>SUM(AL177:AL183)</f>
        <v>0</v>
      </c>
      <c r="AM176" s="153">
        <f>SUM(AM177:AM183)</f>
        <v>0</v>
      </c>
      <c r="AN176" s="10"/>
    </row>
    <row r="177" spans="1:40" s="467" customFormat="1" x14ac:dyDescent="0.2">
      <c r="A177" s="623"/>
      <c r="N177" s="10"/>
      <c r="P177" s="10"/>
      <c r="Q177" s="10"/>
      <c r="R177" s="10"/>
      <c r="S177" s="155">
        <f>+IF(MAYO!S177=0,"",MAYO!S177)</f>
        <v>3200100</v>
      </c>
      <c r="T177" s="159" t="str">
        <f>+IF(MAYO!T177=0,"",MAYO!T177)</f>
        <v>Pensiones y Jubilaciones (Pago Directo)</v>
      </c>
      <c r="U177" s="29">
        <f>+ENERO!U177</f>
        <v>37951506</v>
      </c>
      <c r="V177" s="17">
        <f>MAYO!V177+JUNIO!AL177</f>
        <v>0</v>
      </c>
      <c r="W177" s="17">
        <f>MAYO!W177+JUNIO!AM177</f>
        <v>0</v>
      </c>
      <c r="X177" s="20">
        <f t="shared" ref="X177:X183" si="151">SUM(U177:W177)</f>
        <v>37951506</v>
      </c>
      <c r="Y177" s="21">
        <f>MAYO!AA177</f>
        <v>12289995</v>
      </c>
      <c r="Z177" s="457">
        <v>2457999</v>
      </c>
      <c r="AA177" s="20">
        <f t="shared" ref="AA177:AA183" si="152">SUM(Y177:Z177)</f>
        <v>14747994</v>
      </c>
      <c r="AB177" s="21">
        <f>MAYO!AD177</f>
        <v>12289995</v>
      </c>
      <c r="AC177" s="457">
        <v>2457999</v>
      </c>
      <c r="AD177" s="20">
        <f t="shared" ref="AD177:AD183" si="153">SUM(AB177:AC177)</f>
        <v>14747994</v>
      </c>
      <c r="AE177" s="21">
        <f>MAYO!AG177</f>
        <v>12289995</v>
      </c>
      <c r="AF177" s="457">
        <v>2457999</v>
      </c>
      <c r="AG177" s="20">
        <f t="shared" ref="AG177:AG183" si="154">SUM(AE177:AF177)</f>
        <v>14747994</v>
      </c>
      <c r="AH177" s="21">
        <f t="shared" ref="AH177:AH183" si="155">X177-AA177</f>
        <v>23203512</v>
      </c>
      <c r="AI177" s="17">
        <f t="shared" ref="AI177:AI183" si="156">X177-AD177</f>
        <v>23203512</v>
      </c>
      <c r="AJ177" s="18">
        <f t="shared" ref="AJ177:AJ183" si="157">X177-AG177</f>
        <v>23203512</v>
      </c>
      <c r="AK177" s="10"/>
      <c r="AL177" s="455">
        <v>0</v>
      </c>
      <c r="AM177" s="458">
        <v>0</v>
      </c>
      <c r="AN177" s="10"/>
    </row>
    <row r="178" spans="1:40" s="467" customFormat="1" x14ac:dyDescent="0.2">
      <c r="A178" s="623"/>
      <c r="N178" s="10"/>
      <c r="P178" s="10"/>
      <c r="Q178" s="10"/>
      <c r="R178" s="10"/>
      <c r="S178" s="155">
        <f>+IF(MAYO!S178=0,"",MAYO!S178)</f>
        <v>3200200</v>
      </c>
      <c r="T178" s="159" t="str">
        <f>+IF(MAYO!T178=0,"",MAYO!T178)</f>
        <v>Cesantías Pago Directo (Pago Directo)</v>
      </c>
      <c r="U178" s="29">
        <f>+ENERO!U178</f>
        <v>0</v>
      </c>
      <c r="V178" s="17">
        <f>MAYO!V178+JUNIO!AL178</f>
        <v>0</v>
      </c>
      <c r="W178" s="17">
        <f>MAYO!W178+JUNIO!AM178</f>
        <v>0</v>
      </c>
      <c r="X178" s="20">
        <f t="shared" si="151"/>
        <v>0</v>
      </c>
      <c r="Y178" s="21">
        <f>MAYO!AA178</f>
        <v>0</v>
      </c>
      <c r="Z178" s="457">
        <v>0</v>
      </c>
      <c r="AA178" s="20">
        <f t="shared" si="152"/>
        <v>0</v>
      </c>
      <c r="AB178" s="21">
        <f>MAYO!AD178</f>
        <v>0</v>
      </c>
      <c r="AC178" s="457">
        <v>0</v>
      </c>
      <c r="AD178" s="20">
        <f t="shared" si="153"/>
        <v>0</v>
      </c>
      <c r="AE178" s="21">
        <f>MAYO!AG178</f>
        <v>0</v>
      </c>
      <c r="AF178" s="457">
        <v>0</v>
      </c>
      <c r="AG178" s="20">
        <f t="shared" si="154"/>
        <v>0</v>
      </c>
      <c r="AH178" s="21">
        <f t="shared" si="155"/>
        <v>0</v>
      </c>
      <c r="AI178" s="17">
        <f t="shared" si="156"/>
        <v>0</v>
      </c>
      <c r="AJ178" s="18">
        <f t="shared" si="157"/>
        <v>0</v>
      </c>
      <c r="AK178" s="10"/>
      <c r="AL178" s="455">
        <v>0</v>
      </c>
      <c r="AM178" s="458">
        <v>0</v>
      </c>
      <c r="AN178" s="10"/>
    </row>
    <row r="179" spans="1:40" s="467" customFormat="1" x14ac:dyDescent="0.2">
      <c r="A179" s="623"/>
      <c r="N179" s="10"/>
      <c r="P179" s="10"/>
      <c r="Q179" s="10"/>
      <c r="R179" s="10"/>
      <c r="S179" s="155">
        <f>+IF(MAYO!S179=0,"",MAYO!S179)</f>
        <v>3200300</v>
      </c>
      <c r="T179" s="159" t="str">
        <f>+IF(MAYO!T179=0,"",MAYO!T179)</f>
        <v>Bonos, Cuotas de Bonos y cuotas partes jubilatorias</v>
      </c>
      <c r="U179" s="29">
        <f>+ENERO!U179</f>
        <v>0</v>
      </c>
      <c r="V179" s="17">
        <f>MAYO!V179+JUNIO!AL179</f>
        <v>0</v>
      </c>
      <c r="W179" s="17">
        <f>MAYO!W179+JUNIO!AM179</f>
        <v>0</v>
      </c>
      <c r="X179" s="20">
        <f t="shared" si="151"/>
        <v>0</v>
      </c>
      <c r="Y179" s="21">
        <f>MAYO!AA179</f>
        <v>0</v>
      </c>
      <c r="Z179" s="457">
        <v>0</v>
      </c>
      <c r="AA179" s="20">
        <f t="shared" si="152"/>
        <v>0</v>
      </c>
      <c r="AB179" s="21">
        <f>MAYO!AD179</f>
        <v>0</v>
      </c>
      <c r="AC179" s="457">
        <v>0</v>
      </c>
      <c r="AD179" s="20">
        <f t="shared" si="153"/>
        <v>0</v>
      </c>
      <c r="AE179" s="21">
        <f>MAYO!AG179</f>
        <v>0</v>
      </c>
      <c r="AF179" s="457">
        <v>0</v>
      </c>
      <c r="AG179" s="20">
        <f t="shared" si="154"/>
        <v>0</v>
      </c>
      <c r="AH179" s="21">
        <f t="shared" si="155"/>
        <v>0</v>
      </c>
      <c r="AI179" s="17">
        <f t="shared" si="156"/>
        <v>0</v>
      </c>
      <c r="AJ179" s="18">
        <f t="shared" si="157"/>
        <v>0</v>
      </c>
      <c r="AK179" s="10"/>
      <c r="AL179" s="455">
        <v>0</v>
      </c>
      <c r="AM179" s="458">
        <v>0</v>
      </c>
      <c r="AN179" s="10"/>
    </row>
    <row r="180" spans="1:40" s="467" customFormat="1" x14ac:dyDescent="0.2">
      <c r="A180" s="623"/>
      <c r="N180" s="10"/>
      <c r="P180" s="10"/>
      <c r="Q180" s="10"/>
      <c r="R180" s="10"/>
      <c r="S180" s="155">
        <f>+IF(MAYO!S180=0,"",MAYO!S180)</f>
        <v>3200400</v>
      </c>
      <c r="T180" s="159" t="str">
        <f>+IF(MAYO!T180=0,"",MAYO!T180)</f>
        <v>Intereses a las cesantias</v>
      </c>
      <c r="U180" s="29">
        <f>+ENERO!U180</f>
        <v>9000000</v>
      </c>
      <c r="V180" s="17">
        <f>MAYO!V180+JUNIO!AL180</f>
        <v>0</v>
      </c>
      <c r="W180" s="17">
        <f>MAYO!W180+JUNIO!AM180</f>
        <v>0</v>
      </c>
      <c r="X180" s="20">
        <f t="shared" si="151"/>
        <v>9000000</v>
      </c>
      <c r="Y180" s="21">
        <f>MAYO!AA180</f>
        <v>548422</v>
      </c>
      <c r="Z180" s="457">
        <v>0</v>
      </c>
      <c r="AA180" s="20">
        <f t="shared" si="152"/>
        <v>548422</v>
      </c>
      <c r="AB180" s="21">
        <f>MAYO!AD180</f>
        <v>548422</v>
      </c>
      <c r="AC180" s="457">
        <v>0</v>
      </c>
      <c r="AD180" s="20">
        <f t="shared" si="153"/>
        <v>548422</v>
      </c>
      <c r="AE180" s="21">
        <f>MAYO!AG180</f>
        <v>548422</v>
      </c>
      <c r="AF180" s="457">
        <v>0</v>
      </c>
      <c r="AG180" s="20">
        <f t="shared" si="154"/>
        <v>548422</v>
      </c>
      <c r="AH180" s="21">
        <f t="shared" si="155"/>
        <v>8451578</v>
      </c>
      <c r="AI180" s="17">
        <f t="shared" si="156"/>
        <v>8451578</v>
      </c>
      <c r="AJ180" s="18">
        <f t="shared" si="157"/>
        <v>8451578</v>
      </c>
      <c r="AK180" s="10"/>
      <c r="AL180" s="455">
        <v>0</v>
      </c>
      <c r="AM180" s="458">
        <v>0</v>
      </c>
      <c r="AN180" s="10"/>
    </row>
    <row r="181" spans="1:40" s="467" customFormat="1" x14ac:dyDescent="0.2">
      <c r="A181" s="623"/>
      <c r="N181" s="10"/>
      <c r="P181" s="10"/>
      <c r="Q181" s="10"/>
      <c r="R181" s="10"/>
      <c r="S181" s="155" t="str">
        <f>+IF(MAYO!S181=0,"",MAYO!S181)</f>
        <v/>
      </c>
      <c r="T181" s="159" t="str">
        <f>+IF(MAYO!T181=0,"",MAYO!T181)</f>
        <v/>
      </c>
      <c r="U181" s="29">
        <f>+ENERO!U181</f>
        <v>0</v>
      </c>
      <c r="V181" s="17">
        <f>MAYO!V181+JUNIO!AL181</f>
        <v>0</v>
      </c>
      <c r="W181" s="17">
        <f>MAYO!W181+JUNIO!AM181</f>
        <v>0</v>
      </c>
      <c r="X181" s="20">
        <f t="shared" si="151"/>
        <v>0</v>
      </c>
      <c r="Y181" s="21">
        <f>MAYO!AA181</f>
        <v>0</v>
      </c>
      <c r="Z181" s="457">
        <v>0</v>
      </c>
      <c r="AA181" s="20">
        <f t="shared" si="152"/>
        <v>0</v>
      </c>
      <c r="AB181" s="21">
        <f>MAYO!AD181</f>
        <v>0</v>
      </c>
      <c r="AC181" s="457">
        <v>0</v>
      </c>
      <c r="AD181" s="20">
        <f t="shared" si="153"/>
        <v>0</v>
      </c>
      <c r="AE181" s="21">
        <f>MAYO!AG181</f>
        <v>0</v>
      </c>
      <c r="AF181" s="457">
        <v>0</v>
      </c>
      <c r="AG181" s="20">
        <f t="shared" si="154"/>
        <v>0</v>
      </c>
      <c r="AH181" s="21">
        <f t="shared" si="155"/>
        <v>0</v>
      </c>
      <c r="AI181" s="17">
        <f t="shared" si="156"/>
        <v>0</v>
      </c>
      <c r="AJ181" s="18">
        <f t="shared" si="157"/>
        <v>0</v>
      </c>
      <c r="AK181" s="10"/>
      <c r="AL181" s="455">
        <v>0</v>
      </c>
      <c r="AM181" s="458">
        <v>0</v>
      </c>
      <c r="AN181" s="10"/>
    </row>
    <row r="182" spans="1:40" s="467" customFormat="1" x14ac:dyDescent="0.2">
      <c r="A182" s="623"/>
      <c r="N182" s="10"/>
      <c r="P182" s="10"/>
      <c r="Q182" s="10"/>
      <c r="R182" s="10"/>
      <c r="S182" s="155" t="str">
        <f>+IF(MAYO!S182=0,"",MAYO!S182)</f>
        <v/>
      </c>
      <c r="T182" s="159" t="str">
        <f>+IF(MAYO!T182=0,"",MAYO!T182)</f>
        <v/>
      </c>
      <c r="U182" s="29">
        <f>+ENERO!U182</f>
        <v>0</v>
      </c>
      <c r="V182" s="17">
        <f>MAYO!V182+JUNIO!AL182</f>
        <v>0</v>
      </c>
      <c r="W182" s="17">
        <f>MAYO!W182+JUNIO!AM182</f>
        <v>0</v>
      </c>
      <c r="X182" s="20">
        <f t="shared" si="151"/>
        <v>0</v>
      </c>
      <c r="Y182" s="21">
        <f>MAYO!AA182</f>
        <v>0</v>
      </c>
      <c r="Z182" s="457">
        <v>0</v>
      </c>
      <c r="AA182" s="20">
        <f t="shared" si="152"/>
        <v>0</v>
      </c>
      <c r="AB182" s="21">
        <f>MAYO!AD182</f>
        <v>0</v>
      </c>
      <c r="AC182" s="457">
        <v>0</v>
      </c>
      <c r="AD182" s="20">
        <f t="shared" si="153"/>
        <v>0</v>
      </c>
      <c r="AE182" s="21">
        <f>MAYO!AG182</f>
        <v>0</v>
      </c>
      <c r="AF182" s="457">
        <v>0</v>
      </c>
      <c r="AG182" s="20">
        <f t="shared" si="154"/>
        <v>0</v>
      </c>
      <c r="AH182" s="21">
        <f t="shared" si="155"/>
        <v>0</v>
      </c>
      <c r="AI182" s="17">
        <f t="shared" si="156"/>
        <v>0</v>
      </c>
      <c r="AJ182" s="18">
        <f t="shared" si="157"/>
        <v>0</v>
      </c>
      <c r="AK182" s="10"/>
      <c r="AL182" s="455">
        <v>0</v>
      </c>
      <c r="AM182" s="458">
        <v>0</v>
      </c>
      <c r="AN182" s="10"/>
    </row>
    <row r="183" spans="1:40" s="467" customFormat="1" x14ac:dyDescent="0.2">
      <c r="A183" s="623"/>
      <c r="N183" s="10"/>
      <c r="P183" s="10"/>
      <c r="Q183" s="10"/>
      <c r="R183" s="10"/>
      <c r="S183" s="155">
        <f>+IF(MAYO!S183=0,"",MAYO!S183)</f>
        <v>3299999</v>
      </c>
      <c r="T183" s="159" t="str">
        <f>+IF(MAYO!T183=0,"",MAYO!T183)</f>
        <v>Vigencias Anteriores</v>
      </c>
      <c r="U183" s="29">
        <f>+ENERO!U183</f>
        <v>0</v>
      </c>
      <c r="V183" s="17">
        <f>MAYO!V183+JUNIO!AL183</f>
        <v>0</v>
      </c>
      <c r="W183" s="17">
        <f>MAYO!W183+JUNIO!AM183</f>
        <v>11003667</v>
      </c>
      <c r="X183" s="20">
        <f t="shared" si="151"/>
        <v>11003667</v>
      </c>
      <c r="Y183" s="21">
        <f>MAYO!AA183</f>
        <v>11003667</v>
      </c>
      <c r="Z183" s="457">
        <v>0</v>
      </c>
      <c r="AA183" s="20">
        <f t="shared" si="152"/>
        <v>11003667</v>
      </c>
      <c r="AB183" s="21">
        <f>MAYO!AD183</f>
        <v>11003667</v>
      </c>
      <c r="AC183" s="457">
        <v>0</v>
      </c>
      <c r="AD183" s="20">
        <f t="shared" si="153"/>
        <v>11003667</v>
      </c>
      <c r="AE183" s="21">
        <f>MAYO!AG183</f>
        <v>11003667</v>
      </c>
      <c r="AF183" s="457">
        <v>0</v>
      </c>
      <c r="AG183" s="20">
        <f t="shared" si="154"/>
        <v>11003667</v>
      </c>
      <c r="AH183" s="21">
        <f t="shared" si="155"/>
        <v>0</v>
      </c>
      <c r="AI183" s="17">
        <f t="shared" si="156"/>
        <v>0</v>
      </c>
      <c r="AJ183" s="18">
        <f t="shared" si="157"/>
        <v>0</v>
      </c>
      <c r="AK183" s="10"/>
      <c r="AL183" s="455">
        <v>0</v>
      </c>
      <c r="AM183" s="458">
        <v>0</v>
      </c>
      <c r="AN183" s="10"/>
    </row>
    <row r="184" spans="1:40" s="467" customFormat="1" ht="15.75" x14ac:dyDescent="0.2">
      <c r="A184" s="623"/>
      <c r="N184" s="10"/>
      <c r="P184" s="10"/>
      <c r="Q184" s="10"/>
      <c r="R184" s="10"/>
      <c r="S184" s="448" t="str">
        <f>+IF(MAYO!S184=0,"",MAYO!S184)</f>
        <v/>
      </c>
      <c r="T184" s="649" t="str">
        <f>+IF(MAYO!T184=0,"",MAYO!T184)</f>
        <v/>
      </c>
      <c r="U184" s="193"/>
      <c r="V184" s="193"/>
      <c r="W184" s="193"/>
      <c r="X184" s="193"/>
      <c r="Y184" s="193"/>
      <c r="Z184" s="193">
        <v>0</v>
      </c>
      <c r="AA184" s="193"/>
      <c r="AB184" s="193"/>
      <c r="AC184" s="193"/>
      <c r="AD184" s="193"/>
      <c r="AE184" s="193"/>
      <c r="AF184" s="193"/>
      <c r="AG184" s="193"/>
      <c r="AH184" s="193"/>
      <c r="AI184" s="193"/>
      <c r="AJ184" s="207"/>
      <c r="AK184" s="10"/>
      <c r="AL184" s="213"/>
      <c r="AM184" s="214"/>
      <c r="AN184" s="10"/>
    </row>
    <row r="185" spans="1:40" s="467" customFormat="1" ht="15" x14ac:dyDescent="0.2">
      <c r="A185" s="623"/>
      <c r="N185" s="10"/>
      <c r="P185" s="10"/>
      <c r="Q185" s="10"/>
      <c r="R185" s="10"/>
      <c r="S185" s="34">
        <f>+IF(MAYO!S185=0,"",MAYO!S185)</f>
        <v>3300000</v>
      </c>
      <c r="T185" s="158" t="str">
        <f>+IF(MAYO!T185=0,"",MAYO!T185)</f>
        <v>Otras Transferencias</v>
      </c>
      <c r="U185" s="157">
        <f t="shared" ref="U185:AJ185" si="158">U186+U187+U191</f>
        <v>4500000</v>
      </c>
      <c r="V185" s="144">
        <f t="shared" si="158"/>
        <v>0</v>
      </c>
      <c r="W185" s="144">
        <f t="shared" si="158"/>
        <v>2516316</v>
      </c>
      <c r="X185" s="152">
        <f t="shared" si="158"/>
        <v>7016316</v>
      </c>
      <c r="Y185" s="151">
        <f t="shared" si="158"/>
        <v>5238026</v>
      </c>
      <c r="Z185" s="144">
        <f t="shared" si="158"/>
        <v>40595</v>
      </c>
      <c r="AA185" s="152">
        <f t="shared" si="158"/>
        <v>5278621</v>
      </c>
      <c r="AB185" s="151">
        <f t="shared" si="158"/>
        <v>5238026</v>
      </c>
      <c r="AC185" s="144">
        <f t="shared" si="158"/>
        <v>40595</v>
      </c>
      <c r="AD185" s="152">
        <f t="shared" si="158"/>
        <v>5278621</v>
      </c>
      <c r="AE185" s="151">
        <f t="shared" si="158"/>
        <v>2516316</v>
      </c>
      <c r="AF185" s="144">
        <f t="shared" si="158"/>
        <v>0</v>
      </c>
      <c r="AG185" s="152">
        <f t="shared" si="158"/>
        <v>2516316</v>
      </c>
      <c r="AH185" s="151">
        <f t="shared" si="158"/>
        <v>1737695</v>
      </c>
      <c r="AI185" s="144">
        <f t="shared" si="158"/>
        <v>1737695</v>
      </c>
      <c r="AJ185" s="153">
        <f t="shared" si="158"/>
        <v>4500000</v>
      </c>
      <c r="AK185" s="10"/>
      <c r="AL185" s="151">
        <f>AL186+AL187+AL191</f>
        <v>0</v>
      </c>
      <c r="AM185" s="153">
        <f>AM186+AM187+AM191</f>
        <v>0</v>
      </c>
      <c r="AN185" s="10"/>
    </row>
    <row r="186" spans="1:40" s="467" customFormat="1" x14ac:dyDescent="0.2">
      <c r="A186" s="623"/>
      <c r="N186" s="10"/>
      <c r="P186" s="10"/>
      <c r="Q186" s="10"/>
      <c r="R186" s="10"/>
      <c r="S186" s="155">
        <f>+IF(MAYO!S186=0,"",MAYO!S186)</f>
        <v>3300100</v>
      </c>
      <c r="T186" s="159" t="str">
        <f>+IF(MAYO!T186=0,"",MAYO!T186)</f>
        <v>Sentencias y Conciliaciones</v>
      </c>
      <c r="U186" s="29">
        <f>+ENERO!U186</f>
        <v>0</v>
      </c>
      <c r="V186" s="17">
        <f>MAYO!V186+JUNIO!AL186</f>
        <v>0</v>
      </c>
      <c r="W186" s="17">
        <f>MAYO!W186+JUNIO!AM186</f>
        <v>0</v>
      </c>
      <c r="X186" s="20">
        <f>SUM(U186:W186)</f>
        <v>0</v>
      </c>
      <c r="Y186" s="21">
        <f>MAYO!AA186</f>
        <v>0</v>
      </c>
      <c r="Z186" s="457">
        <v>0</v>
      </c>
      <c r="AA186" s="20">
        <f>SUM(Y186:Z186)</f>
        <v>0</v>
      </c>
      <c r="AB186" s="21">
        <f>MAYO!AD186</f>
        <v>0</v>
      </c>
      <c r="AC186" s="457">
        <v>0</v>
      </c>
      <c r="AD186" s="20">
        <f>SUM(AB186:AC186)</f>
        <v>0</v>
      </c>
      <c r="AE186" s="21">
        <f>MAYO!AG186</f>
        <v>0</v>
      </c>
      <c r="AF186" s="457">
        <v>0</v>
      </c>
      <c r="AG186" s="20">
        <f>SUM(AE186:AF186)</f>
        <v>0</v>
      </c>
      <c r="AH186" s="21">
        <f>X186-AA186</f>
        <v>0</v>
      </c>
      <c r="AI186" s="17">
        <f>X186-AD186</f>
        <v>0</v>
      </c>
      <c r="AJ186" s="18">
        <f>X186-AG186</f>
        <v>0</v>
      </c>
      <c r="AK186" s="10"/>
      <c r="AL186" s="455">
        <v>0</v>
      </c>
      <c r="AM186" s="458">
        <v>0</v>
      </c>
      <c r="AN186" s="10"/>
    </row>
    <row r="187" spans="1:40" s="467" customFormat="1" x14ac:dyDescent="0.2">
      <c r="A187" s="623"/>
      <c r="N187" s="10"/>
      <c r="P187" s="10"/>
      <c r="Q187" s="10"/>
      <c r="R187" s="10"/>
      <c r="S187" s="155">
        <f>+IF(MAYO!S187=0,"",MAYO!S187)</f>
        <v>3300200</v>
      </c>
      <c r="T187" s="159" t="str">
        <f>+IF(MAYO!T187=0,"",MAYO!T187)</f>
        <v>Destinatarios de otras transferencias</v>
      </c>
      <c r="U187" s="29">
        <f t="shared" ref="U187:AM187" si="159">SUM(U188:U190)</f>
        <v>4500000</v>
      </c>
      <c r="V187" s="17">
        <f t="shared" si="159"/>
        <v>0</v>
      </c>
      <c r="W187" s="17">
        <f t="shared" si="159"/>
        <v>0</v>
      </c>
      <c r="X187" s="20">
        <f t="shared" si="159"/>
        <v>4500000</v>
      </c>
      <c r="Y187" s="21">
        <f t="shared" si="159"/>
        <v>2721710</v>
      </c>
      <c r="Z187" s="169">
        <f t="shared" si="159"/>
        <v>40595</v>
      </c>
      <c r="AA187" s="20">
        <f t="shared" si="159"/>
        <v>2762305</v>
      </c>
      <c r="AB187" s="21">
        <f t="shared" si="159"/>
        <v>2721710</v>
      </c>
      <c r="AC187" s="169">
        <f t="shared" si="159"/>
        <v>40595</v>
      </c>
      <c r="AD187" s="20">
        <f t="shared" si="159"/>
        <v>2762305</v>
      </c>
      <c r="AE187" s="21">
        <f t="shared" si="159"/>
        <v>0</v>
      </c>
      <c r="AF187" s="169">
        <f t="shared" si="159"/>
        <v>0</v>
      </c>
      <c r="AG187" s="20">
        <f t="shared" si="159"/>
        <v>0</v>
      </c>
      <c r="AH187" s="21">
        <f t="shared" si="159"/>
        <v>1737695</v>
      </c>
      <c r="AI187" s="17">
        <f t="shared" si="159"/>
        <v>1737695</v>
      </c>
      <c r="AJ187" s="18">
        <f t="shared" si="159"/>
        <v>4500000</v>
      </c>
      <c r="AK187" s="10"/>
      <c r="AL187" s="31">
        <f t="shared" si="159"/>
        <v>0</v>
      </c>
      <c r="AM187" s="28">
        <f t="shared" si="159"/>
        <v>0</v>
      </c>
      <c r="AN187" s="10"/>
    </row>
    <row r="188" spans="1:40" s="467" customFormat="1" x14ac:dyDescent="0.2">
      <c r="A188" s="623"/>
      <c r="B188" s="554"/>
      <c r="N188" s="10"/>
      <c r="P188" s="10"/>
      <c r="Q188" s="10"/>
      <c r="R188" s="10"/>
      <c r="S188" s="156" t="str">
        <f>+IF(MAYO!S188=0,"",MAYO!S188)</f>
        <v>3300200-1</v>
      </c>
      <c r="T188" s="159" t="str">
        <f>+IF(MAYO!T188=0,"",MAYO!T188)</f>
        <v>COHAN</v>
      </c>
      <c r="U188" s="29">
        <f>+ENERO!U188</f>
        <v>2000000</v>
      </c>
      <c r="V188" s="17">
        <f>MAYO!V188+JUNIO!AL188</f>
        <v>0</v>
      </c>
      <c r="W188" s="17">
        <f>MAYO!W188+JUNIO!AM188</f>
        <v>0</v>
      </c>
      <c r="X188" s="20">
        <f>SUM(U188:W188)</f>
        <v>2000000</v>
      </c>
      <c r="Y188" s="21">
        <f>MAYO!AA188</f>
        <v>257602</v>
      </c>
      <c r="Z188" s="457">
        <v>40595</v>
      </c>
      <c r="AA188" s="20">
        <f>SUM(Y188:Z188)</f>
        <v>298197</v>
      </c>
      <c r="AB188" s="21">
        <f>MAYO!AD188</f>
        <v>257602</v>
      </c>
      <c r="AC188" s="457">
        <v>40595</v>
      </c>
      <c r="AD188" s="20">
        <f>SUM(AB188:AC188)</f>
        <v>298197</v>
      </c>
      <c r="AE188" s="21">
        <f>MAYO!AG188</f>
        <v>0</v>
      </c>
      <c r="AF188" s="457">
        <v>0</v>
      </c>
      <c r="AG188" s="20">
        <f>SUM(AE188:AF188)</f>
        <v>0</v>
      </c>
      <c r="AH188" s="21">
        <f>X188-AA188</f>
        <v>1701803</v>
      </c>
      <c r="AI188" s="17">
        <f>X188-AD188</f>
        <v>1701803</v>
      </c>
      <c r="AJ188" s="18">
        <f>X188-AG188</f>
        <v>2000000</v>
      </c>
      <c r="AK188" s="10"/>
      <c r="AL188" s="455">
        <v>0</v>
      </c>
      <c r="AM188" s="458">
        <v>0</v>
      </c>
      <c r="AN188" s="10"/>
    </row>
    <row r="189" spans="1:40" s="467" customFormat="1" x14ac:dyDescent="0.2">
      <c r="A189" s="623"/>
      <c r="B189" s="554"/>
      <c r="N189" s="10"/>
      <c r="P189" s="10"/>
      <c r="Q189" s="10"/>
      <c r="R189" s="10"/>
      <c r="S189" s="156" t="str">
        <f>+IF(MAYO!S189=0,"",MAYO!S189)</f>
        <v>3300200-2</v>
      </c>
      <c r="T189" s="159" t="str">
        <f>+IF(MAYO!T189=0,"",MAYO!T189)</f>
        <v>AESA</v>
      </c>
      <c r="U189" s="29">
        <f>+ENERO!U189</f>
        <v>2500000</v>
      </c>
      <c r="V189" s="17">
        <f>MAYO!V189+JUNIO!AL189</f>
        <v>0</v>
      </c>
      <c r="W189" s="17">
        <f>MAYO!W189+JUNIO!AM189</f>
        <v>0</v>
      </c>
      <c r="X189" s="20">
        <f>SUM(U189:W189)</f>
        <v>2500000</v>
      </c>
      <c r="Y189" s="21">
        <f>MAYO!AA189</f>
        <v>2464108</v>
      </c>
      <c r="Z189" s="457">
        <v>0</v>
      </c>
      <c r="AA189" s="20">
        <f>SUM(Y189:Z189)</f>
        <v>2464108</v>
      </c>
      <c r="AB189" s="21">
        <f>MAYO!AD189</f>
        <v>2464108</v>
      </c>
      <c r="AC189" s="457">
        <v>0</v>
      </c>
      <c r="AD189" s="20">
        <f>SUM(AB189:AC189)</f>
        <v>2464108</v>
      </c>
      <c r="AE189" s="21">
        <f>MAYO!AG189</f>
        <v>0</v>
      </c>
      <c r="AF189" s="457">
        <v>0</v>
      </c>
      <c r="AG189" s="20">
        <f>SUM(AE189:AF189)</f>
        <v>0</v>
      </c>
      <c r="AH189" s="21">
        <f>X189-AA189</f>
        <v>35892</v>
      </c>
      <c r="AI189" s="17">
        <f>X189-AD189</f>
        <v>35892</v>
      </c>
      <c r="AJ189" s="18">
        <f>X189-AG189</f>
        <v>2500000</v>
      </c>
      <c r="AK189" s="10"/>
      <c r="AL189" s="455">
        <v>0</v>
      </c>
      <c r="AM189" s="458">
        <v>0</v>
      </c>
      <c r="AN189" s="10"/>
    </row>
    <row r="190" spans="1:40" s="467" customFormat="1" x14ac:dyDescent="0.2">
      <c r="A190" s="623"/>
      <c r="B190" s="554"/>
      <c r="N190" s="10"/>
      <c r="P190" s="10"/>
      <c r="Q190" s="10"/>
      <c r="R190" s="10"/>
      <c r="S190" s="156" t="str">
        <f>+IF(MAYO!S190=0,"",MAYO!S190)</f>
        <v>3300200-3</v>
      </c>
      <c r="T190" s="159" t="str">
        <f>+IF(MAYO!T190=0,"",MAYO!T190)</f>
        <v xml:space="preserve">OTRAS </v>
      </c>
      <c r="U190" s="29">
        <f>+ENERO!U190</f>
        <v>0</v>
      </c>
      <c r="V190" s="17">
        <f>MAYO!V190+JUNIO!AL190</f>
        <v>0</v>
      </c>
      <c r="W190" s="17">
        <f>MAYO!W190+JUNIO!AM190</f>
        <v>0</v>
      </c>
      <c r="X190" s="20">
        <f>SUM(U190:W190)</f>
        <v>0</v>
      </c>
      <c r="Y190" s="21">
        <f>MAYO!AA190</f>
        <v>0</v>
      </c>
      <c r="Z190" s="457">
        <v>0</v>
      </c>
      <c r="AA190" s="20">
        <f>SUM(Y190:Z190)</f>
        <v>0</v>
      </c>
      <c r="AB190" s="21">
        <f>MAYO!AD190</f>
        <v>0</v>
      </c>
      <c r="AC190" s="457">
        <v>0</v>
      </c>
      <c r="AD190" s="20">
        <f>SUM(AB190:AC190)</f>
        <v>0</v>
      </c>
      <c r="AE190" s="21">
        <f>MAYO!AG190</f>
        <v>0</v>
      </c>
      <c r="AF190" s="457">
        <v>0</v>
      </c>
      <c r="AG190" s="20">
        <f>SUM(AE190:AF190)</f>
        <v>0</v>
      </c>
      <c r="AH190" s="21">
        <f>X190-AA190</f>
        <v>0</v>
      </c>
      <c r="AI190" s="17">
        <f>X190-AD190</f>
        <v>0</v>
      </c>
      <c r="AJ190" s="18">
        <f>X190-AG190</f>
        <v>0</v>
      </c>
      <c r="AK190" s="10"/>
      <c r="AL190" s="455">
        <v>0</v>
      </c>
      <c r="AM190" s="458">
        <v>0</v>
      </c>
      <c r="AN190" s="10"/>
    </row>
    <row r="191" spans="1:40" s="467" customFormat="1" x14ac:dyDescent="0.2">
      <c r="A191" s="623"/>
      <c r="B191" s="554"/>
      <c r="N191" s="10"/>
      <c r="P191" s="10"/>
      <c r="Q191" s="10"/>
      <c r="R191" s="10"/>
      <c r="S191" s="155">
        <f>+IF(MAYO!S191=0,"",MAYO!S191)</f>
        <v>3399999</v>
      </c>
      <c r="T191" s="159" t="str">
        <f>+IF(MAYO!T191=0,"",MAYO!T191)</f>
        <v>Vigencias Anteriores</v>
      </c>
      <c r="U191" s="29">
        <f>+ENERO!U191</f>
        <v>0</v>
      </c>
      <c r="V191" s="17">
        <f>MAYO!V191+JUNIO!AL191</f>
        <v>0</v>
      </c>
      <c r="W191" s="17">
        <f>MAYO!W191+JUNIO!AM191</f>
        <v>2516316</v>
      </c>
      <c r="X191" s="20">
        <f>SUM(U191:W191)</f>
        <v>2516316</v>
      </c>
      <c r="Y191" s="21">
        <f>MAYO!AA191</f>
        <v>2516316</v>
      </c>
      <c r="Z191" s="457">
        <v>0</v>
      </c>
      <c r="AA191" s="20">
        <f>SUM(Y191:Z191)</f>
        <v>2516316</v>
      </c>
      <c r="AB191" s="21">
        <f>MAYO!AD191</f>
        <v>2516316</v>
      </c>
      <c r="AC191" s="457">
        <v>0</v>
      </c>
      <c r="AD191" s="20">
        <f>SUM(AB191:AC191)</f>
        <v>2516316</v>
      </c>
      <c r="AE191" s="21">
        <f>MAYO!AG191</f>
        <v>2516316</v>
      </c>
      <c r="AF191" s="457">
        <v>0</v>
      </c>
      <c r="AG191" s="20">
        <f>SUM(AE191:AF191)</f>
        <v>2516316</v>
      </c>
      <c r="AH191" s="21">
        <f>X191-AA191</f>
        <v>0</v>
      </c>
      <c r="AI191" s="17">
        <f>X191-AD191</f>
        <v>0</v>
      </c>
      <c r="AJ191" s="18">
        <f>X191-AG191</f>
        <v>0</v>
      </c>
      <c r="AK191" s="10"/>
      <c r="AL191" s="455">
        <v>0</v>
      </c>
      <c r="AM191" s="458">
        <v>0</v>
      </c>
      <c r="AN191" s="10"/>
    </row>
    <row r="192" spans="1:40" s="467" customFormat="1" ht="15.75" x14ac:dyDescent="0.2">
      <c r="A192" s="623"/>
      <c r="B192" s="554"/>
      <c r="N192" s="10"/>
      <c r="P192" s="10"/>
      <c r="Q192" s="10"/>
      <c r="R192" s="10"/>
      <c r="S192" s="448" t="str">
        <f>+IF(MAYO!S192=0,"",MAYO!S192)</f>
        <v/>
      </c>
      <c r="T192" s="649" t="str">
        <f>+IF(MAYO!T192=0,"",MAYO!T192)</f>
        <v/>
      </c>
      <c r="U192" s="193"/>
      <c r="V192" s="193"/>
      <c r="W192" s="193"/>
      <c r="X192" s="193"/>
      <c r="Y192" s="193"/>
      <c r="Z192" s="193"/>
      <c r="AA192" s="193"/>
      <c r="AB192" s="193"/>
      <c r="AC192" s="193"/>
      <c r="AD192" s="193"/>
      <c r="AE192" s="193"/>
      <c r="AF192" s="193"/>
      <c r="AG192" s="193"/>
      <c r="AH192" s="193"/>
      <c r="AI192" s="193"/>
      <c r="AJ192" s="207"/>
      <c r="AK192" s="10"/>
      <c r="AL192" s="213"/>
      <c r="AM192" s="214"/>
      <c r="AN192" s="10"/>
    </row>
    <row r="193" spans="1:40" s="467" customFormat="1" ht="15.75" x14ac:dyDescent="0.2">
      <c r="A193" s="623"/>
      <c r="B193" s="554"/>
      <c r="N193" s="10"/>
      <c r="P193" s="10"/>
      <c r="Q193" s="10"/>
      <c r="R193" s="10"/>
      <c r="S193" s="469">
        <f>+IF(MAYO!S193=0,"",MAYO!S193)</f>
        <v>4000000</v>
      </c>
      <c r="T193" s="588" t="str">
        <f>+IF(MAYO!T193=0,"",MAYO!T193)</f>
        <v>GASTOS  DE PRESTACION DE SERVICIOS</v>
      </c>
      <c r="U193" s="589">
        <f t="shared" ref="U193:AJ193" si="160">U194</f>
        <v>235026726</v>
      </c>
      <c r="V193" s="590">
        <f t="shared" si="160"/>
        <v>0</v>
      </c>
      <c r="W193" s="590">
        <f t="shared" si="160"/>
        <v>189077679</v>
      </c>
      <c r="X193" s="591">
        <f t="shared" si="160"/>
        <v>424104405</v>
      </c>
      <c r="Y193" s="464">
        <f t="shared" si="160"/>
        <v>233843974</v>
      </c>
      <c r="Z193" s="590">
        <f t="shared" si="160"/>
        <v>20953160</v>
      </c>
      <c r="AA193" s="591">
        <f t="shared" si="160"/>
        <v>254797134</v>
      </c>
      <c r="AB193" s="464">
        <f t="shared" si="160"/>
        <v>219032710</v>
      </c>
      <c r="AC193" s="590">
        <f t="shared" si="160"/>
        <v>21840528</v>
      </c>
      <c r="AD193" s="591">
        <f t="shared" si="160"/>
        <v>240873238</v>
      </c>
      <c r="AE193" s="464">
        <f t="shared" si="160"/>
        <v>108496104</v>
      </c>
      <c r="AF193" s="590">
        <f t="shared" si="160"/>
        <v>22333435</v>
      </c>
      <c r="AG193" s="591">
        <f t="shared" si="160"/>
        <v>130829539</v>
      </c>
      <c r="AH193" s="464">
        <f t="shared" si="160"/>
        <v>169307271</v>
      </c>
      <c r="AI193" s="590">
        <f t="shared" si="160"/>
        <v>183231167</v>
      </c>
      <c r="AJ193" s="465">
        <f t="shared" si="160"/>
        <v>293274866</v>
      </c>
      <c r="AK193" s="10"/>
      <c r="AL193" s="151">
        <f>AL194</f>
        <v>0</v>
      </c>
      <c r="AM193" s="153">
        <f>AM194</f>
        <v>1266231</v>
      </c>
      <c r="AN193" s="10"/>
    </row>
    <row r="194" spans="1:40" s="467" customFormat="1" ht="15" x14ac:dyDescent="0.2">
      <c r="A194" s="623"/>
      <c r="B194" s="554"/>
      <c r="N194" s="10"/>
      <c r="P194" s="10"/>
      <c r="Q194" s="10"/>
      <c r="R194" s="10"/>
      <c r="S194" s="34">
        <f>+IF(MAYO!S194=0,"",MAYO!S194)</f>
        <v>4100000</v>
      </c>
      <c r="T194" s="158" t="str">
        <f>+IF(MAYO!T194=0,"",MAYO!T194)</f>
        <v>Insumos y Suministros Hospitalarios</v>
      </c>
      <c r="U194" s="157">
        <f t="shared" ref="U194:AJ194" si="161">U195+U203+U205</f>
        <v>235026726</v>
      </c>
      <c r="V194" s="144">
        <f t="shared" si="161"/>
        <v>0</v>
      </c>
      <c r="W194" s="144">
        <f t="shared" si="161"/>
        <v>189077679</v>
      </c>
      <c r="X194" s="152">
        <f t="shared" si="161"/>
        <v>424104405</v>
      </c>
      <c r="Y194" s="151">
        <f t="shared" si="161"/>
        <v>233843974</v>
      </c>
      <c r="Z194" s="144">
        <f t="shared" si="161"/>
        <v>20953160</v>
      </c>
      <c r="AA194" s="152">
        <f t="shared" si="161"/>
        <v>254797134</v>
      </c>
      <c r="AB194" s="151">
        <f t="shared" si="161"/>
        <v>219032710</v>
      </c>
      <c r="AC194" s="144">
        <f t="shared" si="161"/>
        <v>21840528</v>
      </c>
      <c r="AD194" s="152">
        <f t="shared" si="161"/>
        <v>240873238</v>
      </c>
      <c r="AE194" s="151">
        <f t="shared" si="161"/>
        <v>108496104</v>
      </c>
      <c r="AF194" s="144">
        <f t="shared" si="161"/>
        <v>22333435</v>
      </c>
      <c r="AG194" s="152">
        <f t="shared" si="161"/>
        <v>130829539</v>
      </c>
      <c r="AH194" s="151">
        <f t="shared" si="161"/>
        <v>169307271</v>
      </c>
      <c r="AI194" s="144">
        <f t="shared" si="161"/>
        <v>183231167</v>
      </c>
      <c r="AJ194" s="153">
        <f t="shared" si="161"/>
        <v>293274866</v>
      </c>
      <c r="AK194" s="12"/>
      <c r="AL194" s="151">
        <f>AL195+AL203+AL205</f>
        <v>0</v>
      </c>
      <c r="AM194" s="153">
        <f>AM195+AM203+AM205</f>
        <v>1266231</v>
      </c>
      <c r="AN194" s="10"/>
    </row>
    <row r="195" spans="1:40" s="467" customFormat="1" x14ac:dyDescent="0.2">
      <c r="A195" s="623"/>
      <c r="B195" s="554"/>
      <c r="N195" s="10"/>
      <c r="P195" s="10"/>
      <c r="Q195" s="10"/>
      <c r="R195" s="10"/>
      <c r="S195" s="155">
        <f>+IF(MAYO!S195=0,"",MAYO!S195)</f>
        <v>4100100</v>
      </c>
      <c r="T195" s="159" t="str">
        <f>+IF(MAYO!T195=0,"",MAYO!T195)</f>
        <v>Compra de Bienes para la Prestacion de servicios</v>
      </c>
      <c r="U195" s="29">
        <f t="shared" ref="U195:AJ195" si="162">SUM(U196:U202)</f>
        <v>198421389</v>
      </c>
      <c r="V195" s="17">
        <f t="shared" si="162"/>
        <v>0</v>
      </c>
      <c r="W195" s="17">
        <f t="shared" si="162"/>
        <v>100000000</v>
      </c>
      <c r="X195" s="20">
        <f t="shared" si="162"/>
        <v>298421389</v>
      </c>
      <c r="Y195" s="21">
        <f t="shared" si="162"/>
        <v>133199716</v>
      </c>
      <c r="Z195" s="169">
        <f t="shared" si="162"/>
        <v>19436079</v>
      </c>
      <c r="AA195" s="20">
        <f t="shared" si="162"/>
        <v>152635795</v>
      </c>
      <c r="AB195" s="21">
        <f t="shared" si="162"/>
        <v>118388452</v>
      </c>
      <c r="AC195" s="169">
        <f t="shared" si="162"/>
        <v>20323447</v>
      </c>
      <c r="AD195" s="20">
        <f t="shared" si="162"/>
        <v>138711899</v>
      </c>
      <c r="AE195" s="21">
        <f t="shared" si="162"/>
        <v>18546312</v>
      </c>
      <c r="AF195" s="169">
        <f t="shared" si="162"/>
        <v>10552111</v>
      </c>
      <c r="AG195" s="20">
        <f t="shared" si="162"/>
        <v>29098423</v>
      </c>
      <c r="AH195" s="21">
        <f t="shared" si="162"/>
        <v>145785594</v>
      </c>
      <c r="AI195" s="17">
        <f t="shared" si="162"/>
        <v>159709490</v>
      </c>
      <c r="AJ195" s="18">
        <f t="shared" si="162"/>
        <v>269322966</v>
      </c>
      <c r="AK195" s="10"/>
      <c r="AL195" s="31">
        <f>SUM(AL196:AL202)</f>
        <v>0</v>
      </c>
      <c r="AM195" s="28">
        <f>SUM(AM196:AM202)</f>
        <v>0</v>
      </c>
      <c r="AN195" s="10"/>
    </row>
    <row r="196" spans="1:40" s="467" customFormat="1" x14ac:dyDescent="0.2">
      <c r="A196" s="623"/>
      <c r="B196" s="554"/>
      <c r="N196" s="10"/>
      <c r="P196" s="10"/>
      <c r="Q196" s="10"/>
      <c r="R196" s="10"/>
      <c r="S196" s="156" t="str">
        <f>+IF(MAYO!S196=0,"",MAYO!S196)</f>
        <v>4100100-1</v>
      </c>
      <c r="T196" s="55" t="str">
        <f>+IF(MAYO!T196=0,"",MAYO!T196)</f>
        <v>Productos Farmaceuticos</v>
      </c>
      <c r="U196" s="29">
        <f>+ENERO!U196</f>
        <v>100589698</v>
      </c>
      <c r="V196" s="17">
        <f>MAYO!V196+JUNIO!AL196</f>
        <v>0</v>
      </c>
      <c r="W196" s="17">
        <f>MAYO!W196+JUNIO!AM196</f>
        <v>100000000</v>
      </c>
      <c r="X196" s="20">
        <f t="shared" ref="X196:X202" si="163">SUM(U196:W196)</f>
        <v>200589698</v>
      </c>
      <c r="Y196" s="21">
        <f>MAYO!AA196</f>
        <v>95498276</v>
      </c>
      <c r="Z196" s="457">
        <v>13854088</v>
      </c>
      <c r="AA196" s="20">
        <f t="shared" ref="AA196:AA202" si="164">SUM(Y196:Z196)</f>
        <v>109352364</v>
      </c>
      <c r="AB196" s="21">
        <f>MAYO!AD196</f>
        <v>80687012</v>
      </c>
      <c r="AC196" s="457">
        <v>14741456</v>
      </c>
      <c r="AD196" s="20">
        <f t="shared" ref="AD196:AD202" si="165">SUM(AB196:AC196)</f>
        <v>95428468</v>
      </c>
      <c r="AE196" s="21">
        <f>MAYO!AG196</f>
        <v>9625032</v>
      </c>
      <c r="AF196" s="457">
        <v>5062758</v>
      </c>
      <c r="AG196" s="20">
        <f t="shared" ref="AG196:AG202" si="166">SUM(AE196:AF196)</f>
        <v>14687790</v>
      </c>
      <c r="AH196" s="21">
        <f t="shared" ref="AH196:AH202" si="167">X196-AA196</f>
        <v>91237334</v>
      </c>
      <c r="AI196" s="17">
        <f t="shared" ref="AI196:AI202" si="168">X196-AD196</f>
        <v>105161230</v>
      </c>
      <c r="AJ196" s="18">
        <f t="shared" ref="AJ196:AJ202" si="169">X196-AG196</f>
        <v>185901908</v>
      </c>
      <c r="AK196" s="10"/>
      <c r="AL196" s="455">
        <v>0</v>
      </c>
      <c r="AM196" s="458">
        <v>0</v>
      </c>
      <c r="AN196" s="10"/>
    </row>
    <row r="197" spans="1:40" s="467" customFormat="1" x14ac:dyDescent="0.2">
      <c r="A197" s="623"/>
      <c r="B197" s="554"/>
      <c r="N197" s="10"/>
      <c r="P197" s="10"/>
      <c r="Q197" s="10"/>
      <c r="R197" s="10"/>
      <c r="S197" s="156" t="str">
        <f>+IF(MAYO!S197=0,"",MAYO!S197)</f>
        <v>4100100-2</v>
      </c>
      <c r="T197" s="55" t="str">
        <f>+IF(MAYO!T197=0,"",MAYO!T197)</f>
        <v>Material Médico Quirúrgico</v>
      </c>
      <c r="U197" s="29">
        <f>+ENERO!U197</f>
        <v>54520540</v>
      </c>
      <c r="V197" s="17">
        <f>MAYO!V197+JUNIO!AL197</f>
        <v>0</v>
      </c>
      <c r="W197" s="17">
        <f>MAYO!W197+JUNIO!AM197</f>
        <v>0</v>
      </c>
      <c r="X197" s="20">
        <f t="shared" si="163"/>
        <v>54520540</v>
      </c>
      <c r="Y197" s="21">
        <f>MAYO!AA197</f>
        <v>19426821</v>
      </c>
      <c r="Z197" s="457">
        <v>3171393</v>
      </c>
      <c r="AA197" s="20">
        <f t="shared" si="164"/>
        <v>22598214</v>
      </c>
      <c r="AB197" s="21">
        <f>MAYO!AD197</f>
        <v>19426821</v>
      </c>
      <c r="AC197" s="457">
        <v>3171393</v>
      </c>
      <c r="AD197" s="20">
        <f t="shared" si="165"/>
        <v>22598214</v>
      </c>
      <c r="AE197" s="21">
        <f>MAYO!AG197</f>
        <v>2298909</v>
      </c>
      <c r="AF197" s="457">
        <v>2359745</v>
      </c>
      <c r="AG197" s="20">
        <f t="shared" si="166"/>
        <v>4658654</v>
      </c>
      <c r="AH197" s="21">
        <f t="shared" si="167"/>
        <v>31922326</v>
      </c>
      <c r="AI197" s="17">
        <f t="shared" si="168"/>
        <v>31922326</v>
      </c>
      <c r="AJ197" s="18">
        <f t="shared" si="169"/>
        <v>49861886</v>
      </c>
      <c r="AK197" s="10"/>
      <c r="AL197" s="455">
        <v>0</v>
      </c>
      <c r="AM197" s="458">
        <v>0</v>
      </c>
      <c r="AN197" s="10"/>
    </row>
    <row r="198" spans="1:40" s="467" customFormat="1" x14ac:dyDescent="0.2">
      <c r="A198" s="623"/>
      <c r="B198" s="554"/>
      <c r="N198" s="10"/>
      <c r="P198" s="10"/>
      <c r="Q198" s="10"/>
      <c r="R198" s="10"/>
      <c r="S198" s="156" t="str">
        <f>+IF(MAYO!S198=0,"",MAYO!S198)</f>
        <v>4100100-3</v>
      </c>
      <c r="T198" s="55" t="str">
        <f>+IF(MAYO!T198=0,"",MAYO!T198)</f>
        <v>Material de Laboratorio</v>
      </c>
      <c r="U198" s="29">
        <f>+ENERO!U198</f>
        <v>15745580</v>
      </c>
      <c r="V198" s="17">
        <f>MAYO!V198+JUNIO!AL198</f>
        <v>0</v>
      </c>
      <c r="W198" s="17">
        <f>MAYO!W198+JUNIO!AM198</f>
        <v>0</v>
      </c>
      <c r="X198" s="20">
        <f t="shared" si="163"/>
        <v>15745580</v>
      </c>
      <c r="Y198" s="21">
        <f>MAYO!AA198</f>
        <v>6927970</v>
      </c>
      <c r="Z198" s="457">
        <v>1155160</v>
      </c>
      <c r="AA198" s="20">
        <f t="shared" si="164"/>
        <v>8083130</v>
      </c>
      <c r="AB198" s="21">
        <f>MAYO!AD198</f>
        <v>6927970</v>
      </c>
      <c r="AC198" s="457">
        <v>1155160</v>
      </c>
      <c r="AD198" s="20">
        <f t="shared" si="165"/>
        <v>8083130</v>
      </c>
      <c r="AE198" s="21">
        <f>MAYO!AG198</f>
        <v>1406620</v>
      </c>
      <c r="AF198" s="457">
        <v>872900</v>
      </c>
      <c r="AG198" s="20">
        <f t="shared" si="166"/>
        <v>2279520</v>
      </c>
      <c r="AH198" s="21">
        <f t="shared" si="167"/>
        <v>7662450</v>
      </c>
      <c r="AI198" s="17">
        <f t="shared" si="168"/>
        <v>7662450</v>
      </c>
      <c r="AJ198" s="18">
        <f t="shared" si="169"/>
        <v>13466060</v>
      </c>
      <c r="AK198" s="10"/>
      <c r="AL198" s="455">
        <v>0</v>
      </c>
      <c r="AM198" s="458">
        <v>0</v>
      </c>
      <c r="AN198" s="10"/>
    </row>
    <row r="199" spans="1:40" s="467" customFormat="1" x14ac:dyDescent="0.2">
      <c r="A199" s="623"/>
      <c r="B199" s="554"/>
      <c r="N199" s="10"/>
      <c r="P199" s="10"/>
      <c r="Q199" s="10"/>
      <c r="R199" s="10"/>
      <c r="S199" s="156" t="str">
        <f>+IF(MAYO!S199=0,"",MAYO!S199)</f>
        <v>4100100-4</v>
      </c>
      <c r="T199" s="55" t="str">
        <f>+IF(MAYO!T199=0,"",MAYO!T199)</f>
        <v>Material para Odontologia</v>
      </c>
      <c r="U199" s="29">
        <f>+ENERO!U199</f>
        <v>19604413</v>
      </c>
      <c r="V199" s="17">
        <f>MAYO!V199+JUNIO!AL199</f>
        <v>0</v>
      </c>
      <c r="W199" s="17">
        <f>MAYO!W199+JUNIO!AM199</f>
        <v>0</v>
      </c>
      <c r="X199" s="20">
        <f t="shared" si="163"/>
        <v>19604413</v>
      </c>
      <c r="Y199" s="21">
        <f>MAYO!AA199</f>
        <v>10003369</v>
      </c>
      <c r="Z199" s="457">
        <v>1255438</v>
      </c>
      <c r="AA199" s="20">
        <f t="shared" si="164"/>
        <v>11258807</v>
      </c>
      <c r="AB199" s="21">
        <f>MAYO!AD199</f>
        <v>10003369</v>
      </c>
      <c r="AC199" s="457">
        <v>1255438</v>
      </c>
      <c r="AD199" s="20">
        <f t="shared" si="165"/>
        <v>11258807</v>
      </c>
      <c r="AE199" s="21">
        <f>MAYO!AG199</f>
        <v>4756391</v>
      </c>
      <c r="AF199" s="457">
        <v>1372788</v>
      </c>
      <c r="AG199" s="20">
        <f t="shared" si="166"/>
        <v>6129179</v>
      </c>
      <c r="AH199" s="21">
        <f t="shared" si="167"/>
        <v>8345606</v>
      </c>
      <c r="AI199" s="17">
        <f t="shared" si="168"/>
        <v>8345606</v>
      </c>
      <c r="AJ199" s="18">
        <f t="shared" si="169"/>
        <v>13475234</v>
      </c>
      <c r="AK199" s="10"/>
      <c r="AL199" s="455">
        <v>0</v>
      </c>
      <c r="AM199" s="458">
        <v>0</v>
      </c>
      <c r="AN199" s="10"/>
    </row>
    <row r="200" spans="1:40" s="467" customFormat="1" x14ac:dyDescent="0.2">
      <c r="A200" s="623"/>
      <c r="B200" s="554"/>
      <c r="N200" s="10"/>
      <c r="P200" s="10"/>
      <c r="Q200" s="10"/>
      <c r="R200" s="10"/>
      <c r="S200" s="156" t="str">
        <f>+IF(MAYO!S200=0,"",MAYO!S200)</f>
        <v>4100100-5</v>
      </c>
      <c r="T200" s="55" t="str">
        <f>+IF(MAYO!T200=0,"",MAYO!T200)</f>
        <v>Material para Rayos X</v>
      </c>
      <c r="U200" s="29">
        <f>+ENERO!U200</f>
        <v>7961158</v>
      </c>
      <c r="V200" s="17">
        <f>MAYO!V200+JUNIO!AL200</f>
        <v>0</v>
      </c>
      <c r="W200" s="17">
        <f>MAYO!W200+JUNIO!AM200</f>
        <v>0</v>
      </c>
      <c r="X200" s="20">
        <f t="shared" si="163"/>
        <v>7961158</v>
      </c>
      <c r="Y200" s="21">
        <f>MAYO!AA200</f>
        <v>1343280</v>
      </c>
      <c r="Z200" s="457">
        <v>0</v>
      </c>
      <c r="AA200" s="20">
        <f t="shared" si="164"/>
        <v>1343280</v>
      </c>
      <c r="AB200" s="21">
        <f>MAYO!AD200</f>
        <v>1343280</v>
      </c>
      <c r="AC200" s="457">
        <v>0</v>
      </c>
      <c r="AD200" s="20">
        <f t="shared" si="165"/>
        <v>1343280</v>
      </c>
      <c r="AE200" s="21">
        <f>MAYO!AG200</f>
        <v>459360</v>
      </c>
      <c r="AF200" s="457">
        <v>883920</v>
      </c>
      <c r="AG200" s="20">
        <f t="shared" si="166"/>
        <v>1343280</v>
      </c>
      <c r="AH200" s="21">
        <f t="shared" si="167"/>
        <v>6617878</v>
      </c>
      <c r="AI200" s="17">
        <f t="shared" si="168"/>
        <v>6617878</v>
      </c>
      <c r="AJ200" s="18">
        <f t="shared" si="169"/>
        <v>6617878</v>
      </c>
      <c r="AK200" s="10"/>
      <c r="AL200" s="455">
        <v>0</v>
      </c>
      <c r="AM200" s="458">
        <v>0</v>
      </c>
      <c r="AN200" s="10"/>
    </row>
    <row r="201" spans="1:40" s="467" customFormat="1" x14ac:dyDescent="0.2">
      <c r="A201" s="623"/>
      <c r="B201" s="554"/>
      <c r="N201" s="10"/>
      <c r="P201" s="10"/>
      <c r="Q201" s="10"/>
      <c r="R201" s="10"/>
      <c r="S201" s="156" t="str">
        <f>+IF(MAYO!S201=0,"",MAYO!S201)</f>
        <v/>
      </c>
      <c r="T201" s="55" t="str">
        <f>+IF(MAYO!T201=0,"",MAYO!T201)</f>
        <v/>
      </c>
      <c r="U201" s="29">
        <f>+ENERO!U201</f>
        <v>0</v>
      </c>
      <c r="V201" s="17">
        <f>MAYO!V201+JUNIO!AL201</f>
        <v>0</v>
      </c>
      <c r="W201" s="17">
        <f>MAYO!W201+JUNIO!AM201</f>
        <v>0</v>
      </c>
      <c r="X201" s="20">
        <f t="shared" si="163"/>
        <v>0</v>
      </c>
      <c r="Y201" s="21">
        <f>MAYO!AA201</f>
        <v>0</v>
      </c>
      <c r="Z201" s="457">
        <v>0</v>
      </c>
      <c r="AA201" s="20">
        <f t="shared" si="164"/>
        <v>0</v>
      </c>
      <c r="AB201" s="21">
        <f>MAYO!AD201</f>
        <v>0</v>
      </c>
      <c r="AC201" s="457">
        <v>0</v>
      </c>
      <c r="AD201" s="20">
        <f t="shared" si="165"/>
        <v>0</v>
      </c>
      <c r="AE201" s="21">
        <f>MAYO!AG201</f>
        <v>0</v>
      </c>
      <c r="AF201" s="457">
        <v>0</v>
      </c>
      <c r="AG201" s="20">
        <f t="shared" si="166"/>
        <v>0</v>
      </c>
      <c r="AH201" s="21">
        <f t="shared" si="167"/>
        <v>0</v>
      </c>
      <c r="AI201" s="17">
        <f t="shared" si="168"/>
        <v>0</v>
      </c>
      <c r="AJ201" s="18">
        <f t="shared" si="169"/>
        <v>0</v>
      </c>
      <c r="AK201" s="10"/>
      <c r="AL201" s="455">
        <v>0</v>
      </c>
      <c r="AM201" s="458">
        <v>0</v>
      </c>
      <c r="AN201" s="10"/>
    </row>
    <row r="202" spans="1:40" s="467" customFormat="1" x14ac:dyDescent="0.2">
      <c r="A202" s="623"/>
      <c r="B202" s="554"/>
      <c r="N202" s="10"/>
      <c r="P202" s="10"/>
      <c r="Q202" s="10"/>
      <c r="R202" s="10"/>
      <c r="S202" s="156" t="str">
        <f>+IF(MAYO!S202=0,"",MAYO!S202)</f>
        <v/>
      </c>
      <c r="T202" s="55" t="str">
        <f>+IF(MAYO!T202=0,"",MAYO!T202)</f>
        <v/>
      </c>
      <c r="U202" s="29">
        <f>+ENERO!U202</f>
        <v>0</v>
      </c>
      <c r="V202" s="17">
        <f>MAYO!V202+JUNIO!AL202</f>
        <v>0</v>
      </c>
      <c r="W202" s="17">
        <f>MAYO!W202+JUNIO!AM202</f>
        <v>0</v>
      </c>
      <c r="X202" s="20">
        <f t="shared" si="163"/>
        <v>0</v>
      </c>
      <c r="Y202" s="21">
        <f>MAYO!AA202</f>
        <v>0</v>
      </c>
      <c r="Z202" s="457">
        <v>0</v>
      </c>
      <c r="AA202" s="20">
        <f t="shared" si="164"/>
        <v>0</v>
      </c>
      <c r="AB202" s="21">
        <f>MAYO!AD202</f>
        <v>0</v>
      </c>
      <c r="AC202" s="457">
        <v>0</v>
      </c>
      <c r="AD202" s="20">
        <f t="shared" si="165"/>
        <v>0</v>
      </c>
      <c r="AE202" s="21">
        <f>MAYO!AG202</f>
        <v>0</v>
      </c>
      <c r="AF202" s="457">
        <v>0</v>
      </c>
      <c r="AG202" s="20">
        <f t="shared" si="166"/>
        <v>0</v>
      </c>
      <c r="AH202" s="21">
        <f t="shared" si="167"/>
        <v>0</v>
      </c>
      <c r="AI202" s="17">
        <f t="shared" si="168"/>
        <v>0</v>
      </c>
      <c r="AJ202" s="18">
        <f t="shared" si="169"/>
        <v>0</v>
      </c>
      <c r="AK202" s="10"/>
      <c r="AL202" s="455">
        <v>0</v>
      </c>
      <c r="AM202" s="458">
        <v>0</v>
      </c>
      <c r="AN202" s="10"/>
    </row>
    <row r="203" spans="1:40" s="467" customFormat="1" x14ac:dyDescent="0.2">
      <c r="A203" s="623"/>
      <c r="B203" s="554"/>
      <c r="N203" s="10"/>
      <c r="P203" s="10"/>
      <c r="Q203" s="10"/>
      <c r="R203" s="10"/>
      <c r="S203" s="155">
        <f>+IF(MAYO!S203=0,"",MAYO!S203)</f>
        <v>4100200</v>
      </c>
      <c r="T203" s="159" t="str">
        <f>+IF(MAYO!T203=0,"",MAYO!T203)</f>
        <v>Gastos Complementarios e Intermedios</v>
      </c>
      <c r="U203" s="29">
        <f t="shared" ref="U203:AJ203" si="170">U204</f>
        <v>36605337</v>
      </c>
      <c r="V203" s="17">
        <f t="shared" si="170"/>
        <v>0</v>
      </c>
      <c r="W203" s="17">
        <f t="shared" si="170"/>
        <v>0</v>
      </c>
      <c r="X203" s="20">
        <f t="shared" si="170"/>
        <v>36605337</v>
      </c>
      <c r="Y203" s="21">
        <f t="shared" si="170"/>
        <v>12832810</v>
      </c>
      <c r="Z203" s="169">
        <f t="shared" si="170"/>
        <v>250850</v>
      </c>
      <c r="AA203" s="20">
        <f t="shared" si="170"/>
        <v>13083660</v>
      </c>
      <c r="AB203" s="21">
        <f t="shared" si="170"/>
        <v>12832810</v>
      </c>
      <c r="AC203" s="169">
        <f t="shared" si="170"/>
        <v>250850</v>
      </c>
      <c r="AD203" s="20">
        <f t="shared" si="170"/>
        <v>13083660</v>
      </c>
      <c r="AE203" s="21">
        <f t="shared" si="170"/>
        <v>10510135</v>
      </c>
      <c r="AF203" s="169">
        <f t="shared" si="170"/>
        <v>2143302</v>
      </c>
      <c r="AG203" s="20">
        <f t="shared" si="170"/>
        <v>12653437</v>
      </c>
      <c r="AH203" s="21">
        <f t="shared" si="170"/>
        <v>23521677</v>
      </c>
      <c r="AI203" s="17">
        <f t="shared" si="170"/>
        <v>23521677</v>
      </c>
      <c r="AJ203" s="18">
        <f t="shared" si="170"/>
        <v>23951900</v>
      </c>
      <c r="AK203" s="10"/>
      <c r="AL203" s="31">
        <f>AL204</f>
        <v>0</v>
      </c>
      <c r="AM203" s="28">
        <f>AM204</f>
        <v>0</v>
      </c>
      <c r="AN203" s="10"/>
    </row>
    <row r="204" spans="1:40" s="467" customFormat="1" x14ac:dyDescent="0.2">
      <c r="A204" s="623"/>
      <c r="B204" s="554"/>
      <c r="N204" s="10"/>
      <c r="P204" s="10"/>
      <c r="Q204" s="10"/>
      <c r="R204" s="10"/>
      <c r="S204" s="156" t="str">
        <f>+IF(MAYO!S204=0,"",MAYO!S204)</f>
        <v>4100200-1</v>
      </c>
      <c r="T204" s="55" t="str">
        <f>+IF(MAYO!T204=0,"",MAYO!T204)</f>
        <v>Alimentación</v>
      </c>
      <c r="U204" s="29">
        <f>+ENERO!U204</f>
        <v>36605337</v>
      </c>
      <c r="V204" s="17">
        <f>MAYO!V204+JUNIO!AL204</f>
        <v>0</v>
      </c>
      <c r="W204" s="17">
        <f>MAYO!W204+JUNIO!AM204</f>
        <v>0</v>
      </c>
      <c r="X204" s="20">
        <f>SUM(U204:W204)</f>
        <v>36605337</v>
      </c>
      <c r="Y204" s="21">
        <f>MAYO!AA204</f>
        <v>12832810</v>
      </c>
      <c r="Z204" s="457">
        <v>250850</v>
      </c>
      <c r="AA204" s="20">
        <f>SUM(Y204:Z204)</f>
        <v>13083660</v>
      </c>
      <c r="AB204" s="21">
        <f>MAYO!AD204</f>
        <v>12832810</v>
      </c>
      <c r="AC204" s="457">
        <v>250850</v>
      </c>
      <c r="AD204" s="20">
        <f>SUM(AB204:AC204)</f>
        <v>13083660</v>
      </c>
      <c r="AE204" s="21">
        <f>MAYO!AG204</f>
        <v>10510135</v>
      </c>
      <c r="AF204" s="457">
        <v>2143302</v>
      </c>
      <c r="AG204" s="20">
        <f>SUM(AE204:AF204)</f>
        <v>12653437</v>
      </c>
      <c r="AH204" s="21">
        <f>X204-AA204</f>
        <v>23521677</v>
      </c>
      <c r="AI204" s="17">
        <f>X204-AD204</f>
        <v>23521677</v>
      </c>
      <c r="AJ204" s="18">
        <f>X204-AG204</f>
        <v>23951900</v>
      </c>
      <c r="AK204" s="10"/>
      <c r="AL204" s="455">
        <v>0</v>
      </c>
      <c r="AM204" s="458">
        <v>0</v>
      </c>
      <c r="AN204" s="10"/>
    </row>
    <row r="205" spans="1:40" s="467" customFormat="1" ht="13.5" thickBot="1" x14ac:dyDescent="0.25">
      <c r="A205" s="623"/>
      <c r="B205" s="554"/>
      <c r="N205" s="10"/>
      <c r="P205" s="10"/>
      <c r="Q205" s="10"/>
      <c r="R205" s="10"/>
      <c r="S205" s="624">
        <f>+IF(MAYO!S205=0,"",MAYO!S205)</f>
        <v>4199999</v>
      </c>
      <c r="T205" s="625" t="str">
        <f>+IF(MAYO!T205=0,"",MAYO!T205)</f>
        <v>Vigencias Anteriores</v>
      </c>
      <c r="U205" s="160">
        <f>+ENERO!U205</f>
        <v>0</v>
      </c>
      <c r="V205" s="143">
        <f>MAYO!V205+JUNIO!AL205</f>
        <v>0</v>
      </c>
      <c r="W205" s="143">
        <f>MAYO!W205+JUNIO!AM205</f>
        <v>89077679</v>
      </c>
      <c r="X205" s="149">
        <f>SUM(U205:W205)</f>
        <v>89077679</v>
      </c>
      <c r="Y205" s="147">
        <f>MAYO!AA205</f>
        <v>87811448</v>
      </c>
      <c r="Z205" s="475">
        <v>1266231</v>
      </c>
      <c r="AA205" s="149">
        <f>SUM(Y205:Z205)</f>
        <v>89077679</v>
      </c>
      <c r="AB205" s="147">
        <f>MAYO!AD205</f>
        <v>87811448</v>
      </c>
      <c r="AC205" s="475">
        <v>1266231</v>
      </c>
      <c r="AD205" s="149">
        <f>SUM(AB205:AC205)</f>
        <v>89077679</v>
      </c>
      <c r="AE205" s="147">
        <f>MAYO!AG205</f>
        <v>79439657</v>
      </c>
      <c r="AF205" s="475">
        <v>9638022</v>
      </c>
      <c r="AG205" s="149">
        <f>SUM(AE205:AF205)</f>
        <v>89077679</v>
      </c>
      <c r="AH205" s="147">
        <f>X205-AA205</f>
        <v>0</v>
      </c>
      <c r="AI205" s="143">
        <f>X205-AD205</f>
        <v>0</v>
      </c>
      <c r="AJ205" s="148">
        <f>X205-AG205</f>
        <v>0</v>
      </c>
      <c r="AK205" s="10"/>
      <c r="AL205" s="471">
        <v>0</v>
      </c>
      <c r="AM205" s="476">
        <v>1266231</v>
      </c>
      <c r="AN205" s="10"/>
    </row>
    <row r="206" spans="1:40" s="467" customFormat="1" ht="15.75" x14ac:dyDescent="0.2">
      <c r="A206" s="623"/>
      <c r="B206" s="554"/>
      <c r="N206" s="10"/>
      <c r="P206" s="10"/>
      <c r="Q206" s="10"/>
      <c r="R206" s="10"/>
      <c r="S206" s="627" t="str">
        <f>+IF(MAYO!S206=0,"",MAYO!S206)</f>
        <v/>
      </c>
      <c r="T206" s="628" t="str">
        <f>+IF(MAYO!T206=0,"",MAYO!T206)</f>
        <v/>
      </c>
      <c r="U206" s="208"/>
      <c r="V206" s="208"/>
      <c r="W206" s="208"/>
      <c r="X206" s="208"/>
      <c r="Y206" s="208"/>
      <c r="Z206" s="208"/>
      <c r="AA206" s="208"/>
      <c r="AB206" s="208"/>
      <c r="AC206" s="208"/>
      <c r="AD206" s="208"/>
      <c r="AE206" s="208"/>
      <c r="AF206" s="208"/>
      <c r="AG206" s="208"/>
      <c r="AH206" s="208"/>
      <c r="AI206" s="208"/>
      <c r="AJ206" s="209"/>
      <c r="AK206" s="10"/>
      <c r="AL206" s="630"/>
      <c r="AM206" s="631"/>
      <c r="AN206" s="10"/>
    </row>
    <row r="207" spans="1:40" s="467" customFormat="1" ht="19.5" x14ac:dyDescent="0.2">
      <c r="A207" s="623"/>
      <c r="B207" s="554"/>
      <c r="N207" s="10"/>
      <c r="P207" s="10"/>
      <c r="Q207" s="10"/>
      <c r="R207" s="10"/>
      <c r="S207" s="654" t="str">
        <f>+IF(MAYO!S207=0,"",MAYO!S207)</f>
        <v>B</v>
      </c>
      <c r="T207" s="655" t="str">
        <f>+IF(MAYO!T207=0,"",MAYO!T207)</f>
        <v>GASTOS DE OPERACION COMERCIAL</v>
      </c>
      <c r="U207" s="589">
        <f t="shared" ref="U207:AJ207" si="171">U209</f>
        <v>0</v>
      </c>
      <c r="V207" s="590">
        <f t="shared" si="171"/>
        <v>0</v>
      </c>
      <c r="W207" s="590">
        <f t="shared" si="171"/>
        <v>20000000</v>
      </c>
      <c r="X207" s="591">
        <f t="shared" si="171"/>
        <v>20000000</v>
      </c>
      <c r="Y207" s="464">
        <f t="shared" si="171"/>
        <v>2237931</v>
      </c>
      <c r="Z207" s="590">
        <f t="shared" si="171"/>
        <v>0</v>
      </c>
      <c r="AA207" s="591">
        <f t="shared" si="171"/>
        <v>2237931</v>
      </c>
      <c r="AB207" s="464">
        <f t="shared" si="171"/>
        <v>2237931</v>
      </c>
      <c r="AC207" s="590">
        <f t="shared" si="171"/>
        <v>0</v>
      </c>
      <c r="AD207" s="591">
        <f t="shared" si="171"/>
        <v>2237931</v>
      </c>
      <c r="AE207" s="464">
        <f t="shared" si="171"/>
        <v>2237931</v>
      </c>
      <c r="AF207" s="590">
        <f t="shared" si="171"/>
        <v>0</v>
      </c>
      <c r="AG207" s="591">
        <f t="shared" si="171"/>
        <v>2237931</v>
      </c>
      <c r="AH207" s="464">
        <f t="shared" si="171"/>
        <v>17762069</v>
      </c>
      <c r="AI207" s="590">
        <f t="shared" si="171"/>
        <v>17762069</v>
      </c>
      <c r="AJ207" s="465">
        <f t="shared" si="171"/>
        <v>17762069</v>
      </c>
      <c r="AK207" s="10"/>
      <c r="AL207" s="464">
        <f>AL209</f>
        <v>0</v>
      </c>
      <c r="AM207" s="465">
        <f>AM209</f>
        <v>0</v>
      </c>
      <c r="AN207" s="10"/>
    </row>
    <row r="208" spans="1:40" s="467" customFormat="1" ht="15.75" x14ac:dyDescent="0.2">
      <c r="A208" s="623"/>
      <c r="B208" s="554"/>
      <c r="N208" s="10"/>
      <c r="P208" s="10"/>
      <c r="Q208" s="10"/>
      <c r="R208" s="10"/>
      <c r="S208" s="448"/>
      <c r="T208" s="649"/>
      <c r="U208" s="193"/>
      <c r="V208" s="193"/>
      <c r="W208" s="193"/>
      <c r="X208" s="193"/>
      <c r="Y208" s="193"/>
      <c r="Z208" s="193"/>
      <c r="AA208" s="193"/>
      <c r="AB208" s="193"/>
      <c r="AC208" s="193"/>
      <c r="AD208" s="193"/>
      <c r="AE208" s="193"/>
      <c r="AF208" s="193"/>
      <c r="AG208" s="193"/>
      <c r="AH208" s="193"/>
      <c r="AI208" s="193"/>
      <c r="AJ208" s="207"/>
      <c r="AK208" s="10"/>
      <c r="AL208" s="637"/>
      <c r="AM208" s="638"/>
      <c r="AN208" s="10"/>
    </row>
    <row r="209" spans="1:40" s="467" customFormat="1" ht="15.75" x14ac:dyDescent="0.2">
      <c r="A209" s="623"/>
      <c r="B209" s="554"/>
      <c r="N209" s="10"/>
      <c r="P209" s="10"/>
      <c r="Q209" s="10"/>
      <c r="R209" s="10"/>
      <c r="S209" s="469">
        <f>+IF(MAYO!S209=0,"",MAYO!S209)</f>
        <v>5000000</v>
      </c>
      <c r="T209" s="469" t="str">
        <f>+IF(MAYO!T209=0,"",MAYO!T209)</f>
        <v>GASTOS DE COMERCIALIZACION</v>
      </c>
      <c r="U209" s="589">
        <f t="shared" ref="U209:AJ209" si="172">U210</f>
        <v>0</v>
      </c>
      <c r="V209" s="590">
        <f t="shared" si="172"/>
        <v>0</v>
      </c>
      <c r="W209" s="590">
        <f t="shared" si="172"/>
        <v>20000000</v>
      </c>
      <c r="X209" s="591">
        <f t="shared" si="172"/>
        <v>20000000</v>
      </c>
      <c r="Y209" s="464">
        <f t="shared" si="172"/>
        <v>2237931</v>
      </c>
      <c r="Z209" s="590">
        <f t="shared" si="172"/>
        <v>0</v>
      </c>
      <c r="AA209" s="591">
        <f t="shared" si="172"/>
        <v>2237931</v>
      </c>
      <c r="AB209" s="464">
        <f t="shared" si="172"/>
        <v>2237931</v>
      </c>
      <c r="AC209" s="590">
        <f t="shared" si="172"/>
        <v>0</v>
      </c>
      <c r="AD209" s="591">
        <f t="shared" si="172"/>
        <v>2237931</v>
      </c>
      <c r="AE209" s="464">
        <f t="shared" si="172"/>
        <v>2237931</v>
      </c>
      <c r="AF209" s="590">
        <f t="shared" si="172"/>
        <v>0</v>
      </c>
      <c r="AG209" s="591">
        <f t="shared" si="172"/>
        <v>2237931</v>
      </c>
      <c r="AH209" s="464">
        <f t="shared" si="172"/>
        <v>17762069</v>
      </c>
      <c r="AI209" s="590">
        <f t="shared" si="172"/>
        <v>17762069</v>
      </c>
      <c r="AJ209" s="465">
        <f t="shared" si="172"/>
        <v>17762069</v>
      </c>
      <c r="AK209" s="10"/>
      <c r="AL209" s="151">
        <f>AL210</f>
        <v>0</v>
      </c>
      <c r="AM209" s="153">
        <f>AM210</f>
        <v>0</v>
      </c>
      <c r="AN209" s="10"/>
    </row>
    <row r="210" spans="1:40" s="467" customFormat="1" ht="15" x14ac:dyDescent="0.2">
      <c r="A210" s="623"/>
      <c r="B210" s="554"/>
      <c r="N210" s="10"/>
      <c r="P210" s="10"/>
      <c r="Q210" s="10"/>
      <c r="R210" s="10"/>
      <c r="S210" s="34">
        <f>+IF(MAYO!S210=0,"",MAYO!S210)</f>
        <v>5100000</v>
      </c>
      <c r="T210" s="158" t="str">
        <f>+IF(MAYO!T210=0,"",MAYO!T210)</f>
        <v>Insumos y Suministros para Venta al Público</v>
      </c>
      <c r="U210" s="157">
        <f t="shared" ref="U210:AJ210" si="173">U211+U218</f>
        <v>0</v>
      </c>
      <c r="V210" s="144">
        <f t="shared" si="173"/>
        <v>0</v>
      </c>
      <c r="W210" s="144">
        <f t="shared" si="173"/>
        <v>20000000</v>
      </c>
      <c r="X210" s="152">
        <f t="shared" si="173"/>
        <v>20000000</v>
      </c>
      <c r="Y210" s="151">
        <f t="shared" si="173"/>
        <v>2237931</v>
      </c>
      <c r="Z210" s="144">
        <f t="shared" si="173"/>
        <v>0</v>
      </c>
      <c r="AA210" s="152">
        <f t="shared" si="173"/>
        <v>2237931</v>
      </c>
      <c r="AB210" s="151">
        <f t="shared" si="173"/>
        <v>2237931</v>
      </c>
      <c r="AC210" s="144">
        <f t="shared" si="173"/>
        <v>0</v>
      </c>
      <c r="AD210" s="152">
        <f t="shared" si="173"/>
        <v>2237931</v>
      </c>
      <c r="AE210" s="151">
        <f t="shared" si="173"/>
        <v>2237931</v>
      </c>
      <c r="AF210" s="144">
        <f t="shared" si="173"/>
        <v>0</v>
      </c>
      <c r="AG210" s="152">
        <f t="shared" si="173"/>
        <v>2237931</v>
      </c>
      <c r="AH210" s="151">
        <f t="shared" si="173"/>
        <v>17762069</v>
      </c>
      <c r="AI210" s="144">
        <f t="shared" si="173"/>
        <v>17762069</v>
      </c>
      <c r="AJ210" s="153">
        <f t="shared" si="173"/>
        <v>17762069</v>
      </c>
      <c r="AK210" s="10"/>
      <c r="AL210" s="151">
        <f>AL211+AL218</f>
        <v>0</v>
      </c>
      <c r="AM210" s="153">
        <f>AM211+AM218</f>
        <v>0</v>
      </c>
      <c r="AN210" s="10"/>
    </row>
    <row r="211" spans="1:40" s="467" customFormat="1" x14ac:dyDescent="0.2">
      <c r="A211" s="623"/>
      <c r="B211" s="554"/>
      <c r="N211" s="10"/>
      <c r="P211" s="10"/>
      <c r="Q211" s="10"/>
      <c r="R211" s="10"/>
      <c r="S211" s="155">
        <f>+IF(MAYO!S211=0,"",MAYO!S211)</f>
        <v>5100100</v>
      </c>
      <c r="T211" s="159" t="str">
        <f>+IF(MAYO!T211=0,"",MAYO!T211)</f>
        <v>Compra de Bienes para la venta</v>
      </c>
      <c r="U211" s="29">
        <f t="shared" ref="U211:AJ211" si="174">SUM(U212:U217)</f>
        <v>0</v>
      </c>
      <c r="V211" s="17">
        <f t="shared" si="174"/>
        <v>0</v>
      </c>
      <c r="W211" s="17">
        <f t="shared" si="174"/>
        <v>20000000</v>
      </c>
      <c r="X211" s="20">
        <f t="shared" si="174"/>
        <v>20000000</v>
      </c>
      <c r="Y211" s="21">
        <f t="shared" si="174"/>
        <v>2237931</v>
      </c>
      <c r="Z211" s="169">
        <f t="shared" si="174"/>
        <v>0</v>
      </c>
      <c r="AA211" s="20">
        <f t="shared" si="174"/>
        <v>2237931</v>
      </c>
      <c r="AB211" s="21">
        <f t="shared" si="174"/>
        <v>2237931</v>
      </c>
      <c r="AC211" s="169">
        <f t="shared" si="174"/>
        <v>0</v>
      </c>
      <c r="AD211" s="20">
        <f t="shared" si="174"/>
        <v>2237931</v>
      </c>
      <c r="AE211" s="21">
        <f t="shared" si="174"/>
        <v>2237931</v>
      </c>
      <c r="AF211" s="169">
        <f t="shared" si="174"/>
        <v>0</v>
      </c>
      <c r="AG211" s="20">
        <f t="shared" si="174"/>
        <v>2237931</v>
      </c>
      <c r="AH211" s="21">
        <f t="shared" si="174"/>
        <v>17762069</v>
      </c>
      <c r="AI211" s="17">
        <f t="shared" si="174"/>
        <v>17762069</v>
      </c>
      <c r="AJ211" s="18">
        <f t="shared" si="174"/>
        <v>17762069</v>
      </c>
      <c r="AK211" s="12"/>
      <c r="AL211" s="31">
        <f>SUM(AL212:AL217)</f>
        <v>0</v>
      </c>
      <c r="AM211" s="28">
        <f>SUM(AM212:AM217)</f>
        <v>0</v>
      </c>
      <c r="AN211" s="10"/>
    </row>
    <row r="212" spans="1:40" s="467" customFormat="1" x14ac:dyDescent="0.2">
      <c r="A212" s="623"/>
      <c r="B212" s="554"/>
      <c r="N212" s="10"/>
      <c r="P212" s="10"/>
      <c r="Q212" s="10"/>
      <c r="R212" s="10"/>
      <c r="S212" s="156" t="str">
        <f>+IF(MAYO!S212=0,"",MAYO!S212)</f>
        <v>5100100-1</v>
      </c>
      <c r="T212" s="55" t="str">
        <f>+IF(MAYO!T212=0,"",MAYO!T212)</f>
        <v>Productos Farmaceuticos</v>
      </c>
      <c r="U212" s="29">
        <f>+ENERO!U212</f>
        <v>0</v>
      </c>
      <c r="V212" s="17">
        <f>MAYO!V212+JUNIO!AL212</f>
        <v>0</v>
      </c>
      <c r="W212" s="17">
        <f>MAYO!W212+JUNIO!AM212</f>
        <v>20000000</v>
      </c>
      <c r="X212" s="20">
        <f t="shared" ref="X212:X218" si="175">SUM(U212:W212)</f>
        <v>20000000</v>
      </c>
      <c r="Y212" s="21">
        <f>MAYO!AA212</f>
        <v>2237931</v>
      </c>
      <c r="Z212" s="457">
        <v>0</v>
      </c>
      <c r="AA212" s="20">
        <f t="shared" ref="AA212:AA218" si="176">SUM(Y212:Z212)</f>
        <v>2237931</v>
      </c>
      <c r="AB212" s="21">
        <f>MAYO!AD212</f>
        <v>2237931</v>
      </c>
      <c r="AC212" s="457">
        <v>0</v>
      </c>
      <c r="AD212" s="20">
        <f t="shared" ref="AD212:AD218" si="177">SUM(AB212:AC212)</f>
        <v>2237931</v>
      </c>
      <c r="AE212" s="21">
        <f>MAYO!AG212</f>
        <v>2237931</v>
      </c>
      <c r="AF212" s="457">
        <v>0</v>
      </c>
      <c r="AG212" s="20">
        <f t="shared" ref="AG212:AG218" si="178">SUM(AE212:AF212)</f>
        <v>2237931</v>
      </c>
      <c r="AH212" s="21">
        <f t="shared" ref="AH212:AH218" si="179">X212-AA212</f>
        <v>17762069</v>
      </c>
      <c r="AI212" s="17">
        <f t="shared" ref="AI212:AI218" si="180">X212-AD212</f>
        <v>17762069</v>
      </c>
      <c r="AJ212" s="18">
        <f t="shared" ref="AJ212:AJ218" si="181">X212-AG212</f>
        <v>17762069</v>
      </c>
      <c r="AK212" s="10"/>
      <c r="AL212" s="455">
        <v>0</v>
      </c>
      <c r="AM212" s="458">
        <v>0</v>
      </c>
      <c r="AN212" s="10"/>
    </row>
    <row r="213" spans="1:40" s="467" customFormat="1" x14ac:dyDescent="0.2">
      <c r="A213" s="623"/>
      <c r="B213" s="554"/>
      <c r="N213" s="10"/>
      <c r="P213" s="10"/>
      <c r="Q213" s="10"/>
      <c r="R213" s="10"/>
      <c r="S213" s="156" t="str">
        <f>+IF(MAYO!S213=0,"",MAYO!S213)</f>
        <v>5100100-2</v>
      </c>
      <c r="T213" s="55" t="str">
        <f>+IF(MAYO!T213=0,"",MAYO!T213)</f>
        <v>Material Médico Quirúrgico</v>
      </c>
      <c r="U213" s="29">
        <f>+ENERO!U213</f>
        <v>0</v>
      </c>
      <c r="V213" s="17">
        <f>MAYO!V213+JUNIO!AL213</f>
        <v>0</v>
      </c>
      <c r="W213" s="17">
        <f>MAYO!W213+JUNIO!AM213</f>
        <v>0</v>
      </c>
      <c r="X213" s="20">
        <f t="shared" si="175"/>
        <v>0</v>
      </c>
      <c r="Y213" s="21">
        <f>MAYO!AA213</f>
        <v>0</v>
      </c>
      <c r="Z213" s="457">
        <v>0</v>
      </c>
      <c r="AA213" s="20">
        <f t="shared" si="176"/>
        <v>0</v>
      </c>
      <c r="AB213" s="21">
        <f>MAYO!AD213</f>
        <v>0</v>
      </c>
      <c r="AC213" s="457">
        <v>0</v>
      </c>
      <c r="AD213" s="20">
        <f t="shared" si="177"/>
        <v>0</v>
      </c>
      <c r="AE213" s="21">
        <f>MAYO!AG213</f>
        <v>0</v>
      </c>
      <c r="AF213" s="457">
        <v>0</v>
      </c>
      <c r="AG213" s="20">
        <f t="shared" si="178"/>
        <v>0</v>
      </c>
      <c r="AH213" s="21">
        <f t="shared" si="179"/>
        <v>0</v>
      </c>
      <c r="AI213" s="17">
        <f t="shared" si="180"/>
        <v>0</v>
      </c>
      <c r="AJ213" s="18">
        <f t="shared" si="181"/>
        <v>0</v>
      </c>
      <c r="AK213" s="10"/>
      <c r="AL213" s="455">
        <v>0</v>
      </c>
      <c r="AM213" s="458">
        <v>0</v>
      </c>
      <c r="AN213" s="10"/>
    </row>
    <row r="214" spans="1:40" s="467" customFormat="1" x14ac:dyDescent="0.2">
      <c r="A214" s="623"/>
      <c r="B214" s="554"/>
      <c r="N214" s="10"/>
      <c r="P214" s="10"/>
      <c r="Q214" s="10"/>
      <c r="R214" s="10"/>
      <c r="S214" s="156" t="str">
        <f>+IF(MAYO!S214=0,"",MAYO!S214)</f>
        <v>5100100-3</v>
      </c>
      <c r="T214" s="55" t="str">
        <f>+IF(MAYO!T214=0,"",MAYO!T214)</f>
        <v>Material de Laboratorio</v>
      </c>
      <c r="U214" s="29">
        <f>+ENERO!U214</f>
        <v>0</v>
      </c>
      <c r="V214" s="17">
        <f>MAYO!V214+JUNIO!AL214</f>
        <v>0</v>
      </c>
      <c r="W214" s="17">
        <f>MAYO!W214+JUNIO!AM214</f>
        <v>0</v>
      </c>
      <c r="X214" s="20">
        <f t="shared" si="175"/>
        <v>0</v>
      </c>
      <c r="Y214" s="21">
        <f>MAYO!AA214</f>
        <v>0</v>
      </c>
      <c r="Z214" s="457">
        <v>0</v>
      </c>
      <c r="AA214" s="20">
        <f t="shared" si="176"/>
        <v>0</v>
      </c>
      <c r="AB214" s="21">
        <f>MAYO!AD214</f>
        <v>0</v>
      </c>
      <c r="AC214" s="457">
        <v>0</v>
      </c>
      <c r="AD214" s="20">
        <f t="shared" si="177"/>
        <v>0</v>
      </c>
      <c r="AE214" s="21">
        <f>MAYO!AG214</f>
        <v>0</v>
      </c>
      <c r="AF214" s="457">
        <v>0</v>
      </c>
      <c r="AG214" s="20">
        <f t="shared" si="178"/>
        <v>0</v>
      </c>
      <c r="AH214" s="21">
        <f t="shared" si="179"/>
        <v>0</v>
      </c>
      <c r="AI214" s="17">
        <f t="shared" si="180"/>
        <v>0</v>
      </c>
      <c r="AJ214" s="18">
        <f t="shared" si="181"/>
        <v>0</v>
      </c>
      <c r="AK214" s="10"/>
      <c r="AL214" s="455">
        <v>0</v>
      </c>
      <c r="AM214" s="458">
        <v>0</v>
      </c>
      <c r="AN214" s="10"/>
    </row>
    <row r="215" spans="1:40" s="467" customFormat="1" x14ac:dyDescent="0.2">
      <c r="A215" s="623"/>
      <c r="B215" s="554"/>
      <c r="N215" s="10"/>
      <c r="P215" s="10"/>
      <c r="Q215" s="10"/>
      <c r="R215" s="10"/>
      <c r="S215" s="156" t="str">
        <f>+IF(MAYO!S215=0,"",MAYO!S215)</f>
        <v>5100100-4</v>
      </c>
      <c r="T215" s="55" t="str">
        <f>+IF(MAYO!T215=0,"",MAYO!T215)</f>
        <v>Material para Odontologia</v>
      </c>
      <c r="U215" s="29">
        <f>+ENERO!U215</f>
        <v>0</v>
      </c>
      <c r="V215" s="17">
        <f>MAYO!V215+JUNIO!AL215</f>
        <v>0</v>
      </c>
      <c r="W215" s="17">
        <f>MAYO!W215+JUNIO!AM215</f>
        <v>0</v>
      </c>
      <c r="X215" s="20">
        <f t="shared" si="175"/>
        <v>0</v>
      </c>
      <c r="Y215" s="21">
        <f>MAYO!AA215</f>
        <v>0</v>
      </c>
      <c r="Z215" s="457">
        <v>0</v>
      </c>
      <c r="AA215" s="20">
        <f t="shared" si="176"/>
        <v>0</v>
      </c>
      <c r="AB215" s="21">
        <f>MAYO!AD215</f>
        <v>0</v>
      </c>
      <c r="AC215" s="457">
        <v>0</v>
      </c>
      <c r="AD215" s="20">
        <f t="shared" si="177"/>
        <v>0</v>
      </c>
      <c r="AE215" s="21">
        <f>MAYO!AG215</f>
        <v>0</v>
      </c>
      <c r="AF215" s="457">
        <v>0</v>
      </c>
      <c r="AG215" s="20">
        <f t="shared" si="178"/>
        <v>0</v>
      </c>
      <c r="AH215" s="21">
        <f t="shared" si="179"/>
        <v>0</v>
      </c>
      <c r="AI215" s="17">
        <f t="shared" si="180"/>
        <v>0</v>
      </c>
      <c r="AJ215" s="18">
        <f t="shared" si="181"/>
        <v>0</v>
      </c>
      <c r="AK215" s="10"/>
      <c r="AL215" s="455">
        <v>0</v>
      </c>
      <c r="AM215" s="458">
        <v>0</v>
      </c>
      <c r="AN215" s="10"/>
    </row>
    <row r="216" spans="1:40" s="467" customFormat="1" x14ac:dyDescent="0.2">
      <c r="A216" s="623"/>
      <c r="B216" s="554"/>
      <c r="N216" s="10"/>
      <c r="P216" s="10"/>
      <c r="Q216" s="10"/>
      <c r="R216" s="10"/>
      <c r="S216" s="156" t="str">
        <f>+IF(MAYO!S216=0,"",MAYO!S216)</f>
        <v>5100100-5</v>
      </c>
      <c r="T216" s="55" t="str">
        <f>+IF(MAYO!T216=0,"",MAYO!T216)</f>
        <v>Material para Rayos X</v>
      </c>
      <c r="U216" s="29">
        <f>+ENERO!U216</f>
        <v>0</v>
      </c>
      <c r="V216" s="17">
        <f>MAYO!V216+JUNIO!AL216</f>
        <v>0</v>
      </c>
      <c r="W216" s="17">
        <f>MAYO!W216+JUNIO!AM216</f>
        <v>0</v>
      </c>
      <c r="X216" s="20">
        <f t="shared" si="175"/>
        <v>0</v>
      </c>
      <c r="Y216" s="21">
        <f>MAYO!AA216</f>
        <v>0</v>
      </c>
      <c r="Z216" s="457">
        <v>0</v>
      </c>
      <c r="AA216" s="20">
        <f t="shared" si="176"/>
        <v>0</v>
      </c>
      <c r="AB216" s="21">
        <f>MAYO!AD216</f>
        <v>0</v>
      </c>
      <c r="AC216" s="457">
        <v>0</v>
      </c>
      <c r="AD216" s="20">
        <f t="shared" si="177"/>
        <v>0</v>
      </c>
      <c r="AE216" s="21">
        <f>MAYO!AG216</f>
        <v>0</v>
      </c>
      <c r="AF216" s="457">
        <v>0</v>
      </c>
      <c r="AG216" s="20">
        <f t="shared" si="178"/>
        <v>0</v>
      </c>
      <c r="AH216" s="21">
        <f t="shared" si="179"/>
        <v>0</v>
      </c>
      <c r="AI216" s="17">
        <f t="shared" si="180"/>
        <v>0</v>
      </c>
      <c r="AJ216" s="18">
        <f t="shared" si="181"/>
        <v>0</v>
      </c>
      <c r="AK216" s="10"/>
      <c r="AL216" s="455">
        <v>0</v>
      </c>
      <c r="AM216" s="458">
        <v>0</v>
      </c>
      <c r="AN216" s="10"/>
    </row>
    <row r="217" spans="1:40" s="467" customFormat="1" x14ac:dyDescent="0.2">
      <c r="A217" s="623"/>
      <c r="B217" s="554"/>
      <c r="N217" s="10"/>
      <c r="P217" s="10"/>
      <c r="Q217" s="10"/>
      <c r="R217" s="10"/>
      <c r="S217" s="156" t="str">
        <f>+IF(MAYO!S217=0,"",MAYO!S217)</f>
        <v>5100100-6</v>
      </c>
      <c r="T217" s="55" t="str">
        <f>+IF(MAYO!T217=0,"",MAYO!T217)</f>
        <v>Material aseo personal, etc.</v>
      </c>
      <c r="U217" s="29">
        <f>+ENERO!U217</f>
        <v>0</v>
      </c>
      <c r="V217" s="17">
        <f>MAYO!V217+JUNIO!AL217</f>
        <v>0</v>
      </c>
      <c r="W217" s="17">
        <f>MAYO!W217+JUNIO!AM217</f>
        <v>0</v>
      </c>
      <c r="X217" s="20">
        <f t="shared" si="175"/>
        <v>0</v>
      </c>
      <c r="Y217" s="21">
        <f>MAYO!AA217</f>
        <v>0</v>
      </c>
      <c r="Z217" s="457">
        <v>0</v>
      </c>
      <c r="AA217" s="20">
        <f t="shared" si="176"/>
        <v>0</v>
      </c>
      <c r="AB217" s="21">
        <f>MAYO!AD217</f>
        <v>0</v>
      </c>
      <c r="AC217" s="457">
        <v>0</v>
      </c>
      <c r="AD217" s="20">
        <f t="shared" si="177"/>
        <v>0</v>
      </c>
      <c r="AE217" s="21">
        <f>MAYO!AG217</f>
        <v>0</v>
      </c>
      <c r="AF217" s="457">
        <v>0</v>
      </c>
      <c r="AG217" s="20">
        <f t="shared" si="178"/>
        <v>0</v>
      </c>
      <c r="AH217" s="21">
        <f t="shared" si="179"/>
        <v>0</v>
      </c>
      <c r="AI217" s="17">
        <f t="shared" si="180"/>
        <v>0</v>
      </c>
      <c r="AJ217" s="18">
        <f t="shared" si="181"/>
        <v>0</v>
      </c>
      <c r="AK217" s="10"/>
      <c r="AL217" s="455">
        <v>0</v>
      </c>
      <c r="AM217" s="458">
        <v>0</v>
      </c>
      <c r="AN217" s="10"/>
    </row>
    <row r="218" spans="1:40" s="467" customFormat="1" ht="15" thickBot="1" x14ac:dyDescent="0.25">
      <c r="A218" s="623"/>
      <c r="B218" s="554"/>
      <c r="N218" s="10"/>
      <c r="P218" s="10"/>
      <c r="Q218" s="10"/>
      <c r="R218" s="10"/>
      <c r="S218" s="657">
        <f>+IF(MAYO!S218=0,"",MAYO!S218)</f>
        <v>5199999</v>
      </c>
      <c r="T218" s="658" t="str">
        <f>+IF(MAYO!T218=0,"",MAYO!T218)</f>
        <v>Vigencias Anteriores</v>
      </c>
      <c r="U218" s="160">
        <f>+ENERO!U218</f>
        <v>0</v>
      </c>
      <c r="V218" s="143">
        <f>MAYO!V218+JUNIO!AL218</f>
        <v>0</v>
      </c>
      <c r="W218" s="143">
        <f>MAYO!W218+JUNIO!AM218</f>
        <v>0</v>
      </c>
      <c r="X218" s="149">
        <f t="shared" si="175"/>
        <v>0</v>
      </c>
      <c r="Y218" s="147">
        <f>MAYO!AA218</f>
        <v>0</v>
      </c>
      <c r="Z218" s="475">
        <v>0</v>
      </c>
      <c r="AA218" s="149">
        <f t="shared" si="176"/>
        <v>0</v>
      </c>
      <c r="AB218" s="147">
        <f>MAYO!AD218</f>
        <v>0</v>
      </c>
      <c r="AC218" s="475">
        <v>0</v>
      </c>
      <c r="AD218" s="149">
        <f t="shared" si="177"/>
        <v>0</v>
      </c>
      <c r="AE218" s="147">
        <f>MAYO!AG218</f>
        <v>0</v>
      </c>
      <c r="AF218" s="475">
        <v>0</v>
      </c>
      <c r="AG218" s="149">
        <f t="shared" si="178"/>
        <v>0</v>
      </c>
      <c r="AH218" s="147">
        <f t="shared" si="179"/>
        <v>0</v>
      </c>
      <c r="AI218" s="143">
        <f t="shared" si="180"/>
        <v>0</v>
      </c>
      <c r="AJ218" s="148">
        <f t="shared" si="181"/>
        <v>0</v>
      </c>
      <c r="AK218" s="10"/>
      <c r="AL218" s="650">
        <v>0</v>
      </c>
      <c r="AM218" s="651">
        <v>0</v>
      </c>
      <c r="AN218" s="10"/>
    </row>
    <row r="219" spans="1:40" s="467" customFormat="1" ht="16.5" thickBot="1" x14ac:dyDescent="0.25">
      <c r="A219" s="623"/>
      <c r="B219" s="554"/>
      <c r="N219" s="10"/>
      <c r="P219" s="10"/>
      <c r="Q219" s="10"/>
      <c r="R219" s="10"/>
      <c r="S219" s="643" t="str">
        <f>+IF(MAYO!S219=0,"",MAYO!S219)</f>
        <v/>
      </c>
      <c r="T219" s="357" t="str">
        <f>+IF(MAYO!T219=0,"",MAYO!T219)</f>
        <v/>
      </c>
      <c r="U219" s="192"/>
      <c r="V219" s="192"/>
      <c r="W219" s="192"/>
      <c r="X219" s="192"/>
      <c r="Y219" s="192"/>
      <c r="Z219" s="192"/>
      <c r="AA219" s="192"/>
      <c r="AB219" s="192"/>
      <c r="AC219" s="192"/>
      <c r="AD219" s="192"/>
      <c r="AE219" s="192"/>
      <c r="AF219" s="192"/>
      <c r="AG219" s="192"/>
      <c r="AH219" s="192"/>
      <c r="AI219" s="192"/>
      <c r="AJ219" s="210"/>
      <c r="AK219" s="12"/>
      <c r="AL219" s="645"/>
      <c r="AM219" s="646"/>
      <c r="AN219" s="10"/>
    </row>
    <row r="220" spans="1:40" s="467" customFormat="1" ht="19.5" x14ac:dyDescent="0.2">
      <c r="A220" s="623"/>
      <c r="B220" s="554"/>
      <c r="N220" s="10"/>
      <c r="P220" s="10"/>
      <c r="Q220" s="10"/>
      <c r="R220" s="10"/>
      <c r="S220" s="438" t="str">
        <f>+IF(MAYO!S220=0,"",MAYO!S220)</f>
        <v>C</v>
      </c>
      <c r="T220" s="439" t="str">
        <f>+IF(MAYO!T220=0,"",MAYO!T220)</f>
        <v xml:space="preserve">SERVICIO DE LA DEUDA </v>
      </c>
      <c r="U220" s="440">
        <f t="shared" ref="U220:AJ220" si="182">U222+U227</f>
        <v>0</v>
      </c>
      <c r="V220" s="441">
        <f t="shared" si="182"/>
        <v>0</v>
      </c>
      <c r="W220" s="441">
        <f t="shared" si="182"/>
        <v>0</v>
      </c>
      <c r="X220" s="444">
        <f t="shared" si="182"/>
        <v>0</v>
      </c>
      <c r="Y220" s="443">
        <f t="shared" si="182"/>
        <v>0</v>
      </c>
      <c r="Z220" s="441">
        <f t="shared" si="182"/>
        <v>0</v>
      </c>
      <c r="AA220" s="444">
        <f t="shared" si="182"/>
        <v>0</v>
      </c>
      <c r="AB220" s="443">
        <f t="shared" si="182"/>
        <v>0</v>
      </c>
      <c r="AC220" s="441">
        <f t="shared" si="182"/>
        <v>0</v>
      </c>
      <c r="AD220" s="444">
        <f t="shared" si="182"/>
        <v>0</v>
      </c>
      <c r="AE220" s="443">
        <f t="shared" si="182"/>
        <v>0</v>
      </c>
      <c r="AF220" s="441">
        <f t="shared" si="182"/>
        <v>0</v>
      </c>
      <c r="AG220" s="444">
        <f t="shared" si="182"/>
        <v>0</v>
      </c>
      <c r="AH220" s="443">
        <f t="shared" si="182"/>
        <v>0</v>
      </c>
      <c r="AI220" s="441">
        <f t="shared" si="182"/>
        <v>0</v>
      </c>
      <c r="AJ220" s="442">
        <f t="shared" si="182"/>
        <v>0</v>
      </c>
      <c r="AK220" s="648"/>
      <c r="AL220" s="443">
        <f>AL222+AL227</f>
        <v>0</v>
      </c>
      <c r="AM220" s="442">
        <f>AM222+AM227</f>
        <v>0</v>
      </c>
      <c r="AN220" s="10"/>
    </row>
    <row r="221" spans="1:40" s="467" customFormat="1" ht="15.75" x14ac:dyDescent="0.2">
      <c r="A221" s="623"/>
      <c r="B221" s="554"/>
      <c r="N221" s="10"/>
      <c r="P221" s="10"/>
      <c r="Q221" s="10"/>
      <c r="R221" s="10"/>
      <c r="S221" s="448" t="str">
        <f>+IF(MAYO!S221=0,"",MAYO!S221)</f>
        <v/>
      </c>
      <c r="T221" s="649" t="str">
        <f>+IF(MAYO!T221=0,"",MAYO!T221)</f>
        <v/>
      </c>
      <c r="U221" s="193"/>
      <c r="V221" s="193"/>
      <c r="W221" s="193"/>
      <c r="X221" s="193"/>
      <c r="Y221" s="193"/>
      <c r="Z221" s="193"/>
      <c r="AA221" s="193"/>
      <c r="AB221" s="193"/>
      <c r="AC221" s="193"/>
      <c r="AD221" s="193"/>
      <c r="AE221" s="193"/>
      <c r="AF221" s="193"/>
      <c r="AG221" s="193"/>
      <c r="AH221" s="193"/>
      <c r="AI221" s="193"/>
      <c r="AJ221" s="207"/>
      <c r="AK221" s="10"/>
      <c r="AL221" s="213"/>
      <c r="AM221" s="214"/>
      <c r="AN221" s="10"/>
    </row>
    <row r="222" spans="1:40" s="467" customFormat="1" ht="15" x14ac:dyDescent="0.2">
      <c r="A222" s="623"/>
      <c r="B222" s="554"/>
      <c r="N222" s="10"/>
      <c r="P222" s="10"/>
      <c r="Q222" s="10"/>
      <c r="R222" s="10"/>
      <c r="S222" s="34">
        <f>+IF(MAYO!S222=0,"",MAYO!S222)</f>
        <v>7001000</v>
      </c>
      <c r="T222" s="158" t="str">
        <f>+IF(MAYO!T222=0,"",MAYO!T222)</f>
        <v>SERVICIO DE LA DEUDA INTERNA</v>
      </c>
      <c r="U222" s="157">
        <f t="shared" ref="U222:AJ222" si="183">SUM(U223:U225)</f>
        <v>0</v>
      </c>
      <c r="V222" s="144">
        <f t="shared" si="183"/>
        <v>0</v>
      </c>
      <c r="W222" s="144">
        <f t="shared" si="183"/>
        <v>0</v>
      </c>
      <c r="X222" s="152">
        <f t="shared" si="183"/>
        <v>0</v>
      </c>
      <c r="Y222" s="151">
        <f t="shared" si="183"/>
        <v>0</v>
      </c>
      <c r="Z222" s="144">
        <f t="shared" si="183"/>
        <v>0</v>
      </c>
      <c r="AA222" s="152">
        <f t="shared" si="183"/>
        <v>0</v>
      </c>
      <c r="AB222" s="151">
        <f t="shared" si="183"/>
        <v>0</v>
      </c>
      <c r="AC222" s="144">
        <f t="shared" si="183"/>
        <v>0</v>
      </c>
      <c r="AD222" s="152">
        <f t="shared" si="183"/>
        <v>0</v>
      </c>
      <c r="AE222" s="151">
        <f t="shared" si="183"/>
        <v>0</v>
      </c>
      <c r="AF222" s="144">
        <f t="shared" si="183"/>
        <v>0</v>
      </c>
      <c r="AG222" s="152">
        <f t="shared" si="183"/>
        <v>0</v>
      </c>
      <c r="AH222" s="151">
        <f t="shared" si="183"/>
        <v>0</v>
      </c>
      <c r="AI222" s="144">
        <f t="shared" si="183"/>
        <v>0</v>
      </c>
      <c r="AJ222" s="153">
        <f t="shared" si="183"/>
        <v>0</v>
      </c>
      <c r="AK222" s="10"/>
      <c r="AL222" s="151">
        <f>SUM(AL223:AL225)</f>
        <v>0</v>
      </c>
      <c r="AM222" s="153">
        <f>SUM(AM223:AM225)</f>
        <v>0</v>
      </c>
      <c r="AN222" s="10"/>
    </row>
    <row r="223" spans="1:40" s="467" customFormat="1" x14ac:dyDescent="0.2">
      <c r="A223" s="623"/>
      <c r="B223" s="554"/>
      <c r="N223" s="10"/>
      <c r="P223" s="10"/>
      <c r="Q223" s="10"/>
      <c r="R223" s="10"/>
      <c r="S223" s="155">
        <f>+IF(MAYO!S223=0,"",MAYO!S223)</f>
        <v>7001100</v>
      </c>
      <c r="T223" s="159" t="str">
        <f>+IF(MAYO!T223=0,"",MAYO!T223)</f>
        <v>Amortización deuda Pública Interna</v>
      </c>
      <c r="U223" s="29">
        <f>+ENERO!U223</f>
        <v>0</v>
      </c>
      <c r="V223" s="17">
        <f>MAYO!V223+JUNIO!AL223</f>
        <v>0</v>
      </c>
      <c r="W223" s="17">
        <f>MAYO!W223+JUNIO!AM223</f>
        <v>0</v>
      </c>
      <c r="X223" s="20">
        <f>SUM(U223:W223)</f>
        <v>0</v>
      </c>
      <c r="Y223" s="21">
        <f>MAYO!AA223</f>
        <v>0</v>
      </c>
      <c r="Z223" s="457">
        <v>0</v>
      </c>
      <c r="AA223" s="20">
        <f>SUM(Y223:Z223)</f>
        <v>0</v>
      </c>
      <c r="AB223" s="21">
        <f>MAYO!AD223</f>
        <v>0</v>
      </c>
      <c r="AC223" s="457">
        <v>0</v>
      </c>
      <c r="AD223" s="20">
        <f>SUM(AB223:AC223)</f>
        <v>0</v>
      </c>
      <c r="AE223" s="21">
        <f>MAYO!AG223</f>
        <v>0</v>
      </c>
      <c r="AF223" s="457">
        <v>0</v>
      </c>
      <c r="AG223" s="20">
        <f>SUM(AE223:AF223)</f>
        <v>0</v>
      </c>
      <c r="AH223" s="21">
        <f>X223-AA223</f>
        <v>0</v>
      </c>
      <c r="AI223" s="17">
        <f>X223-AD223</f>
        <v>0</v>
      </c>
      <c r="AJ223" s="18">
        <f>X223-AG223</f>
        <v>0</v>
      </c>
      <c r="AK223" s="10"/>
      <c r="AL223" s="455">
        <v>0</v>
      </c>
      <c r="AM223" s="458">
        <v>0</v>
      </c>
      <c r="AN223" s="10"/>
    </row>
    <row r="224" spans="1:40" s="467" customFormat="1" x14ac:dyDescent="0.2">
      <c r="A224" s="623"/>
      <c r="B224" s="554"/>
      <c r="N224" s="10"/>
      <c r="P224" s="10"/>
      <c r="Q224" s="10"/>
      <c r="R224" s="10"/>
      <c r="S224" s="155">
        <f>+IF(MAYO!S224=0,"",MAYO!S224)</f>
        <v>7001200</v>
      </c>
      <c r="T224" s="159" t="str">
        <f>+IF(MAYO!T224=0,"",MAYO!T224)</f>
        <v>Intereses Comisiones y gastos de la Deuda Pública</v>
      </c>
      <c r="U224" s="29">
        <f>+ENERO!U224</f>
        <v>0</v>
      </c>
      <c r="V224" s="17">
        <f>MAYO!V224+JUNIO!AL224</f>
        <v>0</v>
      </c>
      <c r="W224" s="17">
        <f>MAYO!W224+JUNIO!AM224</f>
        <v>0</v>
      </c>
      <c r="X224" s="20">
        <f>SUM(U224:W224)</f>
        <v>0</v>
      </c>
      <c r="Y224" s="21">
        <f>MAYO!AA224</f>
        <v>0</v>
      </c>
      <c r="Z224" s="457">
        <v>0</v>
      </c>
      <c r="AA224" s="20">
        <f>SUM(Y224:Z224)</f>
        <v>0</v>
      </c>
      <c r="AB224" s="21">
        <f>MAYO!AD224</f>
        <v>0</v>
      </c>
      <c r="AC224" s="457">
        <v>0</v>
      </c>
      <c r="AD224" s="20">
        <f>SUM(AB224:AC224)</f>
        <v>0</v>
      </c>
      <c r="AE224" s="21">
        <f>MAYO!AG224</f>
        <v>0</v>
      </c>
      <c r="AF224" s="457">
        <v>0</v>
      </c>
      <c r="AG224" s="20">
        <f>SUM(AE224:AF224)</f>
        <v>0</v>
      </c>
      <c r="AH224" s="21">
        <f>X224-AA224</f>
        <v>0</v>
      </c>
      <c r="AI224" s="17">
        <f>X224-AD224</f>
        <v>0</v>
      </c>
      <c r="AJ224" s="18">
        <f>X224-AG224</f>
        <v>0</v>
      </c>
      <c r="AK224" s="10"/>
      <c r="AL224" s="455">
        <v>0</v>
      </c>
      <c r="AM224" s="458">
        <v>0</v>
      </c>
      <c r="AN224" s="10"/>
    </row>
    <row r="225" spans="1:40" s="467" customFormat="1" x14ac:dyDescent="0.2">
      <c r="A225" s="623"/>
      <c r="B225" s="554"/>
      <c r="N225" s="10"/>
      <c r="P225" s="10"/>
      <c r="Q225" s="10"/>
      <c r="R225" s="10"/>
      <c r="S225" s="155">
        <f>+IF(MAYO!S225=0,"",MAYO!S225)</f>
        <v>7001999</v>
      </c>
      <c r="T225" s="159" t="str">
        <f>+IF(MAYO!T225=0,"",MAYO!T225)</f>
        <v>Vigencias Anteriores</v>
      </c>
      <c r="U225" s="29">
        <f>+ENERO!U225</f>
        <v>0</v>
      </c>
      <c r="V225" s="17">
        <f>MAYO!V225+JUNIO!AL225</f>
        <v>0</v>
      </c>
      <c r="W225" s="17">
        <f>MAYO!W225+JUNIO!AM225</f>
        <v>0</v>
      </c>
      <c r="X225" s="20">
        <f>SUM(U225:W225)</f>
        <v>0</v>
      </c>
      <c r="Y225" s="21">
        <f>MAYO!AA225</f>
        <v>0</v>
      </c>
      <c r="Z225" s="457">
        <v>0</v>
      </c>
      <c r="AA225" s="20">
        <f>SUM(Y225:Z225)</f>
        <v>0</v>
      </c>
      <c r="AB225" s="21">
        <f>MAYO!AD225</f>
        <v>0</v>
      </c>
      <c r="AC225" s="457">
        <v>0</v>
      </c>
      <c r="AD225" s="20">
        <f>SUM(AB225:AC225)</f>
        <v>0</v>
      </c>
      <c r="AE225" s="21">
        <f>MAYO!AG225</f>
        <v>0</v>
      </c>
      <c r="AF225" s="457">
        <v>0</v>
      </c>
      <c r="AG225" s="20">
        <f>SUM(AE225:AF225)</f>
        <v>0</v>
      </c>
      <c r="AH225" s="21">
        <f>X225-AA225</f>
        <v>0</v>
      </c>
      <c r="AI225" s="17">
        <f>X225-AD225</f>
        <v>0</v>
      </c>
      <c r="AJ225" s="18">
        <f>X225-AG225</f>
        <v>0</v>
      </c>
      <c r="AK225" s="10"/>
      <c r="AL225" s="455">
        <v>0</v>
      </c>
      <c r="AM225" s="458">
        <v>0</v>
      </c>
      <c r="AN225" s="10"/>
    </row>
    <row r="226" spans="1:40" s="467" customFormat="1" ht="15.75" x14ac:dyDescent="0.2">
      <c r="A226" s="623"/>
      <c r="B226" s="554"/>
      <c r="N226" s="10"/>
      <c r="P226" s="10"/>
      <c r="Q226" s="10"/>
      <c r="R226" s="10"/>
      <c r="S226" s="448" t="str">
        <f>+IF(MAYO!S226=0,"",MAYO!S226)</f>
        <v/>
      </c>
      <c r="T226" s="649" t="str">
        <f>+IF(MAYO!T226=0,"",MAYO!T226)</f>
        <v/>
      </c>
      <c r="U226" s="193"/>
      <c r="V226" s="193"/>
      <c r="W226" s="193"/>
      <c r="X226" s="193"/>
      <c r="Y226" s="193"/>
      <c r="Z226" s="193"/>
      <c r="AA226" s="193"/>
      <c r="AB226" s="193"/>
      <c r="AC226" s="193"/>
      <c r="AD226" s="193"/>
      <c r="AE226" s="193"/>
      <c r="AF226" s="193"/>
      <c r="AG226" s="193"/>
      <c r="AH226" s="193"/>
      <c r="AI226" s="193"/>
      <c r="AJ226" s="207"/>
      <c r="AK226" s="12"/>
      <c r="AL226" s="213"/>
      <c r="AM226" s="214"/>
      <c r="AN226" s="10"/>
    </row>
    <row r="227" spans="1:40" s="467" customFormat="1" ht="15" x14ac:dyDescent="0.2">
      <c r="A227" s="623"/>
      <c r="B227" s="554"/>
      <c r="N227" s="10"/>
      <c r="P227" s="10"/>
      <c r="Q227" s="10"/>
      <c r="R227" s="10"/>
      <c r="S227" s="34">
        <f>+IF(MAYO!S227=0,"",MAYO!S227)</f>
        <v>7002001</v>
      </c>
      <c r="T227" s="158" t="str">
        <f>+IF(MAYO!T227=0,"",MAYO!T227)</f>
        <v>SERVICIO DE LA DEUDA EXTERNA</v>
      </c>
      <c r="U227" s="157">
        <f t="shared" ref="U227:AJ227" si="184">SUM(U228:U230)</f>
        <v>0</v>
      </c>
      <c r="V227" s="144">
        <f t="shared" si="184"/>
        <v>0</v>
      </c>
      <c r="W227" s="144">
        <f t="shared" si="184"/>
        <v>0</v>
      </c>
      <c r="X227" s="152">
        <f t="shared" si="184"/>
        <v>0</v>
      </c>
      <c r="Y227" s="151">
        <f t="shared" si="184"/>
        <v>0</v>
      </c>
      <c r="Z227" s="144">
        <f t="shared" si="184"/>
        <v>0</v>
      </c>
      <c r="AA227" s="152">
        <f t="shared" si="184"/>
        <v>0</v>
      </c>
      <c r="AB227" s="151">
        <f t="shared" si="184"/>
        <v>0</v>
      </c>
      <c r="AC227" s="144">
        <f t="shared" si="184"/>
        <v>0</v>
      </c>
      <c r="AD227" s="152">
        <f t="shared" si="184"/>
        <v>0</v>
      </c>
      <c r="AE227" s="151">
        <f t="shared" si="184"/>
        <v>0</v>
      </c>
      <c r="AF227" s="144">
        <f t="shared" si="184"/>
        <v>0</v>
      </c>
      <c r="AG227" s="152">
        <f t="shared" si="184"/>
        <v>0</v>
      </c>
      <c r="AH227" s="151">
        <f t="shared" si="184"/>
        <v>0</v>
      </c>
      <c r="AI227" s="144">
        <f t="shared" si="184"/>
        <v>0</v>
      </c>
      <c r="AJ227" s="153">
        <f t="shared" si="184"/>
        <v>0</v>
      </c>
      <c r="AK227" s="12"/>
      <c r="AL227" s="151">
        <f>SUM(AL228:AL230)</f>
        <v>0</v>
      </c>
      <c r="AM227" s="153">
        <f>SUM(AM228:AM230)</f>
        <v>0</v>
      </c>
      <c r="AN227" s="10"/>
    </row>
    <row r="228" spans="1:40" s="467" customFormat="1" x14ac:dyDescent="0.2">
      <c r="A228" s="623"/>
      <c r="B228" s="554"/>
      <c r="N228" s="10"/>
      <c r="P228" s="10"/>
      <c r="Q228" s="10"/>
      <c r="R228" s="10"/>
      <c r="S228" s="155">
        <f>+IF(MAYO!S228=0,"",MAYO!S228)</f>
        <v>7002100</v>
      </c>
      <c r="T228" s="159" t="str">
        <f>+IF(MAYO!T228=0,"",MAYO!T228)</f>
        <v>Amortización deuda Pública Externa</v>
      </c>
      <c r="U228" s="29">
        <f>+ENERO!U228</f>
        <v>0</v>
      </c>
      <c r="V228" s="17">
        <f>MAYO!V228+JUNIO!AL228</f>
        <v>0</v>
      </c>
      <c r="W228" s="17">
        <f>MAYO!W228+JUNIO!AM228</f>
        <v>0</v>
      </c>
      <c r="X228" s="20">
        <f>SUM(U228:W228)</f>
        <v>0</v>
      </c>
      <c r="Y228" s="21">
        <f>MAYO!AA228</f>
        <v>0</v>
      </c>
      <c r="Z228" s="457">
        <v>0</v>
      </c>
      <c r="AA228" s="20">
        <f>SUM(Y228:Z228)</f>
        <v>0</v>
      </c>
      <c r="AB228" s="21">
        <f>MAYO!AD228</f>
        <v>0</v>
      </c>
      <c r="AC228" s="457">
        <v>0</v>
      </c>
      <c r="AD228" s="20">
        <f>SUM(AB228:AC228)</f>
        <v>0</v>
      </c>
      <c r="AE228" s="21">
        <f>MAYO!AG228</f>
        <v>0</v>
      </c>
      <c r="AF228" s="457">
        <v>0</v>
      </c>
      <c r="AG228" s="20">
        <f>SUM(AE228:AF228)</f>
        <v>0</v>
      </c>
      <c r="AH228" s="21">
        <f>X228-AA228</f>
        <v>0</v>
      </c>
      <c r="AI228" s="17">
        <f>X228-AD228</f>
        <v>0</v>
      </c>
      <c r="AJ228" s="18">
        <f>X228-AG228</f>
        <v>0</v>
      </c>
      <c r="AK228" s="10"/>
      <c r="AL228" s="455">
        <v>0</v>
      </c>
      <c r="AM228" s="458">
        <v>0</v>
      </c>
      <c r="AN228" s="10"/>
    </row>
    <row r="229" spans="1:40" s="467" customFormat="1" x14ac:dyDescent="0.2">
      <c r="A229" s="623"/>
      <c r="B229" s="554"/>
      <c r="N229" s="10"/>
      <c r="P229" s="10"/>
      <c r="Q229" s="10"/>
      <c r="R229" s="10"/>
      <c r="S229" s="155">
        <f>+IF(MAYO!S229=0,"",MAYO!S229)</f>
        <v>7002200</v>
      </c>
      <c r="T229" s="159" t="str">
        <f>+IF(MAYO!T229=0,"",MAYO!T229)</f>
        <v>Intereses Comisiones y gastos de la Deuda Pública</v>
      </c>
      <c r="U229" s="29">
        <f>+ENERO!U229</f>
        <v>0</v>
      </c>
      <c r="V229" s="17">
        <f>MAYO!V229+JUNIO!AL229</f>
        <v>0</v>
      </c>
      <c r="W229" s="17">
        <f>MAYO!W229+JUNIO!AM229</f>
        <v>0</v>
      </c>
      <c r="X229" s="20">
        <f>SUM(U229:W229)</f>
        <v>0</v>
      </c>
      <c r="Y229" s="21">
        <f>MAYO!AA229</f>
        <v>0</v>
      </c>
      <c r="Z229" s="457">
        <v>0</v>
      </c>
      <c r="AA229" s="20">
        <f>SUM(Y229:Z229)</f>
        <v>0</v>
      </c>
      <c r="AB229" s="21">
        <f>MAYO!AD229</f>
        <v>0</v>
      </c>
      <c r="AC229" s="457">
        <v>0</v>
      </c>
      <c r="AD229" s="20">
        <f>SUM(AB229:AC229)</f>
        <v>0</v>
      </c>
      <c r="AE229" s="21">
        <f>MAYO!AG229</f>
        <v>0</v>
      </c>
      <c r="AF229" s="457">
        <v>0</v>
      </c>
      <c r="AG229" s="20">
        <f>SUM(AE229:AF229)</f>
        <v>0</v>
      </c>
      <c r="AH229" s="21">
        <f>X229-AA229</f>
        <v>0</v>
      </c>
      <c r="AI229" s="17">
        <f>X229-AD229</f>
        <v>0</v>
      </c>
      <c r="AJ229" s="18">
        <f>X229-AG229</f>
        <v>0</v>
      </c>
      <c r="AK229" s="10"/>
      <c r="AL229" s="455">
        <v>0</v>
      </c>
      <c r="AM229" s="458">
        <v>0</v>
      </c>
      <c r="AN229" s="10"/>
    </row>
    <row r="230" spans="1:40" s="467" customFormat="1" ht="13.5" thickBot="1" x14ac:dyDescent="0.25">
      <c r="A230" s="623"/>
      <c r="B230" s="554"/>
      <c r="N230" s="10"/>
      <c r="P230" s="10"/>
      <c r="Q230" s="10"/>
      <c r="R230" s="10"/>
      <c r="S230" s="624">
        <f>+IF(MAYO!S230=0,"",MAYO!S230)</f>
        <v>7002999</v>
      </c>
      <c r="T230" s="625" t="str">
        <f>+IF(MAYO!T230=0,"",MAYO!T230)</f>
        <v>Vigencias Anteriores</v>
      </c>
      <c r="U230" s="160">
        <f>+ENERO!U230</f>
        <v>0</v>
      </c>
      <c r="V230" s="143">
        <f>MAYO!V230+JUNIO!AL230</f>
        <v>0</v>
      </c>
      <c r="W230" s="143">
        <f>MAYO!W230+JUNIO!AM230</f>
        <v>0</v>
      </c>
      <c r="X230" s="149">
        <f>SUM(U230:W230)</f>
        <v>0</v>
      </c>
      <c r="Y230" s="147">
        <f>MAYO!AA230</f>
        <v>0</v>
      </c>
      <c r="Z230" s="475">
        <v>0</v>
      </c>
      <c r="AA230" s="149">
        <f>SUM(Y230:Z230)</f>
        <v>0</v>
      </c>
      <c r="AB230" s="147">
        <f>MAYO!AD230</f>
        <v>0</v>
      </c>
      <c r="AC230" s="475">
        <v>0</v>
      </c>
      <c r="AD230" s="149">
        <f>SUM(AB230:AC230)</f>
        <v>0</v>
      </c>
      <c r="AE230" s="147">
        <f>MAYO!AG230</f>
        <v>0</v>
      </c>
      <c r="AF230" s="475">
        <v>0</v>
      </c>
      <c r="AG230" s="149">
        <f>SUM(AE230:AF230)</f>
        <v>0</v>
      </c>
      <c r="AH230" s="147">
        <f>X230-AA230</f>
        <v>0</v>
      </c>
      <c r="AI230" s="143">
        <f>X230-AD230</f>
        <v>0</v>
      </c>
      <c r="AJ230" s="148">
        <f>X230-AG230</f>
        <v>0</v>
      </c>
      <c r="AK230" s="10"/>
      <c r="AL230" s="650">
        <v>0</v>
      </c>
      <c r="AM230" s="651">
        <v>0</v>
      </c>
      <c r="AN230" s="10"/>
    </row>
    <row r="231" spans="1:40" s="467" customFormat="1" ht="15.75" x14ac:dyDescent="0.2">
      <c r="A231" s="623"/>
      <c r="B231" s="554"/>
      <c r="N231" s="10"/>
      <c r="P231" s="10"/>
      <c r="Q231" s="10"/>
      <c r="R231" s="10"/>
      <c r="S231" s="627" t="str">
        <f>+IF(MAYO!S231=0,"",MAYO!S231)</f>
        <v/>
      </c>
      <c r="T231" s="628" t="str">
        <f>+IF(MAYO!T231=0,"",MAYO!T231)</f>
        <v/>
      </c>
      <c r="U231" s="208"/>
      <c r="V231" s="208"/>
      <c r="W231" s="208"/>
      <c r="X231" s="208"/>
      <c r="Y231" s="208"/>
      <c r="Z231" s="208"/>
      <c r="AA231" s="208"/>
      <c r="AB231" s="208"/>
      <c r="AC231" s="208"/>
      <c r="AD231" s="208"/>
      <c r="AE231" s="208"/>
      <c r="AF231" s="208"/>
      <c r="AG231" s="208"/>
      <c r="AH231" s="208"/>
      <c r="AI231" s="208"/>
      <c r="AJ231" s="209"/>
      <c r="AK231" s="10"/>
      <c r="AL231" s="652"/>
      <c r="AM231" s="653"/>
      <c r="AN231" s="10"/>
    </row>
    <row r="232" spans="1:40" s="467" customFormat="1" ht="19.5" x14ac:dyDescent="0.2">
      <c r="A232" s="623"/>
      <c r="B232" s="554"/>
      <c r="N232" s="10"/>
      <c r="P232" s="10"/>
      <c r="Q232" s="10"/>
      <c r="R232" s="10"/>
      <c r="S232" s="654" t="str">
        <f>+IF(MAYO!S232=0,"",MAYO!S232)</f>
        <v>D</v>
      </c>
      <c r="T232" s="655" t="str">
        <f>+IF(MAYO!T232=0,"",MAYO!T232)</f>
        <v>INVERSION</v>
      </c>
      <c r="U232" s="589">
        <f t="shared" ref="U232:AJ232" si="185">U234</f>
        <v>331500000</v>
      </c>
      <c r="V232" s="590">
        <f t="shared" si="185"/>
        <v>0</v>
      </c>
      <c r="W232" s="590">
        <f t="shared" si="185"/>
        <v>212807480</v>
      </c>
      <c r="X232" s="591">
        <f t="shared" si="185"/>
        <v>544307480</v>
      </c>
      <c r="Y232" s="464">
        <f t="shared" si="185"/>
        <v>295635812</v>
      </c>
      <c r="Z232" s="590">
        <f t="shared" si="185"/>
        <v>0</v>
      </c>
      <c r="AA232" s="591">
        <f t="shared" si="185"/>
        <v>295635812</v>
      </c>
      <c r="AB232" s="464">
        <f t="shared" si="185"/>
        <v>230770812</v>
      </c>
      <c r="AC232" s="590">
        <f t="shared" si="185"/>
        <v>11900000</v>
      </c>
      <c r="AD232" s="591">
        <f t="shared" si="185"/>
        <v>242670812</v>
      </c>
      <c r="AE232" s="464">
        <f t="shared" si="185"/>
        <v>174028482</v>
      </c>
      <c r="AF232" s="590">
        <f t="shared" si="185"/>
        <v>8758118</v>
      </c>
      <c r="AG232" s="591">
        <f t="shared" si="185"/>
        <v>182786600</v>
      </c>
      <c r="AH232" s="464">
        <f t="shared" si="185"/>
        <v>248671668</v>
      </c>
      <c r="AI232" s="590">
        <f t="shared" si="185"/>
        <v>301636668</v>
      </c>
      <c r="AJ232" s="465">
        <f t="shared" si="185"/>
        <v>361520880</v>
      </c>
      <c r="AK232" s="648"/>
      <c r="AL232" s="464">
        <f>AL234</f>
        <v>0</v>
      </c>
      <c r="AM232" s="465">
        <f>AM234</f>
        <v>0</v>
      </c>
      <c r="AN232" s="10"/>
    </row>
    <row r="233" spans="1:40" s="467" customFormat="1" ht="15.75" x14ac:dyDescent="0.2">
      <c r="A233" s="623"/>
      <c r="B233" s="554"/>
      <c r="N233" s="10"/>
      <c r="P233" s="10"/>
      <c r="Q233" s="10"/>
      <c r="R233" s="10"/>
      <c r="S233" s="448" t="str">
        <f>+IF(MAYO!S233=0,"",MAYO!S233)</f>
        <v/>
      </c>
      <c r="T233" s="649" t="str">
        <f>+IF(MAYO!T233=0,"",MAYO!T233)</f>
        <v/>
      </c>
      <c r="U233" s="193"/>
      <c r="V233" s="193"/>
      <c r="W233" s="193"/>
      <c r="X233" s="193"/>
      <c r="Y233" s="193"/>
      <c r="Z233" s="193"/>
      <c r="AA233" s="193"/>
      <c r="AB233" s="193"/>
      <c r="AC233" s="193"/>
      <c r="AD233" s="193"/>
      <c r="AE233" s="193"/>
      <c r="AF233" s="193"/>
      <c r="AG233" s="193"/>
      <c r="AH233" s="193"/>
      <c r="AI233" s="193"/>
      <c r="AJ233" s="207"/>
      <c r="AK233" s="10"/>
      <c r="AL233" s="213"/>
      <c r="AM233" s="214"/>
      <c r="AN233" s="10"/>
    </row>
    <row r="234" spans="1:40" s="467" customFormat="1" ht="15" x14ac:dyDescent="0.2">
      <c r="A234" s="623"/>
      <c r="B234" s="554"/>
      <c r="N234" s="10"/>
      <c r="P234" s="10"/>
      <c r="Q234" s="10"/>
      <c r="R234" s="10"/>
      <c r="S234" s="34">
        <f>+IF(MAYO!S234=0,"",MAYO!S234)</f>
        <v>8000000</v>
      </c>
      <c r="T234" s="158" t="str">
        <f>+IF(MAYO!T234=0,"",MAYO!T234)</f>
        <v>Programas de Inversión</v>
      </c>
      <c r="U234" s="157">
        <f t="shared" ref="U234:AJ234" si="186">U235+U243</f>
        <v>331500000</v>
      </c>
      <c r="V234" s="144">
        <f t="shared" si="186"/>
        <v>0</v>
      </c>
      <c r="W234" s="144">
        <f t="shared" si="186"/>
        <v>212807480</v>
      </c>
      <c r="X234" s="152">
        <f t="shared" si="186"/>
        <v>544307480</v>
      </c>
      <c r="Y234" s="151">
        <f t="shared" si="186"/>
        <v>295635812</v>
      </c>
      <c r="Z234" s="144">
        <f t="shared" si="186"/>
        <v>0</v>
      </c>
      <c r="AA234" s="152">
        <f t="shared" si="186"/>
        <v>295635812</v>
      </c>
      <c r="AB234" s="151">
        <f t="shared" si="186"/>
        <v>230770812</v>
      </c>
      <c r="AC234" s="144">
        <f t="shared" si="186"/>
        <v>11900000</v>
      </c>
      <c r="AD234" s="152">
        <f t="shared" si="186"/>
        <v>242670812</v>
      </c>
      <c r="AE234" s="151">
        <f t="shared" si="186"/>
        <v>174028482</v>
      </c>
      <c r="AF234" s="144">
        <f t="shared" si="186"/>
        <v>8758118</v>
      </c>
      <c r="AG234" s="152">
        <f t="shared" si="186"/>
        <v>182786600</v>
      </c>
      <c r="AH234" s="151">
        <f t="shared" si="186"/>
        <v>248671668</v>
      </c>
      <c r="AI234" s="144">
        <f t="shared" si="186"/>
        <v>301636668</v>
      </c>
      <c r="AJ234" s="153">
        <f t="shared" si="186"/>
        <v>361520880</v>
      </c>
      <c r="AK234" s="10"/>
      <c r="AL234" s="151">
        <f>AL235+AL243</f>
        <v>0</v>
      </c>
      <c r="AM234" s="153">
        <f>AM235+AM243</f>
        <v>0</v>
      </c>
      <c r="AN234" s="10"/>
    </row>
    <row r="235" spans="1:40" s="467" customFormat="1" x14ac:dyDescent="0.2">
      <c r="A235" s="623"/>
      <c r="B235" s="554"/>
      <c r="N235" s="10"/>
      <c r="P235" s="10"/>
      <c r="Q235" s="10"/>
      <c r="R235" s="10"/>
      <c r="S235" s="155">
        <f>+IF(MAYO!S235=0,"",MAYO!S235)</f>
        <v>8001000</v>
      </c>
      <c r="T235" s="159" t="str">
        <f>+IF(MAYO!T235=0,"",MAYO!T235)</f>
        <v>Formación Bruta del Capital</v>
      </c>
      <c r="U235" s="29">
        <f t="shared" ref="U235:AJ235" si="187">SUM(U236:U241)</f>
        <v>50000000</v>
      </c>
      <c r="V235" s="17">
        <f t="shared" si="187"/>
        <v>0</v>
      </c>
      <c r="W235" s="17">
        <f t="shared" si="187"/>
        <v>173060726</v>
      </c>
      <c r="X235" s="20">
        <f t="shared" si="187"/>
        <v>223060726</v>
      </c>
      <c r="Y235" s="21">
        <f t="shared" si="187"/>
        <v>75455718</v>
      </c>
      <c r="Z235" s="169">
        <f t="shared" si="187"/>
        <v>0</v>
      </c>
      <c r="AA235" s="20">
        <f t="shared" si="187"/>
        <v>75455718</v>
      </c>
      <c r="AB235" s="21">
        <f t="shared" si="187"/>
        <v>75455718</v>
      </c>
      <c r="AC235" s="169">
        <f t="shared" si="187"/>
        <v>0</v>
      </c>
      <c r="AD235" s="20">
        <f t="shared" si="187"/>
        <v>75455718</v>
      </c>
      <c r="AE235" s="21">
        <f t="shared" si="187"/>
        <v>43989246</v>
      </c>
      <c r="AF235" s="169">
        <f t="shared" si="187"/>
        <v>0</v>
      </c>
      <c r="AG235" s="20">
        <f t="shared" si="187"/>
        <v>43989246</v>
      </c>
      <c r="AH235" s="21">
        <f t="shared" si="187"/>
        <v>147605008</v>
      </c>
      <c r="AI235" s="17">
        <f t="shared" si="187"/>
        <v>147605008</v>
      </c>
      <c r="AJ235" s="18">
        <f t="shared" si="187"/>
        <v>179071480</v>
      </c>
      <c r="AK235" s="10"/>
      <c r="AL235" s="31">
        <f>SUM(AL236:AL241)</f>
        <v>0</v>
      </c>
      <c r="AM235" s="28">
        <f>SUM(AM236:AM241)</f>
        <v>0</v>
      </c>
      <c r="AN235" s="10"/>
    </row>
    <row r="236" spans="1:40" s="467" customFormat="1" x14ac:dyDescent="0.2">
      <c r="A236" s="623"/>
      <c r="B236" s="554"/>
      <c r="N236" s="10"/>
      <c r="P236" s="10"/>
      <c r="Q236" s="10"/>
      <c r="R236" s="10"/>
      <c r="S236" s="156" t="str">
        <f>+IF(MAYO!S236=0,"",MAYO!S236)</f>
        <v>8001000-1</v>
      </c>
      <c r="T236" s="55" t="str">
        <f>+IF(MAYO!T236=0,"",MAYO!T236)</f>
        <v>Subprogr.Construc. Remodelac. Adecuación y Apliac.1</v>
      </c>
      <c r="U236" s="29">
        <f>+ENERO!U236</f>
        <v>50000000</v>
      </c>
      <c r="V236" s="17">
        <f>MAYO!V236+JUNIO!AL236</f>
        <v>0</v>
      </c>
      <c r="W236" s="17">
        <f>MAYO!W236+JUNIO!AM236</f>
        <v>100000000</v>
      </c>
      <c r="X236" s="20">
        <f t="shared" ref="X236:X241" si="188">SUM(U236:W236)</f>
        <v>150000000</v>
      </c>
      <c r="Y236" s="21">
        <f>MAYO!AA236</f>
        <v>2394992</v>
      </c>
      <c r="Z236" s="457">
        <v>0</v>
      </c>
      <c r="AA236" s="20">
        <f t="shared" ref="AA236:AA241" si="189">SUM(Y236:Z236)</f>
        <v>2394992</v>
      </c>
      <c r="AB236" s="21">
        <f>MAYO!AD236</f>
        <v>2394992</v>
      </c>
      <c r="AC236" s="457">
        <v>0</v>
      </c>
      <c r="AD236" s="20">
        <f t="shared" ref="AD236:AD241" si="190">SUM(AB236:AC236)</f>
        <v>2394992</v>
      </c>
      <c r="AE236" s="21">
        <f>MAYO!AG236</f>
        <v>2394992</v>
      </c>
      <c r="AF236" s="457">
        <v>0</v>
      </c>
      <c r="AG236" s="20">
        <f t="shared" ref="AG236:AG241" si="191">SUM(AE236:AF236)</f>
        <v>2394992</v>
      </c>
      <c r="AH236" s="21">
        <f t="shared" ref="AH236:AH241" si="192">X236-AA236</f>
        <v>147605008</v>
      </c>
      <c r="AI236" s="17">
        <f t="shared" ref="AI236:AI241" si="193">X236-AD236</f>
        <v>147605008</v>
      </c>
      <c r="AJ236" s="18">
        <f t="shared" ref="AJ236:AJ241" si="194">X236-AG236</f>
        <v>147605008</v>
      </c>
      <c r="AK236" s="10"/>
      <c r="AL236" s="455">
        <v>0</v>
      </c>
      <c r="AM236" s="458">
        <v>0</v>
      </c>
      <c r="AN236" s="10"/>
    </row>
    <row r="237" spans="1:40" s="467" customFormat="1" x14ac:dyDescent="0.2">
      <c r="A237" s="623"/>
      <c r="B237" s="554"/>
      <c r="N237" s="10"/>
      <c r="P237" s="10"/>
      <c r="Q237" s="10"/>
      <c r="R237" s="10"/>
      <c r="S237" s="156" t="str">
        <f>+IF(MAYO!S237=0,"",MAYO!S237)</f>
        <v>8001000-2</v>
      </c>
      <c r="T237" s="55" t="str">
        <f>+IF(MAYO!T237=0,"",MAYO!T237)</f>
        <v>Subprogr.Construc. Remodelac. Adecuación y Apliac.2</v>
      </c>
      <c r="U237" s="29">
        <f>+ENERO!U237</f>
        <v>0</v>
      </c>
      <c r="V237" s="17">
        <f>MAYO!V237+JUNIO!AL237</f>
        <v>0</v>
      </c>
      <c r="W237" s="17">
        <f>MAYO!W237+JUNIO!AM237</f>
        <v>0</v>
      </c>
      <c r="X237" s="20">
        <f t="shared" si="188"/>
        <v>0</v>
      </c>
      <c r="Y237" s="21">
        <f>MAYO!AA237</f>
        <v>0</v>
      </c>
      <c r="Z237" s="457">
        <v>0</v>
      </c>
      <c r="AA237" s="20">
        <f t="shared" si="189"/>
        <v>0</v>
      </c>
      <c r="AB237" s="21">
        <f>MAYO!AD237</f>
        <v>0</v>
      </c>
      <c r="AC237" s="457">
        <v>0</v>
      </c>
      <c r="AD237" s="20">
        <f t="shared" si="190"/>
        <v>0</v>
      </c>
      <c r="AE237" s="21">
        <f>MAYO!AG237</f>
        <v>0</v>
      </c>
      <c r="AF237" s="457">
        <v>0</v>
      </c>
      <c r="AG237" s="20">
        <f t="shared" si="191"/>
        <v>0</v>
      </c>
      <c r="AH237" s="21">
        <f t="shared" si="192"/>
        <v>0</v>
      </c>
      <c r="AI237" s="17">
        <f t="shared" si="193"/>
        <v>0</v>
      </c>
      <c r="AJ237" s="18">
        <f t="shared" si="194"/>
        <v>0</v>
      </c>
      <c r="AK237" s="10"/>
      <c r="AL237" s="455">
        <v>0</v>
      </c>
      <c r="AM237" s="458">
        <v>0</v>
      </c>
      <c r="AN237" s="10"/>
    </row>
    <row r="238" spans="1:40" s="467" customFormat="1" x14ac:dyDescent="0.2">
      <c r="A238" s="623"/>
      <c r="B238" s="554"/>
      <c r="N238" s="10"/>
      <c r="P238" s="10"/>
      <c r="Q238" s="10"/>
      <c r="R238" s="10"/>
      <c r="S238" s="156" t="str">
        <f>+IF(MAYO!S238=0,"",MAYO!S238)</f>
        <v>8001000-3</v>
      </c>
      <c r="T238" s="55" t="str">
        <f>+IF(MAYO!T238=0,"",MAYO!T238)</f>
        <v>Subprogr.Construc. Remodelac. Adecuación y Apliac.3</v>
      </c>
      <c r="U238" s="29">
        <f>+ENERO!U238</f>
        <v>0</v>
      </c>
      <c r="V238" s="17">
        <f>MAYO!V238+JUNIO!AL238</f>
        <v>0</v>
      </c>
      <c r="W238" s="17">
        <f>MAYO!W238+JUNIO!AM238</f>
        <v>0</v>
      </c>
      <c r="X238" s="20">
        <f t="shared" si="188"/>
        <v>0</v>
      </c>
      <c r="Y238" s="21">
        <f>MAYO!AA238</f>
        <v>0</v>
      </c>
      <c r="Z238" s="457">
        <v>0</v>
      </c>
      <c r="AA238" s="20">
        <f t="shared" si="189"/>
        <v>0</v>
      </c>
      <c r="AB238" s="21">
        <f>MAYO!AD238</f>
        <v>0</v>
      </c>
      <c r="AC238" s="457">
        <v>0</v>
      </c>
      <c r="AD238" s="20">
        <f t="shared" si="190"/>
        <v>0</v>
      </c>
      <c r="AE238" s="21">
        <f>MAYO!AG238</f>
        <v>0</v>
      </c>
      <c r="AF238" s="457">
        <v>0</v>
      </c>
      <c r="AG238" s="20">
        <f t="shared" si="191"/>
        <v>0</v>
      </c>
      <c r="AH238" s="21">
        <f t="shared" si="192"/>
        <v>0</v>
      </c>
      <c r="AI238" s="17">
        <f t="shared" si="193"/>
        <v>0</v>
      </c>
      <c r="AJ238" s="18">
        <f t="shared" si="194"/>
        <v>0</v>
      </c>
      <c r="AK238" s="10"/>
      <c r="AL238" s="455">
        <v>0</v>
      </c>
      <c r="AM238" s="458">
        <v>0</v>
      </c>
      <c r="AN238" s="10"/>
    </row>
    <row r="239" spans="1:40" s="467" customFormat="1" x14ac:dyDescent="0.2">
      <c r="A239" s="623"/>
      <c r="B239" s="554"/>
      <c r="N239" s="10"/>
      <c r="P239" s="10"/>
      <c r="Q239" s="10"/>
      <c r="S239" s="156" t="str">
        <f>+IF(MAYO!S239=0,"",MAYO!S239)</f>
        <v>8001000-4</v>
      </c>
      <c r="T239" s="55" t="str">
        <f>+IF(MAYO!T239=0,"",MAYO!T239)</f>
        <v>Subprogr.Construc. Remodelac. Adecuación y Apliac.4</v>
      </c>
      <c r="U239" s="29">
        <f>+ENERO!U239</f>
        <v>0</v>
      </c>
      <c r="V239" s="17">
        <f>MAYO!V239+JUNIO!AL239</f>
        <v>0</v>
      </c>
      <c r="W239" s="17">
        <f>MAYO!W239+JUNIO!AM239</f>
        <v>0</v>
      </c>
      <c r="X239" s="20">
        <f t="shared" si="188"/>
        <v>0</v>
      </c>
      <c r="Y239" s="21">
        <f>MAYO!AA239</f>
        <v>0</v>
      </c>
      <c r="Z239" s="457">
        <v>0</v>
      </c>
      <c r="AA239" s="20">
        <f t="shared" si="189"/>
        <v>0</v>
      </c>
      <c r="AB239" s="21">
        <f>MAYO!AD239</f>
        <v>0</v>
      </c>
      <c r="AC239" s="457">
        <v>0</v>
      </c>
      <c r="AD239" s="20">
        <f t="shared" si="190"/>
        <v>0</v>
      </c>
      <c r="AE239" s="21">
        <f>MAYO!AG239</f>
        <v>0</v>
      </c>
      <c r="AF239" s="457">
        <v>0</v>
      </c>
      <c r="AG239" s="20">
        <f t="shared" si="191"/>
        <v>0</v>
      </c>
      <c r="AH239" s="21">
        <f t="shared" si="192"/>
        <v>0</v>
      </c>
      <c r="AI239" s="17">
        <f t="shared" si="193"/>
        <v>0</v>
      </c>
      <c r="AJ239" s="18">
        <f t="shared" si="194"/>
        <v>0</v>
      </c>
      <c r="AK239" s="10"/>
      <c r="AL239" s="455">
        <v>0</v>
      </c>
      <c r="AM239" s="458">
        <v>0</v>
      </c>
      <c r="AN239" s="10"/>
    </row>
    <row r="240" spans="1:40" s="467" customFormat="1" x14ac:dyDescent="0.2">
      <c r="A240" s="623"/>
      <c r="B240" s="554"/>
      <c r="N240" s="10"/>
      <c r="P240" s="10"/>
      <c r="Q240" s="10"/>
      <c r="S240" s="156" t="str">
        <f>+IF(MAYO!S240=0,"",MAYO!S240)</f>
        <v>8001000-7</v>
      </c>
      <c r="T240" s="55" t="str">
        <f>+IF(MAYO!T240=0,"",MAYO!T240)</f>
        <v>Subprogr.Construc. Remodelac. Adecuación y Apliac.5</v>
      </c>
      <c r="U240" s="29">
        <f>+ENERO!U240</f>
        <v>0</v>
      </c>
      <c r="V240" s="17">
        <f>MAYO!V240+JUNIO!AL240</f>
        <v>0</v>
      </c>
      <c r="W240" s="17">
        <f>MAYO!W240+JUNIO!AM240</f>
        <v>0</v>
      </c>
      <c r="X240" s="20">
        <f t="shared" si="188"/>
        <v>0</v>
      </c>
      <c r="Y240" s="21">
        <f>MAYO!AA240</f>
        <v>0</v>
      </c>
      <c r="Z240" s="457">
        <v>0</v>
      </c>
      <c r="AA240" s="20">
        <f t="shared" si="189"/>
        <v>0</v>
      </c>
      <c r="AB240" s="21">
        <f>MAYO!AD240</f>
        <v>0</v>
      </c>
      <c r="AC240" s="457">
        <v>0</v>
      </c>
      <c r="AD240" s="20">
        <f t="shared" si="190"/>
        <v>0</v>
      </c>
      <c r="AE240" s="21">
        <f>MAYO!AG240</f>
        <v>0</v>
      </c>
      <c r="AF240" s="457">
        <v>0</v>
      </c>
      <c r="AG240" s="20">
        <f t="shared" si="191"/>
        <v>0</v>
      </c>
      <c r="AH240" s="21">
        <f t="shared" si="192"/>
        <v>0</v>
      </c>
      <c r="AI240" s="17">
        <f t="shared" si="193"/>
        <v>0</v>
      </c>
      <c r="AJ240" s="18">
        <f t="shared" si="194"/>
        <v>0</v>
      </c>
      <c r="AK240" s="10"/>
      <c r="AL240" s="455">
        <v>0</v>
      </c>
      <c r="AM240" s="458">
        <v>0</v>
      </c>
      <c r="AN240" s="10"/>
    </row>
    <row r="241" spans="1:70" ht="14.25" x14ac:dyDescent="0.2">
      <c r="A241" s="623"/>
      <c r="B241" s="554"/>
      <c r="C241" s="467"/>
      <c r="D241" s="467"/>
      <c r="E241" s="467"/>
      <c r="F241" s="467"/>
      <c r="G241" s="467"/>
      <c r="H241" s="467"/>
      <c r="I241" s="467"/>
      <c r="J241" s="467"/>
      <c r="K241" s="467"/>
      <c r="L241" s="467"/>
      <c r="M241" s="467"/>
      <c r="N241" s="10"/>
      <c r="O241" s="467"/>
      <c r="P241" s="10"/>
      <c r="Q241" s="10"/>
      <c r="S241" s="656">
        <f>+IF(MAYO!S241=0,"",MAYO!S241)</f>
        <v>8001999</v>
      </c>
      <c r="T241" s="55" t="str">
        <f>+IF(MAYO!T241=0,"",MAYO!T241)</f>
        <v>Vigencias Anteriores</v>
      </c>
      <c r="U241" s="29">
        <f>+ENERO!U241</f>
        <v>0</v>
      </c>
      <c r="V241" s="17">
        <f>MAYO!V241+JUNIO!AL241</f>
        <v>0</v>
      </c>
      <c r="W241" s="17">
        <f>MAYO!W241+JUNIO!AM241</f>
        <v>73060726</v>
      </c>
      <c r="X241" s="20">
        <f t="shared" si="188"/>
        <v>73060726</v>
      </c>
      <c r="Y241" s="21">
        <f>MAYO!AA241</f>
        <v>73060726</v>
      </c>
      <c r="Z241" s="457">
        <v>0</v>
      </c>
      <c r="AA241" s="20">
        <f t="shared" si="189"/>
        <v>73060726</v>
      </c>
      <c r="AB241" s="21">
        <f>MAYO!AD241</f>
        <v>73060726</v>
      </c>
      <c r="AC241" s="457">
        <v>0</v>
      </c>
      <c r="AD241" s="20">
        <f t="shared" si="190"/>
        <v>73060726</v>
      </c>
      <c r="AE241" s="21">
        <f>MAYO!AG241</f>
        <v>41594254</v>
      </c>
      <c r="AF241" s="457">
        <v>0</v>
      </c>
      <c r="AG241" s="20">
        <f t="shared" si="191"/>
        <v>41594254</v>
      </c>
      <c r="AH241" s="21">
        <f t="shared" si="192"/>
        <v>0</v>
      </c>
      <c r="AI241" s="17">
        <f t="shared" si="193"/>
        <v>0</v>
      </c>
      <c r="AJ241" s="18">
        <f t="shared" si="194"/>
        <v>31466472</v>
      </c>
      <c r="AK241" s="10"/>
      <c r="AL241" s="455">
        <v>0</v>
      </c>
      <c r="AM241" s="458">
        <v>0</v>
      </c>
      <c r="BM241" s="467"/>
      <c r="BN241" s="467"/>
      <c r="BO241" s="467"/>
      <c r="BP241" s="467"/>
      <c r="BQ241" s="467"/>
      <c r="BR241" s="467"/>
    </row>
    <row r="242" spans="1:70" ht="15.75" x14ac:dyDescent="0.2">
      <c r="A242" s="623"/>
      <c r="B242" s="554"/>
      <c r="C242" s="467"/>
      <c r="D242" s="467"/>
      <c r="E242" s="467"/>
      <c r="F242" s="467"/>
      <c r="G242" s="467"/>
      <c r="H242" s="467"/>
      <c r="I242" s="467"/>
      <c r="J242" s="467"/>
      <c r="K242" s="467"/>
      <c r="L242" s="467"/>
      <c r="M242" s="467"/>
      <c r="N242" s="10"/>
      <c r="O242" s="467"/>
      <c r="P242" s="10"/>
      <c r="Q242" s="10"/>
      <c r="S242" s="448" t="str">
        <f>+IF(MAYO!S242=0,"",MAYO!S242)</f>
        <v/>
      </c>
      <c r="T242" s="649" t="str">
        <f>+IF(MAYO!T242=0,"",MAYO!T242)</f>
        <v/>
      </c>
      <c r="U242" s="193"/>
      <c r="V242" s="193"/>
      <c r="W242" s="193"/>
      <c r="X242" s="193"/>
      <c r="Y242" s="193"/>
      <c r="Z242" s="193"/>
      <c r="AA242" s="193"/>
      <c r="AB242" s="193"/>
      <c r="AC242" s="193"/>
      <c r="AD242" s="193"/>
      <c r="AE242" s="193"/>
      <c r="AF242" s="193"/>
      <c r="AG242" s="193"/>
      <c r="AH242" s="193"/>
      <c r="AI242" s="193"/>
      <c r="AJ242" s="207"/>
      <c r="AK242" s="10"/>
      <c r="AL242" s="213"/>
      <c r="AM242" s="214"/>
      <c r="BM242" s="467"/>
      <c r="BN242" s="467"/>
      <c r="BO242" s="467"/>
      <c r="BP242" s="467"/>
      <c r="BQ242" s="467"/>
      <c r="BR242" s="467"/>
    </row>
    <row r="243" spans="1:70" x14ac:dyDescent="0.2">
      <c r="A243" s="623"/>
      <c r="B243" s="554"/>
      <c r="C243" s="467"/>
      <c r="D243" s="467"/>
      <c r="E243" s="467"/>
      <c r="F243" s="467"/>
      <c r="G243" s="467"/>
      <c r="H243" s="467"/>
      <c r="I243" s="467"/>
      <c r="J243" s="467"/>
      <c r="K243" s="467"/>
      <c r="L243" s="467"/>
      <c r="M243" s="467"/>
      <c r="N243" s="10"/>
      <c r="O243" s="467"/>
      <c r="P243" s="10"/>
      <c r="Q243" s="10"/>
      <c r="S243" s="155">
        <f>+IF(MAYO!S243=0,"",MAYO!S243)</f>
        <v>8002001</v>
      </c>
      <c r="T243" s="159" t="str">
        <f>+IF(MAYO!T243=0,"",MAYO!T243)</f>
        <v>Gastos Operativos de Inversion   (Programas Especiales)</v>
      </c>
      <c r="U243" s="29">
        <f t="shared" ref="U243:AJ243" si="195">SUM(U244:U256)</f>
        <v>281500000</v>
      </c>
      <c r="V243" s="17">
        <f t="shared" si="195"/>
        <v>0</v>
      </c>
      <c r="W243" s="17">
        <f t="shared" si="195"/>
        <v>39746754</v>
      </c>
      <c r="X243" s="20">
        <f t="shared" si="195"/>
        <v>321246754</v>
      </c>
      <c r="Y243" s="21">
        <f t="shared" si="195"/>
        <v>220180094</v>
      </c>
      <c r="Z243" s="169">
        <f t="shared" si="195"/>
        <v>0</v>
      </c>
      <c r="AA243" s="20">
        <f t="shared" si="195"/>
        <v>220180094</v>
      </c>
      <c r="AB243" s="21">
        <f t="shared" si="195"/>
        <v>155315094</v>
      </c>
      <c r="AC243" s="169">
        <f t="shared" si="195"/>
        <v>11900000</v>
      </c>
      <c r="AD243" s="20">
        <f t="shared" si="195"/>
        <v>167215094</v>
      </c>
      <c r="AE243" s="21">
        <f t="shared" si="195"/>
        <v>130039236</v>
      </c>
      <c r="AF243" s="169">
        <f t="shared" si="195"/>
        <v>8758118</v>
      </c>
      <c r="AG243" s="20">
        <f t="shared" si="195"/>
        <v>138797354</v>
      </c>
      <c r="AH243" s="21">
        <f t="shared" si="195"/>
        <v>101066660</v>
      </c>
      <c r="AI243" s="17">
        <f t="shared" si="195"/>
        <v>154031660</v>
      </c>
      <c r="AJ243" s="18">
        <f t="shared" si="195"/>
        <v>182449400</v>
      </c>
      <c r="AK243" s="10"/>
      <c r="AL243" s="21">
        <f>SUM(AL244:AL256)</f>
        <v>0</v>
      </c>
      <c r="AM243" s="18">
        <f>SUM(AM244:AM256)</f>
        <v>0</v>
      </c>
    </row>
    <row r="244" spans="1:70" x14ac:dyDescent="0.2">
      <c r="A244" s="623"/>
      <c r="B244" s="554"/>
      <c r="C244" s="467"/>
      <c r="D244" s="467"/>
      <c r="E244" s="467"/>
      <c r="F244" s="467"/>
      <c r="G244" s="467"/>
      <c r="H244" s="467"/>
      <c r="I244" s="467"/>
      <c r="J244" s="467"/>
      <c r="K244" s="467"/>
      <c r="L244" s="467"/>
      <c r="M244" s="467"/>
      <c r="N244" s="10"/>
      <c r="O244" s="467"/>
      <c r="P244" s="10"/>
      <c r="Q244" s="10"/>
      <c r="S244" s="156" t="str">
        <f>+IF(MAYO!S244=0,"",MAYO!S244)</f>
        <v>8002100-1</v>
      </c>
      <c r="T244" s="55" t="str">
        <f>+IF(MAYO!T244=0,"",MAYO!T244)</f>
        <v>Fondo de la Vivienda</v>
      </c>
      <c r="U244" s="29">
        <f>+ENERO!U244</f>
        <v>0</v>
      </c>
      <c r="V244" s="17">
        <f>MAYO!V244+JUNIO!AL244</f>
        <v>0</v>
      </c>
      <c r="W244" s="17">
        <f>MAYO!W244+JUNIO!AM244</f>
        <v>0</v>
      </c>
      <c r="X244" s="20">
        <f t="shared" ref="X244:X256" si="196">SUM(U244:W244)</f>
        <v>0</v>
      </c>
      <c r="Y244" s="21">
        <f>MAYO!AA244</f>
        <v>0</v>
      </c>
      <c r="Z244" s="457">
        <v>0</v>
      </c>
      <c r="AA244" s="20">
        <f t="shared" ref="AA244:AA256" si="197">SUM(Y244:Z244)</f>
        <v>0</v>
      </c>
      <c r="AB244" s="21">
        <f>MAYO!AD244</f>
        <v>0</v>
      </c>
      <c r="AC244" s="457">
        <v>0</v>
      </c>
      <c r="AD244" s="20">
        <f t="shared" ref="AD244:AD256" si="198">SUM(AB244:AC244)</f>
        <v>0</v>
      </c>
      <c r="AE244" s="21">
        <f>MAYO!AG244</f>
        <v>0</v>
      </c>
      <c r="AF244" s="457">
        <v>0</v>
      </c>
      <c r="AG244" s="20">
        <f t="shared" ref="AG244:AG256" si="199">SUM(AE244:AF244)</f>
        <v>0</v>
      </c>
      <c r="AH244" s="21">
        <f t="shared" ref="AH244:AH256" si="200">X244-AA244</f>
        <v>0</v>
      </c>
      <c r="AI244" s="17">
        <f t="shared" ref="AI244:AI256" si="201">X244-AD244</f>
        <v>0</v>
      </c>
      <c r="AJ244" s="18">
        <f t="shared" ref="AJ244:AJ256" si="202">X244-AG244</f>
        <v>0</v>
      </c>
      <c r="AK244" s="10"/>
      <c r="AL244" s="455">
        <v>0</v>
      </c>
      <c r="AM244" s="458">
        <v>0</v>
      </c>
    </row>
    <row r="245" spans="1:70" x14ac:dyDescent="0.2">
      <c r="A245" s="623"/>
      <c r="B245" s="554"/>
      <c r="C245" s="467"/>
      <c r="D245" s="467"/>
      <c r="E245" s="467"/>
      <c r="F245" s="467"/>
      <c r="G245" s="467"/>
      <c r="H245" s="467"/>
      <c r="I245" s="467"/>
      <c r="J245" s="467"/>
      <c r="K245" s="467"/>
      <c r="L245" s="467"/>
      <c r="M245" s="467"/>
      <c r="N245" s="10"/>
      <c r="O245" s="467"/>
      <c r="P245" s="10"/>
      <c r="Q245" s="10"/>
      <c r="S245" s="156" t="str">
        <f>+IF(MAYO!S245=0,"",MAYO!S245)</f>
        <v>8002100-2</v>
      </c>
      <c r="T245" s="55" t="str">
        <f>+IF(MAYO!T245=0,"",MAYO!T245)</f>
        <v>Programas Especial 01 Convenio APS Municipio</v>
      </c>
      <c r="U245" s="29">
        <f>+ENERO!U245</f>
        <v>103500000</v>
      </c>
      <c r="V245" s="17">
        <f>MAYO!V245+JUNIO!AL245</f>
        <v>0</v>
      </c>
      <c r="W245" s="17">
        <f>MAYO!W245+JUNIO!AM245</f>
        <v>4000000</v>
      </c>
      <c r="X245" s="20">
        <f t="shared" si="196"/>
        <v>107500000</v>
      </c>
      <c r="Y245" s="21">
        <f>MAYO!AA245</f>
        <v>90433340</v>
      </c>
      <c r="Z245" s="457">
        <v>0</v>
      </c>
      <c r="AA245" s="20">
        <f t="shared" si="197"/>
        <v>90433340</v>
      </c>
      <c r="AB245" s="21">
        <f>MAYO!AD245</f>
        <v>25568340</v>
      </c>
      <c r="AC245" s="457">
        <v>0</v>
      </c>
      <c r="AD245" s="20">
        <f t="shared" si="198"/>
        <v>25568340</v>
      </c>
      <c r="AE245" s="21">
        <f>MAYO!AG245</f>
        <v>16810222</v>
      </c>
      <c r="AF245" s="457">
        <v>0</v>
      </c>
      <c r="AG245" s="20">
        <f t="shared" si="199"/>
        <v>16810222</v>
      </c>
      <c r="AH245" s="21">
        <f t="shared" si="200"/>
        <v>17066660</v>
      </c>
      <c r="AI245" s="17">
        <f t="shared" si="201"/>
        <v>81931660</v>
      </c>
      <c r="AJ245" s="18">
        <f t="shared" si="202"/>
        <v>90689778</v>
      </c>
      <c r="AK245" s="10"/>
      <c r="AL245" s="455">
        <v>0</v>
      </c>
      <c r="AM245" s="458">
        <v>0</v>
      </c>
    </row>
    <row r="246" spans="1:70" x14ac:dyDescent="0.2">
      <c r="A246" s="623"/>
      <c r="B246" s="554"/>
      <c r="C246" s="467"/>
      <c r="D246" s="467"/>
      <c r="E246" s="467"/>
      <c r="F246" s="467"/>
      <c r="G246" s="467"/>
      <c r="H246" s="467"/>
      <c r="I246" s="467"/>
      <c r="J246" s="467"/>
      <c r="K246" s="467"/>
      <c r="L246" s="467"/>
      <c r="M246" s="467"/>
      <c r="N246" s="10"/>
      <c r="O246" s="467"/>
      <c r="P246" s="10"/>
      <c r="Q246" s="10"/>
      <c r="S246" s="156" t="str">
        <f>+IF(MAYO!S246=0,"",MAYO!S246)</f>
        <v>8002100-3</v>
      </c>
      <c r="T246" s="55" t="str">
        <f>+IF(MAYO!T246=0,"",MAYO!T246)</f>
        <v>Programas Especial 02Convenio Gobernacion</v>
      </c>
      <c r="U246" s="29">
        <f>+ENERO!U246</f>
        <v>55000000</v>
      </c>
      <c r="V246" s="17">
        <f>MAYO!V246+JUNIO!AL246</f>
        <v>0</v>
      </c>
      <c r="W246" s="17">
        <f>MAYO!W246+JUNIO!AM246</f>
        <v>0</v>
      </c>
      <c r="X246" s="20">
        <f t="shared" si="196"/>
        <v>55000000</v>
      </c>
      <c r="Y246" s="21">
        <f>MAYO!AA246</f>
        <v>0</v>
      </c>
      <c r="Z246" s="457">
        <v>0</v>
      </c>
      <c r="AA246" s="20">
        <f t="shared" si="197"/>
        <v>0</v>
      </c>
      <c r="AB246" s="21">
        <f>MAYO!AD246</f>
        <v>0</v>
      </c>
      <c r="AC246" s="457">
        <v>0</v>
      </c>
      <c r="AD246" s="20">
        <f t="shared" si="198"/>
        <v>0</v>
      </c>
      <c r="AE246" s="21">
        <f>MAYO!AG246</f>
        <v>0</v>
      </c>
      <c r="AF246" s="457">
        <v>0</v>
      </c>
      <c r="AG246" s="20">
        <f t="shared" si="199"/>
        <v>0</v>
      </c>
      <c r="AH246" s="21">
        <f t="shared" si="200"/>
        <v>55000000</v>
      </c>
      <c r="AI246" s="17">
        <f t="shared" si="201"/>
        <v>55000000</v>
      </c>
      <c r="AJ246" s="18">
        <f t="shared" si="202"/>
        <v>55000000</v>
      </c>
      <c r="AK246" s="10"/>
      <c r="AL246" s="455">
        <v>0</v>
      </c>
      <c r="AM246" s="458">
        <v>0</v>
      </c>
    </row>
    <row r="247" spans="1:70" x14ac:dyDescent="0.2">
      <c r="A247" s="623"/>
      <c r="B247" s="554"/>
      <c r="C247" s="467"/>
      <c r="D247" s="467"/>
      <c r="E247" s="467"/>
      <c r="F247" s="467"/>
      <c r="G247" s="467"/>
      <c r="H247" s="467"/>
      <c r="I247" s="467"/>
      <c r="J247" s="467"/>
      <c r="K247" s="467"/>
      <c r="L247" s="467"/>
      <c r="M247" s="467"/>
      <c r="N247" s="10"/>
      <c r="O247" s="467"/>
      <c r="P247" s="10"/>
      <c r="Q247" s="10"/>
      <c r="S247" s="156" t="str">
        <f>+IF(MAYO!S247=0,"",MAYO!S247)</f>
        <v>8002100-4</v>
      </c>
      <c r="T247" s="55" t="str">
        <f>+IF(MAYO!T247=0,"",MAYO!T247)</f>
        <v>Programas Especial 03 Adquisicion Equipo Rayos x - Convenio Ministerio</v>
      </c>
      <c r="U247" s="29">
        <f>+ENERO!U247</f>
        <v>100000000</v>
      </c>
      <c r="V247" s="17">
        <f>MAYO!V247+JUNIO!AL247</f>
        <v>0</v>
      </c>
      <c r="W247" s="17">
        <f>MAYO!W247+JUNIO!AM247</f>
        <v>20000000</v>
      </c>
      <c r="X247" s="20">
        <f t="shared" si="196"/>
        <v>120000000</v>
      </c>
      <c r="Y247" s="21">
        <f>MAYO!AA247</f>
        <v>120000000</v>
      </c>
      <c r="Z247" s="457">
        <v>0</v>
      </c>
      <c r="AA247" s="20">
        <f t="shared" si="197"/>
        <v>120000000</v>
      </c>
      <c r="AB247" s="21">
        <f>MAYO!AD247</f>
        <v>120000000</v>
      </c>
      <c r="AC247" s="457">
        <v>0</v>
      </c>
      <c r="AD247" s="20">
        <f t="shared" si="198"/>
        <v>120000000</v>
      </c>
      <c r="AE247" s="21">
        <f>MAYO!AG247</f>
        <v>103482260</v>
      </c>
      <c r="AF247" s="457">
        <v>0</v>
      </c>
      <c r="AG247" s="20">
        <f t="shared" si="199"/>
        <v>103482260</v>
      </c>
      <c r="AH247" s="21">
        <f t="shared" si="200"/>
        <v>0</v>
      </c>
      <c r="AI247" s="17">
        <f t="shared" si="201"/>
        <v>0</v>
      </c>
      <c r="AJ247" s="18">
        <f t="shared" si="202"/>
        <v>16517740</v>
      </c>
      <c r="AK247" s="10"/>
      <c r="AL247" s="455">
        <v>0</v>
      </c>
      <c r="AM247" s="458">
        <v>0</v>
      </c>
    </row>
    <row r="248" spans="1:70" x14ac:dyDescent="0.2">
      <c r="A248" s="623"/>
      <c r="B248" s="554"/>
      <c r="C248" s="467"/>
      <c r="D248" s="467"/>
      <c r="E248" s="467"/>
      <c r="F248" s="467"/>
      <c r="G248" s="467"/>
      <c r="H248" s="467"/>
      <c r="I248" s="467"/>
      <c r="J248" s="467"/>
      <c r="K248" s="467"/>
      <c r="L248" s="467"/>
      <c r="M248" s="467"/>
      <c r="N248" s="10"/>
      <c r="O248" s="467"/>
      <c r="P248" s="10"/>
      <c r="Q248" s="10"/>
      <c r="S248" s="156" t="str">
        <f>+IF(MAYO!S248=0,"",MAYO!S248)</f>
        <v>8002100-5</v>
      </c>
      <c r="T248" s="55" t="str">
        <f>+IF(MAYO!T248=0,"",MAYO!T248)</f>
        <v xml:space="preserve">Programas Especial 04 Convenio Puestos de Salud </v>
      </c>
      <c r="U248" s="29">
        <f>+ENERO!U248</f>
        <v>23000000</v>
      </c>
      <c r="V248" s="17">
        <f>MAYO!V248+JUNIO!AL248</f>
        <v>0</v>
      </c>
      <c r="W248" s="17">
        <f>MAYO!W248+JUNIO!AM248</f>
        <v>6000000</v>
      </c>
      <c r="X248" s="20">
        <f t="shared" si="196"/>
        <v>29000000</v>
      </c>
      <c r="Y248" s="21">
        <f>MAYO!AA248</f>
        <v>0</v>
      </c>
      <c r="Z248" s="457">
        <v>0</v>
      </c>
      <c r="AA248" s="20">
        <f t="shared" si="197"/>
        <v>0</v>
      </c>
      <c r="AB248" s="21">
        <f>MAYO!AD248</f>
        <v>0</v>
      </c>
      <c r="AC248" s="457">
        <v>11900000</v>
      </c>
      <c r="AD248" s="20">
        <f t="shared" si="198"/>
        <v>11900000</v>
      </c>
      <c r="AE248" s="21">
        <f>MAYO!AG248</f>
        <v>0</v>
      </c>
      <c r="AF248" s="457">
        <v>8758118</v>
      </c>
      <c r="AG248" s="20">
        <f t="shared" si="199"/>
        <v>8758118</v>
      </c>
      <c r="AH248" s="21">
        <f t="shared" si="200"/>
        <v>29000000</v>
      </c>
      <c r="AI248" s="17">
        <f t="shared" si="201"/>
        <v>17100000</v>
      </c>
      <c r="AJ248" s="18">
        <f t="shared" si="202"/>
        <v>20241882</v>
      </c>
      <c r="AK248" s="10"/>
      <c r="AL248" s="455">
        <v>0</v>
      </c>
      <c r="AM248" s="458">
        <v>0</v>
      </c>
    </row>
    <row r="249" spans="1:70" x14ac:dyDescent="0.2">
      <c r="A249" s="623"/>
      <c r="B249" s="554"/>
      <c r="C249" s="467"/>
      <c r="D249" s="467"/>
      <c r="E249" s="467"/>
      <c r="F249" s="467"/>
      <c r="G249" s="467"/>
      <c r="H249" s="467"/>
      <c r="I249" s="467"/>
      <c r="J249" s="467"/>
      <c r="K249" s="467"/>
      <c r="L249" s="467"/>
      <c r="M249" s="467"/>
      <c r="N249" s="10"/>
      <c r="O249" s="467"/>
      <c r="P249" s="10"/>
      <c r="Q249" s="10"/>
      <c r="S249" s="156" t="str">
        <f>+IF(MAYO!S249=0,"",MAYO!S249)</f>
        <v>8002100-6</v>
      </c>
      <c r="T249" s="55" t="str">
        <f>+IF(MAYO!T249=0,"",MAYO!T249)</f>
        <v>Programas Especial 05</v>
      </c>
      <c r="U249" s="29">
        <f>+ENERO!U249</f>
        <v>0</v>
      </c>
      <c r="V249" s="17">
        <f>MAYO!V249+JUNIO!AL249</f>
        <v>0</v>
      </c>
      <c r="W249" s="17">
        <f>MAYO!W249+JUNIO!AM249</f>
        <v>0</v>
      </c>
      <c r="X249" s="20">
        <f t="shared" si="196"/>
        <v>0</v>
      </c>
      <c r="Y249" s="21">
        <f>MAYO!AA249</f>
        <v>0</v>
      </c>
      <c r="Z249" s="457">
        <v>0</v>
      </c>
      <c r="AA249" s="20">
        <f t="shared" si="197"/>
        <v>0</v>
      </c>
      <c r="AB249" s="21">
        <f>MAYO!AD249</f>
        <v>0</v>
      </c>
      <c r="AC249" s="457">
        <v>0</v>
      </c>
      <c r="AD249" s="20">
        <f t="shared" si="198"/>
        <v>0</v>
      </c>
      <c r="AE249" s="21">
        <f>MAYO!AG249</f>
        <v>0</v>
      </c>
      <c r="AF249" s="457">
        <v>0</v>
      </c>
      <c r="AG249" s="20">
        <f t="shared" si="199"/>
        <v>0</v>
      </c>
      <c r="AH249" s="21">
        <f t="shared" si="200"/>
        <v>0</v>
      </c>
      <c r="AI249" s="17">
        <f t="shared" si="201"/>
        <v>0</v>
      </c>
      <c r="AJ249" s="18">
        <f t="shared" si="202"/>
        <v>0</v>
      </c>
      <c r="AK249" s="10"/>
      <c r="AL249" s="455">
        <v>0</v>
      </c>
      <c r="AM249" s="458">
        <v>0</v>
      </c>
    </row>
    <row r="250" spans="1:70" x14ac:dyDescent="0.2">
      <c r="A250" s="623"/>
      <c r="B250" s="554"/>
      <c r="C250" s="467"/>
      <c r="D250" s="467"/>
      <c r="E250" s="467"/>
      <c r="F250" s="467"/>
      <c r="G250" s="467"/>
      <c r="H250" s="467"/>
      <c r="I250" s="467"/>
      <c r="J250" s="467"/>
      <c r="K250" s="467"/>
      <c r="L250" s="467"/>
      <c r="M250" s="467"/>
      <c r="N250" s="10"/>
      <c r="O250" s="467"/>
      <c r="P250" s="10"/>
      <c r="Q250" s="10"/>
      <c r="S250" s="156" t="str">
        <f>+IF(MAYO!S250=0,"",MAYO!S250)</f>
        <v>8002100-7</v>
      </c>
      <c r="T250" s="55" t="str">
        <f>+IF(MAYO!T250=0,"",MAYO!T250)</f>
        <v>Programas Especial 06</v>
      </c>
      <c r="U250" s="29">
        <f>+ENERO!U250</f>
        <v>0</v>
      </c>
      <c r="V250" s="17">
        <f>MAYO!V250+JUNIO!AL250</f>
        <v>0</v>
      </c>
      <c r="W250" s="17">
        <f>MAYO!W250+JUNIO!AM250</f>
        <v>0</v>
      </c>
      <c r="X250" s="20">
        <f>SUM(U250:W250)</f>
        <v>0</v>
      </c>
      <c r="Y250" s="21">
        <f>MAYO!AA250</f>
        <v>0</v>
      </c>
      <c r="Z250" s="457">
        <v>0</v>
      </c>
      <c r="AA250" s="20">
        <f>SUM(Y250:Z250)</f>
        <v>0</v>
      </c>
      <c r="AB250" s="21">
        <f>MAYO!AD250</f>
        <v>0</v>
      </c>
      <c r="AC250" s="457">
        <v>0</v>
      </c>
      <c r="AD250" s="20">
        <f>SUM(AB250:AC250)</f>
        <v>0</v>
      </c>
      <c r="AE250" s="21">
        <f>MAYO!AG250</f>
        <v>0</v>
      </c>
      <c r="AF250" s="457">
        <v>0</v>
      </c>
      <c r="AG250" s="20">
        <f>SUM(AE250:AF250)</f>
        <v>0</v>
      </c>
      <c r="AH250" s="21">
        <f>X250-AA250</f>
        <v>0</v>
      </c>
      <c r="AI250" s="17">
        <f>X250-AD250</f>
        <v>0</v>
      </c>
      <c r="AJ250" s="18">
        <f>X250-AG250</f>
        <v>0</v>
      </c>
      <c r="AK250" s="10"/>
      <c r="AL250" s="455">
        <v>0</v>
      </c>
      <c r="AM250" s="458">
        <v>0</v>
      </c>
    </row>
    <row r="251" spans="1:70" x14ac:dyDescent="0.2">
      <c r="A251" s="623"/>
      <c r="B251" s="554"/>
      <c r="C251" s="467"/>
      <c r="D251" s="467"/>
      <c r="E251" s="467"/>
      <c r="F251" s="467"/>
      <c r="G251" s="467"/>
      <c r="H251" s="467"/>
      <c r="I251" s="467"/>
      <c r="J251" s="467"/>
      <c r="K251" s="467"/>
      <c r="L251" s="467"/>
      <c r="M251" s="467"/>
      <c r="N251" s="10"/>
      <c r="O251" s="467"/>
      <c r="P251" s="10"/>
      <c r="Q251" s="10"/>
      <c r="S251" s="156" t="str">
        <f>+IF(MAYO!S251=0,"",MAYO!S251)</f>
        <v>8002100-8</v>
      </c>
      <c r="T251" s="55" t="str">
        <f>+IF(MAYO!T251=0,"",MAYO!T251)</f>
        <v>Programas Especial 07</v>
      </c>
      <c r="U251" s="29">
        <f>+ENERO!U251</f>
        <v>0</v>
      </c>
      <c r="V251" s="17">
        <f>MAYO!V251+JUNIO!AL251</f>
        <v>0</v>
      </c>
      <c r="W251" s="17">
        <f>MAYO!W251+JUNIO!AM251</f>
        <v>0</v>
      </c>
      <c r="X251" s="20">
        <f>SUM(U251:W251)</f>
        <v>0</v>
      </c>
      <c r="Y251" s="21">
        <f>MAYO!AA251</f>
        <v>0</v>
      </c>
      <c r="Z251" s="457">
        <v>0</v>
      </c>
      <c r="AA251" s="20">
        <f>SUM(Y251:Z251)</f>
        <v>0</v>
      </c>
      <c r="AB251" s="21">
        <f>MAYO!AD251</f>
        <v>0</v>
      </c>
      <c r="AC251" s="457">
        <v>0</v>
      </c>
      <c r="AD251" s="20">
        <f>SUM(AB251:AC251)</f>
        <v>0</v>
      </c>
      <c r="AE251" s="21">
        <f>MAYO!AG251</f>
        <v>0</v>
      </c>
      <c r="AF251" s="457">
        <v>0</v>
      </c>
      <c r="AG251" s="20">
        <f>SUM(AE251:AF251)</f>
        <v>0</v>
      </c>
      <c r="AH251" s="21">
        <f>X251-AA251</f>
        <v>0</v>
      </c>
      <c r="AI251" s="17">
        <f>X251-AD251</f>
        <v>0</v>
      </c>
      <c r="AJ251" s="18">
        <f>X251-AG251</f>
        <v>0</v>
      </c>
      <c r="AK251" s="10"/>
      <c r="AL251" s="455">
        <v>0</v>
      </c>
      <c r="AM251" s="458">
        <v>0</v>
      </c>
    </row>
    <row r="252" spans="1:70" x14ac:dyDescent="0.2">
      <c r="A252" s="623"/>
      <c r="B252" s="554"/>
      <c r="C252" s="467"/>
      <c r="D252" s="467"/>
      <c r="E252" s="467"/>
      <c r="F252" s="467"/>
      <c r="G252" s="467"/>
      <c r="H252" s="467"/>
      <c r="I252" s="467"/>
      <c r="J252" s="467"/>
      <c r="K252" s="467"/>
      <c r="L252" s="467"/>
      <c r="M252" s="467"/>
      <c r="N252" s="10"/>
      <c r="O252" s="467"/>
      <c r="P252" s="10"/>
      <c r="Q252" s="10"/>
      <c r="S252" s="156" t="str">
        <f>+IF(MAYO!S252=0,"",MAYO!S252)</f>
        <v>8002100-9</v>
      </c>
      <c r="T252" s="55" t="str">
        <f>+IF(MAYO!T252=0,"",MAYO!T252)</f>
        <v>Programas Especial 08</v>
      </c>
      <c r="U252" s="29">
        <f>+ENERO!U252</f>
        <v>0</v>
      </c>
      <c r="V252" s="17">
        <f>MAYO!V252+JUNIO!AL252</f>
        <v>0</v>
      </c>
      <c r="W252" s="17">
        <f>MAYO!W252+JUNIO!AM252</f>
        <v>0</v>
      </c>
      <c r="X252" s="20">
        <f>SUM(U252:W252)</f>
        <v>0</v>
      </c>
      <c r="Y252" s="21">
        <f>MAYO!AA252</f>
        <v>0</v>
      </c>
      <c r="Z252" s="457">
        <v>0</v>
      </c>
      <c r="AA252" s="20">
        <f>SUM(Y252:Z252)</f>
        <v>0</v>
      </c>
      <c r="AB252" s="21">
        <f>MAYO!AD252</f>
        <v>0</v>
      </c>
      <c r="AC252" s="457">
        <v>0</v>
      </c>
      <c r="AD252" s="20">
        <f>SUM(AB252:AC252)</f>
        <v>0</v>
      </c>
      <c r="AE252" s="21">
        <f>MAYO!AG252</f>
        <v>0</v>
      </c>
      <c r="AF252" s="457">
        <v>0</v>
      </c>
      <c r="AG252" s="20">
        <f>SUM(AE252:AF252)</f>
        <v>0</v>
      </c>
      <c r="AH252" s="21">
        <f>X252-AA252</f>
        <v>0</v>
      </c>
      <c r="AI252" s="17">
        <f>X252-AD252</f>
        <v>0</v>
      </c>
      <c r="AJ252" s="18">
        <f>X252-AG252</f>
        <v>0</v>
      </c>
      <c r="AK252" s="10"/>
      <c r="AL252" s="455">
        <v>0</v>
      </c>
      <c r="AM252" s="458">
        <v>0</v>
      </c>
    </row>
    <row r="253" spans="1:70" x14ac:dyDescent="0.2">
      <c r="A253" s="623"/>
      <c r="B253" s="554"/>
      <c r="C253" s="467"/>
      <c r="D253" s="467"/>
      <c r="E253" s="467"/>
      <c r="F253" s="467"/>
      <c r="G253" s="467"/>
      <c r="H253" s="467"/>
      <c r="I253" s="467"/>
      <c r="J253" s="467"/>
      <c r="K253" s="467"/>
      <c r="L253" s="467"/>
      <c r="M253" s="467"/>
      <c r="N253" s="10"/>
      <c r="O253" s="467"/>
      <c r="P253" s="10"/>
      <c r="Q253" s="10"/>
      <c r="S253" s="156" t="str">
        <f>+IF(MAYO!S253=0,"",MAYO!S253)</f>
        <v>8002100-10</v>
      </c>
      <c r="T253" s="55" t="str">
        <f>+IF(MAYO!T253=0,"",MAYO!T253)</f>
        <v>Programas Especial 09</v>
      </c>
      <c r="U253" s="29">
        <f>+ENERO!U253</f>
        <v>0</v>
      </c>
      <c r="V253" s="17">
        <f>MAYO!V253+JUNIO!AL253</f>
        <v>0</v>
      </c>
      <c r="W253" s="17">
        <f>MAYO!W253+JUNIO!AM253</f>
        <v>0</v>
      </c>
      <c r="X253" s="20">
        <f>SUM(U253:W253)</f>
        <v>0</v>
      </c>
      <c r="Y253" s="21">
        <f>MAYO!AA253</f>
        <v>0</v>
      </c>
      <c r="Z253" s="457">
        <v>0</v>
      </c>
      <c r="AA253" s="20">
        <f>SUM(Y253:Z253)</f>
        <v>0</v>
      </c>
      <c r="AB253" s="21">
        <f>MAYO!AD253</f>
        <v>0</v>
      </c>
      <c r="AC253" s="457">
        <v>0</v>
      </c>
      <c r="AD253" s="20">
        <f>SUM(AB253:AC253)</f>
        <v>0</v>
      </c>
      <c r="AE253" s="21">
        <f>MAYO!AG253</f>
        <v>0</v>
      </c>
      <c r="AF253" s="457">
        <v>0</v>
      </c>
      <c r="AG253" s="20">
        <f>SUM(AE253:AF253)</f>
        <v>0</v>
      </c>
      <c r="AH253" s="21">
        <f>X253-AA253</f>
        <v>0</v>
      </c>
      <c r="AI253" s="17">
        <f>X253-AD253</f>
        <v>0</v>
      </c>
      <c r="AJ253" s="18">
        <f>X253-AG253</f>
        <v>0</v>
      </c>
      <c r="AK253" s="10"/>
      <c r="AL253" s="455">
        <v>0</v>
      </c>
      <c r="AM253" s="458">
        <v>0</v>
      </c>
    </row>
    <row r="254" spans="1:70" x14ac:dyDescent="0.2">
      <c r="A254" s="623"/>
      <c r="B254" s="554"/>
      <c r="C254" s="467"/>
      <c r="D254" s="467"/>
      <c r="E254" s="467"/>
      <c r="F254" s="467"/>
      <c r="G254" s="467"/>
      <c r="H254" s="467"/>
      <c r="I254" s="467"/>
      <c r="J254" s="467"/>
      <c r="K254" s="467"/>
      <c r="L254" s="467"/>
      <c r="M254" s="467"/>
      <c r="N254" s="10"/>
      <c r="O254" s="467"/>
      <c r="P254" s="10"/>
      <c r="Q254" s="10"/>
      <c r="S254" s="156" t="str">
        <f>+IF(MAYO!S254=0,"",MAYO!S254)</f>
        <v>8002100-11</v>
      </c>
      <c r="T254" s="55" t="str">
        <f>+IF(MAYO!T254=0,"",MAYO!T254)</f>
        <v>Programas Especial 10</v>
      </c>
      <c r="U254" s="29">
        <f>+ENERO!U254</f>
        <v>0</v>
      </c>
      <c r="V254" s="17">
        <f>MAYO!V254+JUNIO!AL254</f>
        <v>0</v>
      </c>
      <c r="W254" s="17">
        <f>MAYO!W254+JUNIO!AM254</f>
        <v>0</v>
      </c>
      <c r="X254" s="20">
        <f>SUM(U254:W254)</f>
        <v>0</v>
      </c>
      <c r="Y254" s="21">
        <f>MAYO!AA254</f>
        <v>0</v>
      </c>
      <c r="Z254" s="457">
        <v>0</v>
      </c>
      <c r="AA254" s="20">
        <f>SUM(Y254:Z254)</f>
        <v>0</v>
      </c>
      <c r="AB254" s="21">
        <f>MAYO!AD254</f>
        <v>0</v>
      </c>
      <c r="AC254" s="457">
        <v>0</v>
      </c>
      <c r="AD254" s="20">
        <f>SUM(AB254:AC254)</f>
        <v>0</v>
      </c>
      <c r="AE254" s="21">
        <f>MAYO!AG254</f>
        <v>0</v>
      </c>
      <c r="AF254" s="457">
        <v>0</v>
      </c>
      <c r="AG254" s="20">
        <f>SUM(AE254:AF254)</f>
        <v>0</v>
      </c>
      <c r="AH254" s="21">
        <f>X254-AA254</f>
        <v>0</v>
      </c>
      <c r="AI254" s="17">
        <f>X254-AD254</f>
        <v>0</v>
      </c>
      <c r="AJ254" s="18">
        <f>X254-AG254</f>
        <v>0</v>
      </c>
      <c r="AK254" s="10"/>
      <c r="AL254" s="455">
        <v>0</v>
      </c>
      <c r="AM254" s="458">
        <v>0</v>
      </c>
    </row>
    <row r="255" spans="1:70" x14ac:dyDescent="0.2">
      <c r="A255" s="623"/>
      <c r="B255" s="554"/>
      <c r="C255" s="467"/>
      <c r="D255" s="467"/>
      <c r="E255" s="467"/>
      <c r="F255" s="467"/>
      <c r="G255" s="467"/>
      <c r="H255" s="467"/>
      <c r="I255" s="467"/>
      <c r="J255" s="467"/>
      <c r="K255" s="467"/>
      <c r="L255" s="467"/>
      <c r="M255" s="467"/>
      <c r="N255" s="10"/>
      <c r="O255" s="467"/>
      <c r="P255" s="10"/>
      <c r="Q255" s="10"/>
      <c r="S255" s="156" t="str">
        <f>+IF(MAYO!S255=0,"",MAYO!S255)</f>
        <v>8002100-12</v>
      </c>
      <c r="T255" s="55" t="str">
        <f>+IF(MAYO!T255=0,"",MAYO!T255)</f>
        <v>Programas Especial 11</v>
      </c>
      <c r="U255" s="29">
        <f>+ENERO!U255</f>
        <v>0</v>
      </c>
      <c r="V255" s="17">
        <f>MAYO!V255+JUNIO!AL255</f>
        <v>0</v>
      </c>
      <c r="W255" s="17">
        <f>MAYO!W255+JUNIO!AM255</f>
        <v>0</v>
      </c>
      <c r="X255" s="20">
        <f t="shared" si="196"/>
        <v>0</v>
      </c>
      <c r="Y255" s="21">
        <f>MAYO!AA255</f>
        <v>0</v>
      </c>
      <c r="Z255" s="457">
        <v>0</v>
      </c>
      <c r="AA255" s="20">
        <f t="shared" si="197"/>
        <v>0</v>
      </c>
      <c r="AB255" s="21">
        <f>MAYO!AD255</f>
        <v>0</v>
      </c>
      <c r="AC255" s="457">
        <v>0</v>
      </c>
      <c r="AD255" s="20">
        <f t="shared" si="198"/>
        <v>0</v>
      </c>
      <c r="AE255" s="21">
        <f>MAYO!AG255</f>
        <v>0</v>
      </c>
      <c r="AF255" s="457">
        <v>0</v>
      </c>
      <c r="AG255" s="20">
        <f t="shared" si="199"/>
        <v>0</v>
      </c>
      <c r="AH255" s="21">
        <f t="shared" si="200"/>
        <v>0</v>
      </c>
      <c r="AI255" s="17">
        <f t="shared" si="201"/>
        <v>0</v>
      </c>
      <c r="AJ255" s="18">
        <f t="shared" si="202"/>
        <v>0</v>
      </c>
      <c r="AK255" s="10"/>
      <c r="AL255" s="455">
        <v>0</v>
      </c>
      <c r="AM255" s="458">
        <v>0</v>
      </c>
    </row>
    <row r="256" spans="1:70" ht="15" thickBot="1" x14ac:dyDescent="0.25">
      <c r="A256" s="623"/>
      <c r="B256" s="554"/>
      <c r="C256" s="467"/>
      <c r="D256" s="467"/>
      <c r="E256" s="467"/>
      <c r="F256" s="467"/>
      <c r="G256" s="467"/>
      <c r="H256" s="467"/>
      <c r="I256" s="467"/>
      <c r="J256" s="467"/>
      <c r="K256" s="467"/>
      <c r="L256" s="467"/>
      <c r="M256" s="467"/>
      <c r="N256" s="10"/>
      <c r="O256" s="467"/>
      <c r="P256" s="10"/>
      <c r="Q256" s="10"/>
      <c r="S256" s="657">
        <f>+IF(MAYO!S256=0,"",MAYO!S256)</f>
        <v>8002999</v>
      </c>
      <c r="T256" s="658" t="str">
        <f>+IF(MAYO!T256=0,"",MAYO!T256)</f>
        <v>Vigencias Anteriores</v>
      </c>
      <c r="U256" s="160">
        <f>+ENERO!U256</f>
        <v>0</v>
      </c>
      <c r="V256" s="143">
        <f>MAYO!V256+JUNIO!AL256</f>
        <v>0</v>
      </c>
      <c r="W256" s="143">
        <f>MAYO!W256+JUNIO!AM256</f>
        <v>9746754</v>
      </c>
      <c r="X256" s="149">
        <f t="shared" si="196"/>
        <v>9746754</v>
      </c>
      <c r="Y256" s="147">
        <f>MAYO!AA256</f>
        <v>9746754</v>
      </c>
      <c r="Z256" s="475">
        <v>0</v>
      </c>
      <c r="AA256" s="149">
        <f t="shared" si="197"/>
        <v>9746754</v>
      </c>
      <c r="AB256" s="147">
        <f>MAYO!AD256</f>
        <v>9746754</v>
      </c>
      <c r="AC256" s="475">
        <v>0</v>
      </c>
      <c r="AD256" s="149">
        <f t="shared" si="198"/>
        <v>9746754</v>
      </c>
      <c r="AE256" s="147">
        <f>MAYO!AG256</f>
        <v>9746754</v>
      </c>
      <c r="AF256" s="475">
        <v>0</v>
      </c>
      <c r="AG256" s="149">
        <f t="shared" si="199"/>
        <v>9746754</v>
      </c>
      <c r="AH256" s="147">
        <f t="shared" si="200"/>
        <v>0</v>
      </c>
      <c r="AI256" s="143">
        <f t="shared" si="201"/>
        <v>0</v>
      </c>
      <c r="AJ256" s="148">
        <f t="shared" si="202"/>
        <v>0</v>
      </c>
      <c r="AK256" s="10"/>
      <c r="AL256" s="471">
        <v>0</v>
      </c>
      <c r="AM256" s="476">
        <v>0</v>
      </c>
    </row>
    <row r="257" spans="1:39" ht="16.5" thickBot="1" x14ac:dyDescent="0.25">
      <c r="A257" s="623"/>
      <c r="B257" s="554"/>
      <c r="C257" s="467"/>
      <c r="D257" s="467"/>
      <c r="E257" s="467"/>
      <c r="F257" s="467"/>
      <c r="G257" s="467"/>
      <c r="H257" s="467"/>
      <c r="I257" s="467"/>
      <c r="J257" s="467"/>
      <c r="K257" s="467"/>
      <c r="L257" s="467"/>
      <c r="M257" s="467"/>
      <c r="N257" s="10"/>
      <c r="O257" s="467"/>
      <c r="P257" s="10"/>
      <c r="Q257" s="10"/>
      <c r="S257" s="643" t="str">
        <f>+IF(MAYO!S257=0,"",MAYO!S257)</f>
        <v/>
      </c>
      <c r="T257" s="357" t="str">
        <f>+IF(MAYO!T257=0,"",MAYO!T257)</f>
        <v/>
      </c>
      <c r="U257" s="192"/>
      <c r="V257" s="192"/>
      <c r="W257" s="192"/>
      <c r="X257" s="192"/>
      <c r="Y257" s="192"/>
      <c r="Z257" s="192"/>
      <c r="AA257" s="192"/>
      <c r="AB257" s="192"/>
      <c r="AC257" s="192"/>
      <c r="AD257" s="192"/>
      <c r="AE257" s="192"/>
      <c r="AF257" s="192"/>
      <c r="AG257" s="192"/>
      <c r="AH257" s="192"/>
      <c r="AI257" s="192"/>
      <c r="AJ257" s="210"/>
      <c r="AK257" s="12"/>
      <c r="AL257" s="661"/>
      <c r="AM257" s="662"/>
    </row>
    <row r="258" spans="1:39" ht="20.25" thickBot="1" x14ac:dyDescent="0.25">
      <c r="S258" s="663" t="str">
        <f>+IF(MAYO!S258=0,"",MAYO!S258)</f>
        <v>E</v>
      </c>
      <c r="T258" s="664" t="str">
        <f>+IF(MAYO!T258=0,"",MAYO!T258)</f>
        <v>DISPONIBILIDAD FINAL</v>
      </c>
      <c r="U258" s="415">
        <f>+(C10+C17+C108)-(U10+U207+U220+U232)</f>
        <v>0</v>
      </c>
      <c r="V258" s="415">
        <f t="shared" ref="V258:AJ258" si="203">+(D10+D17+D108)-(V10+V207+V220+V232)</f>
        <v>0</v>
      </c>
      <c r="W258" s="415">
        <f t="shared" si="203"/>
        <v>0</v>
      </c>
      <c r="X258" s="415">
        <f t="shared" si="203"/>
        <v>0</v>
      </c>
      <c r="Y258" s="415">
        <f t="shared" si="203"/>
        <v>100135406</v>
      </c>
      <c r="Z258" s="415">
        <f t="shared" si="203"/>
        <v>51281793.930000007</v>
      </c>
      <c r="AA258" s="415">
        <f t="shared" si="203"/>
        <v>151417199.93000007</v>
      </c>
      <c r="AB258" s="415">
        <f t="shared" si="203"/>
        <v>-222706882</v>
      </c>
      <c r="AC258" s="415">
        <f t="shared" si="203"/>
        <v>-59320861.069999993</v>
      </c>
      <c r="AD258" s="415">
        <f t="shared" si="203"/>
        <v>-282027743.06999993</v>
      </c>
      <c r="AE258" s="415">
        <f t="shared" si="203"/>
        <v>475649144</v>
      </c>
      <c r="AF258" s="415">
        <f t="shared" si="203"/>
        <v>2295374034</v>
      </c>
      <c r="AG258" s="415">
        <f t="shared" si="203"/>
        <v>-1502343877</v>
      </c>
      <c r="AH258" s="415">
        <f t="shared" si="203"/>
        <v>-1946814284.9300001</v>
      </c>
      <c r="AI258" s="415">
        <f t="shared" si="203"/>
        <v>-2181447969.9300003</v>
      </c>
      <c r="AJ258" s="415">
        <f t="shared" si="203"/>
        <v>-2575458153</v>
      </c>
      <c r="AK258" s="10"/>
      <c r="AL258" s="415">
        <v>0</v>
      </c>
      <c r="AM258" s="416">
        <v>0</v>
      </c>
    </row>
    <row r="259" spans="1:39" ht="17.25" thickBot="1" x14ac:dyDescent="0.25">
      <c r="S259" s="968" t="str">
        <f>+IF(MAYO!S259=0,"",MAYO!S259)</f>
        <v>TOTAL VIGENCIAS ANTERIORES</v>
      </c>
      <c r="T259" s="969"/>
      <c r="U259" s="145">
        <f t="shared" ref="U259:AJ259" si="204">+SUMIF($T$8:$T$256,$T$33,U8:U256)</f>
        <v>0</v>
      </c>
      <c r="V259" s="133">
        <f t="shared" si="204"/>
        <v>0</v>
      </c>
      <c r="W259" s="133">
        <f t="shared" si="204"/>
        <v>466674906</v>
      </c>
      <c r="X259" s="146">
        <f t="shared" si="204"/>
        <v>466674906</v>
      </c>
      <c r="Y259" s="145">
        <f t="shared" si="204"/>
        <v>465253815</v>
      </c>
      <c r="Z259" s="133">
        <f t="shared" si="204"/>
        <v>1421091</v>
      </c>
      <c r="AA259" s="146">
        <f t="shared" si="204"/>
        <v>466674906</v>
      </c>
      <c r="AB259" s="145">
        <f t="shared" si="204"/>
        <v>465253815</v>
      </c>
      <c r="AC259" s="133">
        <f t="shared" si="204"/>
        <v>1421091</v>
      </c>
      <c r="AD259" s="146">
        <f t="shared" si="204"/>
        <v>466674906</v>
      </c>
      <c r="AE259" s="145">
        <f t="shared" si="204"/>
        <v>356502679</v>
      </c>
      <c r="AF259" s="133">
        <f t="shared" si="204"/>
        <v>15988803</v>
      </c>
      <c r="AG259" s="146">
        <f t="shared" si="204"/>
        <v>372491482</v>
      </c>
      <c r="AH259" s="145">
        <f t="shared" si="204"/>
        <v>0</v>
      </c>
      <c r="AI259" s="133">
        <f t="shared" si="204"/>
        <v>0</v>
      </c>
      <c r="AJ259" s="134">
        <f t="shared" si="204"/>
        <v>94183424</v>
      </c>
      <c r="AK259" s="12"/>
      <c r="AL259" s="145">
        <f>+SUMIF(AK8:AK256,AK33,AL8:AL256)</f>
        <v>0</v>
      </c>
      <c r="AM259" s="134">
        <f>+SUMIF(AL8:AL256,AL33,AM8:AM256)</f>
        <v>85699311</v>
      </c>
    </row>
    <row r="260" spans="1:39" x14ac:dyDescent="0.2">
      <c r="U260" s="140"/>
      <c r="V260" s="467"/>
      <c r="W260" s="467"/>
      <c r="X260" s="467"/>
      <c r="Y260" s="467"/>
      <c r="Z260" s="467"/>
      <c r="AA260" s="467"/>
      <c r="AB260" s="467"/>
      <c r="AC260" s="467"/>
      <c r="AD260" s="467"/>
      <c r="AE260" s="467"/>
      <c r="AF260" s="467"/>
      <c r="AG260" s="467"/>
      <c r="AH260" s="467"/>
      <c r="AI260" s="467"/>
      <c r="AJ260" s="467"/>
      <c r="AK260" s="12"/>
      <c r="AL260" s="467"/>
      <c r="AM260" s="467"/>
    </row>
  </sheetData>
  <sheetProtection password="C637" sheet="1" objects="1" scenarios="1" formatCells="0"/>
  <mergeCells count="49">
    <mergeCell ref="M5:N5"/>
    <mergeCell ref="Q3:Q5"/>
    <mergeCell ref="S5:S6"/>
    <mergeCell ref="A5:A6"/>
    <mergeCell ref="B5:B6"/>
    <mergeCell ref="C5:F5"/>
    <mergeCell ref="G5:I5"/>
    <mergeCell ref="P3:P5"/>
    <mergeCell ref="B3:B4"/>
    <mergeCell ref="D3:E4"/>
    <mergeCell ref="L3:M4"/>
    <mergeCell ref="F3:K4"/>
    <mergeCell ref="J5:L5"/>
    <mergeCell ref="N3:N4"/>
    <mergeCell ref="T5:T6"/>
    <mergeCell ref="Y2:AG2"/>
    <mergeCell ref="T3:T4"/>
    <mergeCell ref="AE5:AG5"/>
    <mergeCell ref="S259:T259"/>
    <mergeCell ref="Y5:AA5"/>
    <mergeCell ref="AH2:AI2"/>
    <mergeCell ref="V3:X4"/>
    <mergeCell ref="V2:X2"/>
    <mergeCell ref="Y3:AG4"/>
    <mergeCell ref="BF5:BF6"/>
    <mergeCell ref="BB3:BC3"/>
    <mergeCell ref="AL2:AM2"/>
    <mergeCell ref="AM3:AM5"/>
    <mergeCell ref="AL3:AL5"/>
    <mergeCell ref="AJ3:AJ4"/>
    <mergeCell ref="AH5:AJ5"/>
    <mergeCell ref="AH3:AI4"/>
    <mergeCell ref="AB5:AD5"/>
    <mergeCell ref="A1:B1"/>
    <mergeCell ref="K1:N1"/>
    <mergeCell ref="P2:Q2"/>
    <mergeCell ref="C1:J1"/>
    <mergeCell ref="L2:M2"/>
    <mergeCell ref="D2:E2"/>
    <mergeCell ref="AW19:AZ19"/>
    <mergeCell ref="BM5:BM6"/>
    <mergeCell ref="BM2:BO2"/>
    <mergeCell ref="BM3:BO3"/>
    <mergeCell ref="BL5:BL6"/>
    <mergeCell ref="AW4:AZ4"/>
    <mergeCell ref="BG3:BI3"/>
    <mergeCell ref="BG2:BI2"/>
    <mergeCell ref="BB2:BC2"/>
    <mergeCell ref="BH5:BK5"/>
  </mergeCells>
  <phoneticPr fontId="1" type="noConversion"/>
  <conditionalFormatting sqref="B5:B7">
    <cfRule type="expression" dxfId="6"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48" orientation="landscape" blackAndWhite="1" horizontalDpi="300" verticalDpi="300" r:id="rId1"/>
  <headerFooter alignWithMargins="0">
    <oddFooter>&amp;CPágina &amp;P de &amp;N&amp;RDireccion Financiera y Administrativa DSSA</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114</vt:i4>
      </vt:variant>
    </vt:vector>
  </HeadingPairs>
  <TitlesOfParts>
    <vt:vector size="130" baseType="lpstr">
      <vt:lpstr>INSTRUCCIONES</vt:lpstr>
      <vt:lpstr>SEGUIMIENTO EQUILIBRIO</vt:lpstr>
      <vt:lpstr>VERIFICACION MANTENIMIENTO</vt:lpstr>
      <vt:lpstr>ENERO</vt:lpstr>
      <vt:lpstr>FEBRERO</vt:lpstr>
      <vt:lpstr>MARZO</vt:lpstr>
      <vt:lpstr>ABRIL</vt:lpstr>
      <vt:lpstr>MAYO</vt:lpstr>
      <vt:lpstr>JUNIO</vt:lpstr>
      <vt:lpstr>JULIO</vt:lpstr>
      <vt:lpstr>AGOSTO</vt:lpstr>
      <vt:lpstr>SEPTIEMBRE</vt:lpstr>
      <vt:lpstr>OCTUBRE</vt:lpstr>
      <vt:lpstr>NOVIEMBRE</vt:lpstr>
      <vt:lpstr>DICIEMBRE</vt:lpstr>
      <vt:lpstr>Datos para el 2193</vt:lpstr>
      <vt:lpstr>Adiciones_y_modificaciones_gastos_abr</vt:lpstr>
      <vt:lpstr>Adiciones_y_modificaciones_gastos_ago</vt:lpstr>
      <vt:lpstr>Adiciones_y_modificaciones_gastos_dic</vt:lpstr>
      <vt:lpstr>Adiciones_y_modificaciones_gastos_ene</vt:lpstr>
      <vt:lpstr>Adiciones_y_modificaciones_gastos_feb</vt:lpstr>
      <vt:lpstr>Adiciones_y_modificaciones_gastos_jul</vt:lpstr>
      <vt:lpstr>Adiciones_y_modificaciones_gastos_jun</vt:lpstr>
      <vt:lpstr>Adiciones_y_modificaciones_gastos_mar</vt:lpstr>
      <vt:lpstr>Adiciones_y_modificaciones_gastos_may</vt:lpstr>
      <vt:lpstr>Adiciones_y_modificaciones_gastos_nov</vt:lpstr>
      <vt:lpstr>Adiciones_y_modificaciones_gastos_oct</vt:lpstr>
      <vt:lpstr>Adiciones_y_modificaciones_gastos_sep</vt:lpstr>
      <vt:lpstr>Adiciones_y_modificaciones_ingresos_abr</vt:lpstr>
      <vt:lpstr>Adiciones_y_modificaciones_ingresos_ago</vt:lpstr>
      <vt:lpstr>Adiciones_y_modificaciones_ingresos_dic</vt:lpstr>
      <vt:lpstr>Adiciones_y_modificaciones_ingresos_ene</vt:lpstr>
      <vt:lpstr>Adiciones_y_modificaciones_ingresos_feb</vt:lpstr>
      <vt:lpstr>Adiciones_y_modificaciones_ingresos_jul</vt:lpstr>
      <vt:lpstr>Adiciones_y_modificaciones_ingresos_jun</vt:lpstr>
      <vt:lpstr>Adiciones_y_modificaciones_ingresos_mar</vt:lpstr>
      <vt:lpstr>Adiciones_y_modificaciones_ingresos_may</vt:lpstr>
      <vt:lpstr>Adiciones_y_modificaciones_ingresos_nov</vt:lpstr>
      <vt:lpstr>Adiciones_y_modificaciones_ingresos_oct</vt:lpstr>
      <vt:lpstr>Adiciones_y_modificaciones_ingresos_sep</vt:lpstr>
      <vt:lpstr>ABRIL!Área_de_impresión</vt:lpstr>
      <vt:lpstr>AGOSTO!Área_de_impresión</vt:lpstr>
      <vt:lpstr>'Datos para el 2193'!Área_de_impresión</vt:lpstr>
      <vt:lpstr>DICIEMBRE!Área_de_impresión</vt:lpstr>
      <vt:lpstr>ENERO!Área_de_impresión</vt:lpstr>
      <vt:lpstr>FEBRERO!Área_de_impresión</vt:lpstr>
      <vt:lpstr>JULIO!Área_de_impresión</vt:lpstr>
      <vt:lpstr>JUNIO!Área_de_impresión</vt:lpstr>
      <vt:lpstr>MARZO!Área_de_impresión</vt:lpstr>
      <vt:lpstr>MAYO!Área_de_impresión</vt:lpstr>
      <vt:lpstr>NOVIEMBRE!Área_de_impresión</vt:lpstr>
      <vt:lpstr>OCTUBRE!Área_de_impresión</vt:lpstr>
      <vt:lpstr>SEPTIEMBRE!Área_de_impresión</vt:lpstr>
      <vt:lpstr>Compromisos_abr</vt:lpstr>
      <vt:lpstr>Compromisos_ago</vt:lpstr>
      <vt:lpstr>Compromisos_dic</vt:lpstr>
      <vt:lpstr>Compromisos_ene</vt:lpstr>
      <vt:lpstr>Compromisos_feb</vt:lpstr>
      <vt:lpstr>Compromisos_jul</vt:lpstr>
      <vt:lpstr>Compromisos_jun</vt:lpstr>
      <vt:lpstr>Compromisos_mar</vt:lpstr>
      <vt:lpstr>Compromisos_may</vt:lpstr>
      <vt:lpstr>Compromisos_nov</vt:lpstr>
      <vt:lpstr>Compromisos_oct</vt:lpstr>
      <vt:lpstr>Compromisos_sep</vt:lpstr>
      <vt:lpstr>Obligaciones_abr</vt:lpstr>
      <vt:lpstr>Obligaciones_ago</vt:lpstr>
      <vt:lpstr>Obligaciones_dic</vt:lpstr>
      <vt:lpstr>Obligaciones_ene</vt:lpstr>
      <vt:lpstr>Obligaciones_feb</vt:lpstr>
      <vt:lpstr>Obligaciones_jul</vt:lpstr>
      <vt:lpstr>Obligaciones_jun</vt:lpstr>
      <vt:lpstr>Obligaciones_mar</vt:lpstr>
      <vt:lpstr>Obligaciones_may</vt:lpstr>
      <vt:lpstr>Obligaciones_nov</vt:lpstr>
      <vt:lpstr>Obligaciones_oct</vt:lpstr>
      <vt:lpstr>Obligaciones_sep</vt:lpstr>
      <vt:lpstr>Pagos_abr</vt:lpstr>
      <vt:lpstr>Pagos_ago</vt:lpstr>
      <vt:lpstr>Pagos_dic</vt:lpstr>
      <vt:lpstr>Pagos_ene</vt:lpstr>
      <vt:lpstr>Pagos_feb</vt:lpstr>
      <vt:lpstr>Pagos_jul</vt:lpstr>
      <vt:lpstr>Pagos_jun</vt:lpstr>
      <vt:lpstr>Pagos_mar</vt:lpstr>
      <vt:lpstr>Pagos_may</vt:lpstr>
      <vt:lpstr>Pagos_nov</vt:lpstr>
      <vt:lpstr>Pagos_oct</vt:lpstr>
      <vt:lpstr>Pagos_sep</vt:lpstr>
      <vt:lpstr>Presupuesto_inicial_gastos</vt:lpstr>
      <vt:lpstr>Presupuesto_inicial_ingresos</vt:lpstr>
      <vt:lpstr>Recaudos_abr</vt:lpstr>
      <vt:lpstr>Recaudos_ago</vt:lpstr>
      <vt:lpstr>Recaudos_dic</vt:lpstr>
      <vt:lpstr>Recaudos_ene</vt:lpstr>
      <vt:lpstr>Recaudos_feb</vt:lpstr>
      <vt:lpstr>Recaudos_jul</vt:lpstr>
      <vt:lpstr>Recaudos_jun</vt:lpstr>
      <vt:lpstr>Recaudos_mar</vt:lpstr>
      <vt:lpstr>Recaudos_may</vt:lpstr>
      <vt:lpstr>Recaudos_nov</vt:lpstr>
      <vt:lpstr>Recaudos_oct</vt:lpstr>
      <vt:lpstr>Recaudos_sep</vt:lpstr>
      <vt:lpstr>Reconocimiento_dispon_inicial_ene</vt:lpstr>
      <vt:lpstr>Reconocimiento_dispon_inicial_feb</vt:lpstr>
      <vt:lpstr>Reconocimiento_dispon_inicial_mar</vt:lpstr>
      <vt:lpstr>Reconocimientos_abr</vt:lpstr>
      <vt:lpstr>Reconocimientos_ago</vt:lpstr>
      <vt:lpstr>Reconocimientos_dic</vt:lpstr>
      <vt:lpstr>Reconocimientos_ene</vt:lpstr>
      <vt:lpstr>Reconocimientos_feb</vt:lpstr>
      <vt:lpstr>Reconocimientos_jul</vt:lpstr>
      <vt:lpstr>Reconocimientos_jun</vt:lpstr>
      <vt:lpstr>Reconocimientos_mar</vt:lpstr>
      <vt:lpstr>Reconocimientos_may</vt:lpstr>
      <vt:lpstr>Reconocimientos_nov</vt:lpstr>
      <vt:lpstr>Reconocimientos_oct</vt:lpstr>
      <vt:lpstr>Reconocimientos_sep</vt:lpstr>
      <vt:lpstr>ABRIL!Títulos_a_imprimir</vt:lpstr>
      <vt:lpstr>AGOSTO!Títulos_a_imprimir</vt:lpstr>
      <vt:lpstr>DICIEMBRE!Títulos_a_imprimir</vt:lpstr>
      <vt:lpstr>ENERO!Títulos_a_imprimir</vt:lpstr>
      <vt:lpstr>FEBRERO!Títulos_a_imprimir</vt:lpstr>
      <vt:lpstr>JULIO!Títulos_a_imprimir</vt:lpstr>
      <vt:lpstr>JUNIO!Títulos_a_imprimir</vt:lpstr>
      <vt:lpstr>MARZO!Títulos_a_imprimir</vt:lpstr>
      <vt:lpstr>MAYO!Títulos_a_imprimir</vt:lpstr>
      <vt:lpstr>NOVIEMBRE!Títulos_a_imprimir</vt:lpstr>
      <vt:lpstr>OCTUBRE!Títulos_a_imprimir</vt:lpstr>
      <vt:lpstr>SEPTIEMBRE!Títulos_a_imprimir</vt:lpstr>
    </vt:vector>
  </TitlesOfParts>
  <Company>DSSA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TESOR2</dc:creator>
  <cp:lastModifiedBy>MARIA EUGENIA ZAPATA MARIN</cp:lastModifiedBy>
  <cp:lastPrinted>2015-02-06T15:22:52Z</cp:lastPrinted>
  <dcterms:created xsi:type="dcterms:W3CDTF">2009-01-29T18:34:20Z</dcterms:created>
  <dcterms:modified xsi:type="dcterms:W3CDTF">2015-02-23T19:49:13Z</dcterms:modified>
</cp:coreProperties>
</file>